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89.xml" ContentType="application/vnd.ms-excel.person+xml"/>
  <Override PartName="/xl/persons/person289.xml" ContentType="application/vnd.ms-excel.person+xml"/>
  <Override PartName="/xl/persons/person501.xml" ContentType="application/vnd.ms-excel.person+xml"/>
  <Override PartName="/xl/persons/person142.xml" ContentType="application/vnd.ms-excel.person+xml"/>
  <Override PartName="/xl/persons/person233.xml" ContentType="application/vnd.ms-excel.person+xml"/>
  <Override PartName="/xl/persons/person446.xml" ContentType="application/vnd.ms-excel.person+xml"/>
  <Override PartName="/xl/persons/person5.xml" ContentType="application/vnd.ms-excel.person+xml"/>
  <Override PartName="/xl/persons/person100.xml" ContentType="application/vnd.ms-excel.person+xml"/>
  <Override PartName="/xl/persons/person299.xml" ContentType="application/vnd.ms-excel.person+xml"/>
  <Override PartName="/xl/persons/person512.xml" ContentType="application/vnd.ms-excel.person+xml"/>
  <Override PartName="/xl/persons/person152.xml" ContentType="application/vnd.ms-excel.person+xml"/>
  <Override PartName="/xl/persons/person373.xml" ContentType="application/vnd.ms-excel.person+xml"/>
  <Override PartName="/xl/persons/person243.xml" ContentType="application/vnd.ms-excel.person+xml"/>
  <Override PartName="/xl/persons/person457.xml" ContentType="application/vnd.ms-excel.person+xml"/>
  <Override PartName="/xl/persons/person21.xml" ContentType="application/vnd.ms-excel.person+xml"/>
  <Override PartName="/xl/persons/person113.xml" ContentType="application/vnd.ms-excel.person+xml"/>
  <Override PartName="/xl/persons/person317.xml" ContentType="application/vnd.ms-excel.person+xml"/>
  <Override PartName="/xl/persons/person523.xml" ContentType="application/vnd.ms-excel.person+xml"/>
  <Override PartName="/xl/persons/person165.xml" ContentType="application/vnd.ms-excel.person+xml"/>
  <Override PartName="/xl/persons/person177.xml" ContentType="application/vnd.ms-excel.person+xml"/>
  <Override PartName="/xl/persons/person384.xml" ContentType="application/vnd.ms-excel.person+xml"/>
  <Override PartName="/xl/persons/person468.xml" ContentType="application/vnd.ms-excel.person+xml"/>
  <Override PartName="/xl/persons/person328.xml" ContentType="application/vnd.ms-excel.person+xml"/>
  <Override PartName="/xl/persons/person28.xml" ContentType="application/vnd.ms-excel.person+xml"/>
  <Override PartName="/xl/persons/person188.xml" ContentType="application/vnd.ms-excel.person+xml"/>
  <Override PartName="/xl/persons/person535.xml" ContentType="application/vnd.ms-excel.person+xml"/>
  <Override PartName="/xl/persons/person395.xml" ContentType="application/vnd.ms-excel.person+xml"/>
  <Override PartName="/xl/persons/person539.xml" ContentType="application/vnd.ms-excel.person+xml"/>
  <Override PartName="/xl/persons/person93.xml" ContentType="application/vnd.ms-excel.person+xml"/>
  <Override PartName="/xl/persons/person241.xml" ContentType="application/vnd.ms-excel.person+xml"/>
  <Override PartName="/xl/persons/person296.xml" ContentType="application/vnd.ms-excel.person+xml"/>
  <Override PartName="/xl/persons/person503.xml" ContentType="application/vnd.ms-excel.person+xml"/>
  <Override PartName="/xl/persons/person39.xml" ContentType="application/vnd.ms-excel.person+xml"/>
  <Override PartName="/xl/persons/person104.xml" ContentType="application/vnd.ms-excel.person+xml"/>
  <Override PartName="/xl/persons/person338.xml" ContentType="application/vnd.ms-excel.person+xml"/>
  <Override PartName="/xl/persons/person146.xml" ContentType="application/vnd.ms-excel.person+xml"/>
  <Override PartName="/xl/persons/person199.xml" ContentType="application/vnd.ms-excel.person+xml"/>
  <Override PartName="/xl/persons/person405.xml" ContentType="application/vnd.ms-excel.person+xml"/>
  <Override PartName="/xl/persons/person447.xml" ContentType="application/vnd.ms-excel.person+xml"/>
  <Override PartName="/xl/persons/person252.xml" ContentType="application/vnd.ms-excel.person+xml"/>
  <Override PartName="/xl/persons/person307.xml" ContentType="application/vnd.ms-excel.person+xml"/>
  <Override PartName="/xl/persons/person472.xml" ContentType="application/vnd.ms-excel.person+xml"/>
  <Override PartName="/xl/persons/person49.xml" ContentType="application/vnd.ms-excel.person+xml"/>
  <Override PartName="/xl/persons/person8.xml" ContentType="application/vnd.ms-excel.person+xml"/>
  <Override PartName="/xl/persons/person115.xml" ContentType="application/vnd.ms-excel.person+xml"/>
  <Override PartName="/xl/persons/person349.xml" ContentType="application/vnd.ms-excel.person+xml"/>
  <Override PartName="/xl/persons/person514.xml" ContentType="application/vnd.ms-excel.person+xml"/>
  <Override PartName="/xl/persons/person156.xml" ContentType="application/vnd.ms-excel.person+xml"/>
  <Override PartName="/xl/persons/person210.xml" ContentType="application/vnd.ms-excel.person+xml"/>
  <Override PartName="/xl/persons/person360.xml" ContentType="application/vnd.ms-excel.person+xml"/>
  <Override PartName="/xl/persons/person374.xml" ContentType="application/vnd.ms-excel.person+xml"/>
  <Override PartName="/xl/persons/person416.xml" ContentType="application/vnd.ms-excel.person+xml"/>
  <Override PartName="/xl/persons/person221.xml" ContentType="application/vnd.ms-excel.person+xml"/>
  <Override PartName="/xl/persons/person263.xml" ContentType="application/vnd.ms-excel.person+xml"/>
  <Override PartName="/xl/persons/person277.xml" ContentType="application/vnd.ms-excel.person+xml"/>
  <Override PartName="/xl/persons/person458.xml" ContentType="application/vnd.ms-excel.person+xml"/>
  <Override PartName="/xl/persons/person86.xml" ContentType="application/vnd.ms-excel.person+xml"/>
  <Override PartName="/xl/persons/person62.xml" ContentType="application/vnd.ms-excel.person+xml"/>
  <Override PartName="/xl/persons/person18.xml" ContentType="application/vnd.ms-excel.person+xml"/>
  <Override PartName="/xl/persons/person318.xml" ContentType="application/vnd.ms-excel.person+xml"/>
  <Override PartName="/xl/persons/person483.xml" ContentType="application/vnd.ms-excel.person+xml"/>
  <Override PartName="/xl/persons/person525.xml" ContentType="application/vnd.ms-excel.person+xml"/>
  <Override PartName="/xl/persons/person129.xml" ContentType="application/vnd.ms-excel.person+xml"/>
  <Override PartName="/xl/persons/person167.xml" ContentType="application/vnd.ms-excel.person+xml"/>
  <Override PartName="/xl/persons/person179.xml" ContentType="application/vnd.ms-excel.person+xml"/>
  <Override PartName="/xl/persons/person385.xml" ContentType="application/vnd.ms-excel.person+xml"/>
  <Override PartName="/xl/persons/person427.xml" ContentType="application/vnd.ms-excel.person+xml"/>
  <Override PartName="/xl/persons/person232.xml" ContentType="application/vnd.ms-excel.person+xml"/>
  <Override PartName="/xl/persons/person469.xml" ContentType="application/vnd.ms-excel.person+xml"/>
  <Override PartName="/xl/persons/person37.xml" ContentType="application/vnd.ms-excel.person+xml"/>
  <Override PartName="/xl/persons/person288.xml" ContentType="application/vnd.ms-excel.person+xml"/>
  <Override PartName="/xl/persons/person329.xml" ContentType="application/vnd.ms-excel.person+xml"/>
  <Override PartName="/xl/persons/person494.xml" ContentType="application/vnd.ms-excel.person+xml"/>
  <Override PartName="/xl/persons/person536.xml" ContentType="application/vnd.ms-excel.person+xml"/>
  <Override PartName="/xl/persons/person140.xml" ContentType="application/vnd.ms-excel.person+xml"/>
  <Override PartName="/xl/persons/person97.xml" ContentType="application/vnd.ms-excel.person+xml"/>
  <Override PartName="/xl/persons/person73.xml" ContentType="application/vnd.ms-excel.person+xml"/>
  <Override PartName="/xl/persons/person190.xml" ContentType="application/vnd.ms-excel.person+xml"/>
  <Override PartName="/xl/persons/person340.xml" ContentType="application/vnd.ms-excel.person+xml"/>
  <Override PartName="/xl/persons/person396.xml" ContentType="application/vnd.ms-excel.person+xml"/>
  <Override PartName="/xl/persons/person201.xml" ContentType="application/vnd.ms-excel.person+xml"/>
  <Override PartName="/xl/persons/person438.xml" ContentType="application/vnd.ms-excel.person+xml"/>
  <Override PartName="/xl/persons/person306.xml" ContentType="application/vnd.ms-excel.person+xml"/>
  <Override PartName="/xl/persons/person250.xml" ContentType="application/vnd.ms-excel.person+xml"/>
  <Override PartName="/xl/persons/person41.xml" ContentType="application/vnd.ms-excel.person+xml"/>
  <Override PartName="/xl/persons/person504.xml" ContentType="application/vnd.ms-excel.person+xml"/>
  <Override PartName="/xl/persons/person150.xml" ContentType="application/vnd.ms-excel.person+xml"/>
  <Override PartName="/xl/persons/person107.xml" ContentType="application/vnd.ms-excel.person+xml"/>
  <Override PartName="/xl/persons/person351.xml" ContentType="application/vnd.ms-excel.person+xml"/>
  <Override PartName="/xl/persons/person218.xml" ContentType="application/vnd.ms-excel.person+xml"/>
  <Override PartName="/xl/persons/person407.xml" ContentType="application/vnd.ms-excel.person+xml"/>
  <Override PartName="/xl/persons/person449.xml" ContentType="application/vnd.ms-excel.person+xml"/>
  <Override PartName="/xl/persons/person314.xml" ContentType="application/vnd.ms-excel.person+xml"/>
  <Override PartName="/xl/persons/person261.xml" ContentType="application/vnd.ms-excel.person+xml"/>
  <Override PartName="/xl/persons/person9.xml" ContentType="application/vnd.ms-excel.person+xml"/>
  <Override PartName="/xl/persons/person460.xml" ContentType="application/vnd.ms-excel.person+xml"/>
  <Override PartName="/xl/persons/person474.xml" ContentType="application/vnd.ms-excel.person+xml"/>
  <Override PartName="/xl/persons/person515.xml" ContentType="application/vnd.ms-excel.person+xml"/>
  <Override PartName="/xl/persons/person161.xml" ContentType="application/vnd.ms-excel.person+xml"/>
  <Override PartName="/xl/persons/person117.xml" ContentType="application/vnd.ms-excel.person+xml"/>
  <Override PartName="/xl/persons/person51.xml" ContentType="application/vnd.ms-excel.person+xml"/>
  <Override PartName="/xl/persons/person74.xml" ContentType="application/vnd.ms-excel.person+xml"/>
  <Override PartName="/xl/persons/person321.xml" ContentType="application/vnd.ms-excel.person+xml"/>
  <Override PartName="/xl/persons/person376.xml" ContentType="application/vnd.ms-excel.person+xml"/>
  <Override PartName="/xl/persons/person180.xml" ContentType="application/vnd.ms-excel.person+xml"/>
  <Override PartName="/xl/persons/person362.xml" ContentType="application/vnd.ms-excel.person+xml"/>
  <Override PartName="/xl/persons/person418.xml" ContentType="application/vnd.ms-excel.person+xml"/>
  <Override PartName="/xl/persons/person285.xml" ContentType="application/vnd.ms-excel.person+xml"/>
  <Override PartName="/xl/persons/person269.xml" ContentType="application/vnd.ms-excel.person+xml"/>
  <Override PartName="/xl/persons/person229.xml" ContentType="application/vnd.ms-excel.person+xml"/>
  <Override PartName="/xl/persons/person485.xml" ContentType="application/vnd.ms-excel.person+xml"/>
  <Override PartName="/xl/persons/person127.xml" ContentType="application/vnd.ms-excel.person+xml"/>
  <Override PartName="/xl/persons/person19.xml" ContentType="application/vnd.ms-excel.person+xml"/>
  <Override PartName="/xl/persons/person63.xml" ContentType="application/vnd.ms-excel.person+xml"/>
  <Override PartName="/xl/persons/person84.xml" ContentType="application/vnd.ms-excel.person+xml"/>
  <Override PartName="/xl/persons/person332.xml" ContentType="application/vnd.ms-excel.person+xml"/>
  <Override PartName="/xl/persons/person526.xml" ContentType="application/vnd.ms-excel.person+xml"/>
  <Override PartName="/xl/persons/person171.xml" ContentType="application/vnd.ms-excel.person+xml"/>
  <Override PartName="/xl/persons/person387.xml" ContentType="application/vnd.ms-excel.person+xml"/>
  <Override PartName="/xl/persons/person429.xml" ContentType="application/vnd.ms-excel.person+xml"/>
  <Override PartName="/xl/persons/person294.xml" ContentType="application/vnd.ms-excel.person+xml"/>
  <Override PartName="/xl/persons/person238.xml" ContentType="application/vnd.ms-excel.person+xml"/>
  <Override PartName="/xl/persons/person196.xml" ContentType="application/vnd.ms-excel.person+xml"/>
  <Override PartName="/xl/persons/person440.xml" ContentType="application/vnd.ms-excel.person+xml"/>
  <Override PartName="/xl/persons/person496.xml" ContentType="application/vnd.ms-excel.person+xml"/>
  <Override PartName="/xl/persons/person304.xml" ContentType="application/vnd.ms-excel.person+xml"/>
  <Override PartName="/xl/persons/person30.xml" ContentType="application/vnd.ms-excel.person+xml"/>
  <Override PartName="/xl/persons/person95.xml" ContentType="application/vnd.ms-excel.person+xml"/>
  <Override PartName="/xl/persons/person138.xml" ContentType="application/vnd.ms-excel.person+xml"/>
  <Override PartName="/xl/persons/person343.xml" ContentType="application/vnd.ms-excel.person+xml"/>
  <Override PartName="/xl/persons/person398.xml" ContentType="application/vnd.ms-excel.person+xml"/>
  <Override PartName="/xl/persons/person248.xml" ContentType="application/vnd.ms-excel.person+xml"/>
  <Override PartName="/xl/persons/person206.xml" ContentType="application/vnd.ms-excel.person+xml"/>
  <Override PartName="/xl/persons/person451.xml" ContentType="application/vnd.ms-excel.person+xml"/>
  <Override PartName="/xl/persons/person55.xml" ContentType="application/vnd.ms-excel.person+xml"/>
  <Override PartName="/xl/persons/person105.xml" ContentType="application/vnd.ms-excel.person+xml"/>
  <Override PartName="/xl/persons/person506.xml" ContentType="application/vnd.ms-excel.person+xml"/>
  <Override PartName="/xl/persons/person312.xml" ContentType="application/vnd.ms-excel.person+xml"/>
  <Override PartName="/xl/persons/person148.xml" ContentType="application/vnd.ms-excel.person+xml"/>
  <Override PartName="/xl/persons/person54.xml" ContentType="application/vnd.ms-excel.person+xml"/>
  <Override PartName="/xl/persons/person354.xml" ContentType="application/vnd.ms-excel.person+xml"/>
  <Override PartName="/xl/persons/person409.xml" ContentType="application/vnd.ms-excel.person+xml"/>
  <Override PartName="/xl/persons/person259.xml" ContentType="application/vnd.ms-excel.person+xml"/>
  <Override PartName="/xl/persons/person216.xml" ContentType="application/vnd.ms-excel.person+xml"/>
  <Override PartName="/xl/persons/person174.xml" ContentType="application/vnd.ms-excel.person+xml"/>
  <Override PartName="/xl/persons/person420.xml" ContentType="application/vnd.ms-excel.person+xml"/>
  <Override PartName="/xl/persons/person476.xml" ContentType="application/vnd.ms-excel.person+xml"/>
  <Override PartName="/xl/persons/person283.xml" ContentType="application/vnd.ms-excel.person+xml"/>
  <Override PartName="/xl/persons/person11.xml" ContentType="application/vnd.ms-excel.person+xml"/>
  <Override PartName="/xl/persons/person77.xml" ContentType="application/vnd.ms-excel.person+xml"/>
  <Override PartName="/xl/persons/person462.xml" ContentType="application/vnd.ms-excel.person+xml"/>
  <Override PartName="/xl/persons/person517.xml" ContentType="application/vnd.ms-excel.person+xml"/>
  <Override PartName="/xl/persons/person159.xml" ContentType="application/vnd.ms-excel.person+xml"/>
  <Override PartName="/xl/persons/person65.xml" ContentType="application/vnd.ms-excel.person+xml"/>
  <Override PartName="/xl/persons/person119.xml" ContentType="application/vnd.ms-excel.person+xml"/>
  <Override PartName="/xl/persons/person323.xml" ContentType="application/vnd.ms-excel.person+xml"/>
  <Override PartName="/xl/persons/person365.xml" ContentType="application/vnd.ms-excel.person+xml"/>
  <Override PartName="/xl/persons/person379.xml" ContentType="application/vnd.ms-excel.person+xml"/>
  <Override PartName="/xl/persons/person227.xml" ContentType="application/vnd.ms-excel.person+xml"/>
  <Override PartName="/xl/persons/person182.xml" ContentType="application/vnd.ms-excel.person+xml"/>
  <Override PartName="/xl/persons/person267.xml" ContentType="application/vnd.ms-excel.person+xml"/>
  <Override PartName="/xl/persons/person22.xml" ContentType="application/vnd.ms-excel.person+xml"/>
  <Override PartName="/xl/persons/person88.xml" ContentType="application/vnd.ms-excel.person+xml"/>
  <Override PartName="/xl/persons/person431.xml" ContentType="application/vnd.ms-excel.person+xml"/>
  <Override PartName="/xl/persons/person487.xml" ContentType="application/vnd.ms-excel.person+xml"/>
  <Override PartName="/xl/persons/person529.xml" ContentType="application/vnd.ms-excel.person+xml"/>
  <Override PartName="/xl/persons/person292.xml" ContentType="application/vnd.ms-excel.person+xml"/>
  <Override PartName="/xl/persons/person169.xml" ContentType="application/vnd.ms-excel.person+xml"/>
  <Override PartName="/xl/persons/person33.xml" ContentType="application/vnd.ms-excel.person+xml"/>
  <Override PartName="/xl/persons/person130.xml" ContentType="application/vnd.ms-excel.person+xml"/>
  <Override PartName="/xl/persons/person334.xml" ContentType="application/vnd.ms-excel.person+xml"/>
  <Override PartName="/xl/persons/person390.xml" ContentType="application/vnd.ms-excel.person+xml"/>
  <Override PartName="/xl/persons/person193.xml" ContentType="application/vnd.ms-excel.person+xml"/>
  <Override PartName="/xl/persons/person401.xml" ContentType="application/vnd.ms-excel.person+xml"/>
  <Override PartName="/xl/persons/person236.xml" ContentType="application/vnd.ms-excel.person+xml"/>
  <Override PartName="/xl/persons/person442.xml" ContentType="application/vnd.ms-excel.person+xml"/>
  <Override PartName="/xl/persons/person498.xml" ContentType="application/vnd.ms-excel.person+xml"/>
  <Override PartName="/xl/persons/person302.xml" ContentType="application/vnd.ms-excel.person+xml"/>
  <Override PartName="/xl/persons/person99.xml" ContentType="application/vnd.ms-excel.person+xml"/>
  <Override PartName="/xl/persons/person141.xml" ContentType="application/vnd.ms-excel.person+xml"/>
  <Override PartName="/xl/persons/person345.xml" ContentType="application/vnd.ms-excel.person+xml"/>
  <Override PartName="/xl/persons/person204.xml" ContentType="application/vnd.ms-excel.person+xml"/>
  <Override PartName="/xl/persons/person43.xml" ContentType="application/vnd.ms-excel.person+xml"/>
  <Override PartName="/xl/persons/person246.xml" ContentType="application/vnd.ms-excel.person+xml"/>
  <Override PartName="/xl/persons/person2.xml" ContentType="application/vnd.ms-excel.person+xml"/>
  <Override PartName="/xl/persons/person411.xml" ContentType="application/vnd.ms-excel.person+xml"/>
  <Override PartName="/xl/persons/person453.xml" ContentType="application/vnd.ms-excel.person+xml"/>
  <Override PartName="/xl/persons/person508.xml" ContentType="application/vnd.ms-excel.person+xml"/>
  <Override PartName="/xl/persons/person310.xml" ContentType="application/vnd.ms-excel.person+xml"/>
  <Override PartName="/xl/persons/person274.xml" ContentType="application/vnd.ms-excel.person+xml"/>
  <Override PartName="/xl/persons/person155.xml" ContentType="application/vnd.ms-excel.person+xml"/>
  <Override PartName="/xl/persons/person112.xml" ContentType="application/vnd.ms-excel.person+xml"/>
  <Override PartName="/xl/persons/person15.xml" ContentType="application/vnd.ms-excel.person+xml"/>
  <Override PartName="/xl/persons/person519.xml" ContentType="application/vnd.ms-excel.person+xml"/>
  <Override PartName="/xl/persons/person56.xml" ContentType="application/vnd.ms-excel.person+xml"/>
  <Override PartName="/xl/persons/person1.xml" ContentType="application/vnd.ms-excel.person+xml"/>
  <Override PartName="/xl/persons/person356.xml" ContentType="application/vnd.ms-excel.person+xml"/>
  <Override PartName="/xl/persons/person257.xml" ContentType="application/vnd.ms-excel.person+xml"/>
  <Override PartName="/xl/persons/person214.xml" ContentType="application/vnd.ms-excel.person+xml"/>
  <Override PartName="/xl/persons/person381.xml" ContentType="application/vnd.ms-excel.person+xml"/>
  <Override PartName="/xl/persons/person423.xml" ContentType="application/vnd.ms-excel.person+xml"/>
  <Override PartName="/xl/persons/person464.xml" ContentType="application/vnd.ms-excel.person+xml"/>
  <Override PartName="/xl/persons/person478.xml" ContentType="application/vnd.ms-excel.person+xml"/>
  <Override PartName="/xl/persons/person281.xml" ContentType="application/vnd.ms-excel.person+xml"/>
  <Override PartName="/xl/persons/person123.xml" ContentType="application/vnd.ms-excel.person+xml"/>
  <Override PartName="/xl/persons/person80.xml" ContentType="application/vnd.ms-excel.person+xml"/>
  <Override PartName="/xl/persons/person325.xml" ContentType="application/vnd.ms-excel.person+xml"/>
  <Override PartName="/xl/persons/person29.xml" ContentType="application/vnd.ms-excel.person+xml"/>
  <Override PartName="/xl/persons/person67.xml" ContentType="application/vnd.ms-excel.person+xml"/>
  <Override PartName="/xl/persons/person162.xml" ContentType="application/vnd.ms-excel.person+xml"/>
  <Override PartName="/xl/persons/person367.xml" ContentType="application/vnd.ms-excel.person+xml"/>
  <Override PartName="/xl/persons/person531.xml" ContentType="application/vnd.ms-excel.person+xml"/>
  <Override PartName="/xl/persons/person265.xml" ContentType="application/vnd.ms-excel.person+xml"/>
  <Override PartName="/xl/persons/person225.xml" ContentType="application/vnd.ms-excel.person+xml"/>
  <Override PartName="/xl/persons/person183.xml" ContentType="application/vnd.ms-excel.person+xml"/>
  <Override PartName="/xl/persons/person392.xml" ContentType="application/vnd.ms-excel.person+xml"/>
  <Override PartName="/xl/persons/person434.xml" ContentType="application/vnd.ms-excel.person+xml"/>
  <Override PartName="/xl/persons/person489.xml" ContentType="application/vnd.ms-excel.person+xml"/>
  <Override PartName="/xl/persons/person290.xml" ContentType="application/vnd.ms-excel.person+xml"/>
  <Override PartName="/xl/persons/person132.xml" ContentType="application/vnd.ms-excel.person+xml"/>
  <Override PartName="/xl/persons/person90.xml" ContentType="application/vnd.ms-excel.person+xml"/>
  <Override PartName="/xl/persons/person500.xml" ContentType="application/vnd.ms-excel.person+xml"/>
  <Override PartName="/xl/persons/person36.xml" ContentType="application/vnd.ms-excel.person+xml"/>
  <Override PartName="/xl/persons/person336.xml" ContentType="application/vnd.ms-excel.person+xml"/>
  <Override PartName="/xl/persons/person234.xml" ContentType="application/vnd.ms-excel.person+xml"/>
  <Override PartName="/xl/persons/person191.xml" ContentType="application/vnd.ms-excel.person+xml"/>
  <Override PartName="/xl/persons/person403.xml" ContentType="application/vnd.ms-excel.person+xml"/>
  <Override PartName="/xl/persons/person445.xml" ContentType="application/vnd.ms-excel.person+xml"/>
  <Override PartName="/xl/persons/person101.xml" ContentType="application/vnd.ms-excel.person+xml"/>
  <Override PartName="/xl/persons/person300.xml" ContentType="application/vnd.ms-excel.person+xml"/>
  <Override PartName="/xl/persons/person143.xml" ContentType="application/vnd.ms-excel.person+xml"/>
  <Override PartName="/xl/persons/person44.xml" ContentType="application/vnd.ms-excel.person+xml"/>
  <Override PartName="/xl/persons/person4.xml" ContentType="application/vnd.ms-excel.person+xml"/>
  <Override PartName="/xl/persons/person347.xml" ContentType="application/vnd.ms-excel.person+xml"/>
  <Override PartName="/xl/persons/person510.xml" ContentType="application/vnd.ms-excel.person+xml"/>
  <Override PartName="/xl/persons/person244.xml" ContentType="application/vnd.ms-excel.person+xml"/>
  <Override PartName="/xl/persons/person153.xml" ContentType="application/vnd.ms-excel.person+xml"/>
  <Override PartName="/xl/persons/person202.xml" ContentType="application/vnd.ms-excel.person+xml"/>
  <Override PartName="/xl/persons/person372.xml" ContentType="application/vnd.ms-excel.person+xml"/>
  <Override PartName="/xl/persons/person414.xml" ContentType="application/vnd.ms-excel.person+xml"/>
  <Override PartName="/xl/persons/person272.xml" ContentType="application/vnd.ms-excel.person+xml"/>
  <Override PartName="/xl/persons/person456.xml" ContentType="application/vnd.ms-excel.person+xml"/>
  <Override PartName="/xl/persons/person16.xml" ContentType="application/vnd.ms-excel.person+xml"/>
  <Override PartName="/xl/persons/person58.xml" ContentType="application/vnd.ms-excel.person+xml"/>
  <Override PartName="/xl/persons/person110.xml" ContentType="application/vnd.ms-excel.person+xml"/>
  <Override PartName="/xl/persons/person316.xml" ContentType="application/vnd.ms-excel.person+xml"/>
  <Override PartName="/xl/persons/person358.xml" ContentType="application/vnd.ms-excel.person+xml"/>
  <Override PartName="/xl/persons/person480.xml" ContentType="application/vnd.ms-excel.person+xml"/>
  <Override PartName="/xl/persons/person521.xml" ContentType="application/vnd.ms-excel.person+xml"/>
  <Override PartName="/xl/persons/person163.xml" ContentType="application/vnd.ms-excel.person+xml"/>
  <Override PartName="/xl/persons/person176.xml" ContentType="application/vnd.ms-excel.person+xml"/>
  <Override PartName="/xl/persons/person212.xml" ContentType="application/vnd.ms-excel.person+xml"/>
  <Override PartName="/xl/persons/person383.xml" ContentType="application/vnd.ms-excel.person+xml"/>
  <Override PartName="/xl/persons/person255.xml" ContentType="application/vnd.ms-excel.person+xml"/>
  <Override PartName="/xl/persons/person81.xml" ContentType="application/vnd.ms-excel.person+xml"/>
  <Override PartName="/xl/persons/person425.xml" ContentType="application/vnd.ms-excel.person+xml"/>
  <Override PartName="/xl/persons/person467.xml" ContentType="application/vnd.ms-excel.person+xml"/>
  <Override PartName="/xl/persons/person279.xml" ContentType="application/vnd.ms-excel.person+xml"/>
  <Override PartName="/xl/persons/person26.xml" ContentType="application/vnd.ms-excel.person+xml"/>
  <Override PartName="/xl/persons/person121.xml" ContentType="application/vnd.ms-excel.person+xml"/>
  <Override PartName="/xl/persons/person327.xml" ContentType="application/vnd.ms-excel.person+xml"/>
  <Override PartName="/xl/persons/person369.xml" ContentType="application/vnd.ms-excel.person+xml"/>
  <Override PartName="/xl/persons/person491.xml" ContentType="application/vnd.ms-excel.person+xml"/>
  <Override PartName="/xl/persons/person533.xml" ContentType="application/vnd.ms-excel.person+xml"/>
  <Override PartName="/xl/persons/person69.xml" ContentType="application/vnd.ms-excel.person+xml"/>
  <Override PartName="/xl/persons/person134.xml" ContentType="application/vnd.ms-excel.person+xml"/>
  <Override PartName="/xl/persons/person186.xml" ContentType="application/vnd.ms-excel.person+xml"/>
  <Override PartName="/xl/persons/person394.xml" ContentType="application/vnd.ms-excel.person+xml"/>
  <Override PartName="/xl/persons/person223.xml" ContentType="application/vnd.ms-excel.person+xml"/>
  <Override PartName="/xl/persons/person436.xml" ContentType="application/vnd.ms-excel.person+xml"/>
  <Override PartName="/xl/persons/person513.xml" ContentType="application/vnd.ms-excel.person+xml"/>
  <Override PartName="/xl/persons/person339.xml" ContentType="application/vnd.ms-excel.person+xml"/>
  <Override PartName="/xl/persons/person297.xml" ContentType="application/vnd.ms-excel.person+xml"/>
  <Override PartName="/xl/persons/person42.xml" ContentType="application/vnd.ms-excel.person+xml"/>
  <Override PartName="/xl/persons/person92.xml" ContentType="application/vnd.ms-excel.person+xml"/>
  <Override PartName="/xl/persons/person145.xml" ContentType="application/vnd.ms-excel.person+xml"/>
  <Override PartName="/xl/persons/person198.xml" ContentType="application/vnd.ms-excel.person+xml"/>
  <Override PartName="/xl/persons/person448.xml" ContentType="application/vnd.ms-excel.person+xml"/>
  <Override PartName="/xl/persons/person406.xml" ContentType="application/vnd.ms-excel.person+xml"/>
  <Override PartName="/xl/persons/person240.xml" ContentType="application/vnd.ms-excel.person+xml"/>
  <Override PartName="/xl/persons/person524.xml" ContentType="application/vnd.ms-excel.person+xml"/>
  <Override PartName="/xl/persons/person473.xml" ContentType="application/vnd.ms-excel.person+xml"/>
  <Override PartName="/xl/persons/person308.xml" ContentType="application/vnd.ms-excel.person+xml"/>
  <Override PartName="/xl/persons/person6.xml" ContentType="application/vnd.ms-excel.person+xml"/>
  <Override PartName="/xl/persons/person103.xml" ContentType="application/vnd.ms-excel.person+xml"/>
  <Override PartName="/xl/persons/person251.xml" ContentType="application/vnd.ms-excel.person+xml"/>
  <Override PartName="/xl/persons/person375.xml" ContentType="application/vnd.ms-excel.person+xml"/>
  <Override PartName="/xl/persons/person350.xml" ContentType="application/vnd.ms-excel.person+xml"/>
  <Override PartName="/xl/persons/person52.xml" ContentType="application/vnd.ms-excel.person+xml"/>
  <Override PartName="/xl/persons/person114.xml" ContentType="application/vnd.ms-excel.person+xml"/>
  <Override PartName="/xl/persons/person0.xml" ContentType="application/vnd.ms-excel.person+xml"/>
  <Override PartName="/xl/persons/person459.xml" ContentType="application/vnd.ms-excel.person+xml"/>
  <Override PartName="/xl/persons/person417.xml" ContentType="application/vnd.ms-excel.person+xml"/>
  <Override PartName="/xl/persons/person209.xml" ContentType="application/vnd.ms-excel.person+xml"/>
  <Override PartName="/xl/persons/person484.xml" ContentType="application/vnd.ms-excel.person+xml"/>
  <Override PartName="/xl/persons/person319.xml" ContentType="application/vnd.ms-excel.person+xml"/>
  <Override PartName="/xl/persons/person262.xml" ContentType="application/vnd.ms-excel.person+xml"/>
  <Override PartName="/xl/persons/person276.xml" ContentType="application/vnd.ms-excel.person+xml"/>
  <Override PartName="/xl/persons/person528.xml" ContentType="application/vnd.ms-excel.person+xml"/>
  <Override PartName="/xl/persons/person361.xml" ContentType="application/vnd.ms-excel.person+xml"/>
  <Override PartName="/xl/persons/person17.xml" ContentType="application/vnd.ms-excel.person+xml"/>
  <Override PartName="/xl/persons/person60.xml" ContentType="application/vnd.ms-excel.person+xml"/>
  <Override PartName="/xl/persons/person125.xml" ContentType="application/vnd.ms-excel.person+xml"/>
  <Override PartName="/xl/persons/person470.xml" ContentType="application/vnd.ms-excel.person+xml"/>
  <Override PartName="/xl/persons/person428.xml" ContentType="application/vnd.ms-excel.person+xml"/>
  <Override PartName="/xl/persons/person386.xml" ContentType="application/vnd.ms-excel.person+xml"/>
  <Override PartName="/xl/persons/person166.xml" ContentType="application/vnd.ms-excel.person+xml"/>
  <Override PartName="/xl/persons/person178.xml" ContentType="application/vnd.ms-excel.person+xml"/>
  <Override PartName="/xl/persons/person220.xml" ContentType="application/vnd.ms-excel.person+xml"/>
  <Override PartName="/xl/persons/person502.xml" ContentType="application/vnd.ms-excel.person+xml"/>
  <Override PartName="/xl/persons/person83.xml" ContentType="application/vnd.ms-excel.person+xml"/>
  <Override PartName="/xl/persons/person231.xml" ContentType="application/vnd.ms-excel.person+xml"/>
  <Override PartName="/xl/persons/person287.xml" ContentType="application/vnd.ms-excel.person+xml"/>
  <Override PartName="/xl/persons/person538.xml" ContentType="application/vnd.ms-excel.person+xml"/>
  <Override PartName="/xl/persons/person330.xml" ContentType="application/vnd.ms-excel.person+xml"/>
  <Override PartName="/xl/persons/person27.xml" ContentType="application/vnd.ms-excel.person+xml"/>
  <Override PartName="/xl/persons/person71.xml" ContentType="application/vnd.ms-excel.person+xml"/>
  <Override PartName="/xl/persons/person94.xml" ContentType="application/vnd.ms-excel.person+xml"/>
  <Override PartName="/xl/persons/person439.xml" ContentType="application/vnd.ms-excel.person+xml"/>
  <Override PartName="/xl/persons/person397.xml" ContentType="application/vnd.ms-excel.person+xml"/>
  <Override PartName="/xl/persons/person136.xml" ContentType="application/vnd.ms-excel.person+xml"/>
  <Override PartName="/xl/persons/person189.xml" ContentType="application/vnd.ms-excel.person+xml"/>
  <Override PartName="/xl/persons/person242.xml" ContentType="application/vnd.ms-excel.person+xml"/>
  <Override PartName="/xl/persons/person505.xml" ContentType="application/vnd.ms-excel.person+xml"/>
  <Override PartName="/xl/persons/person341.xml" ContentType="application/vnd.ms-excel.person+xml"/>
  <Override PartName="/xl/persons/person108.xml" ContentType="application/vnd.ms-excel.person+xml"/>
  <Override PartName="/xl/persons/person38.xml" ContentType="application/vnd.ms-excel.person+xml"/>
  <Override PartName="/xl/persons/person298.xml" ContentType="application/vnd.ms-excel.person+xml"/>
  <Override PartName="/xl/persons/person408.xml" ContentType="application/vnd.ms-excel.person+xml"/>
  <Override PartName="/xl/persons/person352.xml" ContentType="application/vnd.ms-excel.person+xml"/>
  <Override PartName="/xl/persons/person151.xml" ContentType="application/vnd.ms-excel.person+xml"/>
  <Override PartName="/xl/persons/person200.xml" ContentType="application/vnd.ms-excel.person+xml"/>
  <Override PartName="/xl/persons/person450.xml" ContentType="application/vnd.ms-excel.person+xml"/>
  <Override PartName="/xl/persons/person211.xml" ContentType="application/vnd.ms-excel.person+xml"/>
  <Override PartName="/xl/persons/person516.xml" ContentType="application/vnd.ms-excel.person+xml"/>
  <Override PartName="/xl/persons/person475.xml" ContentType="application/vnd.ms-excel.person+xml"/>
  <Override PartName="/xl/persons/person75.xml" ContentType="application/vnd.ms-excel.person+xml"/>
  <Override PartName="/xl/persons/person12.xml" ContentType="application/vnd.ms-excel.person+xml"/>
  <Override PartName="/xl/persons/person48.xml" ContentType="application/vnd.ms-excel.person+xml"/>
  <Override PartName="/xl/persons/person253.xml" ContentType="application/vnd.ms-excel.person+xml"/>
  <Override PartName="/xl/persons/person309.xml" ContentType="application/vnd.ms-excel.person+xml"/>
  <Override PartName="/xl/persons/person419.xml" ContentType="application/vnd.ms-excel.person+xml"/>
  <Override PartName="/xl/persons/person377.xml" ContentType="application/vnd.ms-excel.person+xml"/>
  <Override PartName="/xl/persons/person363.xml" ContentType="application/vnd.ms-excel.person+xml"/>
  <Override PartName="/xl/persons/person118.xml" ContentType="application/vnd.ms-excel.person+xml"/>
  <Override PartName="/xl/persons/person157.xml" ContentType="application/vnd.ms-excel.person+xml"/>
  <Override PartName="/xl/persons/person461.xml" ContentType="application/vnd.ms-excel.person+xml"/>
  <Override PartName="/xl/persons/person222.xml" ContentType="application/vnd.ms-excel.person+xml"/>
  <Override PartName="/xl/persons/person527.xml" ContentType="application/vnd.ms-excel.person+xml"/>
  <Override PartName="/xl/persons/person486.xml" ContentType="application/vnd.ms-excel.person+xml"/>
  <Override PartName="/xl/persons/person286.xml" ContentType="application/vnd.ms-excel.person+xml"/>
  <Override PartName="/xl/persons/person270.xml" ContentType="application/vnd.ms-excel.person+xml"/>
  <Override PartName="/xl/persons/person20.xml" ContentType="application/vnd.ms-excel.person+xml"/>
  <Override PartName="/xl/persons/person320.xml" ContentType="application/vnd.ms-excel.person+xml"/>
  <Override PartName="/xl/persons/person388.xml" ContentType="application/vnd.ms-excel.person+xml"/>
  <Override PartName="/xl/persons/person185.xml" ContentType="application/vnd.ms-excel.person+xml"/>
  <Override PartName="/xl/persons/person172.xml" ContentType="application/vnd.ms-excel.person+xml"/>
  <Override PartName="/xl/persons/person128.xml" ContentType="application/vnd.ms-excel.person+xml"/>
  <Override PartName="/xl/persons/person85.xml" ContentType="application/vnd.ms-excel.person+xml"/>
  <Override PartName="/xl/persons/person61.xml" ContentType="application/vnd.ms-excel.person+xml"/>
  <Override PartName="/xl/persons/person331.xml" ContentType="application/vnd.ms-excel.person+xml"/>
  <Override PartName="/xl/persons/person430.xml" ContentType="application/vnd.ms-excel.person+xml"/>
  <Override PartName="/xl/persons/person197.xml" ContentType="application/vnd.ms-excel.person+xml"/>
  <Override PartName="/xl/persons/person537.xml" ContentType="application/vnd.ms-excel.person+xml"/>
  <Override PartName="/xl/persons/person497.xml" ContentType="application/vnd.ms-excel.person+xml"/>
  <Override PartName="/xl/persons/person295.xml" ContentType="application/vnd.ms-excel.person+xml"/>
  <Override PartName="/xl/persons/person239.xml" ContentType="application/vnd.ms-excel.person+xml"/>
  <Override PartName="/xl/persons/person31.xml" ContentType="application/vnd.ms-excel.person+xml"/>
  <Override PartName="/xl/persons/person139.xml" ContentType="application/vnd.ms-excel.person+xml"/>
  <Override PartName="/xl/persons/person96.xml" ContentType="application/vnd.ms-excel.person+xml"/>
  <Override PartName="/xl/persons/person72.xml" ContentType="application/vnd.ms-excel.person+xml"/>
  <Override PartName="/xl/persons/person342.xml" ContentType="application/vnd.ms-excel.person+xml"/>
  <Override PartName="/xl/persons/person441.xml" ContentType="application/vnd.ms-excel.person+xml"/>
  <Override PartName="/xl/persons/person399.xml" ContentType="application/vnd.ms-excel.person+xml"/>
  <Override PartName="/xl/persons/person507.xml" ContentType="application/vnd.ms-excel.person+xml"/>
  <Override PartName="/xl/persons/person452.xml" ContentType="application/vnd.ms-excel.person+xml"/>
  <Override PartName="/xl/persons/person305.xml" ContentType="application/vnd.ms-excel.person+xml"/>
  <Override PartName="/xl/persons/person249.xml" ContentType="application/vnd.ms-excel.person+xml"/>
  <Override PartName="/xl/persons/person208.xml" ContentType="application/vnd.ms-excel.person+xml"/>
  <Override PartName="/xl/persons/person313.xml" ContentType="application/vnd.ms-excel.person+xml"/>
  <Override PartName="/xl/persons/person149.xml" ContentType="application/vnd.ms-excel.person+xml"/>
  <Override PartName="/xl/persons/person106.xml" ContentType="application/vnd.ms-excel.person+xml"/>
  <Override PartName="/xl/persons/person40.xml" ContentType="application/vnd.ms-excel.person+xml"/>
  <Override PartName="/xl/persons/person410.xml" ContentType="application/vnd.ms-excel.person+xml"/>
  <Override PartName="/xl/persons/person173.xml" ContentType="application/vnd.ms-excel.person+xml"/>
  <Override PartName="/xl/persons/person353.xml" ContentType="application/vnd.ms-excel.person+xml"/>
  <Override PartName="/xl/persons/person477.xml" ContentType="application/vnd.ms-excel.person+xml"/>
  <Override PartName="/xl/persons/person463.xml" ContentType="application/vnd.ms-excel.person+xml"/>
  <Override PartName="/xl/persons/person260.xml" ContentType="application/vnd.ms-excel.person+xml"/>
  <Override PartName="/xl/persons/person217.xml" ContentType="application/vnd.ms-excel.person+xml"/>
  <Override PartName="/xl/persons/person518.xml" ContentType="application/vnd.ms-excel.person+xml"/>
  <Override PartName="/xl/persons/person10.xml" ContentType="application/vnd.ms-excel.person+xml"/>
  <Override PartName="/xl/persons/person50.xml" ContentType="application/vnd.ms-excel.person+xml"/>
  <Override PartName="/xl/persons/person76.xml" ContentType="application/vnd.ms-excel.person+xml"/>
  <Override PartName="/xl/persons/person116.xml" ContentType="application/vnd.ms-excel.person+xml"/>
  <Override PartName="/xl/persons/person421.xml" ContentType="application/vnd.ms-excel.person+xml"/>
  <Override PartName="/xl/persons/person160.xml" ContentType="application/vnd.ms-excel.person+xml"/>
  <Override PartName="/xl/persons/person64.xml" ContentType="application/vnd.ms-excel.person+xml"/>
  <Override PartName="/xl/persons/person322.xml" ContentType="application/vnd.ms-excel.person+xml"/>
  <Override PartName="/xl/persons/person364.xml" ContentType="application/vnd.ms-excel.person+xml"/>
  <Override PartName="/xl/persons/person378.xml" ContentType="application/vnd.ms-excel.person+xml"/>
  <Override PartName="/xl/persons/person488.xml" ContentType="application/vnd.ms-excel.person+xml"/>
  <Override PartName="/xl/persons/person432.xml" ContentType="application/vnd.ms-excel.person+xml"/>
  <Override PartName="/xl/persons/person284.xml" ContentType="application/vnd.ms-excel.person+xml"/>
  <Override PartName="/xl/persons/person268.xml" ContentType="application/vnd.ms-excel.person+xml"/>
  <Override PartName="/xl/persons/person228.xml" ContentType="application/vnd.ms-excel.person+xml"/>
  <Override PartName="/xl/persons/person181.xml" ContentType="application/vnd.ms-excel.person+xml"/>
  <Override PartName="/xl/persons/person530.xml" ContentType="application/vnd.ms-excel.person+xml"/>
  <Override PartName="/xl/persons/person293.xml" ContentType="application/vnd.ms-excel.person+xml"/>
  <Override PartName="/xl/persons/person24.xml" ContentType="application/vnd.ms-excel.person+xml"/>
  <Override PartName="/xl/persons/person87.xml" ContentType="application/vnd.ms-excel.person+xml"/>
  <Override PartName="/xl/persons/person170.xml" ContentType="application/vnd.ms-excel.person+xml"/>
  <Override PartName="/xl/persons/person126.xml" ContentType="application/vnd.ms-excel.person+xml"/>
  <Override PartName="/xl/persons/person333.xml" ContentType="application/vnd.ms-excel.person+xml"/>
  <Override PartName="/xl/persons/person389.xml" ContentType="application/vnd.ms-excel.person+xml"/>
  <Override PartName="/xl/persons/person443.xml" ContentType="application/vnd.ms-excel.person+xml"/>
  <Override PartName="/xl/persons/person237.xml" ContentType="application/vnd.ms-excel.person+xml"/>
  <Override PartName="/xl/persons/person194.xml" ContentType="application/vnd.ms-excel.person+xml"/>
  <Override PartName="/xl/persons/person499.xml" ContentType="application/vnd.ms-excel.person+xml"/>
  <Override PartName="/xl/persons/person34.xml" ContentType="application/vnd.ms-excel.person+xml"/>
  <Override PartName="/xl/persons/person98.xml" ContentType="application/vnd.ms-excel.person+xml"/>
  <Override PartName="/xl/persons/person303.xml" ContentType="application/vnd.ms-excel.person+xml"/>
  <Override PartName="/xl/persons/person45.xml" ContentType="application/vnd.ms-excel.person+xml"/>
  <Override PartName="/xl/persons/person137.xml" ContentType="application/vnd.ms-excel.person+xml"/>
  <Override PartName="/xl/persons/person344.xml" ContentType="application/vnd.ms-excel.person+xml"/>
  <Override PartName="/xl/persons/person400.xml" ContentType="application/vnd.ms-excel.person+xml"/>
  <Override PartName="/xl/persons/person412.xml" ContentType="application/vnd.ms-excel.person+xml"/>
  <Override PartName="/xl/persons/person205.xml" ContentType="application/vnd.ms-excel.person+xml"/>
  <Override PartName="/xl/persons/person509.xml" ContentType="application/vnd.ms-excel.person+xml"/>
  <Override PartName="/xl/persons/person454.xml" ContentType="application/vnd.ms-excel.person+xml"/>
  <Override PartName="/xl/persons/person275.xml" ContentType="application/vnd.ms-excel.person+xml"/>
  <Override PartName="/xl/persons/person247.xml" ContentType="application/vnd.ms-excel.person+xml"/>
  <Override PartName="/xl/persons/person311.xml" ContentType="application/vnd.ms-excel.person+xml"/>
  <Override PartName="/xl/persons/person53.xml" ContentType="application/vnd.ms-excel.person+xml"/>
  <Override PartName="/xl/persons/person109.xml" ContentType="application/vnd.ms-excel.person+xml"/>
  <Override PartName="/xl/persons/person147.xml" ContentType="application/vnd.ms-excel.person+xml"/>
  <Override PartName="/xl/persons/person355.xml" ContentType="application/vnd.ms-excel.person+xml"/>
  <Override PartName="/xl/persons/person215.xml" ContentType="application/vnd.ms-excel.person+xml"/>
  <Override PartName="/xl/persons/person3.xml" ContentType="application/vnd.ms-excel.person+xml"/>
  <Override PartName="/xl/persons/person520.xml" ContentType="application/vnd.ms-excel.person+xml"/>
  <Override PartName="/xl/persons/person479.xml" ContentType="application/vnd.ms-excel.person+xml"/>
  <Override PartName="/xl/persons/person465.xml" ContentType="application/vnd.ms-excel.person+xml"/>
  <Override PartName="/xl/persons/person258.xml" ContentType="application/vnd.ms-excel.person+xml"/>
  <Override PartName="/xl/persons/person13.xml" ContentType="application/vnd.ms-excel.person+xml"/>
  <Override PartName="/xl/persons/person422.xml" ContentType="application/vnd.ms-excel.person+xml"/>
  <Override PartName="/xl/persons/person532.xml" ContentType="application/vnd.ms-excel.person+xml"/>
  <Override PartName="/xl/persons/person282.xml" ContentType="application/vnd.ms-excel.person+xml"/>
  <Override PartName="/xl/persons/person23.xml" ContentType="application/vnd.ms-excel.person+xml"/>
  <Override PartName="/xl/persons/person78.xml" ContentType="application/vnd.ms-excel.person+xml"/>
  <Override PartName="/xl/persons/person120.xml" ContentType="application/vnd.ms-excel.person+xml"/>
  <Override PartName="/xl/persons/person158.xml" ContentType="application/vnd.ms-excel.person+xml"/>
  <Override PartName="/xl/persons/person324.xml" ContentType="application/vnd.ms-excel.person+xml"/>
  <Override PartName="/xl/persons/person366.xml" ContentType="application/vnd.ms-excel.person+xml"/>
  <Override PartName="/xl/persons/person380.xml" ContentType="application/vnd.ms-excel.person+xml"/>
  <Override PartName="/xl/persons/person184.xml" ContentType="application/vnd.ms-excel.person+xml"/>
  <Override PartName="/xl/persons/person66.xml" ContentType="application/vnd.ms-excel.person+xml"/>
  <Override PartName="/xl/persons/person391.xml" ContentType="application/vnd.ms-excel.person+xml"/>
  <Override PartName="/xl/persons/person490.xml" ContentType="application/vnd.ms-excel.person+xml"/>
  <Override PartName="/xl/persons/person266.xml" ContentType="application/vnd.ms-excel.person+xml"/>
  <Override PartName="/xl/persons/person226.xml" ContentType="application/vnd.ms-excel.person+xml"/>
  <Override PartName="/xl/persons/person433.xml" ContentType="application/vnd.ms-excel.person+xml"/>
  <Override PartName="/xl/persons/person291.xml" ContentType="application/vnd.ms-excel.person+xml"/>
  <Override PartName="/xl/persons/person133.xml" ContentType="application/vnd.ms-excel.person+xml"/>
  <Override PartName="/xl/persons/person91.xml" ContentType="application/vnd.ms-excel.person+xml"/>
  <Override PartName="/xl/persons/person335.xml" ContentType="application/vnd.ms-excel.person+xml"/>
  <Override PartName="/xl/persons/person32.xml" ContentType="application/vnd.ms-excel.person+xml"/>
  <Override PartName="/xl/persons/person168.xml" ContentType="application/vnd.ms-excel.person+xml"/>
  <Override PartName="/xl/persons/person495.xml" ContentType="application/vnd.ms-excel.person+xml"/>
  <Override PartName="/xl/persons/person235.xml" ContentType="application/vnd.ms-excel.person+xml"/>
  <Override PartName="/xl/persons/person192.xml" ContentType="application/vnd.ms-excel.person+xml"/>
  <Override PartName="/xl/persons/person402.xml" ContentType="application/vnd.ms-excel.person+xml"/>
  <Override PartName="/xl/persons/person444.xml" ContentType="application/vnd.ms-excel.person+xml"/>
  <Override PartName="/xl/persons/person511.xml" ContentType="application/vnd.ms-excel.person+xml"/>
  <Override PartName="/xl/persons/person301.xml" ContentType="application/vnd.ms-excel.person+xml"/>
  <Override PartName="/xl/persons/person144.xml" ContentType="application/vnd.ms-excel.person+xml"/>
  <Override PartName="/xl/persons/person102.xml" ContentType="application/vnd.ms-excel.person+xml"/>
  <Override PartName="/xl/persons/person7.xml" ContentType="application/vnd.ms-excel.person+xml"/>
  <Override PartName="/xl/persons/person47.xml" ContentType="application/vnd.ms-excel.person+xml"/>
  <Override PartName="/xl/persons/person346.xml" ContentType="application/vnd.ms-excel.person+xml"/>
  <Override PartName="/xl/persons/person245.xml" ContentType="application/vnd.ms-excel.person+xml"/>
  <Override PartName="/xl/persons/person203.xml" ContentType="application/vnd.ms-excel.person+xml"/>
  <Override PartName="/xl/persons/person371.xml" ContentType="application/vnd.ms-excel.person+xml"/>
  <Override PartName="/xl/persons/person413.xml" ContentType="application/vnd.ms-excel.person+xml"/>
  <Override PartName="/xl/persons/person455.xml" ContentType="application/vnd.ms-excel.person+xml"/>
  <Override PartName="/xl/persons/person273.xml" ContentType="application/vnd.ms-excel.person+xml"/>
  <Override PartName="/xl/persons/person111.xml" ContentType="application/vnd.ms-excel.person+xml"/>
  <Override PartName="/xl/persons/person315.xml" ContentType="application/vnd.ms-excel.person+xml"/>
  <Override PartName="/xl/persons/person522.xml" ContentType="application/vnd.ms-excel.person+xml"/>
  <Override PartName="/xl/persons/person154.xml" ContentType="application/vnd.ms-excel.person+xml"/>
  <Override PartName="/xl/persons/person14.xml" ContentType="application/vnd.ms-excel.person+xml"/>
  <Override PartName="/xl/persons/person57.xml" ContentType="application/vnd.ms-excel.person+xml"/>
  <Override PartName="/xl/persons/person357.xml" ContentType="application/vnd.ms-excel.person+xml"/>
  <Override PartName="/xl/persons/person481.xml" ContentType="application/vnd.ms-excel.person+xml"/>
  <Override PartName="/xl/persons/person256.xml" ContentType="application/vnd.ms-excel.person+xml"/>
  <Override PartName="/xl/persons/person213.xml" ContentType="application/vnd.ms-excel.person+xml"/>
  <Override PartName="/xl/persons/person164.xml" ContentType="application/vnd.ms-excel.person+xml"/>
  <Override PartName="/xl/persons/person175.xml" ContentType="application/vnd.ms-excel.person+xml"/>
  <Override PartName="/xl/persons/person382.xml" ContentType="application/vnd.ms-excel.person+xml"/>
  <Override PartName="/xl/persons/person424.xml" ContentType="application/vnd.ms-excel.person+xml"/>
  <Override PartName="/xl/persons/person280.xml" ContentType="application/vnd.ms-excel.person+xml"/>
  <Override PartName="/xl/persons/person79.xml" ContentType="application/vnd.ms-excel.person+xml"/>
  <Override PartName="/xl/persons/person466.xml" ContentType="application/vnd.ms-excel.person+xml"/>
  <Override PartName="/xl/persons/person534.xml" ContentType="application/vnd.ms-excel.person+xml"/>
  <Override PartName="/xl/persons/person492.xml" ContentType="application/vnd.ms-excel.person+xml"/>
  <Override PartName="/xl/persons/person122.xml" ContentType="application/vnd.ms-excel.person+xml"/>
  <Override PartName="/xl/persons/person25.xml" ContentType="application/vnd.ms-excel.person+xml"/>
  <Override PartName="/xl/persons/person68.xml" ContentType="application/vnd.ms-excel.person+xml"/>
  <Override PartName="/xl/persons/person326.xml" ContentType="application/vnd.ms-excel.person+xml"/>
  <Override PartName="/xl/persons/person368.xml" ContentType="application/vnd.ms-excel.person+xml"/>
  <Override PartName="/xl/persons/person224.xml" ContentType="application/vnd.ms-excel.person+xml"/>
  <Override PartName="/xl/persons/person187.xml" ContentType="application/vnd.ms-excel.person+xml"/>
  <Override PartName="/xl/persons/person393.xml" ContentType="application/vnd.ms-excel.person+xml"/>
  <Override PartName="/xl/persons/person435.xml" ContentType="application/vnd.ms-excel.person+xml"/>
  <Override PartName="/xl/persons/person264.xml" ContentType="application/vnd.ms-excel.person+xml"/>
  <Override PartName="/xl/persons/person35.xml" ContentType="application/vnd.ms-excel.person+xml"/>
  <Override PartName="/xl/persons/person131.xml" ContentType="application/vnd.ms-excel.person+xml"/>
  <Override PartName="/xl/persons/person337.xml" ContentType="application/vnd.ms-excel.person+xml"/>
  <Override PartName="/xl/persons/person195.xml" ContentType="application/vnd.ms-excel.person+xml"/>
  <Override PartName="/xl/persons/person404.xml" ContentType="application/vnd.ms-excel.person+xml"/>
  <Override PartName="/xl/persons/person46.xml" ContentType="application/vnd.ms-excel.person+xml"/>
  <Override PartName="/xl/persons/person348.xml" ContentType="application/vnd.ms-excel.person+xml"/>
  <Override PartName="/xl/persons/person471.xml" ContentType="application/vnd.ms-excel.person+xml"/>
  <Override PartName="/xl/persons/person207.xml" ContentType="application/vnd.ms-excel.person+xml"/>
  <Override PartName="/xl/persons/person415.xml" ContentType="application/vnd.ms-excel.person+xml"/>
  <Override PartName="/xl/persons/person254.xml" ContentType="application/vnd.ms-excel.person+xml"/>
  <Override PartName="/xl/persons/person271.xml" ContentType="application/vnd.ms-excel.person+xml"/>
  <Override PartName="/xl/persons/person359.xml" ContentType="application/vnd.ms-excel.person+xml"/>
  <Override PartName="/xl/persons/person482.xml" ContentType="application/vnd.ms-excel.person+xml"/>
  <Override PartName="/xl/persons/person59.xml" ContentType="application/vnd.ms-excel.person+xml"/>
  <Override PartName="/xl/persons/person124.xml" ContentType="application/vnd.ms-excel.person+xml"/>
  <Override PartName="/xl/persons/person219.xml" ContentType="application/vnd.ms-excel.person+xml"/>
  <Override PartName="/xl/persons/person426.xml" ContentType="application/vnd.ms-excel.person+xml"/>
  <Override PartName="/xl/persons/person82.xml" ContentType="application/vnd.ms-excel.person+xml"/>
  <Override PartName="/xl/persons/person278.xml" ContentType="application/vnd.ms-excel.person+xml"/>
  <Override PartName="/xl/persons/person493.xml" ContentType="application/vnd.ms-excel.person+xml"/>
  <Override PartName="/xl/persons/person70.xml" ContentType="application/vnd.ms-excel.person+xml"/>
  <Override PartName="/xl/persons/person135.xml" ContentType="application/vnd.ms-excel.person+xml"/>
  <Override PartName="/xl/persons/person370.xml" ContentType="application/vnd.ms-excel.person+xml"/>
  <Override PartName="/xl/persons/person230.xml" ContentType="application/vnd.ms-excel.person+xml"/>
  <Override PartName="/xl/persons/person437.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mc:AlternateContent xmlns:mc="http://schemas.openxmlformats.org/markup-compatibility/2006">
    <mc:Choice Requires="x15">
      <x15ac:absPath xmlns:x15ac="http://schemas.microsoft.com/office/spreadsheetml/2010/11/ac" url="https://d.docs.live.net/86a2eb30a008eac5/Documents/2023-Toby-the-Data-Analyst/Project-Excel-Gameplan/"/>
    </mc:Choice>
  </mc:AlternateContent>
  <xr:revisionPtr revIDLastSave="11" documentId="8_{9F51ED1A-5A5F-48D9-988F-31D483A32C48}" xr6:coauthVersionLast="47" xr6:coauthVersionMax="47" xr10:uidLastSave="{F376A7DD-DD1B-43A3-A92D-78D8722A5541}"/>
  <bookViews>
    <workbookView xWindow="-120" yWindow="-120" windowWidth="29040" windowHeight="16440" tabRatio="825" xr2:uid="{00000000-000D-0000-FFFF-FFFF00000000}"/>
  </bookViews>
  <sheets>
    <sheet name="^" sheetId="68" r:id="rId1"/>
    <sheet name="HUD" sheetId="71" r:id="rId2"/>
    <sheet name="LOGS" sheetId="67" r:id="rId3"/>
    <sheet name="PLANS" sheetId="70" r:id="rId4"/>
    <sheet name="TIMINGS" sheetId="82" r:id="rId5"/>
    <sheet name="MISSIONS" sheetId="69" r:id="rId6"/>
    <sheet name="ACTIVITIES" sheetId="16" r:id="rId7"/>
    <sheet name="OBJECTIVES" sheetId="43" r:id="rId8"/>
    <sheet name="EXPLORATION" sheetId="85" r:id="rId9"/>
    <sheet name="INVENTORY" sheetId="77" r:id="rId10"/>
    <sheet name="COINAGE" sheetId="86" r:id="rId11"/>
    <sheet name="RESPITE" sheetId="89" r:id="rId12"/>
    <sheet name="VISION" sheetId="79" r:id="rId13"/>
    <sheet name="LORE" sheetId="45" r:id="rId14"/>
    <sheet name="LIFE" sheetId="73" r:id="rId15"/>
    <sheet name="FAQ" sheetId="91" r:id="rId16"/>
    <sheet name="lvls" sheetId="74" r:id="rId17"/>
    <sheet name="data" sheetId="40" r:id="rId18"/>
    <sheet name="grid" sheetId="90" r:id="rId19"/>
  </sheets>
  <definedNames>
    <definedName name="_Hlk79780930" localSheetId="3">PLANS!#REF!</definedName>
    <definedName name="_Hlk97035339" localSheetId="3">PLANS!#REF!</definedName>
    <definedName name="AX">OBJECTIVES!$F$2</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27" i="73" l="1"/>
  <c r="I31" i="73"/>
  <c r="I21" i="73"/>
  <c r="F28" i="68"/>
  <c r="F30" i="68"/>
  <c r="F31" i="68"/>
  <c r="AJ2" i="40"/>
  <c r="F3" i="70"/>
  <c r="AG18" i="77" s="1"/>
  <c r="BY34" i="16"/>
  <c r="BX34" i="16"/>
  <c r="BW34" i="16"/>
  <c r="BV34" i="16"/>
  <c r="BU34" i="16"/>
  <c r="BT34" i="16"/>
  <c r="BS34" i="16"/>
  <c r="BR34" i="16"/>
  <c r="BQ34" i="16"/>
  <c r="K34" i="16"/>
  <c r="J34" i="16"/>
  <c r="I34" i="16"/>
  <c r="H34" i="16"/>
  <c r="G34" i="16"/>
  <c r="F34" i="16"/>
  <c r="E34" i="16"/>
  <c r="D34" i="16"/>
  <c r="C34" i="16"/>
  <c r="AY64" i="86"/>
  <c r="AY63" i="86"/>
  <c r="AY62" i="86"/>
  <c r="AY61" i="86"/>
  <c r="AY60" i="86"/>
  <c r="AA97" i="86"/>
  <c r="AP97" i="86"/>
  <c r="AP93" i="86"/>
  <c r="AP89" i="86"/>
  <c r="AP85" i="86"/>
  <c r="AP81" i="86"/>
  <c r="X2" i="40" l="1"/>
  <c r="B1" i="70"/>
  <c r="AG4" i="85"/>
  <c r="B2" i="69"/>
  <c r="AG13" i="16"/>
  <c r="AH16" i="16"/>
  <c r="AS101" i="85"/>
  <c r="BT43" i="68"/>
  <c r="CC43" i="68"/>
  <c r="DB29" i="43"/>
  <c r="DB32" i="43"/>
  <c r="DB35" i="43"/>
  <c r="CQ28" i="43"/>
  <c r="CQ29" i="43"/>
  <c r="CQ30" i="43"/>
  <c r="CQ32" i="43"/>
  <c r="CD102" i="69"/>
  <c r="BQ56" i="82" s="1"/>
  <c r="CD94" i="69"/>
  <c r="CG94" i="69" s="1"/>
  <c r="CJ94" i="69" s="1"/>
  <c r="BD20" i="69" s="1"/>
  <c r="CD86" i="69"/>
  <c r="CG86" i="69" s="1"/>
  <c r="CJ86" i="69" s="1"/>
  <c r="AR20" i="69" s="1"/>
  <c r="CD90" i="69"/>
  <c r="CG90" i="69" s="1"/>
  <c r="CJ90" i="69" s="1"/>
  <c r="BD2" i="69" s="1"/>
  <c r="CD98" i="69"/>
  <c r="BQ46" i="82" s="1"/>
  <c r="CD82" i="69"/>
  <c r="CG82" i="69" s="1"/>
  <c r="CJ82" i="69" s="1"/>
  <c r="C20" i="71"/>
  <c r="CC54" i="68"/>
  <c r="CC52" i="68"/>
  <c r="CC53" i="68"/>
  <c r="CY63" i="16"/>
  <c r="DE64" i="16" s="1"/>
  <c r="DH64" i="16" s="1"/>
  <c r="DK64" i="16" s="1"/>
  <c r="CC63" i="16"/>
  <c r="CI64" i="16" s="1"/>
  <c r="CL64" i="16" s="1"/>
  <c r="CO64" i="16" s="1"/>
  <c r="AV101" i="85"/>
  <c r="AX99" i="85"/>
  <c r="AQ99" i="85"/>
  <c r="AX95" i="85"/>
  <c r="AQ95" i="85"/>
  <c r="CG12" i="40"/>
  <c r="CG13" i="40"/>
  <c r="CG14" i="40"/>
  <c r="CG15" i="40"/>
  <c r="CG11" i="40"/>
  <c r="CI21" i="40"/>
  <c r="CI20" i="40"/>
  <c r="CI19" i="40"/>
  <c r="CG20" i="40"/>
  <c r="CG21" i="40"/>
  <c r="CG22" i="40"/>
  <c r="CG23" i="40"/>
  <c r="CG19" i="40"/>
  <c r="CI23" i="40"/>
  <c r="CI22" i="40"/>
  <c r="AB22" i="89"/>
  <c r="B81" i="89"/>
  <c r="B22" i="89" s="1"/>
  <c r="AB81" i="89"/>
  <c r="BB81" i="89"/>
  <c r="BB22" i="89" s="1"/>
  <c r="R20" i="71"/>
  <c r="CC20" i="71"/>
  <c r="CE20" i="71" s="1"/>
  <c r="C49" i="73"/>
  <c r="DW25" i="69"/>
  <c r="BZ110" i="69"/>
  <c r="BZ108" i="69"/>
  <c r="BZ106" i="69"/>
  <c r="BZ104" i="69"/>
  <c r="BZ102" i="69"/>
  <c r="BZ100" i="69"/>
  <c r="BZ98" i="69"/>
  <c r="BZ96" i="69"/>
  <c r="BZ94" i="69"/>
  <c r="BZ92" i="69"/>
  <c r="BZ90" i="69"/>
  <c r="BZ88" i="69"/>
  <c r="BZ86" i="69"/>
  <c r="BZ84" i="69"/>
  <c r="BZ82" i="69"/>
  <c r="T110" i="69"/>
  <c r="T86" i="69"/>
  <c r="T88" i="69"/>
  <c r="T90" i="69"/>
  <c r="T92" i="69"/>
  <c r="T94" i="69"/>
  <c r="T96" i="69"/>
  <c r="T98" i="69"/>
  <c r="T100" i="69"/>
  <c r="T102" i="69"/>
  <c r="T104" i="69"/>
  <c r="T106" i="69"/>
  <c r="T108" i="69"/>
  <c r="T84" i="69"/>
  <c r="T82" i="69"/>
  <c r="AX97" i="85"/>
  <c r="AX93" i="85"/>
  <c r="AX91" i="85"/>
  <c r="AX89" i="85"/>
  <c r="AX87" i="85"/>
  <c r="AX85" i="85"/>
  <c r="AX34" i="85"/>
  <c r="AX32" i="85"/>
  <c r="AX30" i="85"/>
  <c r="AX28" i="85"/>
  <c r="CC44" i="43"/>
  <c r="CC45" i="43"/>
  <c r="CC46" i="43"/>
  <c r="CC47" i="43"/>
  <c r="CC48" i="43"/>
  <c r="CC43" i="43"/>
  <c r="Q20" i="71"/>
  <c r="D20" i="71"/>
  <c r="BX46" i="40"/>
  <c r="X54" i="89"/>
  <c r="X46" i="89"/>
  <c r="CI63" i="16" l="1"/>
  <c r="CL63" i="16" s="1"/>
  <c r="CO63" i="16" s="1"/>
  <c r="CR63" i="16" s="1"/>
  <c r="N24" i="43" s="1"/>
  <c r="BG46" i="82"/>
  <c r="BX45" i="40"/>
  <c r="BX44" i="40" s="1"/>
  <c r="BX43" i="40" s="1"/>
  <c r="BX42" i="40" s="1"/>
  <c r="BX41" i="40" s="1"/>
  <c r="BX40" i="40" s="1"/>
  <c r="BX39" i="40" s="1"/>
  <c r="BX38" i="40" s="1"/>
  <c r="BX37" i="40" s="1"/>
  <c r="BX36" i="40" s="1"/>
  <c r="BL56" i="82"/>
  <c r="BM57" i="69"/>
  <c r="BG56" i="82"/>
  <c r="BM49" i="69"/>
  <c r="BM61" i="69"/>
  <c r="CG98" i="69"/>
  <c r="CJ98" i="69" s="1"/>
  <c r="BP2" i="69" s="1"/>
  <c r="BL46" i="82"/>
  <c r="BM53" i="69"/>
  <c r="BM65" i="69"/>
  <c r="CG102" i="69"/>
  <c r="CJ102" i="69" s="1"/>
  <c r="BP20" i="69" s="1"/>
  <c r="T4" i="68"/>
  <c r="BM45" i="69"/>
  <c r="AR2" i="69"/>
  <c r="DE63" i="16"/>
  <c r="DH63" i="16" s="1"/>
  <c r="DK63" i="16" s="1"/>
  <c r="DN63" i="16" s="1"/>
  <c r="AX24" i="43" s="1"/>
  <c r="BY46" i="40"/>
  <c r="CM36" i="16"/>
  <c r="CR36" i="16"/>
  <c r="CQ36" i="16"/>
  <c r="CP36" i="16"/>
  <c r="CO36" i="16"/>
  <c r="CN36" i="16"/>
  <c r="CT92" i="82"/>
  <c r="CT87" i="82"/>
  <c r="CT82" i="82"/>
  <c r="CD92" i="82"/>
  <c r="CD87" i="82"/>
  <c r="CD82" i="82"/>
  <c r="AQ97" i="85"/>
  <c r="AQ87" i="85"/>
  <c r="CT77" i="82"/>
  <c r="CD77" i="82"/>
  <c r="ES32" i="70"/>
  <c r="ES31" i="70"/>
  <c r="ES30" i="70"/>
  <c r="ES29" i="70"/>
  <c r="ES26" i="70"/>
  <c r="ES25" i="70"/>
  <c r="ES24" i="70"/>
  <c r="ES23" i="70"/>
  <c r="ES20" i="70"/>
  <c r="ES19" i="70"/>
  <c r="ES17" i="70"/>
  <c r="ES14" i="70"/>
  <c r="ES13" i="70"/>
  <c r="ES12" i="70"/>
  <c r="ES11" i="70"/>
  <c r="ES8" i="70"/>
  <c r="ES7" i="70"/>
  <c r="ES6" i="70"/>
  <c r="ES5" i="70"/>
  <c r="EJ38" i="70"/>
  <c r="EJ37" i="70"/>
  <c r="EJ36" i="70"/>
  <c r="EJ35" i="70"/>
  <c r="EJ32" i="70"/>
  <c r="EJ31" i="70"/>
  <c r="EJ30" i="70"/>
  <c r="EJ29" i="70"/>
  <c r="EJ26" i="70"/>
  <c r="EJ23" i="70"/>
  <c r="EJ20" i="70"/>
  <c r="EJ19" i="70"/>
  <c r="EJ18" i="70"/>
  <c r="EJ14" i="70"/>
  <c r="EJ13" i="70"/>
  <c r="EJ12" i="70"/>
  <c r="EJ8" i="70"/>
  <c r="EJ7" i="70"/>
  <c r="EJ6" i="70"/>
  <c r="EA38" i="70"/>
  <c r="EA37" i="70"/>
  <c r="EA36" i="70"/>
  <c r="EA35" i="70"/>
  <c r="EA32" i="70"/>
  <c r="EA31" i="70"/>
  <c r="EA30" i="70"/>
  <c r="EA29" i="70"/>
  <c r="EA26" i="70"/>
  <c r="EA25" i="70"/>
  <c r="EA24" i="70"/>
  <c r="EA23" i="70"/>
  <c r="EA20" i="70"/>
  <c r="EA19" i="70"/>
  <c r="EA18" i="70"/>
  <c r="EA17" i="70"/>
  <c r="EA14" i="70"/>
  <c r="EA13" i="70"/>
  <c r="EA12" i="70"/>
  <c r="EA11" i="70"/>
  <c r="EA8" i="70"/>
  <c r="EA7" i="70"/>
  <c r="EA6" i="70"/>
  <c r="DR38" i="70"/>
  <c r="DR37" i="70"/>
  <c r="DR36" i="70"/>
  <c r="DR35" i="70"/>
  <c r="DR32" i="70"/>
  <c r="DR31" i="70"/>
  <c r="DR30" i="70"/>
  <c r="DR29" i="70"/>
  <c r="DR26" i="70"/>
  <c r="DR24" i="70"/>
  <c r="DR23" i="70"/>
  <c r="DR20" i="70"/>
  <c r="DR19" i="70"/>
  <c r="DR18" i="70"/>
  <c r="DR14" i="70"/>
  <c r="DR13" i="70"/>
  <c r="DR12" i="70"/>
  <c r="DR11" i="70"/>
  <c r="DR8" i="70"/>
  <c r="DR7" i="70"/>
  <c r="DR6" i="70"/>
  <c r="DR5" i="70"/>
  <c r="DI38" i="70"/>
  <c r="DI37" i="70"/>
  <c r="DI36" i="70"/>
  <c r="DI35" i="70"/>
  <c r="DI32" i="70"/>
  <c r="DI31" i="70"/>
  <c r="DI29" i="70"/>
  <c r="DI26" i="70"/>
  <c r="DI25" i="70"/>
  <c r="DI24" i="70"/>
  <c r="DI23" i="70"/>
  <c r="DI20" i="70"/>
  <c r="DI19" i="70"/>
  <c r="DI18" i="70"/>
  <c r="DI17" i="70"/>
  <c r="DI14" i="70"/>
  <c r="DI13" i="70"/>
  <c r="DI12" i="70"/>
  <c r="DI11" i="70"/>
  <c r="DI8" i="70"/>
  <c r="DI7" i="70"/>
  <c r="DI6" i="70"/>
  <c r="DI5" i="70"/>
  <c r="CZ38" i="70"/>
  <c r="CZ37" i="70"/>
  <c r="CZ36" i="70"/>
  <c r="CZ35" i="70"/>
  <c r="CZ32" i="70"/>
  <c r="CZ31" i="70"/>
  <c r="CZ29" i="70"/>
  <c r="CZ26" i="70"/>
  <c r="CZ25" i="70"/>
  <c r="CZ24" i="70"/>
  <c r="CZ23" i="70"/>
  <c r="CZ20" i="70"/>
  <c r="CZ19" i="70"/>
  <c r="CZ18" i="70"/>
  <c r="CZ17" i="70"/>
  <c r="CZ14" i="70"/>
  <c r="CZ13" i="70"/>
  <c r="CZ12" i="70"/>
  <c r="CZ11" i="70"/>
  <c r="CZ8" i="70"/>
  <c r="CZ7" i="70"/>
  <c r="CZ6" i="70"/>
  <c r="CZ5" i="70"/>
  <c r="CQ38" i="70"/>
  <c r="CQ37" i="70"/>
  <c r="CQ36" i="70"/>
  <c r="CQ35" i="70"/>
  <c r="CQ32" i="70"/>
  <c r="CQ31" i="70"/>
  <c r="CQ30" i="70"/>
  <c r="CQ29" i="70"/>
  <c r="CQ26" i="70"/>
  <c r="CQ25" i="70"/>
  <c r="CQ24" i="70"/>
  <c r="CQ23" i="70"/>
  <c r="CQ20" i="70"/>
  <c r="CQ19" i="70"/>
  <c r="CQ18" i="70"/>
  <c r="CQ14" i="70"/>
  <c r="CQ13" i="70"/>
  <c r="CQ12" i="70"/>
  <c r="CQ8" i="70"/>
  <c r="CQ7" i="70"/>
  <c r="CQ6" i="70"/>
  <c r="CQ5" i="70"/>
  <c r="CT91" i="82"/>
  <c r="CT90" i="82"/>
  <c r="CT89" i="82"/>
  <c r="CT86" i="82"/>
  <c r="CT85" i="82"/>
  <c r="CT84" i="82"/>
  <c r="BY45" i="40" l="1"/>
  <c r="BZ45" i="40" s="1"/>
  <c r="BY44" i="40"/>
  <c r="BZ44" i="40" s="1"/>
  <c r="CI34" i="70"/>
  <c r="CI35" i="70" s="1"/>
  <c r="BY43" i="40" l="1"/>
  <c r="BZ43" i="40" s="1"/>
  <c r="CI36" i="70"/>
  <c r="BY42" i="40" l="1"/>
  <c r="BZ42" i="40" s="1"/>
  <c r="CI37" i="70"/>
  <c r="BY41" i="40" l="1"/>
  <c r="BZ41" i="40" s="1"/>
  <c r="CI38" i="70"/>
  <c r="CI39" i="70" s="1"/>
  <c r="AQ28" i="85"/>
  <c r="CL77" i="82" s="1"/>
  <c r="AQ30" i="85"/>
  <c r="CL79" i="82" s="1"/>
  <c r="AQ32" i="85"/>
  <c r="CL81" i="82" s="1"/>
  <c r="BY40" i="40" l="1"/>
  <c r="BZ40" i="40" s="1"/>
  <c r="CC32" i="85"/>
  <c r="CC30" i="85"/>
  <c r="CC28" i="85"/>
  <c r="X50" i="89"/>
  <c r="FI36" i="40"/>
  <c r="FI31" i="40"/>
  <c r="FI30" i="40"/>
  <c r="FI35" i="40"/>
  <c r="BY39" i="40" l="1"/>
  <c r="BZ39" i="40" s="1"/>
  <c r="CT29" i="16"/>
  <c r="CT33" i="16"/>
  <c r="AN16" i="43" s="1"/>
  <c r="BY38" i="40" l="1"/>
  <c r="BZ38" i="40" s="1"/>
  <c r="E45" i="71"/>
  <c r="G45" i="71" s="1"/>
  <c r="CG43" i="16"/>
  <c r="CG44" i="16"/>
  <c r="CG45" i="16"/>
  <c r="CG46" i="16"/>
  <c r="CG47" i="16"/>
  <c r="CG42" i="16"/>
  <c r="CQ36" i="69"/>
  <c r="CQ34" i="69"/>
  <c r="CQ32" i="69"/>
  <c r="CQ30" i="69"/>
  <c r="CQ28" i="69"/>
  <c r="CQ26" i="69"/>
  <c r="CQ24" i="69"/>
  <c r="CQ22" i="69"/>
  <c r="CQ20" i="69"/>
  <c r="CQ18" i="69"/>
  <c r="CQ16" i="69"/>
  <c r="CQ14" i="69"/>
  <c r="CQ12" i="69"/>
  <c r="CQ10" i="69"/>
  <c r="CQ8" i="69"/>
  <c r="CQ6" i="69"/>
  <c r="CQ4" i="69"/>
  <c r="R142" i="40"/>
  <c r="S142" i="40"/>
  <c r="T142" i="40"/>
  <c r="U142" i="40"/>
  <c r="P142" i="40"/>
  <c r="O142" i="40"/>
  <c r="N142" i="40"/>
  <c r="M142" i="40"/>
  <c r="Q142" i="40"/>
  <c r="J142" i="40"/>
  <c r="I142" i="40"/>
  <c r="H142" i="40"/>
  <c r="G142" i="40"/>
  <c r="F142" i="40"/>
  <c r="E142" i="40"/>
  <c r="D142" i="40"/>
  <c r="C142" i="40"/>
  <c r="B142" i="40"/>
  <c r="BM55" i="69"/>
  <c r="BM51" i="69"/>
  <c r="BM47" i="69"/>
  <c r="BM43" i="69"/>
  <c r="BM63" i="69"/>
  <c r="BM59" i="69"/>
  <c r="BO26" i="69" l="1"/>
  <c r="DM63" i="82" s="1"/>
  <c r="BO24" i="69"/>
  <c r="DM61" i="82" s="1"/>
  <c r="BO28" i="69"/>
  <c r="DM65" i="82" s="1"/>
  <c r="BO30" i="69"/>
  <c r="DM67" i="82" s="1"/>
  <c r="BO32" i="69"/>
  <c r="DM69" i="82" s="1"/>
  <c r="BO34" i="69"/>
  <c r="DM71" i="82" s="1"/>
  <c r="BO36" i="69"/>
  <c r="DM73" i="82" s="1"/>
  <c r="BO22" i="69"/>
  <c r="DM59" i="82" s="1"/>
  <c r="BO12" i="69"/>
  <c r="DM49" i="82" s="1"/>
  <c r="BO14" i="69"/>
  <c r="DM51" i="82" s="1"/>
  <c r="BO16" i="69"/>
  <c r="DM53" i="82" s="1"/>
  <c r="BO10" i="69"/>
  <c r="DM47" i="82" s="1"/>
  <c r="BO18" i="69"/>
  <c r="DM55" i="82" s="1"/>
  <c r="BO6" i="69"/>
  <c r="DM43" i="82" s="1"/>
  <c r="BO4" i="69"/>
  <c r="DM41" i="82" s="1"/>
  <c r="BO8" i="69"/>
  <c r="DM45" i="82" s="1"/>
  <c r="BC30" i="69"/>
  <c r="DE67" i="82" s="1"/>
  <c r="BC26" i="69"/>
  <c r="DE63" i="82" s="1"/>
  <c r="BC32" i="69"/>
  <c r="DE69" i="82" s="1"/>
  <c r="BC28" i="69"/>
  <c r="DE65" i="82" s="1"/>
  <c r="BC34" i="69"/>
  <c r="DE71" i="82" s="1"/>
  <c r="BC22" i="69"/>
  <c r="DE59" i="82" s="1"/>
  <c r="BC36" i="69"/>
  <c r="DE73" i="82" s="1"/>
  <c r="BC24" i="69"/>
  <c r="DE61" i="82" s="1"/>
  <c r="BC14" i="69"/>
  <c r="DE51" i="82" s="1"/>
  <c r="BC12" i="69"/>
  <c r="DE49" i="82" s="1"/>
  <c r="BC16" i="69"/>
  <c r="DE53" i="82" s="1"/>
  <c r="BC18" i="69"/>
  <c r="DE55" i="82" s="1"/>
  <c r="BC4" i="69"/>
  <c r="DE41" i="82" s="1"/>
  <c r="BC6" i="69"/>
  <c r="DE43" i="82" s="1"/>
  <c r="BC8" i="69"/>
  <c r="DE45" i="82" s="1"/>
  <c r="BC10" i="69"/>
  <c r="DE47" i="82" s="1"/>
  <c r="AQ34" i="69"/>
  <c r="CW71" i="82" s="1"/>
  <c r="AQ22" i="69"/>
  <c r="CW59" i="82" s="1"/>
  <c r="AQ36" i="69"/>
  <c r="CW73" i="82" s="1"/>
  <c r="AQ24" i="69"/>
  <c r="CW61" i="82" s="1"/>
  <c r="AQ32" i="69"/>
  <c r="CW69" i="82" s="1"/>
  <c r="AQ26" i="69"/>
  <c r="CW63" i="82" s="1"/>
  <c r="AQ28" i="69"/>
  <c r="CW65" i="82" s="1"/>
  <c r="AQ30" i="69"/>
  <c r="CW67" i="82" s="1"/>
  <c r="AQ18" i="69"/>
  <c r="CW55" i="82" s="1"/>
  <c r="AQ4" i="69"/>
  <c r="CW41" i="82" s="1"/>
  <c r="AQ6" i="69"/>
  <c r="CW43" i="82" s="1"/>
  <c r="AQ8" i="69"/>
  <c r="CW45" i="82" s="1"/>
  <c r="AQ16" i="69"/>
  <c r="CW53" i="82" s="1"/>
  <c r="AQ10" i="69"/>
  <c r="CW47" i="82" s="1"/>
  <c r="AQ12" i="69"/>
  <c r="CW49" i="82" s="1"/>
  <c r="AQ14" i="69"/>
  <c r="CW51" i="82" s="1"/>
  <c r="BY36" i="40"/>
  <c r="BZ36" i="40" s="1"/>
  <c r="BY37" i="40"/>
  <c r="BZ37" i="40" s="1"/>
  <c r="CW30" i="69"/>
  <c r="DT18" i="69" s="1"/>
  <c r="CW18" i="69"/>
  <c r="DT16" i="69" s="1"/>
  <c r="CW8" i="69"/>
  <c r="DT14" i="69" s="1"/>
  <c r="CI16" i="40"/>
  <c r="BL55" i="77"/>
  <c r="BN54" i="77"/>
  <c r="BY2" i="89" l="1"/>
  <c r="BB2" i="89"/>
  <c r="Y2" i="89"/>
  <c r="B2" i="89"/>
  <c r="N95" i="40"/>
  <c r="O95" i="40"/>
  <c r="P95" i="40"/>
  <c r="Q95" i="40"/>
  <c r="R95" i="40"/>
  <c r="S95" i="40"/>
  <c r="T95" i="40"/>
  <c r="U95" i="40"/>
  <c r="N97" i="40"/>
  <c r="O97" i="40"/>
  <c r="P97" i="40"/>
  <c r="Q97" i="40"/>
  <c r="R97" i="40"/>
  <c r="S97" i="40"/>
  <c r="T97" i="40"/>
  <c r="U97" i="40"/>
  <c r="N98" i="40"/>
  <c r="O98" i="40"/>
  <c r="P98" i="40"/>
  <c r="Q98" i="40"/>
  <c r="R98" i="40"/>
  <c r="S98" i="40"/>
  <c r="T98" i="40"/>
  <c r="U98" i="40"/>
  <c r="N99" i="40"/>
  <c r="O99" i="40"/>
  <c r="P99" i="40"/>
  <c r="Q99" i="40"/>
  <c r="R99" i="40"/>
  <c r="S99" i="40"/>
  <c r="T99" i="40"/>
  <c r="U99" i="40"/>
  <c r="N100" i="40"/>
  <c r="O100" i="40"/>
  <c r="P100" i="40"/>
  <c r="Q100" i="40"/>
  <c r="R100" i="40"/>
  <c r="S100" i="40"/>
  <c r="T100" i="40"/>
  <c r="U100" i="40"/>
  <c r="N101" i="40"/>
  <c r="O101" i="40"/>
  <c r="P101" i="40"/>
  <c r="Q101" i="40"/>
  <c r="R101" i="40"/>
  <c r="S101" i="40"/>
  <c r="T101" i="40"/>
  <c r="U101" i="40"/>
  <c r="N103" i="40"/>
  <c r="O103" i="40"/>
  <c r="P103" i="40"/>
  <c r="Q103" i="40"/>
  <c r="R103" i="40"/>
  <c r="S103" i="40"/>
  <c r="T103" i="40"/>
  <c r="U103" i="40"/>
  <c r="M101" i="40"/>
  <c r="M100" i="40"/>
  <c r="M99" i="40"/>
  <c r="M98" i="40"/>
  <c r="M97" i="40"/>
  <c r="N85" i="40"/>
  <c r="O85" i="40"/>
  <c r="P85" i="40"/>
  <c r="Q85" i="40"/>
  <c r="R85" i="40"/>
  <c r="S85" i="40"/>
  <c r="T85" i="40"/>
  <c r="U85" i="40"/>
  <c r="N86" i="40"/>
  <c r="O86" i="40"/>
  <c r="P86" i="40"/>
  <c r="Q86" i="40"/>
  <c r="R86" i="40"/>
  <c r="S86" i="40"/>
  <c r="T86" i="40"/>
  <c r="U86" i="40"/>
  <c r="N87" i="40"/>
  <c r="O87" i="40"/>
  <c r="P87" i="40"/>
  <c r="Q87" i="40"/>
  <c r="R87" i="40"/>
  <c r="S87" i="40"/>
  <c r="T87" i="40"/>
  <c r="U87" i="40"/>
  <c r="N88" i="40"/>
  <c r="O88" i="40"/>
  <c r="P88" i="40"/>
  <c r="Q88" i="40"/>
  <c r="R88" i="40"/>
  <c r="S88" i="40"/>
  <c r="T88" i="40"/>
  <c r="U88" i="40"/>
  <c r="N89" i="40"/>
  <c r="O89" i="40"/>
  <c r="P89" i="40"/>
  <c r="Q89" i="40"/>
  <c r="R89" i="40"/>
  <c r="S89" i="40"/>
  <c r="T89" i="40"/>
  <c r="U89" i="40"/>
  <c r="N90" i="40"/>
  <c r="O90" i="40"/>
  <c r="P90" i="40"/>
  <c r="Q90" i="40"/>
  <c r="R90" i="40"/>
  <c r="S90" i="40"/>
  <c r="T90" i="40"/>
  <c r="U90" i="40"/>
  <c r="N91" i="40"/>
  <c r="O91" i="40"/>
  <c r="P91" i="40"/>
  <c r="Q91" i="40"/>
  <c r="R91" i="40"/>
  <c r="S91" i="40"/>
  <c r="T91" i="40"/>
  <c r="U91" i="40"/>
  <c r="N92" i="40"/>
  <c r="O92" i="40"/>
  <c r="P92" i="40"/>
  <c r="Q92" i="40"/>
  <c r="R92" i="40"/>
  <c r="S92" i="40"/>
  <c r="T92" i="40"/>
  <c r="U92" i="40"/>
  <c r="N93" i="40"/>
  <c r="O93" i="40"/>
  <c r="P93" i="40"/>
  <c r="Q93" i="40"/>
  <c r="R93" i="40"/>
  <c r="S93" i="40"/>
  <c r="T93" i="40"/>
  <c r="U93" i="40"/>
  <c r="M93" i="40"/>
  <c r="M92" i="40"/>
  <c r="M91" i="40"/>
  <c r="M90" i="40"/>
  <c r="M89" i="40"/>
  <c r="M88" i="40"/>
  <c r="M87" i="40"/>
  <c r="M86" i="40"/>
  <c r="M85" i="40"/>
  <c r="M103" i="40"/>
  <c r="M95" i="40"/>
  <c r="O33" i="43"/>
  <c r="CJ33" i="43" s="1"/>
  <c r="CF18" i="43"/>
  <c r="CF14" i="43"/>
  <c r="DR18" i="69"/>
  <c r="DQ18" i="69" s="1"/>
  <c r="DR16" i="69"/>
  <c r="DQ16" i="69" s="1"/>
  <c r="DR14" i="69"/>
  <c r="DQ14" i="69" s="1"/>
  <c r="CP36" i="69"/>
  <c r="CP34" i="69"/>
  <c r="CP32" i="69"/>
  <c r="CP30" i="69"/>
  <c r="CP28" i="69"/>
  <c r="CP26" i="69"/>
  <c r="CP24" i="69"/>
  <c r="CP22" i="69"/>
  <c r="CP20" i="69"/>
  <c r="CP18" i="69"/>
  <c r="CP16" i="69"/>
  <c r="CP14" i="69"/>
  <c r="CP12" i="69"/>
  <c r="CP10" i="69"/>
  <c r="CP8" i="69"/>
  <c r="CP6" i="69"/>
  <c r="CP4" i="69"/>
  <c r="DQ11" i="69"/>
  <c r="DQ9" i="69"/>
  <c r="DQ7" i="69"/>
  <c r="AO50" i="16"/>
  <c r="AO51" i="16" s="1"/>
  <c r="AO52" i="16" s="1"/>
  <c r="AO53" i="16" s="1"/>
  <c r="AO54" i="16" s="1"/>
  <c r="AO55" i="16" s="1"/>
  <c r="AO56" i="16" s="1"/>
  <c r="AO57" i="16" s="1"/>
  <c r="AO58" i="16" s="1"/>
  <c r="AO59" i="16" s="1"/>
  <c r="AO60" i="16" s="1"/>
  <c r="AO61" i="16" s="1"/>
  <c r="AO62" i="16" s="1"/>
  <c r="AO63" i="16" s="1"/>
  <c r="AO64" i="16" s="1"/>
  <c r="AO65" i="16" s="1"/>
  <c r="AO66" i="16" s="1"/>
  <c r="AO67" i="16" s="1"/>
  <c r="AO68" i="16" s="1"/>
  <c r="AO69" i="16" s="1"/>
  <c r="AO70" i="16" s="1"/>
  <c r="AO71" i="16" s="1"/>
  <c r="AO72" i="16" s="1"/>
  <c r="AO73" i="16" s="1"/>
  <c r="AO74" i="16" s="1"/>
  <c r="AO75" i="16" s="1"/>
  <c r="AO76" i="16" s="1"/>
  <c r="AO77" i="16" s="1"/>
  <c r="AO78" i="16" s="1"/>
  <c r="AO79" i="16" s="1"/>
  <c r="AO80" i="16" s="1"/>
  <c r="AV50" i="16"/>
  <c r="AV51" i="16" s="1"/>
  <c r="AV52" i="16" s="1"/>
  <c r="AV53" i="16" s="1"/>
  <c r="AV54" i="16" s="1"/>
  <c r="AV55" i="16" s="1"/>
  <c r="AV56" i="16" s="1"/>
  <c r="AV57" i="16" s="1"/>
  <c r="AV58" i="16" s="1"/>
  <c r="AV59" i="16" s="1"/>
  <c r="AV60" i="16" s="1"/>
  <c r="AV61" i="16" s="1"/>
  <c r="AV62" i="16" s="1"/>
  <c r="AV63" i="16" s="1"/>
  <c r="AV64" i="16" s="1"/>
  <c r="AV65" i="16" s="1"/>
  <c r="AV66" i="16" s="1"/>
  <c r="AV67" i="16" s="1"/>
  <c r="AV68" i="16" s="1"/>
  <c r="AV69" i="16" s="1"/>
  <c r="AV70" i="16" s="1"/>
  <c r="AV71" i="16" s="1"/>
  <c r="AV72" i="16" s="1"/>
  <c r="AV73" i="16" s="1"/>
  <c r="AV74" i="16" s="1"/>
  <c r="AV75" i="16" s="1"/>
  <c r="AV76" i="16" s="1"/>
  <c r="AV77" i="16" s="1"/>
  <c r="AV78" i="16" s="1"/>
  <c r="AV79" i="16" s="1"/>
  <c r="AV80" i="16" s="1"/>
  <c r="BC50" i="16"/>
  <c r="BC51" i="16" s="1"/>
  <c r="BC52" i="16" s="1"/>
  <c r="BC53" i="16" s="1"/>
  <c r="BC54" i="16" s="1"/>
  <c r="BC55" i="16" s="1"/>
  <c r="BC56" i="16" s="1"/>
  <c r="BC57" i="16" s="1"/>
  <c r="BC58" i="16" s="1"/>
  <c r="BC59" i="16" s="1"/>
  <c r="BC60" i="16" s="1"/>
  <c r="BC61" i="16" s="1"/>
  <c r="BC62" i="16" s="1"/>
  <c r="BC63" i="16" s="1"/>
  <c r="BC64" i="16" s="1"/>
  <c r="BC65" i="16" s="1"/>
  <c r="BC66" i="16" s="1"/>
  <c r="BC67" i="16" s="1"/>
  <c r="BC68" i="16" s="1"/>
  <c r="BC69" i="16" s="1"/>
  <c r="BC70" i="16" s="1"/>
  <c r="BC71" i="16" s="1"/>
  <c r="BC72" i="16" s="1"/>
  <c r="BC73" i="16" s="1"/>
  <c r="BC74" i="16" s="1"/>
  <c r="BC75" i="16" s="1"/>
  <c r="BC76" i="16" s="1"/>
  <c r="BC77" i="16" s="1"/>
  <c r="BC78" i="16" s="1"/>
  <c r="BC79" i="16" s="1"/>
  <c r="BC80" i="16" s="1"/>
  <c r="AH50" i="16"/>
  <c r="AH51" i="16" s="1"/>
  <c r="AH52" i="16" s="1"/>
  <c r="AH53" i="16" s="1"/>
  <c r="AH54" i="16" s="1"/>
  <c r="AH55" i="16" s="1"/>
  <c r="AH56" i="16" s="1"/>
  <c r="AH57" i="16" s="1"/>
  <c r="AH58" i="16" s="1"/>
  <c r="AH59" i="16" s="1"/>
  <c r="AH60" i="16" s="1"/>
  <c r="AH61" i="16" s="1"/>
  <c r="AH62" i="16" s="1"/>
  <c r="AH63" i="16" s="1"/>
  <c r="AH64" i="16" s="1"/>
  <c r="AH65" i="16" s="1"/>
  <c r="AH66" i="16" s="1"/>
  <c r="AH67" i="16" s="1"/>
  <c r="AH68" i="16" s="1"/>
  <c r="AH69" i="16" s="1"/>
  <c r="AH70" i="16" s="1"/>
  <c r="AH71" i="16" s="1"/>
  <c r="AH72" i="16" s="1"/>
  <c r="AH73" i="16" s="1"/>
  <c r="AH74" i="16" s="1"/>
  <c r="AH75" i="16" s="1"/>
  <c r="AH76" i="16" s="1"/>
  <c r="AH77" i="16" s="1"/>
  <c r="AH78" i="16" s="1"/>
  <c r="AH79" i="16" s="1"/>
  <c r="AH80" i="16" s="1"/>
  <c r="AA50" i="16"/>
  <c r="AA51" i="16" s="1"/>
  <c r="AA52" i="16" s="1"/>
  <c r="AA53" i="16" s="1"/>
  <c r="AA54" i="16" s="1"/>
  <c r="AA55" i="16" s="1"/>
  <c r="AA56" i="16" s="1"/>
  <c r="AA57" i="16" s="1"/>
  <c r="AA58" i="16" s="1"/>
  <c r="AA59" i="16" s="1"/>
  <c r="AA60" i="16" s="1"/>
  <c r="AA61" i="16" s="1"/>
  <c r="AA62" i="16" s="1"/>
  <c r="AA63" i="16" s="1"/>
  <c r="AA64" i="16" s="1"/>
  <c r="AA65" i="16" s="1"/>
  <c r="AA66" i="16" s="1"/>
  <c r="AA67" i="16" s="1"/>
  <c r="AA68" i="16" s="1"/>
  <c r="AA69" i="16" s="1"/>
  <c r="AA70" i="16" s="1"/>
  <c r="AA71" i="16" s="1"/>
  <c r="AA72" i="16" s="1"/>
  <c r="AA73" i="16" s="1"/>
  <c r="AA74" i="16" s="1"/>
  <c r="AA75" i="16" s="1"/>
  <c r="AA76" i="16" s="1"/>
  <c r="AA77" i="16" s="1"/>
  <c r="AA78" i="16" s="1"/>
  <c r="AA79" i="16" s="1"/>
  <c r="AA80" i="16" s="1"/>
  <c r="I35" i="73"/>
  <c r="I33" i="73"/>
  <c r="I29" i="73"/>
  <c r="I25" i="73"/>
  <c r="I23" i="73"/>
  <c r="BO120" i="77"/>
  <c r="BF120" i="77"/>
  <c r="AW120" i="77"/>
  <c r="AN120" i="77"/>
  <c r="AE120" i="77"/>
  <c r="V120" i="77"/>
  <c r="M120" i="77"/>
  <c r="CH39" i="16"/>
  <c r="CH40" i="16" s="1"/>
  <c r="BZ21" i="40"/>
  <c r="BV15" i="77"/>
  <c r="F15" i="77"/>
  <c r="BE15" i="77"/>
  <c r="W15" i="77"/>
  <c r="AG35" i="77"/>
  <c r="BV76" i="85"/>
  <c r="BN76" i="85"/>
  <c r="BL76" i="85"/>
  <c r="BD76" i="85"/>
  <c r="BB76" i="85"/>
  <c r="AT76" i="85"/>
  <c r="AR76" i="85"/>
  <c r="AJ76" i="85"/>
  <c r="AH76" i="85"/>
  <c r="Z76" i="85"/>
  <c r="X76" i="85"/>
  <c r="P76" i="85"/>
  <c r="N76" i="85"/>
  <c r="F76" i="85"/>
  <c r="FI83" i="40"/>
  <c r="FI84" i="40"/>
  <c r="AM91" i="77"/>
  <c r="AO91" i="77" s="1"/>
  <c r="U95" i="77"/>
  <c r="CC97" i="77"/>
  <c r="FI95" i="40"/>
  <c r="FI87" i="40"/>
  <c r="FI88" i="40"/>
  <c r="FI89" i="40"/>
  <c r="FI90" i="40"/>
  <c r="FI91" i="40"/>
  <c r="FI92" i="40"/>
  <c r="FI93" i="40"/>
  <c r="FI94" i="40"/>
  <c r="FI86" i="40"/>
  <c r="FI73" i="40"/>
  <c r="FI74" i="40"/>
  <c r="FI75" i="40"/>
  <c r="FI76" i="40"/>
  <c r="FI77" i="40"/>
  <c r="FI78" i="40"/>
  <c r="FI79" i="40"/>
  <c r="FI80" i="40"/>
  <c r="FI81" i="40"/>
  <c r="FI72" i="40"/>
  <c r="AP49" i="86"/>
  <c r="DQ28" i="69" l="1"/>
  <c r="BT48" i="85"/>
  <c r="BT45" i="85" s="1"/>
  <c r="N51" i="85" s="1"/>
  <c r="AB13" i="16"/>
  <c r="CN50" i="16"/>
  <c r="AZ13" i="16"/>
  <c r="CN52" i="16"/>
  <c r="CF21" i="43"/>
  <c r="DQ22" i="69"/>
  <c r="CN48" i="16" s="1"/>
  <c r="CG16" i="40"/>
  <c r="H91" i="40"/>
  <c r="H89" i="40"/>
  <c r="H90" i="40"/>
  <c r="H92" i="40"/>
  <c r="H93" i="40"/>
  <c r="H86" i="40"/>
  <c r="H87" i="40"/>
  <c r="H88" i="40"/>
  <c r="H98" i="40"/>
  <c r="H85" i="40"/>
  <c r="H100" i="40"/>
  <c r="H95" i="40"/>
  <c r="H101" i="40"/>
  <c r="H103" i="40"/>
  <c r="H97" i="40"/>
  <c r="H99" i="40"/>
  <c r="AP58" i="86"/>
  <c r="AP46" i="86" s="1"/>
  <c r="CW16" i="69"/>
  <c r="CW6" i="69"/>
  <c r="CW28" i="69"/>
  <c r="DW18" i="69" s="1"/>
  <c r="CK100" i="77"/>
  <c r="CC100" i="77" s="1"/>
  <c r="M60" i="71" s="1"/>
  <c r="O60" i="71" s="1"/>
  <c r="AT91" i="77"/>
  <c r="DZ18" i="69" l="1"/>
  <c r="BJ19" i="16" s="1"/>
  <c r="DW14" i="69"/>
  <c r="DZ14" i="69" s="1"/>
  <c r="BJ16" i="16" s="1"/>
  <c r="DW16" i="69"/>
  <c r="DZ16" i="69" s="1"/>
  <c r="BJ17" i="16" s="1"/>
  <c r="CF22" i="43"/>
  <c r="CT43" i="16" s="1"/>
  <c r="P21" i="43"/>
  <c r="BL21" i="43"/>
  <c r="CH41" i="16"/>
  <c r="AH51" i="85"/>
  <c r="AR51" i="85"/>
  <c r="BB51" i="85"/>
  <c r="BL51" i="85"/>
  <c r="X51" i="85"/>
  <c r="BV51" i="85"/>
  <c r="CS107" i="77"/>
  <c r="CH32" i="40" s="1"/>
  <c r="CH33" i="40" s="1"/>
  <c r="CQ107" i="77"/>
  <c r="CG32" i="40" s="1"/>
  <c r="CG33" i="40" s="1"/>
  <c r="CO107" i="77"/>
  <c r="CF32" i="40" s="1"/>
  <c r="CF33" i="40" s="1"/>
  <c r="CM107" i="77"/>
  <c r="CE32" i="40" s="1"/>
  <c r="CE33" i="40" s="1"/>
  <c r="CK107" i="77"/>
  <c r="CD32" i="40" s="1"/>
  <c r="CD33" i="40" s="1"/>
  <c r="CI107" i="77"/>
  <c r="CC32" i="40" s="1"/>
  <c r="CC33" i="40" s="1"/>
  <c r="CG107" i="77"/>
  <c r="CB32" i="40" s="1"/>
  <c r="CB33" i="40" s="1"/>
  <c r="CE107" i="77"/>
  <c r="CA32" i="40" s="1"/>
  <c r="CA33" i="40" s="1"/>
  <c r="CC107" i="77"/>
  <c r="BZ32" i="40" s="1"/>
  <c r="CS105" i="77"/>
  <c r="CH28" i="40" s="1"/>
  <c r="CH29" i="40" s="1"/>
  <c r="CQ105" i="77"/>
  <c r="CG28" i="40" s="1"/>
  <c r="CO105" i="77"/>
  <c r="CF28" i="40" s="1"/>
  <c r="CM105" i="77"/>
  <c r="CE28" i="40" s="1"/>
  <c r="CK105" i="77"/>
  <c r="CD28" i="40" s="1"/>
  <c r="CI105" i="77"/>
  <c r="CC28" i="40" s="1"/>
  <c r="CG105" i="77"/>
  <c r="CB28" i="40" s="1"/>
  <c r="CB29" i="40" s="1"/>
  <c r="CE105" i="77"/>
  <c r="CA28" i="40" s="1"/>
  <c r="CA29" i="40" s="1"/>
  <c r="CC105" i="77"/>
  <c r="BZ28" i="40" s="1"/>
  <c r="BZ29" i="40" s="1"/>
  <c r="BL93" i="77"/>
  <c r="BC93" i="77"/>
  <c r="AT93" i="77"/>
  <c r="AK93" i="77"/>
  <c r="AB93" i="77"/>
  <c r="S93" i="77"/>
  <c r="J93" i="77"/>
  <c r="AG82" i="77"/>
  <c r="BN95" i="77"/>
  <c r="BE95" i="77"/>
  <c r="AV95" i="77"/>
  <c r="AM95" i="77"/>
  <c r="AD95" i="77"/>
  <c r="L95" i="77"/>
  <c r="I29" i="77"/>
  <c r="EJ30" i="86"/>
  <c r="EB30" i="86"/>
  <c r="DT30" i="86"/>
  <c r="DL30" i="86"/>
  <c r="DD30" i="86"/>
  <c r="CV30" i="86"/>
  <c r="CN30" i="86"/>
  <c r="CF30" i="86"/>
  <c r="CF23" i="86"/>
  <c r="CN23" i="86"/>
  <c r="CV23" i="86"/>
  <c r="DD23" i="86"/>
  <c r="DL23" i="86"/>
  <c r="DT23" i="86"/>
  <c r="EB23" i="86"/>
  <c r="EJ23" i="86"/>
  <c r="EJ16" i="86"/>
  <c r="EB16" i="86"/>
  <c r="DT16" i="86"/>
  <c r="DL16" i="86"/>
  <c r="DD16" i="86"/>
  <c r="CV16" i="86"/>
  <c r="CN16" i="86"/>
  <c r="CF16" i="86"/>
  <c r="I16" i="86" s="1"/>
  <c r="FI2" i="40"/>
  <c r="FI85" i="40" s="1"/>
  <c r="FI34" i="40"/>
  <c r="FI33" i="40"/>
  <c r="FI32" i="40"/>
  <c r="FI29" i="40"/>
  <c r="L31" i="73"/>
  <c r="O31" i="73" s="1"/>
  <c r="L27" i="73"/>
  <c r="O27" i="73" s="1"/>
  <c r="L23" i="73"/>
  <c r="O23" i="73" s="1"/>
  <c r="L25" i="73"/>
  <c r="O25" i="73" s="1"/>
  <c r="AH12" i="85"/>
  <c r="L33" i="73"/>
  <c r="O33" i="73" s="1"/>
  <c r="C55" i="73"/>
  <c r="C47" i="73"/>
  <c r="L13" i="73"/>
  <c r="O13" i="73" s="1"/>
  <c r="C53" i="73"/>
  <c r="C51" i="73"/>
  <c r="C43" i="73"/>
  <c r="C45" i="73"/>
  <c r="L35" i="73"/>
  <c r="N34" i="73" s="1"/>
  <c r="C57" i="73"/>
  <c r="L15" i="73"/>
  <c r="O15" i="73" s="1"/>
  <c r="CD57" i="70"/>
  <c r="AQ85" i="85"/>
  <c r="C62" i="68"/>
  <c r="AS74" i="70"/>
  <c r="AI74" i="70"/>
  <c r="Y74" i="70"/>
  <c r="O74" i="70"/>
  <c r="E74" i="70"/>
  <c r="AS67" i="70"/>
  <c r="AI67" i="70"/>
  <c r="Y67" i="70"/>
  <c r="BP51" i="70"/>
  <c r="O67" i="70"/>
  <c r="E67" i="70"/>
  <c r="BT12" i="82"/>
  <c r="BR12" i="82"/>
  <c r="BP12" i="82"/>
  <c r="BN12" i="82"/>
  <c r="BL12" i="82"/>
  <c r="BJ12" i="82"/>
  <c r="BH12" i="82"/>
  <c r="BF12" i="82"/>
  <c r="BD12" i="82"/>
  <c r="BB12" i="82"/>
  <c r="AZ12" i="82"/>
  <c r="AX12" i="82"/>
  <c r="AV12" i="82"/>
  <c r="AT12" i="82"/>
  <c r="AR12" i="82"/>
  <c r="AP12" i="82"/>
  <c r="AN12" i="82"/>
  <c r="AL12" i="82"/>
  <c r="AJ12" i="82"/>
  <c r="AH12" i="82"/>
  <c r="AF12" i="82"/>
  <c r="AD12" i="82"/>
  <c r="AB12" i="82"/>
  <c r="Z12" i="82"/>
  <c r="X12" i="82"/>
  <c r="V12" i="82"/>
  <c r="T12" i="82"/>
  <c r="R12" i="82"/>
  <c r="P12" i="82"/>
  <c r="N12" i="82"/>
  <c r="J12" i="82"/>
  <c r="L12" i="82"/>
  <c r="CQ13" i="82"/>
  <c r="CQ14" i="82" s="1"/>
  <c r="CR13" i="82"/>
  <c r="CR14" i="82" s="1"/>
  <c r="CS13" i="82"/>
  <c r="CS14" i="82" s="1"/>
  <c r="CT13" i="82"/>
  <c r="CT14" i="82" s="1"/>
  <c r="CU13" i="82"/>
  <c r="CU14" i="82" s="1"/>
  <c r="CV13" i="82"/>
  <c r="CV14" i="82" s="1"/>
  <c r="CP13" i="82"/>
  <c r="CP14" i="82" s="1"/>
  <c r="CF13" i="82"/>
  <c r="CF14" i="82" s="1"/>
  <c r="CG13" i="82"/>
  <c r="CG14" i="82" s="1"/>
  <c r="CH13" i="82"/>
  <c r="CH14" i="82" s="1"/>
  <c r="CI13" i="82"/>
  <c r="CI14" i="82" s="1"/>
  <c r="CJ13" i="82"/>
  <c r="CJ14" i="82" s="1"/>
  <c r="CK13" i="82"/>
  <c r="CK14" i="82" s="1"/>
  <c r="CE13" i="82"/>
  <c r="CE14" i="82" s="1"/>
  <c r="CQ9" i="82"/>
  <c r="CQ10" i="82" s="1"/>
  <c r="CR9" i="82"/>
  <c r="CR10" i="82" s="1"/>
  <c r="CS9" i="82"/>
  <c r="CS10" i="82" s="1"/>
  <c r="CT9" i="82"/>
  <c r="CT10" i="82" s="1"/>
  <c r="CU9" i="82"/>
  <c r="CU10" i="82" s="1"/>
  <c r="CV9" i="82"/>
  <c r="CV10" i="82" s="1"/>
  <c r="CP9" i="82"/>
  <c r="CP10" i="82" s="1"/>
  <c r="CF9" i="82"/>
  <c r="CF10" i="82" s="1"/>
  <c r="CG9" i="82"/>
  <c r="CG10" i="82" s="1"/>
  <c r="CH9" i="82"/>
  <c r="CH10" i="82" s="1"/>
  <c r="CI9" i="82"/>
  <c r="CI10" i="82" s="1"/>
  <c r="CJ9" i="82"/>
  <c r="CJ10" i="82" s="1"/>
  <c r="CK9" i="82"/>
  <c r="CK10" i="82" s="1"/>
  <c r="CE9" i="82"/>
  <c r="CE10" i="82" s="1"/>
  <c r="AP36" i="43"/>
  <c r="DH31" i="43" s="1"/>
  <c r="AP32" i="43"/>
  <c r="DH29" i="43" s="1"/>
  <c r="AP30" i="43"/>
  <c r="DH28" i="43" s="1"/>
  <c r="AP28" i="43"/>
  <c r="DH27" i="43" s="1"/>
  <c r="AP34" i="43"/>
  <c r="DH30" i="43" s="1"/>
  <c r="Y16" i="86" l="1"/>
  <c r="AW16" i="86"/>
  <c r="Q16" i="86"/>
  <c r="BM16" i="86"/>
  <c r="I23" i="86"/>
  <c r="BM30" i="86"/>
  <c r="Y23" i="86"/>
  <c r="AW30" i="86"/>
  <c r="BE16" i="86"/>
  <c r="Q23" i="86"/>
  <c r="BE30" i="86"/>
  <c r="BM23" i="86"/>
  <c r="I30" i="86"/>
  <c r="BE23" i="86"/>
  <c r="Q30" i="86"/>
  <c r="AW23" i="86"/>
  <c r="Y30" i="86"/>
  <c r="AG16" i="86"/>
  <c r="AO23" i="86"/>
  <c r="AG30" i="86"/>
  <c r="AO16" i="86"/>
  <c r="AG23" i="86"/>
  <c r="AO30" i="86"/>
  <c r="CC34" i="85"/>
  <c r="BF9" i="77"/>
  <c r="BG13" i="16"/>
  <c r="AH21" i="40"/>
  <c r="CI26" i="40"/>
  <c r="BG19" i="40"/>
  <c r="AU19" i="40"/>
  <c r="CJ4" i="40"/>
  <c r="BV18" i="40"/>
  <c r="BL54" i="77"/>
  <c r="BO55" i="70"/>
  <c r="CC8" i="43"/>
  <c r="BU57" i="68"/>
  <c r="BZ33" i="40"/>
  <c r="CG29" i="40"/>
  <c r="CF29" i="40"/>
  <c r="CE29" i="40"/>
  <c r="CD29" i="40"/>
  <c r="CC29" i="40"/>
  <c r="L29" i="73"/>
  <c r="O29" i="73" s="1"/>
  <c r="FI48" i="40"/>
  <c r="FI51" i="40"/>
  <c r="FI44" i="40"/>
  <c r="FI45" i="40"/>
  <c r="FI46" i="40"/>
  <c r="FI47" i="40"/>
  <c r="FI49" i="40"/>
  <c r="FI50" i="40"/>
  <c r="FI82" i="40"/>
  <c r="O35" i="73"/>
  <c r="L21" i="73"/>
  <c r="O21" i="73" s="1"/>
  <c r="N32" i="73"/>
  <c r="N24" i="73"/>
  <c r="N26" i="73"/>
  <c r="N12" i="73"/>
  <c r="N30" i="73"/>
  <c r="N22" i="73"/>
  <c r="N14" i="73"/>
  <c r="BP55" i="70"/>
  <c r="BJ8" i="40"/>
  <c r="K3" i="40"/>
  <c r="BW21" i="40"/>
  <c r="FQ29" i="40"/>
  <c r="CA2" i="40"/>
  <c r="AH2" i="40"/>
  <c r="BJ13" i="40"/>
  <c r="FQ2" i="40"/>
  <c r="BF21" i="40"/>
  <c r="FQ59" i="40"/>
  <c r="X19" i="40"/>
  <c r="AX83" i="85"/>
  <c r="AQ83" i="85"/>
  <c r="BN74" i="77"/>
  <c r="BE74" i="77"/>
  <c r="AV74" i="77"/>
  <c r="AM74" i="77"/>
  <c r="AD74" i="77"/>
  <c r="U74" i="77"/>
  <c r="L74" i="77"/>
  <c r="BN67" i="77"/>
  <c r="BE67" i="77"/>
  <c r="AV67" i="77"/>
  <c r="AM67" i="77"/>
  <c r="AD67" i="77"/>
  <c r="U67" i="77"/>
  <c r="L67" i="77"/>
  <c r="BQ29" i="77"/>
  <c r="BH29" i="77"/>
  <c r="BQ23" i="77"/>
  <c r="BH23" i="77"/>
  <c r="BQ17" i="77"/>
  <c r="BH17" i="77"/>
  <c r="R29" i="77"/>
  <c r="R23" i="77"/>
  <c r="I23" i="77"/>
  <c r="R17" i="77"/>
  <c r="I17" i="77"/>
  <c r="BG5" i="86"/>
  <c r="S5" i="86"/>
  <c r="BZ19" i="40"/>
  <c r="CD19" i="40" s="1"/>
  <c r="CC44" i="68" l="1"/>
  <c r="F32" i="68"/>
  <c r="AB2" i="89"/>
  <c r="AY2" i="89"/>
  <c r="X58" i="89"/>
  <c r="BN55" i="77" s="1"/>
  <c r="B24" i="89" s="1"/>
  <c r="N28" i="73"/>
  <c r="N20" i="73"/>
  <c r="BR58" i="89"/>
  <c r="CI3" i="40"/>
  <c r="CG3" i="40"/>
  <c r="BR57" i="89"/>
  <c r="BR56" i="89"/>
  <c r="BR55" i="89"/>
  <c r="BR54" i="89"/>
  <c r="BR53" i="89"/>
  <c r="BR52" i="89"/>
  <c r="BR51" i="89"/>
  <c r="BR50" i="89"/>
  <c r="BR49" i="89"/>
  <c r="BR48" i="89"/>
  <c r="BR47" i="89"/>
  <c r="BR46" i="89"/>
  <c r="BR45" i="89"/>
  <c r="K14" i="86"/>
  <c r="CC50" i="68"/>
  <c r="CF50" i="68" s="1"/>
  <c r="CI50" i="68" s="1"/>
  <c r="CL50" i="68" s="1"/>
  <c r="F35" i="68" s="1"/>
  <c r="AA31" i="43"/>
  <c r="BY24" i="89" l="1"/>
  <c r="BM56" i="77"/>
  <c r="CH3" i="40"/>
  <c r="BH32" i="89"/>
  <c r="BG14" i="86"/>
  <c r="AA14" i="86"/>
  <c r="S14" i="86"/>
  <c r="AI14" i="86"/>
  <c r="AQ14" i="86"/>
  <c r="AY14" i="86"/>
  <c r="C3" i="70"/>
  <c r="C3" i="67"/>
  <c r="AQ34" i="85"/>
  <c r="CL83" i="82" s="1"/>
  <c r="X3" i="70"/>
  <c r="CE28" i="43"/>
  <c r="CE29" i="43"/>
  <c r="CE30" i="43"/>
  <c r="CE31" i="43"/>
  <c r="CE32" i="43"/>
  <c r="CE33" i="43"/>
  <c r="CE34" i="43"/>
  <c r="CE35" i="43"/>
  <c r="CE27" i="43"/>
  <c r="CC29" i="43"/>
  <c r="CC30" i="43"/>
  <c r="CC31" i="43"/>
  <c r="CC32" i="43"/>
  <c r="CC33" i="43"/>
  <c r="CC34" i="43"/>
  <c r="CC35" i="43"/>
  <c r="CC28" i="43"/>
  <c r="CC27" i="43"/>
  <c r="BO14" i="86" l="1"/>
  <c r="BA80" i="16"/>
  <c r="BA79" i="16"/>
  <c r="AF80" i="16"/>
  <c r="BA78" i="16"/>
  <c r="AF79" i="16"/>
  <c r="AT80" i="16"/>
  <c r="AF78" i="16"/>
  <c r="Y80" i="16"/>
  <c r="AM79" i="16"/>
  <c r="AM78" i="16"/>
  <c r="AT79" i="16"/>
  <c r="AT78" i="16"/>
  <c r="Y79" i="16"/>
  <c r="AM80" i="16"/>
  <c r="Y78" i="16"/>
  <c r="BM53" i="77"/>
  <c r="CT35" i="16" s="1"/>
  <c r="Y36" i="89"/>
  <c r="BB36" i="89"/>
  <c r="CC53" i="70"/>
  <c r="BL53" i="70" s="1"/>
  <c r="AN19" i="82"/>
  <c r="CF20" i="82"/>
  <c r="L3" i="70"/>
  <c r="A1" i="70"/>
  <c r="BX24" i="82"/>
  <c r="BX26" i="82"/>
  <c r="BX28" i="82"/>
  <c r="BX30" i="82"/>
  <c r="AN18" i="85"/>
  <c r="AH6" i="85" s="1"/>
  <c r="I3" i="70" l="1"/>
  <c r="U2" i="69"/>
  <c r="CC9" i="43"/>
  <c r="CL73" i="82"/>
  <c r="CL41" i="82"/>
  <c r="CL57" i="82"/>
  <c r="CL43" i="82"/>
  <c r="CL59" i="82"/>
  <c r="CL67" i="82"/>
  <c r="CL45" i="82"/>
  <c r="CL61" i="82"/>
  <c r="CL51" i="82"/>
  <c r="CL47" i="82"/>
  <c r="CL63" i="82"/>
  <c r="CL49" i="82"/>
  <c r="CL65" i="82"/>
  <c r="CL53" i="82"/>
  <c r="CL69" i="82"/>
  <c r="CL55" i="82"/>
  <c r="CL71" i="82"/>
  <c r="DB12" i="69"/>
  <c r="DB10" i="69"/>
  <c r="DB8" i="69"/>
  <c r="DB6" i="69"/>
  <c r="DB4" i="69"/>
  <c r="DB24" i="69"/>
  <c r="DB22" i="69"/>
  <c r="DB20" i="69"/>
  <c r="DB18" i="69"/>
  <c r="DB16" i="69"/>
  <c r="DB14" i="69"/>
  <c r="DB28" i="69"/>
  <c r="DB26" i="69"/>
  <c r="DB36" i="69"/>
  <c r="DB30" i="69"/>
  <c r="DB32" i="69"/>
  <c r="DB34" i="69"/>
  <c r="L3" i="67"/>
  <c r="CD49" i="82"/>
  <c r="CD45" i="82"/>
  <c r="CD47" i="82"/>
  <c r="CD41" i="82"/>
  <c r="CD43" i="82"/>
  <c r="K21" i="86"/>
  <c r="N56" i="77"/>
  <c r="BF52" i="77"/>
  <c r="M45" i="71"/>
  <c r="O45" i="71" s="1"/>
  <c r="BJ13" i="16"/>
  <c r="BK13" i="16"/>
  <c r="C3" i="82"/>
  <c r="AO18" i="82" s="1"/>
  <c r="AP18" i="82" s="1"/>
  <c r="BL54" i="70"/>
  <c r="CE53" i="70"/>
  <c r="BP54" i="70" s="1"/>
  <c r="H2" i="43"/>
  <c r="BU2" i="43"/>
  <c r="S21" i="86"/>
  <c r="D46" i="43"/>
  <c r="C177" i="40" s="1"/>
  <c r="E46" i="43"/>
  <c r="D177" i="40" s="1"/>
  <c r="F46" i="43"/>
  <c r="E177" i="40" s="1"/>
  <c r="G46" i="43"/>
  <c r="F177" i="40" s="1"/>
  <c r="H46" i="43"/>
  <c r="G177" i="40" s="1"/>
  <c r="I46" i="43"/>
  <c r="H177" i="40" s="1"/>
  <c r="J46" i="43"/>
  <c r="I177" i="40" s="1"/>
  <c r="K46" i="43"/>
  <c r="J177" i="40" s="1"/>
  <c r="C46" i="43"/>
  <c r="B177" i="40" s="1"/>
  <c r="BR46" i="43"/>
  <c r="T177" i="40" s="1"/>
  <c r="BS46" i="43"/>
  <c r="S177" i="40" s="1"/>
  <c r="BT46" i="43"/>
  <c r="R177" i="40" s="1"/>
  <c r="BU46" i="43"/>
  <c r="Q177" i="40" s="1"/>
  <c r="BV46" i="43"/>
  <c r="P177" i="40" s="1"/>
  <c r="BW46" i="43"/>
  <c r="O177" i="40" s="1"/>
  <c r="BX46" i="43"/>
  <c r="N177" i="40" s="1"/>
  <c r="BY46" i="43"/>
  <c r="M177" i="40" s="1"/>
  <c r="BQ46" i="43"/>
  <c r="U177" i="40" s="1"/>
  <c r="FK2" i="40"/>
  <c r="L64" i="43"/>
  <c r="J64" i="43"/>
  <c r="H64" i="43"/>
  <c r="BU64" i="43"/>
  <c r="BW64" i="43"/>
  <c r="BY64" i="43"/>
  <c r="BP53" i="70" l="1"/>
  <c r="DK27" i="43"/>
  <c r="DI28" i="69"/>
  <c r="ED18" i="69" s="1"/>
  <c r="DI16" i="69"/>
  <c r="ED16" i="69" s="1"/>
  <c r="DI6" i="69"/>
  <c r="ED14" i="69" s="1"/>
  <c r="DK30" i="43"/>
  <c r="DK29" i="43"/>
  <c r="DK28" i="43"/>
  <c r="DK31" i="43"/>
  <c r="FI98" i="40"/>
  <c r="FI52" i="40"/>
  <c r="FI99" i="40"/>
  <c r="FI59" i="40"/>
  <c r="FI103" i="40"/>
  <c r="FI100" i="40"/>
  <c r="FI58" i="40"/>
  <c r="FI101" i="40"/>
  <c r="FI57" i="40"/>
  <c r="FI102" i="40"/>
  <c r="FI56" i="40"/>
  <c r="FI55" i="40"/>
  <c r="FI97" i="40"/>
  <c r="FI54" i="40"/>
  <c r="FI96" i="40"/>
  <c r="FI53" i="40"/>
  <c r="AA21" i="86"/>
  <c r="FI106" i="40"/>
  <c r="FI114" i="40"/>
  <c r="FI117" i="40"/>
  <c r="FI110" i="40"/>
  <c r="FI118" i="40"/>
  <c r="FI107" i="40"/>
  <c r="FI115" i="40"/>
  <c r="FI109" i="40"/>
  <c r="FI113" i="40"/>
  <c r="FI108" i="40"/>
  <c r="FI116" i="40"/>
  <c r="FI105" i="40"/>
  <c r="FI111" i="40"/>
  <c r="FI119" i="40"/>
  <c r="FI104" i="40"/>
  <c r="FI112" i="40"/>
  <c r="Y9" i="79"/>
  <c r="AQ93" i="85"/>
  <c r="AQ91" i="85"/>
  <c r="AQ89" i="85"/>
  <c r="CP18" i="43" l="1"/>
  <c r="M54" i="71" s="1"/>
  <c r="O54" i="71" s="1"/>
  <c r="AI21" i="86"/>
  <c r="FI121" i="40"/>
  <c r="AX17" i="79"/>
  <c r="AR17" i="79"/>
  <c r="CT42" i="16" l="1"/>
  <c r="O55" i="77" s="1"/>
  <c r="BD17" i="40"/>
  <c r="AM13" i="16" s="1"/>
  <c r="BT23" i="40"/>
  <c r="AQ21" i="86" l="1"/>
  <c r="AY21" i="86"/>
  <c r="BG21" i="86" l="1"/>
  <c r="D59" i="74" l="1"/>
  <c r="D54" i="74"/>
  <c r="D49" i="74"/>
  <c r="D44" i="74"/>
  <c r="D39" i="74"/>
  <c r="H63" i="74"/>
  <c r="D62" i="74"/>
  <c r="H58" i="74"/>
  <c r="D57" i="74"/>
  <c r="H53" i="74"/>
  <c r="D52" i="74"/>
  <c r="H48" i="74"/>
  <c r="D47" i="74"/>
  <c r="H43" i="74"/>
  <c r="H42" i="74"/>
  <c r="J41" i="74" s="1"/>
  <c r="AX25" i="79"/>
  <c r="AR25" i="79"/>
  <c r="BO21" i="86" l="1"/>
  <c r="K28" i="86"/>
  <c r="J42" i="74"/>
  <c r="L41" i="74" s="1"/>
  <c r="J43" i="74"/>
  <c r="J39" i="74"/>
  <c r="BR25" i="79"/>
  <c r="BL25" i="79"/>
  <c r="BH25" i="79"/>
  <c r="BB25" i="79"/>
  <c r="BR17" i="79"/>
  <c r="BL17" i="79"/>
  <c r="BH17" i="79"/>
  <c r="BB17" i="79"/>
  <c r="BR9" i="79"/>
  <c r="BL9" i="79"/>
  <c r="BH9" i="79"/>
  <c r="BB9" i="79"/>
  <c r="AX9" i="79"/>
  <c r="AR9" i="79"/>
  <c r="AI25" i="79"/>
  <c r="AC25" i="79"/>
  <c r="Y25" i="79"/>
  <c r="S25" i="79"/>
  <c r="O25" i="79"/>
  <c r="I25" i="79"/>
  <c r="AI17" i="79"/>
  <c r="AC17" i="79"/>
  <c r="Y17" i="79"/>
  <c r="S17" i="79"/>
  <c r="O17" i="79"/>
  <c r="I17" i="79"/>
  <c r="O9" i="79"/>
  <c r="I9" i="79"/>
  <c r="S9" i="79"/>
  <c r="AI9" i="79"/>
  <c r="AC9" i="79"/>
  <c r="S28" i="86" l="1"/>
  <c r="L43" i="74"/>
  <c r="L42" i="74"/>
  <c r="N41" i="74" s="1"/>
  <c r="L39" i="74"/>
  <c r="FK37" i="40"/>
  <c r="FK60" i="40"/>
  <c r="CB8" i="16"/>
  <c r="CB33" i="16"/>
  <c r="CB32" i="16"/>
  <c r="CB31" i="16"/>
  <c r="CB30" i="16"/>
  <c r="CJ30" i="16" s="1"/>
  <c r="CB29" i="16"/>
  <c r="CB28" i="16"/>
  <c r="CB27" i="16"/>
  <c r="CB26" i="16"/>
  <c r="CB25" i="16"/>
  <c r="CB24" i="16"/>
  <c r="CB23" i="16"/>
  <c r="CB22" i="16"/>
  <c r="CB9" i="16"/>
  <c r="CB7" i="16"/>
  <c r="CB5" i="16"/>
  <c r="CB4" i="16"/>
  <c r="AA28" i="86" l="1"/>
  <c r="CC24" i="16"/>
  <c r="CJ24" i="16"/>
  <c r="CC8" i="16"/>
  <c r="CC27" i="16"/>
  <c r="CJ27" i="16"/>
  <c r="CC32" i="16"/>
  <c r="CJ32" i="16"/>
  <c r="CC28" i="16"/>
  <c r="CJ28" i="16"/>
  <c r="CC33" i="16"/>
  <c r="CJ33" i="16"/>
  <c r="CC9" i="16"/>
  <c r="CC29" i="16"/>
  <c r="CJ29" i="16"/>
  <c r="CC25" i="16"/>
  <c r="CJ25" i="16"/>
  <c r="CC26" i="16"/>
  <c r="CJ26" i="16"/>
  <c r="CC7" i="16"/>
  <c r="CC22" i="16"/>
  <c r="CJ22" i="16"/>
  <c r="CC23" i="16"/>
  <c r="CJ23" i="16"/>
  <c r="CC31" i="16"/>
  <c r="CJ31" i="16"/>
  <c r="CC4" i="16"/>
  <c r="CC5" i="16"/>
  <c r="CC30" i="16"/>
  <c r="N42" i="74"/>
  <c r="P41" i="74" s="1"/>
  <c r="N43" i="74"/>
  <c r="N39" i="74"/>
  <c r="CB6" i="16"/>
  <c r="FI60" i="40"/>
  <c r="FI37" i="40"/>
  <c r="CB10" i="16"/>
  <c r="CB11" i="16"/>
  <c r="N117" i="40"/>
  <c r="N116" i="40" s="1"/>
  <c r="N115" i="40" s="1"/>
  <c r="CI32" i="77"/>
  <c r="CK32" i="77" s="1"/>
  <c r="CH32" i="77" s="1"/>
  <c r="CM54" i="77"/>
  <c r="CO54" i="77" s="1"/>
  <c r="CN53" i="77" s="1"/>
  <c r="CL54" i="77" s="1"/>
  <c r="CP54" i="77" s="1"/>
  <c r="CM53" i="77" s="1"/>
  <c r="CO53" i="77" s="1"/>
  <c r="CN52" i="77" s="1"/>
  <c r="CK54" i="77" s="1"/>
  <c r="CQ54" i="77" s="1"/>
  <c r="CL53" i="77" s="1"/>
  <c r="CP53" i="77" s="1"/>
  <c r="CM52" i="77" s="1"/>
  <c r="CO52" i="77" s="1"/>
  <c r="CN51" i="77" s="1"/>
  <c r="CJ54" i="77" s="1"/>
  <c r="CR54" i="77" s="1"/>
  <c r="CK53" i="77" s="1"/>
  <c r="CQ53" i="77" s="1"/>
  <c r="CL52" i="77" s="1"/>
  <c r="CP52" i="77" s="1"/>
  <c r="CM51" i="77" s="1"/>
  <c r="CO51" i="77" s="1"/>
  <c r="CN50" i="77" s="1"/>
  <c r="CI54" i="77" s="1"/>
  <c r="CS54" i="77" s="1"/>
  <c r="CJ53" i="77" s="1"/>
  <c r="CR53" i="77" s="1"/>
  <c r="CK52" i="77" s="1"/>
  <c r="CQ52" i="77" s="1"/>
  <c r="CL51" i="77" s="1"/>
  <c r="CP51" i="77" s="1"/>
  <c r="CM50" i="77" s="1"/>
  <c r="CO50" i="77" s="1"/>
  <c r="CN49" i="77" s="1"/>
  <c r="CH54" i="77" s="1"/>
  <c r="CT54" i="77" s="1"/>
  <c r="CI53" i="77" s="1"/>
  <c r="CS53" i="77" s="1"/>
  <c r="CJ52" i="77" s="1"/>
  <c r="CR52" i="77" s="1"/>
  <c r="CK51" i="77" s="1"/>
  <c r="CQ51" i="77" s="1"/>
  <c r="CL50" i="77" s="1"/>
  <c r="CP50" i="77" s="1"/>
  <c r="CM49" i="77" s="1"/>
  <c r="CO49" i="77" s="1"/>
  <c r="CN48" i="77" s="1"/>
  <c r="CG54" i="77" s="1"/>
  <c r="CI16" i="77"/>
  <c r="CK16" i="77" s="1"/>
  <c r="CJ15" i="77" s="1"/>
  <c r="CH16" i="77" s="1"/>
  <c r="CL16" i="77" s="1"/>
  <c r="CI15" i="77" s="1"/>
  <c r="CK15" i="77" s="1"/>
  <c r="CJ14" i="77" s="1"/>
  <c r="CG16" i="77" s="1"/>
  <c r="CM16" i="77" s="1"/>
  <c r="CH15" i="77" s="1"/>
  <c r="CL15" i="77" s="1"/>
  <c r="CI14" i="77" s="1"/>
  <c r="CK14" i="77" s="1"/>
  <c r="CJ13" i="77" s="1"/>
  <c r="CF16" i="77" s="1"/>
  <c r="CN16" i="77" s="1"/>
  <c r="CG15" i="77" s="1"/>
  <c r="CM15" i="77" s="1"/>
  <c r="CH14" i="77" s="1"/>
  <c r="CL14" i="77" s="1"/>
  <c r="CI13" i="77" s="1"/>
  <c r="CK13" i="77" s="1"/>
  <c r="CJ12" i="77" s="1"/>
  <c r="CE16" i="77" s="1"/>
  <c r="CO16" i="77" s="1"/>
  <c r="CF15" i="77" s="1"/>
  <c r="CN15" i="77" s="1"/>
  <c r="CG14" i="77" s="1"/>
  <c r="CM14" i="77" s="1"/>
  <c r="CH13" i="77" s="1"/>
  <c r="CL13" i="77" s="1"/>
  <c r="CI12" i="77" s="1"/>
  <c r="CK12" i="77" s="1"/>
  <c r="CJ11" i="77" s="1"/>
  <c r="CD16" i="77" s="1"/>
  <c r="CP16" i="77" s="1"/>
  <c r="CE15" i="77" s="1"/>
  <c r="CO15" i="77" s="1"/>
  <c r="CF14" i="77" s="1"/>
  <c r="CN14" i="77" s="1"/>
  <c r="CG13" i="77" s="1"/>
  <c r="CM13" i="77" s="1"/>
  <c r="CH12" i="77" s="1"/>
  <c r="CL12" i="77" s="1"/>
  <c r="CI11" i="77" s="1"/>
  <c r="CK11" i="77" s="1"/>
  <c r="CJ10" i="77" s="1"/>
  <c r="CC16" i="77" s="1"/>
  <c r="CQ16" i="77" s="1"/>
  <c r="CD15" i="77" s="1"/>
  <c r="CP15" i="77" s="1"/>
  <c r="CE14" i="77" s="1"/>
  <c r="CO14" i="77" s="1"/>
  <c r="CF13" i="77" s="1"/>
  <c r="CN13" i="77" s="1"/>
  <c r="CG12" i="77" s="1"/>
  <c r="CM12" i="77" s="1"/>
  <c r="CH11" i="77" s="1"/>
  <c r="CL11" i="77" s="1"/>
  <c r="CI10" i="77" s="1"/>
  <c r="CK10" i="77" s="1"/>
  <c r="CJ9" i="77" s="1"/>
  <c r="C54" i="16"/>
  <c r="C55" i="16"/>
  <c r="C56" i="16"/>
  <c r="C57" i="16"/>
  <c r="C58" i="16"/>
  <c r="C59" i="16"/>
  <c r="C60" i="16"/>
  <c r="C61" i="16"/>
  <c r="D22" i="74"/>
  <c r="D17" i="74"/>
  <c r="D12" i="74"/>
  <c r="D7" i="74"/>
  <c r="D2" i="74"/>
  <c r="AL30" i="74"/>
  <c r="D25" i="74"/>
  <c r="H62" i="74" s="1"/>
  <c r="J61" i="74" s="1"/>
  <c r="D20" i="74"/>
  <c r="D15" i="74"/>
  <c r="D10" i="74"/>
  <c r="H47" i="74" s="1"/>
  <c r="J46" i="74" s="1"/>
  <c r="AI33" i="74"/>
  <c r="AL33" i="74" s="1"/>
  <c r="AI32" i="74"/>
  <c r="AL32" i="74" s="1"/>
  <c r="AI31" i="74"/>
  <c r="AL31" i="74" s="1"/>
  <c r="H26" i="74"/>
  <c r="H21" i="74"/>
  <c r="H16" i="74"/>
  <c r="H11" i="74"/>
  <c r="H6" i="74"/>
  <c r="H5" i="74"/>
  <c r="J4" i="74" s="1"/>
  <c r="J2" i="74" s="1"/>
  <c r="BO6" i="74" s="1"/>
  <c r="Q122" i="40"/>
  <c r="N121" i="40"/>
  <c r="N120" i="40" s="1"/>
  <c r="N119" i="40" s="1"/>
  <c r="N118" i="40" s="1"/>
  <c r="Q124" i="40"/>
  <c r="Q123" i="40" s="1"/>
  <c r="CB21" i="16"/>
  <c r="F3" i="67"/>
  <c r="L11" i="73"/>
  <c r="O11" i="73" s="1"/>
  <c r="F24" i="68"/>
  <c r="Z18" i="40"/>
  <c r="Z17" i="40" s="1"/>
  <c r="O64" i="43"/>
  <c r="O63" i="43"/>
  <c r="O62" i="43"/>
  <c r="O61" i="43"/>
  <c r="O60" i="43"/>
  <c r="O59" i="43"/>
  <c r="O58" i="43"/>
  <c r="O57" i="43"/>
  <c r="O56" i="43"/>
  <c r="AY64" i="43"/>
  <c r="AY63" i="43"/>
  <c r="AY62" i="43"/>
  <c r="AY61" i="43"/>
  <c r="AY60" i="43"/>
  <c r="AY59" i="43"/>
  <c r="AY58" i="43"/>
  <c r="AY57" i="43"/>
  <c r="AY56" i="43"/>
  <c r="F26" i="68"/>
  <c r="C55" i="68"/>
  <c r="AA47" i="16"/>
  <c r="BC47" i="16"/>
  <c r="AV47" i="16"/>
  <c r="AO47" i="16"/>
  <c r="AH47" i="16"/>
  <c r="AZ44" i="16"/>
  <c r="AS44" i="16"/>
  <c r="AE44" i="16"/>
  <c r="X44" i="16"/>
  <c r="AL44" i="16"/>
  <c r="B108" i="40"/>
  <c r="C108" i="40"/>
  <c r="D108" i="40"/>
  <c r="E108" i="40"/>
  <c r="F108" i="40"/>
  <c r="G108" i="40"/>
  <c r="I108" i="40"/>
  <c r="J108" i="40"/>
  <c r="C109" i="40"/>
  <c r="D109" i="40"/>
  <c r="E109" i="40"/>
  <c r="F109" i="40"/>
  <c r="G109" i="40"/>
  <c r="H109" i="40"/>
  <c r="H108" i="40" s="1"/>
  <c r="I109" i="40"/>
  <c r="J109" i="40"/>
  <c r="C110" i="40"/>
  <c r="D110" i="40"/>
  <c r="E110" i="40"/>
  <c r="F110" i="40"/>
  <c r="G110" i="40"/>
  <c r="H110" i="40"/>
  <c r="I110" i="40"/>
  <c r="J110" i="40"/>
  <c r="C111" i="40"/>
  <c r="D111" i="40"/>
  <c r="E111" i="40"/>
  <c r="F111" i="40"/>
  <c r="G111" i="40"/>
  <c r="I111" i="40"/>
  <c r="J111" i="40"/>
  <c r="C112" i="40"/>
  <c r="D112" i="40"/>
  <c r="E112" i="40"/>
  <c r="F112" i="40"/>
  <c r="G112" i="40"/>
  <c r="H112" i="40"/>
  <c r="H111" i="40" s="1"/>
  <c r="I112" i="40"/>
  <c r="C113" i="40"/>
  <c r="D113" i="40"/>
  <c r="E113" i="40"/>
  <c r="F113" i="40"/>
  <c r="G113" i="40"/>
  <c r="H113" i="40"/>
  <c r="I113" i="40"/>
  <c r="J113" i="40"/>
  <c r="J112" i="40" s="1"/>
  <c r="B114" i="40"/>
  <c r="B113" i="40" s="1"/>
  <c r="B112" i="40" s="1"/>
  <c r="B111" i="40" s="1"/>
  <c r="B110" i="40" s="1"/>
  <c r="B109" i="40" s="1"/>
  <c r="C114" i="40"/>
  <c r="D114" i="40"/>
  <c r="E114" i="40"/>
  <c r="F114" i="40"/>
  <c r="G114" i="40"/>
  <c r="I114" i="40"/>
  <c r="J114" i="40"/>
  <c r="C115" i="40"/>
  <c r="D115" i="40"/>
  <c r="E115" i="40"/>
  <c r="F115" i="40"/>
  <c r="G115" i="40"/>
  <c r="I115" i="40"/>
  <c r="J115" i="40"/>
  <c r="B116" i="40"/>
  <c r="B115" i="40" s="1"/>
  <c r="C116" i="40"/>
  <c r="D116" i="40"/>
  <c r="E116" i="40"/>
  <c r="F116" i="40"/>
  <c r="G116" i="40"/>
  <c r="I116" i="40"/>
  <c r="J116" i="40"/>
  <c r="C117" i="40"/>
  <c r="D117" i="40"/>
  <c r="E117" i="40"/>
  <c r="F117" i="40"/>
  <c r="G117" i="40"/>
  <c r="I117" i="40"/>
  <c r="J117" i="40"/>
  <c r="C118" i="40"/>
  <c r="D118" i="40"/>
  <c r="E118" i="40"/>
  <c r="F118" i="40"/>
  <c r="G118" i="40"/>
  <c r="H118" i="40"/>
  <c r="H117" i="40" s="1"/>
  <c r="H116" i="40" s="1"/>
  <c r="H115" i="40" s="1"/>
  <c r="H114" i="40" s="1"/>
  <c r="I118" i="40"/>
  <c r="C119" i="40"/>
  <c r="D119" i="40"/>
  <c r="E119" i="40"/>
  <c r="F119" i="40"/>
  <c r="G119" i="40"/>
  <c r="I119" i="40"/>
  <c r="J119" i="40"/>
  <c r="J118" i="40" s="1"/>
  <c r="C120" i="40"/>
  <c r="D120" i="40"/>
  <c r="E120" i="40"/>
  <c r="F120" i="40"/>
  <c r="G120" i="40"/>
  <c r="I120" i="40"/>
  <c r="B121" i="40"/>
  <c r="B120" i="40" s="1"/>
  <c r="C121" i="40"/>
  <c r="D121" i="40"/>
  <c r="E121" i="40"/>
  <c r="F121" i="40"/>
  <c r="G121" i="40"/>
  <c r="I121" i="40"/>
  <c r="C122" i="40"/>
  <c r="D122" i="40"/>
  <c r="E122" i="40"/>
  <c r="F122" i="40"/>
  <c r="G122" i="40"/>
  <c r="H122" i="40"/>
  <c r="C123" i="40"/>
  <c r="D123" i="40"/>
  <c r="E123" i="40"/>
  <c r="F123" i="40"/>
  <c r="G123" i="40"/>
  <c r="H123" i="40"/>
  <c r="C124" i="40"/>
  <c r="D124" i="40"/>
  <c r="E124" i="40"/>
  <c r="F124" i="40"/>
  <c r="G124" i="40"/>
  <c r="I124" i="40"/>
  <c r="J124" i="40"/>
  <c r="J123" i="40" s="1"/>
  <c r="J122" i="40" s="1"/>
  <c r="J121" i="40" s="1"/>
  <c r="J120" i="40" s="1"/>
  <c r="C125" i="40"/>
  <c r="D125" i="40"/>
  <c r="E125" i="40"/>
  <c r="G125" i="40"/>
  <c r="I125" i="40"/>
  <c r="C126" i="40"/>
  <c r="D126" i="40"/>
  <c r="E126" i="40"/>
  <c r="G126" i="40"/>
  <c r="H126" i="40"/>
  <c r="H125" i="40" s="1"/>
  <c r="H124" i="40" s="1"/>
  <c r="I126" i="40"/>
  <c r="C127" i="40"/>
  <c r="D127" i="40"/>
  <c r="E127" i="40"/>
  <c r="G127" i="40"/>
  <c r="H127" i="40"/>
  <c r="I127" i="40"/>
  <c r="C128" i="40"/>
  <c r="D128" i="40"/>
  <c r="E128" i="40"/>
  <c r="F128" i="40"/>
  <c r="F127" i="40" s="1"/>
  <c r="F126" i="40" s="1"/>
  <c r="F125" i="40" s="1"/>
  <c r="G128" i="40"/>
  <c r="I128" i="40"/>
  <c r="B129" i="40"/>
  <c r="B128" i="40" s="1"/>
  <c r="B127" i="40" s="1"/>
  <c r="B126" i="40" s="1"/>
  <c r="B125" i="40" s="1"/>
  <c r="B124" i="40" s="1"/>
  <c r="B123" i="40" s="1"/>
  <c r="B122" i="40" s="1"/>
  <c r="C129" i="40"/>
  <c r="D129" i="40"/>
  <c r="E129" i="40"/>
  <c r="G129" i="40"/>
  <c r="B130" i="40"/>
  <c r="C130" i="40"/>
  <c r="D130" i="40"/>
  <c r="E130" i="40"/>
  <c r="F130" i="40"/>
  <c r="F129" i="40" s="1"/>
  <c r="G130" i="40"/>
  <c r="I130" i="40"/>
  <c r="I129" i="40" s="1"/>
  <c r="C131" i="40"/>
  <c r="D131" i="40"/>
  <c r="E131" i="40"/>
  <c r="F131" i="40"/>
  <c r="G131" i="40"/>
  <c r="H131" i="40"/>
  <c r="H130" i="40" s="1"/>
  <c r="H129" i="40" s="1"/>
  <c r="H128" i="40" s="1"/>
  <c r="I131" i="40"/>
  <c r="J131" i="40"/>
  <c r="J130" i="40" s="1"/>
  <c r="J129" i="40" s="1"/>
  <c r="J128" i="40" s="1"/>
  <c r="J127" i="40" s="1"/>
  <c r="J126" i="40" s="1"/>
  <c r="J125" i="40" s="1"/>
  <c r="B132" i="40"/>
  <c r="B131" i="40" s="1"/>
  <c r="C132" i="40"/>
  <c r="D132" i="40"/>
  <c r="E132" i="40"/>
  <c r="F132" i="40"/>
  <c r="G132" i="40"/>
  <c r="I132" i="40"/>
  <c r="C133" i="40"/>
  <c r="D133" i="40"/>
  <c r="E133" i="40"/>
  <c r="F133" i="40"/>
  <c r="G133" i="40"/>
  <c r="H133" i="40"/>
  <c r="H132" i="40" s="1"/>
  <c r="I133" i="40"/>
  <c r="C134" i="40"/>
  <c r="D134" i="40"/>
  <c r="E134" i="40"/>
  <c r="F134" i="40"/>
  <c r="G134" i="40"/>
  <c r="I134" i="40"/>
  <c r="J134" i="40"/>
  <c r="J133" i="40" s="1"/>
  <c r="J132" i="40" s="1"/>
  <c r="B135" i="40"/>
  <c r="B134" i="40" s="1"/>
  <c r="B133" i="40" s="1"/>
  <c r="C135" i="40"/>
  <c r="D135" i="40"/>
  <c r="E135" i="40"/>
  <c r="F135" i="40"/>
  <c r="G135" i="40"/>
  <c r="I135" i="40"/>
  <c r="C136" i="40"/>
  <c r="D136" i="40"/>
  <c r="E136" i="40"/>
  <c r="G136" i="40"/>
  <c r="I136" i="40"/>
  <c r="J136" i="40"/>
  <c r="J135" i="40" s="1"/>
  <c r="C137" i="40"/>
  <c r="D137" i="40"/>
  <c r="E137" i="40"/>
  <c r="F137" i="40"/>
  <c r="F136" i="40" s="1"/>
  <c r="G137" i="40"/>
  <c r="H137" i="40"/>
  <c r="H136" i="40" s="1"/>
  <c r="H135" i="40" s="1"/>
  <c r="H134" i="40" s="1"/>
  <c r="J138" i="40"/>
  <c r="J137" i="40" s="1"/>
  <c r="I138" i="40"/>
  <c r="I137" i="40" s="1"/>
  <c r="G138" i="40"/>
  <c r="F138" i="40"/>
  <c r="E138" i="40"/>
  <c r="D138" i="40"/>
  <c r="C138" i="40"/>
  <c r="M108" i="40"/>
  <c r="O108" i="40"/>
  <c r="P108" i="40"/>
  <c r="Q108" i="40"/>
  <c r="R108" i="40"/>
  <c r="S108" i="40"/>
  <c r="U108" i="40"/>
  <c r="M109" i="40"/>
  <c r="O109" i="40"/>
  <c r="Q109" i="40"/>
  <c r="R109" i="40"/>
  <c r="U109" i="40"/>
  <c r="M110" i="40"/>
  <c r="O110" i="40"/>
  <c r="P110" i="40"/>
  <c r="P109" i="40" s="1"/>
  <c r="Q110" i="40"/>
  <c r="R110" i="40"/>
  <c r="U110" i="40"/>
  <c r="M111" i="40"/>
  <c r="O111" i="40"/>
  <c r="P111" i="40"/>
  <c r="Q111" i="40"/>
  <c r="R111" i="40"/>
  <c r="M112" i="40"/>
  <c r="O112" i="40"/>
  <c r="P112" i="40"/>
  <c r="Q112" i="40"/>
  <c r="R112" i="40"/>
  <c r="U112" i="40"/>
  <c r="U111" i="40" s="1"/>
  <c r="M113" i="40"/>
  <c r="O113" i="40"/>
  <c r="P113" i="40"/>
  <c r="R113" i="40"/>
  <c r="U113" i="40"/>
  <c r="M114" i="40"/>
  <c r="N114" i="40"/>
  <c r="N113" i="40" s="1"/>
  <c r="N112" i="40" s="1"/>
  <c r="N111" i="40" s="1"/>
  <c r="N110" i="40" s="1"/>
  <c r="N109" i="40" s="1"/>
  <c r="N108" i="40" s="1"/>
  <c r="O114" i="40"/>
  <c r="P114" i="40"/>
  <c r="Q114" i="40"/>
  <c r="Q113" i="40" s="1"/>
  <c r="R114" i="40"/>
  <c r="U114" i="40"/>
  <c r="M115" i="40"/>
  <c r="O115" i="40"/>
  <c r="P115" i="40"/>
  <c r="Q115" i="40"/>
  <c r="R115" i="40"/>
  <c r="U115" i="40"/>
  <c r="M116" i="40"/>
  <c r="O116" i="40"/>
  <c r="P116" i="40"/>
  <c r="R116" i="40"/>
  <c r="U116" i="40"/>
  <c r="M117" i="40"/>
  <c r="O117" i="40"/>
  <c r="Q117" i="40"/>
  <c r="Q116" i="40" s="1"/>
  <c r="R117" i="40"/>
  <c r="M118" i="40"/>
  <c r="R118" i="40"/>
  <c r="M119" i="40"/>
  <c r="O119" i="40"/>
  <c r="O118" i="40" s="1"/>
  <c r="Q119" i="40"/>
  <c r="Q118" i="40" s="1"/>
  <c r="R119" i="40"/>
  <c r="M120" i="40"/>
  <c r="Q120" i="40"/>
  <c r="R120" i="40"/>
  <c r="M121" i="40"/>
  <c r="P121" i="40"/>
  <c r="P120" i="40" s="1"/>
  <c r="P119" i="40" s="1"/>
  <c r="P118" i="40" s="1"/>
  <c r="P117" i="40" s="1"/>
  <c r="Q121" i="40"/>
  <c r="M122" i="40"/>
  <c r="O122" i="40"/>
  <c r="O121" i="40" s="1"/>
  <c r="O120" i="40" s="1"/>
  <c r="P122" i="40"/>
  <c r="M123" i="40"/>
  <c r="O123" i="40"/>
  <c r="R123" i="40"/>
  <c r="R122" i="40" s="1"/>
  <c r="R121" i="40" s="1"/>
  <c r="M124" i="40"/>
  <c r="O124" i="40"/>
  <c r="R124" i="40"/>
  <c r="M125" i="40"/>
  <c r="Q125" i="40"/>
  <c r="M126" i="40"/>
  <c r="Q126" i="40"/>
  <c r="R126" i="40"/>
  <c r="R125" i="40" s="1"/>
  <c r="M127" i="40"/>
  <c r="O127" i="40"/>
  <c r="O126" i="40" s="1"/>
  <c r="O125" i="40" s="1"/>
  <c r="P127" i="40"/>
  <c r="P126" i="40" s="1"/>
  <c r="P125" i="40" s="1"/>
  <c r="P124" i="40" s="1"/>
  <c r="P123" i="40" s="1"/>
  <c r="Q127" i="40"/>
  <c r="R127" i="40"/>
  <c r="M128" i="40"/>
  <c r="N128" i="40"/>
  <c r="N127" i="40" s="1"/>
  <c r="N126" i="40" s="1"/>
  <c r="N125" i="40" s="1"/>
  <c r="O128" i="40"/>
  <c r="P128" i="40"/>
  <c r="Q128" i="40"/>
  <c r="M129" i="40"/>
  <c r="P129" i="40"/>
  <c r="M130" i="40"/>
  <c r="O130" i="40"/>
  <c r="O129" i="40" s="1"/>
  <c r="P130" i="40"/>
  <c r="M131" i="40"/>
  <c r="O131" i="40"/>
  <c r="R131" i="40"/>
  <c r="R130" i="40" s="1"/>
  <c r="R129" i="40" s="1"/>
  <c r="R128" i="40" s="1"/>
  <c r="M132" i="40"/>
  <c r="M133" i="40"/>
  <c r="O133" i="40"/>
  <c r="O132" i="40" s="1"/>
  <c r="R133" i="40"/>
  <c r="R132" i="40" s="1"/>
  <c r="M134" i="40"/>
  <c r="R134" i="40"/>
  <c r="M135" i="40"/>
  <c r="N135" i="40"/>
  <c r="N134" i="40" s="1"/>
  <c r="N133" i="40" s="1"/>
  <c r="N132" i="40" s="1"/>
  <c r="N131" i="40" s="1"/>
  <c r="N130" i="40" s="1"/>
  <c r="N129" i="40" s="1"/>
  <c r="O135" i="40"/>
  <c r="O134" i="40" s="1"/>
  <c r="P135" i="40"/>
  <c r="P134" i="40" s="1"/>
  <c r="P133" i="40" s="1"/>
  <c r="P132" i="40" s="1"/>
  <c r="P131" i="40" s="1"/>
  <c r="M136" i="40"/>
  <c r="M137" i="40"/>
  <c r="O137" i="40"/>
  <c r="O136" i="40" s="1"/>
  <c r="R138" i="40"/>
  <c r="R137" i="40" s="1"/>
  <c r="R136" i="40" s="1"/>
  <c r="R135" i="40" s="1"/>
  <c r="Q138" i="40"/>
  <c r="Q137" i="40" s="1"/>
  <c r="Q136" i="40" s="1"/>
  <c r="Q135" i="40" s="1"/>
  <c r="Q134" i="40" s="1"/>
  <c r="Q133" i="40" s="1"/>
  <c r="Q132" i="40" s="1"/>
  <c r="Q131" i="40" s="1"/>
  <c r="Q130" i="40" s="1"/>
  <c r="Q129" i="40" s="1"/>
  <c r="O138" i="40"/>
  <c r="N138" i="40"/>
  <c r="N137" i="40" s="1"/>
  <c r="N136" i="40" s="1"/>
  <c r="M138" i="40"/>
  <c r="B64" i="43"/>
  <c r="D64" i="43"/>
  <c r="F64" i="43"/>
  <c r="BO64" i="43"/>
  <c r="BQ64" i="43"/>
  <c r="BS64" i="43"/>
  <c r="Z48" i="43"/>
  <c r="AA27" i="43"/>
  <c r="AA28" i="43"/>
  <c r="BK28" i="43"/>
  <c r="BK29" i="43"/>
  <c r="BK30" i="43"/>
  <c r="BK31" i="43"/>
  <c r="BK32" i="43"/>
  <c r="BK33" i="43"/>
  <c r="BK34" i="43"/>
  <c r="BK35" i="43"/>
  <c r="BK27" i="43"/>
  <c r="AA29" i="43"/>
  <c r="AA30" i="43"/>
  <c r="AA32" i="43"/>
  <c r="AA33" i="43"/>
  <c r="AA34" i="43"/>
  <c r="AA35" i="43"/>
  <c r="BM111" i="77" l="1"/>
  <c r="AC111" i="77"/>
  <c r="CC106" i="77"/>
  <c r="BD111" i="77"/>
  <c r="T111" i="77"/>
  <c r="AU111" i="77"/>
  <c r="K111" i="77"/>
  <c r="AL111" i="77"/>
  <c r="BM119" i="77"/>
  <c r="AC119" i="77"/>
  <c r="CS106" i="77"/>
  <c r="BD119" i="77"/>
  <c r="T119" i="77"/>
  <c r="AU119" i="77"/>
  <c r="K119" i="77"/>
  <c r="AL119" i="77"/>
  <c r="BM112" i="77"/>
  <c r="AC112" i="77"/>
  <c r="CE106" i="77"/>
  <c r="BD112" i="77"/>
  <c r="T112" i="77"/>
  <c r="AU112" i="77"/>
  <c r="AL112" i="77"/>
  <c r="K112" i="77"/>
  <c r="AL118" i="77"/>
  <c r="BM118" i="77"/>
  <c r="AC118" i="77"/>
  <c r="CQ106" i="77"/>
  <c r="BD118" i="77"/>
  <c r="T118" i="77"/>
  <c r="K118" i="77"/>
  <c r="AU118" i="77"/>
  <c r="CG106" i="77"/>
  <c r="BD113" i="77"/>
  <c r="T113" i="77"/>
  <c r="AU113" i="77"/>
  <c r="AL113" i="77"/>
  <c r="BM113" i="77"/>
  <c r="AC113" i="77"/>
  <c r="K113" i="77"/>
  <c r="CI106" i="77"/>
  <c r="BD114" i="77"/>
  <c r="T114" i="77"/>
  <c r="K114" i="77"/>
  <c r="AU114" i="77"/>
  <c r="AL114" i="77"/>
  <c r="BM114" i="77"/>
  <c r="AC114" i="77"/>
  <c r="AU108" i="77"/>
  <c r="AL108" i="77"/>
  <c r="K108" i="77"/>
  <c r="BM108" i="77"/>
  <c r="AC108" i="77"/>
  <c r="CO104" i="77"/>
  <c r="BD108" i="77"/>
  <c r="T108" i="77"/>
  <c r="AU115" i="77"/>
  <c r="K115" i="77"/>
  <c r="AL115" i="77"/>
  <c r="BM115" i="77"/>
  <c r="AC115" i="77"/>
  <c r="CK106" i="77"/>
  <c r="BD115" i="77"/>
  <c r="T115" i="77"/>
  <c r="AU116" i="77"/>
  <c r="AL116" i="77"/>
  <c r="K116" i="77"/>
  <c r="BM116" i="77"/>
  <c r="AC116" i="77"/>
  <c r="CM106" i="77"/>
  <c r="BD116" i="77"/>
  <c r="T116" i="77"/>
  <c r="AL109" i="77"/>
  <c r="BM109" i="77"/>
  <c r="AC109" i="77"/>
  <c r="K109" i="77"/>
  <c r="CQ104" i="77"/>
  <c r="BD109" i="77"/>
  <c r="T109" i="77"/>
  <c r="AU109" i="77"/>
  <c r="AL117" i="77"/>
  <c r="BM117" i="77"/>
  <c r="AC117" i="77"/>
  <c r="K117" i="77"/>
  <c r="CO106" i="77"/>
  <c r="BD117" i="77"/>
  <c r="T117" i="77"/>
  <c r="AU117" i="77"/>
  <c r="N10" i="73"/>
  <c r="H25" i="74"/>
  <c r="J24" i="74" s="1"/>
  <c r="J22" i="74" s="1"/>
  <c r="BO26" i="74" s="1"/>
  <c r="AI28" i="86"/>
  <c r="CC11" i="16"/>
  <c r="CC10" i="16"/>
  <c r="CC21" i="16"/>
  <c r="CJ21" i="16"/>
  <c r="G2" i="43"/>
  <c r="BT2" i="43"/>
  <c r="AF4" i="70"/>
  <c r="AG3" i="70" s="1"/>
  <c r="O1" i="16"/>
  <c r="CC6" i="16"/>
  <c r="AO20" i="82"/>
  <c r="C22" i="82" s="1"/>
  <c r="H10" i="74"/>
  <c r="J9" i="74" s="1"/>
  <c r="J11" i="74" s="1"/>
  <c r="N1" i="16"/>
  <c r="K42" i="43"/>
  <c r="J174" i="40" s="1"/>
  <c r="AZ19" i="77"/>
  <c r="BM6" i="40"/>
  <c r="AV2" i="40" s="1"/>
  <c r="AW2" i="40" s="1"/>
  <c r="AX2" i="40" s="1"/>
  <c r="AY2" i="40" s="1"/>
  <c r="AZ2" i="40" s="1"/>
  <c r="BA2" i="40" s="1"/>
  <c r="BB2" i="40" s="1"/>
  <c r="BC2" i="40" s="1"/>
  <c r="BD2" i="40" s="1"/>
  <c r="BE2" i="40" s="1"/>
  <c r="BF2" i="40" s="1"/>
  <c r="BG2" i="40" s="1"/>
  <c r="BH2" i="40" s="1"/>
  <c r="BI2" i="40" s="1"/>
  <c r="BJ2" i="40" s="1"/>
  <c r="BK2" i="40" s="1"/>
  <c r="BL2" i="40" s="1"/>
  <c r="BM2" i="40" s="1"/>
  <c r="BN2" i="40" s="1"/>
  <c r="BO2" i="40" s="1"/>
  <c r="BP2" i="40" s="1"/>
  <c r="BQ2" i="40" s="1"/>
  <c r="BR2" i="40" s="1"/>
  <c r="J47" i="74"/>
  <c r="L46" i="74" s="1"/>
  <c r="J44" i="74"/>
  <c r="J48" i="74"/>
  <c r="H15" i="74"/>
  <c r="J14" i="74" s="1"/>
  <c r="J12" i="74" s="1"/>
  <c r="BO16" i="74" s="1"/>
  <c r="H52" i="74"/>
  <c r="J51" i="74" s="1"/>
  <c r="H20" i="74"/>
  <c r="J19" i="74" s="1"/>
  <c r="J21" i="74" s="1"/>
  <c r="H57" i="74"/>
  <c r="J56" i="74" s="1"/>
  <c r="J59" i="74"/>
  <c r="J62" i="74"/>
  <c r="L61" i="74" s="1"/>
  <c r="J63" i="74"/>
  <c r="P43" i="74"/>
  <c r="P42" i="74"/>
  <c r="R41" i="74" s="1"/>
  <c r="P39" i="74"/>
  <c r="CB15" i="16"/>
  <c r="CB20" i="16"/>
  <c r="N124" i="40"/>
  <c r="N123" i="40" s="1"/>
  <c r="N122" i="40" s="1"/>
  <c r="CB19" i="16"/>
  <c r="I123" i="40"/>
  <c r="I122" i="40" s="1"/>
  <c r="CB18" i="16"/>
  <c r="CB13" i="16"/>
  <c r="CB12" i="16"/>
  <c r="H121" i="40"/>
  <c r="H120" i="40" s="1"/>
  <c r="H119" i="40" s="1"/>
  <c r="CB16" i="16"/>
  <c r="CB14" i="16"/>
  <c r="CB17" i="16"/>
  <c r="B119" i="40"/>
  <c r="B118" i="40" s="1"/>
  <c r="B117" i="40" s="1"/>
  <c r="CU54" i="77"/>
  <c r="CH53" i="77" s="1"/>
  <c r="CT53" i="77" s="1"/>
  <c r="CI52" i="77" s="1"/>
  <c r="CS52" i="77" s="1"/>
  <c r="CJ51" i="77" s="1"/>
  <c r="CR51" i="77" s="1"/>
  <c r="CK50" i="77" s="1"/>
  <c r="CQ50" i="77" s="1"/>
  <c r="CL49" i="77" s="1"/>
  <c r="CP49" i="77" s="1"/>
  <c r="CM48" i="77" s="1"/>
  <c r="CO48" i="77" s="1"/>
  <c r="CN47" i="77" s="1"/>
  <c r="CF54" i="77" s="1"/>
  <c r="CV54" i="77" s="1"/>
  <c r="CG53" i="77" s="1"/>
  <c r="CU53" i="77" s="1"/>
  <c r="CH52" i="77" s="1"/>
  <c r="CT52" i="77" s="1"/>
  <c r="CI51" i="77" s="1"/>
  <c r="CS51" i="77" s="1"/>
  <c r="CJ50" i="77" s="1"/>
  <c r="CR50" i="77" s="1"/>
  <c r="CK49" i="77" s="1"/>
  <c r="CQ49" i="77" s="1"/>
  <c r="CL48" i="77" s="1"/>
  <c r="CP48" i="77" s="1"/>
  <c r="CM47" i="77" s="1"/>
  <c r="CO47" i="77" s="1"/>
  <c r="CN46" i="77" s="1"/>
  <c r="CE54" i="77" s="1"/>
  <c r="CW54" i="77" s="1"/>
  <c r="CF53" i="77" s="1"/>
  <c r="CV53" i="77" s="1"/>
  <c r="CG52" i="77" s="1"/>
  <c r="CU52" i="77" s="1"/>
  <c r="CH51" i="77" s="1"/>
  <c r="CT51" i="77" s="1"/>
  <c r="CI50" i="77" s="1"/>
  <c r="CS50" i="77" s="1"/>
  <c r="CJ49" i="77" s="1"/>
  <c r="CR49" i="77" s="1"/>
  <c r="CK48" i="77" s="1"/>
  <c r="CQ48" i="77" s="1"/>
  <c r="CL47" i="77" s="1"/>
  <c r="CP47" i="77" s="1"/>
  <c r="CM46" i="77" s="1"/>
  <c r="CO46" i="77" s="1"/>
  <c r="CN45" i="77" s="1"/>
  <c r="CD54" i="77" s="1"/>
  <c r="CX54" i="77" s="1"/>
  <c r="CE53" i="77" s="1"/>
  <c r="CW53" i="77" s="1"/>
  <c r="CF52" i="77" s="1"/>
  <c r="CV52" i="77" s="1"/>
  <c r="CG51" i="77" s="1"/>
  <c r="CU51" i="77" s="1"/>
  <c r="CH50" i="77" s="1"/>
  <c r="CT50" i="77" s="1"/>
  <c r="CI49" i="77" s="1"/>
  <c r="CS49" i="77" s="1"/>
  <c r="CJ48" i="77" s="1"/>
  <c r="CR48" i="77" s="1"/>
  <c r="CK47" i="77" s="1"/>
  <c r="CQ47" i="77" s="1"/>
  <c r="CL46" i="77" s="1"/>
  <c r="CP46" i="77" s="1"/>
  <c r="CM45" i="77" s="1"/>
  <c r="CO45" i="77" s="1"/>
  <c r="CN44" i="77" s="1"/>
  <c r="CC54" i="77" s="1"/>
  <c r="CY54" i="77" s="1"/>
  <c r="CD53" i="77" s="1"/>
  <c r="CX53" i="77" s="1"/>
  <c r="CE52" i="77" s="1"/>
  <c r="CW52" i="77" s="1"/>
  <c r="CF51" i="77" s="1"/>
  <c r="CV51" i="77" s="1"/>
  <c r="CG50" i="77" s="1"/>
  <c r="CU50" i="77" s="1"/>
  <c r="CH49" i="77" s="1"/>
  <c r="CT49" i="77" s="1"/>
  <c r="CI48" i="77" s="1"/>
  <c r="CS48" i="77" s="1"/>
  <c r="CJ47" i="77" s="1"/>
  <c r="CR47" i="77" s="1"/>
  <c r="CK46" i="77" s="1"/>
  <c r="CQ46" i="77" s="1"/>
  <c r="CL45" i="77" s="1"/>
  <c r="CP45" i="77" s="1"/>
  <c r="CM44" i="77" s="1"/>
  <c r="CO44" i="77" s="1"/>
  <c r="CN43" i="77" s="1"/>
  <c r="CL32" i="77"/>
  <c r="J6" i="74"/>
  <c r="J5" i="74"/>
  <c r="L4" i="74" s="1"/>
  <c r="BY42" i="43"/>
  <c r="M174" i="40" s="1"/>
  <c r="BX42" i="43"/>
  <c r="N174" i="40" s="1"/>
  <c r="BW42" i="43"/>
  <c r="O174" i="40" s="1"/>
  <c r="BV42" i="43"/>
  <c r="P174" i="40" s="1"/>
  <c r="BU42" i="43"/>
  <c r="Q174" i="40" s="1"/>
  <c r="BT42" i="43"/>
  <c r="R174" i="40" s="1"/>
  <c r="BS42" i="43"/>
  <c r="BR42" i="43"/>
  <c r="T174" i="40" s="1"/>
  <c r="I42" i="43"/>
  <c r="H174" i="40" s="1"/>
  <c r="E42" i="43"/>
  <c r="BQ42" i="43"/>
  <c r="U174" i="40" s="1"/>
  <c r="J42" i="43"/>
  <c r="I174" i="40" s="1"/>
  <c r="H42" i="43"/>
  <c r="G42" i="43"/>
  <c r="F42" i="43"/>
  <c r="D42" i="43"/>
  <c r="C174" i="40" s="1"/>
  <c r="C42" i="43"/>
  <c r="B174" i="40" s="1"/>
  <c r="AU27" i="43"/>
  <c r="BI6" i="40"/>
  <c r="AU33" i="43"/>
  <c r="AO6" i="77" s="1"/>
  <c r="AU35" i="43"/>
  <c r="AP6" i="77" s="1"/>
  <c r="AU31" i="43"/>
  <c r="AN6" i="77" s="1"/>
  <c r="AU29" i="43"/>
  <c r="R29" i="43"/>
  <c r="CN29" i="43" s="1"/>
  <c r="R30" i="43"/>
  <c r="CN30" i="43" s="1"/>
  <c r="I101" i="40"/>
  <c r="BB33" i="43" s="1"/>
  <c r="CY33" i="43" s="1"/>
  <c r="DB33" i="43" s="1"/>
  <c r="I100" i="40"/>
  <c r="I99" i="40"/>
  <c r="I98" i="40"/>
  <c r="I97" i="40"/>
  <c r="I96" i="40"/>
  <c r="I95" i="40"/>
  <c r="I93" i="40"/>
  <c r="I92" i="40"/>
  <c r="I91" i="40"/>
  <c r="I90" i="40"/>
  <c r="I89" i="40"/>
  <c r="I88" i="40"/>
  <c r="I87" i="40"/>
  <c r="I86" i="40"/>
  <c r="R28" i="43" s="1"/>
  <c r="CN28" i="43" s="1"/>
  <c r="I85" i="40"/>
  <c r="I102" i="40"/>
  <c r="I103" i="40"/>
  <c r="G174" i="40" l="1"/>
  <c r="F174" i="40"/>
  <c r="E174" i="40"/>
  <c r="D174" i="40"/>
  <c r="S174" i="40"/>
  <c r="J10" i="74"/>
  <c r="L9" i="74" s="1"/>
  <c r="J7" i="74"/>
  <c r="BO11" i="74" s="1"/>
  <c r="CI18" i="43"/>
  <c r="CJ10" i="16"/>
  <c r="J25" i="74"/>
  <c r="L24" i="74" s="1"/>
  <c r="J15" i="74"/>
  <c r="L14" i="74" s="1"/>
  <c r="J26" i="74"/>
  <c r="J20" i="74"/>
  <c r="L19" i="74" s="1"/>
  <c r="J16" i="74"/>
  <c r="J17" i="74"/>
  <c r="BO21" i="74" s="1"/>
  <c r="BM1" i="16"/>
  <c r="CC16" i="16"/>
  <c r="CJ16" i="16"/>
  <c r="CC20" i="16"/>
  <c r="CJ20" i="16"/>
  <c r="CC15" i="16"/>
  <c r="CJ15" i="16"/>
  <c r="CC12" i="16"/>
  <c r="CJ12" i="16"/>
  <c r="CJ9" i="16"/>
  <c r="CJ7" i="16"/>
  <c r="CJ4" i="16"/>
  <c r="CC14" i="16"/>
  <c r="CJ14" i="16"/>
  <c r="CC13" i="16"/>
  <c r="CJ13" i="16"/>
  <c r="CJ11" i="16"/>
  <c r="CC18" i="16"/>
  <c r="CJ18" i="16"/>
  <c r="CJ6" i="16"/>
  <c r="CJ5" i="16"/>
  <c r="CC17" i="16"/>
  <c r="CJ17" i="16"/>
  <c r="CC19" i="16"/>
  <c r="CJ19" i="16"/>
  <c r="CJ8" i="16"/>
  <c r="AO4" i="70"/>
  <c r="AP3" i="70" s="1"/>
  <c r="CE33" i="16"/>
  <c r="CR33" i="16" s="1"/>
  <c r="I14" i="82"/>
  <c r="Q14" i="82"/>
  <c r="Y14" i="82"/>
  <c r="AG14" i="82"/>
  <c r="AO14" i="82"/>
  <c r="AW14" i="82"/>
  <c r="BE14" i="82"/>
  <c r="BM14" i="82"/>
  <c r="BU14" i="82"/>
  <c r="AB14" i="82"/>
  <c r="AZ14" i="82"/>
  <c r="V14" i="82"/>
  <c r="AT14" i="82"/>
  <c r="W14" i="82"/>
  <c r="BK14" i="82"/>
  <c r="AF14" i="82"/>
  <c r="J14" i="82"/>
  <c r="R14" i="82"/>
  <c r="Z14" i="82"/>
  <c r="AH14" i="82"/>
  <c r="AP14" i="82"/>
  <c r="AX14" i="82"/>
  <c r="BF14" i="82"/>
  <c r="BN14" i="82"/>
  <c r="BV14" i="82"/>
  <c r="T14" i="82"/>
  <c r="BP14" i="82"/>
  <c r="BB14" i="82"/>
  <c r="AE14" i="82"/>
  <c r="BC14" i="82"/>
  <c r="P14" i="82"/>
  <c r="BD14" i="82"/>
  <c r="K14" i="82"/>
  <c r="S14" i="82"/>
  <c r="AA14" i="82"/>
  <c r="AI14" i="82"/>
  <c r="AQ14" i="82"/>
  <c r="AY14" i="82"/>
  <c r="BG14" i="82"/>
  <c r="BO14" i="82"/>
  <c r="BW14" i="82"/>
  <c r="L14" i="82"/>
  <c r="AJ14" i="82"/>
  <c r="AR14" i="82"/>
  <c r="BH14" i="82"/>
  <c r="BX14" i="82"/>
  <c r="AD14" i="82"/>
  <c r="BJ14" i="82"/>
  <c r="O14" i="82"/>
  <c r="AU14" i="82"/>
  <c r="H14" i="82"/>
  <c r="AN14" i="82"/>
  <c r="BT14" i="82"/>
  <c r="M14" i="82"/>
  <c r="U14" i="82"/>
  <c r="AC14" i="82"/>
  <c r="AK14" i="82"/>
  <c r="AS14" i="82"/>
  <c r="BA14" i="82"/>
  <c r="BI14" i="82"/>
  <c r="BQ14" i="82"/>
  <c r="BY14" i="82"/>
  <c r="N14" i="82"/>
  <c r="AL14" i="82"/>
  <c r="BR14" i="82"/>
  <c r="G14" i="82"/>
  <c r="AM14" i="82"/>
  <c r="BS14" i="82"/>
  <c r="X14" i="82"/>
  <c r="AV14" i="82"/>
  <c r="BL14" i="82"/>
  <c r="F14" i="82"/>
  <c r="H5" i="82"/>
  <c r="P5" i="82"/>
  <c r="X5" i="82"/>
  <c r="AF5" i="82"/>
  <c r="AN5" i="82"/>
  <c r="AV5" i="82"/>
  <c r="BD5" i="82"/>
  <c r="BL5" i="82"/>
  <c r="BT5" i="82"/>
  <c r="I5" i="82"/>
  <c r="Q5" i="82"/>
  <c r="Y5" i="82"/>
  <c r="AG5" i="82"/>
  <c r="AO5" i="82"/>
  <c r="AW5" i="82"/>
  <c r="BE5" i="82"/>
  <c r="BM5" i="82"/>
  <c r="BU5" i="82"/>
  <c r="J5" i="82"/>
  <c r="AP5" i="82"/>
  <c r="BV5" i="82"/>
  <c r="K5" i="82"/>
  <c r="S5" i="82"/>
  <c r="AA5" i="82"/>
  <c r="AI5" i="82"/>
  <c r="AQ5" i="82"/>
  <c r="AY5" i="82"/>
  <c r="BG5" i="82"/>
  <c r="BO5" i="82"/>
  <c r="BW5" i="82"/>
  <c r="U5" i="82"/>
  <c r="AC5" i="82"/>
  <c r="AS5" i="82"/>
  <c r="BI5" i="82"/>
  <c r="BY5" i="82"/>
  <c r="W5" i="82"/>
  <c r="AM5" i="82"/>
  <c r="BK5" i="82"/>
  <c r="Z5" i="82"/>
  <c r="L5" i="82"/>
  <c r="T5" i="82"/>
  <c r="AB5" i="82"/>
  <c r="AJ5" i="82"/>
  <c r="AR5" i="82"/>
  <c r="AZ5" i="82"/>
  <c r="BH5" i="82"/>
  <c r="BP5" i="82"/>
  <c r="BX5" i="82"/>
  <c r="M5" i="82"/>
  <c r="AK5" i="82"/>
  <c r="BA5" i="82"/>
  <c r="BQ5" i="82"/>
  <c r="AE5" i="82"/>
  <c r="AU5" i="82"/>
  <c r="BS5" i="82"/>
  <c r="R5" i="82"/>
  <c r="AX5" i="82"/>
  <c r="BN5" i="82"/>
  <c r="N5" i="82"/>
  <c r="V5" i="82"/>
  <c r="AD5" i="82"/>
  <c r="AL5" i="82"/>
  <c r="AT5" i="82"/>
  <c r="BB5" i="82"/>
  <c r="BJ5" i="82"/>
  <c r="BR5" i="82"/>
  <c r="O5" i="82"/>
  <c r="BC5" i="82"/>
  <c r="AH5" i="82"/>
  <c r="BF5" i="82"/>
  <c r="G5" i="82"/>
  <c r="F5" i="82"/>
  <c r="CE32" i="16"/>
  <c r="CD3" i="43"/>
  <c r="CG3" i="43" s="1"/>
  <c r="CE19" i="16"/>
  <c r="CE11" i="16"/>
  <c r="CE13" i="16"/>
  <c r="CE22" i="16"/>
  <c r="CE14" i="16"/>
  <c r="CE3" i="16"/>
  <c r="CE25" i="16"/>
  <c r="CE12" i="16"/>
  <c r="CE24" i="16"/>
  <c r="CE5" i="16"/>
  <c r="CH5" i="16" s="1"/>
  <c r="CE23" i="16"/>
  <c r="CE18" i="16"/>
  <c r="CE16" i="16"/>
  <c r="CE10" i="16"/>
  <c r="CE31" i="16"/>
  <c r="CE20" i="16"/>
  <c r="CE9" i="16"/>
  <c r="CE15" i="16"/>
  <c r="CE4" i="16"/>
  <c r="CH4" i="16" s="1"/>
  <c r="CE29" i="16"/>
  <c r="CE30" i="16"/>
  <c r="CE27" i="16"/>
  <c r="CE17" i="16"/>
  <c r="CE8" i="16"/>
  <c r="CE6" i="16"/>
  <c r="CE21" i="16"/>
  <c r="CE26" i="16"/>
  <c r="CE28" i="16"/>
  <c r="CE7" i="16"/>
  <c r="L59" i="74"/>
  <c r="L62" i="74"/>
  <c r="N61" i="74" s="1"/>
  <c r="L63" i="74"/>
  <c r="J57" i="74"/>
  <c r="L56" i="74" s="1"/>
  <c r="J54" i="74"/>
  <c r="J58" i="74"/>
  <c r="J53" i="74"/>
  <c r="J52" i="74"/>
  <c r="L51" i="74" s="1"/>
  <c r="J49" i="74"/>
  <c r="L44" i="74"/>
  <c r="L47" i="74"/>
  <c r="N46" i="74" s="1"/>
  <c r="L48" i="74"/>
  <c r="R43" i="74"/>
  <c r="R39" i="74"/>
  <c r="R42" i="74"/>
  <c r="T41" i="74" s="1"/>
  <c r="AM6" i="77"/>
  <c r="AL6" i="77"/>
  <c r="CG32" i="77"/>
  <c r="L5" i="74"/>
  <c r="N4" i="74" s="1"/>
  <c r="N5" i="74" s="1"/>
  <c r="P4" i="74" s="1"/>
  <c r="L2" i="74"/>
  <c r="L6" i="74"/>
  <c r="L12" i="74"/>
  <c r="L15" i="74"/>
  <c r="N14" i="74" s="1"/>
  <c r="L16" i="74"/>
  <c r="L21" i="74"/>
  <c r="L20" i="74"/>
  <c r="N19" i="74" s="1"/>
  <c r="L17" i="74"/>
  <c r="L25" i="74"/>
  <c r="N24" i="74" s="1"/>
  <c r="L22" i="74"/>
  <c r="L26" i="74"/>
  <c r="L11" i="74"/>
  <c r="L7" i="74"/>
  <c r="L10" i="74"/>
  <c r="N9" i="74" s="1"/>
  <c r="I3" i="67"/>
  <c r="V44" i="43"/>
  <c r="V45" i="43"/>
  <c r="V46" i="43"/>
  <c r="V47" i="43"/>
  <c r="V48" i="43"/>
  <c r="V43" i="43"/>
  <c r="AD30" i="43"/>
  <c r="AE6" i="77" s="1"/>
  <c r="AD29" i="43"/>
  <c r="AD6" i="77" s="1"/>
  <c r="AD28" i="43"/>
  <c r="AC6" i="77" s="1"/>
  <c r="N139" i="40"/>
  <c r="O139" i="40"/>
  <c r="P139" i="40"/>
  <c r="P138" i="40" s="1"/>
  <c r="P137" i="40" s="1"/>
  <c r="P136" i="40" s="1"/>
  <c r="Q139" i="40"/>
  <c r="R139" i="40"/>
  <c r="S139" i="40"/>
  <c r="S138" i="40" s="1"/>
  <c r="S137" i="40" s="1"/>
  <c r="S136" i="40" s="1"/>
  <c r="S135" i="40" s="1"/>
  <c r="S134" i="40" s="1"/>
  <c r="S133" i="40" s="1"/>
  <c r="S132" i="40" s="1"/>
  <c r="S131" i="40" s="1"/>
  <c r="S130" i="40" s="1"/>
  <c r="S129" i="40" s="1"/>
  <c r="S128" i="40" s="1"/>
  <c r="S127" i="40" s="1"/>
  <c r="S126" i="40" s="1"/>
  <c r="S125" i="40" s="1"/>
  <c r="S124" i="40" s="1"/>
  <c r="S123" i="40" s="1"/>
  <c r="S122" i="40" s="1"/>
  <c r="S121" i="40" s="1"/>
  <c r="S120" i="40" s="1"/>
  <c r="S119" i="40" s="1"/>
  <c r="S118" i="40" s="1"/>
  <c r="S117" i="40" s="1"/>
  <c r="S116" i="40" s="1"/>
  <c r="S115" i="40" s="1"/>
  <c r="S114" i="40" s="1"/>
  <c r="S113" i="40" s="1"/>
  <c r="S112" i="40" s="1"/>
  <c r="S111" i="40" s="1"/>
  <c r="S110" i="40" s="1"/>
  <c r="S109" i="40" s="1"/>
  <c r="T139" i="40"/>
  <c r="T138" i="40" s="1"/>
  <c r="T137" i="40" s="1"/>
  <c r="T136" i="40" s="1"/>
  <c r="T135" i="40" s="1"/>
  <c r="T134" i="40" s="1"/>
  <c r="T133" i="40" s="1"/>
  <c r="T132" i="40" s="1"/>
  <c r="T131" i="40" s="1"/>
  <c r="T130" i="40" s="1"/>
  <c r="T129" i="40" s="1"/>
  <c r="T128" i="40" s="1"/>
  <c r="T127" i="40" s="1"/>
  <c r="T126" i="40" s="1"/>
  <c r="T125" i="40" s="1"/>
  <c r="T124" i="40" s="1"/>
  <c r="T123" i="40" s="1"/>
  <c r="T122" i="40" s="1"/>
  <c r="T121" i="40" s="1"/>
  <c r="T120" i="40" s="1"/>
  <c r="T119" i="40" s="1"/>
  <c r="T118" i="40" s="1"/>
  <c r="T117" i="40" s="1"/>
  <c r="T116" i="40" s="1"/>
  <c r="T115" i="40" s="1"/>
  <c r="T114" i="40" s="1"/>
  <c r="T113" i="40" s="1"/>
  <c r="T112" i="40" s="1"/>
  <c r="T111" i="40" s="1"/>
  <c r="T110" i="40" s="1"/>
  <c r="T109" i="40" s="1"/>
  <c r="T108" i="40" s="1"/>
  <c r="M139" i="40"/>
  <c r="B139" i="40"/>
  <c r="B138" i="40" s="1"/>
  <c r="B137" i="40" s="1"/>
  <c r="B136" i="40" s="1"/>
  <c r="C139" i="40"/>
  <c r="D139" i="40"/>
  <c r="E139" i="40"/>
  <c r="F139" i="40"/>
  <c r="G139" i="40"/>
  <c r="I139" i="40"/>
  <c r="J139" i="40"/>
  <c r="H139" i="40"/>
  <c r="H138" i="40" s="1"/>
  <c r="S71" i="40"/>
  <c r="S70" i="40" s="1"/>
  <c r="S69" i="40" s="1"/>
  <c r="U107" i="40"/>
  <c r="T107" i="40"/>
  <c r="S107" i="40"/>
  <c r="R107" i="40"/>
  <c r="Q107" i="40"/>
  <c r="P107" i="40"/>
  <c r="O107" i="40"/>
  <c r="N107" i="40"/>
  <c r="M107" i="40"/>
  <c r="J107" i="40"/>
  <c r="I107" i="40"/>
  <c r="H107" i="40"/>
  <c r="G107" i="40"/>
  <c r="F107" i="40"/>
  <c r="E107" i="40"/>
  <c r="D107" i="40"/>
  <c r="C107" i="40"/>
  <c r="B107" i="40"/>
  <c r="O28" i="43"/>
  <c r="CJ28" i="43" s="1"/>
  <c r="O29" i="43"/>
  <c r="CJ29" i="43" s="1"/>
  <c r="O30" i="43"/>
  <c r="CJ30" i="43" s="1"/>
  <c r="O31" i="43"/>
  <c r="CJ31" i="43" s="1"/>
  <c r="O32" i="43"/>
  <c r="CJ32" i="43" s="1"/>
  <c r="O34" i="43"/>
  <c r="CJ34" i="43" s="1"/>
  <c r="O35" i="43"/>
  <c r="CJ35" i="43" s="1"/>
  <c r="O27" i="43"/>
  <c r="CJ27" i="43" s="1"/>
  <c r="B103" i="40"/>
  <c r="B102" i="40"/>
  <c r="B101" i="40"/>
  <c r="B100" i="40"/>
  <c r="B99" i="40"/>
  <c r="B98" i="40"/>
  <c r="B97" i="40"/>
  <c r="B96" i="40"/>
  <c r="B95" i="40"/>
  <c r="B93" i="40"/>
  <c r="B92" i="40"/>
  <c r="B91" i="40"/>
  <c r="B90" i="40"/>
  <c r="B89" i="40"/>
  <c r="B88" i="40"/>
  <c r="B87" i="40"/>
  <c r="B86" i="40"/>
  <c r="B85" i="40"/>
  <c r="CH33" i="16" l="1"/>
  <c r="AQ28" i="86"/>
  <c r="AY28" i="86"/>
  <c r="CH17" i="16"/>
  <c r="CR17" i="16"/>
  <c r="CM17" i="16"/>
  <c r="CN17" i="16"/>
  <c r="CO17" i="16"/>
  <c r="CP17" i="16"/>
  <c r="CQ17" i="16"/>
  <c r="CH31" i="16"/>
  <c r="CN31" i="16"/>
  <c r="CO31" i="16"/>
  <c r="CP31" i="16"/>
  <c r="CQ31" i="16"/>
  <c r="CR31" i="16"/>
  <c r="CM31" i="16"/>
  <c r="CH25" i="16"/>
  <c r="CR25" i="16"/>
  <c r="CQ25" i="16"/>
  <c r="CM25" i="16"/>
  <c r="CN25" i="16"/>
  <c r="CO25" i="16"/>
  <c r="CP25" i="16"/>
  <c r="CH27" i="16"/>
  <c r="CN27" i="16"/>
  <c r="CO27" i="16"/>
  <c r="CP27" i="16"/>
  <c r="CQ27" i="16"/>
  <c r="CR27" i="16"/>
  <c r="CM27" i="16"/>
  <c r="CH10" i="16"/>
  <c r="CM10" i="16"/>
  <c r="CN10" i="16"/>
  <c r="CO10" i="16"/>
  <c r="CP10" i="16"/>
  <c r="CQ10" i="16"/>
  <c r="CR10" i="16"/>
  <c r="CN3" i="16"/>
  <c r="CO3" i="16"/>
  <c r="CP3" i="16"/>
  <c r="CQ3" i="16"/>
  <c r="CR3" i="16"/>
  <c r="CM3" i="16"/>
  <c r="CH32" i="16"/>
  <c r="CP32" i="16"/>
  <c r="CQ32" i="16"/>
  <c r="CO32" i="16"/>
  <c r="CR32" i="16"/>
  <c r="CM32" i="16"/>
  <c r="CN32" i="16"/>
  <c r="CH12" i="16"/>
  <c r="CP12" i="16"/>
  <c r="CQ12" i="16"/>
  <c r="CR12" i="16"/>
  <c r="CM12" i="16"/>
  <c r="CN12" i="16"/>
  <c r="CO12" i="16"/>
  <c r="CH7" i="16"/>
  <c r="CN7" i="16"/>
  <c r="CO7" i="16"/>
  <c r="CM7" i="16"/>
  <c r="CP7" i="16"/>
  <c r="CQ7" i="16"/>
  <c r="CR7" i="16"/>
  <c r="CH30" i="16"/>
  <c r="CM30" i="16"/>
  <c r="CN30" i="16"/>
  <c r="CO30" i="16"/>
  <c r="CP30" i="16"/>
  <c r="CQ30" i="16"/>
  <c r="CR30" i="16"/>
  <c r="CH16" i="16"/>
  <c r="CP16" i="16"/>
  <c r="CO16" i="16"/>
  <c r="CQ16" i="16"/>
  <c r="CR16" i="16"/>
  <c r="CM16" i="16"/>
  <c r="CN16" i="16"/>
  <c r="CH14" i="16"/>
  <c r="CM14" i="16"/>
  <c r="CN14" i="16"/>
  <c r="CO14" i="16"/>
  <c r="CP14" i="16"/>
  <c r="CQ14" i="16"/>
  <c r="CR14" i="16"/>
  <c r="CH28" i="16"/>
  <c r="CP28" i="16"/>
  <c r="CO28" i="16"/>
  <c r="CQ28" i="16"/>
  <c r="CR28" i="16"/>
  <c r="CM28" i="16"/>
  <c r="CN28" i="16"/>
  <c r="CH29" i="16"/>
  <c r="CR29" i="16"/>
  <c r="CM29" i="16"/>
  <c r="CN29" i="16"/>
  <c r="CO29" i="16"/>
  <c r="CP29" i="16"/>
  <c r="CQ29" i="16"/>
  <c r="CH18" i="16"/>
  <c r="CM18" i="16"/>
  <c r="CN18" i="16"/>
  <c r="CO18" i="16"/>
  <c r="CP18" i="16"/>
  <c r="CQ18" i="16"/>
  <c r="CR18" i="16"/>
  <c r="CH22" i="16"/>
  <c r="CM22" i="16"/>
  <c r="CN22" i="16"/>
  <c r="CO22" i="16"/>
  <c r="CP22" i="16"/>
  <c r="CQ22" i="16"/>
  <c r="CR22" i="16"/>
  <c r="CH20" i="16"/>
  <c r="CP20" i="16"/>
  <c r="CO20" i="16"/>
  <c r="CQ20" i="16"/>
  <c r="CR20" i="16"/>
  <c r="CM20" i="16"/>
  <c r="CN20" i="16"/>
  <c r="CH26" i="16"/>
  <c r="CM26" i="16"/>
  <c r="CN26" i="16"/>
  <c r="CO26" i="16"/>
  <c r="CP26" i="16"/>
  <c r="CQ26" i="16"/>
  <c r="CR26" i="16"/>
  <c r="CH21" i="16"/>
  <c r="CR21" i="16"/>
  <c r="CM21" i="16"/>
  <c r="CN21" i="16"/>
  <c r="CO21" i="16"/>
  <c r="CP21" i="16"/>
  <c r="CQ21" i="16"/>
  <c r="CH8" i="16"/>
  <c r="CO8" i="16"/>
  <c r="CP8" i="16"/>
  <c r="CQ8" i="16"/>
  <c r="CR8" i="16"/>
  <c r="CM8" i="16"/>
  <c r="CN8" i="16"/>
  <c r="CP4" i="16"/>
  <c r="CO4" i="16"/>
  <c r="CQ4" i="16"/>
  <c r="CR4" i="16"/>
  <c r="CM4" i="16"/>
  <c r="CN4" i="16"/>
  <c r="CH23" i="16"/>
  <c r="CN23" i="16"/>
  <c r="CO23" i="16"/>
  <c r="CP23" i="16"/>
  <c r="CQ23" i="16"/>
  <c r="CR23" i="16"/>
  <c r="CM23" i="16"/>
  <c r="CH13" i="16"/>
  <c r="CR13" i="16"/>
  <c r="CM13" i="16"/>
  <c r="CN13" i="16"/>
  <c r="CQ13" i="16"/>
  <c r="CO13" i="16"/>
  <c r="CP13" i="16"/>
  <c r="CH15" i="16"/>
  <c r="CN15" i="16"/>
  <c r="CR15" i="16"/>
  <c r="CO15" i="16"/>
  <c r="CM15" i="16"/>
  <c r="CP15" i="16"/>
  <c r="CQ15" i="16"/>
  <c r="CR5" i="16"/>
  <c r="CM5" i="16"/>
  <c r="CN5" i="16"/>
  <c r="CQ5" i="16"/>
  <c r="CO5" i="16"/>
  <c r="CP5" i="16"/>
  <c r="CH11" i="16"/>
  <c r="CN11" i="16"/>
  <c r="CM11" i="16"/>
  <c r="CO11" i="16"/>
  <c r="CP11" i="16"/>
  <c r="CQ11" i="16"/>
  <c r="CR11" i="16"/>
  <c r="CH6" i="16"/>
  <c r="CM6" i="16"/>
  <c r="CN6" i="16"/>
  <c r="CO6" i="16"/>
  <c r="CP6" i="16"/>
  <c r="CQ6" i="16"/>
  <c r="CR6" i="16"/>
  <c r="CH9" i="16"/>
  <c r="CR9" i="16"/>
  <c r="CQ9" i="16"/>
  <c r="CM9" i="16"/>
  <c r="CN9" i="16"/>
  <c r="CO9" i="16"/>
  <c r="CP9" i="16"/>
  <c r="CH24" i="16"/>
  <c r="CP24" i="16"/>
  <c r="CQ24" i="16"/>
  <c r="CO24" i="16"/>
  <c r="CR24" i="16"/>
  <c r="CM24" i="16"/>
  <c r="CN24" i="16"/>
  <c r="CH19" i="16"/>
  <c r="CM19" i="16"/>
  <c r="CN19" i="16"/>
  <c r="CO19" i="16"/>
  <c r="CP19" i="16"/>
  <c r="CQ19" i="16"/>
  <c r="CR19" i="16"/>
  <c r="CP33" i="16"/>
  <c r="CQ33" i="16"/>
  <c r="CN33" i="16"/>
  <c r="CO33" i="16"/>
  <c r="CM33" i="16"/>
  <c r="BA13" i="16"/>
  <c r="CN53" i="16"/>
  <c r="E54" i="71"/>
  <c r="G54" i="71" s="1"/>
  <c r="CH53" i="16"/>
  <c r="CH52" i="16"/>
  <c r="CF26" i="16"/>
  <c r="CF11" i="16"/>
  <c r="CF15" i="16"/>
  <c r="CF6" i="16"/>
  <c r="CF9" i="16"/>
  <c r="CF24" i="16"/>
  <c r="CF19" i="16"/>
  <c r="CF21" i="16"/>
  <c r="CF5" i="16"/>
  <c r="CF20" i="16"/>
  <c r="CF12" i="16"/>
  <c r="CF4" i="16"/>
  <c r="CF17" i="16"/>
  <c r="CF25" i="16"/>
  <c r="CF13" i="16"/>
  <c r="CF10" i="16"/>
  <c r="CF7" i="16"/>
  <c r="CF16" i="16"/>
  <c r="CF14" i="16"/>
  <c r="CF23" i="16"/>
  <c r="CF27" i="16"/>
  <c r="CF28" i="16"/>
  <c r="CF18" i="16"/>
  <c r="CF22" i="16"/>
  <c r="CF3" i="16"/>
  <c r="CL18" i="43"/>
  <c r="CT18" i="43" s="1"/>
  <c r="AY13" i="16" s="1"/>
  <c r="AX4" i="70"/>
  <c r="AY3" i="70" s="1"/>
  <c r="CF33" i="82"/>
  <c r="CF35" i="82"/>
  <c r="CK35" i="82" s="1"/>
  <c r="CF29" i="82"/>
  <c r="CF31" i="82"/>
  <c r="CF27" i="82"/>
  <c r="CF23" i="82"/>
  <c r="CK23" i="82" s="1"/>
  <c r="CF25" i="82"/>
  <c r="CF32" i="16"/>
  <c r="CD4" i="43"/>
  <c r="CF30" i="16"/>
  <c r="CF31" i="16"/>
  <c r="CF29" i="16"/>
  <c r="AV21" i="43"/>
  <c r="CF33" i="16"/>
  <c r="CF8" i="16"/>
  <c r="N44" i="74"/>
  <c r="N47" i="74"/>
  <c r="P46" i="74" s="1"/>
  <c r="N48" i="74"/>
  <c r="L52" i="74"/>
  <c r="N51" i="74" s="1"/>
  <c r="L53" i="74"/>
  <c r="L49" i="74"/>
  <c r="L58" i="74"/>
  <c r="L57" i="74"/>
  <c r="N56" i="74" s="1"/>
  <c r="L54" i="74"/>
  <c r="N59" i="74"/>
  <c r="N62" i="74"/>
  <c r="P61" i="74" s="1"/>
  <c r="N63" i="74"/>
  <c r="CG4" i="43"/>
  <c r="CJ3" i="43"/>
  <c r="T42" i="74"/>
  <c r="V41" i="74" s="1"/>
  <c r="T39" i="74"/>
  <c r="T43" i="74"/>
  <c r="CM32" i="77"/>
  <c r="N2" i="74"/>
  <c r="N6" i="74"/>
  <c r="N21" i="74"/>
  <c r="N20" i="74"/>
  <c r="P19" i="74" s="1"/>
  <c r="N17" i="74"/>
  <c r="N15" i="74"/>
  <c r="P14" i="74" s="1"/>
  <c r="N12" i="74"/>
  <c r="N16" i="74"/>
  <c r="N25" i="74"/>
  <c r="P24" i="74" s="1"/>
  <c r="N22" i="74"/>
  <c r="N26" i="74"/>
  <c r="N11" i="74"/>
  <c r="N7" i="74"/>
  <c r="N10" i="74"/>
  <c r="P9" i="74" s="1"/>
  <c r="P6" i="74"/>
  <c r="P5" i="74"/>
  <c r="R4" i="74" s="1"/>
  <c r="P2" i="74"/>
  <c r="G98" i="40"/>
  <c r="G100" i="40"/>
  <c r="G97" i="40"/>
  <c r="G85" i="40"/>
  <c r="G86" i="40"/>
  <c r="G90" i="40"/>
  <c r="G89" i="40"/>
  <c r="G93" i="40"/>
  <c r="G88" i="40"/>
  <c r="G87" i="40"/>
  <c r="G95" i="40"/>
  <c r="G102" i="40"/>
  <c r="G101" i="40"/>
  <c r="G91" i="40"/>
  <c r="G92" i="40"/>
  <c r="G96" i="40"/>
  <c r="G99" i="40"/>
  <c r="S68" i="40"/>
  <c r="U74" i="40"/>
  <c r="T74" i="40"/>
  <c r="S74" i="40"/>
  <c r="R74" i="40"/>
  <c r="Q74" i="40"/>
  <c r="P74" i="40"/>
  <c r="O74" i="40"/>
  <c r="N74" i="40"/>
  <c r="M74" i="40"/>
  <c r="J74" i="40"/>
  <c r="I74" i="40"/>
  <c r="H74" i="40"/>
  <c r="G74" i="40"/>
  <c r="F74" i="40"/>
  <c r="E74" i="40"/>
  <c r="D74" i="40"/>
  <c r="C74" i="40"/>
  <c r="B74" i="40"/>
  <c r="C41" i="40"/>
  <c r="D41" i="40"/>
  <c r="E41" i="40"/>
  <c r="F41" i="40"/>
  <c r="G41" i="40"/>
  <c r="J41" i="40"/>
  <c r="C42" i="40"/>
  <c r="D42" i="40"/>
  <c r="E42" i="40"/>
  <c r="F42" i="40"/>
  <c r="G42" i="40"/>
  <c r="C43" i="40"/>
  <c r="D43" i="40"/>
  <c r="E43" i="40"/>
  <c r="F43" i="40"/>
  <c r="G43" i="40"/>
  <c r="C44" i="40"/>
  <c r="D44" i="40"/>
  <c r="E44" i="40"/>
  <c r="F44" i="40"/>
  <c r="G44" i="40"/>
  <c r="C45" i="40"/>
  <c r="D45" i="40"/>
  <c r="E45" i="40"/>
  <c r="F45" i="40"/>
  <c r="G45" i="40"/>
  <c r="C46" i="40"/>
  <c r="D46" i="40"/>
  <c r="E46" i="40"/>
  <c r="F46" i="40"/>
  <c r="G46" i="40"/>
  <c r="C47" i="40"/>
  <c r="D47" i="40"/>
  <c r="E47" i="40"/>
  <c r="F47" i="40"/>
  <c r="G47" i="40"/>
  <c r="C48" i="40"/>
  <c r="D48" i="40"/>
  <c r="E48" i="40"/>
  <c r="F48" i="40"/>
  <c r="G48" i="40"/>
  <c r="C49" i="40"/>
  <c r="D49" i="40"/>
  <c r="E49" i="40"/>
  <c r="F49" i="40"/>
  <c r="G49" i="40"/>
  <c r="C50" i="40"/>
  <c r="D50" i="40"/>
  <c r="E50" i="40"/>
  <c r="F50" i="40"/>
  <c r="G50" i="40"/>
  <c r="C51" i="40"/>
  <c r="D51" i="40"/>
  <c r="E51" i="40"/>
  <c r="G51" i="40"/>
  <c r="C52" i="40"/>
  <c r="D52" i="40"/>
  <c r="E52" i="40"/>
  <c r="G52" i="40"/>
  <c r="C53" i="40"/>
  <c r="D53" i="40"/>
  <c r="E53" i="40"/>
  <c r="F53" i="40"/>
  <c r="F52" i="40" s="1"/>
  <c r="F51" i="40" s="1"/>
  <c r="G53" i="40"/>
  <c r="C54" i="40"/>
  <c r="D54" i="40"/>
  <c r="E54" i="40"/>
  <c r="F54" i="40"/>
  <c r="G54" i="40"/>
  <c r="C55" i="40"/>
  <c r="D55" i="40"/>
  <c r="E55" i="40"/>
  <c r="G55" i="40"/>
  <c r="C56" i="40"/>
  <c r="D56" i="40"/>
  <c r="E56" i="40"/>
  <c r="F56" i="40"/>
  <c r="F55" i="40" s="1"/>
  <c r="G56" i="40"/>
  <c r="D57" i="40"/>
  <c r="E57" i="40"/>
  <c r="G57" i="40"/>
  <c r="C58" i="40"/>
  <c r="C57" i="40" s="1"/>
  <c r="D58" i="40"/>
  <c r="E58" i="40"/>
  <c r="G58" i="40"/>
  <c r="C59" i="40"/>
  <c r="D59" i="40"/>
  <c r="E59" i="40"/>
  <c r="G59" i="40"/>
  <c r="C60" i="40"/>
  <c r="D60" i="40"/>
  <c r="E60" i="40"/>
  <c r="G60" i="40"/>
  <c r="C71" i="40"/>
  <c r="C70" i="40" s="1"/>
  <c r="C69" i="40" s="1"/>
  <c r="C68" i="40" s="1"/>
  <c r="C67" i="40" s="1"/>
  <c r="C66" i="40" s="1"/>
  <c r="C65" i="40" s="1"/>
  <c r="C64" i="40" s="1"/>
  <c r="C63" i="40" s="1"/>
  <c r="C62" i="40" s="1"/>
  <c r="C61" i="40" s="1"/>
  <c r="D71" i="40"/>
  <c r="D70" i="40" s="1"/>
  <c r="D69" i="40" s="1"/>
  <c r="D68" i="40" s="1"/>
  <c r="D67" i="40" s="1"/>
  <c r="D66" i="40" s="1"/>
  <c r="D65" i="40" s="1"/>
  <c r="D64" i="40" s="1"/>
  <c r="D63" i="40" s="1"/>
  <c r="D62" i="40" s="1"/>
  <c r="D61" i="40" s="1"/>
  <c r="E71" i="40"/>
  <c r="E70" i="40" s="1"/>
  <c r="E69" i="40" s="1"/>
  <c r="E68" i="40" s="1"/>
  <c r="E67" i="40" s="1"/>
  <c r="E66" i="40" s="1"/>
  <c r="E65" i="40" s="1"/>
  <c r="E64" i="40" s="1"/>
  <c r="E63" i="40" s="1"/>
  <c r="E62" i="40" s="1"/>
  <c r="E61" i="40" s="1"/>
  <c r="F71" i="40"/>
  <c r="F70" i="40" s="1"/>
  <c r="F69" i="40" s="1"/>
  <c r="F68" i="40" s="1"/>
  <c r="F67" i="40" s="1"/>
  <c r="F66" i="40" s="1"/>
  <c r="F65" i="40" s="1"/>
  <c r="F64" i="40" s="1"/>
  <c r="F63" i="40" s="1"/>
  <c r="F62" i="40" s="1"/>
  <c r="F61" i="40" s="1"/>
  <c r="F60" i="40" s="1"/>
  <c r="F59" i="40" s="1"/>
  <c r="F58" i="40" s="1"/>
  <c r="F57" i="40" s="1"/>
  <c r="G71" i="40"/>
  <c r="G70" i="40" s="1"/>
  <c r="G69" i="40" s="1"/>
  <c r="G68" i="40" s="1"/>
  <c r="G67" i="40" s="1"/>
  <c r="G66" i="40" s="1"/>
  <c r="G65" i="40" s="1"/>
  <c r="G64" i="40" s="1"/>
  <c r="G63" i="40" s="1"/>
  <c r="G62" i="40" s="1"/>
  <c r="G61" i="40" s="1"/>
  <c r="H71" i="40"/>
  <c r="H70" i="40" s="1"/>
  <c r="H69" i="40" s="1"/>
  <c r="H68" i="40" s="1"/>
  <c r="H67" i="40" s="1"/>
  <c r="H66" i="40" s="1"/>
  <c r="H65" i="40" s="1"/>
  <c r="H64" i="40" s="1"/>
  <c r="H63" i="40" s="1"/>
  <c r="H62" i="40" s="1"/>
  <c r="H61" i="40" s="1"/>
  <c r="H60" i="40" s="1"/>
  <c r="H59" i="40" s="1"/>
  <c r="H58" i="40" s="1"/>
  <c r="H57" i="40" s="1"/>
  <c r="H56" i="40" s="1"/>
  <c r="H55" i="40" s="1"/>
  <c r="H54" i="40" s="1"/>
  <c r="H53" i="40" s="1"/>
  <c r="H52" i="40" s="1"/>
  <c r="H51" i="40" s="1"/>
  <c r="H50" i="40" s="1"/>
  <c r="H49" i="40" s="1"/>
  <c r="H48" i="40" s="1"/>
  <c r="H47" i="40" s="1"/>
  <c r="H46" i="40" s="1"/>
  <c r="H45" i="40" s="1"/>
  <c r="H44" i="40" s="1"/>
  <c r="H43" i="40" s="1"/>
  <c r="H42" i="40" s="1"/>
  <c r="H41" i="40" s="1"/>
  <c r="I71" i="40"/>
  <c r="I70" i="40" s="1"/>
  <c r="I69" i="40" s="1"/>
  <c r="I68" i="40" s="1"/>
  <c r="I67" i="40" s="1"/>
  <c r="I66" i="40" s="1"/>
  <c r="I65" i="40" s="1"/>
  <c r="I64" i="40" s="1"/>
  <c r="I63" i="40" s="1"/>
  <c r="I62" i="40" s="1"/>
  <c r="I61" i="40" s="1"/>
  <c r="I60" i="40" s="1"/>
  <c r="I59" i="40" s="1"/>
  <c r="I58" i="40" s="1"/>
  <c r="I57" i="40" s="1"/>
  <c r="I56" i="40" s="1"/>
  <c r="I55" i="40" s="1"/>
  <c r="I54" i="40" s="1"/>
  <c r="I53" i="40" s="1"/>
  <c r="I52" i="40" s="1"/>
  <c r="I51" i="40" s="1"/>
  <c r="I50" i="40" s="1"/>
  <c r="I49" i="40" s="1"/>
  <c r="I48" i="40" s="1"/>
  <c r="I47" i="40" s="1"/>
  <c r="I46" i="40" s="1"/>
  <c r="I45" i="40" s="1"/>
  <c r="I44" i="40" s="1"/>
  <c r="I43" i="40" s="1"/>
  <c r="I42" i="40" s="1"/>
  <c r="I41" i="40" s="1"/>
  <c r="J71" i="40"/>
  <c r="J70" i="40" s="1"/>
  <c r="J69" i="40" s="1"/>
  <c r="J68" i="40" s="1"/>
  <c r="J67" i="40" s="1"/>
  <c r="J66" i="40" s="1"/>
  <c r="J65" i="40" s="1"/>
  <c r="J64" i="40" s="1"/>
  <c r="J63" i="40" s="1"/>
  <c r="J62" i="40" s="1"/>
  <c r="J61" i="40" s="1"/>
  <c r="J60" i="40" s="1"/>
  <c r="J59" i="40" s="1"/>
  <c r="J58" i="40" s="1"/>
  <c r="J57" i="40" s="1"/>
  <c r="J56" i="40" s="1"/>
  <c r="J55" i="40" s="1"/>
  <c r="J54" i="40" s="1"/>
  <c r="J53" i="40" s="1"/>
  <c r="J52" i="40" s="1"/>
  <c r="J51" i="40" s="1"/>
  <c r="J50" i="40" s="1"/>
  <c r="J49" i="40" s="1"/>
  <c r="J48" i="40" s="1"/>
  <c r="J47" i="40" s="1"/>
  <c r="J46" i="40" s="1"/>
  <c r="J45" i="40" s="1"/>
  <c r="J44" i="40" s="1"/>
  <c r="J43" i="40" s="1"/>
  <c r="J42" i="40" s="1"/>
  <c r="B71" i="40"/>
  <c r="B70" i="40" s="1"/>
  <c r="B69" i="40" s="1"/>
  <c r="B68" i="40" s="1"/>
  <c r="B67" i="40" s="1"/>
  <c r="B66" i="40" s="1"/>
  <c r="B65" i="40" s="1"/>
  <c r="B64" i="40" s="1"/>
  <c r="B63" i="40" s="1"/>
  <c r="B62" i="40" s="1"/>
  <c r="B61" i="40" s="1"/>
  <c r="B60" i="40" s="1"/>
  <c r="B59" i="40" s="1"/>
  <c r="B58" i="40" s="1"/>
  <c r="B57" i="40" s="1"/>
  <c r="B56" i="40" s="1"/>
  <c r="B55" i="40" s="1"/>
  <c r="B54" i="40" s="1"/>
  <c r="B53" i="40" s="1"/>
  <c r="B52" i="40" s="1"/>
  <c r="B51" i="40" s="1"/>
  <c r="B50" i="40" s="1"/>
  <c r="B49" i="40" s="1"/>
  <c r="B48" i="40" s="1"/>
  <c r="B47" i="40" s="1"/>
  <c r="B46" i="40" s="1"/>
  <c r="B45" i="40" s="1"/>
  <c r="B44" i="40" s="1"/>
  <c r="B43" i="40" s="1"/>
  <c r="B42" i="40" s="1"/>
  <c r="B41" i="40" s="1"/>
  <c r="O41" i="40"/>
  <c r="O44" i="40"/>
  <c r="O43" i="40" s="1"/>
  <c r="O42" i="40" s="1"/>
  <c r="R44" i="40"/>
  <c r="R43" i="40" s="1"/>
  <c r="R42" i="40" s="1"/>
  <c r="R41" i="40" s="1"/>
  <c r="O45" i="40"/>
  <c r="O46" i="40"/>
  <c r="R46" i="40"/>
  <c r="R45" i="40" s="1"/>
  <c r="O47" i="40"/>
  <c r="R48" i="40"/>
  <c r="R47" i="40" s="1"/>
  <c r="O49" i="40"/>
  <c r="O48" i="40" s="1"/>
  <c r="O52" i="40"/>
  <c r="O51" i="40" s="1"/>
  <c r="O50" i="40" s="1"/>
  <c r="O55" i="40"/>
  <c r="O54" i="40" s="1"/>
  <c r="O53" i="40" s="1"/>
  <c r="O57" i="40"/>
  <c r="O56" i="40" s="1"/>
  <c r="N71" i="40"/>
  <c r="N70" i="40" s="1"/>
  <c r="N69" i="40" s="1"/>
  <c r="N68" i="40" s="1"/>
  <c r="N67" i="40" s="1"/>
  <c r="N66" i="40" s="1"/>
  <c r="N65" i="40" s="1"/>
  <c r="N64" i="40" s="1"/>
  <c r="N63" i="40" s="1"/>
  <c r="N62" i="40" s="1"/>
  <c r="N61" i="40" s="1"/>
  <c r="N60" i="40" s="1"/>
  <c r="N59" i="40" s="1"/>
  <c r="N58" i="40" s="1"/>
  <c r="N57" i="40" s="1"/>
  <c r="N56" i="40" s="1"/>
  <c r="N55" i="40" s="1"/>
  <c r="N54" i="40" s="1"/>
  <c r="N53" i="40" s="1"/>
  <c r="N52" i="40" s="1"/>
  <c r="N51" i="40" s="1"/>
  <c r="N50" i="40" s="1"/>
  <c r="N49" i="40" s="1"/>
  <c r="N48" i="40" s="1"/>
  <c r="N47" i="40" s="1"/>
  <c r="N46" i="40" s="1"/>
  <c r="N45" i="40" s="1"/>
  <c r="N44" i="40" s="1"/>
  <c r="N43" i="40" s="1"/>
  <c r="N42" i="40" s="1"/>
  <c r="N41" i="40" s="1"/>
  <c r="O71" i="40"/>
  <c r="O70" i="40" s="1"/>
  <c r="O69" i="40" s="1"/>
  <c r="O68" i="40" s="1"/>
  <c r="O67" i="40" s="1"/>
  <c r="O66" i="40" s="1"/>
  <c r="O65" i="40" s="1"/>
  <c r="O64" i="40" s="1"/>
  <c r="O63" i="40" s="1"/>
  <c r="O62" i="40" s="1"/>
  <c r="O61" i="40" s="1"/>
  <c r="O60" i="40" s="1"/>
  <c r="O59" i="40" s="1"/>
  <c r="O58" i="40" s="1"/>
  <c r="P71" i="40"/>
  <c r="P70" i="40" s="1"/>
  <c r="P69" i="40" s="1"/>
  <c r="P68" i="40" s="1"/>
  <c r="P67" i="40" s="1"/>
  <c r="P66" i="40" s="1"/>
  <c r="P65" i="40" s="1"/>
  <c r="P64" i="40" s="1"/>
  <c r="P63" i="40" s="1"/>
  <c r="P62" i="40" s="1"/>
  <c r="P61" i="40" s="1"/>
  <c r="P60" i="40" s="1"/>
  <c r="P59" i="40" s="1"/>
  <c r="P58" i="40" s="1"/>
  <c r="P57" i="40" s="1"/>
  <c r="P56" i="40" s="1"/>
  <c r="P55" i="40" s="1"/>
  <c r="P54" i="40" s="1"/>
  <c r="P53" i="40" s="1"/>
  <c r="P52" i="40" s="1"/>
  <c r="P51" i="40" s="1"/>
  <c r="P50" i="40" s="1"/>
  <c r="P49" i="40" s="1"/>
  <c r="P48" i="40" s="1"/>
  <c r="P47" i="40" s="1"/>
  <c r="P46" i="40" s="1"/>
  <c r="P45" i="40" s="1"/>
  <c r="P44" i="40" s="1"/>
  <c r="P43" i="40" s="1"/>
  <c r="P42" i="40" s="1"/>
  <c r="P41" i="40" s="1"/>
  <c r="Q71" i="40"/>
  <c r="Q70" i="40" s="1"/>
  <c r="Q69" i="40" s="1"/>
  <c r="Q68" i="40" s="1"/>
  <c r="Q67" i="40" s="1"/>
  <c r="Q66" i="40" s="1"/>
  <c r="Q65" i="40" s="1"/>
  <c r="Q64" i="40" s="1"/>
  <c r="Q63" i="40" s="1"/>
  <c r="Q62" i="40" s="1"/>
  <c r="Q61" i="40" s="1"/>
  <c r="Q60" i="40" s="1"/>
  <c r="Q59" i="40" s="1"/>
  <c r="Q58" i="40" s="1"/>
  <c r="Q57" i="40" s="1"/>
  <c r="Q56" i="40" s="1"/>
  <c r="Q55" i="40" s="1"/>
  <c r="Q54" i="40" s="1"/>
  <c r="Q53" i="40" s="1"/>
  <c r="Q52" i="40" s="1"/>
  <c r="Q51" i="40" s="1"/>
  <c r="Q50" i="40" s="1"/>
  <c r="Q49" i="40" s="1"/>
  <c r="Q48" i="40" s="1"/>
  <c r="Q47" i="40" s="1"/>
  <c r="Q46" i="40" s="1"/>
  <c r="Q45" i="40" s="1"/>
  <c r="Q44" i="40" s="1"/>
  <c r="Q43" i="40" s="1"/>
  <c r="Q42" i="40" s="1"/>
  <c r="Q41" i="40" s="1"/>
  <c r="R71" i="40"/>
  <c r="R70" i="40" s="1"/>
  <c r="R69" i="40" s="1"/>
  <c r="R68" i="40" s="1"/>
  <c r="R67" i="40" s="1"/>
  <c r="R66" i="40" s="1"/>
  <c r="R65" i="40" s="1"/>
  <c r="R64" i="40" s="1"/>
  <c r="R63" i="40" s="1"/>
  <c r="R62" i="40" s="1"/>
  <c r="R61" i="40" s="1"/>
  <c r="R60" i="40" s="1"/>
  <c r="R59" i="40" s="1"/>
  <c r="R58" i="40" s="1"/>
  <c r="R57" i="40" s="1"/>
  <c r="R56" i="40" s="1"/>
  <c r="R55" i="40" s="1"/>
  <c r="R54" i="40" s="1"/>
  <c r="R53" i="40" s="1"/>
  <c r="R52" i="40" s="1"/>
  <c r="R51" i="40" s="1"/>
  <c r="R50" i="40" s="1"/>
  <c r="R49" i="40" s="1"/>
  <c r="T71" i="40"/>
  <c r="T70" i="40" s="1"/>
  <c r="T69" i="40" s="1"/>
  <c r="T68" i="40" s="1"/>
  <c r="T67" i="40" s="1"/>
  <c r="T66" i="40" s="1"/>
  <c r="T65" i="40" s="1"/>
  <c r="T64" i="40" s="1"/>
  <c r="T63" i="40" s="1"/>
  <c r="T62" i="40" s="1"/>
  <c r="T61" i="40" s="1"/>
  <c r="T60" i="40" s="1"/>
  <c r="T59" i="40" s="1"/>
  <c r="T58" i="40" s="1"/>
  <c r="T57" i="40" s="1"/>
  <c r="T56" i="40" s="1"/>
  <c r="T55" i="40" s="1"/>
  <c r="T54" i="40" s="1"/>
  <c r="T53" i="40" s="1"/>
  <c r="T52" i="40" s="1"/>
  <c r="T51" i="40" s="1"/>
  <c r="T50" i="40" s="1"/>
  <c r="T49" i="40" s="1"/>
  <c r="T48" i="40" s="1"/>
  <c r="T47" i="40" s="1"/>
  <c r="T46" i="40" s="1"/>
  <c r="T45" i="40" s="1"/>
  <c r="T44" i="40" s="1"/>
  <c r="T43" i="40" s="1"/>
  <c r="T42" i="40" s="1"/>
  <c r="T41" i="40" s="1"/>
  <c r="M42" i="40"/>
  <c r="M41" i="40" s="1"/>
  <c r="M71" i="40"/>
  <c r="M70" i="40" s="1"/>
  <c r="M69" i="40" s="1"/>
  <c r="M68" i="40" s="1"/>
  <c r="M67" i="40" s="1"/>
  <c r="M66" i="40" s="1"/>
  <c r="M65" i="40" s="1"/>
  <c r="M64" i="40" s="1"/>
  <c r="M63" i="40" s="1"/>
  <c r="M62" i="40" s="1"/>
  <c r="M61" i="40" s="1"/>
  <c r="M60" i="40" s="1"/>
  <c r="M59" i="40" s="1"/>
  <c r="M58" i="40" s="1"/>
  <c r="M57" i="40" s="1"/>
  <c r="M56" i="40" s="1"/>
  <c r="M55" i="40" s="1"/>
  <c r="M54" i="40" s="1"/>
  <c r="M53" i="40" s="1"/>
  <c r="M52" i="40" s="1"/>
  <c r="M51" i="40" s="1"/>
  <c r="M50" i="40" s="1"/>
  <c r="M49" i="40" s="1"/>
  <c r="M48" i="40" s="1"/>
  <c r="M47" i="40" s="1"/>
  <c r="M46" i="40" s="1"/>
  <c r="M45" i="40" s="1"/>
  <c r="M44" i="40" s="1"/>
  <c r="M43" i="40" s="1"/>
  <c r="U40" i="40"/>
  <c r="T40" i="40"/>
  <c r="S40" i="40"/>
  <c r="R40" i="40"/>
  <c r="Q40" i="40"/>
  <c r="P40" i="40"/>
  <c r="O40" i="40"/>
  <c r="N40" i="40"/>
  <c r="M40" i="40"/>
  <c r="J40" i="40"/>
  <c r="I40" i="40"/>
  <c r="H40" i="40"/>
  <c r="G40" i="40"/>
  <c r="F40" i="40"/>
  <c r="E40" i="40"/>
  <c r="D40" i="40"/>
  <c r="C40" i="40"/>
  <c r="B40" i="40"/>
  <c r="AY35" i="43"/>
  <c r="CU35" i="43" s="1"/>
  <c r="AY34" i="43"/>
  <c r="CU34" i="43" s="1"/>
  <c r="AY33" i="43"/>
  <c r="CU33" i="43" s="1"/>
  <c r="AY32" i="43"/>
  <c r="CU32" i="43" s="1"/>
  <c r="AY31" i="43"/>
  <c r="CU31" i="43" s="1"/>
  <c r="AY30" i="43"/>
  <c r="CU30" i="43" s="1"/>
  <c r="AP11" i="43"/>
  <c r="AP10" i="43"/>
  <c r="AP9" i="43"/>
  <c r="AP8" i="43"/>
  <c r="AP7" i="43"/>
  <c r="AP6" i="43"/>
  <c r="AP5" i="43"/>
  <c r="AP4" i="43"/>
  <c r="AP3" i="43"/>
  <c r="AK11" i="43"/>
  <c r="AK10" i="43"/>
  <c r="AK9" i="43"/>
  <c r="AK8" i="43"/>
  <c r="AK7" i="43"/>
  <c r="AK6" i="43"/>
  <c r="AK5" i="43"/>
  <c r="AK4" i="43"/>
  <c r="AY29" i="43"/>
  <c r="CU29" i="43" s="1"/>
  <c r="AY28" i="43"/>
  <c r="CU28" i="43" s="1"/>
  <c r="AY27" i="43"/>
  <c r="CU27" i="43" s="1"/>
  <c r="AK3" i="43"/>
  <c r="BQ59" i="16"/>
  <c r="BQ58" i="16"/>
  <c r="BQ57" i="16"/>
  <c r="BQ56" i="16"/>
  <c r="BQ55" i="16"/>
  <c r="BQ54" i="16"/>
  <c r="BY34" i="43"/>
  <c r="BX34" i="43"/>
  <c r="BW34" i="43"/>
  <c r="BV34" i="43"/>
  <c r="BU34" i="43"/>
  <c r="BT34" i="43"/>
  <c r="BS34" i="43"/>
  <c r="BR34" i="43"/>
  <c r="BQ34" i="43"/>
  <c r="K34" i="43"/>
  <c r="J34" i="43"/>
  <c r="I34" i="43"/>
  <c r="H34" i="43"/>
  <c r="G34" i="43"/>
  <c r="F34" i="43"/>
  <c r="E34" i="43"/>
  <c r="D34" i="43"/>
  <c r="C34" i="43"/>
  <c r="BP22" i="40"/>
  <c r="BO22" i="40"/>
  <c r="BN22" i="40"/>
  <c r="BM22" i="40"/>
  <c r="BL22" i="40"/>
  <c r="BK22" i="40"/>
  <c r="BJ22" i="40"/>
  <c r="BI22" i="40"/>
  <c r="BH22" i="40"/>
  <c r="BD11" i="40"/>
  <c r="CH30" i="40" s="1"/>
  <c r="BC11" i="40"/>
  <c r="CG30" i="40" s="1"/>
  <c r="BB11" i="40"/>
  <c r="CF30" i="40" s="1"/>
  <c r="BA11" i="40"/>
  <c r="CE30" i="40" s="1"/>
  <c r="AZ11" i="40"/>
  <c r="CD30" i="40" s="1"/>
  <c r="AY11" i="40"/>
  <c r="CC30" i="40" s="1"/>
  <c r="AX11" i="40"/>
  <c r="CB30" i="40" s="1"/>
  <c r="AW11" i="40"/>
  <c r="CA30" i="40" s="1"/>
  <c r="AV11" i="40"/>
  <c r="BZ30" i="40" s="1"/>
  <c r="AS16" i="40"/>
  <c r="AR16" i="40"/>
  <c r="AQ16" i="40"/>
  <c r="AP16" i="40"/>
  <c r="AO16" i="40"/>
  <c r="AN16" i="40"/>
  <c r="AM16" i="40"/>
  <c r="AL16" i="40"/>
  <c r="AK16" i="40"/>
  <c r="AS2" i="40"/>
  <c r="AR2" i="40"/>
  <c r="AQ2" i="40"/>
  <c r="AP2" i="40"/>
  <c r="AO2" i="40"/>
  <c r="AN2" i="40"/>
  <c r="AM2" i="40"/>
  <c r="AL2" i="40"/>
  <c r="AK2" i="40"/>
  <c r="AS22" i="40"/>
  <c r="AR22" i="40"/>
  <c r="AQ22" i="40"/>
  <c r="AP22" i="40"/>
  <c r="AO22" i="40"/>
  <c r="AN22" i="40"/>
  <c r="AM22" i="40"/>
  <c r="AL22" i="40"/>
  <c r="AK22" i="40"/>
  <c r="U35" i="40"/>
  <c r="T35" i="40"/>
  <c r="S35" i="40"/>
  <c r="R35" i="40"/>
  <c r="Q35" i="40"/>
  <c r="P35" i="40"/>
  <c r="O35" i="40"/>
  <c r="N35" i="40"/>
  <c r="M35" i="40"/>
  <c r="BE22" i="40"/>
  <c r="BD22" i="40"/>
  <c r="BC22" i="40"/>
  <c r="BB22" i="40"/>
  <c r="BA22" i="40"/>
  <c r="AZ22" i="40"/>
  <c r="AY22" i="40"/>
  <c r="AX22" i="40"/>
  <c r="AW22" i="40"/>
  <c r="BD6" i="40"/>
  <c r="CH26" i="40" s="1"/>
  <c r="BC6" i="40"/>
  <c r="CG26" i="40" s="1"/>
  <c r="BB6" i="40"/>
  <c r="CF26" i="40" s="1"/>
  <c r="BA6" i="40"/>
  <c r="CE26" i="40" s="1"/>
  <c r="AZ6" i="40"/>
  <c r="CD26" i="40" s="1"/>
  <c r="AY6" i="40"/>
  <c r="CC26" i="40" s="1"/>
  <c r="AX6" i="40"/>
  <c r="CB26" i="40" s="1"/>
  <c r="AW6" i="40"/>
  <c r="CA26" i="40" s="1"/>
  <c r="AV6" i="40"/>
  <c r="BZ26" i="40" s="1"/>
  <c r="AJ16" i="40"/>
  <c r="AI16" i="40"/>
  <c r="AH16" i="40"/>
  <c r="AG16" i="40"/>
  <c r="AF16" i="40"/>
  <c r="AE16" i="40"/>
  <c r="AD16" i="40"/>
  <c r="AC16" i="40"/>
  <c r="AB16" i="40"/>
  <c r="AG2" i="40"/>
  <c r="AF2" i="40"/>
  <c r="AE2" i="40"/>
  <c r="AD2" i="40"/>
  <c r="AC2" i="40"/>
  <c r="AB2" i="40"/>
  <c r="AA2" i="40"/>
  <c r="Z2" i="40"/>
  <c r="Y2" i="40"/>
  <c r="AG22" i="40"/>
  <c r="AF22" i="40"/>
  <c r="AE22" i="40"/>
  <c r="AD22" i="40"/>
  <c r="AC22" i="40"/>
  <c r="AB22" i="40"/>
  <c r="AA22" i="40"/>
  <c r="Z22" i="40"/>
  <c r="Y22" i="40"/>
  <c r="J35" i="40"/>
  <c r="I35" i="40"/>
  <c r="H35" i="40"/>
  <c r="G35" i="40"/>
  <c r="F35" i="40"/>
  <c r="E35" i="40"/>
  <c r="D35" i="40"/>
  <c r="C35" i="40"/>
  <c r="B35" i="40"/>
  <c r="U2" i="40"/>
  <c r="T2" i="40"/>
  <c r="S2" i="40"/>
  <c r="R2" i="40"/>
  <c r="Q2" i="40"/>
  <c r="P2" i="40"/>
  <c r="O2" i="40"/>
  <c r="N2" i="40"/>
  <c r="M2" i="40"/>
  <c r="J2" i="40"/>
  <c r="I2" i="40"/>
  <c r="H2" i="40"/>
  <c r="G2" i="40"/>
  <c r="F2" i="40"/>
  <c r="E2" i="40"/>
  <c r="D2" i="40"/>
  <c r="C2" i="40"/>
  <c r="B2" i="40"/>
  <c r="CB3" i="16"/>
  <c r="CM35" i="16" l="1"/>
  <c r="CH42" i="16" s="1"/>
  <c r="CR35" i="16"/>
  <c r="CQ35" i="16"/>
  <c r="CH46" i="16" s="1"/>
  <c r="CP35" i="16"/>
  <c r="CH45" i="16" s="1"/>
  <c r="CO35" i="16"/>
  <c r="CH44" i="16" s="1"/>
  <c r="CN35" i="16"/>
  <c r="CH43" i="16" s="1"/>
  <c r="S102" i="40"/>
  <c r="T102" i="40"/>
  <c r="U102" i="40"/>
  <c r="N102" i="40"/>
  <c r="M102" i="40"/>
  <c r="O102" i="40"/>
  <c r="P102" i="40"/>
  <c r="Q102" i="40"/>
  <c r="R102" i="40"/>
  <c r="AM22" i="43"/>
  <c r="R96" i="40"/>
  <c r="S96" i="40"/>
  <c r="T96" i="40"/>
  <c r="M96" i="40"/>
  <c r="O96" i="40"/>
  <c r="U96" i="40"/>
  <c r="N96" i="40"/>
  <c r="P96" i="40"/>
  <c r="Q96" i="40"/>
  <c r="AL110" i="77"/>
  <c r="BM110" i="77"/>
  <c r="AC110" i="77"/>
  <c r="CS104" i="77"/>
  <c r="BD110" i="77"/>
  <c r="T110" i="77"/>
  <c r="K110" i="77"/>
  <c r="AU110" i="77"/>
  <c r="AU107" i="77"/>
  <c r="K107" i="77"/>
  <c r="AL107" i="77"/>
  <c r="BM107" i="77"/>
  <c r="AC107" i="77"/>
  <c r="CM104" i="77"/>
  <c r="BD107" i="77"/>
  <c r="T107" i="77"/>
  <c r="BM103" i="77"/>
  <c r="AC103" i="77"/>
  <c r="BD103" i="77"/>
  <c r="T103" i="77"/>
  <c r="AU103" i="77"/>
  <c r="K103" i="77"/>
  <c r="CE104" i="77"/>
  <c r="AL103" i="77"/>
  <c r="CC104" i="77"/>
  <c r="AL102" i="77"/>
  <c r="BM102" i="77"/>
  <c r="AC102" i="77"/>
  <c r="BD102" i="77"/>
  <c r="T102" i="77"/>
  <c r="AU102" i="77"/>
  <c r="BM104" i="77"/>
  <c r="AC104" i="77"/>
  <c r="CG104" i="77"/>
  <c r="BD104" i="77"/>
  <c r="T104" i="77"/>
  <c r="AU104" i="77"/>
  <c r="AL104" i="77"/>
  <c r="K104" i="77"/>
  <c r="CI104" i="77"/>
  <c r="BD105" i="77"/>
  <c r="T105" i="77"/>
  <c r="AU105" i="77"/>
  <c r="AL105" i="77"/>
  <c r="BM105" i="77"/>
  <c r="AC105" i="77"/>
  <c r="K105" i="77"/>
  <c r="CK104" i="77"/>
  <c r="BD106" i="77"/>
  <c r="T106" i="77"/>
  <c r="K106" i="77"/>
  <c r="AU106" i="77"/>
  <c r="AL106" i="77"/>
  <c r="BM106" i="77"/>
  <c r="AC106" i="77"/>
  <c r="K102" i="77"/>
  <c r="BG28" i="86"/>
  <c r="CC3" i="16"/>
  <c r="CJ3" i="16"/>
  <c r="CH3" i="16" s="1"/>
  <c r="BG4" i="70"/>
  <c r="BX27" i="82"/>
  <c r="BX31" i="82"/>
  <c r="CO35" i="82"/>
  <c r="CP35" i="82" s="1"/>
  <c r="H35" i="82" s="1"/>
  <c r="CK31" i="82"/>
  <c r="CO31" i="82"/>
  <c r="CP31" i="82" s="1"/>
  <c r="H31" i="82" s="1"/>
  <c r="CO33" i="82"/>
  <c r="CP33" i="82" s="1"/>
  <c r="H33" i="82" s="1"/>
  <c r="CK33" i="82"/>
  <c r="CO27" i="82"/>
  <c r="CP27" i="82" s="1"/>
  <c r="H27" i="82" s="1"/>
  <c r="CK27" i="82"/>
  <c r="BX29" i="82"/>
  <c r="CK29" i="82"/>
  <c r="CO29" i="82"/>
  <c r="CP29" i="82" s="1"/>
  <c r="H29" i="82" s="1"/>
  <c r="BX23" i="82"/>
  <c r="CO23" i="82"/>
  <c r="CP23" i="82" s="1"/>
  <c r="H23" i="82" s="1"/>
  <c r="BX25" i="82"/>
  <c r="CK25" i="82"/>
  <c r="CO25" i="82"/>
  <c r="CP25" i="82" s="1"/>
  <c r="H25" i="82" s="1"/>
  <c r="AX21" i="43"/>
  <c r="P62" i="74"/>
  <c r="R61" i="74" s="1"/>
  <c r="P63" i="74"/>
  <c r="P59" i="74"/>
  <c r="N54" i="74"/>
  <c r="N57" i="74"/>
  <c r="N58" i="74"/>
  <c r="P56" i="74"/>
  <c r="N52" i="74"/>
  <c r="P51" i="74" s="1"/>
  <c r="N53" i="74"/>
  <c r="N49" i="74"/>
  <c r="P47" i="74"/>
  <c r="R46" i="74" s="1"/>
  <c r="P48" i="74"/>
  <c r="P44" i="74"/>
  <c r="CJ4" i="43"/>
  <c r="CM3" i="43"/>
  <c r="V43" i="74"/>
  <c r="V39" i="74"/>
  <c r="V42" i="74"/>
  <c r="X41" i="74" s="1"/>
  <c r="CF32" i="77"/>
  <c r="P20" i="74"/>
  <c r="R19" i="74" s="1"/>
  <c r="P21" i="74"/>
  <c r="P17" i="74"/>
  <c r="R6" i="74"/>
  <c r="R5" i="74"/>
  <c r="T4" i="74" s="1"/>
  <c r="R2" i="74"/>
  <c r="P15" i="74"/>
  <c r="R14" i="74" s="1"/>
  <c r="P12" i="74"/>
  <c r="P16" i="74"/>
  <c r="P11" i="74"/>
  <c r="P10" i="74"/>
  <c r="R9" i="74" s="1"/>
  <c r="P7" i="74"/>
  <c r="P25" i="74"/>
  <c r="R24" i="74" s="1"/>
  <c r="P22" i="74"/>
  <c r="P26" i="74"/>
  <c r="BB32" i="43"/>
  <c r="CY32" i="43" s="1"/>
  <c r="S67" i="40"/>
  <c r="F75" i="40"/>
  <c r="D89" i="40" s="1"/>
  <c r="P75" i="40"/>
  <c r="D98" i="40" s="1"/>
  <c r="E75" i="40"/>
  <c r="D88" i="40" s="1"/>
  <c r="O75" i="40"/>
  <c r="D97" i="40" s="1"/>
  <c r="B75" i="40"/>
  <c r="D85" i="40" s="1"/>
  <c r="G76" i="40"/>
  <c r="E90" i="40" s="1"/>
  <c r="D75" i="40"/>
  <c r="D87" i="40" s="1"/>
  <c r="N75" i="40"/>
  <c r="D96" i="40" s="1"/>
  <c r="C75" i="40"/>
  <c r="D86" i="40" s="1"/>
  <c r="M75" i="40"/>
  <c r="D95" i="40" s="1"/>
  <c r="J75" i="40"/>
  <c r="D93" i="40" s="1"/>
  <c r="T76" i="40"/>
  <c r="E102" i="40" s="1"/>
  <c r="I76" i="40"/>
  <c r="E92" i="40" s="1"/>
  <c r="H76" i="40"/>
  <c r="E91" i="40" s="1"/>
  <c r="Q75" i="40"/>
  <c r="D99" i="40" s="1"/>
  <c r="R75" i="40"/>
  <c r="D100" i="40" s="1"/>
  <c r="G75" i="40"/>
  <c r="D90" i="40" s="1"/>
  <c r="I75" i="40"/>
  <c r="D92" i="40" s="1"/>
  <c r="F76" i="40"/>
  <c r="E89" i="40" s="1"/>
  <c r="R76" i="40"/>
  <c r="E100" i="40" s="1"/>
  <c r="H75" i="40"/>
  <c r="D91" i="40" s="1"/>
  <c r="R33" i="43" s="1"/>
  <c r="CN33" i="43" s="1"/>
  <c r="CQ33" i="43" s="1"/>
  <c r="T75" i="40"/>
  <c r="D102" i="40" s="1"/>
  <c r="E76" i="40"/>
  <c r="E88" i="40" s="1"/>
  <c r="Q76" i="40"/>
  <c r="E99" i="40" s="1"/>
  <c r="D76" i="40"/>
  <c r="E87" i="40" s="1"/>
  <c r="P76" i="40"/>
  <c r="E98" i="40" s="1"/>
  <c r="B76" i="40"/>
  <c r="E85" i="40" s="1"/>
  <c r="C76" i="40"/>
  <c r="E86" i="40" s="1"/>
  <c r="O76" i="40"/>
  <c r="E97" i="40" s="1"/>
  <c r="J76" i="40"/>
  <c r="E93" i="40" s="1"/>
  <c r="M76" i="40"/>
  <c r="E95" i="40" s="1"/>
  <c r="N76" i="40"/>
  <c r="E96" i="40" s="1"/>
  <c r="AD21" i="43"/>
  <c r="A3" i="16"/>
  <c r="A4" i="16"/>
  <c r="A5" i="16"/>
  <c r="A6" i="16"/>
  <c r="A7" i="16"/>
  <c r="A8" i="16"/>
  <c r="A9" i="16"/>
  <c r="A10" i="16"/>
  <c r="A11" i="16"/>
  <c r="A12" i="16"/>
  <c r="A13" i="16"/>
  <c r="A14" i="16"/>
  <c r="A15" i="16"/>
  <c r="A16" i="16"/>
  <c r="A17" i="16"/>
  <c r="A18" i="16"/>
  <c r="A19" i="16"/>
  <c r="A20" i="16"/>
  <c r="A21" i="16"/>
  <c r="A22" i="16"/>
  <c r="A23" i="16"/>
  <c r="A24" i="16"/>
  <c r="A25" i="16"/>
  <c r="A26" i="16"/>
  <c r="A27" i="16"/>
  <c r="A28" i="16"/>
  <c r="A29" i="16"/>
  <c r="A30" i="16"/>
  <c r="A31" i="16"/>
  <c r="A32" i="16"/>
  <c r="A33" i="16"/>
  <c r="CA3" i="16"/>
  <c r="CA4" i="16"/>
  <c r="CA5" i="16"/>
  <c r="CA6" i="16"/>
  <c r="CA7" i="16"/>
  <c r="CA8" i="16"/>
  <c r="CA9" i="16"/>
  <c r="CA10" i="16"/>
  <c r="CA11" i="16"/>
  <c r="CA12" i="16"/>
  <c r="CA13" i="16"/>
  <c r="CA14" i="16"/>
  <c r="CA15" i="16"/>
  <c r="CA16" i="16"/>
  <c r="CA17" i="16"/>
  <c r="CA18" i="16"/>
  <c r="CA19" i="16"/>
  <c r="CA20" i="16"/>
  <c r="CA21" i="16"/>
  <c r="CA22" i="16"/>
  <c r="CA23" i="16"/>
  <c r="CA24" i="16"/>
  <c r="CA25" i="16"/>
  <c r="CA26" i="16"/>
  <c r="CA27" i="16"/>
  <c r="CA28" i="16"/>
  <c r="CA29" i="16"/>
  <c r="CA30" i="16"/>
  <c r="CA31" i="16"/>
  <c r="CA32" i="16"/>
  <c r="CA33" i="16"/>
  <c r="AW3" i="40"/>
  <c r="AX3" i="40"/>
  <c r="AY3" i="40"/>
  <c r="AZ3" i="40"/>
  <c r="BA3" i="40"/>
  <c r="BB3" i="40"/>
  <c r="BC3" i="40"/>
  <c r="BD3" i="40"/>
  <c r="BE3" i="40"/>
  <c r="BF3" i="40"/>
  <c r="BG3" i="40"/>
  <c r="BH3" i="40"/>
  <c r="BI3" i="40"/>
  <c r="BJ3" i="40"/>
  <c r="BK3" i="40"/>
  <c r="BL3" i="40"/>
  <c r="BM3" i="40"/>
  <c r="BN3" i="40"/>
  <c r="BO3" i="40"/>
  <c r="BP3" i="40"/>
  <c r="BQ3" i="40"/>
  <c r="BR3" i="40"/>
  <c r="AV3" i="40"/>
  <c r="BR6" i="40"/>
  <c r="BH3" i="70" l="1"/>
  <c r="EA5" i="70"/>
  <c r="BB31" i="43"/>
  <c r="CY31" i="43" s="1"/>
  <c r="DB31" i="43" s="1"/>
  <c r="H102" i="40"/>
  <c r="L4" i="16"/>
  <c r="L17" i="16"/>
  <c r="L22" i="16"/>
  <c r="L15" i="16"/>
  <c r="L12" i="16"/>
  <c r="L25" i="16"/>
  <c r="L30" i="16"/>
  <c r="L23" i="16"/>
  <c r="L20" i="16"/>
  <c r="L10" i="16"/>
  <c r="L8" i="16"/>
  <c r="L31" i="16"/>
  <c r="L28" i="16"/>
  <c r="L26" i="16"/>
  <c r="L16" i="16"/>
  <c r="L18" i="16"/>
  <c r="L5" i="16"/>
  <c r="L19" i="16"/>
  <c r="L24" i="16"/>
  <c r="L9" i="16"/>
  <c r="L13" i="16"/>
  <c r="L27" i="16"/>
  <c r="L32" i="16"/>
  <c r="L3" i="16"/>
  <c r="L29" i="16"/>
  <c r="L7" i="16"/>
  <c r="L21" i="16"/>
  <c r="L6" i="16"/>
  <c r="L11" i="16"/>
  <c r="L33" i="16"/>
  <c r="L14" i="16"/>
  <c r="BP4" i="16"/>
  <c r="BP17" i="16"/>
  <c r="BP16" i="16"/>
  <c r="BP31" i="16"/>
  <c r="BP29" i="16"/>
  <c r="BP12" i="16"/>
  <c r="BP25" i="16"/>
  <c r="BP24" i="16"/>
  <c r="BP10" i="16"/>
  <c r="BP20" i="16"/>
  <c r="BP27" i="16"/>
  <c r="BP32" i="16"/>
  <c r="BP9" i="16"/>
  <c r="BP28" i="16"/>
  <c r="BP6" i="16"/>
  <c r="BP26" i="16"/>
  <c r="BP18" i="16"/>
  <c r="BP23" i="16"/>
  <c r="BP5" i="16"/>
  <c r="BP14" i="16"/>
  <c r="BP11" i="16"/>
  <c r="BP3" i="16"/>
  <c r="BP13" i="16"/>
  <c r="BP22" i="16"/>
  <c r="BP7" i="16"/>
  <c r="BP19" i="16"/>
  <c r="BP33" i="16"/>
  <c r="BP21" i="16"/>
  <c r="BP30" i="16"/>
  <c r="BP15" i="16"/>
  <c r="BP8" i="16"/>
  <c r="AJ22" i="43"/>
  <c r="CH35" i="16"/>
  <c r="CH47" i="16"/>
  <c r="AQ22" i="43"/>
  <c r="H96" i="40"/>
  <c r="BB28" i="43" s="1"/>
  <c r="CY28" i="43" s="1"/>
  <c r="DB28" i="43" s="1"/>
  <c r="BN32" i="43"/>
  <c r="AW6" i="77" s="1"/>
  <c r="AD33" i="43"/>
  <c r="AH6" i="77" s="1"/>
  <c r="BU7" i="82"/>
  <c r="BQ7" i="82"/>
  <c r="BM7" i="82"/>
  <c r="BI7" i="82"/>
  <c r="BE7" i="82"/>
  <c r="BA7" i="82"/>
  <c r="AW7" i="82"/>
  <c r="AS7" i="82"/>
  <c r="AO7" i="82"/>
  <c r="AK7" i="82"/>
  <c r="AG7" i="82"/>
  <c r="AC7" i="82"/>
  <c r="Y7" i="82"/>
  <c r="U7" i="82"/>
  <c r="BR7" i="82"/>
  <c r="BT7" i="82" s="1"/>
  <c r="BJ7" i="82"/>
  <c r="BL7" i="82" s="1"/>
  <c r="BN7" i="82"/>
  <c r="BP7" i="82" s="1"/>
  <c r="BF7" i="82"/>
  <c r="BH7" i="82" s="1"/>
  <c r="BB7" i="82"/>
  <c r="BD7" i="82" s="1"/>
  <c r="AX7" i="82"/>
  <c r="AZ7" i="82" s="1"/>
  <c r="AT7" i="82"/>
  <c r="AV7" i="82" s="1"/>
  <c r="AP7" i="82"/>
  <c r="AR7" i="82" s="1"/>
  <c r="AL7" i="82"/>
  <c r="AN7" i="82" s="1"/>
  <c r="AH7" i="82"/>
  <c r="AJ7" i="82" s="1"/>
  <c r="AD7" i="82"/>
  <c r="AF7" i="82" s="1"/>
  <c r="Z7" i="82"/>
  <c r="AB7" i="82" s="1"/>
  <c r="V7" i="82"/>
  <c r="X7" i="82" s="1"/>
  <c r="R7" i="82"/>
  <c r="T7" i="82" s="1"/>
  <c r="Q7" i="82"/>
  <c r="M7" i="82"/>
  <c r="J7" i="82"/>
  <c r="L7" i="82" s="1"/>
  <c r="N7" i="82"/>
  <c r="P7" i="82" s="1"/>
  <c r="BO28" i="86"/>
  <c r="BP4" i="70"/>
  <c r="R47" i="74"/>
  <c r="T46" i="74" s="1"/>
  <c r="R48" i="74"/>
  <c r="R44" i="74"/>
  <c r="P52" i="74"/>
  <c r="R51" i="74" s="1"/>
  <c r="P53" i="74"/>
  <c r="P49" i="74"/>
  <c r="P54" i="74"/>
  <c r="P58" i="74"/>
  <c r="P57" i="74"/>
  <c r="R56" i="74" s="1"/>
  <c r="R62" i="74"/>
  <c r="T61" i="74" s="1"/>
  <c r="R63" i="74"/>
  <c r="R59" i="74"/>
  <c r="BD12" i="43"/>
  <c r="X12" i="43"/>
  <c r="BK12" i="43"/>
  <c r="Q12" i="43"/>
  <c r="BC12" i="43"/>
  <c r="Y12" i="43"/>
  <c r="AU12" i="43"/>
  <c r="AG12" i="43"/>
  <c r="BL12" i="43"/>
  <c r="P12" i="43"/>
  <c r="AV12" i="43"/>
  <c r="AF12" i="43"/>
  <c r="BJ12" i="43"/>
  <c r="R12" i="43"/>
  <c r="BB12" i="43"/>
  <c r="Z12" i="43"/>
  <c r="AT12" i="43"/>
  <c r="AH12" i="43"/>
  <c r="BI12" i="43"/>
  <c r="S12" i="43"/>
  <c r="AA12" i="43"/>
  <c r="BA12" i="43"/>
  <c r="AI12" i="43"/>
  <c r="AS12" i="43"/>
  <c r="T12" i="43"/>
  <c r="BH12" i="43"/>
  <c r="AC12" i="43"/>
  <c r="AY12" i="43"/>
  <c r="AZ12" i="43"/>
  <c r="AB12" i="43"/>
  <c r="BN12" i="43"/>
  <c r="N12" i="43"/>
  <c r="CM4" i="43"/>
  <c r="CP3" i="43"/>
  <c r="AJ12" i="43"/>
  <c r="AR12" i="43"/>
  <c r="U12" i="43"/>
  <c r="BG12" i="43"/>
  <c r="BF12" i="43"/>
  <c r="V12" i="43"/>
  <c r="AX12" i="43"/>
  <c r="AD12" i="43"/>
  <c r="BM12" i="43"/>
  <c r="O12" i="43"/>
  <c r="BE12" i="43"/>
  <c r="W12" i="43"/>
  <c r="AW12" i="43"/>
  <c r="AE12" i="43"/>
  <c r="R34" i="43"/>
  <c r="CN34" i="43" s="1"/>
  <c r="CQ34" i="43" s="1"/>
  <c r="X42" i="74"/>
  <c r="Z41" i="74" s="1"/>
  <c r="X43" i="74"/>
  <c r="X39" i="74"/>
  <c r="BV3" i="40"/>
  <c r="BV11" i="40" s="1"/>
  <c r="CN32" i="77"/>
  <c r="AF21" i="43"/>
  <c r="R11" i="74"/>
  <c r="R10" i="74"/>
  <c r="T9" i="74" s="1"/>
  <c r="R7" i="74"/>
  <c r="R20" i="74"/>
  <c r="T19" i="74" s="1"/>
  <c r="R17" i="74"/>
  <c r="R21" i="74"/>
  <c r="R25" i="74"/>
  <c r="T24" i="74" s="1"/>
  <c r="R22" i="74"/>
  <c r="R26" i="74"/>
  <c r="R15" i="74"/>
  <c r="T14" i="74" s="1"/>
  <c r="R12" i="74"/>
  <c r="R16" i="74"/>
  <c r="T6" i="74"/>
  <c r="T5" i="74"/>
  <c r="V4" i="74" s="1"/>
  <c r="T2" i="74"/>
  <c r="BB34" i="43"/>
  <c r="CY34" i="43" s="1"/>
  <c r="DB34" i="43" s="1"/>
  <c r="S66" i="40"/>
  <c r="BR2" i="16"/>
  <c r="J2" i="16"/>
  <c r="M3" i="40"/>
  <c r="N3" i="40"/>
  <c r="O3" i="40"/>
  <c r="P3" i="40"/>
  <c r="Q3" i="40"/>
  <c r="R3" i="40"/>
  <c r="S3" i="40"/>
  <c r="T3" i="40"/>
  <c r="U3" i="40"/>
  <c r="B3" i="40"/>
  <c r="C3" i="40"/>
  <c r="D3" i="40"/>
  <c r="E3" i="40"/>
  <c r="F3" i="40"/>
  <c r="G3" i="40"/>
  <c r="H3" i="40"/>
  <c r="I3" i="40"/>
  <c r="J3" i="40"/>
  <c r="BQ3" i="70" l="1"/>
  <c r="EJ5" i="70"/>
  <c r="CI4" i="70" s="1"/>
  <c r="CD67" i="82"/>
  <c r="CD65" i="82"/>
  <c r="CD71" i="82"/>
  <c r="CD63" i="82"/>
  <c r="CD69" i="82"/>
  <c r="CD73" i="82"/>
  <c r="BN31" i="43"/>
  <c r="AV6" i="77" s="1"/>
  <c r="E60" i="71"/>
  <c r="G60" i="71" s="1"/>
  <c r="BG16" i="43"/>
  <c r="BD16" i="43"/>
  <c r="BA16" i="43"/>
  <c r="Q16" i="43"/>
  <c r="T16" i="43"/>
  <c r="W16" i="43"/>
  <c r="AX16" i="43"/>
  <c r="AI16" i="43"/>
  <c r="Z16" i="43"/>
  <c r="AU16" i="43"/>
  <c r="AR16" i="43"/>
  <c r="AF16" i="43"/>
  <c r="AC16" i="43"/>
  <c r="BJ16" i="43"/>
  <c r="E3" i="71"/>
  <c r="CD32" i="69"/>
  <c r="CE30" i="69"/>
  <c r="CD28" i="69"/>
  <c r="CE34" i="69"/>
  <c r="CD26" i="69"/>
  <c r="CE32" i="69"/>
  <c r="CD30" i="69"/>
  <c r="CD34" i="69"/>
  <c r="CE36" i="69"/>
  <c r="CE28" i="69"/>
  <c r="CD36" i="69"/>
  <c r="CE26" i="69"/>
  <c r="M54" i="77"/>
  <c r="M42" i="71"/>
  <c r="O42" i="71" s="1"/>
  <c r="AY22" i="16"/>
  <c r="AE22" i="16"/>
  <c r="AW22" i="16"/>
  <c r="AG22" i="16"/>
  <c r="AS22" i="16"/>
  <c r="AU22" i="16"/>
  <c r="AI22" i="16"/>
  <c r="AK22" i="16"/>
  <c r="AQ22" i="16"/>
  <c r="AA22" i="16"/>
  <c r="AC22" i="16"/>
  <c r="Y22" i="16"/>
  <c r="BC22" i="16"/>
  <c r="BA22" i="16"/>
  <c r="BF6" i="77"/>
  <c r="BE13" i="16"/>
  <c r="BO6" i="77"/>
  <c r="BF13" i="16"/>
  <c r="BN34" i="43"/>
  <c r="AY6" i="77" s="1"/>
  <c r="BN28" i="43"/>
  <c r="AS6" i="77" s="1"/>
  <c r="AD34" i="43"/>
  <c r="AI6" i="77" s="1"/>
  <c r="G3" i="71"/>
  <c r="I3" i="71"/>
  <c r="M3" i="71"/>
  <c r="O3" i="71"/>
  <c r="Q3" i="71"/>
  <c r="K3" i="71"/>
  <c r="CB3" i="40"/>
  <c r="BV2" i="43"/>
  <c r="F2" i="43"/>
  <c r="BY4" i="70"/>
  <c r="T63" i="74"/>
  <c r="T62" i="74"/>
  <c r="V61" i="74" s="1"/>
  <c r="T59" i="74"/>
  <c r="R54" i="74"/>
  <c r="R57" i="74"/>
  <c r="T56" i="74" s="1"/>
  <c r="R58" i="74"/>
  <c r="R52" i="74"/>
  <c r="T51" i="74" s="1"/>
  <c r="R53" i="74"/>
  <c r="R49" i="74"/>
  <c r="T48" i="74"/>
  <c r="T47" i="74"/>
  <c r="V46" i="74" s="1"/>
  <c r="T44" i="74"/>
  <c r="CP4" i="43"/>
  <c r="CS3" i="43"/>
  <c r="Z42" i="74"/>
  <c r="AB41" i="74" s="1"/>
  <c r="Z43" i="74"/>
  <c r="Z39" i="74"/>
  <c r="CE32" i="77"/>
  <c r="T20" i="74"/>
  <c r="V19" i="74" s="1"/>
  <c r="T17" i="74"/>
  <c r="T21" i="74"/>
  <c r="V6" i="74"/>
  <c r="V2" i="74"/>
  <c r="V5" i="74"/>
  <c r="X4" i="74" s="1"/>
  <c r="T15" i="74"/>
  <c r="V14" i="74" s="1"/>
  <c r="T12" i="74"/>
  <c r="T16" i="74"/>
  <c r="T11" i="74"/>
  <c r="T7" i="74"/>
  <c r="T10" i="74"/>
  <c r="V9" i="74" s="1"/>
  <c r="T22" i="74"/>
  <c r="T26" i="74"/>
  <c r="T25" i="74"/>
  <c r="V24" i="74" s="1"/>
  <c r="L36" i="40"/>
  <c r="A36" i="40"/>
  <c r="A1" i="69"/>
  <c r="AX24" i="16"/>
  <c r="AX31" i="16"/>
  <c r="O31" i="16"/>
  <c r="AF24" i="16"/>
  <c r="O24" i="16"/>
  <c r="X50" i="16"/>
  <c r="AE50" i="16"/>
  <c r="AZ50" i="16"/>
  <c r="AS50" i="16"/>
  <c r="AL50" i="16"/>
  <c r="S65" i="40"/>
  <c r="CD45" i="69" l="1"/>
  <c r="CD61" i="69"/>
  <c r="CD47" i="69"/>
  <c r="CD63" i="69"/>
  <c r="CD49" i="69"/>
  <c r="CD51" i="69"/>
  <c r="CD53" i="69"/>
  <c r="CD55" i="69"/>
  <c r="CD57" i="69"/>
  <c r="CD59" i="69"/>
  <c r="CD43" i="69"/>
  <c r="CD67" i="69"/>
  <c r="CD65" i="69"/>
  <c r="CD71" i="69"/>
  <c r="CD69" i="69"/>
  <c r="CD75" i="69"/>
  <c r="CD73" i="69"/>
  <c r="CI5" i="70"/>
  <c r="CI6" i="70" s="1"/>
  <c r="CK30" i="69"/>
  <c r="DT11" i="69" s="1"/>
  <c r="O19" i="16" s="1"/>
  <c r="CK28" i="69"/>
  <c r="DW11" i="69" s="1"/>
  <c r="DW28" i="69" s="1"/>
  <c r="CD12" i="69"/>
  <c r="CE12" i="69"/>
  <c r="CE10" i="69"/>
  <c r="CD10" i="69"/>
  <c r="CD8" i="69"/>
  <c r="CE8" i="69"/>
  <c r="CE6" i="69"/>
  <c r="CD6" i="69"/>
  <c r="CD4" i="69"/>
  <c r="CE4" i="69"/>
  <c r="W10" i="70"/>
  <c r="CQ11" i="70" s="1"/>
  <c r="V47" i="74"/>
  <c r="X46" i="74" s="1"/>
  <c r="V48" i="74"/>
  <c r="V44" i="74"/>
  <c r="T53" i="74"/>
  <c r="T49" i="74"/>
  <c r="T52" i="74"/>
  <c r="V51" i="74" s="1"/>
  <c r="T54" i="74"/>
  <c r="T57" i="74"/>
  <c r="V56" i="74" s="1"/>
  <c r="T58" i="74"/>
  <c r="V59" i="74"/>
  <c r="V62" i="74"/>
  <c r="X61" i="74" s="1"/>
  <c r="V63" i="74"/>
  <c r="CS4" i="43"/>
  <c r="CV3" i="43"/>
  <c r="AB43" i="74"/>
  <c r="AB39" i="74"/>
  <c r="AB42" i="74"/>
  <c r="AD41" i="74" s="1"/>
  <c r="CO32" i="77"/>
  <c r="V26" i="74"/>
  <c r="V25" i="74"/>
  <c r="X24" i="74" s="1"/>
  <c r="V22" i="74"/>
  <c r="X6" i="74"/>
  <c r="X5" i="74"/>
  <c r="Z4" i="74" s="1"/>
  <c r="X2" i="74"/>
  <c r="V12" i="74"/>
  <c r="V16" i="74"/>
  <c r="V15" i="74"/>
  <c r="X14" i="74" s="1"/>
  <c r="V10" i="74"/>
  <c r="X9" i="74" s="1"/>
  <c r="V7" i="74"/>
  <c r="V11" i="74"/>
  <c r="V17" i="74"/>
  <c r="V21" i="74"/>
  <c r="V20" i="74"/>
  <c r="X19" i="74" s="1"/>
  <c r="S64" i="40"/>
  <c r="D4" i="40"/>
  <c r="N4" i="40"/>
  <c r="O4" i="40"/>
  <c r="P4" i="40"/>
  <c r="Q4" i="40"/>
  <c r="R4" i="40"/>
  <c r="S4" i="40"/>
  <c r="T4" i="40"/>
  <c r="U4" i="40"/>
  <c r="N5" i="40"/>
  <c r="O5" i="40"/>
  <c r="P5" i="40"/>
  <c r="Q5" i="40"/>
  <c r="R5" i="40"/>
  <c r="S5" i="40"/>
  <c r="T5" i="40"/>
  <c r="U5" i="40"/>
  <c r="N6" i="40"/>
  <c r="O6" i="40"/>
  <c r="P6" i="40"/>
  <c r="Q6" i="40"/>
  <c r="R6" i="40"/>
  <c r="S6" i="40"/>
  <c r="T6" i="40"/>
  <c r="U6" i="40"/>
  <c r="N7" i="40"/>
  <c r="O7" i="40"/>
  <c r="P7" i="40"/>
  <c r="Q7" i="40"/>
  <c r="R7" i="40"/>
  <c r="S7" i="40"/>
  <c r="T7" i="40"/>
  <c r="U7" i="40"/>
  <c r="N8" i="40"/>
  <c r="O8" i="40"/>
  <c r="P8" i="40"/>
  <c r="Q8" i="40"/>
  <c r="R8" i="40"/>
  <c r="S8" i="40"/>
  <c r="T8" i="40"/>
  <c r="U8" i="40"/>
  <c r="N9" i="40"/>
  <c r="O9" i="40"/>
  <c r="P9" i="40"/>
  <c r="Q9" i="40"/>
  <c r="R9" i="40"/>
  <c r="S9" i="40"/>
  <c r="T9" i="40"/>
  <c r="U9" i="40"/>
  <c r="N10" i="40"/>
  <c r="O10" i="40"/>
  <c r="P10" i="40"/>
  <c r="Q10" i="40"/>
  <c r="R10" i="40"/>
  <c r="S10" i="40"/>
  <c r="T10" i="40"/>
  <c r="U10" i="40"/>
  <c r="N11" i="40"/>
  <c r="O11" i="40"/>
  <c r="P11" i="40"/>
  <c r="Q11" i="40"/>
  <c r="R11" i="40"/>
  <c r="S11" i="40"/>
  <c r="T11" i="40"/>
  <c r="U11" i="40"/>
  <c r="N12" i="40"/>
  <c r="O12" i="40"/>
  <c r="P12" i="40"/>
  <c r="Q12" i="40"/>
  <c r="Q157" i="40" s="1"/>
  <c r="R12" i="40"/>
  <c r="S12" i="40"/>
  <c r="T12" i="40"/>
  <c r="U12" i="40"/>
  <c r="N13" i="40"/>
  <c r="O13" i="40"/>
  <c r="P13" i="40"/>
  <c r="Q13" i="40"/>
  <c r="R13" i="40"/>
  <c r="S13" i="40"/>
  <c r="T13" i="40"/>
  <c r="U13" i="40"/>
  <c r="N14" i="40"/>
  <c r="O14" i="40"/>
  <c r="P14" i="40"/>
  <c r="Q14" i="40"/>
  <c r="R14" i="40"/>
  <c r="S14" i="40"/>
  <c r="T14" i="40"/>
  <c r="U14" i="40"/>
  <c r="N15" i="40"/>
  <c r="O15" i="40"/>
  <c r="P15" i="40"/>
  <c r="Q15" i="40"/>
  <c r="R15" i="40"/>
  <c r="S15" i="40"/>
  <c r="T15" i="40"/>
  <c r="U15" i="40"/>
  <c r="N16" i="40"/>
  <c r="O16" i="40"/>
  <c r="P16" i="40"/>
  <c r="Q16" i="40"/>
  <c r="R16" i="40"/>
  <c r="S16" i="40"/>
  <c r="T16" i="40"/>
  <c r="U16" i="40"/>
  <c r="N17" i="40"/>
  <c r="O17" i="40"/>
  <c r="P17" i="40"/>
  <c r="Q17" i="40"/>
  <c r="R17" i="40"/>
  <c r="S17" i="40"/>
  <c r="T17" i="40"/>
  <c r="U17" i="40"/>
  <c r="N18" i="40"/>
  <c r="O18" i="40"/>
  <c r="P18" i="40"/>
  <c r="Q18" i="40"/>
  <c r="R18" i="40"/>
  <c r="S18" i="40"/>
  <c r="T18" i="40"/>
  <c r="U18" i="40"/>
  <c r="N19" i="40"/>
  <c r="O19" i="40"/>
  <c r="P19" i="40"/>
  <c r="Q19" i="40"/>
  <c r="R19" i="40"/>
  <c r="S19" i="40"/>
  <c r="T19" i="40"/>
  <c r="U19" i="40"/>
  <c r="N20" i="40"/>
  <c r="O20" i="40"/>
  <c r="P20" i="40"/>
  <c r="Q20" i="40"/>
  <c r="R20" i="40"/>
  <c r="S20" i="40"/>
  <c r="T20" i="40"/>
  <c r="U20" i="40"/>
  <c r="N21" i="40"/>
  <c r="O21" i="40"/>
  <c r="P21" i="40"/>
  <c r="Q21" i="40"/>
  <c r="R21" i="40"/>
  <c r="S21" i="40"/>
  <c r="T21" i="40"/>
  <c r="U21" i="40"/>
  <c r="N22" i="40"/>
  <c r="O22" i="40"/>
  <c r="P22" i="40"/>
  <c r="Q22" i="40"/>
  <c r="R22" i="40"/>
  <c r="S22" i="40"/>
  <c r="T22" i="40"/>
  <c r="U22" i="40"/>
  <c r="N23" i="40"/>
  <c r="O23" i="40"/>
  <c r="S151" i="40" s="1"/>
  <c r="P23" i="40"/>
  <c r="Q23" i="40"/>
  <c r="R23" i="40"/>
  <c r="S23" i="40"/>
  <c r="T23" i="40"/>
  <c r="U23" i="40"/>
  <c r="N24" i="40"/>
  <c r="O24" i="40"/>
  <c r="P24" i="40"/>
  <c r="Q24" i="40"/>
  <c r="R24" i="40"/>
  <c r="S24" i="40"/>
  <c r="T24" i="40"/>
  <c r="U24" i="40"/>
  <c r="N25" i="40"/>
  <c r="O25" i="40"/>
  <c r="P25" i="40"/>
  <c r="Q25" i="40"/>
  <c r="R25" i="40"/>
  <c r="S25" i="40"/>
  <c r="T25" i="40"/>
  <c r="U25" i="40"/>
  <c r="N26" i="40"/>
  <c r="O26" i="40"/>
  <c r="P26" i="40"/>
  <c r="Q26" i="40"/>
  <c r="R26" i="40"/>
  <c r="S26" i="40"/>
  <c r="T26" i="40"/>
  <c r="U26" i="40"/>
  <c r="N27" i="40"/>
  <c r="O27" i="40"/>
  <c r="P27" i="40"/>
  <c r="Q27" i="40"/>
  <c r="R27" i="40"/>
  <c r="S27" i="40"/>
  <c r="T27" i="40"/>
  <c r="U27" i="40"/>
  <c r="N28" i="40"/>
  <c r="O28" i="40"/>
  <c r="P28" i="40"/>
  <c r="Q28" i="40"/>
  <c r="R28" i="40"/>
  <c r="S28" i="40"/>
  <c r="T28" i="40"/>
  <c r="U28" i="40"/>
  <c r="N29" i="40"/>
  <c r="O29" i="40"/>
  <c r="P29" i="40"/>
  <c r="Q29" i="40"/>
  <c r="R29" i="40"/>
  <c r="S29" i="40"/>
  <c r="T29" i="40"/>
  <c r="U29" i="40"/>
  <c r="N30" i="40"/>
  <c r="O30" i="40"/>
  <c r="P30" i="40"/>
  <c r="Q30" i="40"/>
  <c r="R30" i="40"/>
  <c r="S30" i="40"/>
  <c r="T30" i="40"/>
  <c r="U30" i="40"/>
  <c r="N31" i="40"/>
  <c r="O31" i="40"/>
  <c r="P31" i="40"/>
  <c r="Q31" i="40"/>
  <c r="R31" i="40"/>
  <c r="S31" i="40"/>
  <c r="T31" i="40"/>
  <c r="U31" i="40"/>
  <c r="N32" i="40"/>
  <c r="O32" i="40"/>
  <c r="P32" i="40"/>
  <c r="Q32" i="40"/>
  <c r="R32" i="40"/>
  <c r="S32" i="40"/>
  <c r="T32" i="40"/>
  <c r="U32" i="40"/>
  <c r="N33" i="40"/>
  <c r="O33" i="40"/>
  <c r="P33" i="40"/>
  <c r="Q33" i="40"/>
  <c r="R33" i="40"/>
  <c r="S33" i="40"/>
  <c r="T33" i="40"/>
  <c r="U33" i="40"/>
  <c r="M4" i="40"/>
  <c r="M5" i="40"/>
  <c r="M6" i="40"/>
  <c r="M7" i="40"/>
  <c r="M8" i="40"/>
  <c r="M9" i="40"/>
  <c r="M10" i="40"/>
  <c r="M11" i="40"/>
  <c r="M12" i="40"/>
  <c r="M13" i="40"/>
  <c r="M14" i="40"/>
  <c r="M15" i="40"/>
  <c r="M16" i="40"/>
  <c r="M17" i="40"/>
  <c r="M18" i="40"/>
  <c r="M19" i="40"/>
  <c r="M20" i="40"/>
  <c r="M21" i="40"/>
  <c r="M22" i="40"/>
  <c r="M23" i="40"/>
  <c r="M24" i="40"/>
  <c r="M25" i="40"/>
  <c r="M26" i="40"/>
  <c r="M27" i="40"/>
  <c r="M28" i="40"/>
  <c r="M29" i="40"/>
  <c r="M30" i="40"/>
  <c r="M31" i="40"/>
  <c r="M32" i="40"/>
  <c r="M33" i="40"/>
  <c r="C4" i="40"/>
  <c r="E4" i="40"/>
  <c r="F4" i="40"/>
  <c r="G4" i="40"/>
  <c r="H4" i="40"/>
  <c r="I4" i="40"/>
  <c r="J4" i="40"/>
  <c r="C5" i="40"/>
  <c r="D5" i="40"/>
  <c r="E5" i="40"/>
  <c r="F5" i="40"/>
  <c r="G5" i="40"/>
  <c r="H5" i="40"/>
  <c r="I5" i="40"/>
  <c r="J5" i="40"/>
  <c r="C6" i="40"/>
  <c r="D6" i="40"/>
  <c r="E6" i="40"/>
  <c r="F6" i="40"/>
  <c r="G6" i="40"/>
  <c r="H6" i="40"/>
  <c r="I6" i="40"/>
  <c r="J6" i="40"/>
  <c r="C7" i="40"/>
  <c r="D7" i="40"/>
  <c r="E7" i="40"/>
  <c r="F7" i="40"/>
  <c r="G7" i="40"/>
  <c r="H7" i="40"/>
  <c r="I7" i="40"/>
  <c r="J7" i="40"/>
  <c r="C8" i="40"/>
  <c r="D8" i="40"/>
  <c r="E8" i="40"/>
  <c r="F8" i="40"/>
  <c r="G8" i="40"/>
  <c r="H8" i="40"/>
  <c r="I8" i="40"/>
  <c r="J8" i="40"/>
  <c r="C9" i="40"/>
  <c r="D9" i="40"/>
  <c r="E9" i="40"/>
  <c r="F9" i="40"/>
  <c r="G9" i="40"/>
  <c r="H9" i="40"/>
  <c r="I9" i="40"/>
  <c r="J9" i="40"/>
  <c r="C10" i="40"/>
  <c r="D10" i="40"/>
  <c r="E10" i="40"/>
  <c r="F10" i="40"/>
  <c r="G10" i="40"/>
  <c r="H10" i="40"/>
  <c r="I10" i="40"/>
  <c r="J10" i="40"/>
  <c r="C11" i="40"/>
  <c r="D11" i="40"/>
  <c r="E11" i="40"/>
  <c r="F11" i="40"/>
  <c r="G11" i="40"/>
  <c r="H11" i="40"/>
  <c r="I11" i="40"/>
  <c r="J11" i="40"/>
  <c r="C12" i="40"/>
  <c r="D12" i="40"/>
  <c r="E12" i="40"/>
  <c r="F12" i="40"/>
  <c r="G12" i="40"/>
  <c r="H12" i="40"/>
  <c r="I12" i="40"/>
  <c r="J12" i="40"/>
  <c r="C13" i="40"/>
  <c r="D13" i="40"/>
  <c r="E13" i="40"/>
  <c r="F13" i="40"/>
  <c r="G13" i="40"/>
  <c r="H13" i="40"/>
  <c r="I13" i="40"/>
  <c r="J13" i="40"/>
  <c r="C14" i="40"/>
  <c r="D14" i="40"/>
  <c r="E14" i="40"/>
  <c r="F14" i="40"/>
  <c r="G14" i="40"/>
  <c r="H14" i="40"/>
  <c r="I14" i="40"/>
  <c r="J14" i="40"/>
  <c r="C15" i="40"/>
  <c r="D15" i="40"/>
  <c r="E15" i="40"/>
  <c r="F15" i="40"/>
  <c r="G15" i="40"/>
  <c r="H15" i="40"/>
  <c r="I15" i="40"/>
  <c r="J15" i="40"/>
  <c r="C16" i="40"/>
  <c r="D16" i="40"/>
  <c r="E16" i="40"/>
  <c r="F16" i="40"/>
  <c r="G16" i="40"/>
  <c r="H16" i="40"/>
  <c r="I16" i="40"/>
  <c r="J16" i="40"/>
  <c r="C17" i="40"/>
  <c r="D17" i="40"/>
  <c r="E17" i="40"/>
  <c r="F17" i="40"/>
  <c r="G17" i="40"/>
  <c r="H17" i="40"/>
  <c r="I17" i="40"/>
  <c r="J17" i="40"/>
  <c r="C18" i="40"/>
  <c r="D18" i="40"/>
  <c r="E18" i="40"/>
  <c r="F18" i="40"/>
  <c r="G18" i="40"/>
  <c r="H18" i="40"/>
  <c r="I18" i="40"/>
  <c r="J18" i="40"/>
  <c r="C19" i="40"/>
  <c r="D19" i="40"/>
  <c r="E19" i="40"/>
  <c r="F19" i="40"/>
  <c r="G19" i="40"/>
  <c r="H19" i="40"/>
  <c r="I19" i="40"/>
  <c r="J19" i="40"/>
  <c r="C20" i="40"/>
  <c r="D20" i="40"/>
  <c r="E20" i="40"/>
  <c r="F20" i="40"/>
  <c r="G20" i="40"/>
  <c r="H20" i="40"/>
  <c r="I20" i="40"/>
  <c r="J20" i="40"/>
  <c r="C21" i="40"/>
  <c r="D21" i="40"/>
  <c r="E21" i="40"/>
  <c r="F21" i="40"/>
  <c r="G21" i="40"/>
  <c r="H21" i="40"/>
  <c r="I21" i="40"/>
  <c r="J21" i="40"/>
  <c r="C22" i="40"/>
  <c r="D22" i="40"/>
  <c r="E22" i="40"/>
  <c r="F22" i="40"/>
  <c r="G22" i="40"/>
  <c r="H22" i="40"/>
  <c r="I22" i="40"/>
  <c r="J22" i="40"/>
  <c r="C23" i="40"/>
  <c r="D23" i="40"/>
  <c r="D151" i="40" s="1"/>
  <c r="E23" i="40"/>
  <c r="E154" i="40" s="1"/>
  <c r="F23" i="40"/>
  <c r="G23" i="40"/>
  <c r="G160" i="40" s="1"/>
  <c r="H23" i="40"/>
  <c r="I23" i="40"/>
  <c r="J23" i="40"/>
  <c r="C24" i="40"/>
  <c r="D24" i="40"/>
  <c r="E24" i="40"/>
  <c r="F24" i="40"/>
  <c r="G24" i="40"/>
  <c r="H24" i="40"/>
  <c r="I24" i="40"/>
  <c r="J24" i="40"/>
  <c r="C25" i="40"/>
  <c r="D25" i="40"/>
  <c r="E25" i="40"/>
  <c r="F25" i="40"/>
  <c r="G25" i="40"/>
  <c r="H25" i="40"/>
  <c r="I25" i="40"/>
  <c r="J25" i="40"/>
  <c r="C26" i="40"/>
  <c r="D26" i="40"/>
  <c r="E26" i="40"/>
  <c r="F26" i="40"/>
  <c r="G26" i="40"/>
  <c r="H26" i="40"/>
  <c r="I26" i="40"/>
  <c r="J26" i="40"/>
  <c r="C27" i="40"/>
  <c r="D27" i="40"/>
  <c r="E27" i="40"/>
  <c r="F27" i="40"/>
  <c r="G27" i="40"/>
  <c r="H27" i="40"/>
  <c r="I27" i="40"/>
  <c r="J27" i="40"/>
  <c r="C28" i="40"/>
  <c r="D28" i="40"/>
  <c r="E28" i="40"/>
  <c r="F28" i="40"/>
  <c r="G28" i="40"/>
  <c r="H28" i="40"/>
  <c r="I28" i="40"/>
  <c r="J28" i="40"/>
  <c r="C29" i="40"/>
  <c r="D29" i="40"/>
  <c r="E29" i="40"/>
  <c r="F29" i="40"/>
  <c r="G29" i="40"/>
  <c r="H29" i="40"/>
  <c r="I29" i="40"/>
  <c r="J29" i="40"/>
  <c r="C30" i="40"/>
  <c r="D30" i="40"/>
  <c r="E30" i="40"/>
  <c r="F30" i="40"/>
  <c r="G30" i="40"/>
  <c r="H30" i="40"/>
  <c r="I30" i="40"/>
  <c r="J30" i="40"/>
  <c r="C31" i="40"/>
  <c r="D31" i="40"/>
  <c r="E31" i="40"/>
  <c r="F31" i="40"/>
  <c r="G31" i="40"/>
  <c r="H31" i="40"/>
  <c r="I31" i="40"/>
  <c r="J31" i="40"/>
  <c r="C32" i="40"/>
  <c r="D32" i="40"/>
  <c r="E32" i="40"/>
  <c r="F32" i="40"/>
  <c r="G32" i="40"/>
  <c r="H32" i="40"/>
  <c r="I32" i="40"/>
  <c r="J32" i="40"/>
  <c r="C33" i="40"/>
  <c r="D33" i="40"/>
  <c r="E33" i="40"/>
  <c r="F33" i="40"/>
  <c r="G33" i="40"/>
  <c r="H33" i="40"/>
  <c r="I33" i="40"/>
  <c r="J33" i="40"/>
  <c r="B4" i="40"/>
  <c r="B5" i="40"/>
  <c r="B6" i="40"/>
  <c r="B7" i="40"/>
  <c r="B8" i="40"/>
  <c r="B9" i="40"/>
  <c r="B10" i="40"/>
  <c r="B11" i="40"/>
  <c r="B12" i="40"/>
  <c r="B13" i="40"/>
  <c r="B145" i="40" s="1"/>
  <c r="B14" i="40"/>
  <c r="B15" i="40"/>
  <c r="B16" i="40"/>
  <c r="B17" i="40"/>
  <c r="B18" i="40"/>
  <c r="B19" i="40"/>
  <c r="B20" i="40"/>
  <c r="B21" i="40"/>
  <c r="B22" i="40"/>
  <c r="B23" i="40"/>
  <c r="B24" i="40"/>
  <c r="B25" i="40"/>
  <c r="B26" i="40"/>
  <c r="B27" i="40"/>
  <c r="B28" i="40"/>
  <c r="B29" i="40"/>
  <c r="B30" i="40"/>
  <c r="B31" i="40"/>
  <c r="B32" i="40"/>
  <c r="B33" i="40"/>
  <c r="K37" i="16"/>
  <c r="J37" i="16"/>
  <c r="I37" i="16"/>
  <c r="H37" i="16"/>
  <c r="G37" i="16"/>
  <c r="F37" i="16"/>
  <c r="E37" i="16"/>
  <c r="D37" i="16"/>
  <c r="C37" i="16"/>
  <c r="BR37" i="16"/>
  <c r="BS37" i="16"/>
  <c r="BT37" i="16"/>
  <c r="BU37" i="16"/>
  <c r="BV37" i="16"/>
  <c r="BW37" i="16"/>
  <c r="BX37" i="16"/>
  <c r="BY37" i="16"/>
  <c r="BQ37" i="16"/>
  <c r="O163" i="40" l="1"/>
  <c r="P160" i="40"/>
  <c r="H163" i="40"/>
  <c r="H162" i="40" s="1"/>
  <c r="R154" i="40"/>
  <c r="T148" i="40"/>
  <c r="M169" i="40"/>
  <c r="N166" i="40"/>
  <c r="C148" i="40"/>
  <c r="C147" i="40" s="1"/>
  <c r="J169" i="40"/>
  <c r="J168" i="40" s="1"/>
  <c r="I166" i="40"/>
  <c r="I167" i="40" s="1"/>
  <c r="F157" i="40"/>
  <c r="F156" i="40" s="1"/>
  <c r="CH49" i="16"/>
  <c r="CH48" i="16"/>
  <c r="U145" i="40"/>
  <c r="CI7" i="70"/>
  <c r="CI8" i="70" s="1"/>
  <c r="CI9" i="70" s="1"/>
  <c r="B144" i="40"/>
  <c r="CF65" i="69"/>
  <c r="BM19" i="16" s="1"/>
  <c r="CF53" i="69"/>
  <c r="BM17" i="16" s="1"/>
  <c r="CF43" i="69"/>
  <c r="BM16" i="16" s="1"/>
  <c r="P9" i="77"/>
  <c r="G159" i="40"/>
  <c r="E155" i="40"/>
  <c r="D150" i="40"/>
  <c r="DZ11" i="69"/>
  <c r="ED11" i="69" s="1"/>
  <c r="ED22" i="69" s="1"/>
  <c r="E57" i="71"/>
  <c r="CK8" i="69"/>
  <c r="DT7" i="69" s="1"/>
  <c r="O16" i="16" s="1"/>
  <c r="CK6" i="69"/>
  <c r="DW7" i="69" s="1"/>
  <c r="W13" i="16"/>
  <c r="H2" i="16"/>
  <c r="BQ3" i="43"/>
  <c r="BT2" i="16"/>
  <c r="CE4" i="70"/>
  <c r="X59" i="74"/>
  <c r="X63" i="74"/>
  <c r="X62" i="74"/>
  <c r="Z61" i="74" s="1"/>
  <c r="V54" i="74"/>
  <c r="V57" i="74"/>
  <c r="X56" i="74" s="1"/>
  <c r="V58" i="74"/>
  <c r="V52" i="74"/>
  <c r="X51" i="74" s="1"/>
  <c r="V49" i="74"/>
  <c r="V53" i="74"/>
  <c r="X44" i="74"/>
  <c r="X48" i="74"/>
  <c r="X47" i="74"/>
  <c r="Z46" i="74" s="1"/>
  <c r="CV4" i="43"/>
  <c r="CY3" i="43"/>
  <c r="AM21" i="43"/>
  <c r="AO21" i="43"/>
  <c r="AD42" i="74"/>
  <c r="AF41" i="74" s="1"/>
  <c r="AD43" i="74"/>
  <c r="AD39" i="74"/>
  <c r="CD32" i="77"/>
  <c r="X10" i="74"/>
  <c r="Z9" i="74" s="1"/>
  <c r="X11" i="74"/>
  <c r="X7" i="74"/>
  <c r="Z6" i="74"/>
  <c r="Z5" i="74"/>
  <c r="AB4" i="74" s="1"/>
  <c r="Z2" i="74"/>
  <c r="X26" i="74"/>
  <c r="X25" i="74"/>
  <c r="Z24" i="74" s="1"/>
  <c r="X22" i="74"/>
  <c r="X16" i="74"/>
  <c r="X12" i="74"/>
  <c r="X15" i="74"/>
  <c r="Z14" i="74" s="1"/>
  <c r="X17" i="74"/>
  <c r="X21" i="74"/>
  <c r="X20" i="74"/>
  <c r="Z19" i="74" s="1"/>
  <c r="C87" i="40"/>
  <c r="C86" i="40"/>
  <c r="C92" i="40"/>
  <c r="C99" i="40"/>
  <c r="C93" i="40"/>
  <c r="R35" i="43" s="1"/>
  <c r="CN35" i="43" s="1"/>
  <c r="CQ35" i="43" s="1"/>
  <c r="C91" i="40"/>
  <c r="C98" i="40"/>
  <c r="BB30" i="43" s="1"/>
  <c r="CY30" i="43" s="1"/>
  <c r="DB30" i="43" s="1"/>
  <c r="C88" i="40"/>
  <c r="C90" i="40"/>
  <c r="R32" i="43" s="1"/>
  <c r="CN32" i="43" s="1"/>
  <c r="C97" i="40"/>
  <c r="BB29" i="43" s="1"/>
  <c r="CY29" i="43" s="1"/>
  <c r="C89" i="40"/>
  <c r="C95" i="40"/>
  <c r="BB27" i="43" s="1"/>
  <c r="CY27" i="43" s="1"/>
  <c r="DB27" i="43" s="1"/>
  <c r="C96" i="40"/>
  <c r="C102" i="40"/>
  <c r="C85" i="40"/>
  <c r="R27" i="43" s="1"/>
  <c r="CN27" i="43" s="1"/>
  <c r="CQ27" i="43" s="1"/>
  <c r="C101" i="40"/>
  <c r="BN33" i="43" s="1"/>
  <c r="C103" i="40"/>
  <c r="C100" i="40"/>
  <c r="S63" i="40"/>
  <c r="F2" i="16"/>
  <c r="BU2" i="16"/>
  <c r="H36" i="40"/>
  <c r="AE23" i="40" s="1"/>
  <c r="G36" i="40"/>
  <c r="AD23" i="40" s="1"/>
  <c r="F36" i="40"/>
  <c r="AC23" i="40" s="1"/>
  <c r="E36" i="40"/>
  <c r="AB23" i="40" s="1"/>
  <c r="D36" i="40"/>
  <c r="AA23" i="40" s="1"/>
  <c r="C36" i="40"/>
  <c r="Z23" i="40" s="1"/>
  <c r="B36" i="40"/>
  <c r="Y23" i="40" s="1"/>
  <c r="I36" i="40"/>
  <c r="AF23" i="40" s="1"/>
  <c r="S36" i="40"/>
  <c r="AQ23" i="40" s="1"/>
  <c r="P36" i="40"/>
  <c r="AN23" i="40" s="1"/>
  <c r="O36" i="40"/>
  <c r="AM23" i="40" s="1"/>
  <c r="M36" i="40"/>
  <c r="AK23" i="40" s="1"/>
  <c r="U36" i="40"/>
  <c r="AS23" i="40" s="1"/>
  <c r="N36" i="40"/>
  <c r="AL23" i="40" s="1"/>
  <c r="T36" i="40"/>
  <c r="AR23" i="40" s="1"/>
  <c r="R36" i="40"/>
  <c r="AP23" i="40" s="1"/>
  <c r="Q36" i="40"/>
  <c r="AO23" i="40" s="1"/>
  <c r="J36" i="40"/>
  <c r="AG23" i="40" s="1"/>
  <c r="BR3" i="43"/>
  <c r="F3" i="43"/>
  <c r="G3" i="43"/>
  <c r="H3" i="43"/>
  <c r="K3" i="43"/>
  <c r="D3" i="43"/>
  <c r="BX3" i="43"/>
  <c r="BS3" i="43"/>
  <c r="BT3" i="43"/>
  <c r="BV3" i="43"/>
  <c r="C3" i="43"/>
  <c r="BU3" i="43"/>
  <c r="J3" i="43"/>
  <c r="BY3" i="43"/>
  <c r="BW3" i="43"/>
  <c r="I3" i="43"/>
  <c r="E3" i="43"/>
  <c r="M57" i="71" l="1"/>
  <c r="O57" i="71" s="1"/>
  <c r="CT40" i="16"/>
  <c r="M55" i="77" s="1"/>
  <c r="R31" i="43"/>
  <c r="CN31" i="43" s="1"/>
  <c r="CQ31" i="43" s="1"/>
  <c r="B146" i="40"/>
  <c r="G9" i="77"/>
  <c r="V13" i="16"/>
  <c r="E153" i="40"/>
  <c r="G161" i="40"/>
  <c r="D152" i="40"/>
  <c r="F158" i="40"/>
  <c r="I165" i="40"/>
  <c r="J170" i="40"/>
  <c r="H164" i="40"/>
  <c r="C149" i="40"/>
  <c r="R19" i="16"/>
  <c r="DZ7" i="69"/>
  <c r="U144" i="40"/>
  <c r="U146" i="40"/>
  <c r="T147" i="40"/>
  <c r="T149" i="40"/>
  <c r="S150" i="40"/>
  <c r="S152" i="40"/>
  <c r="R153" i="40"/>
  <c r="R155" i="40"/>
  <c r="Q156" i="40"/>
  <c r="Q158" i="40"/>
  <c r="P159" i="40"/>
  <c r="P161" i="40"/>
  <c r="O162" i="40"/>
  <c r="O164" i="40"/>
  <c r="N165" i="40"/>
  <c r="N167" i="40"/>
  <c r="M168" i="40"/>
  <c r="M170" i="40"/>
  <c r="AD35" i="43"/>
  <c r="AJ6" i="77" s="1"/>
  <c r="AD27" i="43"/>
  <c r="AD32" i="43"/>
  <c r="AG6" i="77" s="1"/>
  <c r="BN29" i="43"/>
  <c r="AT6" i="77" s="1"/>
  <c r="BN30" i="43"/>
  <c r="AU6" i="77" s="1"/>
  <c r="AZ7" i="40"/>
  <c r="BB7" i="40"/>
  <c r="AW7" i="40"/>
  <c r="AX7" i="40"/>
  <c r="AY7" i="40"/>
  <c r="AX12" i="40"/>
  <c r="AY12" i="40"/>
  <c r="BA7" i="40"/>
  <c r="BD12" i="40"/>
  <c r="BC12" i="40"/>
  <c r="AZ12" i="40"/>
  <c r="AV12" i="40"/>
  <c r="BD7" i="40"/>
  <c r="BC7" i="40"/>
  <c r="AV7" i="40"/>
  <c r="BB12" i="40"/>
  <c r="AW12" i="40"/>
  <c r="BA12" i="40"/>
  <c r="AP3" i="40"/>
  <c r="AM3" i="40"/>
  <c r="AN3" i="40"/>
  <c r="AL3" i="40"/>
  <c r="AQ3" i="40"/>
  <c r="AR3" i="40"/>
  <c r="AS3" i="40"/>
  <c r="AO3" i="40"/>
  <c r="AK3" i="40"/>
  <c r="AO22" i="43"/>
  <c r="AM15" i="43" s="1"/>
  <c r="AF10" i="70"/>
  <c r="AO10" i="70" s="1"/>
  <c r="AX10" i="70" s="1"/>
  <c r="BG10" i="70" s="1"/>
  <c r="BP10" i="70" s="1"/>
  <c r="EJ11" i="70" s="1"/>
  <c r="CI10" i="70" s="1"/>
  <c r="Z44" i="74"/>
  <c r="Z48" i="74"/>
  <c r="Z47" i="74"/>
  <c r="AB46" i="74" s="1"/>
  <c r="X53" i="74"/>
  <c r="X52" i="74"/>
  <c r="Z51" i="74" s="1"/>
  <c r="X49" i="74"/>
  <c r="X57" i="74"/>
  <c r="Z56" i="74" s="1"/>
  <c r="X58" i="74"/>
  <c r="X54" i="74"/>
  <c r="Z59" i="74"/>
  <c r="Z62" i="74"/>
  <c r="AB61" i="74" s="1"/>
  <c r="Z63" i="74"/>
  <c r="DB3" i="43"/>
  <c r="CY4" i="43"/>
  <c r="AI18" i="40"/>
  <c r="AC18" i="40"/>
  <c r="AE18" i="40"/>
  <c r="AG18" i="40"/>
  <c r="AD18" i="40"/>
  <c r="AF18" i="40"/>
  <c r="AJ18" i="40"/>
  <c r="AH18" i="40"/>
  <c r="AB18" i="40"/>
  <c r="AF43" i="74"/>
  <c r="AF42" i="74"/>
  <c r="AH41" i="74" s="1"/>
  <c r="AF39" i="74"/>
  <c r="CP32" i="77"/>
  <c r="AX6" i="77"/>
  <c r="Z10" i="74"/>
  <c r="AB9" i="74" s="1"/>
  <c r="Z11" i="74"/>
  <c r="Z7" i="74"/>
  <c r="AB5" i="74"/>
  <c r="AD4" i="74" s="1"/>
  <c r="AB2" i="74"/>
  <c r="AB6" i="74"/>
  <c r="Z15" i="74"/>
  <c r="AB14" i="74" s="1"/>
  <c r="Z16" i="74"/>
  <c r="Z12" i="74"/>
  <c r="Z25" i="74"/>
  <c r="AB24" i="74" s="1"/>
  <c r="Z26" i="74"/>
  <c r="Z22" i="74"/>
  <c r="Z21" i="74"/>
  <c r="Z17" i="74"/>
  <c r="Z20" i="74"/>
  <c r="AB19" i="74" s="1"/>
  <c r="BV4" i="40"/>
  <c r="BV12" i="40" s="1"/>
  <c r="S62" i="40"/>
  <c r="BN27" i="43"/>
  <c r="AR6" i="77" s="1"/>
  <c r="AQ18" i="40"/>
  <c r="AK18" i="40"/>
  <c r="AN18" i="40"/>
  <c r="AP18" i="40"/>
  <c r="AL18" i="40"/>
  <c r="AM18" i="40"/>
  <c r="AR18" i="40"/>
  <c r="AS18" i="40"/>
  <c r="AO18" i="40"/>
  <c r="CI11" i="70" l="1"/>
  <c r="CI12" i="70" s="1"/>
  <c r="AD31" i="43"/>
  <c r="AF6" i="77" s="1"/>
  <c r="R16" i="16"/>
  <c r="AB6" i="77"/>
  <c r="AD3" i="40"/>
  <c r="BA9" i="40"/>
  <c r="BB23" i="40" s="1"/>
  <c r="AC3" i="40"/>
  <c r="AZ9" i="40"/>
  <c r="BA23" i="40" s="1"/>
  <c r="AB3" i="40"/>
  <c r="AY9" i="40"/>
  <c r="AZ23" i="40" s="1"/>
  <c r="AA3" i="40"/>
  <c r="AX9" i="40"/>
  <c r="AY23" i="40" s="1"/>
  <c r="Z3" i="40"/>
  <c r="AW9" i="40"/>
  <c r="AX23" i="40" s="1"/>
  <c r="Y3" i="40"/>
  <c r="AG3" i="40"/>
  <c r="AF3" i="40"/>
  <c r="AE3" i="40"/>
  <c r="BY10" i="70"/>
  <c r="W16" i="70" s="1"/>
  <c r="AB59" i="74"/>
  <c r="AB62" i="74"/>
  <c r="AD61" i="74" s="1"/>
  <c r="AB63" i="74"/>
  <c r="Z57" i="74"/>
  <c r="AB56" i="74" s="1"/>
  <c r="Z58" i="74"/>
  <c r="Z54" i="74"/>
  <c r="Z52" i="74"/>
  <c r="AB51" i="74" s="1"/>
  <c r="Z53" i="74"/>
  <c r="Z49" i="74"/>
  <c r="AB44" i="74"/>
  <c r="AB47" i="74"/>
  <c r="AD46" i="74" s="1"/>
  <c r="AB48" i="74"/>
  <c r="DB4" i="43"/>
  <c r="DE3" i="43"/>
  <c r="AH43" i="74"/>
  <c r="AH39" i="74"/>
  <c r="AH42" i="74"/>
  <c r="AJ41" i="74" s="1"/>
  <c r="CC32" i="77"/>
  <c r="AB15" i="74"/>
  <c r="AD14" i="74" s="1"/>
  <c r="AB16" i="74"/>
  <c r="AB12" i="74"/>
  <c r="AB25" i="74"/>
  <c r="AB22" i="74"/>
  <c r="AD24" i="74"/>
  <c r="AB26" i="74"/>
  <c r="AB21" i="74"/>
  <c r="AB17" i="74"/>
  <c r="AB20" i="74"/>
  <c r="AD19" i="74" s="1"/>
  <c r="AB11" i="74"/>
  <c r="AB10" i="74"/>
  <c r="AD9" i="74"/>
  <c r="AB7" i="74"/>
  <c r="AD2" i="74"/>
  <c r="AD6" i="74"/>
  <c r="AD5" i="74"/>
  <c r="AF4" i="74" s="1"/>
  <c r="AX14" i="40"/>
  <c r="BJ23" i="40" s="1"/>
  <c r="BA14" i="40"/>
  <c r="BM23" i="40" s="1"/>
  <c r="AV14" i="40"/>
  <c r="BH23" i="40" s="1"/>
  <c r="S61" i="40"/>
  <c r="AF16" i="70" l="1"/>
  <c r="AO16" i="70" s="1"/>
  <c r="AX16" i="70" s="1"/>
  <c r="CQ17" i="70"/>
  <c r="CI13" i="70"/>
  <c r="CI14" i="70" s="1"/>
  <c r="CE10" i="70"/>
  <c r="AD44" i="74"/>
  <c r="AD47" i="74"/>
  <c r="AF46" i="74" s="1"/>
  <c r="AD48" i="74"/>
  <c r="AB52" i="74"/>
  <c r="AD51" i="74" s="1"/>
  <c r="AB53" i="74"/>
  <c r="AB49" i="74"/>
  <c r="AB58" i="74"/>
  <c r="AB54" i="74"/>
  <c r="AB57" i="74"/>
  <c r="AD56" i="74" s="1"/>
  <c r="AD59" i="74"/>
  <c r="AD62" i="74"/>
  <c r="AF61" i="74" s="1"/>
  <c r="AD63" i="74"/>
  <c r="DH3" i="43"/>
  <c r="DE4" i="43"/>
  <c r="BD14" i="40"/>
  <c r="BP23" i="40" s="1"/>
  <c r="BC14" i="40"/>
  <c r="BO23" i="40" s="1"/>
  <c r="BB14" i="40"/>
  <c r="BN23" i="40" s="1"/>
  <c r="AZ14" i="40"/>
  <c r="BL23" i="40" s="1"/>
  <c r="AY14" i="40"/>
  <c r="BK23" i="40" s="1"/>
  <c r="AW14" i="40"/>
  <c r="BI23" i="40" s="1"/>
  <c r="AV9" i="40"/>
  <c r="AW23" i="40" s="1"/>
  <c r="AJ42" i="74"/>
  <c r="AL41" i="74" s="1"/>
  <c r="AJ43" i="74"/>
  <c r="AJ39" i="74"/>
  <c r="CQ32" i="77"/>
  <c r="AI4" i="77"/>
  <c r="AQ4" i="77"/>
  <c r="AH4" i="77"/>
  <c r="AO4" i="77"/>
  <c r="AJ4" i="77"/>
  <c r="AT4" i="77"/>
  <c r="AG4" i="77"/>
  <c r="AF4" i="77"/>
  <c r="AD15" i="74"/>
  <c r="AF14" i="74" s="1"/>
  <c r="AD16" i="74"/>
  <c r="AD12" i="74"/>
  <c r="AF6" i="74"/>
  <c r="AF5" i="74"/>
  <c r="AH4" i="74" s="1"/>
  <c r="AF2" i="74"/>
  <c r="AD21" i="74"/>
  <c r="AD20" i="74"/>
  <c r="AF19" i="74" s="1"/>
  <c r="AD17" i="74"/>
  <c r="AD25" i="74"/>
  <c r="AF24" i="74" s="1"/>
  <c r="AD22" i="74"/>
  <c r="AD26" i="74"/>
  <c r="AD11" i="74"/>
  <c r="AD10" i="74"/>
  <c r="AF9" i="74" s="1"/>
  <c r="AD7" i="74"/>
  <c r="S60" i="40"/>
  <c r="BB9" i="40"/>
  <c r="BC23" i="40" s="1"/>
  <c r="BC9" i="40"/>
  <c r="BD23" i="40" s="1"/>
  <c r="BD9" i="40"/>
  <c r="BE23" i="40" s="1"/>
  <c r="BU23" i="40" l="1"/>
  <c r="CI15" i="70"/>
  <c r="BG16" i="70"/>
  <c r="BP16" i="70" s="1"/>
  <c r="DR17" i="70"/>
  <c r="AF62" i="74"/>
  <c r="AH61" i="74" s="1"/>
  <c r="AF63" i="74"/>
  <c r="AF59" i="74"/>
  <c r="AD54" i="74"/>
  <c r="AD57" i="74"/>
  <c r="AF56" i="74" s="1"/>
  <c r="AD58" i="74"/>
  <c r="AD52" i="74"/>
  <c r="AF51" i="74" s="1"/>
  <c r="AD53" i="74"/>
  <c r="AD49" i="74"/>
  <c r="AF47" i="74"/>
  <c r="AH46" i="74" s="1"/>
  <c r="AF48" i="74"/>
  <c r="AF44" i="74"/>
  <c r="DK3" i="43"/>
  <c r="DH4" i="43"/>
  <c r="AW4" i="77"/>
  <c r="AV4" i="77"/>
  <c r="AU4" i="77"/>
  <c r="AS4" i="77"/>
  <c r="AR4" i="77"/>
  <c r="AP4" i="77"/>
  <c r="AE4" i="77"/>
  <c r="AL43" i="74"/>
  <c r="AL42" i="74"/>
  <c r="AN41" i="74" s="1"/>
  <c r="AL39" i="74"/>
  <c r="CJ31" i="77"/>
  <c r="AM4" i="77"/>
  <c r="AL4" i="77"/>
  <c r="AK4" i="77"/>
  <c r="AH6" i="74"/>
  <c r="AH5" i="74"/>
  <c r="AJ4" i="74" s="1"/>
  <c r="AH2" i="74"/>
  <c r="AF11" i="74"/>
  <c r="AF10" i="74"/>
  <c r="AH9" i="74"/>
  <c r="AF7" i="74"/>
  <c r="AF20" i="74"/>
  <c r="AH19" i="74" s="1"/>
  <c r="AF21" i="74"/>
  <c r="AF17" i="74"/>
  <c r="AF25" i="74"/>
  <c r="AH24" i="74" s="1"/>
  <c r="AF22" i="74"/>
  <c r="AF26" i="74"/>
  <c r="AF15" i="74"/>
  <c r="AH14" i="74" s="1"/>
  <c r="AF12" i="74"/>
  <c r="AF16" i="74"/>
  <c r="S59" i="40"/>
  <c r="AV17" i="40"/>
  <c r="BV24" i="40" l="1"/>
  <c r="BZ46" i="40"/>
  <c r="EJ17" i="70"/>
  <c r="BY16" i="70"/>
  <c r="ES18" i="70" s="1"/>
  <c r="AH47" i="74"/>
  <c r="AJ46" i="74" s="1"/>
  <c r="AH48" i="74"/>
  <c r="AH44" i="74"/>
  <c r="AF52" i="74"/>
  <c r="AH51" i="74" s="1"/>
  <c r="AF53" i="74"/>
  <c r="AF49" i="74"/>
  <c r="AF54" i="74"/>
  <c r="AF58" i="74"/>
  <c r="AF57" i="74"/>
  <c r="AH56" i="74" s="1"/>
  <c r="AH62" i="74"/>
  <c r="AJ61" i="74" s="1"/>
  <c r="AH63" i="74"/>
  <c r="AH59" i="74"/>
  <c r="DK4" i="43"/>
  <c r="DN3" i="43"/>
  <c r="AN42" i="74"/>
  <c r="AP41" i="74" s="1"/>
  <c r="AN43" i="74"/>
  <c r="AN39" i="74"/>
  <c r="CI31" i="77"/>
  <c r="AK3" i="16"/>
  <c r="AH15" i="74"/>
  <c r="AJ14" i="74" s="1"/>
  <c r="AH12" i="74"/>
  <c r="AH16" i="74"/>
  <c r="AH25" i="74"/>
  <c r="AJ24" i="74" s="1"/>
  <c r="AH22" i="74"/>
  <c r="AH26" i="74"/>
  <c r="AH11" i="74"/>
  <c r="AH10" i="74"/>
  <c r="AJ9" i="74" s="1"/>
  <c r="AH7" i="74"/>
  <c r="AH20" i="74"/>
  <c r="AJ19" i="74" s="1"/>
  <c r="AH17" i="74"/>
  <c r="AH21" i="74"/>
  <c r="AJ6" i="74"/>
  <c r="AJ5" i="74"/>
  <c r="AL4" i="74" s="1"/>
  <c r="AJ2" i="74"/>
  <c r="S58" i="40"/>
  <c r="CI16" i="70" l="1"/>
  <c r="CI17" i="70" s="1"/>
  <c r="CI18" i="70" s="1"/>
  <c r="W22" i="70"/>
  <c r="CE16" i="70"/>
  <c r="AR13" i="16"/>
  <c r="CH55" i="16"/>
  <c r="CH54" i="16"/>
  <c r="CH57" i="16"/>
  <c r="CH56" i="16"/>
  <c r="T13" i="16"/>
  <c r="E42" i="71"/>
  <c r="G42" i="71" s="1"/>
  <c r="G6" i="77"/>
  <c r="AJ63" i="74"/>
  <c r="AJ62" i="74"/>
  <c r="AL61" i="74" s="1"/>
  <c r="AJ59" i="74"/>
  <c r="AH54" i="74"/>
  <c r="AH57" i="74"/>
  <c r="AJ56" i="74" s="1"/>
  <c r="AH58" i="74"/>
  <c r="AH52" i="74"/>
  <c r="AJ51" i="74" s="1"/>
  <c r="AH53" i="74"/>
  <c r="AH49" i="74"/>
  <c r="AJ48" i="74"/>
  <c r="AJ47" i="74"/>
  <c r="AL46" i="74" s="1"/>
  <c r="AJ44" i="74"/>
  <c r="DQ3" i="43"/>
  <c r="DN4" i="43"/>
  <c r="AP42" i="74"/>
  <c r="AR41" i="74" s="1"/>
  <c r="AP43" i="74"/>
  <c r="AP39" i="74"/>
  <c r="CK31" i="77"/>
  <c r="AJ20" i="74"/>
  <c r="AL19" i="74" s="1"/>
  <c r="AJ17" i="74"/>
  <c r="AJ21" i="74"/>
  <c r="AJ22" i="74"/>
  <c r="AJ26" i="74"/>
  <c r="AJ25" i="74"/>
  <c r="AL24" i="74" s="1"/>
  <c r="AJ7" i="74"/>
  <c r="AJ11" i="74"/>
  <c r="AJ10" i="74"/>
  <c r="AL9" i="74" s="1"/>
  <c r="AL6" i="74"/>
  <c r="AL5" i="74"/>
  <c r="AN4" i="74" s="1"/>
  <c r="AL2" i="74"/>
  <c r="AJ15" i="74"/>
  <c r="AL14" i="74" s="1"/>
  <c r="AJ12" i="74"/>
  <c r="AJ16" i="74"/>
  <c r="S57" i="40"/>
  <c r="AF22" i="70" l="1"/>
  <c r="AO22" i="70" s="1"/>
  <c r="AX22" i="70" s="1"/>
  <c r="CI19" i="70"/>
  <c r="CI20" i="70" s="1"/>
  <c r="CB15" i="40"/>
  <c r="AG57" i="77"/>
  <c r="AL47" i="74"/>
  <c r="AN46" i="74" s="1"/>
  <c r="AL44" i="74"/>
  <c r="AL48" i="74"/>
  <c r="AJ53" i="74"/>
  <c r="AJ49" i="74"/>
  <c r="AJ52" i="74"/>
  <c r="AL51" i="74" s="1"/>
  <c r="AJ54" i="74"/>
  <c r="AJ57" i="74"/>
  <c r="AL56" i="74" s="1"/>
  <c r="AJ58" i="74"/>
  <c r="AL59" i="74"/>
  <c r="AL62" i="74"/>
  <c r="AL63" i="74"/>
  <c r="AN61" i="74"/>
  <c r="DQ4" i="43"/>
  <c r="DT3" i="43"/>
  <c r="AR43" i="74"/>
  <c r="AR39" i="74"/>
  <c r="AR42" i="74"/>
  <c r="AT41" i="74"/>
  <c r="CH31" i="77"/>
  <c r="AL12" i="74"/>
  <c r="AL16" i="74"/>
  <c r="AL15" i="74"/>
  <c r="AN14" i="74" s="1"/>
  <c r="AL10" i="74"/>
  <c r="AN9" i="74" s="1"/>
  <c r="AL7" i="74"/>
  <c r="AL11" i="74"/>
  <c r="AL17" i="74"/>
  <c r="AL21" i="74"/>
  <c r="AL20" i="74"/>
  <c r="AN19" i="74" s="1"/>
  <c r="AL26" i="74"/>
  <c r="AL22" i="74"/>
  <c r="AL25" i="74"/>
  <c r="AN24" i="74" s="1"/>
  <c r="AN6" i="74"/>
  <c r="AN5" i="74"/>
  <c r="AP4" i="74" s="1"/>
  <c r="AN2" i="74"/>
  <c r="S56" i="40"/>
  <c r="S55" i="40" s="1"/>
  <c r="S54" i="40" s="1"/>
  <c r="CI21" i="70" l="1"/>
  <c r="BG22" i="70"/>
  <c r="DR25" i="70"/>
  <c r="AN52" i="77"/>
  <c r="AR52" i="77"/>
  <c r="AQ54" i="77"/>
  <c r="AI54" i="77"/>
  <c r="AM54" i="77"/>
  <c r="AP53" i="77"/>
  <c r="AL54" i="77"/>
  <c r="AJ52" i="77"/>
  <c r="AS53" i="77"/>
  <c r="AN49" i="77"/>
  <c r="AL51" i="77"/>
  <c r="AM53" i="77"/>
  <c r="AG54" i="77"/>
  <c r="AI53" i="77"/>
  <c r="AL50" i="77"/>
  <c r="AM51" i="77"/>
  <c r="AO52" i="77"/>
  <c r="AN50" i="77"/>
  <c r="AN53" i="77"/>
  <c r="AR54" i="77"/>
  <c r="AP52" i="77"/>
  <c r="AN48" i="77"/>
  <c r="AO53" i="77"/>
  <c r="AL52" i="77"/>
  <c r="AP51" i="77"/>
  <c r="AK53" i="77"/>
  <c r="AK51" i="77"/>
  <c r="AQ52" i="77"/>
  <c r="AM52" i="77"/>
  <c r="AK54" i="77"/>
  <c r="AM50" i="77"/>
  <c r="AQ51" i="77"/>
  <c r="AR53" i="77"/>
  <c r="AO51" i="77"/>
  <c r="AQ53" i="77"/>
  <c r="AO49" i="77"/>
  <c r="AK52" i="77"/>
  <c r="AJ53" i="77"/>
  <c r="AO54" i="77"/>
  <c r="AP50" i="77"/>
  <c r="AH54" i="77"/>
  <c r="AO50" i="77"/>
  <c r="AN54" i="77"/>
  <c r="AL53" i="77"/>
  <c r="AS54" i="77"/>
  <c r="AP54" i="77"/>
  <c r="AM49" i="77"/>
  <c r="AJ54" i="77"/>
  <c r="AT54" i="77"/>
  <c r="AN51" i="77"/>
  <c r="AN43" i="77"/>
  <c r="AL49" i="77"/>
  <c r="AR49" i="77"/>
  <c r="AS48" i="77"/>
  <c r="AK50" i="77"/>
  <c r="AL48" i="77"/>
  <c r="AH49" i="77"/>
  <c r="AJ48" i="77"/>
  <c r="AN45" i="77"/>
  <c r="AO44" i="77"/>
  <c r="AK46" i="77"/>
  <c r="AG50" i="77"/>
  <c r="AK48" i="77"/>
  <c r="AN47" i="77"/>
  <c r="AM48" i="77"/>
  <c r="AS50" i="77"/>
  <c r="AR47" i="77"/>
  <c r="AL45" i="77"/>
  <c r="AE54" i="77"/>
  <c r="AT53" i="77"/>
  <c r="AH53" i="77"/>
  <c r="AH50" i="77"/>
  <c r="AW52" i="77"/>
  <c r="AH51" i="77"/>
  <c r="AQ46" i="77"/>
  <c r="AM44" i="77"/>
  <c r="AP45" i="77"/>
  <c r="AC54" i="77"/>
  <c r="AI51" i="77"/>
  <c r="AQ49" i="77"/>
  <c r="AJ49" i="77"/>
  <c r="AT52" i="77"/>
  <c r="AN44" i="77"/>
  <c r="AM47" i="77"/>
  <c r="AQ50" i="77"/>
  <c r="AJ50" i="77"/>
  <c r="AI48" i="77"/>
  <c r="AG52" i="77"/>
  <c r="AN46" i="77"/>
  <c r="AL46" i="77"/>
  <c r="AH52" i="77"/>
  <c r="AU54" i="77"/>
  <c r="AM45" i="77"/>
  <c r="AM46" i="77"/>
  <c r="AU51" i="77"/>
  <c r="AF53" i="77"/>
  <c r="AP46" i="77"/>
  <c r="AJ51" i="77"/>
  <c r="AL47" i="77"/>
  <c r="AR51" i="77"/>
  <c r="AO47" i="77"/>
  <c r="AO45" i="77"/>
  <c r="AW53" i="77"/>
  <c r="AT51" i="77"/>
  <c r="AF51" i="77"/>
  <c r="AP49" i="77"/>
  <c r="AO46" i="77"/>
  <c r="AK49" i="77"/>
  <c r="AV54" i="77"/>
  <c r="AY54" i="77"/>
  <c r="AT50" i="77"/>
  <c r="AV52" i="77"/>
  <c r="AS52" i="77"/>
  <c r="AQ48" i="77"/>
  <c r="AE52" i="77"/>
  <c r="AF52" i="77"/>
  <c r="AV53" i="77"/>
  <c r="AV51" i="77"/>
  <c r="AX54" i="77"/>
  <c r="AW54" i="77"/>
  <c r="AD54" i="77"/>
  <c r="AU52" i="77"/>
  <c r="AG51" i="77"/>
  <c r="AI52" i="77"/>
  <c r="AD53" i="77"/>
  <c r="AO48" i="77"/>
  <c r="AU53" i="77"/>
  <c r="AG53" i="77"/>
  <c r="AR50" i="77"/>
  <c r="AE53" i="77"/>
  <c r="AP48" i="77"/>
  <c r="AQ47" i="77"/>
  <c r="AF54" i="77"/>
  <c r="AR48" i="77"/>
  <c r="AT49" i="77"/>
  <c r="AX53" i="77"/>
  <c r="AI50" i="77"/>
  <c r="AK47" i="77"/>
  <c r="AP47" i="77"/>
  <c r="AI49" i="77"/>
  <c r="AU50" i="77"/>
  <c r="AS51" i="77"/>
  <c r="AJ47" i="77"/>
  <c r="AS49" i="77"/>
  <c r="AN59" i="74"/>
  <c r="AN63" i="74"/>
  <c r="AN62" i="74"/>
  <c r="AP61" i="74" s="1"/>
  <c r="AL54" i="74"/>
  <c r="AL57" i="74"/>
  <c r="AN56" i="74" s="1"/>
  <c r="AL58" i="74"/>
  <c r="AL52" i="74"/>
  <c r="AN51" i="74" s="1"/>
  <c r="AL49" i="74"/>
  <c r="AL53" i="74"/>
  <c r="AN44" i="74"/>
  <c r="AN48" i="74"/>
  <c r="AN47" i="74"/>
  <c r="AP46" i="74" s="1"/>
  <c r="DW3" i="43"/>
  <c r="DT4" i="43"/>
  <c r="AT42" i="74"/>
  <c r="AV41" i="74" s="1"/>
  <c r="AT39" i="74"/>
  <c r="AT43" i="74"/>
  <c r="CL31" i="77"/>
  <c r="AN22" i="74"/>
  <c r="AN26" i="74"/>
  <c r="AN25" i="74"/>
  <c r="AP24" i="74" s="1"/>
  <c r="AN17" i="74"/>
  <c r="AN21" i="74"/>
  <c r="AN20" i="74"/>
  <c r="AP19" i="74" s="1"/>
  <c r="AN16" i="74"/>
  <c r="AN12" i="74"/>
  <c r="AN15" i="74"/>
  <c r="AP14" i="74" s="1"/>
  <c r="AN11" i="74"/>
  <c r="AN10" i="74"/>
  <c r="AP9" i="74" s="1"/>
  <c r="AN7" i="74"/>
  <c r="AP6" i="74"/>
  <c r="AP5" i="74"/>
  <c r="AR4" i="74" s="1"/>
  <c r="AP2" i="74"/>
  <c r="S53" i="40"/>
  <c r="S52" i="40" s="1"/>
  <c r="S51" i="40" s="1"/>
  <c r="S50" i="40" s="1"/>
  <c r="S49" i="40" s="1"/>
  <c r="S48" i="40" s="1"/>
  <c r="S47" i="40" s="1"/>
  <c r="S46" i="40" s="1"/>
  <c r="S45" i="40" s="1"/>
  <c r="S44" i="40" s="1"/>
  <c r="BP22" i="70" l="1"/>
  <c r="EJ25" i="70" s="1"/>
  <c r="AP44" i="74"/>
  <c r="AP48" i="74"/>
  <c r="AP47" i="74"/>
  <c r="AR46" i="74" s="1"/>
  <c r="AN53" i="74"/>
  <c r="AN52" i="74"/>
  <c r="AP51" i="74"/>
  <c r="AN49" i="74"/>
  <c r="AN57" i="74"/>
  <c r="AP56" i="74" s="1"/>
  <c r="AN58" i="74"/>
  <c r="AN54" i="74"/>
  <c r="AP59" i="74"/>
  <c r="AP62" i="74"/>
  <c r="AR61" i="74" s="1"/>
  <c r="AP63" i="74"/>
  <c r="DW4" i="43"/>
  <c r="DZ3" i="43"/>
  <c r="AV43" i="74"/>
  <c r="AV42" i="74"/>
  <c r="AX41" i="74" s="1"/>
  <c r="AV39" i="74"/>
  <c r="CG31" i="77"/>
  <c r="AP21" i="74"/>
  <c r="AP20" i="74"/>
  <c r="AR19" i="74" s="1"/>
  <c r="AP17" i="74"/>
  <c r="AP25" i="74"/>
  <c r="AR24" i="74" s="1"/>
  <c r="AP22" i="74"/>
  <c r="AP26" i="74"/>
  <c r="AP12" i="74"/>
  <c r="AP15" i="74"/>
  <c r="AR14" i="74" s="1"/>
  <c r="AP16" i="74"/>
  <c r="AR5" i="74"/>
  <c r="AT4" i="74" s="1"/>
  <c r="AR2" i="74"/>
  <c r="AR6" i="74"/>
  <c r="AP11" i="74"/>
  <c r="AP10" i="74"/>
  <c r="AR9" i="74" s="1"/>
  <c r="AP7" i="74"/>
  <c r="S43" i="40"/>
  <c r="S42" i="40" s="1"/>
  <c r="S41" i="40" s="1"/>
  <c r="S76" i="40" s="1"/>
  <c r="E101" i="40" s="1"/>
  <c r="EJ24" i="70" l="1"/>
  <c r="CI22" i="70" s="1"/>
  <c r="BY22" i="70"/>
  <c r="AR59" i="74"/>
  <c r="AR62" i="74"/>
  <c r="AT61" i="74" s="1"/>
  <c r="AR63" i="74"/>
  <c r="AP57" i="74"/>
  <c r="AP58" i="74"/>
  <c r="AP54" i="74"/>
  <c r="AR56" i="74"/>
  <c r="AP52" i="74"/>
  <c r="AR51" i="74" s="1"/>
  <c r="AP53" i="74"/>
  <c r="AP49" i="74"/>
  <c r="AR44" i="74"/>
  <c r="AR47" i="74"/>
  <c r="AT46" i="74" s="1"/>
  <c r="AR48" i="74"/>
  <c r="EC3" i="43"/>
  <c r="DZ4" i="43"/>
  <c r="AX42" i="74"/>
  <c r="AZ41" i="74" s="1"/>
  <c r="AX39" i="74"/>
  <c r="AX43" i="74"/>
  <c r="CM31" i="77"/>
  <c r="AR12" i="74"/>
  <c r="AR15" i="74"/>
  <c r="AT14" i="74" s="1"/>
  <c r="AR16" i="74"/>
  <c r="AR21" i="74"/>
  <c r="AR20" i="74"/>
  <c r="AT19" i="74" s="1"/>
  <c r="AR17" i="74"/>
  <c r="AR25" i="74"/>
  <c r="AT24" i="74" s="1"/>
  <c r="AR22" i="74"/>
  <c r="AR26" i="74"/>
  <c r="AR11" i="74"/>
  <c r="AR10" i="74"/>
  <c r="AT9" i="74" s="1"/>
  <c r="AR7" i="74"/>
  <c r="AT2" i="74"/>
  <c r="AT6" i="74"/>
  <c r="AT5" i="74"/>
  <c r="AV4" i="74" s="1"/>
  <c r="S75" i="40"/>
  <c r="D101" i="40" s="1"/>
  <c r="W28" i="70" l="1"/>
  <c r="CE22" i="70"/>
  <c r="CI23" i="70"/>
  <c r="CI24" i="70" s="1"/>
  <c r="AT44" i="74"/>
  <c r="AT47" i="74"/>
  <c r="AV46" i="74" s="1"/>
  <c r="AT48" i="74"/>
  <c r="AR52" i="74"/>
  <c r="AT51" i="74" s="1"/>
  <c r="AR53" i="74"/>
  <c r="AR49" i="74"/>
  <c r="AR58" i="74"/>
  <c r="AR57" i="74"/>
  <c r="AT56" i="74" s="1"/>
  <c r="AR54" i="74"/>
  <c r="AT59" i="74"/>
  <c r="AT62" i="74"/>
  <c r="AV61" i="74" s="1"/>
  <c r="AT63" i="74"/>
  <c r="EF3" i="43"/>
  <c r="N6" i="43" s="1"/>
  <c r="EC4" i="43"/>
  <c r="AZ42" i="74"/>
  <c r="BB41" i="74" s="1"/>
  <c r="AZ39" i="74"/>
  <c r="AZ43" i="74"/>
  <c r="CF31" i="77"/>
  <c r="AV6" i="74"/>
  <c r="AV5" i="74"/>
  <c r="AX4" i="74" s="1"/>
  <c r="AV2" i="74"/>
  <c r="AT21" i="74"/>
  <c r="AT20" i="74"/>
  <c r="AV19" i="74" s="1"/>
  <c r="AT17" i="74"/>
  <c r="AT15" i="74"/>
  <c r="AV14" i="74" s="1"/>
  <c r="AT12" i="74"/>
  <c r="AT16" i="74"/>
  <c r="AT11" i="74"/>
  <c r="AT10" i="74"/>
  <c r="AV9" i="74" s="1"/>
  <c r="AT7" i="74"/>
  <c r="AT25" i="74"/>
  <c r="AV24" i="74" s="1"/>
  <c r="AT22" i="74"/>
  <c r="AT26" i="74"/>
  <c r="CI25" i="70" l="1"/>
  <c r="CI26" i="70" s="1"/>
  <c r="X27" i="70"/>
  <c r="AF28" i="70"/>
  <c r="AV62" i="74"/>
  <c r="AX61" i="74" s="1"/>
  <c r="AV63" i="74"/>
  <c r="AV59" i="74"/>
  <c r="AT54" i="74"/>
  <c r="AT57" i="74"/>
  <c r="AV56" i="74" s="1"/>
  <c r="AT58" i="74"/>
  <c r="AT52" i="74"/>
  <c r="AV51" i="74" s="1"/>
  <c r="AT53" i="74"/>
  <c r="AT49" i="74"/>
  <c r="AV47" i="74"/>
  <c r="AX46" i="74" s="1"/>
  <c r="AV48" i="74"/>
  <c r="AV44" i="74"/>
  <c r="BN5" i="43"/>
  <c r="N3" i="43"/>
  <c r="N10" i="43"/>
  <c r="BN11" i="43"/>
  <c r="N9" i="43"/>
  <c r="N11" i="43"/>
  <c r="BN9" i="43"/>
  <c r="N8" i="43"/>
  <c r="BN8" i="43"/>
  <c r="N5" i="43"/>
  <c r="BN6" i="43"/>
  <c r="N7" i="43"/>
  <c r="EF4" i="43"/>
  <c r="BN3" i="43"/>
  <c r="BN4" i="43"/>
  <c r="BN7" i="43"/>
  <c r="BN10" i="43"/>
  <c r="N4" i="43"/>
  <c r="BB43" i="74"/>
  <c r="BB39" i="74"/>
  <c r="BB42" i="74"/>
  <c r="BD41" i="74" s="1"/>
  <c r="CN31" i="77"/>
  <c r="AV20" i="74"/>
  <c r="AX19" i="74" s="1"/>
  <c r="AV21" i="74"/>
  <c r="AV17" i="74"/>
  <c r="AX6" i="74"/>
  <c r="AX5" i="74"/>
  <c r="AZ4" i="74" s="1"/>
  <c r="AX2" i="74"/>
  <c r="AV11" i="74"/>
  <c r="AV10" i="74"/>
  <c r="AX9" i="74" s="1"/>
  <c r="AV7" i="74"/>
  <c r="AV25" i="74"/>
  <c r="AX24" i="74" s="1"/>
  <c r="AV22" i="74"/>
  <c r="AV26" i="74"/>
  <c r="AV15" i="74"/>
  <c r="AX14" i="74" s="1"/>
  <c r="AV12" i="74"/>
  <c r="AV16" i="74"/>
  <c r="AG27" i="70" l="1"/>
  <c r="CZ30" i="70"/>
  <c r="AO28" i="70"/>
  <c r="CI27" i="70"/>
  <c r="AX47" i="74"/>
  <c r="AZ46" i="74" s="1"/>
  <c r="AX48" i="74"/>
  <c r="AX44" i="74"/>
  <c r="AV52" i="74"/>
  <c r="AX51" i="74" s="1"/>
  <c r="AV53" i="74"/>
  <c r="AV49" i="74"/>
  <c r="AV54" i="74"/>
  <c r="AV58" i="74"/>
  <c r="AV57" i="74"/>
  <c r="AX56" i="74" s="1"/>
  <c r="AX62" i="74"/>
  <c r="AX63" i="74"/>
  <c r="AX59" i="74"/>
  <c r="AZ61" i="74"/>
  <c r="BD42" i="74"/>
  <c r="BF41" i="74" s="1"/>
  <c r="BD43" i="74"/>
  <c r="BD39" i="74"/>
  <c r="CE31" i="77"/>
  <c r="AX11" i="74"/>
  <c r="AX10" i="74"/>
  <c r="AZ9" i="74" s="1"/>
  <c r="AX7" i="74"/>
  <c r="AZ6" i="74"/>
  <c r="AZ5" i="74"/>
  <c r="AZ2" i="74"/>
  <c r="BR6" i="74" s="1"/>
  <c r="AX20" i="74"/>
  <c r="AZ19" i="74" s="1"/>
  <c r="AX17" i="74"/>
  <c r="AX21" i="74"/>
  <c r="AX15" i="74"/>
  <c r="AX12" i="74"/>
  <c r="AX16" i="74"/>
  <c r="AZ14" i="74"/>
  <c r="AX25" i="74"/>
  <c r="AZ24" i="74" s="1"/>
  <c r="AX22" i="74"/>
  <c r="AX26" i="74"/>
  <c r="AP27" i="70" l="1"/>
  <c r="DI30" i="70"/>
  <c r="CI28" i="70" s="1"/>
  <c r="AX28" i="70"/>
  <c r="AZ63" i="74"/>
  <c r="AZ62" i="74"/>
  <c r="BB61" i="74" s="1"/>
  <c r="AZ59" i="74"/>
  <c r="AX54" i="74"/>
  <c r="AX57" i="74"/>
  <c r="AZ56" i="74" s="1"/>
  <c r="AX58" i="74"/>
  <c r="AX52" i="74"/>
  <c r="AZ51" i="74" s="1"/>
  <c r="AX53" i="74"/>
  <c r="AX49" i="74"/>
  <c r="AZ48" i="74"/>
  <c r="AZ47" i="74"/>
  <c r="BB46" i="74" s="1"/>
  <c r="AZ44" i="74"/>
  <c r="BF42" i="74"/>
  <c r="BH41" i="74" s="1"/>
  <c r="BF43" i="74"/>
  <c r="BF39" i="74"/>
  <c r="CO31" i="77"/>
  <c r="AZ22" i="74"/>
  <c r="BR26" i="74" s="1"/>
  <c r="AZ26" i="74"/>
  <c r="BD26" i="74" s="1"/>
  <c r="BI26" i="74" s="1"/>
  <c r="AZ25" i="74"/>
  <c r="AZ20" i="74"/>
  <c r="AZ17" i="74"/>
  <c r="BR21" i="74" s="1"/>
  <c r="AZ21" i="74"/>
  <c r="BD21" i="74" s="1"/>
  <c r="BI21" i="74" s="1"/>
  <c r="AZ15" i="74"/>
  <c r="AZ12" i="74"/>
  <c r="BR16" i="74" s="1"/>
  <c r="AZ16" i="74"/>
  <c r="BD16" i="74" s="1"/>
  <c r="BI16" i="74" s="1"/>
  <c r="AZ11" i="74"/>
  <c r="BD11" i="74" s="1"/>
  <c r="BI11" i="74" s="1"/>
  <c r="AZ7" i="74"/>
  <c r="BR11" i="74" s="1"/>
  <c r="AZ10" i="74"/>
  <c r="BD6" i="74"/>
  <c r="BI6" i="74" s="1"/>
  <c r="CI29" i="70" l="1"/>
  <c r="CI30" i="70" s="1"/>
  <c r="AY27" i="70"/>
  <c r="BG28" i="70"/>
  <c r="AY29" i="74"/>
  <c r="BB47" i="74"/>
  <c r="BD46" i="74" s="1"/>
  <c r="BB48" i="74"/>
  <c r="BB44" i="74"/>
  <c r="AZ53" i="74"/>
  <c r="AZ52" i="74"/>
  <c r="BB51" i="74"/>
  <c r="AZ49" i="74"/>
  <c r="AZ54" i="74"/>
  <c r="AZ57" i="74"/>
  <c r="BB56" i="74" s="1"/>
  <c r="AZ58" i="74"/>
  <c r="BB59" i="74"/>
  <c r="BB62" i="74"/>
  <c r="BD61" i="74" s="1"/>
  <c r="BB63" i="74"/>
  <c r="BH43" i="74"/>
  <c r="BH42" i="74"/>
  <c r="BJ41" i="74" s="1"/>
  <c r="BH39" i="74"/>
  <c r="CD31" i="77"/>
  <c r="AW31" i="74"/>
  <c r="BH27" i="70" l="1"/>
  <c r="BP28" i="70"/>
  <c r="CI31" i="70"/>
  <c r="CI32" i="70" s="1"/>
  <c r="CI33" i="70" s="1"/>
  <c r="BD59" i="74"/>
  <c r="BD63" i="74"/>
  <c r="BD62" i="74"/>
  <c r="BF61" i="74" s="1"/>
  <c r="BB54" i="74"/>
  <c r="BB57" i="74"/>
  <c r="BD56" i="74" s="1"/>
  <c r="BB58" i="74"/>
  <c r="BB52" i="74"/>
  <c r="BD51" i="74" s="1"/>
  <c r="BB49" i="74"/>
  <c r="BB53" i="74"/>
  <c r="BD44" i="74"/>
  <c r="BD48" i="74"/>
  <c r="BD47" i="74"/>
  <c r="BF46" i="74" s="1"/>
  <c r="BJ42" i="74"/>
  <c r="BL41" i="74"/>
  <c r="BJ43" i="74"/>
  <c r="BJ39" i="74"/>
  <c r="CP31" i="77"/>
  <c r="BQ27" i="70" l="1"/>
  <c r="BY28" i="70"/>
  <c r="BF44" i="74"/>
  <c r="BF48" i="74"/>
  <c r="BF47" i="74"/>
  <c r="BH46" i="74" s="1"/>
  <c r="BD53" i="74"/>
  <c r="BD52" i="74"/>
  <c r="BF51" i="74" s="1"/>
  <c r="BD49" i="74"/>
  <c r="BD57" i="74"/>
  <c r="BF56" i="74" s="1"/>
  <c r="BD58" i="74"/>
  <c r="BD54" i="74"/>
  <c r="BF59" i="74"/>
  <c r="BF62" i="74"/>
  <c r="BH61" i="74" s="1"/>
  <c r="BF63" i="74"/>
  <c r="BL43" i="74"/>
  <c r="BL42" i="74"/>
  <c r="BN41" i="74" s="1"/>
  <c r="BL39" i="74"/>
  <c r="CC31" i="77"/>
  <c r="BZ27" i="70" l="1"/>
  <c r="W34" i="70"/>
  <c r="CE28" i="70"/>
  <c r="BH59" i="74"/>
  <c r="BH62" i="74"/>
  <c r="BJ61" i="74" s="1"/>
  <c r="BH63" i="74"/>
  <c r="BF57" i="74"/>
  <c r="BH56" i="74" s="1"/>
  <c r="BF58" i="74"/>
  <c r="BF54" i="74"/>
  <c r="BF52" i="74"/>
  <c r="BH51" i="74" s="1"/>
  <c r="BF53" i="74"/>
  <c r="BF49" i="74"/>
  <c r="BH44" i="74"/>
  <c r="BH47" i="74"/>
  <c r="BJ46" i="74" s="1"/>
  <c r="BH48" i="74"/>
  <c r="BN39" i="74"/>
  <c r="BN43" i="74"/>
  <c r="BN42" i="74"/>
  <c r="BP41" i="74" s="1"/>
  <c r="CQ31" i="77"/>
  <c r="A17" i="69" l="1"/>
  <c r="A15" i="69"/>
  <c r="A21" i="69"/>
  <c r="A23" i="69"/>
  <c r="A19" i="69"/>
  <c r="X33" i="70"/>
  <c r="AF34" i="70"/>
  <c r="BJ44" i="74"/>
  <c r="BJ47" i="74"/>
  <c r="BL46" i="74" s="1"/>
  <c r="BJ48" i="74"/>
  <c r="BH52" i="74"/>
  <c r="BJ51" i="74" s="1"/>
  <c r="BH53" i="74"/>
  <c r="BH49" i="74"/>
  <c r="BH58" i="74"/>
  <c r="BH57" i="74"/>
  <c r="BJ56" i="74" s="1"/>
  <c r="BH54" i="74"/>
  <c r="BJ59" i="74"/>
  <c r="BJ62" i="74"/>
  <c r="BL61" i="74" s="1"/>
  <c r="BJ63" i="74"/>
  <c r="BP42" i="74"/>
  <c r="BR41" i="74" s="1"/>
  <c r="BP43" i="74"/>
  <c r="BP39" i="74"/>
  <c r="CJ30" i="77"/>
  <c r="AG33" i="70" l="1"/>
  <c r="AO34" i="70"/>
  <c r="BL62" i="74"/>
  <c r="BN61" i="74" s="1"/>
  <c r="BL63" i="74"/>
  <c r="BL59" i="74"/>
  <c r="BJ54" i="74"/>
  <c r="BJ57" i="74"/>
  <c r="BJ58" i="74"/>
  <c r="BL56" i="74"/>
  <c r="BJ52" i="74"/>
  <c r="BL51" i="74" s="1"/>
  <c r="BJ53" i="74"/>
  <c r="BJ49" i="74"/>
  <c r="BL47" i="74"/>
  <c r="BN46" i="74" s="1"/>
  <c r="BL48" i="74"/>
  <c r="BL44" i="74"/>
  <c r="BR42" i="74"/>
  <c r="BT41" i="74" s="1"/>
  <c r="BR43" i="74"/>
  <c r="BR39" i="74"/>
  <c r="CI30" i="77"/>
  <c r="AP33" i="70" l="1"/>
  <c r="AX34" i="70"/>
  <c r="BN47" i="74"/>
  <c r="BP46" i="74" s="1"/>
  <c r="BN48" i="74"/>
  <c r="BN44" i="74"/>
  <c r="BL52" i="74"/>
  <c r="BN51" i="74" s="1"/>
  <c r="BL53" i="74"/>
  <c r="BL49" i="74"/>
  <c r="BL54" i="74"/>
  <c r="BL58" i="74"/>
  <c r="BL57" i="74"/>
  <c r="BN56" i="74" s="1"/>
  <c r="BN62" i="74"/>
  <c r="BP61" i="74" s="1"/>
  <c r="BN63" i="74"/>
  <c r="BN59" i="74"/>
  <c r="BT42" i="74"/>
  <c r="BV41" i="74" s="1"/>
  <c r="BT43" i="74"/>
  <c r="BT39" i="74"/>
  <c r="CK30" i="77"/>
  <c r="AY33" i="70" l="1"/>
  <c r="BG34" i="70"/>
  <c r="BP63" i="74"/>
  <c r="BP62" i="74"/>
  <c r="BR61" i="74" s="1"/>
  <c r="BP59" i="74"/>
  <c r="BN54" i="74"/>
  <c r="BN57" i="74"/>
  <c r="BP56" i="74" s="1"/>
  <c r="BN58" i="74"/>
  <c r="BN52" i="74"/>
  <c r="BP51" i="74" s="1"/>
  <c r="BN53" i="74"/>
  <c r="BN49" i="74"/>
  <c r="BP48" i="74"/>
  <c r="BP47" i="74"/>
  <c r="BR46" i="74" s="1"/>
  <c r="BP44" i="74"/>
  <c r="BV42" i="74"/>
  <c r="BV43" i="74"/>
  <c r="BX41" i="74"/>
  <c r="BV39" i="74"/>
  <c r="CH30" i="77"/>
  <c r="BH33" i="70" l="1"/>
  <c r="BP34" i="70"/>
  <c r="G57" i="71"/>
  <c r="BR47" i="74"/>
  <c r="BT46" i="74" s="1"/>
  <c r="BR48" i="74"/>
  <c r="BR44" i="74"/>
  <c r="BP53" i="74"/>
  <c r="BP49" i="74"/>
  <c r="BP52" i="74"/>
  <c r="BR51" i="74" s="1"/>
  <c r="BP54" i="74"/>
  <c r="BP57" i="74"/>
  <c r="BR56" i="74" s="1"/>
  <c r="BP58" i="74"/>
  <c r="BR59" i="74"/>
  <c r="BR62" i="74"/>
  <c r="BT61" i="74" s="1"/>
  <c r="BR63" i="74"/>
  <c r="BX43" i="74"/>
  <c r="BX42" i="74"/>
  <c r="BZ41" i="74" s="1"/>
  <c r="BX39" i="74"/>
  <c r="CL30" i="77"/>
  <c r="BQ33" i="70" l="1"/>
  <c r="BY34" i="70"/>
  <c r="BT59" i="74"/>
  <c r="BT63" i="74"/>
  <c r="BT62" i="74"/>
  <c r="BV61" i="74" s="1"/>
  <c r="BR54" i="74"/>
  <c r="BR57" i="74"/>
  <c r="BT56" i="74" s="1"/>
  <c r="BR58" i="74"/>
  <c r="BR52" i="74"/>
  <c r="BT51" i="74" s="1"/>
  <c r="BR49" i="74"/>
  <c r="BR53" i="74"/>
  <c r="BT44" i="74"/>
  <c r="BT48" i="74"/>
  <c r="BT47" i="74"/>
  <c r="BV46" i="74" s="1"/>
  <c r="BZ42" i="74"/>
  <c r="CB41" i="74" s="1"/>
  <c r="BZ43" i="74"/>
  <c r="BZ39" i="74"/>
  <c r="CG30" i="77"/>
  <c r="BZ33" i="70" l="1"/>
  <c r="CE34" i="70"/>
  <c r="U3" i="69" s="1"/>
  <c r="BV44" i="74"/>
  <c r="BV48" i="74"/>
  <c r="BV47" i="74"/>
  <c r="BX46" i="74" s="1"/>
  <c r="BT53" i="74"/>
  <c r="BT49" i="74"/>
  <c r="BT52" i="74"/>
  <c r="BV51" i="74" s="1"/>
  <c r="BT57" i="74"/>
  <c r="BV56" i="74" s="1"/>
  <c r="BT58" i="74"/>
  <c r="BT54" i="74"/>
  <c r="BV59" i="74"/>
  <c r="BV62" i="74"/>
  <c r="BX61" i="74" s="1"/>
  <c r="BV63" i="74"/>
  <c r="CB43" i="74"/>
  <c r="CB42" i="74"/>
  <c r="CD41" i="74" s="1"/>
  <c r="CB39" i="74"/>
  <c r="CM30" i="77"/>
  <c r="A25" i="69" l="1"/>
  <c r="BX59" i="74"/>
  <c r="BX62" i="74"/>
  <c r="BZ61" i="74" s="1"/>
  <c r="BX63" i="74"/>
  <c r="BV57" i="74"/>
  <c r="BX56" i="74" s="1"/>
  <c r="BV58" i="74"/>
  <c r="BV54" i="74"/>
  <c r="BV52" i="74"/>
  <c r="BX51" i="74" s="1"/>
  <c r="BV49" i="74"/>
  <c r="BV53" i="74"/>
  <c r="BX44" i="74"/>
  <c r="BX47" i="74"/>
  <c r="BZ46" i="74" s="1"/>
  <c r="BX48" i="74"/>
  <c r="CD43" i="74"/>
  <c r="CD42" i="74"/>
  <c r="CF41" i="74" s="1"/>
  <c r="CD39" i="74"/>
  <c r="CF30" i="77"/>
  <c r="CD53" i="82" l="1"/>
  <c r="AF51" i="82"/>
  <c r="CE22" i="69"/>
  <c r="CE14" i="69"/>
  <c r="G51" i="82"/>
  <c r="AF49" i="82"/>
  <c r="CE20" i="69"/>
  <c r="G50" i="82"/>
  <c r="AF48" i="82"/>
  <c r="CD20" i="69"/>
  <c r="CD51" i="82"/>
  <c r="CD14" i="69"/>
  <c r="CD59" i="82"/>
  <c r="G48" i="82"/>
  <c r="AF50" i="82"/>
  <c r="CE18" i="69"/>
  <c r="CD61" i="82"/>
  <c r="G49" i="82"/>
  <c r="G47" i="82"/>
  <c r="CD18" i="69"/>
  <c r="AF47" i="82"/>
  <c r="CD55" i="82"/>
  <c r="AF46" i="82"/>
  <c r="CE24" i="69"/>
  <c r="CE16" i="69"/>
  <c r="G46" i="82"/>
  <c r="CD24" i="69"/>
  <c r="CD22" i="69"/>
  <c r="CD57" i="82"/>
  <c r="CD16" i="69"/>
  <c r="BZ44" i="74"/>
  <c r="BZ47" i="74"/>
  <c r="CB46" i="74" s="1"/>
  <c r="BZ48" i="74"/>
  <c r="BX52" i="74"/>
  <c r="BZ51" i="74" s="1"/>
  <c r="BX53" i="74"/>
  <c r="BX49" i="74"/>
  <c r="BX58" i="74"/>
  <c r="BX57" i="74"/>
  <c r="BZ56" i="74" s="1"/>
  <c r="BX54" i="74"/>
  <c r="BZ59" i="74"/>
  <c r="BZ62" i="74"/>
  <c r="CB61" i="74" s="1"/>
  <c r="BZ63" i="74"/>
  <c r="CF42" i="74"/>
  <c r="CH41" i="74" s="1"/>
  <c r="CF39" i="74"/>
  <c r="CF43" i="74"/>
  <c r="CN30" i="77"/>
  <c r="CK16" i="69" l="1"/>
  <c r="DW9" i="69" s="1"/>
  <c r="CK18" i="69"/>
  <c r="DT9" i="69" s="1"/>
  <c r="O17" i="16" s="1"/>
  <c r="CB62" i="74"/>
  <c r="CD61" i="74" s="1"/>
  <c r="CB63" i="74"/>
  <c r="CB59" i="74"/>
  <c r="BZ54" i="74"/>
  <c r="BZ57" i="74"/>
  <c r="BZ58" i="74"/>
  <c r="CB56" i="74"/>
  <c r="BZ52" i="74"/>
  <c r="CB51" i="74" s="1"/>
  <c r="BZ53" i="74"/>
  <c r="BZ49" i="74"/>
  <c r="CB47" i="74"/>
  <c r="CD46" i="74" s="1"/>
  <c r="CB48" i="74"/>
  <c r="CB44" i="74"/>
  <c r="CH42" i="74"/>
  <c r="CJ41" i="74" s="1"/>
  <c r="CH43" i="74"/>
  <c r="CH39" i="74"/>
  <c r="CE30" i="77"/>
  <c r="DZ9" i="69" l="1"/>
  <c r="R17" i="16" s="1"/>
  <c r="DW22" i="69"/>
  <c r="CD47" i="74"/>
  <c r="CD48" i="74"/>
  <c r="CD44" i="74"/>
  <c r="CF46" i="74"/>
  <c r="CB52" i="74"/>
  <c r="CD51" i="74" s="1"/>
  <c r="CB53" i="74"/>
  <c r="CB49" i="74"/>
  <c r="CB54" i="74"/>
  <c r="CB58" i="74"/>
  <c r="CB57" i="74"/>
  <c r="CD56" i="74" s="1"/>
  <c r="CD62" i="74"/>
  <c r="CD63" i="74"/>
  <c r="CD59" i="74"/>
  <c r="CF61" i="74"/>
  <c r="CJ42" i="74"/>
  <c r="CL41" i="74" s="1"/>
  <c r="CJ43" i="74"/>
  <c r="CJ39" i="74"/>
  <c r="CO30" i="77"/>
  <c r="CN49" i="16" l="1"/>
  <c r="CF63" i="74"/>
  <c r="CF62" i="74"/>
  <c r="CH61" i="74" s="1"/>
  <c r="CF59" i="74"/>
  <c r="CD54" i="74"/>
  <c r="CD57" i="74"/>
  <c r="CF56" i="74" s="1"/>
  <c r="CD58" i="74"/>
  <c r="CD52" i="74"/>
  <c r="CF51" i="74" s="1"/>
  <c r="CD53" i="74"/>
  <c r="CD49" i="74"/>
  <c r="CF48" i="74"/>
  <c r="CF47" i="74"/>
  <c r="CH46" i="74" s="1"/>
  <c r="CF44" i="74"/>
  <c r="CL42" i="74"/>
  <c r="CL43" i="74"/>
  <c r="CN41" i="74"/>
  <c r="CL39" i="74"/>
  <c r="CD30" i="77"/>
  <c r="CH47" i="74" l="1"/>
  <c r="CJ46" i="74" s="1"/>
  <c r="CH48" i="74"/>
  <c r="CH44" i="74"/>
  <c r="CF53" i="74"/>
  <c r="CF49" i="74"/>
  <c r="CF52" i="74"/>
  <c r="CH51" i="74" s="1"/>
  <c r="CF54" i="74"/>
  <c r="CF57" i="74"/>
  <c r="CH56" i="74" s="1"/>
  <c r="CF58" i="74"/>
  <c r="CH59" i="74"/>
  <c r="CH62" i="74"/>
  <c r="CJ61" i="74"/>
  <c r="CH63" i="74"/>
  <c r="CN43" i="74"/>
  <c r="CN42" i="74"/>
  <c r="CP41" i="74" s="1"/>
  <c r="CN39" i="74"/>
  <c r="CP30" i="77"/>
  <c r="CJ59" i="74" l="1"/>
  <c r="CJ63" i="74"/>
  <c r="CJ62" i="74"/>
  <c r="CL61" i="74" s="1"/>
  <c r="CH54" i="74"/>
  <c r="CH57" i="74"/>
  <c r="CJ56" i="74" s="1"/>
  <c r="CH58" i="74"/>
  <c r="CH52" i="74"/>
  <c r="CJ51" i="74" s="1"/>
  <c r="CH49" i="74"/>
  <c r="CH53" i="74"/>
  <c r="CJ44" i="74"/>
  <c r="CJ48" i="74"/>
  <c r="CJ47" i="74"/>
  <c r="CL46" i="74" s="1"/>
  <c r="CP42" i="74"/>
  <c r="CR41" i="74"/>
  <c r="CP43" i="74"/>
  <c r="CP39" i="74"/>
  <c r="CC30" i="77"/>
  <c r="CL44" i="74" l="1"/>
  <c r="CL48" i="74"/>
  <c r="CL47" i="74"/>
  <c r="CN46" i="74" s="1"/>
  <c r="CJ53" i="74"/>
  <c r="CJ52" i="74"/>
  <c r="CL51" i="74" s="1"/>
  <c r="CJ49" i="74"/>
  <c r="CJ57" i="74"/>
  <c r="CL56" i="74" s="1"/>
  <c r="CJ58" i="74"/>
  <c r="CJ54" i="74"/>
  <c r="CL59" i="74"/>
  <c r="CL62" i="74"/>
  <c r="CN61" i="74" s="1"/>
  <c r="CL63" i="74"/>
  <c r="CR43" i="74"/>
  <c r="CR39" i="74"/>
  <c r="CR42" i="74"/>
  <c r="CT41" i="74" s="1"/>
  <c r="CQ30" i="77"/>
  <c r="CN59" i="74" l="1"/>
  <c r="CN62" i="74"/>
  <c r="CP61" i="74" s="1"/>
  <c r="CN63" i="74"/>
  <c r="CL57" i="74"/>
  <c r="CL58" i="74"/>
  <c r="CL54" i="74"/>
  <c r="CN56" i="74"/>
  <c r="CL52" i="74"/>
  <c r="CN51" i="74" s="1"/>
  <c r="CL53" i="74"/>
  <c r="CL49" i="74"/>
  <c r="CN44" i="74"/>
  <c r="CN47" i="74"/>
  <c r="CP46" i="74" s="1"/>
  <c r="CN48" i="74"/>
  <c r="CT43" i="74"/>
  <c r="CT39" i="74"/>
  <c r="CT42" i="74"/>
  <c r="CV41" i="74" s="1"/>
  <c r="CJ29" i="77"/>
  <c r="CP44" i="74" l="1"/>
  <c r="CP47" i="74"/>
  <c r="CR46" i="74" s="1"/>
  <c r="CP48" i="74"/>
  <c r="CN52" i="74"/>
  <c r="CP51" i="74" s="1"/>
  <c r="CN53" i="74"/>
  <c r="CN49" i="74"/>
  <c r="CN58" i="74"/>
  <c r="CN54" i="74"/>
  <c r="CN57" i="74"/>
  <c r="CP56" i="74" s="1"/>
  <c r="CP59" i="74"/>
  <c r="CP62" i="74"/>
  <c r="CR61" i="74" s="1"/>
  <c r="CP63" i="74"/>
  <c r="CV42" i="74"/>
  <c r="CX41" i="74" s="1"/>
  <c r="CV43" i="74"/>
  <c r="CV39" i="74"/>
  <c r="CI29" i="77"/>
  <c r="CR62" i="74" l="1"/>
  <c r="CT61" i="74" s="1"/>
  <c r="CR63" i="74"/>
  <c r="CR59" i="74"/>
  <c r="CP54" i="74"/>
  <c r="CP57" i="74"/>
  <c r="CR56" i="74" s="1"/>
  <c r="CP58" i="74"/>
  <c r="CP52" i="74"/>
  <c r="CR51" i="74" s="1"/>
  <c r="CP53" i="74"/>
  <c r="CP49" i="74"/>
  <c r="CR47" i="74"/>
  <c r="CT46" i="74" s="1"/>
  <c r="CR48" i="74"/>
  <c r="CR44" i="74"/>
  <c r="CX42" i="74"/>
  <c r="CZ41" i="74" s="1"/>
  <c r="CX43" i="74"/>
  <c r="CX39" i="74"/>
  <c r="CK29" i="77"/>
  <c r="CT47" i="74" l="1"/>
  <c r="CV46" i="74" s="1"/>
  <c r="CT48" i="74"/>
  <c r="CT44" i="74"/>
  <c r="CR52" i="74"/>
  <c r="CT51" i="74" s="1"/>
  <c r="CR53" i="74"/>
  <c r="CR49" i="74"/>
  <c r="CR54" i="74"/>
  <c r="CR58" i="74"/>
  <c r="CR57" i="74"/>
  <c r="CT56" i="74" s="1"/>
  <c r="CT62" i="74"/>
  <c r="CT63" i="74"/>
  <c r="CT59" i="74"/>
  <c r="CV61" i="74"/>
  <c r="CZ42" i="74"/>
  <c r="DB41" i="74" s="1"/>
  <c r="CZ43" i="74"/>
  <c r="CZ39" i="74"/>
  <c r="CH29" i="77"/>
  <c r="CV63" i="74" l="1"/>
  <c r="CV59" i="74"/>
  <c r="CV62" i="74"/>
  <c r="CX61" i="74" s="1"/>
  <c r="CT54" i="74"/>
  <c r="CT57" i="74"/>
  <c r="CV56" i="74" s="1"/>
  <c r="CT58" i="74"/>
  <c r="CT52" i="74"/>
  <c r="CV51" i="74" s="1"/>
  <c r="CT53" i="74"/>
  <c r="CT49" i="74"/>
  <c r="CV48" i="74"/>
  <c r="CV47" i="74"/>
  <c r="CX46" i="74" s="1"/>
  <c r="CV44" i="74"/>
  <c r="DB42" i="74"/>
  <c r="DD41" i="74" s="1"/>
  <c r="DB43" i="74"/>
  <c r="DB39" i="74"/>
  <c r="CL29" i="77"/>
  <c r="CX47" i="74" l="1"/>
  <c r="CZ46" i="74" s="1"/>
  <c r="CX48" i="74"/>
  <c r="CX44" i="74"/>
  <c r="CV53" i="74"/>
  <c r="CV49" i="74"/>
  <c r="CV52" i="74"/>
  <c r="CX51" i="74" s="1"/>
  <c r="CV54" i="74"/>
  <c r="CV57" i="74"/>
  <c r="CX56" i="74" s="1"/>
  <c r="CV58" i="74"/>
  <c r="CX59" i="74"/>
  <c r="CX62" i="74"/>
  <c r="CX63" i="74"/>
  <c r="CZ61" i="74"/>
  <c r="DD43" i="74"/>
  <c r="DD42" i="74"/>
  <c r="DF41" i="74" s="1"/>
  <c r="DD39" i="74"/>
  <c r="CG29" i="77"/>
  <c r="CZ59" i="74" l="1"/>
  <c r="CZ63" i="74"/>
  <c r="CZ62" i="74"/>
  <c r="DB61" i="74" s="1"/>
  <c r="CX54" i="74"/>
  <c r="CX57" i="74"/>
  <c r="CZ56" i="74" s="1"/>
  <c r="CX58" i="74"/>
  <c r="CX52" i="74"/>
  <c r="CZ51" i="74" s="1"/>
  <c r="CX49" i="74"/>
  <c r="CX53" i="74"/>
  <c r="CZ44" i="74"/>
  <c r="CZ48" i="74"/>
  <c r="CZ47" i="74"/>
  <c r="DB46" i="74" s="1"/>
  <c r="DF39" i="74"/>
  <c r="DF42" i="74"/>
  <c r="DH41" i="74"/>
  <c r="DF43" i="74"/>
  <c r="CM29" i="77"/>
  <c r="DB44" i="74" l="1"/>
  <c r="DB48" i="74"/>
  <c r="DB47" i="74"/>
  <c r="DD46" i="74" s="1"/>
  <c r="CZ53" i="74"/>
  <c r="CZ52" i="74"/>
  <c r="DB51" i="74" s="1"/>
  <c r="CZ49" i="74"/>
  <c r="CZ57" i="74"/>
  <c r="DB56" i="74" s="1"/>
  <c r="CZ58" i="74"/>
  <c r="CZ54" i="74"/>
  <c r="DB59" i="74"/>
  <c r="DB62" i="74"/>
  <c r="DD61" i="74" s="1"/>
  <c r="DB63" i="74"/>
  <c r="DH43" i="74"/>
  <c r="DH42" i="74"/>
  <c r="DJ41" i="74" s="1"/>
  <c r="DH39" i="74"/>
  <c r="CF29" i="77"/>
  <c r="DD59" i="74" l="1"/>
  <c r="DD62" i="74"/>
  <c r="DF61" i="74" s="1"/>
  <c r="DD63" i="74"/>
  <c r="DB57" i="74"/>
  <c r="DB58" i="74"/>
  <c r="DB54" i="74"/>
  <c r="DD56" i="74"/>
  <c r="DB52" i="74"/>
  <c r="DD51" i="74" s="1"/>
  <c r="DB53" i="74"/>
  <c r="DB49" i="74"/>
  <c r="DD44" i="74"/>
  <c r="DD47" i="74"/>
  <c r="DF46" i="74" s="1"/>
  <c r="DD48" i="74"/>
  <c r="DJ43" i="74"/>
  <c r="DJ42" i="74"/>
  <c r="DL41" i="74" s="1"/>
  <c r="DJ39" i="74"/>
  <c r="CN29" i="77"/>
  <c r="DF44" i="74" l="1"/>
  <c r="DF47" i="74"/>
  <c r="DH46" i="74" s="1"/>
  <c r="DF48" i="74"/>
  <c r="DD52" i="74"/>
  <c r="DF51" i="74" s="1"/>
  <c r="DD53" i="74"/>
  <c r="DD49" i="74"/>
  <c r="DD58" i="74"/>
  <c r="DD54" i="74"/>
  <c r="DD57" i="74"/>
  <c r="DF56" i="74" s="1"/>
  <c r="DF59" i="74"/>
  <c r="DF62" i="74"/>
  <c r="DH61" i="74" s="1"/>
  <c r="DF63" i="74"/>
  <c r="DL42" i="74"/>
  <c r="DN41" i="74" s="1"/>
  <c r="DL43" i="74"/>
  <c r="DL39" i="74"/>
  <c r="CE29" i="77"/>
  <c r="DH62" i="74" l="1"/>
  <c r="DJ61" i="74" s="1"/>
  <c r="DH63" i="74"/>
  <c r="DH59" i="74"/>
  <c r="DF54" i="74"/>
  <c r="DF57" i="74"/>
  <c r="DH56" i="74" s="1"/>
  <c r="DF58" i="74"/>
  <c r="DF52" i="74"/>
  <c r="DH51" i="74" s="1"/>
  <c r="DF53" i="74"/>
  <c r="DF49" i="74"/>
  <c r="DH47" i="74"/>
  <c r="DJ46" i="74" s="1"/>
  <c r="DH48" i="74"/>
  <c r="DH44" i="74"/>
  <c r="DN42" i="74"/>
  <c r="DP41" i="74" s="1"/>
  <c r="DN43" i="74"/>
  <c r="DN39" i="74"/>
  <c r="CO29" i="77"/>
  <c r="DJ47" i="74" l="1"/>
  <c r="DL46" i="74" s="1"/>
  <c r="DJ48" i="74"/>
  <c r="DJ44" i="74"/>
  <c r="DH52" i="74"/>
  <c r="DJ51" i="74" s="1"/>
  <c r="DH53" i="74"/>
  <c r="DH49" i="74"/>
  <c r="DH54" i="74"/>
  <c r="DH58" i="74"/>
  <c r="DH57" i="74"/>
  <c r="DJ56" i="74" s="1"/>
  <c r="DJ62" i="74"/>
  <c r="DJ63" i="74"/>
  <c r="DJ59" i="74"/>
  <c r="DL61" i="74"/>
  <c r="DP42" i="74"/>
  <c r="DR41" i="74" s="1"/>
  <c r="DP43" i="74"/>
  <c r="DP39" i="74"/>
  <c r="CD29" i="77"/>
  <c r="DL63" i="74" l="1"/>
  <c r="DL62" i="74"/>
  <c r="DN61" i="74" s="1"/>
  <c r="DL59" i="74"/>
  <c r="DJ54" i="74"/>
  <c r="DJ57" i="74"/>
  <c r="DL56" i="74" s="1"/>
  <c r="DJ58" i="74"/>
  <c r="DJ52" i="74"/>
  <c r="DL51" i="74" s="1"/>
  <c r="DJ53" i="74"/>
  <c r="DJ49" i="74"/>
  <c r="DL48" i="74"/>
  <c r="DL47" i="74"/>
  <c r="DN46" i="74" s="1"/>
  <c r="DL44" i="74"/>
  <c r="DR42" i="74"/>
  <c r="DR43" i="74"/>
  <c r="DT41" i="74"/>
  <c r="DR39" i="74"/>
  <c r="CP29" i="77"/>
  <c r="DN47" i="74" l="1"/>
  <c r="DN48" i="74"/>
  <c r="DN44" i="74"/>
  <c r="DP46" i="74"/>
  <c r="DL53" i="74"/>
  <c r="DL52" i="74"/>
  <c r="DN51" i="74" s="1"/>
  <c r="DL49" i="74"/>
  <c r="DL54" i="74"/>
  <c r="DL57" i="74"/>
  <c r="DN56" i="74" s="1"/>
  <c r="DL58" i="74"/>
  <c r="DN59" i="74"/>
  <c r="DN62" i="74"/>
  <c r="DP61" i="74" s="1"/>
  <c r="DN63" i="74"/>
  <c r="DT43" i="74"/>
  <c r="DT39" i="74"/>
  <c r="DT42" i="74"/>
  <c r="DV41" i="74" s="1"/>
  <c r="CC29" i="77"/>
  <c r="DP59" i="74" l="1"/>
  <c r="DP63" i="74"/>
  <c r="DP62" i="74"/>
  <c r="DR61" i="74" s="1"/>
  <c r="DN54" i="74"/>
  <c r="DN57" i="74"/>
  <c r="DP56" i="74" s="1"/>
  <c r="DN58" i="74"/>
  <c r="DN52" i="74"/>
  <c r="DP51" i="74"/>
  <c r="DN49" i="74"/>
  <c r="DN53" i="74"/>
  <c r="DP44" i="74"/>
  <c r="DP48" i="74"/>
  <c r="DP47" i="74"/>
  <c r="DR46" i="74" s="1"/>
  <c r="DV39" i="74"/>
  <c r="DV42" i="74"/>
  <c r="DX41" i="74" s="1"/>
  <c r="DV43" i="74"/>
  <c r="CQ29" i="77"/>
  <c r="DR44" i="74" l="1"/>
  <c r="DR48" i="74"/>
  <c r="DR47" i="74"/>
  <c r="DT46" i="74" s="1"/>
  <c r="DP53" i="74"/>
  <c r="DP49" i="74"/>
  <c r="DP52" i="74"/>
  <c r="DR51" i="74" s="1"/>
  <c r="DP57" i="74"/>
  <c r="DR56" i="74" s="1"/>
  <c r="DP58" i="74"/>
  <c r="DP54" i="74"/>
  <c r="DR59" i="74"/>
  <c r="DR62" i="74"/>
  <c r="DT61" i="74" s="1"/>
  <c r="DR63" i="74"/>
  <c r="DX43" i="74"/>
  <c r="DX42" i="74"/>
  <c r="DZ41" i="74" s="1"/>
  <c r="DX39" i="74"/>
  <c r="CJ28" i="77"/>
  <c r="DT59" i="74" l="1"/>
  <c r="DT62" i="74"/>
  <c r="DV61" i="74" s="1"/>
  <c r="DT63" i="74"/>
  <c r="DR57" i="74"/>
  <c r="DT56" i="74" s="1"/>
  <c r="DR58" i="74"/>
  <c r="DR54" i="74"/>
  <c r="DR52" i="74"/>
  <c r="DT51" i="74" s="1"/>
  <c r="DR53" i="74"/>
  <c r="DR49" i="74"/>
  <c r="DT44" i="74"/>
  <c r="DT47" i="74"/>
  <c r="DV46" i="74" s="1"/>
  <c r="DT48" i="74"/>
  <c r="DZ42" i="74"/>
  <c r="EB41" i="74"/>
  <c r="DZ39" i="74"/>
  <c r="DZ43" i="74"/>
  <c r="CI28" i="77"/>
  <c r="DV44" i="74" l="1"/>
  <c r="DV47" i="74"/>
  <c r="DX46" i="74" s="1"/>
  <c r="DV48" i="74"/>
  <c r="DT52" i="74"/>
  <c r="DV51" i="74" s="1"/>
  <c r="DT53" i="74"/>
  <c r="DT49" i="74"/>
  <c r="DT58" i="74"/>
  <c r="DT57" i="74"/>
  <c r="DV56" i="74" s="1"/>
  <c r="DT54" i="74"/>
  <c r="DV59" i="74"/>
  <c r="DV62" i="74"/>
  <c r="DX61" i="74" s="1"/>
  <c r="DV63" i="74"/>
  <c r="EB42" i="74"/>
  <c r="EB43" i="74"/>
  <c r="EB39" i="74"/>
  <c r="CK28" i="77"/>
  <c r="DX62" i="74" l="1"/>
  <c r="DZ61" i="74" s="1"/>
  <c r="DX63" i="74"/>
  <c r="DX59" i="74"/>
  <c r="DV54" i="74"/>
  <c r="DV57" i="74"/>
  <c r="DV58" i="74"/>
  <c r="DX56" i="74"/>
  <c r="DV52" i="74"/>
  <c r="DX51" i="74" s="1"/>
  <c r="DV53" i="74"/>
  <c r="DV49" i="74"/>
  <c r="DX47" i="74"/>
  <c r="DZ46" i="74" s="1"/>
  <c r="DX48" i="74"/>
  <c r="DX44" i="74"/>
  <c r="CH28" i="77"/>
  <c r="DZ47" i="74" l="1"/>
  <c r="EB46" i="74" s="1"/>
  <c r="DZ48" i="74"/>
  <c r="DZ44" i="74"/>
  <c r="DX52" i="74"/>
  <c r="DZ51" i="74" s="1"/>
  <c r="DX53" i="74"/>
  <c r="DX49" i="74"/>
  <c r="DX54" i="74"/>
  <c r="DX58" i="74"/>
  <c r="DX57" i="74"/>
  <c r="DZ56" i="74" s="1"/>
  <c r="DZ62" i="74"/>
  <c r="DZ63" i="74"/>
  <c r="DZ59" i="74"/>
  <c r="EB61" i="74"/>
  <c r="CL28" i="77"/>
  <c r="EB63" i="74" l="1"/>
  <c r="EB62" i="74"/>
  <c r="EB59" i="74"/>
  <c r="DZ54" i="74"/>
  <c r="DZ57" i="74"/>
  <c r="EB56" i="74" s="1"/>
  <c r="DZ58" i="74"/>
  <c r="DZ52" i="74"/>
  <c r="EB51" i="74" s="1"/>
  <c r="DZ53" i="74"/>
  <c r="DZ49" i="74"/>
  <c r="EB48" i="74"/>
  <c r="EB47" i="74"/>
  <c r="EB44" i="74"/>
  <c r="CG28" i="77"/>
  <c r="EB53" i="74" l="1"/>
  <c r="EB49" i="74"/>
  <c r="EB52" i="74"/>
  <c r="EB54" i="74"/>
  <c r="EB57" i="74"/>
  <c r="EB58" i="74"/>
  <c r="CM28" i="77"/>
  <c r="CF28" i="77" l="1"/>
  <c r="CN28" i="77" l="1"/>
  <c r="CE28" i="77" l="1"/>
  <c r="CO28" i="77" l="1"/>
  <c r="CD28" i="77" l="1"/>
  <c r="CP28" i="77" l="1"/>
  <c r="CC28" i="77" l="1"/>
  <c r="CQ28" i="77" l="1"/>
  <c r="CJ27" i="77" l="1"/>
  <c r="CI27" i="77" l="1"/>
  <c r="CK27" i="77" l="1"/>
  <c r="CH27" i="77" l="1"/>
  <c r="CL27" i="77" l="1"/>
  <c r="CG27" i="77" l="1"/>
  <c r="CM27" i="77" l="1"/>
  <c r="CF27" i="77" l="1"/>
  <c r="CN27" i="77" l="1"/>
  <c r="CE27" i="77" l="1"/>
  <c r="CO27" i="77" l="1"/>
  <c r="CD27" i="77" l="1"/>
  <c r="CP27" i="77" l="1"/>
  <c r="CC27" i="77" l="1"/>
  <c r="CQ27" i="77" l="1"/>
  <c r="CJ26" i="77" l="1"/>
  <c r="CI26" i="77" l="1"/>
  <c r="CK26" i="77" l="1"/>
  <c r="CH26" i="77" l="1"/>
  <c r="CL26" i="77" l="1"/>
  <c r="CG26" i="77" l="1"/>
  <c r="CM26" i="77" l="1"/>
  <c r="CF26" i="77" l="1"/>
  <c r="CN26" i="77" l="1"/>
  <c r="CE26" i="77" l="1"/>
  <c r="CO26" i="77" l="1"/>
  <c r="CD26" i="77" l="1"/>
  <c r="CP26" i="77" l="1"/>
  <c r="CC26" i="77" l="1"/>
  <c r="CQ26" i="77" l="1"/>
  <c r="CJ25" i="77" l="1"/>
  <c r="CI25" i="77" l="1"/>
  <c r="CK25" i="77" l="1"/>
  <c r="CH25" i="77" l="1"/>
  <c r="CL25" i="77" l="1"/>
  <c r="CG25" i="77" l="1"/>
  <c r="CM25" i="77" l="1"/>
  <c r="CF25" i="77" l="1"/>
  <c r="CN25" i="77" l="1"/>
  <c r="CE25" i="77" l="1"/>
  <c r="CO25" i="77" l="1"/>
  <c r="CD25" i="77" l="1"/>
  <c r="CP25" i="77" l="1"/>
  <c r="CC25" i="77" l="1"/>
  <c r="CQ25" i="77" l="1"/>
  <c r="AU25" i="77" s="1"/>
  <c r="FK121" i="40"/>
  <c r="AG25" i="77"/>
  <c r="AT25" i="77"/>
  <c r="AH25" i="77"/>
  <c r="AS25" i="77"/>
  <c r="AI25" i="77"/>
  <c r="AR25" i="77"/>
  <c r="AJ25" i="77"/>
  <c r="AQ25" i="77"/>
  <c r="AK25" i="77"/>
  <c r="AP25" i="77"/>
  <c r="AL25" i="77"/>
  <c r="AO25" i="77"/>
  <c r="AM25" i="77"/>
  <c r="AN25" i="77"/>
  <c r="AU26" i="77"/>
  <c r="AG26" i="77"/>
  <c r="AT26" i="77"/>
  <c r="AH26" i="77"/>
  <c r="AS26" i="77"/>
  <c r="AI26" i="77"/>
  <c r="AR26" i="77"/>
  <c r="AJ26" i="77"/>
  <c r="AQ26" i="77"/>
  <c r="AK26" i="77"/>
  <c r="AP26" i="77"/>
  <c r="AL26" i="77"/>
  <c r="AO26" i="77"/>
  <c r="AM26" i="77"/>
  <c r="AN26" i="77"/>
  <c r="AU27" i="77"/>
  <c r="AG27" i="77"/>
  <c r="AT27" i="77"/>
  <c r="AH27" i="77"/>
  <c r="AS27" i="77"/>
  <c r="AI27" i="77"/>
  <c r="AR27" i="77"/>
  <c r="AJ27" i="77"/>
  <c r="AQ27" i="77"/>
  <c r="AK27" i="77"/>
  <c r="AP27" i="77"/>
  <c r="AL27" i="77"/>
  <c r="AO27" i="77"/>
  <c r="AM27" i="77"/>
  <c r="AN27" i="77"/>
  <c r="AU28" i="77"/>
  <c r="AG28" i="77"/>
  <c r="AT28" i="77"/>
  <c r="AH28" i="77"/>
  <c r="AS28" i="77"/>
  <c r="AI28" i="77"/>
  <c r="AR28" i="77"/>
  <c r="AJ28" i="77"/>
  <c r="AQ28" i="77"/>
  <c r="AK28" i="77"/>
  <c r="AP28" i="77"/>
  <c r="AL28" i="77"/>
  <c r="AO28" i="77"/>
  <c r="AM28" i="77"/>
  <c r="AN28" i="77"/>
  <c r="AU29" i="77"/>
  <c r="AG29" i="77"/>
  <c r="AT29" i="77"/>
  <c r="AH29" i="77"/>
  <c r="AS29" i="77"/>
  <c r="AI29" i="77"/>
  <c r="AR29" i="77"/>
  <c r="AJ29" i="77"/>
  <c r="AQ29" i="77"/>
  <c r="AK29" i="77"/>
  <c r="AP29" i="77"/>
  <c r="AL29" i="77"/>
  <c r="AO29" i="77"/>
  <c r="AM29" i="77"/>
  <c r="AN29" i="77"/>
  <c r="AU30" i="77"/>
  <c r="AG30" i="77"/>
  <c r="AT30" i="77"/>
  <c r="AH30" i="77"/>
  <c r="AS30" i="77"/>
  <c r="AI30" i="77"/>
  <c r="AR30" i="77"/>
  <c r="AJ30" i="77"/>
  <c r="AQ30" i="77"/>
  <c r="AK30" i="77"/>
  <c r="AP30" i="77"/>
  <c r="AL30" i="77"/>
  <c r="AO30" i="77"/>
  <c r="AM30" i="77"/>
  <c r="AN30" i="77"/>
  <c r="AU31" i="77"/>
  <c r="AG31" i="77"/>
  <c r="AT31" i="77"/>
  <c r="AH31" i="77"/>
  <c r="AS31" i="77"/>
  <c r="AI31" i="77"/>
  <c r="AR31" i="77"/>
  <c r="AJ31" i="77"/>
  <c r="AQ31" i="77"/>
  <c r="AK31" i="77"/>
  <c r="AP31" i="77"/>
  <c r="AL31" i="77"/>
  <c r="AO31" i="77"/>
  <c r="AM31" i="77"/>
  <c r="AN31" i="77"/>
  <c r="AU32" i="77"/>
  <c r="AG32" i="77"/>
  <c r="AT32" i="77"/>
  <c r="AH32" i="77"/>
  <c r="AS32" i="77"/>
  <c r="AI32" i="77"/>
  <c r="AR32" i="77"/>
  <c r="AJ32" i="77"/>
  <c r="AQ32" i="77"/>
  <c r="AK32" i="77"/>
  <c r="AP32" i="77"/>
  <c r="AM32" i="77"/>
  <c r="AO32" i="77"/>
  <c r="AL32" i="77"/>
  <c r="AN32" i="77"/>
  <c r="U41" i="40"/>
  <c r="U42" i="40"/>
  <c r="U117" i="40"/>
  <c r="U121" i="40"/>
  <c r="U120" i="40"/>
  <c r="U119" i="40"/>
  <c r="U118" i="40" s="1"/>
  <c r="U125" i="40"/>
  <c r="U124" i="40"/>
  <c r="U123" i="40" s="1"/>
  <c r="U122" i="40" s="1"/>
  <c r="U134" i="40"/>
  <c r="U133" i="40"/>
  <c r="U132" i="40"/>
  <c r="U131" i="40" s="1"/>
  <c r="U130" i="40" s="1"/>
  <c r="U129" i="40" s="1"/>
  <c r="U128" i="40" s="1"/>
  <c r="U127" i="40" s="1"/>
  <c r="U126" i="40" s="1"/>
  <c r="U139" i="40"/>
  <c r="U138" i="40" s="1"/>
  <c r="U137" i="40" s="1"/>
  <c r="U136" i="40" s="1"/>
  <c r="U135" i="40" s="1"/>
  <c r="U71" i="40"/>
  <c r="U70" i="40" s="1"/>
  <c r="U69" i="40" s="1"/>
  <c r="U68" i="40" s="1"/>
  <c r="U67" i="40" s="1"/>
  <c r="U66" i="40" s="1"/>
  <c r="U65" i="40" s="1"/>
  <c r="U64" i="40" s="1"/>
  <c r="U63" i="40" s="1"/>
  <c r="U62" i="40" s="1"/>
  <c r="U61" i="40" s="1"/>
  <c r="U60" i="40" s="1"/>
  <c r="U59" i="40" s="1"/>
  <c r="U58" i="40" s="1"/>
  <c r="U57" i="40" s="1"/>
  <c r="U56" i="40" s="1"/>
  <c r="U55" i="40" s="1"/>
  <c r="U54" i="40" s="1"/>
  <c r="U53" i="40" s="1"/>
  <c r="U52" i="40" s="1"/>
  <c r="U51" i="40" s="1"/>
  <c r="U50" i="40" s="1"/>
  <c r="U49" i="40" s="1"/>
  <c r="U48" i="40" s="1"/>
  <c r="U47" i="40" s="1"/>
  <c r="U46" i="40" s="1"/>
  <c r="U45" i="40" s="1"/>
  <c r="U44" i="40" s="1"/>
  <c r="U43" i="40" s="1"/>
  <c r="U76" i="40" l="1"/>
  <c r="E103" i="40" s="1"/>
  <c r="BB35" i="43" s="1"/>
  <c r="CY35" i="43" s="1"/>
  <c r="U78" i="40"/>
  <c r="G103" i="40"/>
  <c r="U75" i="40"/>
  <c r="D103" i="40" s="1"/>
  <c r="CP14" i="43" l="1"/>
  <c r="BN35" i="43"/>
  <c r="CI14" i="43" s="1"/>
  <c r="U13" i="16" s="1"/>
  <c r="AZ6" i="77" l="1"/>
  <c r="CC5" i="77" s="1"/>
  <c r="BN1" i="16"/>
  <c r="M51" i="71"/>
  <c r="O51" i="71" s="1"/>
  <c r="CT41" i="16"/>
  <c r="CT37" i="16" s="1"/>
  <c r="Q13" i="16" s="1"/>
  <c r="AA13" i="16"/>
  <c r="P6" i="77"/>
  <c r="CN51" i="16"/>
  <c r="E51" i="71"/>
  <c r="G51" i="71" s="1"/>
  <c r="CH51" i="16"/>
  <c r="CH50" i="16"/>
  <c r="CL14" i="43"/>
  <c r="CT14" i="43" s="1"/>
  <c r="AC13" i="16" s="1"/>
  <c r="BH13" i="16" l="1"/>
  <c r="AG19" i="77"/>
  <c r="AQ13" i="77" s="1"/>
  <c r="AM20" i="77"/>
  <c r="T29" i="74"/>
  <c r="T33" i="74" s="1"/>
  <c r="BO9" i="77"/>
  <c r="R13" i="16"/>
  <c r="O54" i="77"/>
  <c r="N53" i="77" s="1"/>
  <c r="M48" i="71" s="1"/>
  <c r="O48" i="71" s="1"/>
  <c r="CI37" i="16"/>
  <c r="E48" i="71"/>
  <c r="G48" i="71" s="1"/>
  <c r="CB8" i="40"/>
  <c r="AJ16" i="77"/>
  <c r="AP11" i="77" l="1"/>
  <c r="AM16" i="77"/>
  <c r="AL12" i="77"/>
  <c r="AT16" i="77"/>
  <c r="AO13" i="77"/>
  <c r="AI14" i="77"/>
  <c r="AL16" i="77"/>
  <c r="AN12" i="77"/>
  <c r="AO14" i="77"/>
  <c r="T35" i="74"/>
  <c r="AK12" i="77"/>
  <c r="AS16" i="77"/>
  <c r="AT15" i="77"/>
  <c r="AK16" i="77"/>
  <c r="AK14" i="77"/>
  <c r="AL14" i="77"/>
  <c r="AN15" i="77"/>
  <c r="AM12" i="77"/>
  <c r="AR15" i="77"/>
  <c r="AM10" i="77"/>
  <c r="AS15" i="77"/>
  <c r="AG16" i="77"/>
  <c r="AM14" i="77"/>
  <c r="AH15" i="77"/>
  <c r="AI16" i="77"/>
  <c r="AN9" i="77"/>
  <c r="AP13" i="77"/>
  <c r="AU16" i="77"/>
  <c r="AQ15" i="77"/>
  <c r="AI15" i="77"/>
  <c r="AK13" i="77"/>
  <c r="AL13" i="77"/>
  <c r="AN11" i="77"/>
  <c r="AP15" i="77"/>
  <c r="AL11" i="77"/>
  <c r="AP14" i="77"/>
  <c r="AQ16" i="77"/>
  <c r="AJ13" i="77"/>
  <c r="AL15" i="77"/>
  <c r="AO11" i="77"/>
  <c r="AN14" i="77"/>
  <c r="AP16" i="77"/>
  <c r="CC3" i="40"/>
  <c r="AR14" i="77"/>
  <c r="AM13" i="77"/>
  <c r="AS14" i="77"/>
  <c r="AR13" i="77"/>
  <c r="AJ15" i="77"/>
  <c r="AN16" i="77"/>
  <c r="AO16" i="77"/>
  <c r="AO12" i="77"/>
  <c r="AK15" i="77"/>
  <c r="AQ14" i="77"/>
  <c r="AN13" i="77"/>
  <c r="AQ12" i="77"/>
  <c r="AH16" i="77"/>
  <c r="AO15" i="77"/>
  <c r="AR16" i="77"/>
  <c r="AN10" i="77"/>
  <c r="AM11" i="77"/>
  <c r="AM15" i="77"/>
  <c r="AP12" i="77"/>
  <c r="AO10" i="77"/>
  <c r="AJ14" i="77"/>
  <c r="T34" i="74"/>
  <c r="T31" i="74"/>
  <c r="T32" i="74"/>
  <c r="G52" i="77"/>
  <c r="AP24" i="77"/>
  <c r="AL24" i="77"/>
  <c r="CH37" i="16"/>
  <c r="BP15" i="77" s="1"/>
  <c r="Q15" i="77" l="1"/>
  <c r="BK15" i="77"/>
  <c r="BM13" i="16"/>
  <c r="L15" i="77"/>
  <c r="O13" i="16"/>
  <c r="AP8" i="77"/>
  <c r="AL8" i="77"/>
  <c r="BG22" i="16"/>
  <c r="R22" i="16"/>
  <c r="Y21" i="43"/>
  <c r="BE21" i="43"/>
  <c r="O6" i="71"/>
  <c r="E6" i="71"/>
  <c r="BH21" i="43"/>
  <c r="I6" i="71"/>
  <c r="U21" i="43"/>
  <c r="BK22" i="16"/>
  <c r="O22" i="16"/>
  <c r="BI21" i="43"/>
  <c r="U15" i="77"/>
  <c r="BJ21" i="43"/>
  <c r="Q22" i="16"/>
  <c r="W21" i="43"/>
  <c r="BT15" i="77"/>
  <c r="BL22" i="16"/>
  <c r="M6" i="71"/>
  <c r="K6" i="71"/>
  <c r="BI22" i="16"/>
  <c r="BJ22" i="16"/>
  <c r="S22" i="16"/>
  <c r="S21" i="43"/>
  <c r="C6" i="71"/>
  <c r="Q6" i="71"/>
  <c r="G6" i="71"/>
  <c r="R21" i="43"/>
  <c r="BD21" i="43"/>
  <c r="N22" i="16"/>
  <c r="P22" i="16"/>
  <c r="T21" i="43"/>
  <c r="BC21" i="43"/>
  <c r="BM22" i="16"/>
  <c r="X21" i="43"/>
  <c r="U22" i="16"/>
  <c r="T22" i="16"/>
  <c r="H15" i="77"/>
  <c r="V21" i="43"/>
  <c r="BG21" i="43"/>
  <c r="BH22" i="16"/>
  <c r="BF21" i="43"/>
  <c r="BN22" i="16"/>
  <c r="BG15" i="77"/>
</calcChain>
</file>

<file path=xl/sharedStrings.xml><?xml version="1.0" encoding="utf-8"?>
<sst xmlns="http://schemas.openxmlformats.org/spreadsheetml/2006/main" count="4358" uniqueCount="1560">
  <si>
    <t>GAMEPLAN</t>
  </si>
  <si>
    <t>q</t>
  </si>
  <si>
    <t>MODE</t>
  </si>
  <si>
    <t>DIFFICULTY</t>
  </si>
  <si>
    <t>STATUS OF THIS GAMEPLAN</t>
  </si>
  <si>
    <t>Any questions or feedback email: tobymlawson@gmail.com</t>
  </si>
  <si>
    <t>B A S I C</t>
  </si>
  <si>
    <t xml:space="preserve">Select MODE NG up to NG+++ entering ^ in its respective white box. </t>
  </si>
  <si>
    <t xml:space="preserve">Select MODE for NG+X4 and above by entering the multiplying number. </t>
  </si>
  <si>
    <t>N G +</t>
  </si>
  <si>
    <t>S T O I C</t>
  </si>
  <si>
    <t>Select DIFFICULTY entering ^ in its respective white box.</t>
  </si>
  <si>
    <t>NG is for New Game, the first series of gameplans to be completed.</t>
  </si>
  <si>
    <t>New Game is completed once all skills are maxed and level 414 reached.</t>
  </si>
  <si>
    <t>N G + +</t>
  </si>
  <si>
    <t>H E R O I C</t>
  </si>
  <si>
    <t>NG+ or New Game + (etc.) is for subsequent gameplans, restarting at level 0.</t>
  </si>
  <si>
    <t>Difficulty changed only at the start of each New Game (or NG+, etc.).</t>
  </si>
  <si>
    <t>N G + + +</t>
  </si>
  <si>
    <t>M Y T H I C</t>
  </si>
  <si>
    <t>LVL 1  (per skill)</t>
  </si>
  <si>
    <t>LVL 23 (per skill)</t>
  </si>
  <si>
    <t>LOOT CALCULATION</t>
  </si>
  <si>
    <t>NOVEMBER</t>
  </si>
  <si>
    <t>BASIC</t>
  </si>
  <si>
    <t>300 XP</t>
  </si>
  <si>
    <t>5  hrs</t>
  </si>
  <si>
    <t>12429 XP</t>
  </si>
  <si>
    <t>207 hrs</t>
  </si>
  <si>
    <t>LVL&amp;DLVL total  x</t>
  </si>
  <si>
    <t>STOIC</t>
  </si>
  <si>
    <t>600 XP</t>
  </si>
  <si>
    <t>10 hrs</t>
  </si>
  <si>
    <t>24858 XP</t>
  </si>
  <si>
    <t>414 hrs</t>
  </si>
  <si>
    <t>E P I C</t>
  </si>
  <si>
    <t>HEROIC</t>
  </si>
  <si>
    <t>900 XP</t>
  </si>
  <si>
    <t>15 hrs</t>
  </si>
  <si>
    <t>37287 XP</t>
  </si>
  <si>
    <t>621 hrs</t>
  </si>
  <si>
    <t>MYTHIC</t>
  </si>
  <si>
    <t>1200 XP</t>
  </si>
  <si>
    <t>20 hrs</t>
  </si>
  <si>
    <t>49717 XP</t>
  </si>
  <si>
    <t>829 hrs</t>
  </si>
  <si>
    <t>EPIC</t>
  </si>
  <si>
    <t>1500 XP</t>
  </si>
  <si>
    <t>25 hrs</t>
  </si>
  <si>
    <t>62146 XP</t>
  </si>
  <si>
    <t>1036 hrs</t>
  </si>
  <si>
    <t>s</t>
  </si>
  <si>
    <t>NEW MONTH WORKBOOK CHANGEOVER CHECKLIST</t>
  </si>
  <si>
    <t xml:space="preserve"> M O N D A Y</t>
  </si>
  <si>
    <t xml:space="preserve"> T U E S D A Y</t>
  </si>
  <si>
    <t xml:space="preserve"> W E D N E S D A Y</t>
  </si>
  <si>
    <t xml:space="preserve"> T H U R S D A Y</t>
  </si>
  <si>
    <t xml:space="preserve"> F R I D A Y</t>
  </si>
  <si>
    <t>S A T U R D A Y</t>
  </si>
  <si>
    <t xml:space="preserve"> S U N D A Y</t>
  </si>
  <si>
    <t>S U N R I S E
0 4 : 4 9 - 0 4 : 4 6</t>
  </si>
  <si>
    <t>N O T E B O A R D</t>
  </si>
  <si>
    <t>S P R I N G</t>
  </si>
  <si>
    <t>S U M M E R</t>
  </si>
  <si>
    <t>MAY</t>
  </si>
  <si>
    <t>JUNE</t>
  </si>
  <si>
    <t>APRIL</t>
  </si>
  <si>
    <t>JULY</t>
  </si>
  <si>
    <t>MARCH</t>
  </si>
  <si>
    <t>AUGUST</t>
  </si>
  <si>
    <t>FEBRUARY</t>
  </si>
  <si>
    <t>SEPTEMBER</t>
  </si>
  <si>
    <t>JANUARY</t>
  </si>
  <si>
    <t>OCTOBER</t>
  </si>
  <si>
    <t>DECEMBER</t>
  </si>
  <si>
    <t>W I N T E R</t>
  </si>
  <si>
    <t>A U T U M N</t>
  </si>
  <si>
    <t>R  E  P  E  A  T  I  N  G</t>
  </si>
  <si>
    <t>percentage complete</t>
  </si>
  <si>
    <t>T  O     D  O</t>
  </si>
  <si>
    <t>deadline date</t>
  </si>
  <si>
    <t>NOW</t>
  </si>
  <si>
    <t>1-1</t>
  </si>
  <si>
    <t>D-1</t>
  </si>
  <si>
    <t>1-2</t>
  </si>
  <si>
    <t>D-3</t>
  </si>
  <si>
    <t>1-3</t>
  </si>
  <si>
    <t>1-4</t>
  </si>
  <si>
    <t>DEC</t>
  </si>
  <si>
    <t>1-5</t>
  </si>
  <si>
    <t>NEXT</t>
  </si>
  <si>
    <t>2-1</t>
  </si>
  <si>
    <t>JAN</t>
  </si>
  <si>
    <t>2-2</t>
  </si>
  <si>
    <t>2-3</t>
  </si>
  <si>
    <t>2-4</t>
  </si>
  <si>
    <t>2-5</t>
  </si>
  <si>
    <t>2-6</t>
  </si>
  <si>
    <t>LATER</t>
  </si>
  <si>
    <t>3-1</t>
  </si>
  <si>
    <t>3-2</t>
  </si>
  <si>
    <t>3-3</t>
  </si>
  <si>
    <t>3-4</t>
  </si>
  <si>
    <t>3-5</t>
  </si>
  <si>
    <t>3-6</t>
  </si>
  <si>
    <t>D</t>
  </si>
  <si>
    <t>W</t>
  </si>
  <si>
    <t>M</t>
  </si>
  <si>
    <t>06</t>
  </si>
  <si>
    <t>07</t>
  </si>
  <si>
    <t>08</t>
  </si>
  <si>
    <t>09</t>
  </si>
  <si>
    <t>10</t>
  </si>
  <si>
    <t>11</t>
  </si>
  <si>
    <t>12</t>
  </si>
  <si>
    <t>13</t>
  </si>
  <si>
    <t>14</t>
  </si>
  <si>
    <t>15</t>
  </si>
  <si>
    <t>16</t>
  </si>
  <si>
    <t>17</t>
  </si>
  <si>
    <t>18</t>
  </si>
  <si>
    <t>19</t>
  </si>
  <si>
    <t>20</t>
  </si>
  <si>
    <t>21</t>
  </si>
  <si>
    <t>22</t>
  </si>
  <si>
    <t xml:space="preserve"> </t>
  </si>
  <si>
    <t>MON</t>
  </si>
  <si>
    <t>TUE</t>
  </si>
  <si>
    <t>WED</t>
  </si>
  <si>
    <t>THU</t>
  </si>
  <si>
    <t>FRI</t>
  </si>
  <si>
    <t>SAT</t>
  </si>
  <si>
    <t>SUN</t>
  </si>
  <si>
    <t>P L A N N I N G</t>
  </si>
  <si>
    <t>15m</t>
  </si>
  <si>
    <t>30m</t>
  </si>
  <si>
    <t>60m</t>
  </si>
  <si>
    <t>120m</t>
  </si>
  <si>
    <t>MISSIONS</t>
  </si>
  <si>
    <t>TOTAL XP TODAY</t>
  </si>
  <si>
    <t>AVG</t>
  </si>
  <si>
    <t>MAX</t>
  </si>
  <si>
    <t>µ</t>
  </si>
  <si>
    <t>x</t>
  </si>
  <si>
    <t>=</t>
  </si>
  <si>
    <t xml:space="preserve">+ </t>
  </si>
  <si>
    <t>«</t>
  </si>
  <si>
    <t></t>
  </si>
  <si>
    <t>XP</t>
  </si>
  <si>
    <t>LANG</t>
  </si>
  <si>
    <t>FOCUS</t>
  </si>
  <si>
    <t>±</t>
  </si>
  <si>
    <t>max day within skill section</t>
  </si>
  <si>
    <t>CHALLENGES TRACKER</t>
  </si>
  <si>
    <t>¯</t>
  </si>
  <si>
    <t>max day in all skills (if different)</t>
  </si>
  <si>
    <t>chain</t>
  </si>
  <si>
    <t>Y</t>
  </si>
  <si>
    <t xml:space="preserve"> [Y / N]</t>
  </si>
  <si>
    <t>[Y / N]</t>
  </si>
  <si>
    <t>N</t>
  </si>
  <si>
    <t>month aim</t>
  </si>
  <si>
    <t>booty item gained</t>
  </si>
  <si>
    <t>overall aim</t>
  </si>
  <si>
    <t>previously</t>
  </si>
  <si>
    <t>days</t>
  </si>
  <si>
    <t>Do for # mins</t>
  </si>
  <si>
    <t>#</t>
  </si>
  <si>
    <t>FASTING</t>
  </si>
  <si>
    <t>hrs</t>
  </si>
  <si>
    <t>16/8</t>
  </si>
  <si>
    <t>day</t>
  </si>
  <si>
    <t>LVL</t>
  </si>
  <si>
    <t>+</t>
  </si>
  <si>
    <t>t</t>
  </si>
  <si>
    <t>u</t>
  </si>
  <si>
    <t>®</t>
  </si>
  <si>
    <t>HRS</t>
  </si>
  <si>
    <t>BEFORE NOON = AVERAGE + LOWEST</t>
  </si>
  <si>
    <t>H P</t>
  </si>
  <si>
    <t>FROM NOON = TODAY or = TODAY + AVERAGE/2 (if average &gt;= 8.0)</t>
  </si>
  <si>
    <t>DAY TOTAL XP IN ALL SKILLS</t>
  </si>
  <si>
    <t>HIGHEST</t>
  </si>
  <si>
    <t>AVERAGE</t>
  </si>
  <si>
    <t>LOWEST</t>
  </si>
  <si>
    <t>TODAY</t>
  </si>
  <si>
    <t>C H A L L E N G E S   O F   T H E   M O N T H</t>
  </si>
  <si>
    <t>PERSONAL - SKILLS - LEARNING - IMPROVEMENTS - RANDOM</t>
  </si>
  <si>
    <t>/</t>
  </si>
  <si>
    <t>total days of</t>
  </si>
  <si>
    <t>DLVL</t>
  </si>
  <si>
    <t>total days</t>
  </si>
  <si>
    <t>total XP</t>
  </si>
  <si>
    <t>TTL</t>
  </si>
  <si>
    <t>DAY XP AVG</t>
  </si>
  <si>
    <t>OPTIONS FOR OBJECTIVES</t>
  </si>
  <si>
    <t>aim</t>
  </si>
  <si>
    <t>DIFFICULTY LEVELS FOR OBJECTIVES AND CHALLENGES</t>
  </si>
  <si>
    <t>day chain</t>
  </si>
  <si>
    <t xml:space="preserve">day chain of </t>
  </si>
  <si>
    <t>chains of</t>
  </si>
  <si>
    <t>LVL UP</t>
  </si>
  <si>
    <t>new available loot this month is shown above</t>
  </si>
  <si>
    <t>copy &amp; paste values only to below then show as claimed with '^'</t>
  </si>
  <si>
    <t>copy &amp; value paste to below then show as claimed with '^'</t>
  </si>
  <si>
    <t>B O O T Y</t>
  </si>
  <si>
    <t>DLVL &amp; LVL  X</t>
  </si>
  <si>
    <t>R E W A R D   C H E S T</t>
  </si>
  <si>
    <t># SKILLS LEVELLED UP</t>
  </si>
  <si>
    <t>T R E A S U R Y</t>
  </si>
  <si>
    <t>A D V E N T U R E S</t>
  </si>
  <si>
    <t>HOME</t>
  </si>
  <si>
    <t>C O N N E C T I O N S</t>
  </si>
  <si>
    <t>FRIENDSHIPS</t>
  </si>
  <si>
    <t>ENVIRONMENT</t>
  </si>
  <si>
    <t>HEALTH</t>
  </si>
  <si>
    <t>of</t>
  </si>
  <si>
    <t>EN</t>
  </si>
  <si>
    <t>Title</t>
  </si>
  <si>
    <t>Author</t>
  </si>
  <si>
    <t>Genre</t>
  </si>
  <si>
    <t>MINS</t>
  </si>
  <si>
    <t>ITEM</t>
  </si>
  <si>
    <t>ACTION</t>
  </si>
  <si>
    <t>IDEAS &amp; NOTES BEYOND</t>
  </si>
  <si>
    <t>FUTURE AIMS &amp; MISSIONS</t>
  </si>
  <si>
    <t>G A M I N G</t>
  </si>
  <si>
    <t>F I L M</t>
  </si>
  <si>
    <t>N O W   P L A Y I N G</t>
  </si>
  <si>
    <t>N O W   W A T C H I N G</t>
  </si>
  <si>
    <t>Netflix</t>
  </si>
  <si>
    <t>&gt;</t>
  </si>
  <si>
    <t>Developer</t>
  </si>
  <si>
    <t>Platform</t>
  </si>
  <si>
    <t>Creator</t>
  </si>
  <si>
    <t>Director</t>
  </si>
  <si>
    <t>T O T A L S</t>
  </si>
  <si>
    <t>GAMING</t>
  </si>
  <si>
    <t>TV</t>
  </si>
  <si>
    <t>FILM</t>
  </si>
  <si>
    <t>S T R E A M I N G   C Y C L E   S E L E C T I O N</t>
  </si>
  <si>
    <t>Streaming Service</t>
  </si>
  <si>
    <t>Select</t>
  </si>
  <si>
    <t>End Date</t>
  </si>
  <si>
    <t>£ per month</t>
  </si>
  <si>
    <t>Disney+</t>
  </si>
  <si>
    <t>Apple TV+</t>
  </si>
  <si>
    <t>Paramount+</t>
  </si>
  <si>
    <t>Now Entertainment</t>
  </si>
  <si>
    <t>Now Cinema</t>
  </si>
  <si>
    <t>BritBox</t>
  </si>
  <si>
    <t>Mubi</t>
  </si>
  <si>
    <t>Amazon Prime</t>
  </si>
  <si>
    <t>+ Shudder</t>
  </si>
  <si>
    <t>+ StarzPlay</t>
  </si>
  <si>
    <t>+ BFI Player</t>
  </si>
  <si>
    <t>+ Sundance Now</t>
  </si>
  <si>
    <t></t>
  </si>
  <si>
    <t>GO OUTSIDE</t>
  </si>
  <si>
    <t>GET ACTIVE</t>
  </si>
  <si>
    <t>GET PRODUCTIVE</t>
  </si>
  <si>
    <t>GET EDUCATED</t>
  </si>
  <si>
    <t>BE CREATIVE</t>
  </si>
  <si>
    <t>BE RELAXED</t>
  </si>
  <si>
    <t>BE ADVENTUROUS</t>
  </si>
  <si>
    <t>Take a walk around my area.</t>
  </si>
  <si>
    <t>Run around my area.</t>
  </si>
  <si>
    <t>Study Python.</t>
  </si>
  <si>
    <t>Do a Nanoblock build.</t>
  </si>
  <si>
    <t>Breathe and meditate.</t>
  </si>
  <si>
    <t>Arrange a meet up.</t>
  </si>
  <si>
    <t>Take a park walk.</t>
  </si>
  <si>
    <t>Run around a park.</t>
  </si>
  <si>
    <t>Study C#.</t>
  </si>
  <si>
    <t xml:space="preserve">Sketch something. </t>
  </si>
  <si>
    <t xml:space="preserve">Take a hot bath. </t>
  </si>
  <si>
    <t>Take a walk in the woods.</t>
  </si>
  <si>
    <t>Run through the woods.</t>
  </si>
  <si>
    <t xml:space="preserve">Practice coding. </t>
  </si>
  <si>
    <t>Study Unity.</t>
  </si>
  <si>
    <t>Create something in Blender.</t>
  </si>
  <si>
    <t>Listen to an audiobook.</t>
  </si>
  <si>
    <t>Take a train ride.</t>
  </si>
  <si>
    <t>Take a cycle ride.</t>
  </si>
  <si>
    <t xml:space="preserve">Do a yoga practice. </t>
  </si>
  <si>
    <t>Practice in Unity.</t>
  </si>
  <si>
    <t xml:space="preserve">Study Blender. </t>
  </si>
  <si>
    <t>Code an image in Processing.</t>
  </si>
  <si>
    <t xml:space="preserve">Call a friend. </t>
  </si>
  <si>
    <t>Go to a church.</t>
  </si>
  <si>
    <t xml:space="preserve">Practice in Blender. </t>
  </si>
  <si>
    <t xml:space="preserve">Study Italian. </t>
  </si>
  <si>
    <t xml:space="preserve">Write lyrics for a song. </t>
  </si>
  <si>
    <t>Play a Switch game.</t>
  </si>
  <si>
    <t>Go to a museum.</t>
  </si>
  <si>
    <t>Do pull-ups/push-ups/sit-ups.</t>
  </si>
  <si>
    <t>Work on a creative project.</t>
  </si>
  <si>
    <t xml:space="preserve">Read a book. </t>
  </si>
  <si>
    <t xml:space="preserve">Play a PC game. </t>
  </si>
  <si>
    <t>Go to an art gallery.</t>
  </si>
  <si>
    <t>Do some skipping.</t>
  </si>
  <si>
    <t>Record a Tobot lets play video.</t>
  </si>
  <si>
    <t xml:space="preserve">Read a book in Italian. </t>
  </si>
  <si>
    <t>Watch a TV series.</t>
  </si>
  <si>
    <t>Go to the local library.</t>
  </si>
  <si>
    <t xml:space="preserve">Practice skateboarding. </t>
  </si>
  <si>
    <t>Practice in Excel.</t>
  </si>
  <si>
    <t xml:space="preserve">Watch a film. </t>
  </si>
  <si>
    <t>Go cycling.</t>
  </si>
  <si>
    <t>Practice in PowerBI.</t>
  </si>
  <si>
    <t xml:space="preserve">Sit or lie and listen to a full LP. </t>
  </si>
  <si>
    <t>Watch a film in Italian.</t>
  </si>
  <si>
    <t>Watch a TV series in Italian.</t>
  </si>
  <si>
    <t xml:space="preserve">Read a gaming magazine. </t>
  </si>
  <si>
    <t>BALANCE</t>
  </si>
  <si>
    <t>credit day</t>
  </si>
  <si>
    <t>debit day</t>
  </si>
  <si>
    <t>Item</t>
  </si>
  <si>
    <t>to</t>
  </si>
  <si>
    <t>LOGS</t>
  </si>
  <si>
    <t>A C H I E V E M E N T S</t>
  </si>
  <si>
    <t>from</t>
  </si>
  <si>
    <t>RULES FOR LIFE</t>
  </si>
  <si>
    <t>XP THIS MONTH</t>
  </si>
  <si>
    <t>DAY</t>
  </si>
  <si>
    <t>XP
THIS
YEAR
&amp;
MONTH
IN
HRS</t>
  </si>
  <si>
    <t>TOTAL XP</t>
  </si>
  <si>
    <t>THIS MONTH</t>
  </si>
  <si>
    <t>LOOT</t>
  </si>
  <si>
    <t>LONG QUOTES ARRAY</t>
  </si>
  <si>
    <t>SHORT QUOTES ARRAY</t>
  </si>
  <si>
    <t>UNIQUE QUOTE</t>
  </si>
  <si>
    <t>COPIED QUOTE</t>
  </si>
  <si>
    <t>BOOTY ARRAY</t>
  </si>
  <si>
    <t>YEAR</t>
  </si>
  <si>
    <t>%</t>
  </si>
  <si>
    <t>MAX IN 1 DAY</t>
  </si>
  <si>
    <t>BDAY CHEST</t>
  </si>
  <si>
    <t>TOTAL HRS</t>
  </si>
  <si>
    <t>FEB</t>
  </si>
  <si>
    <t>LEVEL</t>
  </si>
  <si>
    <t>ENTIRE MONTH TOTAL</t>
  </si>
  <si>
    <t>“Today, make sure you take a walk. And in the future, when you get stressed or overwhelmed, take a walk. When you have a tough problem to solve or a decision to make, take a walk. When you want to be creative, take a walk. When you need to get some air, take a walk. When you have a phone call to make, take a walk. When you need some exercise, take a long walk. When you have a meeting or a friend over, take a walk together. Nourish yourself and your mind and solve your problems along the way.”
 Ryan Holiday</t>
  </si>
  <si>
    <t>“There is no guarantee, no ultimate formula for success. It all comes down to intelligently and relentlessly seeking solutions that will increase your chance of prevailing. When you do that, the score will take care of itself.”
Bill Walsh</t>
  </si>
  <si>
    <t>"Yoga is silencing the modifications of the mind. Then the seer dwells in his own nature. But who is the seer? The seer is the witness, the pure consciousness."
Patanjali</t>
  </si>
  <si>
    <t>“The energies of wisdom, compassion, inclusiveness, fearlessness, patience and non-discrimination, never disparaging anyone, are all the qualities of awakened beings.” 
Thich Nhat Hanh</t>
  </si>
  <si>
    <t>“You can be certain ... slaves will take revenge where they can, even if that means merely being much less than they could be.” 
Jordan Peterson</t>
  </si>
  <si>
    <t>“If you want to get more done in life, eat less food.”
Robin Sharma</t>
  </si>
  <si>
    <t>“As each day arises, welcome it as the very best day of all, and make it your own possession.” 
Seneca</t>
  </si>
  <si>
    <t>“Sometimes I do what I want to do. The rest of the time, I do what I have to.” 
Cicero in ‘Gladiator’</t>
  </si>
  <si>
    <t>“All men should strive to learn before they die, what they are running from, and to, and why.” 
James Thurber</t>
  </si>
  <si>
    <t>“I begin to speak only when I’m certain what I’ll say isn’t better left unsaid.” 
Marcus Porcius Cato</t>
  </si>
  <si>
    <t>“The desire for more positive experience is itself a negative experience. And, paradoxically, the acceptance of one’s negative experience is itself a positive experience.”
Mark Manson</t>
  </si>
  <si>
    <t>“In your actions, don’t procrastinate. In your conversations, don’t confuse. In your thoughts, don’t wander. In your soul, don’t be passive or aggressive. In your life, don’t be all about business''
Marcus Aurelius</t>
  </si>
  <si>
    <t>“We shall not cease from exploration, and the end of all our exploring will be to arrive where we started and know the place for the first time.”
T.S. Eliot</t>
  </si>
  <si>
    <t>QUOTES TO ADD</t>
  </si>
  <si>
    <t>MAR</t>
  </si>
  <si>
    <t>LAST MONTH</t>
  </si>
  <si>
    <t>“If I could talk to myself twenty years ago, I would tell myself to focus on my strengths, and not on my weaknesses; on the things I could do and not the things I couldn’t do; to strive to excel and hone those skills to the point of excellence. That this was the best strategy to secure my future. I would say to myself that the only real obstacles you have are those you create for yourself.” 
Mariam Paré</t>
  </si>
  <si>
    <t>“We often fear what we do not understand. Our best defense is knowledge.” 
Tuvok in ‘Star Trek: Voyager’</t>
  </si>
  <si>
    <t>“Practice cutting your own luxuries and the things you yearn for down to size with a little contempt. Describe them with the bluntest language you can, and see how much their power over you diminishes.” 
Ryan Holiday</t>
  </si>
  <si>
    <t>“If you aim at nothing, you become plagued by everything.”
Jordan Peterson</t>
  </si>
  <si>
    <t xml:space="preserve">“If there is no solution to the problem then don't waste time worrying about it. If there is a solution to the problem then don't waste time worrying about it.” 
Dalai Lama XIV </t>
  </si>
  <si>
    <t>“Sometimes ... you just have to... bow to the absurd.”
Picard in ‘Star Trek: The Next Generaction’</t>
  </si>
  <si>
    <t>“There can be no justice so long as laws are absolute. Even life itself is an exercise in exceptions.”
Picard in ‘Star Trek: The Next Generaction’</t>
  </si>
  <si>
    <t>“The most fundamental bias is the bias that we’re not biased.” 
Lee Ross</t>
  </si>
  <si>
    <t>“He who has a 'why' to live for, can bear almost any 'how'.”
Friedrich Nietzsche</t>
  </si>
  <si>
    <t>"Success is the ability to go from one failure to another with no loss of enthusiasm."
Winston Churchill</t>
  </si>
  <si>
    <t>“All the world’s a stage, and all the men and women merely players; they have their exits and their entrances; and one man in his time plays many parts.”
William Shakespeare</t>
  </si>
  <si>
    <t>“Act only according to that maxim by which you can at the same time will that it should become a universal law.”
Immanuel Kant</t>
  </si>
  <si>
    <t>“That which you most need will be found where you least want to look.”
Carl Jung</t>
  </si>
  <si>
    <t>&lt; MAX SHORT QUOTE LENGTH TO HERE AT CALIBRI 5</t>
  </si>
  <si>
    <t>&lt; MAX LONG QUOTE LENGTH TO HERE AT CALIBRI 5</t>
  </si>
  <si>
    <t>APR</t>
  </si>
  <si>
    <t>MAX TML LVL</t>
  </si>
  <si>
    <t>PREVIOUS MTHS MAX</t>
  </si>
  <si>
    <t>BDAY 
REWARDS 
CHEST TOTAL</t>
  </si>
  <si>
    <t>“When your sparring partner scratches or head-butts you, you don’t make a show of it, or protest, or view him with suspicion or as plotting against you. And yet you keep an eye on him, not as an enemy or with suspicion, but with a healthy avoidance. You should act this way with all things in life. We should give a pass to many things with our fellow trainees. For, as I’ve said, it’s possible to avoid without suspicion or hate.” 
Marcus Aurelius</t>
  </si>
  <si>
    <t>“The most elementary and valuable statement in science, the beginning of wisdom, is ‘I do not know.’”
Data in ‘Star Trek: The Next Generaction’</t>
  </si>
  <si>
    <t>“It is possible to make no mistakes and still lose. This is not a weakness, that is life.” 
Picard in ‘Star Trek: The Next Generaction’</t>
  </si>
  <si>
    <t>"I've lived through some terrible things in my life. Some of which actually happened."
Mark Twain</t>
  </si>
  <si>
    <t>"You have power over your mind, not outside events. Realise this, and you will find strength." 
Marcus Aurelius</t>
  </si>
  <si>
    <t>“If you are depressed, you are living in the past. If you are anxious, you are living in the future. If you are at peace, you are living in the present.” 
Lao Tzu</t>
  </si>
  <si>
    <t>“Everyone you meet is fighting a battle you know nothing about. Be kind. Always.” 
Brad Meltzer</t>
  </si>
  <si>
    <t>“If you engage too much in outside validation, you lose the path to yourself, you get off-course.”
Wim Hof</t>
  </si>
  <si>
    <t>“No ego. We go” 
Wim Hof</t>
  </si>
  <si>
    <t>“Every man I meet is my master in some point, and in that I learn from him.”
Ralph Waldo Emerson</t>
  </si>
  <si>
    <t>“Ambition is tying your well-being to outcomes, self-indulgence is tying it to what happens to you, sanity is tying well-being to what you do.”
Marcus Aurelius</t>
  </si>
  <si>
    <t>“Whatever is rightly done, however humble, is noble.”
Henry Royce</t>
  </si>
  <si>
    <t>“May your choices reflect your hopes, not your fears.”
Nelson Mandela</t>
  </si>
  <si>
    <t>“If someone asks you how to write your name, would you bark out each letter? And if they get angry, would you then return the anger? Wouldn’t you rather gently spell out each letter for them? So then, remember in life that your duties are the sum of individual acts. Pay attention to each of these as you do your duty... just methodically complete your task.” 
Marcus Aurelius</t>
  </si>
  <si>
    <t>“All life is an experiment. The more experiments you make the better.” 
Ralph Waldo Emerson</t>
  </si>
  <si>
    <t>“Your mind will take the shape of what you frequently hold in thought.” 
Marcus Aurelius</t>
  </si>
  <si>
    <t>“You have a choice, and if it’s your life, which it is at the end of the day, you should be aiming to craft something that you find rewarding and exciting. If you do that, everything else tends to fall into place.” 
Tim Ferriss</t>
  </si>
  <si>
    <t>“To embark on the journey towards your goals and dreams requires bravery. To remain on that path requires courage. The bridge that merges the two is commitment.” 
Steve Maraboli</t>
  </si>
  <si>
    <t>“Yesterday’s the past, tomorrow’s the future, but today is a gift. That’s why it’s called the present.”
Bil Keane</t>
  </si>
  <si>
    <t>“One may say the eternal mystery of the world is its comprehensibility.” 
Albert Einstein</t>
  </si>
  <si>
    <t>“I do not think that things necessarily happen for the best, however we can learn to make the best of things that happen.” 
Tal Ben-Shahar</t>
  </si>
  <si>
    <t>“How long are you going to wait before you demand the best for yourself and in no instance bypass the discriminations of reason?” 
Epictetus</t>
  </si>
  <si>
    <t>“Easy choices, hard life. Hard choices, easy life.” 
Jerzy Gregorek</t>
  </si>
  <si>
    <t>“We suffer more often in imagination than in reality.” 
Seneca</t>
  </si>
  <si>
    <t>“I am human and I let nothing human be alien to me.”
 Terentius Afer</t>
  </si>
  <si>
    <t xml:space="preserve">“It is impossible to begin to learn that which one thinks one already knows.” 
Epictetus </t>
  </si>
  <si>
    <t>JUN</t>
  </si>
  <si>
    <t>&lt; LEVELS AT BEGINNING OF MONTH</t>
  </si>
  <si>
    <t xml:space="preserve">LVL1 </t>
  </si>
  <si>
    <t>LVL23</t>
  </si>
  <si>
    <t>MAX IN 1 MONTH</t>
  </si>
  <si>
    <t>"Do now what nature demands of you. Get right to it if that's in your power. Don't look around to see if people will know about it. Don't await the perfection of Plato's Republic, but be satisfied with even the smallest step forward and regard the outcome as a small thing."
Marcus Aurelius</t>
  </si>
  <si>
    <t>“The first duty of any Starfleet officer is to the truth – whether it’s scientific truth, historical truth or personal truth.” 
Picard in ‘Star Trek: The Next Generation’</t>
  </si>
  <si>
    <t>"Once you have learned to ask questions – relevant and appropriate and substantial questions – you have learned how to learn and no one can keep you from learning whatever you want or need to know."
Neil Postman</t>
  </si>
  <si>
    <t xml:space="preserve">"Good players win races. Great ones break records. Legends change the game." 
Anonymous </t>
  </si>
  <si>
    <t>"Character, the willingness to accept responsibility for one's own life - is the source from which self-respect springs."
Joan Didion</t>
  </si>
  <si>
    <t>"There are things we do not understand, yet they exist nonetheless."
Worf in ‘Star Trek: The Next Generation’</t>
  </si>
  <si>
    <t>"The future is an infinite succession of presents, and to live now as we think human beings should live, in defiance of all that is bad around us, is itself a marvelous victory."
Howard Zinn</t>
  </si>
  <si>
    <t>"Anyone who acts without paying attention to what he is doing is wasting his life. I'd go so far as to say life is denied by lack of attention, whether it be to cleaning windows or trying to write a masterpiece."
Nadia Boulanger</t>
  </si>
  <si>
    <t>“Discovering you were wrong is an update, not a failure, and your worldview is a living document meant to be revised.”
Julia Galef</t>
  </si>
  <si>
    <t>"Continuous effort – not strength or intelligence – is the key to unlocking our potential."
Winston Churchill</t>
  </si>
  <si>
    <t>"You get what you deserve. Instead of being a good person today, you choose instead to become one tomorrow."
Marcus Aurelius</t>
  </si>
  <si>
    <t>"Procrastination seems like it makes things easier, but it damns us to a low-grade, gnawing state of anxiety."
Ryan Holiday</t>
  </si>
  <si>
    <t>JUL</t>
  </si>
  <si>
    <t>300 XP / 5 hrs</t>
  </si>
  <si>
    <t>12429 XP / 207 hrs</t>
  </si>
  <si>
    <t>“Don’t speak negatively about yourself, even as a joke. Your body doesn’t know the difference. Words are energy and cast spells, that’s why it’s called spelling. Change the way you speak about yourself and you can change your life. What you’re not changing, you’re also choosing.”
Bruce Lee</t>
  </si>
  <si>
    <t>"The sign of the true expert is his modest awareness of how much more there is to know."
Derren Brown</t>
  </si>
  <si>
    <t>"The strength of a person's spirit [can be] measured by how much truth he could tolerate... to what extent he needs to have it diluted, disguised, sweetened."
Friedrich Nietzsche</t>
  </si>
  <si>
    <t>"The truth may be puzzling. It may take some work to grapple with. It may be counterintuitive. It may contradict deeply held prejudices. It may not be consonant with what we desperately want to be true. But our preferences do not determine what's true."
Carl Sagan</t>
  </si>
  <si>
    <t>"Inwardly, we ought to be different in every respect, but our outward dress should blend in with the crowd."
Seneca</t>
  </si>
  <si>
    <t>"Comparison is the theif of joy."
Theodore Roosevelt</t>
  </si>
  <si>
    <t>"I delight in my own improvement day to day."
Epictetus</t>
  </si>
  <si>
    <t>"Happiness must ensue. It cannot be pursued."
Viktor Frankl</t>
  </si>
  <si>
    <t>"If your choices are beautiful, so too will you be."
Epictetus</t>
  </si>
  <si>
    <t>"Don't abandon our pursuits because we despair of ever perfecting them."
Epictetus</t>
  </si>
  <si>
    <t>"Wellbeing is realised in small steps, but is truly no small thing."
Zeno</t>
  </si>
  <si>
    <t>"Apply yourself to thinking through difficulties - hard times can be softened, tight squeezes widened, and heavy loads made lighter for those who can apply the right pressure."
Seneca</t>
  </si>
  <si>
    <t>“If you concentrate on small, manageable steps you can cross unimaginable distances.”
Shaun Hick</t>
  </si>
  <si>
    <t>AUG</t>
  </si>
  <si>
    <t>600 XP / 10 hrs</t>
  </si>
  <si>
    <t>24858 XP / 414 hrs</t>
  </si>
  <si>
    <t>ALL TIME</t>
  </si>
  <si>
    <t>XMAS CHEST</t>
  </si>
  <si>
    <t>“If you’re harmless, you’re not virtuous, you’re just harmless, you’re like a rabbit; a rabbit isn’t virtuous, it just can’t do anything except get eaten! That’s not virtuous. If you’re a monster, and you don’t act monstrously, then you’re virtuous.”
Jordan Peterson</t>
  </si>
  <si>
    <t>"Every one minute without playing the blame game is progress in the art of living."
Ryan Holiday</t>
  </si>
  <si>
    <t>“Progressing at a snail’s pace is still progress, and slow progress is better than no progress. Never be stagnant, and never give up.”
Richelle E. Goodrich</t>
  </si>
  <si>
    <t>"When you insist on finding the real truth first and learning to love it second, you can become the master of your own cognition."
Ryan A Bush</t>
  </si>
  <si>
    <t>SEP</t>
  </si>
  <si>
    <t>900 XP / 15 hrs</t>
  </si>
  <si>
    <t>37287 XP / 621 hrs</t>
  </si>
  <si>
    <t>"Really, the fundamental, ultimate mystery, the only thing you need to know to understand the deepest metaphysical secrets, is this: that for every outside there is an inside and for every inside there is an outside, and although they are different, they go together."
Alan Watts</t>
  </si>
  <si>
    <t>OCT</t>
  </si>
  <si>
    <t>1200 XP/ 20 hrs</t>
  </si>
  <si>
    <t>49717 XP / 829 hrs</t>
  </si>
  <si>
    <t>"When you create a difference in someone's life, you not only impact their life, you impact everyone influenced by them throughout their entire lifetime. No act is ever too small. One by one, this is how to make an ocean rise."
Danielle Doby</t>
  </si>
  <si>
    <t>NOV</t>
  </si>
  <si>
    <t>1500 XP / 25 hrs</t>
  </si>
  <si>
    <t>62146 XP / 1036 hrs</t>
  </si>
  <si>
    <t>XMAS 
REWARDS 
CHEST TOTAL</t>
  </si>
  <si>
    <t>"First, you ought to live your own life in such a way that it doesn't negatively impose on others. Second, you have to be open-minded and accepting enough to let others do the same."
Ryan Holiday</t>
  </si>
  <si>
    <t>"The mystery of life isn't a problem to solve, but a reality to experience. A process that cannot be understood by stopping it. We must move with the flow of the process. We must join it. We must flow with it."
Jamis in 'Dune: Part One'</t>
  </si>
  <si>
    <t>TML</t>
  </si>
  <si>
    <t>“The mind is a superb instrument if used rightly. Used wrongly, however, it becomes very destructive. To put it more accurately, it is not so much that you use your mind wrongly — you usually don’t use it at all. It uses you. This is the disease. You believe that you are your mind. This is the delusion. The instrument has taken you over.”
Eckhart Tolle</t>
  </si>
  <si>
    <t>&lt; TML-LVL AT BEGINNING OF MONTH</t>
  </si>
  <si>
    <t>SAVINGS ACCOUNTS</t>
  </si>
  <si>
    <t>“When you have cultivated mindfulness, life becomes richer, more vivid, more satisfying, and you don’t take everything that happens so personally. ... You’re fully present, happier, and at ease, because you’re not so easily caught up in the stories and melodramas the mind likes to concoct. Your powers of attention are used more appropriately and effectively to examine the world. You become more objective and clear-headed, and develop an enhanced awareness of the whole."
Culadasa</t>
  </si>
  <si>
    <t>&lt; TYPE 'ROLL' HERE TO GENERATE RANDOM NUMBERS</t>
  </si>
  <si>
    <t>"Meditation seems to train you to stop automatically identifying with all of your thoughts, so that, for example, when the thought 'John's a jerk' pops into your head, you don't assume that John necessarily is a jerk. You take the thought as something your brain produced, which may or may not be true, and may or may not be useful."
Julia Galef</t>
  </si>
  <si>
    <t>GRAB</t>
  </si>
  <si>
    <t>&lt; COPY &amp; PASTE FROM 'GRAB' SO AS NOT TO SEE VALUES</t>
  </si>
  <si>
    <t>"It's not the most inteligent people that will do best, and it is not the physically strongest people that will do best. It is those that are most adaptable. Those that are willing to learn and to investigate and to explore, and to not be set in their ways but open to that transformation and to that dynamic movement in time. Those are the ones that will thrive in the future."
Albert Einstein</t>
  </si>
  <si>
    <t># skills level up</t>
  </si>
  <si>
    <t>left 1</t>
  </si>
  <si>
    <t>"If anyone spoke to you the way you speak to yourself ... you would never spend another minute with this person. We're doing it to ourselves on some level, and it can completely undermine our sense of wellbeing. There's this kind of perseverating quality to our own rumination which is totally bizarre if you imagine what the transcript of it would look like. That's a spell that can be broken, and breaking it is a tremendous relief, and makes everything else we want to do in life far more available to our psychological and creative and moral inteligence."
Sam Harris</t>
  </si>
  <si>
    <t>left 2</t>
  </si>
  <si>
    <t>XP HISTORY</t>
  </si>
  <si>
    <t>LEVELS HISTORY</t>
  </si>
  <si>
    <t>TML LVL HISTORY</t>
  </si>
  <si>
    <t>"Self-assurance is yours to claim as well. No matter what happens today, no matter where you find yourself, shift to what lies within your reasoned choice. Ignore, as best you can, the emotions that pop up, which would be so easy to distract yourself with. Don't get emotional - get focused."
Ryan Holiday</t>
  </si>
  <si>
    <t>left 3</t>
  </si>
  <si>
    <t>MONTH</t>
  </si>
  <si>
    <t>MTH/YR</t>
  </si>
  <si>
    <t>PLAN</t>
  </si>
  <si>
    <t>TML-LVL</t>
  </si>
  <si>
    <t>LVLS+</t>
  </si>
  <si>
    <t>"We tell ourselves that we need the right setup before we finally buckle down and get serious. ... It's far better that we become pragmatic and adaptable - able to do what we need to do anywhere, anytime. The place to do your work, to live the good life, is here."
Ryan Holiday</t>
  </si>
  <si>
    <t xml:space="preserve"># total XP in all skills </t>
  </si>
  <si>
    <t>left 4</t>
  </si>
  <si>
    <t>"We want things to go perfectly, so we tell ourselves that we'll get started once the conditions are right, or once we have our bearings. When, really, it'd be better to focus on making do with how things actually are."
Ryan Holiday</t>
  </si>
  <si>
    <t># max day XP Study &amp; Creation</t>
  </si>
  <si>
    <t>right 1</t>
  </si>
  <si>
    <t>&lt; COLOUR FILLED TO HIDE VALUES</t>
  </si>
  <si>
    <t>"Here's how you know if someone's your friend. You can tell them bad news and they'll listen. They won't tell you why you're stupid and why that bad thing happened to you, and how something worse happened to them once and derail the whole conversation. You can actually tell them bad news and they'll listen. So that's a good thing. And then this is a weirder thing - you can tell them good news and they'll help you celebrate."
Jordan Peterson</t>
  </si>
  <si>
    <t># max day XP Training &amp; Health</t>
  </si>
  <si>
    <t>right 2</t>
  </si>
  <si>
    <t>"The kind of self image we may be best advised to seek then, is not of our ourselves as beautiful winners, as often we're told we should, but one wherein our strengths and weaknesses are realistically appraised, with neither self-aggrandisement, nor abnegation, and our share of inevitable failings looked upon with kindness and good humour."
Derren Brown</t>
  </si>
  <si>
    <t># pages &amp; mins of books reached</t>
  </si>
  <si>
    <t>right 3</t>
  </si>
  <si>
    <t>"There is plenty that you could do right now, today, that would make the world a better place. There are plenty of small steps that, were you to take them, would help move things forward. Don't excuse yourself from doing them because the conditions aren't right or because a better opportunity might come along soon. Do what you can, now. And when you've done it, keep it in perspective, don't overblow the results. Shun both ego and excuse, before and after."
Ryan Holiday</t>
  </si>
  <si>
    <t># pounds of Loot</t>
  </si>
  <si>
    <t>right 4</t>
  </si>
  <si>
    <t>“After a few days you'll have a chain. Just keep at it and the chain will grow longer every day. You'll like seeing that chain, especially when you get a few weeks under your belt. Your only job is to not break the chain.”
Jerry Seinfeld</t>
  </si>
  <si>
    <t>&lt; VALUE COUNTS</t>
  </si>
  <si>
    <t>"A considered life is one in which we deeply engage with our own story. That means we need to identify what our story is and then know how to move it forward. If we don't, if we swing between pain and boredom or merely defy those who would dare to tell us what to do, we shut off important channels of development and therefore life."
Derren Brown</t>
  </si>
  <si>
    <t>"Overcoming and optimizing yourself must be more deeply embedded in your desires, in your identity, than the desires that threaten to undermine it. The desires to be competent, to be unique, and even to be right, must all fall short of the desire for self-mastery. You must come to pride yourself, not on the accuracy of your current beliefs, but on your willingness to abandon your beliefs for new, more accurate ones."
Ryan A Bush</t>
  </si>
  <si>
    <t>"The pragmatist can't worry about every possible outcome in advance. Think about it. Best case scenario - if the news turns out to be better than expected, all this time was wasted with needless fear. Worst case scenario - we were miserable for extra time, by choice."
Ryan Holiday</t>
  </si>
  <si>
    <t>"Choosing a lifestyle that makes a statement of non-conformity or rejection of parental expectations, might work as a temporary right of passage to a more independant place, but in as much as it relies on 'the enemy' to know what to reject, it remains tied to and dependant on the opposition. It may give the illusion of authorship, but 'fuck you' is too much about the 'you'. It's center of gravity is external. It's also in the longer term, a very unhappy stance."
Derren Brown</t>
  </si>
  <si>
    <t>"'Tis worthy of observation concerning that envy, which arises from a superiority in others, that 'tis not the great disproportion betwixt ourself and another, which produces it; but on the contrary, our proximity."
David Hume</t>
  </si>
  <si>
    <t>"How often we make ourselves miserable... in advance. Out of fear of this, out of desperate hope for that. When we focus on pining for or avoiding a certain future, we make ourselves miserable here in the present."
Ryan Holiday</t>
  </si>
  <si>
    <t>"Motion will never produce a final result. Action will. When you’re in motion, you’re planning and strategizing and learning. Those are all good things, but they don’t produce a result. Are you doing something? Or are you just preparing to do it? Are you in motion? Or are you taking action?"
James Clear</t>
  </si>
  <si>
    <t>row numbers</t>
  </si>
  <si>
    <t>ROW FOR ONCE MONTH IS OVER &gt;</t>
  </si>
  <si>
    <t>NOTE: COPY QUOTES RIGHT ALONG ROWS ONLY</t>
  </si>
  <si>
    <t>NOTE: COPY QUOTES DOWN COLUMNS ONLY, SO EACH COLUMN IS A UNIQUE SET</t>
  </si>
  <si>
    <t>NOTE: QUOTES IN CENTRAL COLUMNS WILL APPEAR MORE OFTEN</t>
  </si>
  <si>
    <t>DAY AND CHAIN TOTALS</t>
  </si>
  <si>
    <t>column numbers</t>
  </si>
  <si>
    <t>on INVENTORY sheet</t>
  </si>
  <si>
    <t>TOTAL DAYS</t>
  </si>
  <si>
    <t>MAX CHAIN</t>
  </si>
  <si>
    <t xml:space="preserve">
SKILL INFO HORIZONTAL</t>
  </si>
  <si>
    <t>SKILLS</t>
  </si>
  <si>
    <t>VARI CHAIN OF DAYS</t>
  </si>
  <si>
    <t>VARI COUNT MIN XP</t>
  </si>
  <si>
    <t>CHAIN DATA OF DAYS HITTING # XP (VARIABLE ACCORDING TO OBJECTIVE)</t>
  </si>
  <si>
    <t>£ *</t>
  </si>
  <si>
    <t>all skills</t>
  </si>
  <si>
    <t>increase</t>
  </si>
  <si>
    <t>total hrs</t>
  </si>
  <si>
    <t>years taken</t>
  </si>
  <si>
    <t>hrs to level up</t>
  </si>
  <si>
    <t>this mth £</t>
  </si>
  <si>
    <t>action hrs</t>
  </si>
  <si>
    <t>per skill</t>
  </si>
  <si>
    <t>hours in a day</t>
  </si>
  <si>
    <t>BASIC £</t>
  </si>
  <si>
    <t>hours in a week</t>
  </si>
  <si>
    <t>across all skills</t>
  </si>
  <si>
    <t>STOIC £</t>
  </si>
  <si>
    <t>hours in a month</t>
  </si>
  <si>
    <t>HEROIC £</t>
  </si>
  <si>
    <t>hours in a year</t>
  </si>
  <si>
    <t>MYTHIC £</t>
  </si>
  <si>
    <t>EPIC £</t>
  </si>
  <si>
    <t>REPEATING WEEKLY</t>
  </si>
  <si>
    <t>v</t>
  </si>
  <si>
    <t>TOTAL ROWS</t>
  </si>
  <si>
    <t>TOTAL COLUMNS</t>
  </si>
  <si>
    <t>Listen to a full music album.</t>
  </si>
  <si>
    <t xml:space="preserve">Practice playing guitar. </t>
  </si>
  <si>
    <t>Create a test level in Unity.</t>
  </si>
  <si>
    <t>Design starmap tattoo.</t>
  </si>
  <si>
    <t xml:space="preserve">Watch a documentary. </t>
  </si>
  <si>
    <t xml:space="preserve">Watch a TED talk. </t>
  </si>
  <si>
    <t>CHRISTMAS DAY</t>
  </si>
  <si>
    <t>BOXING DAY</t>
  </si>
  <si>
    <t>Í</t>
  </si>
  <si>
    <t>"You put up with that sort of behaviour [bad behaviour], you're providing tacit consent for it and even tacit approval."
Jordan Peterson</t>
  </si>
  <si>
    <t>death state (HP at zero for a day)</t>
  </si>
  <si>
    <t>deadline day</t>
  </si>
  <si>
    <t>past deadline</t>
  </si>
  <si>
    <t>deadline not imminent</t>
  </si>
  <si>
    <t>two days till deadline</t>
  </si>
  <si>
    <t>one day till deadline</t>
  </si>
  <si>
    <t>“I’ll miss the sea. But a person needs new experiences. They jar something, deep inside, allowing him to grow. Without change something sleeps inside us, and seldom awakens. The sleeper must awaken.”
Duke Leto, in ‘Dune’</t>
  </si>
  <si>
    <t>WORK</t>
  </si>
  <si>
    <t>CREATIVITY</t>
  </si>
  <si>
    <t>PARTNER</t>
  </si>
  <si>
    <t>2  OKAY</t>
  </si>
  <si>
    <t>3  GOOD</t>
  </si>
  <si>
    <t>4  GREAT</t>
  </si>
  <si>
    <t>5  SUPERB</t>
  </si>
  <si>
    <r>
      <t>BOOTY WISHLIST</t>
    </r>
    <r>
      <rPr>
        <b/>
        <i/>
        <sz val="9"/>
        <color theme="1"/>
        <rFont val="Calibri"/>
        <family val="2"/>
        <scheme val="minor"/>
      </rPr>
      <t xml:space="preserve"> [for now, affordable items]</t>
    </r>
  </si>
  <si>
    <r>
      <t>BOOTY WISHLIST</t>
    </r>
    <r>
      <rPr>
        <b/>
        <i/>
        <sz val="9"/>
        <color theme="1"/>
        <rFont val="Calibri"/>
        <family val="2"/>
        <scheme val="minor"/>
      </rPr>
      <t xml:space="preserve"> [for later, more expensive items]</t>
    </r>
  </si>
  <si>
    <r>
      <t>BOOTY WISHLIST</t>
    </r>
    <r>
      <rPr>
        <b/>
        <i/>
        <sz val="9"/>
        <color theme="1"/>
        <rFont val="Calibri"/>
        <family val="2"/>
        <scheme val="minor"/>
      </rPr>
      <t xml:space="preserve"> [for later, after teetotal &amp; sugar free year]</t>
    </r>
  </si>
  <si>
    <t>[ Item Title Max Length &gt; &gt; &gt; &gt; &gt; &gt; &gt; &gt; &gt; &gt; &gt; &gt; &gt; &gt; &gt; &gt; &gt; ]</t>
  </si>
  <si>
    <t>Yoga Wood Back Bender</t>
  </si>
  <si>
    <t>Yoga Bean Cushion</t>
  </si>
  <si>
    <t>Free Choice Item</t>
  </si>
  <si>
    <t>Opportunity Object</t>
  </si>
  <si>
    <t>Sports Cap</t>
  </si>
  <si>
    <t>Wool Hat</t>
  </si>
  <si>
    <t>Pair of Boots</t>
  </si>
  <si>
    <t>Hankerchief</t>
  </si>
  <si>
    <t>Incense Sticks</t>
  </si>
  <si>
    <t>Perfume of Choice</t>
  </si>
  <si>
    <t>&lt;</t>
  </si>
  <si>
    <t>{</t>
  </si>
  <si>
    <t>&amp;</t>
  </si>
  <si>
    <t>!</t>
  </si>
  <si>
    <t>3 pages morn / 3m+ audio eve</t>
  </si>
  <si>
    <t>31 day chain of 20 XP</t>
  </si>
  <si>
    <t>M I D W E E K   V I E W I N G   S C H E D U L E</t>
  </si>
  <si>
    <t>W E E K E N D   V I E W I N G   S C H E D U L E</t>
  </si>
  <si>
    <t>Go on a long nature walk.</t>
  </si>
  <si>
    <t xml:space="preserve">Go on a long urban walk. </t>
  </si>
  <si>
    <t>Randomly visit a friend.</t>
  </si>
  <si>
    <t>UK BANK HOLIDAYS</t>
  </si>
  <si>
    <t>GOOD FRIDAY</t>
  </si>
  <si>
    <t>EASTER MONDAY</t>
  </si>
  <si>
    <t>EARLY MAY BANK HOLIDAY</t>
  </si>
  <si>
    <t>KING CHARLES III CORONATION</t>
  </si>
  <si>
    <t>SPRING BANK HOLIDAY</t>
  </si>
  <si>
    <t>SUMMER BANK HOLIDAY</t>
  </si>
  <si>
    <t>UK SPRING HALF-TERM HOLIDAY</t>
  </si>
  <si>
    <t>UK EASTER HOLIDAY</t>
  </si>
  <si>
    <t>UK SUMMER HALF-TERM HOLIDAY</t>
  </si>
  <si>
    <t>UK SUMMER HOLIDAY</t>
  </si>
  <si>
    <t>UK AUTUMN HALF-TERM HOLIDAY</t>
  </si>
  <si>
    <t>UK CHRISTMAS HOLIDAY</t>
  </si>
  <si>
    <t>MONDAY</t>
  </si>
  <si>
    <t>TUESDAY</t>
  </si>
  <si>
    <t>WEDNESDAY</t>
  </si>
  <si>
    <t>THURSDAY</t>
  </si>
  <si>
    <t>FRIDAY</t>
  </si>
  <si>
    <t>SATURDAY</t>
  </si>
  <si>
    <t>SUNDAY</t>
  </si>
  <si>
    <t>TODAY'S DATE</t>
  </si>
  <si>
    <t>1=YES 0=NO</t>
  </si>
  <si>
    <t>IS A HOLIDAY</t>
  </si>
  <si>
    <t>WKND</t>
  </si>
  <si>
    <t xml:space="preserve">days skipped </t>
  </si>
  <si>
    <t>NEW YEAR'S DAY (SUBSTITUTE)</t>
  </si>
  <si>
    <t>1  POOR</t>
  </si>
  <si>
    <t>0  BAD</t>
  </si>
  <si>
    <t>BNS SAVER (TREASURY)</t>
  </si>
  <si>
    <t>! (REWARDS CHEST)</t>
  </si>
  <si>
    <t>2/3</t>
  </si>
  <si>
    <t>3/4</t>
  </si>
  <si>
    <t>WK1</t>
  </si>
  <si>
    <t>WK2</t>
  </si>
  <si>
    <t>WK3</t>
  </si>
  <si>
    <t>WK4</t>
  </si>
  <si>
    <t>WK5</t>
  </si>
  <si>
    <t>WK6</t>
  </si>
  <si>
    <t>Merchant Trade Token</t>
  </si>
  <si>
    <t>2 0</t>
  </si>
  <si>
    <t>P A S S E D</t>
  </si>
  <si>
    <t>R E M A I N</t>
  </si>
  <si>
    <t>M E R C H A N T</t>
  </si>
  <si>
    <t>END OF MONTH DAY</t>
  </si>
  <si>
    <t>SUNRISE</t>
  </si>
  <si>
    <t>SUNSET</t>
  </si>
  <si>
    <t>AVG TEMP</t>
  </si>
  <si>
    <t>30m Series</t>
  </si>
  <si>
    <t>45m Series</t>
  </si>
  <si>
    <t>3 days per week of 20 XP</t>
  </si>
  <si>
    <t>Gameplan no. input</t>
  </si>
  <si>
    <t>final output to be shown</t>
  </si>
  <si>
    <t>convert to numerals</t>
  </si>
  <si>
    <t>char count of numerals</t>
  </si>
  <si>
    <t>DETAILS OF THIS GAMEPLAN</t>
  </si>
  <si>
    <t>\</t>
  </si>
  <si>
    <t>"</t>
  </si>
  <si>
    <t>$</t>
  </si>
  <si>
    <t>R</t>
  </si>
  <si>
    <t>z</t>
  </si>
  <si>
    <t>P</t>
  </si>
  <si>
    <t>a</t>
  </si>
  <si>
    <t>:</t>
  </si>
  <si>
    <t>°</t>
  </si>
  <si>
    <t>[</t>
  </si>
  <si>
    <t>top1</t>
  </si>
  <si>
    <t>top2</t>
  </si>
  <si>
    <t>top3</t>
  </si>
  <si>
    <t>top4</t>
  </si>
  <si>
    <t>top5</t>
  </si>
  <si>
    <t>top6</t>
  </si>
  <si>
    <t>top7</t>
  </si>
  <si>
    <t>top8</t>
  </si>
  <si>
    <t>bottom1</t>
  </si>
  <si>
    <t>bottom2</t>
  </si>
  <si>
    <t>bottom3</t>
  </si>
  <si>
    <t>bottom4</t>
  </si>
  <si>
    <t>bottom5</t>
  </si>
  <si>
    <t>bottom6</t>
  </si>
  <si>
    <t>bottom7</t>
  </si>
  <si>
    <t>bottom8</t>
  </si>
  <si>
    <t>middle1</t>
  </si>
  <si>
    <t>middle2</t>
  </si>
  <si>
    <t>middle3</t>
  </si>
  <si>
    <t>middle4</t>
  </si>
  <si>
    <t>middle5</t>
  </si>
  <si>
    <t>middle6</t>
  </si>
  <si>
    <t>middle7</t>
  </si>
  <si>
    <t>middle8</t>
  </si>
  <si>
    <t>O</t>
  </si>
  <si>
    <t>60m Series</t>
  </si>
  <si>
    <t>A C T I V E   S T R E A M I N G   S E R V I C E S</t>
  </si>
  <si>
    <t>'</t>
  </si>
  <si>
    <t>keyword/s</t>
  </si>
  <si>
    <t>SYMBOL</t>
  </si>
  <si>
    <t>T</t>
  </si>
  <si>
    <t>S</t>
  </si>
  <si>
    <t>DAY XP MAX</t>
  </si>
  <si>
    <r>
      <t xml:space="preserve">GENERATE NUMBERS FOR </t>
    </r>
    <r>
      <rPr>
        <b/>
        <sz val="9"/>
        <color theme="1"/>
        <rFont val="Calibri"/>
        <family val="2"/>
        <scheme val="minor"/>
      </rPr>
      <t>BOOTY</t>
    </r>
    <r>
      <rPr>
        <sz val="9"/>
        <color theme="1"/>
        <rFont val="Calibri"/>
        <family val="2"/>
        <scheme val="minor"/>
      </rPr>
      <t xml:space="preserve"> ARRAY ROW AND COLUMN SELECTION</t>
    </r>
  </si>
  <si>
    <r>
      <t xml:space="preserve">GENERATE NUMBERS FOR </t>
    </r>
    <r>
      <rPr>
        <b/>
        <sz val="9"/>
        <color theme="1"/>
        <rFont val="Calibri"/>
        <family val="2"/>
        <scheme val="minor"/>
      </rPr>
      <t>MERCHANT</t>
    </r>
    <r>
      <rPr>
        <sz val="9"/>
        <color theme="1"/>
        <rFont val="Calibri"/>
        <family val="2"/>
        <scheme val="minor"/>
      </rPr>
      <t xml:space="preserve"> ARRAY ROW AND COLUMN SELECTION</t>
    </r>
  </si>
  <si>
    <r>
      <t xml:space="preserve">GENERATE NUMBERS FOR </t>
    </r>
    <r>
      <rPr>
        <b/>
        <sz val="9"/>
        <color theme="1"/>
        <rFont val="Calibri"/>
        <family val="2"/>
        <scheme val="minor"/>
      </rPr>
      <t>BOOTY</t>
    </r>
    <r>
      <rPr>
        <sz val="9"/>
        <color theme="1"/>
        <rFont val="Calibri"/>
        <family val="2"/>
        <scheme val="minor"/>
      </rPr>
      <t xml:space="preserve"> REQUIRMENTS</t>
    </r>
  </si>
  <si>
    <t>¥</t>
  </si>
  <si>
    <t>I</t>
  </si>
  <si>
    <t>|</t>
  </si>
  <si>
    <t>Explore new roads in my area.</t>
  </si>
  <si>
    <t>Tech</t>
  </si>
  <si>
    <t>Toy</t>
  </si>
  <si>
    <t>Game</t>
  </si>
  <si>
    <t>Cards</t>
  </si>
  <si>
    <t>Tool</t>
  </si>
  <si>
    <t>Yoga</t>
  </si>
  <si>
    <t>Walking</t>
  </si>
  <si>
    <t>Running</t>
  </si>
  <si>
    <t>Decoration</t>
  </si>
  <si>
    <t>Drink</t>
  </si>
  <si>
    <t>Food</t>
  </si>
  <si>
    <t>Scented Candle</t>
  </si>
  <si>
    <t>P R O C U R E M E N T</t>
  </si>
  <si>
    <t>Binoculars</t>
  </si>
  <si>
    <t>VR</t>
  </si>
  <si>
    <t>Artist</t>
  </si>
  <si>
    <t>Device</t>
  </si>
  <si>
    <t>Gadget</t>
  </si>
  <si>
    <t>Switch Game</t>
  </si>
  <si>
    <t>PC Game</t>
  </si>
  <si>
    <t>4K</t>
  </si>
  <si>
    <t>Blu-ray</t>
  </si>
  <si>
    <t>DVD</t>
  </si>
  <si>
    <t>VHS</t>
  </si>
  <si>
    <t>Album</t>
  </si>
  <si>
    <t>LP</t>
  </si>
  <si>
    <t>Instrument</t>
  </si>
  <si>
    <t>Drawing</t>
  </si>
  <si>
    <t>Painting</t>
  </si>
  <si>
    <t>Stationary</t>
  </si>
  <si>
    <t>Study</t>
  </si>
  <si>
    <t>Gym</t>
  </si>
  <si>
    <t>Training</t>
  </si>
  <si>
    <t>Weights</t>
  </si>
  <si>
    <t>Plant</t>
  </si>
  <si>
    <t>Homeware</t>
  </si>
  <si>
    <t>Mug</t>
  </si>
  <si>
    <t>Cup</t>
  </si>
  <si>
    <t>Bathroom</t>
  </si>
  <si>
    <t>Toiletry</t>
  </si>
  <si>
    <t>Perfume</t>
  </si>
  <si>
    <t>Ornament</t>
  </si>
  <si>
    <t>Incense</t>
  </si>
  <si>
    <t>Candle</t>
  </si>
  <si>
    <t>Personal</t>
  </si>
  <si>
    <t>Gift</t>
  </si>
  <si>
    <t>Clothing</t>
  </si>
  <si>
    <t>Jacket</t>
  </si>
  <si>
    <t>Trousers</t>
  </si>
  <si>
    <t>Shirt</t>
  </si>
  <si>
    <t>T-shirt</t>
  </si>
  <si>
    <t>Pants</t>
  </si>
  <si>
    <t>Accessory</t>
  </si>
  <si>
    <t>Boots</t>
  </si>
  <si>
    <t>Shoes</t>
  </si>
  <si>
    <t>Hat</t>
  </si>
  <si>
    <t>Cap</t>
  </si>
  <si>
    <t>Pin</t>
  </si>
  <si>
    <t>Glasses</t>
  </si>
  <si>
    <t>Sunglasses</t>
  </si>
  <si>
    <t>Vision</t>
  </si>
  <si>
    <t>Telescope</t>
  </si>
  <si>
    <t>no keyword ref. [misc.]</t>
  </si>
  <si>
    <t>[ ]</t>
  </si>
  <si>
    <t>¹</t>
  </si>
  <si>
    <t>Q</t>
  </si>
  <si>
    <t>(</t>
  </si>
  <si>
    <t>-</t>
  </si>
  <si>
    <t>Phone</t>
  </si>
  <si>
    <t>Travel</t>
  </si>
  <si>
    <t>Wristwatch</t>
  </si>
  <si>
    <t>Surprise</t>
  </si>
  <si>
    <t>Office</t>
  </si>
  <si>
    <t>Tupperware</t>
  </si>
  <si>
    <t>Jar</t>
  </si>
  <si>
    <t>m</t>
  </si>
  <si>
    <t>Box</t>
  </si>
  <si>
    <t>Random</t>
  </si>
  <si>
    <t>¡</t>
  </si>
  <si>
    <t>´</t>
  </si>
  <si>
    <t>if is blank [default]</t>
  </si>
  <si>
    <t>[for cell references]</t>
  </si>
  <si>
    <t>Book</t>
  </si>
  <si>
    <t>Video Game</t>
  </si>
  <si>
    <t>Hourglass</t>
  </si>
  <si>
    <t>by</t>
  </si>
  <si>
    <t>CREDIT</t>
  </si>
  <si>
    <t>DEBIT</t>
  </si>
  <si>
    <t>Digital</t>
  </si>
  <si>
    <t>Sci-fi</t>
  </si>
  <si>
    <t>Series</t>
  </si>
  <si>
    <t>Film</t>
  </si>
  <si>
    <t>T V</t>
  </si>
  <si>
    <t>F U R T H E R   R E A D I N G  /  L I S T E N I N G</t>
  </si>
  <si>
    <t>N O W   R E A D I N G  /  L I S T E N I N G</t>
  </si>
  <si>
    <t xml:space="preserve">Take a bus ride. </t>
  </si>
  <si>
    <t xml:space="preserve">Write a poem. </t>
  </si>
  <si>
    <t xml:space="preserve">Do a meditation. </t>
  </si>
  <si>
    <t xml:space="preserve">Sit out in a park. </t>
  </si>
  <si>
    <t>Sit out in the garden.</t>
  </si>
  <si>
    <t>total XP of 600</t>
  </si>
  <si>
    <t>TEMPER</t>
  </si>
  <si>
    <t>IT</t>
  </si>
  <si>
    <t>type</t>
  </si>
  <si>
    <t>WRKS</t>
  </si>
  <si>
    <t>DAYS</t>
  </si>
  <si>
    <t>XTRA</t>
  </si>
  <si>
    <t>F</t>
  </si>
  <si>
    <t xml:space="preserve">HOURS  </t>
  </si>
  <si>
    <t xml:space="preserve">DAYS  </t>
  </si>
  <si>
    <t xml:space="preserve"> WRKS &gt;</t>
  </si>
  <si>
    <t xml:space="preserve"> DAYS  </t>
  </si>
  <si>
    <t xml:space="preserve"> HOURS  </t>
  </si>
  <si>
    <t xml:space="preserve"> BREAK</t>
  </si>
  <si>
    <t xml:space="preserve"> DINNER </t>
  </si>
  <si>
    <t>[ALT]</t>
  </si>
  <si>
    <t>[F]</t>
  </si>
  <si>
    <t>[S]</t>
  </si>
  <si>
    <t>[M]</t>
  </si>
  <si>
    <t>[T]</t>
  </si>
  <si>
    <t>[W]</t>
  </si>
  <si>
    <t xml:space="preserve"> LUNCH</t>
  </si>
  <si>
    <t xml:space="preserve"> BFAST</t>
  </si>
  <si>
    <t xml:space="preserve">&gt;&gt;| </t>
  </si>
  <si>
    <t xml:space="preserve"> XTRA &gt;&gt;</t>
  </si>
  <si>
    <t xml:space="preserve">&gt;|| </t>
  </si>
  <si>
    <t>Q1</t>
  </si>
  <si>
    <t>Q2</t>
  </si>
  <si>
    <t>Q3</t>
  </si>
  <si>
    <t>Q4</t>
  </si>
  <si>
    <t>A D D I T I O N A L   L O G S</t>
  </si>
  <si>
    <t>09.00-12.00</t>
  </si>
  <si>
    <t>12.00-15.00</t>
  </si>
  <si>
    <t>15.00-18.00</t>
  </si>
  <si>
    <t>18.00-21.00</t>
  </si>
  <si>
    <t>LAST MONTH
VS
THIS MONTH</t>
  </si>
  <si>
    <t>Leap Years to come</t>
  </si>
  <si>
    <t>This year is a leap year?</t>
  </si>
  <si>
    <t>C O N T I N U O U S</t>
  </si>
  <si>
    <t>C O N S I S T E N T</t>
  </si>
  <si>
    <t>btw</t>
  </si>
  <si>
    <t>Bonus</t>
  </si>
  <si>
    <t>Double XP - Training &amp; Health Skills - All Day</t>
  </si>
  <si>
    <t>Double XP - Bright Red Skills - Two hours</t>
  </si>
  <si>
    <t>Double XP - Pink Skills - Two hours</t>
  </si>
  <si>
    <t>Double XP - Purple Skills - Two hours</t>
  </si>
  <si>
    <t>Double XP - Dark Blue Skills - Two hours</t>
  </si>
  <si>
    <t>Double XP - Dark Blue Skills - One hour</t>
  </si>
  <si>
    <t>Double XP - Bright Red Skills - One hour</t>
  </si>
  <si>
    <t>Double XP - Pink Skills - One hour</t>
  </si>
  <si>
    <t>Double XP - Purple Skills - One hour</t>
  </si>
  <si>
    <t>Double XP - Skill Not Done This Month - All Day</t>
  </si>
  <si>
    <t>Double XP - Training &amp; Health Skills - Three Hours</t>
  </si>
  <si>
    <t>Bonus 20 XP - Doing Skill of Choice Today</t>
  </si>
  <si>
    <t>Bonus 50 XP - Doing Skill of Choice Today</t>
  </si>
  <si>
    <t>Bonus 100 XP - Doing Skill of Choice Today</t>
  </si>
  <si>
    <t>Ù</t>
  </si>
  <si>
    <t>Trip</t>
  </si>
  <si>
    <t>Cinema Ticket</t>
  </si>
  <si>
    <t>Theatre Ticket</t>
  </si>
  <si>
    <t>Ticket for an Event</t>
  </si>
  <si>
    <t>Music Concert Ticket</t>
  </si>
  <si>
    <t>Art Gallery Ticket</t>
  </si>
  <si>
    <t>Museum Ticket</t>
  </si>
  <si>
    <t>Train Ticket for a Day Trip</t>
  </si>
  <si>
    <t>Double XP - Light Blue Skills - Three hours</t>
  </si>
  <si>
    <t>Double XP - Green Skills - Three hours</t>
  </si>
  <si>
    <t>Double XP - Yellow Skills - Three hours</t>
  </si>
  <si>
    <t>Double XP - Orange Skills - Three hours</t>
  </si>
  <si>
    <t>Double XP - Dark Red Skills - Three hours</t>
  </si>
  <si>
    <t>Double XP - Bright Red Skills - Three hours</t>
  </si>
  <si>
    <t>Double XP - Pink Skills - Three hours</t>
  </si>
  <si>
    <t>Double XP - Purple Skills - Three hours</t>
  </si>
  <si>
    <t>Double XP - Dark Blue Skills - Three hours</t>
  </si>
  <si>
    <t>Double XP - Training &amp; Health Skills - One Hour</t>
  </si>
  <si>
    <t>Double XP - Training &amp; Health Skills - Two Hours</t>
  </si>
  <si>
    <t>Double XP - Skill Not Done This Month - One Hour</t>
  </si>
  <si>
    <t>Double XP - Skill Not Done This Month - Two Hours</t>
  </si>
  <si>
    <t>Double XP - Skill Not Done This Month - Three Hours</t>
  </si>
  <si>
    <t>Bonus 10 XP - Doing Skill of Choice Today</t>
  </si>
  <si>
    <t>Double XP - Training &amp; Health Skills - Five Hours</t>
  </si>
  <si>
    <t>Double XP - Skill Not Done This Month - Five Hours</t>
  </si>
  <si>
    <t>Double XP - Light Blue Skills - Five hours</t>
  </si>
  <si>
    <t>Double XP - Green Skills - Five hours</t>
  </si>
  <si>
    <t>Double XP - Yellow Skills - Five hours</t>
  </si>
  <si>
    <t>Double XP - Orange Skills - Five hours</t>
  </si>
  <si>
    <t>Double XP - Dark Red Skills - Five hours</t>
  </si>
  <si>
    <t>Double XP - Bright Red Skills - Five hours</t>
  </si>
  <si>
    <t>Double XP - Pink Skills - Five hours</t>
  </si>
  <si>
    <t>Double XP - Purple Skills - Five hours</t>
  </si>
  <si>
    <t>Double XP - Dark Blue Skills - Five hours</t>
  </si>
  <si>
    <t>Double XP - Light Blue Skills - All Day</t>
  </si>
  <si>
    <t>Double XP - Green Skills - All Day</t>
  </si>
  <si>
    <t>Double XP - Yellow Skills - All Day</t>
  </si>
  <si>
    <t>Double XP - Orange Skills - All Day</t>
  </si>
  <si>
    <t>Double XP - Dark Red Skills - All Day</t>
  </si>
  <si>
    <t>Double XP - Bright Red Skills - All Day</t>
  </si>
  <si>
    <t>Double XP - Pink Skills - All Day</t>
  </si>
  <si>
    <t>Double XP - Purple Skills - All Day</t>
  </si>
  <si>
    <t>Double XP - Dark Blue Skills - All Day</t>
  </si>
  <si>
    <t>Bonus Free Cold Shower</t>
  </si>
  <si>
    <t>Bonus Free Yoga Morn &amp; Eve Practice</t>
  </si>
  <si>
    <t>Bonus Day Off - Get Avg Day XP Across All Skills</t>
  </si>
  <si>
    <t>Bonus Day Off - Get Avg Day XP in Ten Skills of Choice</t>
  </si>
  <si>
    <t>Bonus Day Off - Get Max Day XP in Five Skills of Choice</t>
  </si>
  <si>
    <t>Bonus 50 XP in Related Skill - One Mission Completed</t>
  </si>
  <si>
    <t>Bonus 100 XP in Related Skill - One Mission Completed</t>
  </si>
  <si>
    <t>Bonus Free Morn Pages &amp; Eve Audiolog</t>
  </si>
  <si>
    <t>Ticket</t>
  </si>
  <si>
    <t>can select XP booty &gt;</t>
  </si>
  <si>
    <t>Bonus 20 XP in Related Skill - Per Mission Completed Today</t>
  </si>
  <si>
    <t>Bonus 10 XP in Related Skill - Per Mission Completed Today</t>
  </si>
  <si>
    <t>E N H A N C E M E N T</t>
  </si>
  <si>
    <t>BOOTY COSTS THIS MONTH</t>
  </si>
  <si>
    <t xml:space="preserve">TOTAL </t>
  </si>
  <si>
    <t>SKILL</t>
  </si>
  <si>
    <t>Extra XP Gained Using This Bonus</t>
  </si>
  <si>
    <t>XP #</t>
  </si>
  <si>
    <t>Double XP - One Skill of Choice - All Day</t>
  </si>
  <si>
    <t>Double XP - Any Studying &amp; Creation Skills - One Hour</t>
  </si>
  <si>
    <t>Double XP - Any Studying &amp; Creation Skills - Two Hours</t>
  </si>
  <si>
    <t>Double XP - Any Studying &amp; Creation Skills - Three Hours</t>
  </si>
  <si>
    <t>Double XP - Any Studying &amp; Creation Skills - Five Hours</t>
  </si>
  <si>
    <t>Double XP - Any Studying &amp; Creation Skills - All Day</t>
  </si>
  <si>
    <t>Double XP - One Skill of Choice - One Hour</t>
  </si>
  <si>
    <t>Double XP - One Skill of Choice - Two Hours</t>
  </si>
  <si>
    <t>Double XP - One Skill of Choice - Three Hours</t>
  </si>
  <si>
    <t>Double XP - One Skill of Choice - Five Hours</t>
  </si>
  <si>
    <t>Double XP - Two Skills of Choice - One Hour</t>
  </si>
  <si>
    <t>Double XP - Two Skills of Choice - Two Hours</t>
  </si>
  <si>
    <t>Double XP - Two Skills of Choice - Three Hours</t>
  </si>
  <si>
    <t>Double XP - Two Skills of Choice - Five Hours</t>
  </si>
  <si>
    <t>Double XP - Two Skills of Choice - All Day</t>
  </si>
  <si>
    <t>Bonus 5 XP - Doing Skill of Choice Today</t>
  </si>
  <si>
    <t>TOTAL EXTRA XP GAINED USING BONUSES</t>
  </si>
  <si>
    <t>TOTAL</t>
  </si>
  <si>
    <t>PREVIOUSLY</t>
  </si>
  <si>
    <t>Teetotal &amp; Low Sugar (under 10g)</t>
  </si>
  <si>
    <t>Double XP - Do Selected Action - Any Dice Roll</t>
  </si>
  <si>
    <t>Bonus 20 XP - Do Selected Action - Any Dice Roll</t>
  </si>
  <si>
    <t>Bonus 50 XP - Do Selected Action - Any Dice Roll</t>
  </si>
  <si>
    <t>Bonus 100 XP - Do Selected Action - Any Dice Roll</t>
  </si>
  <si>
    <t>Double XP - Do Selected Action - Dice Wildcard</t>
  </si>
  <si>
    <t>Bonus 10 XP - Do Selected Action - Dice Wildcard</t>
  </si>
  <si>
    <t xml:space="preserve"> TOTAL XP </t>
  </si>
  <si>
    <t>ENHANCEMENT %</t>
  </si>
  <si>
    <t>Number</t>
  </si>
  <si>
    <t>Text</t>
  </si>
  <si>
    <t>10%</t>
  </si>
  <si>
    <t>20%</t>
  </si>
  <si>
    <t>50%</t>
  </si>
  <si>
    <t xml:space="preserve">XP ACTIONS </t>
  </si>
  <si>
    <t>10% Bonus XP - All Skills - All Day</t>
  </si>
  <si>
    <t>50% Bonus XP - All Skills - One hour</t>
  </si>
  <si>
    <t>50% Bonus XP - All Skills - Two hours</t>
  </si>
  <si>
    <t>20% Bonus XP - Any Skills - Three hours</t>
  </si>
  <si>
    <t>20% Bonus XP - All Skills - Five hours</t>
  </si>
  <si>
    <t>50% Bonus XP - Light Blue Skills - One hour</t>
  </si>
  <si>
    <t>50% Bonus XP - Light Blue Skills - Two hours</t>
  </si>
  <si>
    <t>50% Bonus XP - Green Skills - One hour</t>
  </si>
  <si>
    <t>50% Bonus XP - Green Skills - Two hours</t>
  </si>
  <si>
    <t>50% Bonus XP - Yellow Skills - One hour</t>
  </si>
  <si>
    <t>50% Bonus XP - Yellow Skills - Two hours</t>
  </si>
  <si>
    <t>50% Bonus XP - Orange Skills - One hour</t>
  </si>
  <si>
    <t>50% Bonus XP - Orange Skills - Two hours</t>
  </si>
  <si>
    <t>50% Bonus XP - Dark Red Skills - One hour</t>
  </si>
  <si>
    <t>50% Bonus XP - Dark Red Skills - Two hours</t>
  </si>
  <si>
    <t>Bonus 10 XP - Start Selected Action - Any Dice Roll</t>
  </si>
  <si>
    <t>10% Extra XP - All Skills - All Day</t>
  </si>
  <si>
    <t>10% Extra XP - All Skills - Five hours</t>
  </si>
  <si>
    <t xml:space="preserve"> EXTRA XP </t>
  </si>
  <si>
    <t>INCREASE</t>
  </si>
  <si>
    <t>50% Extra XP - Doing Dice Roll Action - One Hour</t>
  </si>
  <si>
    <t>100% Extra XP - Doing Dice Roll Action - One Hour</t>
  </si>
  <si>
    <t>50% Extra XP - Doing Wildcard Roll Action - One Hour</t>
  </si>
  <si>
    <t>100% Extra XP - Doing Wildcard Roll Action - One Hour</t>
  </si>
  <si>
    <t>Bonus 20 XP - Do Dice Roll Action - One Time</t>
  </si>
  <si>
    <t>Bonus 50 XP - Do Dice Roll Action - One Time</t>
  </si>
  <si>
    <t>Bonus 10 XP - Do Dice Roll Action - One Time</t>
  </si>
  <si>
    <t>Bonus 10 XP - Do Wildcard Roll Action - One Time</t>
  </si>
  <si>
    <t>Bonus 20 XP - Do Wildcard Roll Action - One Time</t>
  </si>
  <si>
    <t>Bonus 50 XP - Do Wildcard Roll Action - One Time</t>
  </si>
  <si>
    <t>20% Extra XP - All Skills - Two hours</t>
  </si>
  <si>
    <t>20% Extra XP - All Skills - One hour</t>
  </si>
  <si>
    <t>20% Extra XP - All Skills - All Day</t>
  </si>
  <si>
    <t>20% Extra XP - All Skills - Five hours</t>
  </si>
  <si>
    <t>50% Extra XP - All Skills - Two hours</t>
  </si>
  <si>
    <t>50% Extra XP - All Skills - One hour</t>
  </si>
  <si>
    <t>50% Extra XP - All Skills - All Day</t>
  </si>
  <si>
    <t>50% Extra XP - All Skills - Five hours</t>
  </si>
  <si>
    <t>100% Extra XP - All Skills - Two hours</t>
  </si>
  <si>
    <t>100% Extra XP - All Skills - One hour</t>
  </si>
  <si>
    <t>10% Extra XP - One Skill of Choice - All Day</t>
  </si>
  <si>
    <t>10% Extra XP - One Skill of Choice - Five hours</t>
  </si>
  <si>
    <t>20% Extra XP - One Skill of Choice - Two hours</t>
  </si>
  <si>
    <t>20% Extra XP - One Skill of Choice - One hour</t>
  </si>
  <si>
    <t>20% Extra XP - One Skill of Choice - All Day</t>
  </si>
  <si>
    <t>20% Extra XP - One Skill of Choice - Five hours</t>
  </si>
  <si>
    <t>50% Extra XP - One Skill of Choice - Two hours</t>
  </si>
  <si>
    <t>50% Extra XP - One Skill of Choice - One hour</t>
  </si>
  <si>
    <t>50% Extra XP - One Skill of Choice - All Day</t>
  </si>
  <si>
    <t>50% Extra XP - One Skill of Choice - Five hours</t>
  </si>
  <si>
    <t>100% Extra XP - One Skill of Choice - Two hours</t>
  </si>
  <si>
    <t>100% Extra XP - One Skill of Choice - One hour</t>
  </si>
  <si>
    <t>10% Extra XP - insert - All Day</t>
  </si>
  <si>
    <t>10% Extra XP - insert - Five hours</t>
  </si>
  <si>
    <t>20% Extra XP - insert - Two hours</t>
  </si>
  <si>
    <t>20% Extra XP - insert - One hour</t>
  </si>
  <si>
    <t>20% Extra XP - insert - All Day</t>
  </si>
  <si>
    <t>20% Extra XP - insert - Five hours</t>
  </si>
  <si>
    <t>50% Extra XP - insert - Two hours</t>
  </si>
  <si>
    <t>50% Extra XP - insert - One hour</t>
  </si>
  <si>
    <t>50% Extra XP - insert - All Day</t>
  </si>
  <si>
    <t>50% Extra XP - insert - Five hours</t>
  </si>
  <si>
    <t>100% Extra XP - insert - Two hours</t>
  </si>
  <si>
    <t>100% Extra XP - insert - One hour</t>
  </si>
  <si>
    <t>10% Extra XP - Any Studying &amp; Creation Skills - All Day</t>
  </si>
  <si>
    <t>10% Extra XP - Any Studying &amp; Creation Skills - Five hours</t>
  </si>
  <si>
    <t>20% Extra XP - Any Studying &amp; Creation Skills - Two hours</t>
  </si>
  <si>
    <t>20% Extra XP - Any Studying &amp; Creation Skills - One hour</t>
  </si>
  <si>
    <t>20% Extra XP - Any Studying &amp; Creation Skills - All Day</t>
  </si>
  <si>
    <t>20% Extra XP - Any Studying &amp; Creation Skills - Five hours</t>
  </si>
  <si>
    <t>50% Extra XP - Any Studying &amp; Creation Skills - Two hours</t>
  </si>
  <si>
    <t>50% Extra XP - Any Studying &amp; Creation Skills - One hour</t>
  </si>
  <si>
    <t>50% Extra XP - Any Studying &amp; Creation Skills - All Day</t>
  </si>
  <si>
    <t>50% Extra XP - Any Studying &amp; Creation Skills - Five hours</t>
  </si>
  <si>
    <t>100% Extra XP - Any Studying &amp; Creation Skills - Two hours</t>
  </si>
  <si>
    <t>100% Extra XP - Any Studying &amp; Creation Skills - One hour</t>
  </si>
  <si>
    <t>10% Extra XP - Training &amp; Health Skills - All Day</t>
  </si>
  <si>
    <t>10% Extra XP - Training &amp; Health Skills - Five hours</t>
  </si>
  <si>
    <t>20% Extra XP - Training &amp; Health Skills - Two hours</t>
  </si>
  <si>
    <t>20% Extra XP - Training &amp; Health Skills - One hour</t>
  </si>
  <si>
    <t>20% Extra XP - Training &amp; Health Skills - All Day</t>
  </si>
  <si>
    <t>20% Extra XP - Training &amp; Health Skills - Five hours</t>
  </si>
  <si>
    <t>50% Extra XP - Training &amp; Health Skills - Two hours</t>
  </si>
  <si>
    <t>50% Extra XP - Training &amp; Health Skills - One hour</t>
  </si>
  <si>
    <t>50% Extra XP - Training &amp; Health Skills - All Day</t>
  </si>
  <si>
    <t>50% Extra XP - Training &amp; Health Skills - Five hours</t>
  </si>
  <si>
    <t>100% Extra XP - Training &amp; Health Skills - Two hours</t>
  </si>
  <si>
    <t>100% Extra XP - Training &amp; Health Skills - One hour</t>
  </si>
  <si>
    <t>10% Extra XP - Any Blue Skills - All Day</t>
  </si>
  <si>
    <t>50% Extra XP - Any Blue Skills - All Day</t>
  </si>
  <si>
    <t>50% Extra XP - Any Red or Orange Skills - All Day</t>
  </si>
  <si>
    <t>50% Extra XP - Any Yellow or Green Skills - All Day</t>
  </si>
  <si>
    <t>50% Extra XP - Pink or Purple Skills - All Day</t>
  </si>
  <si>
    <t>20% Extra XP - Any Blue Skills - All Day</t>
  </si>
  <si>
    <t>10% Extra XP - Any Red or Orange Skills - All Day</t>
  </si>
  <si>
    <t>20% Extra XP - Any Red or Orange Skills - All Day</t>
  </si>
  <si>
    <t>10% Extra XP - Any Yellow or Green Skills - All Day</t>
  </si>
  <si>
    <t>20% Extra XP - Any Yellow or Green Skills - All Day</t>
  </si>
  <si>
    <t>10% Extra XP - Pink or Purple Skills - All Day</t>
  </si>
  <si>
    <t>20% Extra XP - Pink or Purple Skills - All Day</t>
  </si>
  <si>
    <t>100% Extra XP - Any Blue Skills - One Hour</t>
  </si>
  <si>
    <t>100% Extra XP - Any Red or Orange Skills - One Hour</t>
  </si>
  <si>
    <t>100% Extra XP - Any Yellow or Green Skills - One Hour</t>
  </si>
  <si>
    <t>100% Extra XP - Pink or Purple Skills - One Hour</t>
  </si>
  <si>
    <t>50% Extra XP - Pink or Purple Skills - One Hour</t>
  </si>
  <si>
    <t>50% Extra XP - Any Yellow or Green Skills - One Hour</t>
  </si>
  <si>
    <t>50% Extra XP - Any Red or Orange Skills - One Hour</t>
  </si>
  <si>
    <t>50% Extra XP - Any Blue Skills - One Hour</t>
  </si>
  <si>
    <t>50% Extra XP - Any Blue Skills - Three Hours</t>
  </si>
  <si>
    <t>50% Extra XP - Any Red or Orange Skills - Three Hours</t>
  </si>
  <si>
    <t>50% Extra XP - Any Yellow or Green Skills - Three Hours</t>
  </si>
  <si>
    <t>50% Extra XP - Pink or Purple Skills - Three Hours</t>
  </si>
  <si>
    <t>20% Extra XP - Any Blue Skills - Three Hours</t>
  </si>
  <si>
    <t>10% Extra XP - Any Blue Skills - Three Hours</t>
  </si>
  <si>
    <t>10% Extra XP - Any Red or Orange Skills - Three Hours</t>
  </si>
  <si>
    <t>20% Extra XP - Any Red or Orange Skills - Three Hours</t>
  </si>
  <si>
    <t>20% Extra XP - Any Yellow or Green Skills - Three Hours</t>
  </si>
  <si>
    <t>10% Extra XP - Any Yellow or Green Skills - Three Hours</t>
  </si>
  <si>
    <t>20% Extra XP - Pink or Purple Skills - Three Hours</t>
  </si>
  <si>
    <t>10% Extra XP - Pink or Purple Skills - Three Hours</t>
  </si>
  <si>
    <t>100%</t>
  </si>
  <si>
    <t>²</t>
  </si>
  <si>
    <t>XP enhancement used</t>
  </si>
  <si>
    <t>ACTIVE ENHANCEMENTS</t>
  </si>
  <si>
    <t>TOTAL ENHANCEMENTS</t>
  </si>
  <si>
    <t>EXTRA XP SKILL TOTALS</t>
  </si>
  <si>
    <t>Ticket for Ten Pin Bowling</t>
  </si>
  <si>
    <t>EXAMPLE TARGETS</t>
  </si>
  <si>
    <t>EXAMPLES TARGETS</t>
  </si>
  <si>
    <t>Sit in the garden and read.</t>
  </si>
  <si>
    <t xml:space="preserve">Sit in a park and read. </t>
  </si>
  <si>
    <t>W I L D
C A R D</t>
  </si>
  <si>
    <t xml:space="preserve">Practice juggling. </t>
  </si>
  <si>
    <t>Watch an episode of Star Trek.</t>
  </si>
  <si>
    <t>O T H E R   T V   /   Y O U T U B E   V I D E O S</t>
  </si>
  <si>
    <t>♥</t>
  </si>
  <si>
    <t>y</t>
  </si>
  <si>
    <t>TOTAL 1 UPs</t>
  </si>
  <si>
    <t>DEATH STATE TOTAL</t>
  </si>
  <si>
    <t>TOTAL LIVES</t>
  </si>
  <si>
    <t>1UP</t>
  </si>
  <si>
    <t>MAXIMUM LIVES</t>
  </si>
  <si>
    <t>LIVES LEFT FROM LAST MONTH</t>
  </si>
  <si>
    <t>DELETE FROM REWARD CHEST</t>
  </si>
  <si>
    <t>¿</t>
  </si>
  <si>
    <t>ENHANCEMENT 1UPs</t>
  </si>
  <si>
    <t>lives</t>
  </si>
  <si>
    <t>HP</t>
  </si>
  <si>
    <t>0.5UP</t>
  </si>
  <si>
    <t>1UP - Get a Whole Life Heart</t>
  </si>
  <si>
    <t>0.5UP - Get Half a Life Heart</t>
  </si>
  <si>
    <t>last updated on</t>
  </si>
  <si>
    <t>NEW MONTH INCREASE</t>
  </si>
  <si>
    <t>LEFT FROM LAST MONTH</t>
  </si>
  <si>
    <t>CHALLENGES</t>
  </si>
  <si>
    <t>REPEATING MONTHLY</t>
  </si>
  <si>
    <t>TO-DO NOW</t>
  </si>
  <si>
    <t>TO-DO NEXT</t>
  </si>
  <si>
    <t>WEEK</t>
  </si>
  <si>
    <t>REPEATING DAILY</t>
  </si>
  <si>
    <t>TO-DO LATER</t>
  </si>
  <si>
    <t>REPEATING DAILY COMPLETE</t>
  </si>
  <si>
    <t>REPEATING WEEKLY COMPLETE</t>
  </si>
  <si>
    <t>REPEATING MONTHLY COMPLETE</t>
  </si>
  <si>
    <t>- - - - - - - - - - - - - - - - - - - - - - - - - - - - - - - - - - - - - - - - - - - - - - - - -</t>
  </si>
  <si>
    <t>TO-DO NOW COMPLETE</t>
  </si>
  <si>
    <t>TO-DO NEXT COMPLETE</t>
  </si>
  <si>
    <t>TO-DO LATER COMPLETE</t>
  </si>
  <si>
    <t>REMAINING</t>
  </si>
  <si>
    <t>TOTAL MISSIONS</t>
  </si>
  <si>
    <t xml:space="preserve">COMPLETED  </t>
  </si>
  <si>
    <t xml:space="preserve">NOT THIS MONTH  ^    </t>
  </si>
  <si>
    <t>TARGETS</t>
  </si>
  <si>
    <t>COMPLETED</t>
  </si>
  <si>
    <t>FAILED</t>
  </si>
  <si>
    <t>BOOBY TRAPS</t>
  </si>
  <si>
    <t>TOTAL DAYS THIS MONTH</t>
  </si>
  <si>
    <t>STUDYING &amp; CREATION TARGETS</t>
  </si>
  <si>
    <t>1=YES/0=NO</t>
  </si>
  <si>
    <t>TRAINING &amp; HEALTH TARGETS</t>
  </si>
  <si>
    <t>TO-DO NOW PAST DEADLINE</t>
  </si>
  <si>
    <t>TO-DO NEXT PAST DEADLINE</t>
  </si>
  <si>
    <t>TO-DO LATER PAST DEADLINE</t>
  </si>
  <si>
    <t>PAST DEADLINE</t>
  </si>
  <si>
    <t>PER MISSION</t>
  </si>
  <si>
    <t>PER TARGET</t>
  </si>
  <si>
    <t>PER CHALLENGE</t>
  </si>
  <si>
    <t>FAILURE PENALTIES</t>
  </si>
  <si>
    <t>OUT OF TIME?</t>
  </si>
  <si>
    <t>MAXIMUM</t>
  </si>
  <si>
    <t>XP PER DAY</t>
  </si>
  <si>
    <t>VARI MAX CHAIN</t>
  </si>
  <si>
    <t>CHAINS OF DAYS  (SEPARATE x1, OR CONNECTED, x2 ETC.)</t>
  </si>
  <si>
    <t>TARGETS FAILED</t>
  </si>
  <si>
    <t>CHALLENGES FAILED</t>
  </si>
  <si>
    <t>REMAINING MINUS FAILS</t>
  </si>
  <si>
    <t>DEATH STATES</t>
  </si>
  <si>
    <t>REWARD</t>
  </si>
  <si>
    <t>REWARD [0 ♥ | &gt;0.5 ♥ ]</t>
  </si>
  <si>
    <t>TOTAL FAILURE PENALTY</t>
  </si>
  <si>
    <t>TOTAL BOOBY TRAPS</t>
  </si>
  <si>
    <t>TOTAL PENALTIES</t>
  </si>
  <si>
    <t>FAILED MISSIONS</t>
  </si>
  <si>
    <t>BOOBY TRAPS CALCULATION</t>
  </si>
  <si>
    <t>&gt; 20 HRS TV</t>
  </si>
  <si>
    <t>&gt; 20 HRS GAMING</t>
  </si>
  <si>
    <t>&gt; 10 HRS FILM</t>
  </si>
  <si>
    <t>&gt; 30 HRS OVERALL</t>
  </si>
  <si>
    <t>&gt; 0 WILD CARD</t>
  </si>
  <si>
    <t xml:space="preserve">GENERATE NUMBERS &gt; </t>
  </si>
  <si>
    <t xml:space="preserve">&gt; 20 HRS TV </t>
  </si>
  <si>
    <t xml:space="preserve">&gt; 20 HRS GAMING </t>
  </si>
  <si>
    <t xml:space="preserve">&gt; 10 HRS FILM </t>
  </si>
  <si>
    <t xml:space="preserve">&gt; 30 HRS OVERALL </t>
  </si>
  <si>
    <t xml:space="preserve">&gt; 0 WILD CARD </t>
  </si>
  <si>
    <t>TOTAL MINS</t>
  </si>
  <si>
    <t>total XP of [20 days of 60XP]</t>
  </si>
  <si>
    <t>booty or loot to delete</t>
  </si>
  <si>
    <t>G    A    M    E    P    L    A    N</t>
  </si>
  <si>
    <t>Î</t>
  </si>
  <si>
    <t>þ</t>
  </si>
  <si>
    <t>LEVEL UPS</t>
  </si>
  <si>
    <t>p</t>
  </si>
  <si>
    <t>ý</t>
  </si>
  <si>
    <t>BOOTY FOUND</t>
  </si>
  <si>
    <t>LIVES GAINED</t>
  </si>
  <si>
    <t>LIVES LOST</t>
  </si>
  <si>
    <t>TARGETS REACHED</t>
  </si>
  <si>
    <t>CHALLENGES DONE</t>
  </si>
  <si>
    <t>MISSIONS FAILED</t>
  </si>
  <si>
    <t>XP BONUSES USED</t>
  </si>
  <si>
    <t>TOTAL STARTED</t>
  </si>
  <si>
    <t>TOTAL COMPLETE</t>
  </si>
  <si>
    <t>STARTED</t>
  </si>
  <si>
    <t>DAY XP &gt;=</t>
  </si>
  <si>
    <t>ALL MISSIONS COMPLETED</t>
  </si>
  <si>
    <t>ALL CHALLENGES DONE</t>
  </si>
  <si>
    <t>HALF MISSIONS COMPLETED</t>
  </si>
  <si>
    <t>HALF CHALLENGES DONE</t>
  </si>
  <si>
    <t>HALF MISSIONS  TOTAL</t>
  </si>
  <si>
    <t>HALF TARGETS  TOTAL</t>
  </si>
  <si>
    <t>HALF CHALLENGES  TOTAL</t>
  </si>
  <si>
    <t>MISSIONS COMPLETED</t>
  </si>
  <si>
    <t>HALF TARGETS REACHED</t>
  </si>
  <si>
    <t>ALL TARGETS REACHED</t>
  </si>
  <si>
    <t>OVERALL</t>
  </si>
  <si>
    <t>MINIMUM OBJECTIVES</t>
  </si>
  <si>
    <t>NOT ENOUGH
OBJECTIVES</t>
  </si>
  <si>
    <t xml:space="preserve">FIXED </t>
  </si>
  <si>
    <t>NOT ENOUGH</t>
  </si>
  <si>
    <t>HRS MAX DAY XP</t>
  </si>
  <si>
    <t>LEVEL UP</t>
  </si>
  <si>
    <t>DEATH STATE</t>
  </si>
  <si>
    <t>HR MAX DAY XP</t>
  </si>
  <si>
    <t>XP BONUS USED</t>
  </si>
  <si>
    <t>LIFE GAINED</t>
  </si>
  <si>
    <t>TARGET REACHED</t>
  </si>
  <si>
    <t>CHALLENGE DONE</t>
  </si>
  <si>
    <t>BOOBY TRAP</t>
  </si>
  <si>
    <t>LIFE LOST</t>
  </si>
  <si>
    <t>TARGET FAILED</t>
  </si>
  <si>
    <t>CHALLENGE FAILED</t>
  </si>
  <si>
    <t>MISSION FAILED</t>
  </si>
  <si>
    <t>COMPLETE</t>
  </si>
  <si>
    <t>ONGOING</t>
  </si>
  <si>
    <t xml:space="preserve"> NOW</t>
  </si>
  <si>
    <t xml:space="preserve"> NEXT</t>
  </si>
  <si>
    <t xml:space="preserve"> LATER</t>
  </si>
  <si>
    <t xml:space="preserve">DAY </t>
  </si>
  <si>
    <t xml:space="preserve">WEEK </t>
  </si>
  <si>
    <t xml:space="preserve">MONTH </t>
  </si>
  <si>
    <t>û</t>
  </si>
  <si>
    <t>booby traps</t>
  </si>
  <si>
    <t>missions/targets/challenges fails</t>
  </si>
  <si>
    <t>current targets</t>
  </si>
  <si>
    <t>HOURS</t>
  </si>
  <si>
    <t>MINIMUM TO PREVENT DEATH STATE</t>
  </si>
  <si>
    <t>DAILY AVERAGE REACHED PREVENTING DEATH STATE</t>
  </si>
  <si>
    <t>of day</t>
  </si>
  <si>
    <t>= division</t>
  </si>
  <si>
    <t>MISSION COMPLETED</t>
  </si>
  <si>
    <t>XP TODAY ON HUD</t>
  </si>
  <si>
    <r>
      <t>[</t>
    </r>
    <r>
      <rPr>
        <sz val="10"/>
        <color theme="1" tint="0.14999847407452621"/>
        <rFont val="Agency FB"/>
        <family val="2"/>
      </rPr>
      <t>Alt</t>
    </r>
    <r>
      <rPr>
        <b/>
        <sz val="10"/>
        <color theme="1" tint="0.14999847407452621"/>
        <rFont val="Agency FB"/>
        <family val="2"/>
      </rPr>
      <t>]</t>
    </r>
  </si>
  <si>
    <t># TARGETS/CHALLENGES COMPLETED</t>
  </si>
  <si>
    <t># targets/challenges completed</t>
  </si>
  <si>
    <t># monthly/to-do missions completed</t>
  </si>
  <si>
    <t>LOOT OBTAINED</t>
  </si>
  <si>
    <t>T-LS Protocol IV</t>
  </si>
  <si>
    <t>Morn Pages Eve Audiolog IV</t>
  </si>
  <si>
    <t>Platform / Channel</t>
  </si>
  <si>
    <t>Series / Video</t>
  </si>
  <si>
    <t>Minutes</t>
  </si>
  <si>
    <t>Sessions</t>
  </si>
  <si>
    <t>Episodes</t>
  </si>
  <si>
    <t>Progress</t>
  </si>
  <si>
    <r>
      <rPr>
        <b/>
        <sz val="6"/>
        <color theme="0" tint="-0.249977111117893"/>
        <rFont val="Calibri"/>
        <family val="2"/>
        <scheme val="minor"/>
      </rPr>
      <t>day date</t>
    </r>
    <r>
      <rPr>
        <sz val="6"/>
        <color theme="0" tint="-0.249977111117893"/>
        <rFont val="Calibri"/>
        <family val="2"/>
        <scheme val="minor"/>
      </rPr>
      <t xml:space="preserve">    week no.   month</t>
    </r>
  </si>
  <si>
    <t>Continuing</t>
  </si>
  <si>
    <t>Runtime</t>
  </si>
  <si>
    <t>Runtime / First Half / Last Half</t>
  </si>
  <si>
    <t>Mins</t>
  </si>
  <si>
    <t>LVL UPS x</t>
  </si>
  <si>
    <t>M I S C .</t>
  </si>
  <si>
    <t>Mins per day</t>
  </si>
  <si>
    <t xml:space="preserve">English </t>
  </si>
  <si>
    <t xml:space="preserve">Italian </t>
  </si>
  <si>
    <t>ES</t>
  </si>
  <si>
    <t xml:space="preserve">Spanish </t>
  </si>
  <si>
    <t xml:space="preserve">French </t>
  </si>
  <si>
    <t xml:space="preserve">Japanese </t>
  </si>
  <si>
    <t xml:space="preserve">Korean </t>
  </si>
  <si>
    <t>KO</t>
  </si>
  <si>
    <t>JA</t>
  </si>
  <si>
    <t xml:space="preserve">Indonesian </t>
  </si>
  <si>
    <t>ID</t>
  </si>
  <si>
    <t xml:space="preserve">Hindi </t>
  </si>
  <si>
    <t xml:space="preserve">Telugu </t>
  </si>
  <si>
    <t>TE</t>
  </si>
  <si>
    <t>HI</t>
  </si>
  <si>
    <t>]</t>
  </si>
  <si>
    <t>ADVENTURES</t>
  </si>
  <si>
    <t>CONNECTIONS</t>
  </si>
  <si>
    <t>D-2</t>
  </si>
  <si>
    <t>D-4</t>
  </si>
  <si>
    <t>D-5</t>
  </si>
  <si>
    <t>W-1</t>
  </si>
  <si>
    <t>W-2</t>
  </si>
  <si>
    <t>W-3</t>
  </si>
  <si>
    <t>W-4</t>
  </si>
  <si>
    <t>W-5</t>
  </si>
  <si>
    <t>W-6</t>
  </si>
  <si>
    <t>M-1</t>
  </si>
  <si>
    <t>M-2</t>
  </si>
  <si>
    <t>M-3</t>
  </si>
  <si>
    <t>M-4</t>
  </si>
  <si>
    <t>M-5</t>
  </si>
  <si>
    <t>M-6</t>
  </si>
  <si>
    <t>&lt; TEXT TO SHOW FOR LATE MISSIONS</t>
  </si>
  <si>
    <t xml:space="preserve"> [OVERDUE] </t>
  </si>
  <si>
    <t># TOTAL XP THIS MONTH 
IN ALL SKILLS</t>
  </si>
  <si>
    <t># MONTHLY/TO-DO 
MISSIONS COMPLETED</t>
  </si>
  <si>
    <t># MAX DAY XP 
STUDY &amp; CREATION</t>
  </si>
  <si>
    <t># MAX DAY XP 
TRAINING &amp; HEALTH</t>
  </si>
  <si>
    <t># POUNDS OF 
LOOT OBTAINED</t>
  </si>
  <si>
    <t># PAGES/MINS OF READING/LISTENING</t>
  </si>
  <si>
    <t>JOURNEY</t>
  </si>
  <si>
    <t>MORNING ROUTINE</t>
  </si>
  <si>
    <t>EVENING ROUTINE</t>
  </si>
  <si>
    <t>MISCELLANEOUS</t>
  </si>
  <si>
    <t>S T O R I E S</t>
  </si>
  <si>
    <t>INFORMATION - DESCRIPTION</t>
  </si>
  <si>
    <t>ART - CULTURE - EXPLORATION - LEARNING - SOCIAL - FUN</t>
  </si>
  <si>
    <t>TEXT - EMAIL - LETTER - MEETUP - VISIT - CALL</t>
  </si>
  <si>
    <t>NAME - PERSON</t>
  </si>
  <si>
    <t>STORIES</t>
  </si>
  <si>
    <t>F U R T H E R</t>
  </si>
  <si>
    <t xml:space="preserve">ISO 639-1 CODES </t>
  </si>
  <si>
    <t xml:space="preserve">LANGUAGES </t>
  </si>
  <si>
    <r>
      <rPr>
        <b/>
        <sz val="22"/>
        <color theme="1"/>
        <rFont val="Calibri"/>
        <family val="2"/>
        <scheme val="minor"/>
      </rPr>
      <t xml:space="preserve">M O M E N T U M   I N I T I A T I O N    </t>
    </r>
    <r>
      <rPr>
        <b/>
        <sz val="22"/>
        <color theme="0" tint="-0.34998626667073579"/>
        <rFont val="Calibri"/>
        <family val="2"/>
        <scheme val="minor"/>
      </rPr>
      <t>A N T I - P R O C R A S T I N A T I O N</t>
    </r>
  </si>
  <si>
    <t>DAY XP TOTALS &gt;=</t>
  </si>
  <si>
    <t>N E X T    T A R G E T S</t>
  </si>
  <si>
    <t>N E X T    C H A L L E N G E S</t>
  </si>
  <si>
    <t>N O W   V I E W I N G</t>
  </si>
  <si>
    <t>F U R T H E R   P L A Y I N G</t>
  </si>
  <si>
    <t>F U R T H E R   W A T C H I N G</t>
  </si>
  <si>
    <t>F U R T H E R   V I E W I N G</t>
  </si>
  <si>
    <t>Yucatec Maya</t>
  </si>
  <si>
    <t xml:space="preserve"> YUA</t>
  </si>
  <si>
    <t>E N T E R T A I N M E N T   S E L E C T I O N</t>
  </si>
  <si>
    <t>Lock</t>
  </si>
  <si>
    <t>Title Selected</t>
  </si>
  <si>
    <t>Roll</t>
  </si>
  <si>
    <t>Title selected</t>
  </si>
  <si>
    <t>Gaming</t>
  </si>
  <si>
    <t>PC</t>
  </si>
  <si>
    <t>LVL HISTORY CHART ON HUD</t>
  </si>
  <si>
    <t>PLANS</t>
  </si>
  <si>
    <t>L V L</t>
  </si>
  <si>
    <t>R E S O U R C E S</t>
  </si>
  <si>
    <t>YESTERDAY</t>
  </si>
  <si>
    <t>Type</t>
  </si>
  <si>
    <t>ADDITIONAL MISSIONS</t>
  </si>
  <si>
    <t>C O M P L E T E D</t>
  </si>
  <si>
    <t>A F T E R W A R D</t>
  </si>
  <si>
    <t>DAYS REMAINING THIS MONTH (INCLUDED TODAY)</t>
  </si>
  <si>
    <t>FR</t>
  </si>
  <si>
    <t>German</t>
  </si>
  <si>
    <t>DE</t>
  </si>
  <si>
    <t>TR</t>
  </si>
  <si>
    <t>Turkish</t>
  </si>
  <si>
    <t>three days till deadline</t>
  </si>
  <si>
    <t>LAST UPDATED</t>
  </si>
  <si>
    <t>Sit outside a café and read.</t>
  </si>
  <si>
    <t xml:space="preserve">Practice a board game. </t>
  </si>
  <si>
    <t xml:space="preserve">Do a to-do mission. </t>
  </si>
  <si>
    <t>Do a repeating mission.</t>
  </si>
  <si>
    <t>T O D A Y</t>
  </si>
  <si>
    <t>Y E S T E R D A Y</t>
  </si>
  <si>
    <t>DAYS OR LESS TILL DEADLINE</t>
  </si>
  <si>
    <t xml:space="preserve"> MISSION AT &lt;100%</t>
  </si>
  <si>
    <t>A V E R A G E S</t>
  </si>
  <si>
    <t>M A X I M U M S</t>
  </si>
  <si>
    <t>MAXIMUMS</t>
  </si>
  <si>
    <t>AVERAGES</t>
  </si>
  <si>
    <t>UPDATES</t>
  </si>
  <si>
    <t>PERSONAL TRIUMPHS</t>
  </si>
  <si>
    <t>CAREER TRIUMPHS</t>
  </si>
  <si>
    <t>HEALTH TRIUMPHS</t>
  </si>
  <si>
    <t>LIFE LESSONS, WISDOM &amp; KNOWLEDGE</t>
  </si>
  <si>
    <t>N G</t>
  </si>
  <si>
    <t>LOW</t>
  </si>
  <si>
    <t>HIGH</t>
  </si>
  <si>
    <t>BOOTY TOTAL COSTS</t>
  </si>
  <si>
    <t xml:space="preserve"> GAMEPLAN   v.17.9.0</t>
  </si>
  <si>
    <t>TO-DO COMPLETED</t>
  </si>
  <si>
    <t>TOTAL MONTHLY &amp;</t>
  </si>
  <si>
    <t>TO-DO MISSIONS</t>
  </si>
  <si>
    <t>100 XP per day</t>
  </si>
  <si>
    <t>TEXT INPUT</t>
  </si>
  <si>
    <t>TEXT SEPARATED</t>
  </si>
  <si>
    <t>FINAL TEXT</t>
  </si>
  <si>
    <t>TEXT WITH SPACES</t>
  </si>
  <si>
    <t>TEXT
LENGTH</t>
  </si>
  <si>
    <t>"Always produce more than you consume."
Joey Schweitzer</t>
  </si>
  <si>
    <t>"Life feels so much more exciting when you are creating more than you are consuming."
Joey Schweitzer</t>
  </si>
  <si>
    <t>"Surround yourself by the dreamers and the doers, the believers and thinkers, but most of all, surround yourself with those who see the greatness within you, even when you don't see it yourself."
Edmund Lee</t>
  </si>
  <si>
    <t>"If you have one of those impulses that are pulling you, if you don't marry it with an action within five seconds, you pull the emergency brake and kill the idea."
Mel Robbins</t>
  </si>
  <si>
    <t>"Your problem isn't ideas. Your problem is you don't act on them."
Mel Robbins</t>
  </si>
  <si>
    <t>"You're not a procrastinator. You have a habit of procrastinating."
Mel Robbins</t>
  </si>
  <si>
    <t>"Your problem isn't working. It's the habit of avoiding."
Mel Robbins</t>
  </si>
  <si>
    <t>"Life is long if you know how to use it."
Seneca</t>
  </si>
  <si>
    <t>"When considering how to spend one's time, perhaps if it is not definitely a 'yes', it is definitely a 'no.'"
Robert Pantano</t>
  </si>
  <si>
    <t>"The most important conversation is the one you have with yourself. Whether good or bad - you wake up with it, you walk around with it, you go to bed with it. Eventually, you're gonna act on it."
David Goggins</t>
  </si>
  <si>
    <t>“Don’t assume that you’re the default. Make space for there to be other ways of being.”
Lauren Fleshman</t>
  </si>
  <si>
    <t>"Our personal experiences make up a tiny percentage of the world, but a huge percentage of how we perceive the world."
Ryan Holiday</t>
  </si>
  <si>
    <t>"In a world without clear direction, often far more important than being influential or world-renowned or in a position of power, is simply being sane and kind. Sometimes just being a good, decent person - a good friend to a few, a dependable partner to one, a well-focused participant in a thoughtfully chosen career - is as heroic and successful as anyone can truly be. Perhaps some of the most successful among us are those who very few will ever know."
Robert Pantano</t>
  </si>
  <si>
    <t>"Embrace risk. If you become a risk taker, somebody who's more comfortable with risk, you'll gain the strength to bear life's pain. Realise that by not taking risks in life, you're not saving yourself from pain. All you're doing is trading away the acute discomfort of action for the slow burning, longer lasting decay of inaction, where feelings like despair and regret blossom. So how is that any less painful?"
Joey Schweitzer</t>
  </si>
  <si>
    <t>"When you overcome resistence, you absorb its power. The greater the resistence, the greater the power."
Joey Schweitzer</t>
  </si>
  <si>
    <t>"Nobody can beat you at being you."
Unknown</t>
  </si>
  <si>
    <t>"Nobody can beat you at being you. Can you hear me? You ain't meant to do what they do, right? You ain't meant to do what they do. And what's meant for them ain't meant for you. So do you. And let them do them. Because the day you start trying to be them and not you, is the day that you lose everything that's meant for you. Why do them, when you him? Why do them, when you her?"
Unknown</t>
  </si>
  <si>
    <t>"Finish something. Anything. Stop researching, planning, and preparing to do the work and just do the work. It doesn’t matter how good or how bad it is. You don’t need to set the world on fire with your first try. You just need to prove to yourself that you have what it takes to produce something. There are no artists, athletes, entrepreneurs, or scientists who became great by half-finishing their work. Stop debating what you should make and just make something."
James Clear</t>
  </si>
  <si>
    <t>“The sun rose this morning and by the grace of God so did I. I’m disappointed but not defeated. Many people aren’t built for this but I know what it means to persevere and see it through.” 
Steve Wilks</t>
  </si>
  <si>
    <t>“If you want to build a ship, don't drum up the men to gather wood, divide the work and give orders. Instead, teach them to yearn for the vast and endless sea.”
Antoine de Saint-Exupéry</t>
  </si>
  <si>
    <t>"Our greatest fear should not be of failure but of succeeding at things in life that don't really matter."
Francis Chan</t>
  </si>
  <si>
    <t>"Frodo: I wish none of this had happened. 
Gandalf: So do all who live to see such times, but that is not for them to decide. All we have to decide is what to do with the time that is given to us."
Frodo &amp; Gandalf in 'The Fellowship of the Ring'</t>
  </si>
  <si>
    <t>"[We are] encouraging you to let go. To imagine a life with more. More time, more meaningful relationships, more growth, and contribution, and contentment. A life of passion, unencumbered by the trappings of the chaotic world around you. What you're imagining is an intentional life. Not a perfect life. Not even an easy life. But a simple one. And to get there, you might have to let go of some stuff that's in the way."
Ryan Nicodemus</t>
  </si>
  <si>
    <t>"We make life unnecessarily complicated because we overlook or underestimate the sense of direction that can come from just taking a little time to sit alone with ourselves, to sit in the quiet and say, 'I'm not gonna get my ideas about what a good life is from external sources of stimulation. I'm gonna listen to that inner voice and see where that's guiding me.'"
T.K. Coleman</t>
  </si>
  <si>
    <t>"If people could just make a decision to be fully alive, if they could just get rid of everything that's sucking the life out of their soul, that's when you're gonna find your passion. But your passion will never be about yourself. Your passion will always be about some good you can do in the world."
Erwin McManus</t>
  </si>
  <si>
    <t>"You have to figure out what you want and you have to ask for help."
Barbara Sher</t>
  </si>
  <si>
    <t>"Instead of seeing it as a bad thing that the rewards in life are hidden behind discomfort paywalls, you'll view it as a good thing. You'll see these pockets of discomfort as power-ups that you can absorb on demand. ... you overcame this discomfort and you have become somebody who is better at overcoming discomfort. And that is a tangible, powerful feeling to have. And it's a power that sticks with you."
Joey Schweitzer</t>
  </si>
  <si>
    <t>"It isn't obvious at all that we want happiness. It isn't even obvious that we want absence of misery. What's really obvious is that we want an adventure. We want an adventure that's so compelling that it makes the misery of life not just justifiable, but worthwhile. ... I think that's what you want from your life. It's something like, you know what? That was difficult but it was worth it. And that meant that the adventure was so great that it justified the difficulties."
Jordan Peterson</t>
  </si>
  <si>
    <t>“It's like in the great stories, Mr. Frodo, the ones that really mattered. Full of darkness and danger they were, and sometimes you didn't want to know the end, because how could the end be happy? How could the world go back to the way it was when so much bad had happened? But in the end, it's only a passing thing, this shadow, even darkness must pass. A new day will come, and when the sun shines, it'll shine out the clearer."
Sam in 'The Two Towers'</t>
  </si>
  <si>
    <t>"So here's what you do: you get a team, you figure out what you want, and then you say, 'here's my wish, and here's my obstacle. Here's what I want, and here's why I cannot have it.' If you don't say both those things, nothing happens. We are problem solving animals. If you say, 'I'd love to be a ballerina.' Everybody goes, 'Mmm.' If you say, 'I'd love to be a ballerina, but I'm 44 years old.' Every mind starts working. Even if people don't like you, they'll solve your problem. ... People want to help. Amazing things will happen to you."
Barbara Sher</t>
  </si>
  <si>
    <t>"Isolation is the dream killer, not your rotten attitude. ... Cross out 'Positive Thinking.'"
Barbara Sher</t>
  </si>
  <si>
    <t>"You can't walk around faking feelings, I mean, to yourself anyway."
Barbara Sher</t>
  </si>
  <si>
    <t>"You never know who you're talking to. We are all the center of enormous amounts of information and connections that we don't need and we don't think of, unless somebody asks us." 
Barbara Sher</t>
  </si>
  <si>
    <t>"The right amount of nourishment and exercise, not too little, not too much, is the safest way to health."
Hippocrates</t>
  </si>
  <si>
    <t>"The ability to access this pleasure from effort aspect of our dopmainergic circuitry is without question the most powerful aspect of dopamine in our biology of dopamine. And the beautiful thing is, it's accessible to all of us."
Andrew Huberman</t>
  </si>
  <si>
    <t>"Don't spike dopamine prior to engaging in effort, and don't spike dopamine after engaging in effort. Learn to spike your dopamine from effort itself."
Andrew Huberman</t>
  </si>
  <si>
    <t>“We don’t stop playing because we grow old; we grow old because we stop playing.”
George Bernard Shaw</t>
  </si>
  <si>
    <t>“Putting things off is the biggest waste of life: it snatches away each day as it comes, and denies us the present by promising the future. The greatest obstacle to living is expectancy, which hangs upon tomorrow, and loses today. You are arranging what lies in Fortune's control, and abandoning what lies in yours. What are you looking at? To what goal are you straining? The whole future lies in uncertainty: live immediately.”
Seneca</t>
  </si>
  <si>
    <t>"[Seneca] suggests a nightly review. ... When the day was over and he'd withdrawn to his room for his nightly rest, he questioned his soul - what evils have you cured yourself of today? What vices have you thawed? In what sense are you better? Is there anything better than to examine a whole day's conduct?" 
Derren Brown</t>
  </si>
  <si>
    <t>"When we find ourselves worrying or anxious, we might ask ourselves - do I have a problem right now? If not, and where possible, we could decide to worry about it if and when it happens, or learn something useful from it and consign it to the past."
Derren Brown</t>
  </si>
  <si>
    <t>"Luck is what happens when preparation meets oppportunity."
Seneca</t>
  </si>
  <si>
    <t>"All cruelty springs from weakness."
Seneca</t>
  </si>
  <si>
    <t>"The pain of regret is far worse than the pain of discipline."
Shi Heng Yi</t>
  </si>
  <si>
    <t>"If you reduce the sugar in your diet, you'll be using your meals as they were intended to - to fuel you into greatness."
Jody Stanislaw</t>
  </si>
  <si>
    <t>“You'll stop caring what people think about you when you realize how seldom they do.” 
David Foster Wallace</t>
  </si>
  <si>
    <t>"The two big questions we might ask ourselves when we're feeling mad, bad or sad. Firstly, I am responsible for how I feel about external events. What am I doing to give myself this feeling? Secondly, is this thing that's upsetting me something which lies under my control? If not, what if I were to decide 'it's fine', and let it go? We should ask these questions and pay attention to the honest answers."
Derren Brown</t>
  </si>
  <si>
    <t>"But when I said that nothing had been done I erred in one important matter. We had definitely committed ourselves and were halfway out of our ruts."
W.H. Murray</t>
  </si>
  <si>
    <t>"Until one is committed, there is hesitancy, the chance to draw back ... the moment one definitely commits oneself, then providence moves too."
W.H. Murray</t>
  </si>
  <si>
    <t>"While Eeyore frets… and Piglet hesitates… and Rabbit calculates… and Owl pontificates… Pooh just is."
Benjamin Hoff</t>
  </si>
  <si>
    <t>"The seventy-five years and twenty million dollars expended on the Grant Study points to a straightforward five-word conclusion: Happiness is love. Full stop."
George Vaillant</t>
  </si>
  <si>
    <t>"Never attribute to malice that which is adequately explained by stupidity"
Robert J. Hanlon aka Hanlon's razor</t>
  </si>
  <si>
    <t>"The difficult truths that no one wants to hear. ... Truth number one - everything you believe today will one day be proven to be completely and utterly wrong or incomplete. ... Truth number two - most people are not evil, they're just stupid. This definitely includes ourselves. ... Truth number three - the highest leverage behaviour you can adopt in your life is to care about people and show them that you care."
Mark Manson</t>
  </si>
  <si>
    <t>"It is very hard to control the mind with the mind. And I think a simple rule that people can adopt is - when your mind is not where you want it to be, look to your body. Use the body to shift the mind."
Andrew Huberman</t>
  </si>
  <si>
    <t>"When your mind is not where you want it to be, if you don't feel as happy or you're obsessing. You need to go to a mechanical system in the body, because if you do that you'll shift the chemicals that are released in your brain in a way that will allow you to regain control of the steering wheel."
Andrew Huberman</t>
  </si>
  <si>
    <t>"For me the relief I feel when I remind myself that a source of annoyance is fine, is none of my business, is akin to the surge of joy that would fill my lungs as a child when I realised it was a Saturday and I didn't have to go to school. Thus the thought itself if allowed to deeply settle provides it's own clear reward."
Derren Brown</t>
  </si>
  <si>
    <t>"When we let things go that we can't control, nothing, bad, happens."
Derren Brown</t>
  </si>
  <si>
    <t>"When you have something worth being embarrassed over. When you have something worth being ridiculed for. When you believe in something so intensely and it's so important, that if you're willing to lose friends or the respect of your neighbours, that's when you stop caring what other people think. And the irony of this of course, is that that is the moment that everybody starts respecting you."
Mark Manson</t>
  </si>
  <si>
    <t>"You will stop caring what other people think about you when you have something in your life that's more important than what other people think."
Mark Manson</t>
  </si>
  <si>
    <t>"Some things are a job, others are a craft. The primary difference is not the task, but the enthusiasm and curiosity put into the task. The more engaged and interested you are, the more it becomes a craft."
James Clear</t>
  </si>
  <si>
    <t>"It only takes five minutes to break the cycle. Five minutes of exercise and you are back on the path. Five minutes of writing and the manuscript is moving forward again. Five minutes of conversation and the relationship is restored. It doesn't take much to feel good again."
James Clear</t>
  </si>
  <si>
    <t>"Every thought a person dwells upon, whether he expresses it or not, either damages or improves his life."
Lucy Mallory</t>
  </si>
  <si>
    <t>"Are you just living day to day? Are you lost and confused? 'I want to feel alive!' It's easy. You can't think about the past. 'Why did I do that?!' It'll just turn to anger. You also can't think about the future. 'Will it be okay?' It just turns to worry. In that case, hold on for dear life! Stake your entire life on here and now. Yes! If you stake your life now, everyone, you will be alive!"
Shuzo Matsuoka</t>
  </si>
  <si>
    <t>"God: If you wanna get out of here [purgatory] all you have to do is sing.
Kevin: I don't believe you.
God: Why not?
Kevin: Because it's stupid. 
God: Ah, the trial, it's beneath you. It's not elegant enough. Too easy. ...
Kevin: [pauses, thinks]
God: You're right. Don't do it. It's stupid.
Kevin: [sings karaoke]"
Kevin &amp; God in 'The Leftovers'</t>
  </si>
  <si>
    <t>"We know already the two big questions we might ask ourselves when we're feeling mad, bad or sad. Firstly, I am responsible for how I feel about external events. What am I doing to give myself this feeling? Secondly, is this thing that's upsetting me something which lies under my control? If not, what if I were to decide 'it's fine', and let it go? We should ask these questions and pay attention to the honest answers."
Derren Brown</t>
  </si>
  <si>
    <t>"When your mind is not where you want it to be, if you don't feel as happy or you're obsessing. You need to go to a mechanical system in the body, because if you do that you'll shift the chemicals that are released in your brain in a way that will allow you to regain control of the steering wheel. So there are a couple of things that can do that immediately. The most basic one and the simplest one is going to be with respiration, with breathing."
Andrew Huberman</t>
  </si>
  <si>
    <t>"Your depression is not a malfunction. It's a signal. Your depression is a signal. It's telling you something. We feel this way for reasons, and they can be hard to see in the throes of depression ... the very first step, is we have to stop insulting these signals, by saying they're a sign of weakness, or madness or purely biological ... It's only when we truly listen to these signals, and we honour these signals and respect these signals, that we're going to begin to see the liberating, nourishing, deeper solutions."
Johann Hari</t>
  </si>
  <si>
    <t>"In those moments of the most intense friction, you tell yourself: this is very painful, and because it's painful it will evoke an increase in dopamine release later, meaning it will increase my baseline in dopamine. But, you also have to tell yourself that in that moment you are doing it by choice and you're doing it because you love it. And I know that sounds like lying to yourself, and in some ways it is lying to yourself, but it's lying to yourself in the context of a truth, which is that you want it to feel better." 
Andrew Huberman</t>
  </si>
  <si>
    <t>“Until one is committed, there is hesitancy, the chance to draw back. Concerning all acts of initiative (and creation), there is one elementary truth, the ignorance of which kills countless ideas and splendid plans: that the moment one definitely commits oneself, then providence moves too. All sorts of things occur to help one that would never otherwise have occurred ... all manner of unforeseen incidents and meetings and material assistance, which no man could have dreamed would have come his way.”
W.H. Murray</t>
  </si>
  <si>
    <t>“The surest way to become tense, awkward, and confused is to develop a mind that tries too hard - one that thinks too much.”
Benjamin Hoff</t>
  </si>
  <si>
    <t>"I was thinking, so often when people feel down in this culture, what we say to them ... we say, 'You just need to be you, be yourself.' And I realised, actually, what we should say to people is, 'Don't be you. Don't be yourself. Be us, be we. Be part of a group.' The solution to these problems does not lie in drawing more and more on your resources as an isolated individual ... It relies on reconnecting with something bigger than you."
Johann Hari</t>
  </si>
  <si>
    <t>"So I got an email the other day. This guy's talking about he's struggling to get up, wants to go to the gym and start grinding early in the morning. I said when I was twenty-four, I had the same condition man, had the same problem. So I started to study it. The more I studied it, I came up with this crazy conclusion - I was just being a bitch. When I say 'bitch', it's not gender specific, it's a mindset, in Goggish, it means weak, soft, feeling sorry for yourself. Get your ass up and lace 'em up. Stay hard."
David Goggins</t>
  </si>
  <si>
    <t>"If you're depressed, if you're anxious - you're not weak, you're not crazy, you're not, in the main, a machine with broken parts. You're a human being with unmet needs."
Johann Hari</t>
  </si>
  <si>
    <t>"It should be written on every schoolroom blackboard: life is a playground, or nothing."
Mr Nobody in "Mr Nobody"</t>
  </si>
  <si>
    <t>"Every path is the right path. Everything could've been anything else and it would have just as much meaning." 
Mr Nobody in "Mr Nobody"</t>
  </si>
  <si>
    <t>"Hope is generally regarded as good. Fear is generally regarded as bad. ...[But] they are the same - both are projections into the future about things we do not control. Both are the enemy of this present moment that you are actually in."
Ryan Holiday</t>
  </si>
  <si>
    <t>"When you are distressed by an external thing, it's not the thing itself that troubles you, but only your judgement of it. And you can wipe this out at a moment's notice."
Marcus Aurelius</t>
  </si>
  <si>
    <t xml:space="preserve">"We act as though comfort and luxury were the chief requirements of life, when all that we need to make us happy is something to be enthusiastic about."
Charles Kingsley </t>
  </si>
  <si>
    <t>“Look for a situation in which your work will give you as much happiness as your spare time.”
Pablo Picasso</t>
  </si>
  <si>
    <t>“Inspiration exists, but it has to find you working.”
Pablo Picasso</t>
  </si>
  <si>
    <t>"The other thing that's so interesting about being alive is that you're all in. No matter what you do, you're all in. This is gonna kill you. So, I think you might as well play the most magnificent game you can while you're waiting, because, do you have anything better to do? Really? Why not pick the best possible thing that you could do?"
Jordan Peterson</t>
  </si>
  <si>
    <t>"You have to master a new skill, but you’re avoiding it because you know you’ll be bad at it when you first do it, and if you’re perfectionistic, you’re going to say, “I can’t allow myself to be bad at anything. I can’t allow myself to be a fool.” And, no wonder, but the problem is when you try something new, you’re always a fool. And so unless you’re willing to be a fool, you can’t learn anything new. You are a fool when you first try something new, but you’re a worse fool if you don’t try it."
Jordan Peterson</t>
  </si>
  <si>
    <t>"You can find an excuse of why you lost, or you can call it a lesson. Instead of saying,'I lost', start saying, 'I got a lesson today, I learned today.'"
Unknown</t>
  </si>
  <si>
    <t>"No matter what's going on in your life, it's not permanent. Every thing is going to change. So there's two things you can do with change: you can react to it; or you can participate in it."
Unknown</t>
  </si>
  <si>
    <t>"Avoiding uncomfortable surroundings will make you vulnerable when things don't go according to plan. Avoiding uncomfortable feedback will keep you from developing your ideas and developing into the person you are capable of being. Avoiding uncomfortable beliefs will shield you from the truth. And avoiding uncomfortable situations will create barriers which may keep you from ever knowing who you were capable of being. You must learn to do what scares you."
Ryan A Bush</t>
  </si>
  <si>
    <t>"Without altering the facts of the situation I am facing and without ignoring the reality of what must be done, what is the most useful and empowering story I can tell myself about what is happening and what I need to do next?"
James Clear</t>
  </si>
  <si>
    <t>"Goal construction is like breathing - it happens automatically by default, but can also be done reflectively and coherently."
Ryan A Bush</t>
  </si>
  <si>
    <t>"The demarcation between a positive and a negative desire or action is not whether it gives you an immediate feeling of satisfaction but whether it ultimately results in positive or negative consequences."
Dalai Lama XIV</t>
  </si>
  <si>
    <t>"Desires are the screams you can't ignore, but values are the whispers it is often hard to notice."
Ryan A Bush</t>
  </si>
  <si>
    <t>"The bowman must first know what he is aiming at: then he has to prepare hand, bow, bowstring, arrow and his drill to that end."
Michel de Montaigne</t>
  </si>
  <si>
    <t>"No wind is right for a seaman who has no predetermined harbour."
Michel de Montaigne</t>
  </si>
  <si>
    <t>"It is impossible to put the pieces together if you do not have in your head the idea of the whole. ... The bowman must first know what he is aiming at: then he has to prepare hand, bow, bowstring, arrow and his drill to that end. Our projects go astray because they are not addressed to a target. No wind is right for a seaman who has no predetermined harbour."
Michel de Montaigne</t>
  </si>
  <si>
    <t>"We have to learn to quit trusting our wants as valid indicators of what will genuinely satisfy us."
Ryan A Bush</t>
  </si>
  <si>
    <t>"Temperance isn’t about elimination — going without, or removing something 'bad'. It’s about moderation — finding the right amount of something, anything. It’s Aristotle’s famous metaphor of the 'Golden Mean' — the idea that virtue usually sits between two vices. Courage is somewhere between cowardice and recklessness. Confidence between crippling self-doubt and blinding arrogance. Hard work between workaholism and laziness."
Ryan Holiday</t>
  </si>
  <si>
    <t>"Concentrate every minute on doing what's in front of you with precise and genuine seriousness."
Marcus Aurelius</t>
  </si>
  <si>
    <t>"Don't be fooled by the calendar. There are only as many days in the year as you make use of. One person gets only a week's value out of a year while another gets a full year's value out of a week."
Charles Richards</t>
  </si>
  <si>
    <t>"Whatever age you are today, your future self would love to be it. ... Today is a great opportunity, no matter your age. Looking back in a few years, today will seem like the time when you were young and full of potential or the moment when you could have started early or the turning point when you made a choice that benefited your future. The moment in front of you right now is a good one. Make the most of it."
James Clear</t>
  </si>
  <si>
    <t xml:space="preserve">"If you're waiting for someone to hand deliver an excellent opportunity to you, it's unlikely to happen. But if you are exploring and moving — if you're in the mix and engaged — then you'll stumble upon many opportunities."
James Clear </t>
  </si>
  <si>
    <t xml:space="preserve">“If any man despises me, that is his problem. My only concern is not doing or saying anything deserving of contempt.”
Marcus Aurelius </t>
  </si>
  <si>
    <t>"If you don’t want to let received contexts limit possibility, then you need to walk in the darkest forest of all—the one in your own skull—and face down the fear of ideas that challenge.”
Beau Lotto</t>
  </si>
  <si>
    <t>“Our perceptions are an ongoing, ever-growing. ever-changing story, and our brain allows us to be not just passive listeners to that story, but also the storytellers as well.”
Beau Lotto</t>
  </si>
  <si>
    <t>“Are we products of nature or nurture? It's the wrong question. It's not one or the other. Nor is it a combination of both. It's their constant interaction.”
Beau Lotto</t>
  </si>
  <si>
    <t>“A good leader thinks in shades of grey but speaks in black and white”
Beau Lotto</t>
  </si>
  <si>
    <t>"Let me be smart enough to know how dumb I am and give me the courage to carry on anyway."
Austin Kleon</t>
  </si>
  <si>
    <t>“Perfection of character: to live your last day, every day, without frenzy or sloth or pretense.” 
Marcus Aurelius</t>
  </si>
  <si>
    <t>"Give yourself a gift: the present moment."
Marcus Aurelius</t>
  </si>
  <si>
    <t>“Give yourself a gift: the present moment. People out for posthumous fame forget that the Generations To Come will be the same annoying people they know now. And just as mortal. What does it matter to you if they say x about you, or think y?”
Marcus Aurelius</t>
  </si>
  <si>
    <t>"Don’t make yourself dependent on getting what you want... but don’t beat yourself up for wanting what you want."
Ryan Holiday</t>
  </si>
  <si>
    <t>"But there is no reason to live and no limit to our miseries if we let our fears predominate."
Seneca</t>
  </si>
  <si>
    <t>"Let me assert my firm belief that the only thing we have to fear is fear itself - nameless, unreasoning, unjustified terror which paralyzes needed efforts to convert retreat into advance."
Franklin Roosevelt</t>
  </si>
  <si>
    <t>"Inspiration usually comes during work, rather than before it."
Madeleine L'Engle</t>
  </si>
  <si>
    <t>"The hard way is rarely harder in terms of daily effort, but it is often harder psychologically. 
It requires: thinking long-term; removing limiting beliefs; avoiding the lure of status and approval; trusting that small things will lead to big things. It’s a mental battle."
James Clear</t>
  </si>
  <si>
    <t>"Your hidden power is your ability to use reason and make choices, however limited or small. Think about the areas of your life where you are under duress or weighed down by obligation. What are the choices available to you, day after day? You might be surprised at how many there actually are. Are you taking advantage? Are you finding the positives?"
Ryan Holiday</t>
  </si>
  <si>
    <t>"Consider who you are. Above all, a human being, carrying no greater power than your own reasoned choice, which oversees all other things, and is free from any other master."
Epictetus</t>
  </si>
  <si>
    <t>"A wise Italian says that the best is the enemy of the good."
Voltaire</t>
  </si>
  <si>
    <t>"To me, being present is being extremely calm. When you stay calm and you have a nice routine, you don't have to go find success. Success will come find you. It will land right on top of you."
Tony Gonzalez</t>
  </si>
  <si>
    <t>“In the greats, you see a certain level of calmness. To me, being present is being extremely calm. When you stay calm and you have a nice routine, you don’t have to go find success. Success will come find you. It will land right on top of you. In acting, they call it ‘trying to catch a feather.’ If you go chase, it’ll fly away from you. But if you just sit there still, it’ll come to you.”
Tony Gonzalez</t>
  </si>
  <si>
    <t>"You think about all the times you got it right, that's the feeling that you keep. ... Be very selective about bringing in constructive memories from your past." 
Nate Zinsser</t>
  </si>
  <si>
    <t>"How do you think about yourself in the future? What are the still photos of various futures that your imagination is feeding you? What are the video clips of various future scenarios that sophisticated video production studio in your imagination is feeding you? Why don't we become the director of those short movies, of a whole bunch of scenarios that fill us with a sense of energy and optimism and enthusiasm."
Nate Zinsser</t>
  </si>
  <si>
    <t>"Self-discipline is the ground from which great things - mastery, happiness, a good life - grow. If you wish to make the most of the opportunities freedom has given you, you're gonna need it."
Ryan Holiday</t>
  </si>
  <si>
    <t>"[Be] really careful about the stories that you tell yourself about yourself in the present. What are the underlying stories that you tell yourself? 'Oh I'm good at this, oh I'm not good at that, oh I hate doing this, oh I love doing that.' ... every one of those expressions is basically a belief about yourself. ... That belief is now a causal factor in your future experience. One of the things that we have to do is come to terms with the various self-fulfulling prophecies that we're all labouring under."
Nate Zinsser</t>
  </si>
  <si>
    <t>“If you imagine complex, challenging possibilities, your brain will adapt to them. Much like a tiger trapped in a zoo exhibits repetitive displacement behavior, if you cage your imagination within the bars of the dull and neurotic, which often portray one’s fears more than they do an empirical 'truth,' then your brain will adapt to these imagined meanings, too. Like the sad tiger pacing back and forth within its puny cage, your brain too will ruminate cynically upon destructive meanings, and in doing so make them more significant than they might need to be."
Beau Lotto</t>
  </si>
  <si>
    <t>"I wish it were as easy to stop hating as it was to start."
Chakotay in 'Star Trek: Voyager'</t>
  </si>
  <si>
    <t>"We must strive to be more than we are ... It does not matter that we will never reach our ultimate goal. The effort yields its own rewards."
Data in 'Star Trek: The Next Generation'</t>
  </si>
  <si>
    <t>"The rational soul is stronger than any kind of fortune - from its own share it guides its affairs here or there, and is itself the cause of a happy or miserable life."
Seneca</t>
  </si>
  <si>
    <t>"Things are only impossible until they are not."
Picard in 'Star Trek: The Next Generation'</t>
  </si>
  <si>
    <t>"You know the greatest danger facing us is ourselves, an irrational fear of the unknown. But there's no such thing as the unknown, only things temporarily hidden, temporarily not understood."
Kirk in 'Star Trek'</t>
  </si>
  <si>
    <t>"Here's a lesson to test your mind's mettle: take part of a week in which you have only the most meager and cheap food, dress scantly in shabby clothes, and ask yourself if this is really the worst that you feared. It is when times are good that you should gird yourself for tougher times ahead, for when Fortune is kind the soul can build defenses against her ravages."
Seneca</t>
  </si>
  <si>
    <t>"Nonviolence is often the path of wisdom, but not always. Love and passive resistance are wonderfully effective weapons against some kinds of tyranny, but not against all. There is a tribal imperative of self-preservation that compels us to use bullets and bombs against the enemies of the tribe when the tribe's existence is threatened. When it is a question of survival, passive resistance may be too slow and too uncertain a weapon."
Freeman Dyson</t>
  </si>
  <si>
    <t>"A man's wealth must be determined by the relation of his desires and expenditures to his income. If he feels rich on $10 and has everything he desires, he really is rich."
John D. Rockefeller</t>
  </si>
  <si>
    <t>"No person has the power to have everything they want, but it is in their power not to want what they don't have, and to cheerfully put to good use what they do have."
Seneca</t>
  </si>
  <si>
    <t>"Heraclitis would shed tears whenever he went out in public - Democritus laughed. One saw the whole as a parade of miseries, the other of follies. And so, we should take a lighter view of things and bear them with an easy spirit, for it is more human to laugh at life then to lament it."
Seneca</t>
  </si>
  <si>
    <t>"The founder of the universe, who assigned to us the laws of life, provided that we should live well, but not in luxury. Everything needed for our well-being is right before us, whereas what luxury requires is gathered by many miseries and anxieties. Let us use this gift of nature and count it among the greatest things."
Seneca</t>
  </si>
  <si>
    <t>"It is very hard to control the mind with the mind. And I think a simple rule that people can adopt is - when your mind is not where you want it to be, look to your body. Use the body to shift the mind." 
Andrew Huberman</t>
  </si>
  <si>
    <t>"Whatever you can do, or dream you can do, begin it. Boldness has genius, power, and magic in it. Begin it now."
W.H. Murray</t>
  </si>
  <si>
    <t xml:space="preserve"> EXERCISE</t>
  </si>
  <si>
    <t>"It's a truly liberating experience to know that you're an adult who can choose the people you let into your life. Something we didn't have access to as children." Dr. Nicole LePera</t>
  </si>
  <si>
    <t>"People think confidence is related to success. Not true. Confidence is related to your relationship with failure."
Mark Manson</t>
  </si>
  <si>
    <t>"People think confidence is related to success. Not true. Confidence is related to your relationship with failure. Being confident doesn't mean you think you're gonna win all the time, or you're gonna do things the best, or you're gonna be fucking great every second of every day. Being confident is understanding that you're not always gonna win, that you're not always gonna be the best, and that you're not always gonna be great every second of every day."
Mark Manson</t>
  </si>
  <si>
    <t>"Confidence: it's not the belief in success; it's about the comfort with failure."
Mark Manson</t>
  </si>
  <si>
    <t>'Gameplan' example created by Toby Lawson</t>
  </si>
  <si>
    <t>C A S H F L O W</t>
  </si>
  <si>
    <t>Casual Jacket</t>
  </si>
  <si>
    <t>Smart Trousers</t>
  </si>
  <si>
    <t>ENTER DETAILS OF SECONDARY FOCUSES ABOVE</t>
  </si>
  <si>
    <t>ENTER DETAILS OF PRIMARY FOCUS ABOVE</t>
  </si>
  <si>
    <t xml:space="preserve">EXAMPLE TITLE: example details. </t>
  </si>
  <si>
    <t>wk1</t>
  </si>
  <si>
    <t>mth</t>
  </si>
  <si>
    <t>MTH</t>
  </si>
  <si>
    <t xml:space="preserve">One </t>
  </si>
  <si>
    <t xml:space="preserve">Two </t>
  </si>
  <si>
    <t xml:space="preserve">Three </t>
  </si>
  <si>
    <t>Four</t>
  </si>
  <si>
    <t>Five</t>
  </si>
  <si>
    <t>DAY 0°C</t>
  </si>
  <si>
    <t>NIGHT 0°C</t>
  </si>
  <si>
    <t>00.00 - 00.00</t>
  </si>
  <si>
    <t>yyyy</t>
  </si>
  <si>
    <t>PRIMARY FOCUS</t>
  </si>
  <si>
    <t>SECONDARY FOCUS</t>
  </si>
  <si>
    <t>ONE</t>
  </si>
  <si>
    <t>TWO</t>
  </si>
  <si>
    <t>FOUR</t>
  </si>
  <si>
    <t>SIX</t>
  </si>
  <si>
    <t>EIGHT</t>
  </si>
  <si>
    <t>ZERO</t>
  </si>
  <si>
    <t>TITLE &amp; TITLE</t>
  </si>
  <si>
    <t>SKLL</t>
  </si>
  <si>
    <t>details</t>
  </si>
  <si>
    <t>Constant Service
Other Constant Service</t>
  </si>
  <si>
    <t xml:space="preserve">EXAMPLE LATER MONTH: this example has a deadline in the month indicated to the right. </t>
  </si>
  <si>
    <t>EXAMPLE HOLIDAY</t>
  </si>
  <si>
    <t>EXAMPLE EVENT</t>
  </si>
  <si>
    <t>09.00 EXAMPLE WITH TIME</t>
  </si>
  <si>
    <t>i</t>
  </si>
  <si>
    <t>dd/mm/yy</t>
  </si>
  <si>
    <t>LIVES</t>
  </si>
  <si>
    <t>"Book Title" by Author</t>
  </si>
  <si>
    <t>Music LP on Vinyl</t>
  </si>
  <si>
    <t>"Game Title" Video Game</t>
  </si>
  <si>
    <t>Book on Something</t>
  </si>
  <si>
    <t>Exercise Equipment</t>
  </si>
  <si>
    <t>Model</t>
  </si>
  <si>
    <t>Pen</t>
  </si>
  <si>
    <t>Gloves</t>
  </si>
  <si>
    <t>Random Item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</si>
</sst>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6" formatCode="&quot;£&quot;#,##0;[Red]\-&quot;£&quot;#,##0"/>
    <numFmt numFmtId="43" formatCode="_-* #,##0.00_-;\-* #,##0.00_-;_-* &quot;-&quot;??_-;_-@_-"/>
    <numFmt numFmtId="164" formatCode="&quot;£&quot;#,##0"/>
    <numFmt numFmtId="165" formatCode="0.0"/>
    <numFmt numFmtId="166" formatCode="dd/mm/yy;@"/>
    <numFmt numFmtId="167" formatCode="&quot;£&quot;#,##0.00"/>
    <numFmt numFmtId="168" formatCode="_-* #,##0_-;\-* #,##0_-;_-* &quot;-&quot;??_-;_-@_-"/>
    <numFmt numFmtId="169" formatCode="dddd"/>
    <numFmt numFmtId="170" formatCode="dd/mm/yyyy;@"/>
    <numFmt numFmtId="171" formatCode="[$-F800]dddd\,\ mmmm\ dd\,\ yyyy"/>
    <numFmt numFmtId="172" formatCode="dd"/>
    <numFmt numFmtId="173" formatCode="#,##0.0"/>
    <numFmt numFmtId="174" formatCode="0.000"/>
  </numFmts>
  <fonts count="510" x14ac:knownFonts="1">
    <font>
      <sz val="11"/>
      <color theme="1"/>
      <name val="Calibri"/>
      <family val="2"/>
      <scheme val="minor"/>
    </font>
    <font>
      <sz val="7"/>
      <color theme="1"/>
      <name val="Agency FB"/>
      <family val="2"/>
    </font>
    <font>
      <b/>
      <sz val="9"/>
      <color rgb="FF0070C0"/>
      <name val="Lucida Console"/>
      <family val="3"/>
    </font>
    <font>
      <b/>
      <sz val="9"/>
      <color rgb="FF9900CC"/>
      <name val="Lucida Console"/>
      <family val="3"/>
    </font>
    <font>
      <b/>
      <sz val="9"/>
      <color rgb="FFFF00FF"/>
      <name val="Lucida Console"/>
      <family val="3"/>
    </font>
    <font>
      <b/>
      <sz val="9"/>
      <color theme="0" tint="-0.14999847407452621"/>
      <name val="Agency FB"/>
      <family val="2"/>
    </font>
    <font>
      <sz val="6"/>
      <color theme="1"/>
      <name val="Agency FB"/>
      <family val="2"/>
    </font>
    <font>
      <sz val="6"/>
      <color theme="0"/>
      <name val="Agency FB"/>
      <family val="2"/>
    </font>
    <font>
      <b/>
      <sz val="9"/>
      <color rgb="FFFF0000"/>
      <name val="Lucida Console"/>
      <family val="3"/>
    </font>
    <font>
      <b/>
      <sz val="9"/>
      <color rgb="FFC00000"/>
      <name val="Lucida Console"/>
      <family val="3"/>
    </font>
    <font>
      <b/>
      <sz val="9"/>
      <color rgb="FFFF6600"/>
      <name val="Lucida Console"/>
      <family val="3"/>
    </font>
    <font>
      <b/>
      <sz val="9"/>
      <color rgb="FFFFC000"/>
      <name val="Lucida Console"/>
      <family val="3"/>
    </font>
    <font>
      <b/>
      <sz val="9"/>
      <color rgb="FF00B050"/>
      <name val="Lucida Console"/>
      <family val="3"/>
    </font>
    <font>
      <b/>
      <sz val="9"/>
      <color rgb="FF00B0F0"/>
      <name val="Lucida Console"/>
      <family val="3"/>
    </font>
    <font>
      <b/>
      <sz val="8"/>
      <color rgb="FF00B0F0"/>
      <name val="Lucida Console"/>
      <family val="3"/>
    </font>
    <font>
      <b/>
      <sz val="7"/>
      <color theme="0" tint="-0.14999847407452621"/>
      <name val="Agency FB"/>
      <family val="2"/>
    </font>
    <font>
      <b/>
      <sz val="7"/>
      <color theme="0" tint="-0.14999847407452621"/>
      <name val="Lucida Console"/>
      <family val="3"/>
    </font>
    <font>
      <b/>
      <sz val="9"/>
      <color theme="0"/>
      <name val="Agency FB"/>
      <family val="2"/>
    </font>
    <font>
      <sz val="7"/>
      <color theme="0"/>
      <name val="Agency FB"/>
      <family val="2"/>
    </font>
    <font>
      <b/>
      <sz val="15"/>
      <color theme="0"/>
      <name val="Agency FB"/>
      <family val="2"/>
    </font>
    <font>
      <b/>
      <sz val="45"/>
      <color theme="0" tint="-0.14999847407452621"/>
      <name val="Agency FB"/>
      <family val="2"/>
    </font>
    <font>
      <b/>
      <sz val="10"/>
      <color theme="1"/>
      <name val="Calibri"/>
      <family val="2"/>
      <scheme val="minor"/>
    </font>
    <font>
      <sz val="12"/>
      <color theme="1"/>
      <name val="Agency FB"/>
      <family val="2"/>
    </font>
    <font>
      <sz val="10"/>
      <color theme="1"/>
      <name val="Calibri"/>
      <family val="2"/>
      <scheme val="minor"/>
    </font>
    <font>
      <b/>
      <sz val="17"/>
      <color theme="1"/>
      <name val="Agency FB"/>
      <family val="2"/>
    </font>
    <font>
      <b/>
      <sz val="17"/>
      <color theme="0"/>
      <name val="Agency FB"/>
      <family val="2"/>
    </font>
    <font>
      <sz val="14"/>
      <color theme="0"/>
      <name val="Agency FB"/>
      <family val="2"/>
    </font>
    <font>
      <b/>
      <sz val="12"/>
      <color theme="1"/>
      <name val="Calibri"/>
      <family val="2"/>
      <scheme val="minor"/>
    </font>
    <font>
      <b/>
      <sz val="12"/>
      <color theme="0" tint="-0.499984740745262"/>
      <name val="Calibri"/>
      <family val="2"/>
      <scheme val="minor"/>
    </font>
    <font>
      <b/>
      <sz val="12"/>
      <color theme="0"/>
      <name val="Calibri"/>
      <family val="2"/>
      <scheme val="minor"/>
    </font>
    <font>
      <b/>
      <sz val="65"/>
      <color rgb="FFFFC000"/>
      <name val="Agency FB"/>
      <family val="2"/>
    </font>
    <font>
      <b/>
      <sz val="65"/>
      <color theme="1" tint="0.34998626667073579"/>
      <name val="Agency FB"/>
      <family val="2"/>
    </font>
    <font>
      <b/>
      <sz val="65"/>
      <color theme="1"/>
      <name val="Agency FB"/>
      <family val="2"/>
    </font>
    <font>
      <b/>
      <sz val="65"/>
      <color theme="0" tint="-0.14999847407452621"/>
      <name val="Agency FB"/>
      <family val="2"/>
    </font>
    <font>
      <b/>
      <sz val="65"/>
      <color theme="0" tint="-4.9989318521683403E-2"/>
      <name val="Agency FB"/>
      <family val="2"/>
    </font>
    <font>
      <sz val="11"/>
      <color theme="1"/>
      <name val="Calibri"/>
      <family val="2"/>
      <scheme val="minor"/>
    </font>
    <font>
      <sz val="6"/>
      <color theme="1"/>
      <name val="Calibri"/>
      <family val="2"/>
      <scheme val="minor"/>
    </font>
    <font>
      <sz val="7"/>
      <color theme="1"/>
      <name val="Calibri"/>
      <family val="2"/>
      <scheme val="minor"/>
    </font>
    <font>
      <b/>
      <sz val="14"/>
      <color theme="1"/>
      <name val="Calibri"/>
      <family val="2"/>
      <scheme val="minor"/>
    </font>
    <font>
      <b/>
      <sz val="14"/>
      <color theme="0" tint="-0.14999847407452621"/>
      <name val="Calibri"/>
      <family val="2"/>
      <scheme val="minor"/>
    </font>
    <font>
      <sz val="8"/>
      <name val="Calibri"/>
      <family val="2"/>
      <scheme val="minor"/>
    </font>
    <font>
      <sz val="10"/>
      <color theme="0" tint="-0.14999847407452621"/>
      <name val="Calibri"/>
      <family val="2"/>
      <scheme val="minor"/>
    </font>
    <font>
      <b/>
      <sz val="14"/>
      <color theme="0"/>
      <name val="Calibri"/>
      <family val="2"/>
      <scheme val="minor"/>
    </font>
    <font>
      <sz val="11"/>
      <color theme="0" tint="-0.14999847407452621"/>
      <name val="Agency FB"/>
      <family val="2"/>
    </font>
    <font>
      <sz val="9"/>
      <color theme="0" tint="-0.14999847407452621"/>
      <name val="Lucida Console"/>
      <family val="3"/>
    </font>
    <font>
      <sz val="9"/>
      <color theme="0"/>
      <name val="Agency FB"/>
      <family val="2"/>
    </font>
    <font>
      <b/>
      <sz val="12"/>
      <color theme="0" tint="-0.249977111117893"/>
      <name val="Wingdings"/>
      <charset val="2"/>
    </font>
    <font>
      <b/>
      <sz val="12"/>
      <color rgb="FF0070C0"/>
      <name val="Calibri"/>
      <family val="2"/>
      <scheme val="minor"/>
    </font>
    <font>
      <b/>
      <sz val="12"/>
      <color rgb="FF9900CC"/>
      <name val="Calibri"/>
      <family val="2"/>
      <scheme val="minor"/>
    </font>
    <font>
      <b/>
      <sz val="12"/>
      <color rgb="FFFF00FF"/>
      <name val="Calibri"/>
      <family val="2"/>
      <scheme val="minor"/>
    </font>
    <font>
      <b/>
      <sz val="12"/>
      <color rgb="FFFF0000"/>
      <name val="Calibri"/>
      <family val="2"/>
      <scheme val="minor"/>
    </font>
    <font>
      <b/>
      <sz val="12"/>
      <color rgb="FFC00000"/>
      <name val="Calibri"/>
      <family val="2"/>
      <scheme val="minor"/>
    </font>
    <font>
      <b/>
      <sz val="12"/>
      <color rgb="FFFF6600"/>
      <name val="Calibri"/>
      <family val="2"/>
      <scheme val="minor"/>
    </font>
    <font>
      <b/>
      <sz val="12"/>
      <color rgb="FFFFC000"/>
      <name val="Calibri"/>
      <family val="2"/>
      <scheme val="minor"/>
    </font>
    <font>
      <b/>
      <sz val="12"/>
      <color rgb="FF00B050"/>
      <name val="Calibri"/>
      <family val="2"/>
      <scheme val="minor"/>
    </font>
    <font>
      <b/>
      <sz val="12"/>
      <color rgb="FF00B0F0"/>
      <name val="Calibri"/>
      <family val="2"/>
      <scheme val="minor"/>
    </font>
    <font>
      <sz val="12"/>
      <color theme="1"/>
      <name val="Calibri"/>
      <family val="2"/>
      <scheme val="minor"/>
    </font>
    <font>
      <sz val="11"/>
      <color theme="0"/>
      <name val="Wingdings 3"/>
      <family val="1"/>
      <charset val="2"/>
    </font>
    <font>
      <b/>
      <sz val="10"/>
      <color theme="1"/>
      <name val="Agency FB"/>
      <family val="2"/>
    </font>
    <font>
      <b/>
      <sz val="10"/>
      <color theme="0"/>
      <name val="Lucida Console"/>
      <family val="3"/>
    </font>
    <font>
      <b/>
      <sz val="6"/>
      <color theme="0" tint="-0.14999847407452621"/>
      <name val="Agency FB"/>
      <family val="2"/>
    </font>
    <font>
      <b/>
      <sz val="10"/>
      <color theme="0"/>
      <name val="Calibri"/>
      <family val="2"/>
      <scheme val="minor"/>
    </font>
    <font>
      <b/>
      <sz val="70"/>
      <color theme="1"/>
      <name val="Agency FB"/>
      <family val="2"/>
    </font>
    <font>
      <b/>
      <sz val="12"/>
      <color theme="0" tint="-0.14999847407452621"/>
      <name val="Calibri"/>
      <family val="2"/>
      <scheme val="minor"/>
    </font>
    <font>
      <sz val="11"/>
      <color theme="1"/>
      <name val="Wingdings 3"/>
      <family val="1"/>
      <charset val="2"/>
    </font>
    <font>
      <b/>
      <sz val="11"/>
      <color theme="0"/>
      <name val="Calibri"/>
      <family val="2"/>
      <scheme val="minor"/>
    </font>
    <font>
      <b/>
      <sz val="7"/>
      <color theme="0"/>
      <name val="Calibri"/>
      <family val="2"/>
      <scheme val="minor"/>
    </font>
    <font>
      <sz val="7"/>
      <color theme="0"/>
      <name val="Calibri"/>
      <family val="2"/>
      <scheme val="minor"/>
    </font>
    <font>
      <b/>
      <sz val="9"/>
      <color theme="0"/>
      <name val="Calibri"/>
      <family val="2"/>
      <scheme val="minor"/>
    </font>
    <font>
      <b/>
      <sz val="11"/>
      <color theme="0" tint="-0.14999847407452621"/>
      <name val="Calibri"/>
      <family val="2"/>
      <scheme val="minor"/>
    </font>
    <font>
      <sz val="9"/>
      <color theme="0" tint="-0.14999847407452621"/>
      <name val="Calibri"/>
      <family val="2"/>
      <scheme val="minor"/>
    </font>
    <font>
      <b/>
      <sz val="14"/>
      <color theme="0"/>
      <name val="Agency FB"/>
      <family val="2"/>
    </font>
    <font>
      <sz val="5"/>
      <color theme="1"/>
      <name val="Calibri"/>
      <family val="2"/>
      <scheme val="minor"/>
    </font>
    <font>
      <b/>
      <sz val="14"/>
      <color theme="1" tint="0.249977111117893"/>
      <name val="Calibri"/>
      <family val="2"/>
      <scheme val="minor"/>
    </font>
    <font>
      <b/>
      <sz val="9"/>
      <color theme="0"/>
      <name val="Wingdings 3"/>
      <family val="1"/>
      <charset val="2"/>
    </font>
    <font>
      <sz val="9"/>
      <color theme="0"/>
      <name val="Wingdings 3"/>
      <family val="1"/>
      <charset val="2"/>
    </font>
    <font>
      <b/>
      <sz val="11"/>
      <color theme="1"/>
      <name val="Calibri"/>
      <family val="2"/>
      <scheme val="minor"/>
    </font>
    <font>
      <sz val="9"/>
      <color theme="1"/>
      <name val="Calibri"/>
      <family val="2"/>
      <scheme val="minor"/>
    </font>
    <font>
      <b/>
      <sz val="9"/>
      <color theme="1"/>
      <name val="Calibri"/>
      <family val="2"/>
      <scheme val="minor"/>
    </font>
    <font>
      <sz val="5"/>
      <color theme="1" tint="4.9989318521683403E-2"/>
      <name val="Agency FB"/>
      <family val="2"/>
    </font>
    <font>
      <b/>
      <sz val="7"/>
      <color theme="0"/>
      <name val="Lucida Console"/>
      <family val="3"/>
    </font>
    <font>
      <sz val="5"/>
      <color theme="1" tint="0.14999847407452621"/>
      <name val="Agency FB"/>
      <family val="2"/>
    </font>
    <font>
      <b/>
      <sz val="7"/>
      <color theme="0" tint="-0.499984740745262"/>
      <name val="Wingdings 2"/>
      <family val="1"/>
      <charset val="2"/>
    </font>
    <font>
      <sz val="11"/>
      <color theme="0"/>
      <name val="Agency FB"/>
      <family val="2"/>
    </font>
    <font>
      <sz val="9"/>
      <color theme="0"/>
      <name val="Lucida Console"/>
      <family val="3"/>
    </font>
    <font>
      <sz val="5"/>
      <color theme="1"/>
      <name val="Agency FB"/>
      <family val="2"/>
    </font>
    <font>
      <b/>
      <sz val="50"/>
      <color theme="0" tint="-0.14999847407452621"/>
      <name val="Agency FB"/>
      <family val="2"/>
    </font>
    <font>
      <sz val="5"/>
      <color theme="0" tint="-0.34998626667073579"/>
      <name val="Agency FB"/>
      <family val="2"/>
    </font>
    <font>
      <sz val="14"/>
      <color theme="0"/>
      <name val="Wingdings"/>
      <charset val="2"/>
    </font>
    <font>
      <b/>
      <sz val="16"/>
      <color theme="0" tint="-0.249977111117893"/>
      <name val="Wingdings"/>
      <charset val="2"/>
    </font>
    <font>
      <b/>
      <sz val="14"/>
      <color theme="2" tint="-0.89999084444715716"/>
      <name val="Wingdings"/>
      <charset val="2"/>
    </font>
    <font>
      <b/>
      <sz val="16"/>
      <color theme="2" tint="-0.89999084444715716"/>
      <name val="Wingdings"/>
      <charset val="2"/>
    </font>
    <font>
      <b/>
      <sz val="16"/>
      <color theme="0" tint="-0.14999847407452621"/>
      <name val="Wingdings"/>
      <charset val="2"/>
    </font>
    <font>
      <b/>
      <sz val="12"/>
      <color theme="0" tint="-4.9989318521683403E-2"/>
      <name val="Calibri"/>
      <family val="2"/>
      <scheme val="minor"/>
    </font>
    <font>
      <sz val="9"/>
      <color theme="0"/>
      <name val="Calibri"/>
      <family val="2"/>
      <scheme val="minor"/>
    </font>
    <font>
      <b/>
      <sz val="8"/>
      <color rgb="FFFF0000"/>
      <name val="Calibri"/>
      <family val="2"/>
      <scheme val="minor"/>
    </font>
    <font>
      <b/>
      <sz val="5"/>
      <color theme="0"/>
      <name val="Calibri"/>
      <family val="2"/>
      <scheme val="minor"/>
    </font>
    <font>
      <b/>
      <sz val="50"/>
      <color theme="1"/>
      <name val="Agency FB"/>
      <family val="2"/>
    </font>
    <font>
      <b/>
      <sz val="50"/>
      <color theme="2"/>
      <name val="Agency FB"/>
      <family val="2"/>
    </font>
    <font>
      <sz val="9"/>
      <color theme="0" tint="-0.34998626667073579"/>
      <name val="Agency FB"/>
      <family val="2"/>
    </font>
    <font>
      <b/>
      <sz val="16"/>
      <color theme="0" tint="-4.9989318521683403E-2"/>
      <name val="Wingdings"/>
      <charset val="2"/>
    </font>
    <font>
      <b/>
      <sz val="22"/>
      <color rgb="FFFFC000"/>
      <name val="Calibri"/>
      <family val="2"/>
      <scheme val="minor"/>
    </font>
    <font>
      <b/>
      <sz val="9"/>
      <color theme="1"/>
      <name val="Lucida Console"/>
      <family val="3"/>
    </font>
    <font>
      <b/>
      <sz val="12"/>
      <color theme="1"/>
      <name val="Agency FB"/>
      <family val="2"/>
    </font>
    <font>
      <b/>
      <sz val="12"/>
      <color theme="0"/>
      <name val="Agency FB"/>
      <family val="2"/>
    </font>
    <font>
      <b/>
      <sz val="12"/>
      <color theme="0" tint="-0.249977111117893"/>
      <name val="Agency FB"/>
      <family val="2"/>
    </font>
    <font>
      <sz val="8"/>
      <color theme="1"/>
      <name val="Calibri"/>
      <family val="2"/>
      <scheme val="minor"/>
    </font>
    <font>
      <b/>
      <sz val="9"/>
      <color theme="0" tint="-0.14999847407452621"/>
      <name val="Calibri"/>
      <family val="2"/>
      <scheme val="minor"/>
    </font>
    <font>
      <sz val="5"/>
      <color theme="0"/>
      <name val="Calibri"/>
      <family val="2"/>
      <scheme val="minor"/>
    </font>
    <font>
      <sz val="7"/>
      <color theme="0" tint="-0.34998626667073579"/>
      <name val="Agency FB"/>
      <family val="2"/>
    </font>
    <font>
      <sz val="9"/>
      <color theme="1"/>
      <name val="Agency FB"/>
      <family val="2"/>
    </font>
    <font>
      <b/>
      <sz val="12"/>
      <color rgb="FFFF6600"/>
      <name val="Agency FB"/>
      <family val="2"/>
    </font>
    <font>
      <b/>
      <sz val="6"/>
      <color rgb="FFFF6600"/>
      <name val="Agency FB"/>
      <family val="2"/>
    </font>
    <font>
      <b/>
      <sz val="8"/>
      <color theme="1"/>
      <name val="Calibri"/>
      <family val="2"/>
      <scheme val="minor"/>
    </font>
    <font>
      <b/>
      <sz val="40"/>
      <color theme="1"/>
      <name val="Calibri"/>
      <family val="2"/>
      <scheme val="minor"/>
    </font>
    <font>
      <b/>
      <sz val="50"/>
      <color theme="0" tint="-0.34998626667073579"/>
      <name val="Agency FB"/>
      <family val="2"/>
    </font>
    <font>
      <b/>
      <sz val="18"/>
      <color theme="0" tint="-0.34998626667073579"/>
      <name val="Agency FB"/>
      <family val="2"/>
    </font>
    <font>
      <b/>
      <sz val="27"/>
      <color theme="0" tint="-0.34998626667073579"/>
      <name val="Calibri"/>
      <family val="2"/>
      <scheme val="minor"/>
    </font>
    <font>
      <sz val="7"/>
      <color theme="0" tint="-0.249977111117893"/>
      <name val="Agency FB"/>
      <family val="2"/>
    </font>
    <font>
      <sz val="7"/>
      <color theme="0" tint="-0.499984740745262"/>
      <name val="Agency FB"/>
      <family val="2"/>
    </font>
    <font>
      <b/>
      <sz val="6"/>
      <color theme="1"/>
      <name val="Calibri"/>
      <family val="2"/>
      <scheme val="minor"/>
    </font>
    <font>
      <sz val="6"/>
      <color theme="0" tint="-0.34998626667073579"/>
      <name val="Agency FB"/>
      <family val="2"/>
    </font>
    <font>
      <sz val="10"/>
      <color theme="0"/>
      <name val="Calibri"/>
      <family val="2"/>
      <scheme val="minor"/>
    </font>
    <font>
      <b/>
      <sz val="7"/>
      <color theme="0" tint="-0.499984740745262"/>
      <name val="Lucida Console"/>
      <family val="3"/>
    </font>
    <font>
      <b/>
      <sz val="6"/>
      <color theme="1"/>
      <name val="Agency FB"/>
      <family val="2"/>
    </font>
    <font>
      <sz val="6"/>
      <color theme="0" tint="-0.14999847407452621"/>
      <name val="Agency FB"/>
      <family val="2"/>
    </font>
    <font>
      <sz val="6"/>
      <color theme="0"/>
      <name val="Lucida Console"/>
      <family val="3"/>
    </font>
    <font>
      <sz val="9"/>
      <color theme="0" tint="-0.249977111117893"/>
      <name val="Calibri"/>
      <family val="2"/>
      <scheme val="minor"/>
    </font>
    <font>
      <b/>
      <sz val="14"/>
      <color theme="0" tint="-0.14999847407452621"/>
      <name val="Wingdings 2"/>
      <family val="1"/>
      <charset val="2"/>
    </font>
    <font>
      <sz val="9"/>
      <color theme="1"/>
      <name val="Calibri Light"/>
      <family val="2"/>
      <scheme val="major"/>
    </font>
    <font>
      <sz val="9"/>
      <color theme="0"/>
      <name val="Calibri Light"/>
      <family val="2"/>
      <scheme val="major"/>
    </font>
    <font>
      <b/>
      <sz val="9"/>
      <color theme="0" tint="-0.499984740745262"/>
      <name val="Calibri"/>
      <family val="2"/>
      <scheme val="minor"/>
    </font>
    <font>
      <b/>
      <sz val="9"/>
      <color theme="0"/>
      <name val="Calibri Light"/>
      <family val="2"/>
      <scheme val="major"/>
    </font>
    <font>
      <sz val="5"/>
      <color theme="0"/>
      <name val="Agency FB"/>
      <family val="2"/>
    </font>
    <font>
      <b/>
      <sz val="9"/>
      <color theme="1"/>
      <name val="Calibri Light"/>
      <family val="2"/>
      <scheme val="major"/>
    </font>
    <font>
      <b/>
      <sz val="7"/>
      <color theme="1"/>
      <name val="Agency FB"/>
      <family val="2"/>
    </font>
    <font>
      <sz val="9"/>
      <color theme="0" tint="-0.34998626667073579"/>
      <name val="Calibri Light"/>
      <family val="2"/>
      <scheme val="major"/>
    </font>
    <font>
      <sz val="7"/>
      <color theme="0" tint="-0.14999847407452621"/>
      <name val="Agency FB"/>
      <family val="2"/>
    </font>
    <font>
      <sz val="8"/>
      <color theme="0" tint="-0.14999847407452621"/>
      <name val="Calibri"/>
      <family val="2"/>
      <scheme val="minor"/>
    </font>
    <font>
      <sz val="10"/>
      <color theme="0" tint="-0.249977111117893"/>
      <name val="Calibri"/>
      <family val="2"/>
      <scheme val="minor"/>
    </font>
    <font>
      <sz val="10"/>
      <color rgb="FFFF0000"/>
      <name val="Calibri"/>
      <family val="2"/>
      <scheme val="minor"/>
    </font>
    <font>
      <b/>
      <sz val="10"/>
      <color rgb="FFFF0000"/>
      <name val="Calibri"/>
      <family val="2"/>
      <scheme val="minor"/>
    </font>
    <font>
      <b/>
      <sz val="10"/>
      <color theme="0"/>
      <name val="Wingdings 2"/>
      <family val="1"/>
      <charset val="2"/>
    </font>
    <font>
      <b/>
      <sz val="27"/>
      <color theme="1"/>
      <name val="Calibri"/>
      <family val="2"/>
      <scheme val="minor"/>
    </font>
    <font>
      <sz val="6"/>
      <color theme="0" tint="-0.249977111117893"/>
      <name val="Agency FB"/>
      <family val="2"/>
    </font>
    <font>
      <b/>
      <sz val="6"/>
      <color theme="0" tint="-0.249977111117893"/>
      <name val="Agency FB"/>
      <family val="2"/>
    </font>
    <font>
      <b/>
      <sz val="10"/>
      <color theme="0" tint="-0.14999847407452621"/>
      <name val="Calibri"/>
      <family val="2"/>
      <scheme val="minor"/>
    </font>
    <font>
      <b/>
      <sz val="10"/>
      <color rgb="FF00B050"/>
      <name val="Calibri"/>
      <family val="2"/>
      <scheme val="minor"/>
    </font>
    <font>
      <b/>
      <sz val="10"/>
      <color rgb="FF00B0F0"/>
      <name val="Calibri"/>
      <family val="2"/>
      <scheme val="minor"/>
    </font>
    <font>
      <b/>
      <sz val="10"/>
      <color rgb="FF9900CC"/>
      <name val="Calibri"/>
      <family val="2"/>
      <scheme val="minor"/>
    </font>
    <font>
      <b/>
      <sz val="10"/>
      <color rgb="FFFF6600"/>
      <name val="Calibri"/>
      <family val="2"/>
      <scheme val="minor"/>
    </font>
    <font>
      <b/>
      <sz val="10"/>
      <color rgb="FFFF00FF"/>
      <name val="Calibri"/>
      <family val="2"/>
      <scheme val="minor"/>
    </font>
    <font>
      <b/>
      <sz val="10"/>
      <color rgb="FFFFC000"/>
      <name val="Calibri"/>
      <family val="2"/>
      <scheme val="minor"/>
    </font>
    <font>
      <b/>
      <sz val="10"/>
      <color theme="0" tint="-0.34998626667073579"/>
      <name val="Calibri"/>
      <family val="2"/>
      <scheme val="minor"/>
    </font>
    <font>
      <b/>
      <sz val="15"/>
      <color rgb="FF9900CC"/>
      <name val="Calibri"/>
      <family val="2"/>
      <scheme val="minor"/>
    </font>
    <font>
      <b/>
      <sz val="15"/>
      <color rgb="FF00B050"/>
      <name val="Calibri"/>
      <family val="2"/>
      <scheme val="minor"/>
    </font>
    <font>
      <b/>
      <sz val="15"/>
      <color rgb="FF00B0F0"/>
      <name val="Calibri"/>
      <family val="2"/>
      <scheme val="minor"/>
    </font>
    <font>
      <b/>
      <sz val="15"/>
      <color rgb="FFFF00FF"/>
      <name val="Calibri"/>
      <family val="2"/>
      <scheme val="minor"/>
    </font>
    <font>
      <b/>
      <sz val="15"/>
      <color rgb="FFFF0000"/>
      <name val="Calibri"/>
      <family val="2"/>
      <scheme val="minor"/>
    </font>
    <font>
      <b/>
      <sz val="15"/>
      <color rgb="FFFF6600"/>
      <name val="Calibri"/>
      <family val="2"/>
      <scheme val="minor"/>
    </font>
    <font>
      <b/>
      <sz val="15"/>
      <color rgb="FFFFC000"/>
      <name val="Calibri"/>
      <family val="2"/>
      <scheme val="minor"/>
    </font>
    <font>
      <b/>
      <sz val="10"/>
      <color theme="0" tint="-0.249977111117893"/>
      <name val="Calibri"/>
      <family val="2"/>
      <scheme val="minor"/>
    </font>
    <font>
      <sz val="10"/>
      <color theme="1"/>
      <name val="Agency FB"/>
      <family val="2"/>
    </font>
    <font>
      <b/>
      <sz val="7"/>
      <color theme="0"/>
      <name val="Agency FB"/>
      <family val="2"/>
    </font>
    <font>
      <b/>
      <sz val="8"/>
      <color theme="0" tint="-0.249977111117893"/>
      <name val="Calibri"/>
      <family val="2"/>
      <scheme val="minor"/>
    </font>
    <font>
      <b/>
      <sz val="8"/>
      <color rgb="FF0070C0"/>
      <name val="Calibri"/>
      <family val="2"/>
      <scheme val="minor"/>
    </font>
    <font>
      <b/>
      <sz val="8"/>
      <color rgb="FF9900CC"/>
      <name val="Calibri"/>
      <family val="2"/>
      <scheme val="minor"/>
    </font>
    <font>
      <b/>
      <sz val="8"/>
      <color rgb="FFFF00FF"/>
      <name val="Calibri"/>
      <family val="2"/>
      <scheme val="minor"/>
    </font>
    <font>
      <b/>
      <sz val="8"/>
      <color rgb="FFC00000"/>
      <name val="Calibri"/>
      <family val="2"/>
      <scheme val="minor"/>
    </font>
    <font>
      <b/>
      <sz val="8"/>
      <color rgb="FFFF6600"/>
      <name val="Calibri"/>
      <family val="2"/>
      <scheme val="minor"/>
    </font>
    <font>
      <b/>
      <sz val="8"/>
      <color rgb="FFFFC000"/>
      <name val="Calibri"/>
      <family val="2"/>
      <scheme val="minor"/>
    </font>
    <font>
      <b/>
      <sz val="8"/>
      <color rgb="FF00B050"/>
      <name val="Calibri"/>
      <family val="2"/>
      <scheme val="minor"/>
    </font>
    <font>
      <b/>
      <sz val="8"/>
      <color rgb="FF00B0F0"/>
      <name val="Calibri"/>
      <family val="2"/>
      <scheme val="minor"/>
    </font>
    <font>
      <sz val="12"/>
      <color theme="1"/>
      <name val="Wingdings 3"/>
      <family val="1"/>
      <charset val="2"/>
    </font>
    <font>
      <b/>
      <sz val="10"/>
      <color rgb="FF0070C0"/>
      <name val="Calibri"/>
      <family val="2"/>
      <scheme val="minor"/>
    </font>
    <font>
      <b/>
      <sz val="10"/>
      <color rgb="FFC00000"/>
      <name val="Calibri"/>
      <family val="2"/>
      <scheme val="minor"/>
    </font>
    <font>
      <b/>
      <sz val="7"/>
      <color theme="1"/>
      <name val="Calibri"/>
      <family val="2"/>
      <scheme val="minor"/>
    </font>
    <font>
      <b/>
      <sz val="20"/>
      <color theme="1"/>
      <name val="Calibri"/>
      <family val="2"/>
      <scheme val="minor"/>
    </font>
    <font>
      <sz val="7"/>
      <color theme="2"/>
      <name val="Agency FB"/>
      <family val="2"/>
    </font>
    <font>
      <b/>
      <sz val="7"/>
      <color theme="0" tint="-0.14999847407452621"/>
      <name val="Calibri"/>
      <family val="2"/>
      <scheme val="minor"/>
    </font>
    <font>
      <sz val="7"/>
      <color theme="0" tint="-0.14999847407452621"/>
      <name val="Calibri"/>
      <family val="2"/>
      <scheme val="minor"/>
    </font>
    <font>
      <b/>
      <sz val="20"/>
      <color theme="0" tint="-0.34998626667073579"/>
      <name val="Calibri"/>
      <family val="2"/>
      <scheme val="minor"/>
    </font>
    <font>
      <sz val="20"/>
      <color theme="1"/>
      <name val="Calibri"/>
      <family val="2"/>
      <scheme val="minor"/>
    </font>
    <font>
      <b/>
      <sz val="20"/>
      <color theme="0"/>
      <name val="Calibri"/>
      <family val="2"/>
      <scheme val="minor"/>
    </font>
    <font>
      <b/>
      <sz val="15"/>
      <color theme="0"/>
      <name val="Calibri"/>
      <family val="2"/>
      <scheme val="minor"/>
    </font>
    <font>
      <sz val="15"/>
      <color theme="0"/>
      <name val="Calibri"/>
      <family val="2"/>
      <scheme val="minor"/>
    </font>
    <font>
      <sz val="10"/>
      <color theme="0" tint="-0.34998626667073579"/>
      <name val="Calibri"/>
      <family val="2"/>
      <scheme val="minor"/>
    </font>
    <font>
      <b/>
      <sz val="9"/>
      <color theme="0" tint="-0.34998626667073579"/>
      <name val="Calibri"/>
      <family val="2"/>
      <scheme val="minor"/>
    </font>
    <font>
      <sz val="9"/>
      <color theme="0" tint="-0.34998626667073579"/>
      <name val="Calibri"/>
      <family val="2"/>
      <scheme val="minor"/>
    </font>
    <font>
      <b/>
      <sz val="9"/>
      <color theme="0"/>
      <name val="Wingdings 2"/>
      <family val="1"/>
      <charset val="2"/>
    </font>
    <font>
      <sz val="8"/>
      <color theme="0"/>
      <name val="Calibri"/>
      <family val="2"/>
      <scheme val="minor"/>
    </font>
    <font>
      <sz val="14"/>
      <color theme="1"/>
      <name val="Calibri"/>
      <family val="2"/>
      <scheme val="minor"/>
    </font>
    <font>
      <b/>
      <sz val="14"/>
      <color theme="0" tint="-4.9989318521683403E-2"/>
      <name val="Wingdings"/>
      <charset val="2"/>
    </font>
    <font>
      <b/>
      <sz val="10"/>
      <color theme="0"/>
      <name val="Agency FB"/>
      <family val="2"/>
    </font>
    <font>
      <b/>
      <sz val="6"/>
      <color rgb="FF0070C0"/>
      <name val="Calibri"/>
      <family val="2"/>
      <scheme val="minor"/>
    </font>
    <font>
      <b/>
      <sz val="6"/>
      <color rgb="FF9900CC"/>
      <name val="Calibri"/>
      <family val="2"/>
      <scheme val="minor"/>
    </font>
    <font>
      <b/>
      <sz val="6"/>
      <color rgb="FFFF00FF"/>
      <name val="Calibri"/>
      <family val="2"/>
      <scheme val="minor"/>
    </font>
    <font>
      <b/>
      <sz val="6"/>
      <color rgb="FFFF0000"/>
      <name val="Calibri"/>
      <family val="2"/>
      <scheme val="minor"/>
    </font>
    <font>
      <b/>
      <sz val="6"/>
      <color rgb="FFC00000"/>
      <name val="Calibri"/>
      <family val="2"/>
      <scheme val="minor"/>
    </font>
    <font>
      <b/>
      <sz val="6"/>
      <color rgb="FFFF6600"/>
      <name val="Calibri"/>
      <family val="2"/>
      <scheme val="minor"/>
    </font>
    <font>
      <b/>
      <sz val="6"/>
      <color rgb="FFFFC000"/>
      <name val="Calibri"/>
      <family val="2"/>
      <scheme val="minor"/>
    </font>
    <font>
      <b/>
      <sz val="6"/>
      <color rgb="FF00B050"/>
      <name val="Calibri"/>
      <family val="2"/>
      <scheme val="minor"/>
    </font>
    <font>
      <b/>
      <sz val="6"/>
      <color rgb="FF00B0F0"/>
      <name val="Calibri"/>
      <family val="2"/>
      <scheme val="minor"/>
    </font>
    <font>
      <sz val="9"/>
      <color theme="0" tint="-0.14999847407452621"/>
      <name val="Agency FB"/>
      <family val="2"/>
    </font>
    <font>
      <sz val="11"/>
      <color theme="0"/>
      <name val="Calibri"/>
      <family val="2"/>
      <scheme val="minor"/>
    </font>
    <font>
      <sz val="9"/>
      <color theme="0" tint="-0.499984740745262"/>
      <name val="Calibri"/>
      <family val="2"/>
      <scheme val="minor"/>
    </font>
    <font>
      <b/>
      <sz val="12"/>
      <color theme="0" tint="-0.34998626667073579"/>
      <name val="Calibri"/>
      <family val="2"/>
      <scheme val="minor"/>
    </font>
    <font>
      <sz val="17"/>
      <color theme="0"/>
      <name val="Calibri"/>
      <family val="2"/>
      <scheme val="minor"/>
    </font>
    <font>
      <b/>
      <sz val="17"/>
      <color theme="0"/>
      <name val="Calibri"/>
      <family val="2"/>
      <scheme val="minor"/>
    </font>
    <font>
      <b/>
      <sz val="12"/>
      <color theme="1" tint="0.34998626667073579"/>
      <name val="Agency FB"/>
      <family val="2"/>
    </font>
    <font>
      <b/>
      <sz val="12"/>
      <color theme="0" tint="-0.499984740745262"/>
      <name val="Agency FB"/>
      <family val="2"/>
    </font>
    <font>
      <sz val="12"/>
      <color theme="0"/>
      <name val="Agency FB"/>
      <family val="2"/>
    </font>
    <font>
      <sz val="12"/>
      <color theme="0" tint="-0.249977111117893"/>
      <name val="Agency FB"/>
      <family val="2"/>
    </font>
    <font>
      <b/>
      <sz val="17"/>
      <color theme="1"/>
      <name val="Calibri"/>
      <family val="2"/>
      <scheme val="minor"/>
    </font>
    <font>
      <b/>
      <sz val="17"/>
      <color theme="0" tint="-0.34998626667073579"/>
      <name val="Calibri"/>
      <family val="2"/>
      <scheme val="minor"/>
    </font>
    <font>
      <b/>
      <sz val="27"/>
      <color theme="0"/>
      <name val="Calibri"/>
      <family val="2"/>
      <scheme val="minor"/>
    </font>
    <font>
      <sz val="12"/>
      <color theme="1" tint="0.34998626667073579"/>
      <name val="Agency FB"/>
      <family val="2"/>
    </font>
    <font>
      <sz val="22"/>
      <color rgb="FFFF0000"/>
      <name val="Wingdings"/>
      <charset val="2"/>
    </font>
    <font>
      <sz val="4"/>
      <color theme="1"/>
      <name val="Agency FB"/>
      <family val="2"/>
    </font>
    <font>
      <sz val="22"/>
      <color rgb="FF0070C0"/>
      <name val="Wingdings"/>
      <charset val="2"/>
    </font>
    <font>
      <sz val="22"/>
      <color rgb="FF00B0F0"/>
      <name val="Wingdings"/>
      <charset val="2"/>
    </font>
    <font>
      <sz val="22"/>
      <color rgb="FF00B050"/>
      <name val="Wingdings"/>
      <charset val="2"/>
    </font>
    <font>
      <sz val="22"/>
      <color rgb="FF92D050"/>
      <name val="Wingdings"/>
      <charset val="2"/>
    </font>
    <font>
      <sz val="22"/>
      <color rgb="FFEBE600"/>
      <name val="Wingdings"/>
      <charset val="2"/>
    </font>
    <font>
      <sz val="22"/>
      <color rgb="FFFFC000"/>
      <name val="Wingdings"/>
      <charset val="2"/>
    </font>
    <font>
      <sz val="22"/>
      <color rgb="FFFF6600"/>
      <name val="Wingdings"/>
      <charset val="2"/>
    </font>
    <font>
      <sz val="22"/>
      <color rgb="FF6600CC"/>
      <name val="Wingdings"/>
      <charset val="2"/>
    </font>
    <font>
      <sz val="22"/>
      <color rgb="FF9900CC"/>
      <name val="Wingdings"/>
      <charset val="2"/>
    </font>
    <font>
      <sz val="22"/>
      <color rgb="FFFF00FF"/>
      <name val="Wingdings"/>
      <charset val="2"/>
    </font>
    <font>
      <sz val="22"/>
      <color rgb="FFC00000"/>
      <name val="Wingdings"/>
      <charset val="2"/>
    </font>
    <font>
      <b/>
      <sz val="10"/>
      <color theme="1" tint="0.249977111117893"/>
      <name val="Calibri"/>
      <family val="2"/>
      <scheme val="minor"/>
    </font>
    <font>
      <b/>
      <sz val="12"/>
      <color rgb="FF9900CC"/>
      <name val="Wingdings 3"/>
      <family val="1"/>
      <charset val="2"/>
    </font>
    <font>
      <b/>
      <sz val="12"/>
      <color rgb="FFFF00FF"/>
      <name val="Wingdings 3"/>
      <family val="1"/>
      <charset val="2"/>
    </font>
    <font>
      <b/>
      <sz val="12"/>
      <color rgb="FFFF0000"/>
      <name val="Wingdings 3"/>
      <family val="1"/>
      <charset val="2"/>
    </font>
    <font>
      <b/>
      <sz val="50"/>
      <color theme="0"/>
      <name val="Agency FB"/>
      <family val="2"/>
    </font>
    <font>
      <sz val="8"/>
      <color theme="1"/>
      <name val="Agency FB"/>
      <family val="2"/>
    </font>
    <font>
      <b/>
      <sz val="14"/>
      <color theme="0"/>
      <name val="Wingdings"/>
      <charset val="2"/>
    </font>
    <font>
      <sz val="10"/>
      <color theme="0" tint="-0.34998626667073579"/>
      <name val="Agency FB"/>
      <family val="2"/>
    </font>
    <font>
      <sz val="12"/>
      <color rgb="FF0070C0"/>
      <name val="Calibri"/>
      <family val="2"/>
      <scheme val="minor"/>
    </font>
    <font>
      <sz val="12"/>
      <color rgb="FF00B0F0"/>
      <name val="Calibri"/>
      <family val="2"/>
      <scheme val="minor"/>
    </font>
    <font>
      <sz val="12"/>
      <color rgb="FF00B050"/>
      <name val="Calibri"/>
      <family val="2"/>
      <scheme val="minor"/>
    </font>
    <font>
      <sz val="12"/>
      <color rgb="FF9900CC"/>
      <name val="Calibri"/>
      <family val="2"/>
      <scheme val="minor"/>
    </font>
    <font>
      <sz val="12"/>
      <color rgb="FFFF00FF"/>
      <name val="Calibri"/>
      <family val="2"/>
      <scheme val="minor"/>
    </font>
    <font>
      <sz val="12"/>
      <color rgb="FFFF0000"/>
      <name val="Calibri"/>
      <family val="2"/>
      <scheme val="minor"/>
    </font>
    <font>
      <sz val="12"/>
      <color rgb="FFFF6600"/>
      <name val="Calibri"/>
      <family val="2"/>
      <scheme val="minor"/>
    </font>
    <font>
      <sz val="12"/>
      <color rgb="FFFFC000"/>
      <name val="Calibri"/>
      <family val="2"/>
      <scheme val="minor"/>
    </font>
    <font>
      <sz val="17"/>
      <color theme="0" tint="-0.14999847407452621"/>
      <name val="Calibri"/>
      <family val="2"/>
      <scheme val="minor"/>
    </font>
    <font>
      <sz val="22"/>
      <color theme="0"/>
      <name val="Wingdings"/>
      <charset val="2"/>
    </font>
    <font>
      <sz val="14"/>
      <color theme="0"/>
      <name val="Calibri"/>
      <family val="2"/>
      <scheme val="minor"/>
    </font>
    <font>
      <sz val="12"/>
      <color rgb="FFEBE600"/>
      <name val="Calibri"/>
      <family val="2"/>
      <scheme val="minor"/>
    </font>
    <font>
      <sz val="8"/>
      <color theme="0" tint="-0.249977111117893"/>
      <name val="Calibri"/>
      <family val="2"/>
      <scheme val="minor"/>
    </font>
    <font>
      <sz val="12"/>
      <color theme="0" tint="-0.249977111117893"/>
      <name val="Calibri"/>
      <family val="2"/>
      <scheme val="minor"/>
    </font>
    <font>
      <sz val="4"/>
      <color rgb="FFFF0000"/>
      <name val="Agency FB"/>
      <family val="2"/>
    </font>
    <font>
      <u/>
      <sz val="4"/>
      <color rgb="FFFF0000"/>
      <name val="Agency FB"/>
      <family val="2"/>
    </font>
    <font>
      <sz val="7"/>
      <color rgb="FFFF0000"/>
      <name val="Agency FB"/>
      <family val="2"/>
    </font>
    <font>
      <b/>
      <sz val="14"/>
      <color theme="0" tint="-0.499984740745262"/>
      <name val="Calibri"/>
      <family val="2"/>
      <scheme val="minor"/>
    </font>
    <font>
      <sz val="14"/>
      <color theme="1" tint="0.34998626667073579"/>
      <name val="Calibri"/>
      <family val="2"/>
      <scheme val="minor"/>
    </font>
    <font>
      <b/>
      <sz val="14"/>
      <color theme="1" tint="0.34998626667073579"/>
      <name val="Calibri"/>
      <family val="2"/>
      <scheme val="minor"/>
    </font>
    <font>
      <b/>
      <sz val="14"/>
      <color theme="0" tint="-0.34998626667073579"/>
      <name val="Calibri"/>
      <family val="2"/>
      <scheme val="minor"/>
    </font>
    <font>
      <sz val="22"/>
      <color rgb="FF292929"/>
      <name val="Wingdings"/>
      <charset val="2"/>
    </font>
    <font>
      <b/>
      <sz val="9"/>
      <color rgb="FF00B0F0"/>
      <name val="Calibri"/>
      <family val="2"/>
      <scheme val="minor"/>
    </font>
    <font>
      <b/>
      <sz val="9"/>
      <color rgb="FF00B050"/>
      <name val="Calibri"/>
      <family val="2"/>
      <scheme val="minor"/>
    </font>
    <font>
      <sz val="9"/>
      <color rgb="FF00B050"/>
      <name val="Calibri"/>
      <family val="2"/>
      <scheme val="minor"/>
    </font>
    <font>
      <b/>
      <sz val="9"/>
      <color rgb="FFFFC000"/>
      <name val="Calibri"/>
      <family val="2"/>
      <scheme val="minor"/>
    </font>
    <font>
      <sz val="9"/>
      <color rgb="FFFFC000"/>
      <name val="Calibri"/>
      <family val="2"/>
      <scheme val="minor"/>
    </font>
    <font>
      <b/>
      <sz val="9"/>
      <color rgb="FFFF9933"/>
      <name val="Calibri"/>
      <family val="2"/>
      <scheme val="minor"/>
    </font>
    <font>
      <sz val="9"/>
      <color rgb="FFFF9933"/>
      <name val="Calibri"/>
      <family val="2"/>
      <scheme val="minor"/>
    </font>
    <font>
      <b/>
      <sz val="9"/>
      <color rgb="FFC00000"/>
      <name val="Calibri"/>
      <family val="2"/>
      <scheme val="minor"/>
    </font>
    <font>
      <sz val="9"/>
      <color rgb="FFC00000"/>
      <name val="Calibri"/>
      <family val="2"/>
      <scheme val="minor"/>
    </font>
    <font>
      <b/>
      <sz val="9"/>
      <color rgb="FFFF0000"/>
      <name val="Calibri"/>
      <family val="2"/>
      <scheme val="minor"/>
    </font>
    <font>
      <sz val="9"/>
      <color rgb="FFFF0000"/>
      <name val="Calibri"/>
      <family val="2"/>
      <scheme val="minor"/>
    </font>
    <font>
      <b/>
      <sz val="9"/>
      <color rgb="FFFF00FF"/>
      <name val="Calibri"/>
      <family val="2"/>
      <scheme val="minor"/>
    </font>
    <font>
      <sz val="9"/>
      <color rgb="FFFF00FF"/>
      <name val="Calibri"/>
      <family val="2"/>
      <scheme val="minor"/>
    </font>
    <font>
      <b/>
      <sz val="9"/>
      <color rgb="FF9900CC"/>
      <name val="Calibri"/>
      <family val="2"/>
      <scheme val="minor"/>
    </font>
    <font>
      <sz val="9"/>
      <color rgb="FF9900CC"/>
      <name val="Calibri"/>
      <family val="2"/>
      <scheme val="minor"/>
    </font>
    <font>
      <b/>
      <sz val="9"/>
      <color rgb="FF0070C0"/>
      <name val="Calibri"/>
      <family val="2"/>
      <scheme val="minor"/>
    </font>
    <font>
      <sz val="9"/>
      <color rgb="FF0070C0"/>
      <name val="Calibri"/>
      <family val="2"/>
      <scheme val="minor"/>
    </font>
    <font>
      <sz val="9"/>
      <color rgb="FF00B0F0"/>
      <name val="Calibri"/>
      <family val="2"/>
      <scheme val="minor"/>
    </font>
    <font>
      <b/>
      <sz val="9"/>
      <color theme="0" tint="-0.249977111117893"/>
      <name val="Calibri"/>
      <family val="2"/>
      <scheme val="minor"/>
    </font>
    <font>
      <i/>
      <sz val="10"/>
      <color theme="0" tint="-0.249977111117893"/>
      <name val="Calibri"/>
      <family val="2"/>
      <scheme val="minor"/>
    </font>
    <font>
      <sz val="6"/>
      <color theme="0" tint="-0.249977111117893"/>
      <name val="Calibri"/>
      <family val="2"/>
      <scheme val="minor"/>
    </font>
    <font>
      <sz val="7"/>
      <color theme="0" tint="-4.9989318521683403E-2"/>
      <name val="Agency FB"/>
      <family val="2"/>
    </font>
    <font>
      <sz val="5"/>
      <color theme="0" tint="-0.249977111117893"/>
      <name val="Agency FB"/>
      <family val="2"/>
    </font>
    <font>
      <sz val="14"/>
      <color theme="0"/>
      <name val="Wingdings 2"/>
      <family val="1"/>
      <charset val="2"/>
    </font>
    <font>
      <sz val="14"/>
      <color theme="1" tint="0.249977111117893"/>
      <name val="Calibri"/>
      <family val="2"/>
      <scheme val="minor"/>
    </font>
    <font>
      <sz val="20"/>
      <color rgb="FF919191"/>
      <name val="Wingdings 2"/>
      <family val="1"/>
      <charset val="2"/>
    </font>
    <font>
      <sz val="20"/>
      <color rgb="FF919191"/>
      <name val="Agency FB"/>
      <family val="2"/>
    </font>
    <font>
      <b/>
      <sz val="20"/>
      <color rgb="FF919191"/>
      <name val="Agency FB"/>
      <family val="2"/>
    </font>
    <font>
      <b/>
      <sz val="14"/>
      <color theme="0" tint="-0.249977111117893"/>
      <name val="Wingdings 2"/>
      <family val="1"/>
      <charset val="2"/>
    </font>
    <font>
      <sz val="38"/>
      <color rgb="FF333333"/>
      <name val="Agency FB"/>
      <family val="2"/>
    </font>
    <font>
      <sz val="7"/>
      <color rgb="FF333333"/>
      <name val="Agency FB"/>
      <family val="2"/>
    </font>
    <font>
      <i/>
      <sz val="9"/>
      <color theme="1"/>
      <name val="Calibri"/>
      <family val="2"/>
      <scheme val="minor"/>
    </font>
    <font>
      <sz val="9"/>
      <color theme="1" tint="0.249977111117893"/>
      <name val="Calibri"/>
      <family val="2"/>
      <scheme val="minor"/>
    </font>
    <font>
      <sz val="12"/>
      <color theme="0"/>
      <name val="Calibri"/>
      <family val="2"/>
      <scheme val="minor"/>
    </font>
    <font>
      <b/>
      <sz val="7"/>
      <color theme="1" tint="0.34998626667073579"/>
      <name val="Agency FB"/>
      <family val="2"/>
    </font>
    <font>
      <b/>
      <sz val="17"/>
      <color theme="1"/>
      <name val="Wingdings"/>
      <charset val="2"/>
    </font>
    <font>
      <b/>
      <sz val="12"/>
      <color theme="0" tint="-0.14999847407452621"/>
      <name val="Wingdings 2"/>
      <family val="1"/>
      <charset val="2"/>
    </font>
    <font>
      <b/>
      <sz val="12"/>
      <color theme="0" tint="-0.34998626667073579"/>
      <name val="Agency FB"/>
      <family val="2"/>
    </font>
    <font>
      <b/>
      <sz val="12"/>
      <color theme="0" tint="-0.14999847407452621"/>
      <name val="Agency FB"/>
      <family val="2"/>
    </font>
    <font>
      <sz val="8"/>
      <color theme="0"/>
      <name val="Agency FB"/>
      <family val="2"/>
    </font>
    <font>
      <b/>
      <sz val="6"/>
      <color theme="0" tint="-0.34998626667073579"/>
      <name val="Agency FB"/>
      <family val="2"/>
    </font>
    <font>
      <sz val="10"/>
      <color theme="0"/>
      <name val="Agency FB"/>
      <family val="2"/>
    </font>
    <font>
      <b/>
      <i/>
      <sz val="9"/>
      <color theme="1"/>
      <name val="Calibri"/>
      <family val="2"/>
      <scheme val="minor"/>
    </font>
    <font>
      <sz val="10"/>
      <color theme="1" tint="0.249977111117893"/>
      <name val="Agency FB"/>
      <family val="2"/>
    </font>
    <font>
      <b/>
      <sz val="20"/>
      <color theme="0"/>
      <name val="Agency FB"/>
      <family val="2"/>
    </font>
    <font>
      <b/>
      <sz val="50"/>
      <color theme="1" tint="4.9989318521683403E-2"/>
      <name val="Agency FB"/>
      <family val="2"/>
    </font>
    <font>
      <b/>
      <sz val="10"/>
      <color theme="1" tint="4.9989318521683403E-2"/>
      <name val="Agency FB"/>
      <family val="2"/>
    </font>
    <font>
      <sz val="7"/>
      <color theme="0"/>
      <name val="Wingdings 3"/>
      <family val="1"/>
      <charset val="2"/>
    </font>
    <font>
      <b/>
      <sz val="11"/>
      <color theme="0"/>
      <name val="Wingdings 3"/>
      <family val="1"/>
      <charset val="2"/>
    </font>
    <font>
      <b/>
      <sz val="9"/>
      <color theme="1"/>
      <name val="Agency FB"/>
      <family val="2"/>
    </font>
    <font>
      <b/>
      <sz val="10"/>
      <color theme="1" tint="0.14999847407452621"/>
      <name val="Agency FB"/>
      <family val="2"/>
    </font>
    <font>
      <sz val="8"/>
      <color theme="0" tint="-0.249977111117893"/>
      <name val="Agency FB"/>
      <family val="2"/>
    </font>
    <font>
      <sz val="8"/>
      <color theme="0" tint="-0.34998626667073579"/>
      <name val="Agency FB"/>
      <family val="2"/>
    </font>
    <font>
      <sz val="9"/>
      <color theme="1"/>
      <name val="Lucida Console"/>
      <family val="3"/>
    </font>
    <font>
      <b/>
      <sz val="10"/>
      <color theme="0"/>
      <name val="Wingdings 3"/>
      <family val="1"/>
      <charset val="2"/>
    </font>
    <font>
      <b/>
      <sz val="14"/>
      <color theme="1" tint="4.9989318521683403E-2"/>
      <name val="Calibri"/>
      <family val="2"/>
      <scheme val="minor"/>
    </font>
    <font>
      <sz val="11"/>
      <color theme="0" tint="-0.14999847407452621"/>
      <name val="Calibri"/>
      <family val="2"/>
      <scheme val="minor"/>
    </font>
    <font>
      <sz val="8"/>
      <color theme="2" tint="-0.89999084444715716"/>
      <name val="Agency FB"/>
      <family val="2"/>
    </font>
    <font>
      <b/>
      <sz val="10"/>
      <color theme="2" tint="-0.89999084444715716"/>
      <name val="Agency FB"/>
      <family val="2"/>
    </font>
    <font>
      <b/>
      <sz val="17"/>
      <color rgb="FFFF0000"/>
      <name val="Agency FB"/>
      <family val="2"/>
    </font>
    <font>
      <b/>
      <sz val="12"/>
      <color theme="0" tint="-0.249977111117893"/>
      <name val="Wingdings 2"/>
      <family val="1"/>
      <charset val="2"/>
    </font>
    <font>
      <b/>
      <sz val="12"/>
      <color theme="1" tint="0.249977111117893"/>
      <name val="Calibri"/>
      <family val="2"/>
      <scheme val="minor"/>
    </font>
    <font>
      <sz val="10"/>
      <color theme="0" tint="-0.499984740745262"/>
      <name val="Calibri"/>
      <family val="2"/>
      <scheme val="minor"/>
    </font>
    <font>
      <sz val="11"/>
      <color theme="0" tint="-0.34998626667073579"/>
      <name val="Wingdings 3"/>
      <family val="1"/>
      <charset val="2"/>
    </font>
    <font>
      <b/>
      <sz val="10"/>
      <color rgb="FF1C1C1C"/>
      <name val="Agency FB"/>
      <family val="2"/>
    </font>
    <font>
      <b/>
      <sz val="10"/>
      <color theme="0" tint="-0.249977111117893"/>
      <name val="Wingdings 2"/>
      <family val="1"/>
      <charset val="2"/>
    </font>
    <font>
      <sz val="5"/>
      <color theme="0" tint="-0.14999847407452621"/>
      <name val="Agency FB"/>
      <family val="2"/>
    </font>
    <font>
      <sz val="14"/>
      <color theme="0" tint="-0.249977111117893"/>
      <name val="Calibri"/>
      <family val="2"/>
      <scheme val="minor"/>
    </font>
    <font>
      <sz val="5"/>
      <color theme="1" tint="4.9989318521683403E-2"/>
      <name val="Calibri"/>
      <family val="2"/>
      <scheme val="minor"/>
    </font>
    <font>
      <b/>
      <sz val="11"/>
      <color theme="1" tint="4.9989318521683403E-2"/>
      <name val="Calibri"/>
      <family val="2"/>
      <scheme val="minor"/>
    </font>
    <font>
      <sz val="200"/>
      <color theme="1"/>
      <name val="Webdings"/>
      <family val="1"/>
      <charset val="2"/>
    </font>
    <font>
      <sz val="30"/>
      <color theme="1"/>
      <name val="Webdings"/>
      <family val="1"/>
      <charset val="2"/>
    </font>
    <font>
      <sz val="40"/>
      <color theme="1"/>
      <name val="Webdings"/>
      <family val="1"/>
      <charset val="2"/>
    </font>
    <font>
      <sz val="40"/>
      <color theme="0" tint="-0.14999847407452621"/>
      <name val="Webdings"/>
      <family val="1"/>
      <charset val="2"/>
    </font>
    <font>
      <sz val="200"/>
      <color theme="0"/>
      <name val="Webdings"/>
      <family val="1"/>
      <charset val="2"/>
    </font>
    <font>
      <sz val="20"/>
      <color theme="0" tint="-0.14999847407452621"/>
      <name val="Calibri Light"/>
      <family val="2"/>
      <scheme val="major"/>
    </font>
    <font>
      <sz val="12"/>
      <color theme="0" tint="-0.14999847407452621"/>
      <name val="Calibri Light"/>
      <family val="2"/>
      <scheme val="major"/>
    </font>
    <font>
      <sz val="12"/>
      <color theme="1"/>
      <name val="Calibri Light"/>
      <family val="2"/>
      <scheme val="major"/>
    </font>
    <font>
      <sz val="8"/>
      <color theme="2"/>
      <name val="Calibri"/>
      <family val="2"/>
      <scheme val="minor"/>
    </font>
    <font>
      <b/>
      <sz val="20"/>
      <color theme="0" tint="-0.249977111117893"/>
      <name val="Calibri"/>
      <family val="2"/>
      <scheme val="minor"/>
    </font>
    <font>
      <b/>
      <sz val="7"/>
      <color theme="0" tint="-0.249977111117893"/>
      <name val="Agency FB"/>
      <family val="2"/>
    </font>
    <font>
      <b/>
      <sz val="14"/>
      <color theme="1" tint="0.14999847407452621"/>
      <name val="Calibri"/>
      <family val="2"/>
      <scheme val="minor"/>
    </font>
    <font>
      <sz val="20"/>
      <color theme="1"/>
      <name val="Wingdings"/>
      <charset val="2"/>
    </font>
    <font>
      <sz val="12"/>
      <color theme="0" tint="-0.14999847407452621"/>
      <name val="Agency FB"/>
      <family val="2"/>
    </font>
    <font>
      <b/>
      <sz val="10"/>
      <color theme="0" tint="-0.14999847407452621"/>
      <name val="Agency FB"/>
      <family val="2"/>
    </font>
    <font>
      <sz val="50"/>
      <color theme="1"/>
      <name val="Webdings"/>
      <family val="1"/>
      <charset val="2"/>
    </font>
    <font>
      <sz val="10"/>
      <color theme="0" tint="-0.14999847407452621"/>
      <name val="Agency FB"/>
      <family val="2"/>
    </font>
    <font>
      <sz val="8"/>
      <color theme="0" tint="-0.14999847407452621"/>
      <name val="Agency FB"/>
      <family val="2"/>
    </font>
    <font>
      <sz val="150"/>
      <color theme="1"/>
      <name val="Webdings"/>
      <family val="1"/>
      <charset val="2"/>
    </font>
    <font>
      <sz val="100"/>
      <color theme="1"/>
      <name val="Webdings"/>
      <family val="1"/>
      <charset val="2"/>
    </font>
    <font>
      <sz val="70"/>
      <color theme="1"/>
      <name val="Webdings"/>
      <family val="1"/>
      <charset val="2"/>
    </font>
    <font>
      <sz val="88"/>
      <color theme="1"/>
      <name val="Webdings"/>
      <family val="1"/>
      <charset val="2"/>
    </font>
    <font>
      <b/>
      <sz val="12"/>
      <color theme="2"/>
      <name val="Calibri"/>
      <family val="2"/>
      <scheme val="minor"/>
    </font>
    <font>
      <b/>
      <sz val="27"/>
      <color theme="0" tint="-0.14999847407452621"/>
      <name val="Wingdings 3"/>
      <family val="1"/>
      <charset val="2"/>
    </font>
    <font>
      <b/>
      <sz val="8"/>
      <color theme="0"/>
      <name val="Calibri"/>
      <family val="2"/>
      <scheme val="minor"/>
    </font>
    <font>
      <b/>
      <sz val="8"/>
      <color theme="0" tint="-0.14999847407452621"/>
      <name val="Calibri"/>
      <family val="2"/>
      <scheme val="minor"/>
    </font>
    <font>
      <b/>
      <sz val="15"/>
      <color theme="1"/>
      <name val="Wingdings 3"/>
      <family val="1"/>
      <charset val="2"/>
    </font>
    <font>
      <b/>
      <sz val="10"/>
      <color theme="0" tint="-0.14999847407452621"/>
      <name val="Wingdings 2"/>
      <family val="1"/>
      <charset val="2"/>
    </font>
    <font>
      <sz val="21"/>
      <color theme="0"/>
      <name val="Wingdings 3"/>
      <family val="1"/>
      <charset val="2"/>
    </font>
    <font>
      <sz val="8"/>
      <color theme="0" tint="-0.34998626667073579"/>
      <name val="Calibri"/>
      <family val="2"/>
      <scheme val="minor"/>
    </font>
    <font>
      <b/>
      <sz val="7"/>
      <color rgb="FF00B0F0"/>
      <name val="Calibri"/>
      <family val="2"/>
      <scheme val="minor"/>
    </font>
    <font>
      <b/>
      <sz val="7"/>
      <color rgb="FF9900CC"/>
      <name val="Calibri"/>
      <family val="2"/>
      <scheme val="minor"/>
    </font>
    <font>
      <b/>
      <sz val="7"/>
      <color rgb="FFFF0000"/>
      <name val="Calibri"/>
      <family val="2"/>
      <scheme val="minor"/>
    </font>
    <font>
      <b/>
      <sz val="7"/>
      <color rgb="FFFF6600"/>
      <name val="Calibri"/>
      <family val="2"/>
      <scheme val="minor"/>
    </font>
    <font>
      <b/>
      <sz val="7"/>
      <color rgb="FFFFC000"/>
      <name val="Calibri"/>
      <family val="2"/>
      <scheme val="minor"/>
    </font>
    <font>
      <sz val="12"/>
      <color theme="1" tint="0.34998626667073579"/>
      <name val="Calibri"/>
      <family val="2"/>
      <scheme val="minor"/>
    </font>
    <font>
      <b/>
      <sz val="16"/>
      <color theme="0"/>
      <name val="Calibri"/>
      <family val="2"/>
      <scheme val="minor"/>
    </font>
    <font>
      <sz val="16"/>
      <color theme="0"/>
      <name val="Calibri"/>
      <family val="2"/>
      <scheme val="minor"/>
    </font>
    <font>
      <b/>
      <sz val="15"/>
      <color theme="1"/>
      <name val="Wingdings"/>
      <charset val="2"/>
    </font>
    <font>
      <sz val="15"/>
      <color theme="1"/>
      <name val="Wingdings"/>
      <charset val="2"/>
    </font>
    <font>
      <i/>
      <sz val="10"/>
      <color theme="1"/>
      <name val="Calibri"/>
      <family val="2"/>
      <scheme val="minor"/>
    </font>
    <font>
      <sz val="17"/>
      <color theme="1"/>
      <name val="Wingdings"/>
      <charset val="2"/>
    </font>
    <font>
      <sz val="20"/>
      <color theme="0" tint="-0.249977111117893"/>
      <name val="Wingdings"/>
      <charset val="2"/>
    </font>
    <font>
      <sz val="10"/>
      <color rgb="FF000000"/>
      <name val="Calibri"/>
      <family val="2"/>
      <scheme val="minor"/>
    </font>
    <font>
      <sz val="14"/>
      <color theme="0" tint="-0.14999847407452621"/>
      <name val="Calibri"/>
      <family val="2"/>
      <scheme val="minor"/>
    </font>
    <font>
      <b/>
      <sz val="14"/>
      <color theme="0" tint="-0.249977111117893"/>
      <name val="Calibri"/>
      <family val="2"/>
      <scheme val="minor"/>
    </font>
    <font>
      <b/>
      <sz val="9"/>
      <color theme="0"/>
      <name val="Lucida Console"/>
      <family val="3"/>
    </font>
    <font>
      <i/>
      <sz val="8"/>
      <color theme="0" tint="-0.249977111117893"/>
      <name val="Calibri"/>
      <family val="2"/>
      <scheme val="minor"/>
    </font>
    <font>
      <i/>
      <sz val="8"/>
      <color theme="0" tint="-0.14999847407452621"/>
      <name val="Calibri"/>
      <family val="2"/>
      <scheme val="minor"/>
    </font>
    <font>
      <b/>
      <sz val="8"/>
      <color theme="0" tint="-0.14999847407452621"/>
      <name val="Agency FB"/>
      <family val="2"/>
    </font>
    <font>
      <sz val="10"/>
      <color theme="1" tint="0.14999847407452621"/>
      <name val="Agency FB"/>
      <family val="2"/>
    </font>
    <font>
      <sz val="8"/>
      <color theme="1" tint="0.14999847407452621"/>
      <name val="Agency FB"/>
      <family val="2"/>
    </font>
    <font>
      <b/>
      <sz val="10"/>
      <color rgb="FFFF0000"/>
      <name val="Agency FB"/>
      <family val="2"/>
    </font>
    <font>
      <b/>
      <sz val="11"/>
      <color theme="1" tint="4.9989318521683403E-2"/>
      <name val="Wingdings 3"/>
      <family val="1"/>
      <charset val="2"/>
    </font>
    <font>
      <b/>
      <sz val="14"/>
      <color rgb="FFFF0000"/>
      <name val="Calibri"/>
      <family val="2"/>
      <scheme val="minor"/>
    </font>
    <font>
      <sz val="12"/>
      <color theme="2"/>
      <name val="Agency FB"/>
      <family val="2"/>
    </font>
    <font>
      <b/>
      <sz val="12"/>
      <color theme="1" tint="0.249977111117893"/>
      <name val="Agency FB"/>
      <family val="2"/>
    </font>
    <font>
      <sz val="17"/>
      <color theme="0"/>
      <name val="Wingdings"/>
      <charset val="2"/>
    </font>
    <font>
      <i/>
      <sz val="10"/>
      <color theme="0"/>
      <name val="Calibri"/>
      <family val="2"/>
      <scheme val="minor"/>
    </font>
    <font>
      <sz val="20"/>
      <color theme="0" tint="-0.34998626667073579"/>
      <name val="Wingdings"/>
      <charset val="2"/>
    </font>
    <font>
      <sz val="14"/>
      <color theme="0" tint="-0.249977111117893"/>
      <name val="Wingdings"/>
      <charset val="2"/>
    </font>
    <font>
      <b/>
      <sz val="17"/>
      <color theme="0" tint="-0.34998626667073579"/>
      <name val="Wingdings 2"/>
      <family val="1"/>
      <charset val="2"/>
    </font>
    <font>
      <b/>
      <sz val="17"/>
      <color theme="1" tint="0.34998626667073579"/>
      <name val="Wingdings 2"/>
      <family val="1"/>
      <charset val="2"/>
    </font>
    <font>
      <b/>
      <sz val="14"/>
      <color rgb="FFFF0000"/>
      <name val="Wingdings 3"/>
      <family val="1"/>
      <charset val="2"/>
    </font>
    <font>
      <sz val="25"/>
      <color theme="0" tint="-0.499984740745262"/>
      <name val="Agency FB"/>
      <family val="2"/>
    </font>
    <font>
      <sz val="14"/>
      <color theme="1"/>
      <name val="Wingdings"/>
      <charset val="2"/>
    </font>
    <font>
      <b/>
      <sz val="10"/>
      <color theme="0" tint="-4.9989318521683403E-2"/>
      <name val="Calibri"/>
      <family val="2"/>
      <scheme val="minor"/>
    </font>
    <font>
      <sz val="9"/>
      <color theme="0" tint="-4.9989318521683403E-2"/>
      <name val="Calibri"/>
      <family val="2"/>
      <scheme val="minor"/>
    </font>
    <font>
      <b/>
      <sz val="10"/>
      <color theme="1" tint="0.14999847407452621"/>
      <name val="Calibri"/>
      <family val="2"/>
      <scheme val="minor"/>
    </font>
    <font>
      <sz val="20"/>
      <color theme="0"/>
      <name val="Wingdings 2"/>
      <family val="1"/>
      <charset val="2"/>
    </font>
    <font>
      <sz val="20"/>
      <color theme="0"/>
      <name val="Wingdings"/>
      <charset val="2"/>
    </font>
    <font>
      <sz val="14"/>
      <color theme="0" tint="-0.249977111117893"/>
      <name val="Wingdings 2"/>
      <family val="1"/>
      <charset val="2"/>
    </font>
    <font>
      <sz val="15"/>
      <color theme="0" tint="-0.249977111117893"/>
      <name val="Agency FB"/>
      <family val="2"/>
    </font>
    <font>
      <sz val="24"/>
      <color theme="0"/>
      <name val="Agency FB"/>
      <family val="2"/>
    </font>
    <font>
      <sz val="18"/>
      <color theme="0" tint="-0.249977111117893"/>
      <name val="Agency FB"/>
      <family val="2"/>
    </font>
    <font>
      <b/>
      <sz val="30"/>
      <color theme="1"/>
      <name val="Calibri"/>
      <family val="2"/>
      <scheme val="minor"/>
    </font>
    <font>
      <b/>
      <sz val="11"/>
      <color theme="1"/>
      <name val="Agency FB"/>
      <family val="2"/>
    </font>
    <font>
      <b/>
      <sz val="11"/>
      <color theme="0"/>
      <name val="Agency FB"/>
      <family val="2"/>
    </font>
    <font>
      <sz val="17"/>
      <color theme="1" tint="0.34998626667073579"/>
      <name val="Wingdings"/>
      <charset val="2"/>
    </font>
    <font>
      <sz val="15"/>
      <color theme="1" tint="0.34998626667073579"/>
      <name val="Calibri"/>
      <family val="2"/>
      <scheme val="minor"/>
    </font>
    <font>
      <b/>
      <sz val="10"/>
      <color theme="0" tint="-0.249977111117893"/>
      <name val="Agency FB"/>
      <family val="2"/>
    </font>
    <font>
      <sz val="16"/>
      <color theme="0" tint="-0.249977111117893"/>
      <name val="Wingdings"/>
      <charset val="2"/>
    </font>
    <font>
      <sz val="21"/>
      <color theme="1"/>
      <name val="Agency FB"/>
      <family val="2"/>
    </font>
    <font>
      <b/>
      <sz val="8"/>
      <color theme="0" tint="-0.249977111117893"/>
      <name val="Agency FB"/>
      <family val="2"/>
    </font>
    <font>
      <b/>
      <sz val="14"/>
      <color theme="0" tint="-0.249977111117893"/>
      <name val="Wingdings"/>
      <charset val="2"/>
    </font>
    <font>
      <b/>
      <sz val="8"/>
      <color theme="0" tint="-0.34998626667073579"/>
      <name val="Calibri"/>
      <family val="2"/>
      <scheme val="minor"/>
    </font>
    <font>
      <sz val="8"/>
      <color rgb="FFFF0000"/>
      <name val="Calibri"/>
      <family val="2"/>
      <scheme val="minor"/>
    </font>
    <font>
      <b/>
      <sz val="7"/>
      <color rgb="FFFF0000"/>
      <name val="Agency FB"/>
      <family val="2"/>
    </font>
    <font>
      <sz val="5"/>
      <color theme="2" tint="-0.89999084444715716"/>
      <name val="Calibri"/>
      <family val="2"/>
      <scheme val="minor"/>
    </font>
    <font>
      <sz val="7"/>
      <color theme="1" tint="0.14999847407452621"/>
      <name val="Agency FB"/>
      <family val="2"/>
    </font>
    <font>
      <b/>
      <sz val="7"/>
      <color theme="1" tint="0.14999847407452621"/>
      <name val="Agency FB"/>
      <family val="2"/>
    </font>
    <font>
      <sz val="7"/>
      <color theme="1" tint="0.14999847407452621"/>
      <name val="Calibri"/>
      <family val="2"/>
      <scheme val="minor"/>
    </font>
    <font>
      <sz val="9"/>
      <color theme="2"/>
      <name val="Calibri"/>
      <family val="2"/>
      <scheme val="minor"/>
    </font>
    <font>
      <sz val="14"/>
      <color theme="2"/>
      <name val="Agency FB"/>
      <family val="2"/>
    </font>
    <font>
      <sz val="14"/>
      <color theme="2"/>
      <name val="Calibri"/>
      <family val="2"/>
      <scheme val="minor"/>
    </font>
    <font>
      <sz val="21"/>
      <color theme="0" tint="-0.14999847407452621"/>
      <name val="Agency FB"/>
      <family val="2"/>
    </font>
    <font>
      <sz val="25"/>
      <color theme="0" tint="-0.14999847407452621"/>
      <name val="Wingdings"/>
      <charset val="2"/>
    </font>
    <font>
      <b/>
      <sz val="14"/>
      <color theme="2" tint="-0.89999084444715716"/>
      <name val="Calibri"/>
      <family val="2"/>
      <scheme val="minor"/>
    </font>
    <font>
      <sz val="7"/>
      <color theme="0" tint="-0.34998626667073579"/>
      <name val="Calibri"/>
      <family val="2"/>
      <scheme val="minor"/>
    </font>
    <font>
      <b/>
      <sz val="22"/>
      <color theme="1"/>
      <name val="Calibri"/>
      <family val="2"/>
      <scheme val="minor"/>
    </font>
    <font>
      <sz val="21"/>
      <color theme="0"/>
      <name val="Agency FB"/>
      <family val="2"/>
    </font>
    <font>
      <b/>
      <sz val="20"/>
      <color theme="1"/>
      <name val="Wingdings"/>
      <charset val="2"/>
    </font>
    <font>
      <b/>
      <sz val="20"/>
      <color theme="0"/>
      <name val="Wingdings"/>
      <charset val="2"/>
    </font>
    <font>
      <sz val="25"/>
      <color theme="1"/>
      <name val="Agency FB"/>
      <family val="2"/>
    </font>
    <font>
      <sz val="24"/>
      <color theme="1"/>
      <name val="Wingdings"/>
      <charset val="2"/>
    </font>
    <font>
      <sz val="22"/>
      <color theme="1"/>
      <name val="Wingdings 2"/>
      <family val="1"/>
      <charset val="2"/>
    </font>
    <font>
      <b/>
      <sz val="19"/>
      <color theme="0"/>
      <name val="Wingdings 3"/>
      <family val="1"/>
      <charset val="2"/>
    </font>
    <font>
      <b/>
      <sz val="19"/>
      <color theme="0"/>
      <name val="Wingdings"/>
      <charset val="2"/>
    </font>
    <font>
      <b/>
      <sz val="17"/>
      <color theme="0" tint="-0.499984740745262"/>
      <name val="Agency FB"/>
      <family val="2"/>
    </font>
    <font>
      <b/>
      <sz val="20"/>
      <color theme="0" tint="-0.499984740745262"/>
      <name val="Wingdings"/>
      <charset val="2"/>
    </font>
    <font>
      <sz val="22"/>
      <color theme="1" tint="0.34998626667073579"/>
      <name val="Wingdings 2"/>
      <family val="1"/>
      <charset val="2"/>
    </font>
    <font>
      <b/>
      <sz val="17"/>
      <color theme="1" tint="0.34998626667073579"/>
      <name val="Agency FB"/>
      <family val="2"/>
    </font>
    <font>
      <sz val="7"/>
      <color theme="1" tint="0.34998626667073579"/>
      <name val="Agency FB"/>
      <family val="2"/>
    </font>
    <font>
      <sz val="24"/>
      <color theme="1" tint="0.34998626667073579"/>
      <name val="Wingdings"/>
      <charset val="2"/>
    </font>
    <font>
      <sz val="21"/>
      <color theme="1" tint="0.34998626667073579"/>
      <name val="Agency FB"/>
      <family val="2"/>
    </font>
    <font>
      <b/>
      <sz val="20"/>
      <color theme="1" tint="0.34998626667073579"/>
      <name val="Wingdings"/>
      <charset val="2"/>
    </font>
    <font>
      <sz val="20"/>
      <color theme="1" tint="0.34998626667073579"/>
      <name val="Wingdings"/>
      <charset val="2"/>
    </font>
    <font>
      <b/>
      <sz val="10"/>
      <color theme="1" tint="0.34998626667073579"/>
      <name val="Agency FB"/>
      <family val="2"/>
    </font>
    <font>
      <sz val="10"/>
      <color theme="1" tint="0.34998626667073579"/>
      <name val="Agency FB"/>
      <family val="2"/>
    </font>
    <font>
      <sz val="29"/>
      <color theme="0" tint="-0.34998626667073579"/>
      <name val="Wingdings"/>
      <charset val="2"/>
    </font>
    <font>
      <sz val="23"/>
      <color theme="0" tint="-0.249977111117893"/>
      <name val="Agency FB"/>
      <family val="2"/>
    </font>
    <font>
      <sz val="33"/>
      <color theme="0" tint="-0.249977111117893"/>
      <name val="Calibri"/>
      <family val="2"/>
      <scheme val="minor"/>
    </font>
    <font>
      <sz val="30"/>
      <color rgb="FF919191"/>
      <name val="Wingdings 2"/>
      <family val="1"/>
      <charset val="2"/>
    </font>
    <font>
      <b/>
      <sz val="19"/>
      <color theme="2" tint="-0.89999084444715716"/>
      <name val="Wingdings 3"/>
      <family val="1"/>
      <charset val="2"/>
    </font>
    <font>
      <b/>
      <sz val="17"/>
      <color theme="2" tint="-0.89999084444715716"/>
      <name val="Agency FB"/>
      <family val="2"/>
    </font>
    <font>
      <sz val="22"/>
      <color theme="2" tint="-0.89999084444715716"/>
      <name val="Wingdings 2"/>
      <family val="1"/>
      <charset val="2"/>
    </font>
    <font>
      <sz val="7"/>
      <color theme="2" tint="-0.89999084444715716"/>
      <name val="Agency FB"/>
      <family val="2"/>
    </font>
    <font>
      <sz val="10"/>
      <color theme="2" tint="-0.89999084444715716"/>
      <name val="Agency FB"/>
      <family val="2"/>
    </font>
    <font>
      <sz val="20"/>
      <color theme="2" tint="-0.89999084444715716"/>
      <name val="Wingdings 2"/>
      <family val="1"/>
      <charset val="2"/>
    </font>
    <font>
      <sz val="24"/>
      <color theme="2" tint="-0.89999084444715716"/>
      <name val="Wingdings"/>
      <charset val="2"/>
    </font>
    <font>
      <sz val="23"/>
      <color theme="2" tint="-0.89999084444715716"/>
      <name val="Agency FB"/>
      <family val="2"/>
    </font>
    <font>
      <sz val="21"/>
      <color theme="2" tint="-0.89999084444715716"/>
      <name val="Agency FB"/>
      <family val="2"/>
    </font>
    <font>
      <b/>
      <sz val="20"/>
      <color theme="2" tint="-0.89999084444715716"/>
      <name val="Wingdings"/>
      <charset val="2"/>
    </font>
    <font>
      <sz val="20"/>
      <color theme="2" tint="-0.89999084444715716"/>
      <name val="Wingdings"/>
      <charset val="2"/>
    </font>
    <font>
      <sz val="23"/>
      <color theme="2" tint="-0.89999084444715716"/>
      <name val="Wingdings 2"/>
      <family val="1"/>
      <charset val="2"/>
    </font>
    <font>
      <sz val="26"/>
      <color theme="2" tint="-0.89999084444715716"/>
      <name val="Wingdings"/>
      <charset val="2"/>
    </font>
    <font>
      <b/>
      <sz val="22"/>
      <color theme="2" tint="-0.89999084444715716"/>
      <name val="Wingdings"/>
      <charset val="2"/>
    </font>
    <font>
      <b/>
      <sz val="9"/>
      <color theme="0" tint="-0.34998626667073579"/>
      <name val="Agency FB"/>
      <family val="2"/>
    </font>
    <font>
      <b/>
      <sz val="19"/>
      <color theme="1"/>
      <name val="Wingdings"/>
      <charset val="2"/>
    </font>
    <font>
      <sz val="17"/>
      <color theme="0"/>
      <name val="Agency FB"/>
      <family val="2"/>
    </font>
    <font>
      <sz val="17"/>
      <color theme="2" tint="-0.89999084444715716"/>
      <name val="Agency FB"/>
      <family val="2"/>
    </font>
    <font>
      <b/>
      <sz val="17"/>
      <color theme="0" tint="-0.34998626667073579"/>
      <name val="Agency FB"/>
      <family val="2"/>
    </font>
    <font>
      <b/>
      <sz val="13"/>
      <color theme="1"/>
      <name val="Wingdings 2"/>
      <family val="1"/>
      <charset val="2"/>
    </font>
    <font>
      <b/>
      <sz val="17"/>
      <color theme="0" tint="-0.249977111117893"/>
      <name val="Wingdings"/>
      <charset val="2"/>
    </font>
    <font>
      <sz val="7"/>
      <color rgb="FFC00000"/>
      <name val="Agency FB"/>
      <family val="2"/>
    </font>
    <font>
      <b/>
      <sz val="15"/>
      <color theme="1"/>
      <name val="Agency FB"/>
      <family val="2"/>
    </font>
    <font>
      <sz val="18"/>
      <color theme="1"/>
      <name val="Agency FB"/>
      <family val="2"/>
    </font>
    <font>
      <sz val="20"/>
      <color theme="0" tint="-0.499984740745262"/>
      <name val="Wingdings"/>
      <charset val="2"/>
    </font>
    <font>
      <sz val="25"/>
      <color theme="1" tint="0.499984740745262"/>
      <name val="Wingdings"/>
      <charset val="2"/>
    </font>
    <font>
      <sz val="7"/>
      <color theme="2" tint="-0.749992370372631"/>
      <name val="Agency FB"/>
      <family val="2"/>
    </font>
    <font>
      <sz val="42"/>
      <color rgb="FF3A3838"/>
      <name val="Wingdings 2"/>
      <family val="1"/>
      <charset val="2"/>
    </font>
    <font>
      <sz val="17"/>
      <color theme="0" tint="-0.499984740745262"/>
      <name val="Wingdings"/>
      <charset val="2"/>
    </font>
    <font>
      <b/>
      <sz val="9"/>
      <color theme="0" tint="-0.499984740745262"/>
      <name val="Agency FB"/>
      <family val="2"/>
    </font>
    <font>
      <sz val="7"/>
      <color rgb="FFFF0000"/>
      <name val="Calibri"/>
      <family val="2"/>
      <scheme val="minor"/>
    </font>
    <font>
      <b/>
      <sz val="12"/>
      <color theme="0" tint="-0.249977111117893"/>
      <name val="Calibri"/>
      <family val="2"/>
      <scheme val="minor"/>
    </font>
    <font>
      <sz val="7"/>
      <color theme="0" tint="-0.249977111117893"/>
      <name val="Calibri"/>
      <family val="2"/>
      <scheme val="minor"/>
    </font>
    <font>
      <b/>
      <sz val="7"/>
      <color theme="0" tint="-0.249977111117893"/>
      <name val="Calibri"/>
      <family val="2"/>
      <scheme val="minor"/>
    </font>
    <font>
      <b/>
      <sz val="6"/>
      <color theme="0" tint="-0.249977111117893"/>
      <name val="Calibri"/>
      <family val="2"/>
      <scheme val="minor"/>
    </font>
    <font>
      <b/>
      <sz val="12"/>
      <color rgb="FFFF0000"/>
      <name val="Agency FB"/>
      <family val="2"/>
    </font>
    <font>
      <sz val="8"/>
      <color theme="0" tint="-0.499984740745262"/>
      <name val="Calibri"/>
      <family val="2"/>
      <scheme val="minor"/>
    </font>
    <font>
      <sz val="7"/>
      <color theme="1"/>
      <name val="Calibri"/>
      <family val="2"/>
    </font>
    <font>
      <sz val="8"/>
      <color theme="1" tint="0.249977111117893"/>
      <name val="Calibri"/>
      <family val="2"/>
      <scheme val="minor"/>
    </font>
    <font>
      <b/>
      <sz val="22"/>
      <color theme="0" tint="-0.34998626667073579"/>
      <name val="Calibri"/>
      <family val="2"/>
      <scheme val="minor"/>
    </font>
    <font>
      <b/>
      <sz val="22"/>
      <color theme="0"/>
      <name val="Calibri"/>
      <family val="2"/>
      <scheme val="minor"/>
    </font>
    <font>
      <sz val="8"/>
      <color theme="1" tint="0.249977111117893"/>
      <name val="Agency FB"/>
      <family val="2"/>
    </font>
    <font>
      <sz val="9"/>
      <color theme="1" tint="0.249977111117893"/>
      <name val="Agency FB"/>
      <family val="2"/>
    </font>
    <font>
      <sz val="6"/>
      <color theme="0"/>
      <name val="Calibri"/>
      <family val="2"/>
      <scheme val="minor"/>
    </font>
    <font>
      <sz val="7"/>
      <color rgb="FFFF6600"/>
      <name val="Calibri"/>
      <family val="2"/>
      <scheme val="minor"/>
    </font>
    <font>
      <sz val="7"/>
      <color rgb="FFFFC000"/>
      <name val="Calibri"/>
      <family val="2"/>
      <scheme val="minor"/>
    </font>
    <font>
      <sz val="8"/>
      <color rgb="FF00B050"/>
      <name val="Calibri"/>
      <family val="2"/>
      <scheme val="minor"/>
    </font>
    <font>
      <b/>
      <sz val="14"/>
      <color theme="2"/>
      <name val="Calibri"/>
      <family val="2"/>
      <scheme val="minor"/>
    </font>
    <font>
      <sz val="8"/>
      <color theme="1"/>
      <name val="Lucida Console"/>
      <family val="3"/>
    </font>
    <font>
      <b/>
      <sz val="27"/>
      <color theme="0" tint="-0.249977111117893"/>
      <name val="Calibri"/>
      <family val="2"/>
      <scheme val="minor"/>
    </font>
    <font>
      <sz val="17"/>
      <color theme="0" tint="-0.249977111117893"/>
      <name val="Calibri"/>
      <family val="2"/>
      <scheme val="minor"/>
    </font>
    <font>
      <b/>
      <sz val="17"/>
      <color theme="0" tint="-0.249977111117893"/>
      <name val="Calibri"/>
      <family val="2"/>
      <scheme val="minor"/>
    </font>
    <font>
      <sz val="5"/>
      <color theme="2"/>
      <name val="Calibri"/>
      <family val="2"/>
      <scheme val="minor"/>
    </font>
    <font>
      <b/>
      <sz val="15"/>
      <color theme="0" tint="-0.34998626667073579"/>
      <name val="Calibri"/>
      <family val="2"/>
      <scheme val="minor"/>
    </font>
    <font>
      <sz val="10"/>
      <color theme="1"/>
      <name val="Webdings"/>
      <family val="1"/>
      <charset val="2"/>
    </font>
    <font>
      <sz val="15"/>
      <color theme="1"/>
      <name val="Webdings"/>
      <family val="1"/>
      <charset val="2"/>
    </font>
    <font>
      <sz val="14"/>
      <color theme="0"/>
      <name val="Webdings"/>
      <family val="1"/>
      <charset val="2"/>
    </font>
  </fonts>
  <fills count="29">
    <fill>
      <patternFill patternType="none"/>
    </fill>
    <fill>
      <patternFill patternType="gray125"/>
    </fill>
    <fill>
      <patternFill patternType="solid">
        <fgColor rgb="FFC00000"/>
        <bgColor indexed="64"/>
      </patternFill>
    </fill>
    <fill>
      <patternFill patternType="solid">
        <fgColor theme="1"/>
        <bgColor indexed="64"/>
      </patternFill>
    </fill>
    <fill>
      <patternFill patternType="solid">
        <fgColor theme="0" tint="-0.34998626667073579"/>
        <bgColor indexed="64"/>
      </patternFill>
    </fill>
    <fill>
      <patternFill patternType="solid">
        <fgColor rgb="FF0070C0"/>
        <bgColor indexed="64"/>
      </patternFill>
    </fill>
    <fill>
      <patternFill patternType="solid">
        <fgColor rgb="FF9900CC"/>
        <bgColor indexed="64"/>
      </patternFill>
    </fill>
    <fill>
      <patternFill patternType="solid">
        <fgColor rgb="FFFF00FF"/>
        <bgColor indexed="64"/>
      </patternFill>
    </fill>
    <fill>
      <patternFill patternType="solid">
        <fgColor rgb="FFFF0000"/>
        <bgColor indexed="64"/>
      </patternFill>
    </fill>
    <fill>
      <patternFill patternType="solid">
        <fgColor rgb="FFFF6600"/>
        <bgColor indexed="64"/>
      </patternFill>
    </fill>
    <fill>
      <patternFill patternType="solid">
        <fgColor rgb="FFFFC000"/>
        <bgColor indexed="64"/>
      </patternFill>
    </fill>
    <fill>
      <patternFill patternType="solid">
        <fgColor rgb="FF00B050"/>
        <bgColor indexed="64"/>
      </patternFill>
    </fill>
    <fill>
      <patternFill patternType="solid">
        <fgColor rgb="FF00B0F0"/>
        <bgColor indexed="64"/>
      </patternFill>
    </fill>
    <fill>
      <patternFill patternType="solid">
        <fgColor theme="2" tint="-0.89999084444715716"/>
        <bgColor indexed="64"/>
      </patternFill>
    </fill>
    <fill>
      <patternFill patternType="solid">
        <fgColor theme="0" tint="-0.249977111117893"/>
        <bgColor indexed="64"/>
      </patternFill>
    </fill>
    <fill>
      <patternFill patternType="solid">
        <fgColor theme="1" tint="0.249977111117893"/>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theme="1" tint="4.9989318521683403E-2"/>
        <bgColor indexed="64"/>
      </patternFill>
    </fill>
    <fill>
      <patternFill patternType="solid">
        <fgColor theme="1" tint="0.14999847407452621"/>
        <bgColor indexed="64"/>
      </patternFill>
    </fill>
    <fill>
      <patternFill patternType="solid">
        <fgColor theme="0" tint="-0.499984740745262"/>
        <bgColor indexed="64"/>
      </patternFill>
    </fill>
    <fill>
      <patternFill patternType="solid">
        <fgColor theme="1" tint="0.499984740745262"/>
        <bgColor indexed="64"/>
      </patternFill>
    </fill>
    <fill>
      <patternFill patternType="solid">
        <fgColor theme="2"/>
        <bgColor indexed="64"/>
      </patternFill>
    </fill>
    <fill>
      <patternFill patternType="solid">
        <fgColor theme="1" tint="0.34998626667073579"/>
        <bgColor indexed="64"/>
      </patternFill>
    </fill>
    <fill>
      <patternFill patternType="solid">
        <fgColor rgb="FF6600CC"/>
        <bgColor indexed="64"/>
      </patternFill>
    </fill>
    <fill>
      <patternFill patternType="solid">
        <fgColor rgb="FF92D050"/>
        <bgColor indexed="64"/>
      </patternFill>
    </fill>
    <fill>
      <patternFill patternType="solid">
        <fgColor rgb="FFEBE600"/>
        <bgColor indexed="64"/>
      </patternFill>
    </fill>
    <fill>
      <patternFill patternType="solid">
        <fgColor rgb="FF1C1C1C"/>
        <bgColor indexed="64"/>
      </patternFill>
    </fill>
  </fills>
  <borders count="428">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14996795556505021"/>
      </right>
      <top/>
      <bottom/>
      <diagonal/>
    </border>
    <border>
      <left style="thin">
        <color theme="0" tint="-0.14996795556505021"/>
      </left>
      <right style="thin">
        <color theme="0" tint="-0.14996795556505021"/>
      </right>
      <top style="thin">
        <color theme="0" tint="-0.14996795556505021"/>
      </top>
      <bottom style="thin">
        <color theme="0" tint="-0.14993743705557422"/>
      </bottom>
      <diagonal/>
    </border>
    <border>
      <left style="thin">
        <color theme="0" tint="-0.14993743705557422"/>
      </left>
      <right style="thin">
        <color theme="0" tint="-0.14996795556505021"/>
      </right>
      <top style="thin">
        <color theme="0" tint="-0.14993743705557422"/>
      </top>
      <bottom style="thin">
        <color theme="0" tint="-0.14993743705557422"/>
      </bottom>
      <diagonal/>
    </border>
    <border>
      <left style="thin">
        <color theme="0" tint="-0.14996795556505021"/>
      </left>
      <right style="thin">
        <color theme="0" tint="-0.14996795556505021"/>
      </right>
      <top style="thin">
        <color theme="0" tint="-0.14993743705557422"/>
      </top>
      <bottom style="thin">
        <color theme="0" tint="-0.14993743705557422"/>
      </bottom>
      <diagonal/>
    </border>
    <border>
      <left style="thin">
        <color theme="0" tint="-0.14993743705557422"/>
      </left>
      <right/>
      <top style="thin">
        <color theme="0" tint="-0.14993743705557422"/>
      </top>
      <bottom style="thin">
        <color theme="0" tint="-0.14996795556505021"/>
      </bottom>
      <diagonal/>
    </border>
    <border>
      <left/>
      <right/>
      <top style="thin">
        <color theme="0" tint="-0.14993743705557422"/>
      </top>
      <bottom style="thin">
        <color theme="0" tint="-0.14996795556505021"/>
      </bottom>
      <diagonal/>
    </border>
    <border>
      <left/>
      <right style="thin">
        <color theme="0" tint="-0.14993743705557422"/>
      </right>
      <top style="thin">
        <color theme="0" tint="-0.14993743705557422"/>
      </top>
      <bottom style="thin">
        <color theme="0" tint="-0.14996795556505021"/>
      </bottom>
      <diagonal/>
    </border>
    <border>
      <left style="thin">
        <color theme="0" tint="-0.14993743705557422"/>
      </left>
      <right style="thin">
        <color theme="0" tint="-0.14996795556505021"/>
      </right>
      <top style="thin">
        <color theme="0" tint="-0.14996795556505021"/>
      </top>
      <bottom/>
      <diagonal/>
    </border>
    <border>
      <left style="thin">
        <color theme="0" tint="-0.14993743705557422"/>
      </left>
      <right style="thin">
        <color theme="0" tint="-0.14996795556505021"/>
      </right>
      <top/>
      <bottom/>
      <diagonal/>
    </border>
    <border>
      <left style="thin">
        <color theme="0" tint="-0.14993743705557422"/>
      </left>
      <right style="thin">
        <color theme="0" tint="-0.14996795556505021"/>
      </right>
      <top/>
      <bottom style="thin">
        <color theme="0" tint="-0.14993743705557422"/>
      </bottom>
      <diagonal/>
    </border>
    <border>
      <left style="thin">
        <color theme="0" tint="-0.14996795556505021"/>
      </left>
      <right style="thin">
        <color theme="0" tint="-0.14996795556505021"/>
      </right>
      <top/>
      <bottom style="thin">
        <color theme="0" tint="-0.14993743705557422"/>
      </bottom>
      <diagonal/>
    </border>
    <border>
      <left/>
      <right/>
      <top style="thick">
        <color theme="1"/>
      </top>
      <bottom/>
      <diagonal/>
    </border>
    <border>
      <left style="thick">
        <color theme="1"/>
      </left>
      <right/>
      <top/>
      <bottom/>
      <diagonal/>
    </border>
    <border>
      <left style="thick">
        <color theme="1"/>
      </left>
      <right/>
      <top style="thick">
        <color theme="1"/>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theme="1"/>
      </left>
      <right style="thick">
        <color theme="1"/>
      </right>
      <top style="thick">
        <color theme="1"/>
      </top>
      <bottom style="thick">
        <color theme="1"/>
      </bottom>
      <diagonal/>
    </border>
    <border>
      <left/>
      <right style="thin">
        <color theme="0" tint="-0.14996795556505021"/>
      </right>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medium">
        <color indexed="64"/>
      </left>
      <right style="thin">
        <color theme="0" tint="-0.14996795556505021"/>
      </right>
      <top style="medium">
        <color indexed="64"/>
      </top>
      <bottom style="thin">
        <color theme="0" tint="-0.14996795556505021"/>
      </bottom>
      <diagonal/>
    </border>
    <border>
      <left style="thin">
        <color theme="0" tint="-0.14996795556505021"/>
      </left>
      <right style="thin">
        <color theme="0" tint="-0.14996795556505021"/>
      </right>
      <top style="medium">
        <color indexed="64"/>
      </top>
      <bottom style="thin">
        <color theme="0" tint="-0.14996795556505021"/>
      </bottom>
      <diagonal/>
    </border>
    <border>
      <left style="thin">
        <color theme="0" tint="-0.14996795556505021"/>
      </left>
      <right style="medium">
        <color indexed="64"/>
      </right>
      <top style="medium">
        <color indexed="64"/>
      </top>
      <bottom style="thin">
        <color theme="0" tint="-0.14996795556505021"/>
      </bottom>
      <diagonal/>
    </border>
    <border>
      <left style="medium">
        <color indexed="64"/>
      </left>
      <right style="thin">
        <color theme="0" tint="-0.14996795556505021"/>
      </right>
      <top style="thin">
        <color theme="0" tint="-0.14996795556505021"/>
      </top>
      <bottom style="medium">
        <color indexed="64"/>
      </bottom>
      <diagonal/>
    </border>
    <border>
      <left style="thin">
        <color theme="0" tint="-0.14996795556505021"/>
      </left>
      <right style="thin">
        <color theme="0" tint="-0.14996795556505021"/>
      </right>
      <top style="thin">
        <color theme="0" tint="-0.14996795556505021"/>
      </top>
      <bottom style="medium">
        <color indexed="64"/>
      </bottom>
      <diagonal/>
    </border>
    <border>
      <left style="thin">
        <color theme="0" tint="-0.14996795556505021"/>
      </left>
      <right style="medium">
        <color indexed="64"/>
      </right>
      <top style="thin">
        <color theme="0" tint="-0.14996795556505021"/>
      </top>
      <bottom style="medium">
        <color indexed="64"/>
      </bottom>
      <diagonal/>
    </border>
    <border>
      <left style="thin">
        <color theme="0" tint="-0.14996795556505021"/>
      </left>
      <right style="medium">
        <color indexed="64"/>
      </right>
      <top/>
      <bottom style="thin">
        <color theme="0" tint="-0.14996795556505021"/>
      </bottom>
      <diagonal/>
    </border>
    <border>
      <left style="medium">
        <color indexed="64"/>
      </left>
      <right style="thin">
        <color theme="0" tint="-0.14996795556505021"/>
      </right>
      <top style="thin">
        <color theme="0" tint="-0.14996795556505021"/>
      </top>
      <bottom style="thin">
        <color theme="0" tint="-0.14996795556505021"/>
      </bottom>
      <diagonal/>
    </border>
    <border>
      <left style="thin">
        <color theme="0" tint="-0.14996795556505021"/>
      </left>
      <right style="medium">
        <color indexed="64"/>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style="thin">
        <color theme="0" tint="-0.14996795556505021"/>
      </left>
      <right/>
      <top/>
      <bottom style="thin">
        <color theme="0" tint="-0.14996795556505021"/>
      </bottom>
      <diagonal/>
    </border>
    <border>
      <left/>
      <right style="thin">
        <color theme="0" tint="-0.14996795556505021"/>
      </right>
      <top style="thin">
        <color theme="0" tint="-0.14996795556505021"/>
      </top>
      <bottom/>
      <diagonal/>
    </border>
    <border>
      <left style="thin">
        <color theme="0" tint="-0.14996795556505021"/>
      </left>
      <right/>
      <top style="thin">
        <color theme="0" tint="-0.14996795556505021"/>
      </top>
      <bottom/>
      <diagonal/>
    </border>
    <border>
      <left style="medium">
        <color indexed="64"/>
      </left>
      <right style="thin">
        <color theme="0" tint="-0.14996795556505021"/>
      </right>
      <top style="thin">
        <color theme="0" tint="-0.14996795556505021"/>
      </top>
      <bottom/>
      <diagonal/>
    </border>
    <border>
      <left style="thin">
        <color theme="0" tint="-0.14996795556505021"/>
      </left>
      <right style="medium">
        <color indexed="64"/>
      </right>
      <top style="thin">
        <color theme="0" tint="-0.14996795556505021"/>
      </top>
      <bottom/>
      <diagonal/>
    </border>
    <border>
      <left style="thin">
        <color theme="1"/>
      </left>
      <right style="thin">
        <color theme="1"/>
      </right>
      <top style="thin">
        <color theme="1"/>
      </top>
      <bottom style="thin">
        <color theme="1"/>
      </bottom>
      <diagonal/>
    </border>
    <border>
      <left style="thin">
        <color theme="0" tint="-0.14996795556505021"/>
      </left>
      <right/>
      <top/>
      <bottom/>
      <diagonal/>
    </border>
    <border>
      <left style="thick">
        <color theme="0" tint="-0.14996795556505021"/>
      </left>
      <right style="thick">
        <color theme="0" tint="-0.14996795556505021"/>
      </right>
      <top style="thick">
        <color theme="0" tint="-0.14996795556505021"/>
      </top>
      <bottom style="thick">
        <color theme="0" tint="-0.14996795556505021"/>
      </bottom>
      <diagonal/>
    </border>
    <border>
      <left style="thick">
        <color theme="0" tint="-0.14996795556505021"/>
      </left>
      <right/>
      <top style="thick">
        <color theme="0" tint="-0.14996795556505021"/>
      </top>
      <bottom/>
      <diagonal/>
    </border>
    <border>
      <left/>
      <right/>
      <top style="thick">
        <color theme="0" tint="-0.14996795556505021"/>
      </top>
      <bottom/>
      <diagonal/>
    </border>
    <border>
      <left/>
      <right style="thick">
        <color theme="0" tint="-0.14996795556505021"/>
      </right>
      <top style="thick">
        <color theme="0" tint="-0.14996795556505021"/>
      </top>
      <bottom/>
      <diagonal/>
    </border>
    <border>
      <left style="thick">
        <color theme="0" tint="-0.14996795556505021"/>
      </left>
      <right/>
      <top/>
      <bottom style="thick">
        <color theme="0" tint="-0.14996795556505021"/>
      </bottom>
      <diagonal/>
    </border>
    <border>
      <left/>
      <right/>
      <top/>
      <bottom style="thick">
        <color theme="0" tint="-0.14996795556505021"/>
      </bottom>
      <diagonal/>
    </border>
    <border>
      <left/>
      <right style="thick">
        <color theme="0" tint="-0.14996795556505021"/>
      </right>
      <top/>
      <bottom style="thick">
        <color theme="0" tint="-0.14996795556505021"/>
      </bottom>
      <diagonal/>
    </border>
    <border>
      <left style="thick">
        <color theme="0" tint="-0.14996795556505021"/>
      </left>
      <right/>
      <top style="thick">
        <color theme="0" tint="-0.14996795556505021"/>
      </top>
      <bottom style="thick">
        <color theme="0" tint="-0.14996795556505021"/>
      </bottom>
      <diagonal/>
    </border>
    <border>
      <left/>
      <right/>
      <top style="thick">
        <color theme="0" tint="-0.14996795556505021"/>
      </top>
      <bottom style="thick">
        <color theme="0" tint="-0.14996795556505021"/>
      </bottom>
      <diagonal/>
    </border>
    <border>
      <left/>
      <right style="thick">
        <color theme="0" tint="-0.14996795556505021"/>
      </right>
      <top style="thick">
        <color theme="0" tint="-0.14996795556505021"/>
      </top>
      <bottom style="thick">
        <color theme="0" tint="-0.14996795556505021"/>
      </bottom>
      <diagonal/>
    </border>
    <border>
      <left/>
      <right style="thick">
        <color theme="0" tint="-0.14993743705557422"/>
      </right>
      <top/>
      <bottom style="thick">
        <color theme="0" tint="-0.14996795556505021"/>
      </bottom>
      <diagonal/>
    </border>
    <border>
      <left/>
      <right/>
      <top style="thin">
        <color theme="0" tint="-0.14996795556505021"/>
      </top>
      <bottom/>
      <diagonal/>
    </border>
    <border>
      <left/>
      <right/>
      <top/>
      <bottom style="thin">
        <color theme="0" tint="-0.14996795556505021"/>
      </bottom>
      <diagonal/>
    </border>
    <border>
      <left/>
      <right/>
      <top/>
      <bottom style="thick">
        <color theme="0" tint="-0.14993743705557422"/>
      </bottom>
      <diagonal/>
    </border>
    <border>
      <left/>
      <right style="thick">
        <color theme="0" tint="-0.14993743705557422"/>
      </right>
      <top/>
      <bottom style="thick">
        <color theme="0" tint="-0.14993743705557422"/>
      </bottom>
      <diagonal/>
    </border>
    <border>
      <left style="thick">
        <color theme="1" tint="0.499984740745262"/>
      </left>
      <right/>
      <top style="thick">
        <color theme="1" tint="0.499984740745262"/>
      </top>
      <bottom/>
      <diagonal/>
    </border>
    <border>
      <left/>
      <right/>
      <top style="thick">
        <color theme="1" tint="0.499984740745262"/>
      </top>
      <bottom/>
      <diagonal/>
    </border>
    <border>
      <left/>
      <right style="thick">
        <color theme="1" tint="0.499984740745262"/>
      </right>
      <top style="thick">
        <color theme="1" tint="0.499984740745262"/>
      </top>
      <bottom/>
      <diagonal/>
    </border>
    <border>
      <left style="thick">
        <color theme="1" tint="0.499984740745262"/>
      </left>
      <right/>
      <top/>
      <bottom/>
      <diagonal/>
    </border>
    <border>
      <left/>
      <right style="thick">
        <color theme="1" tint="0.499984740745262"/>
      </right>
      <top/>
      <bottom/>
      <diagonal/>
    </border>
    <border>
      <left style="thick">
        <color theme="1" tint="0.499984740745262"/>
      </left>
      <right/>
      <top/>
      <bottom style="thick">
        <color theme="1" tint="0.499984740745262"/>
      </bottom>
      <diagonal/>
    </border>
    <border>
      <left/>
      <right/>
      <top/>
      <bottom style="thick">
        <color theme="1" tint="0.499984740745262"/>
      </bottom>
      <diagonal/>
    </border>
    <border>
      <left/>
      <right style="thick">
        <color theme="1" tint="0.499984740745262"/>
      </right>
      <top/>
      <bottom style="thick">
        <color theme="1" tint="0.499984740745262"/>
      </bottom>
      <diagonal/>
    </border>
    <border>
      <left style="thick">
        <color theme="1" tint="4.9989318521683403E-2"/>
      </left>
      <right/>
      <top style="thick">
        <color theme="1" tint="4.9989318521683403E-2"/>
      </top>
      <bottom/>
      <diagonal/>
    </border>
    <border>
      <left/>
      <right/>
      <top style="thick">
        <color theme="1" tint="4.9989318521683403E-2"/>
      </top>
      <bottom/>
      <diagonal/>
    </border>
    <border>
      <left/>
      <right style="thick">
        <color theme="1" tint="4.9989318521683403E-2"/>
      </right>
      <top style="thick">
        <color theme="1" tint="4.9989318521683403E-2"/>
      </top>
      <bottom/>
      <diagonal/>
    </border>
    <border>
      <left style="thick">
        <color theme="1" tint="4.9989318521683403E-2"/>
      </left>
      <right/>
      <top/>
      <bottom/>
      <diagonal/>
    </border>
    <border>
      <left/>
      <right style="thick">
        <color theme="1" tint="4.9989318521683403E-2"/>
      </right>
      <top/>
      <bottom/>
      <diagonal/>
    </border>
    <border>
      <left style="thick">
        <color theme="1" tint="4.9989318521683403E-2"/>
      </left>
      <right/>
      <top/>
      <bottom style="thick">
        <color theme="1" tint="4.9989318521683403E-2"/>
      </bottom>
      <diagonal/>
    </border>
    <border>
      <left/>
      <right/>
      <top/>
      <bottom style="thick">
        <color theme="1" tint="4.9989318521683403E-2"/>
      </bottom>
      <diagonal/>
    </border>
    <border>
      <left/>
      <right style="thick">
        <color theme="1" tint="4.9989318521683403E-2"/>
      </right>
      <top/>
      <bottom style="thick">
        <color theme="1" tint="4.9989318521683403E-2"/>
      </bottom>
      <diagonal/>
    </border>
    <border>
      <left style="thick">
        <color theme="0" tint="-0.14993743705557422"/>
      </left>
      <right/>
      <top/>
      <bottom style="thick">
        <color theme="0" tint="-0.14996795556505021"/>
      </bottom>
      <diagonal/>
    </border>
    <border>
      <left/>
      <right style="thick">
        <color theme="0" tint="-0.14993743705557422"/>
      </right>
      <top style="thick">
        <color theme="0" tint="-0.14996795556505021"/>
      </top>
      <bottom style="thick">
        <color theme="0" tint="-0.14996795556505021"/>
      </bottom>
      <diagonal/>
    </border>
    <border>
      <left style="thick">
        <color theme="0" tint="-0.14993743705557422"/>
      </left>
      <right/>
      <top style="thick">
        <color theme="0" tint="-0.14996795556505021"/>
      </top>
      <bottom/>
      <diagonal/>
    </border>
    <border>
      <left style="thick">
        <color theme="0" tint="-0.14996795556505021"/>
      </left>
      <right style="thick">
        <color theme="0" tint="-0.14993743705557422"/>
      </right>
      <top style="thick">
        <color theme="0" tint="-0.14996795556505021"/>
      </top>
      <bottom style="thick">
        <color theme="0" tint="-0.14996795556505021"/>
      </bottom>
      <diagonal/>
    </border>
    <border>
      <left/>
      <right/>
      <top style="thick">
        <color theme="0" tint="-0.14990691854609822"/>
      </top>
      <bottom/>
      <diagonal/>
    </border>
    <border>
      <left style="thin">
        <color theme="1" tint="0.14996795556505021"/>
      </left>
      <right style="thin">
        <color theme="1" tint="0.14996795556505021"/>
      </right>
      <top/>
      <bottom/>
      <diagonal/>
    </border>
    <border>
      <left style="thin">
        <color theme="1" tint="0.14996795556505021"/>
      </left>
      <right style="thick">
        <color theme="1" tint="4.9989318521683403E-2"/>
      </right>
      <top/>
      <bottom/>
      <diagonal/>
    </border>
    <border>
      <left style="thick">
        <color theme="0" tint="-0.14990691854609822"/>
      </left>
      <right style="thick">
        <color theme="0" tint="-0.14990691854609822"/>
      </right>
      <top style="thick">
        <color theme="0" tint="-0.14990691854609822"/>
      </top>
      <bottom style="thick">
        <color theme="0" tint="-0.14990691854609822"/>
      </bottom>
      <diagonal/>
    </border>
    <border>
      <left style="thick">
        <color theme="0" tint="-0.14990691854609822"/>
      </left>
      <right/>
      <top style="thick">
        <color theme="0" tint="-0.14990691854609822"/>
      </top>
      <bottom/>
      <diagonal/>
    </border>
    <border>
      <left/>
      <right/>
      <top/>
      <bottom style="thick">
        <color theme="0" tint="-0.14990691854609822"/>
      </bottom>
      <diagonal/>
    </border>
    <border>
      <left/>
      <right/>
      <top style="thick">
        <color theme="0" tint="-0.14996795556505021"/>
      </top>
      <bottom style="thick">
        <color theme="0" tint="-0.14993743705557422"/>
      </bottom>
      <diagonal/>
    </border>
    <border>
      <left/>
      <right style="thick">
        <color theme="0" tint="-0.14996795556505021"/>
      </right>
      <top/>
      <bottom/>
      <diagonal/>
    </border>
    <border>
      <left style="thick">
        <color theme="0" tint="-4.9989318521683403E-2"/>
      </left>
      <right/>
      <top style="thick">
        <color theme="0" tint="-4.9989318521683403E-2"/>
      </top>
      <bottom style="thick">
        <color theme="0" tint="-4.9989318521683403E-2"/>
      </bottom>
      <diagonal/>
    </border>
    <border>
      <left/>
      <right style="thick">
        <color theme="0" tint="-4.9989318521683403E-2"/>
      </right>
      <top style="thick">
        <color theme="0" tint="-4.9989318521683403E-2"/>
      </top>
      <bottom style="thick">
        <color theme="0" tint="-4.9989318521683403E-2"/>
      </bottom>
      <diagonal/>
    </border>
    <border>
      <left style="thick">
        <color theme="0" tint="-0.499984740745262"/>
      </left>
      <right/>
      <top/>
      <bottom/>
      <diagonal/>
    </border>
    <border>
      <left/>
      <right style="thick">
        <color theme="0" tint="-0.499984740745262"/>
      </right>
      <top/>
      <bottom/>
      <diagonal/>
    </border>
    <border>
      <left style="thick">
        <color theme="0" tint="-0.499984740745262"/>
      </left>
      <right/>
      <top/>
      <bottom style="thick">
        <color theme="0" tint="-0.499984740745262"/>
      </bottom>
      <diagonal/>
    </border>
    <border>
      <left/>
      <right/>
      <top style="thin">
        <color theme="0" tint="-0.14990691854609822"/>
      </top>
      <bottom style="thick">
        <color theme="0" tint="-0.499984740745262"/>
      </bottom>
      <diagonal/>
    </border>
    <border>
      <left/>
      <right style="thick">
        <color theme="0" tint="-0.499984740745262"/>
      </right>
      <top/>
      <bottom style="thick">
        <color theme="0" tint="-0.499984740745262"/>
      </bottom>
      <diagonal/>
    </border>
    <border>
      <left/>
      <right/>
      <top/>
      <bottom style="thin">
        <color theme="0" tint="-0.14990691854609822"/>
      </bottom>
      <diagonal/>
    </border>
    <border>
      <left style="thick">
        <color theme="0" tint="-0.499984740745262"/>
      </left>
      <right/>
      <top style="thick">
        <color theme="0" tint="-0.499984740745262"/>
      </top>
      <bottom/>
      <diagonal/>
    </border>
    <border>
      <left/>
      <right/>
      <top style="thick">
        <color theme="0" tint="-0.499984740745262"/>
      </top>
      <bottom/>
      <diagonal/>
    </border>
    <border>
      <left/>
      <right style="thick">
        <color theme="0" tint="-0.499984740745262"/>
      </right>
      <top style="thick">
        <color theme="0" tint="-0.499984740745262"/>
      </top>
      <bottom/>
      <diagonal/>
    </border>
    <border>
      <left/>
      <right/>
      <top/>
      <bottom style="thick">
        <color theme="0" tint="-0.499984740745262"/>
      </bottom>
      <diagonal/>
    </border>
    <border>
      <left style="thick">
        <color theme="0" tint="-0.499984740745262"/>
      </left>
      <right/>
      <top style="thick">
        <color theme="0" tint="-0.499984740745262"/>
      </top>
      <bottom style="thick">
        <color theme="0" tint="-0.499984740745262"/>
      </bottom>
      <diagonal/>
    </border>
    <border>
      <left/>
      <right/>
      <top style="thick">
        <color theme="0" tint="-0.499984740745262"/>
      </top>
      <bottom style="thick">
        <color theme="0" tint="-0.499984740745262"/>
      </bottom>
      <diagonal/>
    </border>
    <border>
      <left/>
      <right style="thick">
        <color theme="0" tint="-0.499984740745262"/>
      </right>
      <top style="thick">
        <color theme="0" tint="-0.499984740745262"/>
      </top>
      <bottom style="thick">
        <color theme="0" tint="-0.499984740745262"/>
      </bottom>
      <diagonal/>
    </border>
    <border>
      <left style="thick">
        <color theme="1"/>
      </left>
      <right style="thick">
        <color theme="1"/>
      </right>
      <top style="thick">
        <color theme="1"/>
      </top>
      <bottom/>
      <diagonal/>
    </border>
    <border>
      <left style="thick">
        <color theme="1"/>
      </left>
      <right style="thick">
        <color theme="1"/>
      </right>
      <top/>
      <bottom/>
      <diagonal/>
    </border>
    <border>
      <left style="thick">
        <color theme="1"/>
      </left>
      <right style="thick">
        <color theme="1"/>
      </right>
      <top/>
      <bottom style="thick">
        <color theme="1"/>
      </bottom>
      <diagonal/>
    </border>
    <border>
      <left style="thin">
        <color indexed="64"/>
      </left>
      <right style="thin">
        <color indexed="64"/>
      </right>
      <top style="thin">
        <color indexed="64"/>
      </top>
      <bottom style="thin">
        <color indexed="64"/>
      </bottom>
      <diagonal/>
    </border>
    <border>
      <left/>
      <right/>
      <top style="thick">
        <color theme="0" tint="-0.499984740745262"/>
      </top>
      <bottom style="thin">
        <color theme="0" tint="-0.14996795556505021"/>
      </bottom>
      <diagonal/>
    </border>
    <border>
      <left/>
      <right/>
      <top style="thin">
        <color theme="0" tint="-0.14996795556505021"/>
      </top>
      <bottom style="thick">
        <color theme="0" tint="-0.499984740745262"/>
      </bottom>
      <diagonal/>
    </border>
    <border>
      <left style="thin">
        <color theme="0" tint="-0.14996795556505021"/>
      </left>
      <right/>
      <top/>
      <bottom style="medium">
        <color indexed="64"/>
      </bottom>
      <diagonal/>
    </border>
    <border>
      <left/>
      <right style="thin">
        <color theme="0" tint="-0.14996795556505021"/>
      </right>
      <top/>
      <bottom style="medium">
        <color indexed="64"/>
      </bottom>
      <diagonal/>
    </border>
    <border>
      <left/>
      <right style="thin">
        <color theme="0" tint="-0.14996795556505021"/>
      </right>
      <top/>
      <bottom/>
      <diagonal/>
    </border>
    <border>
      <left/>
      <right/>
      <top style="thin">
        <color theme="0" tint="-0.14996795556505021"/>
      </top>
      <bottom style="thin">
        <color theme="0" tint="-0.14996795556505021"/>
      </bottom>
      <diagonal/>
    </border>
    <border>
      <left style="thin">
        <color indexed="64"/>
      </left>
      <right style="thin">
        <color indexed="64"/>
      </right>
      <top/>
      <bottom style="thin">
        <color indexed="64"/>
      </bottom>
      <diagonal/>
    </border>
    <border>
      <left style="thick">
        <color theme="0" tint="-4.9989318521683403E-2"/>
      </left>
      <right/>
      <top style="thick">
        <color theme="0" tint="-4.9989318521683403E-2"/>
      </top>
      <bottom/>
      <diagonal/>
    </border>
    <border>
      <left/>
      <right/>
      <top style="thick">
        <color theme="0" tint="-4.9989318521683403E-2"/>
      </top>
      <bottom/>
      <diagonal/>
    </border>
    <border>
      <left/>
      <right style="thick">
        <color theme="0" tint="-4.9989318521683403E-2"/>
      </right>
      <top style="thick">
        <color theme="0" tint="-4.9989318521683403E-2"/>
      </top>
      <bottom/>
      <diagonal/>
    </border>
    <border>
      <left style="thick">
        <color theme="0" tint="-4.9989318521683403E-2"/>
      </left>
      <right/>
      <top/>
      <bottom style="thick">
        <color theme="0" tint="-4.9989318521683403E-2"/>
      </bottom>
      <diagonal/>
    </border>
    <border>
      <left/>
      <right style="thick">
        <color theme="0" tint="-4.9989318521683403E-2"/>
      </right>
      <top/>
      <bottom style="thick">
        <color theme="0" tint="-4.9989318521683403E-2"/>
      </bottom>
      <diagonal/>
    </border>
    <border>
      <left/>
      <right/>
      <top/>
      <bottom style="thick">
        <color theme="0" tint="-4.9989318521683403E-2"/>
      </bottom>
      <diagonal/>
    </border>
    <border>
      <left/>
      <right/>
      <top style="thin">
        <color theme="0" tint="-0.14996795556505021"/>
      </top>
      <bottom style="thick">
        <color theme="0" tint="-4.9989318521683403E-2"/>
      </bottom>
      <diagonal/>
    </border>
    <border>
      <left/>
      <right/>
      <top style="thick">
        <color theme="0" tint="-4.9989318521683403E-2"/>
      </top>
      <bottom style="thick">
        <color theme="0" tint="-4.9989318521683403E-2"/>
      </bottom>
      <diagonal/>
    </border>
    <border>
      <left/>
      <right/>
      <top style="thick">
        <color theme="0" tint="-4.9989318521683403E-2"/>
      </top>
      <bottom style="thin">
        <color theme="0" tint="-0.14996795556505021"/>
      </bottom>
      <diagonal/>
    </border>
    <border>
      <left/>
      <right/>
      <top style="thin">
        <color theme="0" tint="-0.14990691854609822"/>
      </top>
      <bottom style="thin">
        <color theme="0" tint="-0.14990691854609822"/>
      </bottom>
      <diagonal/>
    </border>
    <border>
      <left style="thick">
        <color theme="0" tint="-4.9989318521683403E-2"/>
      </left>
      <right/>
      <top/>
      <bottom/>
      <diagonal/>
    </border>
    <border>
      <left/>
      <right style="thick">
        <color theme="0" tint="-4.9989318521683403E-2"/>
      </right>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style="dashed">
        <color theme="1"/>
      </left>
      <right/>
      <top/>
      <bottom style="thin">
        <color theme="1"/>
      </bottom>
      <diagonal/>
    </border>
    <border>
      <left style="dashed">
        <color theme="1"/>
      </left>
      <right/>
      <top/>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medium">
        <color theme="0" tint="-4.9989318521683403E-2"/>
      </left>
      <right/>
      <top style="medium">
        <color theme="0" tint="-4.9989318521683403E-2"/>
      </top>
      <bottom/>
      <diagonal/>
    </border>
    <border>
      <left/>
      <right/>
      <top style="medium">
        <color theme="0" tint="-4.9989318521683403E-2"/>
      </top>
      <bottom/>
      <diagonal/>
    </border>
    <border>
      <left/>
      <right style="medium">
        <color theme="0" tint="-4.9989318521683403E-2"/>
      </right>
      <top style="medium">
        <color theme="0" tint="-4.9989318521683403E-2"/>
      </top>
      <bottom/>
      <diagonal/>
    </border>
    <border>
      <left style="medium">
        <color theme="0" tint="-4.9989318521683403E-2"/>
      </left>
      <right/>
      <top/>
      <bottom/>
      <diagonal/>
    </border>
    <border>
      <left/>
      <right style="medium">
        <color theme="0" tint="-4.9989318521683403E-2"/>
      </right>
      <top/>
      <bottom/>
      <diagonal/>
    </border>
    <border>
      <left style="medium">
        <color theme="0" tint="-4.9989318521683403E-2"/>
      </left>
      <right/>
      <top/>
      <bottom style="medium">
        <color theme="0" tint="-4.9989318521683403E-2"/>
      </bottom>
      <diagonal/>
    </border>
    <border>
      <left/>
      <right/>
      <top/>
      <bottom style="medium">
        <color theme="0" tint="-4.9989318521683403E-2"/>
      </bottom>
      <diagonal/>
    </border>
    <border>
      <left/>
      <right style="medium">
        <color theme="0" tint="-4.9989318521683403E-2"/>
      </right>
      <top/>
      <bottom style="medium">
        <color theme="0" tint="-4.9989318521683403E-2"/>
      </bottom>
      <diagonal/>
    </border>
    <border>
      <left/>
      <right/>
      <top/>
      <bottom style="thin">
        <color indexed="64"/>
      </bottom>
      <diagonal/>
    </border>
    <border>
      <left style="medium">
        <color indexed="64"/>
      </left>
      <right style="thin">
        <color theme="0" tint="-0.14996795556505021"/>
      </right>
      <top style="medium">
        <color indexed="64"/>
      </top>
      <bottom/>
      <diagonal/>
    </border>
    <border>
      <left style="thin">
        <color theme="0" tint="-0.14996795556505021"/>
      </left>
      <right style="medium">
        <color indexed="64"/>
      </right>
      <top style="medium">
        <color indexed="64"/>
      </top>
      <bottom/>
      <diagonal/>
    </border>
    <border>
      <left style="medium">
        <color indexed="64"/>
      </left>
      <right style="thin">
        <color theme="0" tint="-0.14996795556505021"/>
      </right>
      <top/>
      <bottom/>
      <diagonal/>
    </border>
    <border>
      <left style="medium">
        <color theme="1"/>
      </left>
      <right style="thin">
        <color theme="0" tint="-0.14996795556505021"/>
      </right>
      <top style="thin">
        <color theme="0" tint="-0.14996795556505021"/>
      </top>
      <bottom/>
      <diagonal/>
    </border>
    <border>
      <left style="medium">
        <color theme="1"/>
      </left>
      <right style="thin">
        <color theme="0" tint="-0.14996795556505021"/>
      </right>
      <top/>
      <bottom style="thin">
        <color theme="0" tint="-0.14996795556505021"/>
      </bottom>
      <diagonal/>
    </border>
    <border>
      <left style="thin">
        <color theme="0" tint="-0.14996795556505021"/>
      </left>
      <right style="medium">
        <color indexed="64"/>
      </right>
      <top style="thin">
        <color theme="0" tint="-0.14993743705557422"/>
      </top>
      <bottom/>
      <diagonal/>
    </border>
    <border>
      <left style="thin">
        <color theme="0" tint="-0.14996795556505021"/>
      </left>
      <right style="medium">
        <color indexed="64"/>
      </right>
      <top/>
      <bottom/>
      <diagonal/>
    </border>
    <border>
      <left style="thin">
        <color theme="0" tint="-0.14996795556505021"/>
      </left>
      <right style="medium">
        <color indexed="64"/>
      </right>
      <top/>
      <bottom style="thin">
        <color theme="0" tint="-0.14993743705557422"/>
      </bottom>
      <diagonal/>
    </border>
    <border>
      <left style="medium">
        <color theme="1"/>
      </left>
      <right style="thin">
        <color theme="0" tint="-0.14996795556505021"/>
      </right>
      <top/>
      <bottom/>
      <diagonal/>
    </border>
    <border>
      <left style="medium">
        <color indexed="64"/>
      </left>
      <right style="thin">
        <color theme="0" tint="-0.14996795556505021"/>
      </right>
      <top/>
      <bottom style="medium">
        <color indexed="64"/>
      </bottom>
      <diagonal/>
    </border>
    <border>
      <left style="thin">
        <color theme="0" tint="-0.14996795556505021"/>
      </left>
      <right/>
      <top style="medium">
        <color theme="1"/>
      </top>
      <bottom/>
      <diagonal/>
    </border>
    <border>
      <left/>
      <right/>
      <top style="medium">
        <color theme="1"/>
      </top>
      <bottom/>
      <diagonal/>
    </border>
    <border>
      <left/>
      <right style="thin">
        <color theme="0" tint="-0.14996795556505021"/>
      </right>
      <top style="medium">
        <color theme="1"/>
      </top>
      <bottom/>
      <diagonal/>
    </border>
    <border>
      <left style="thin">
        <color theme="0" tint="-0.14996795556505021"/>
      </left>
      <right style="medium">
        <color indexed="64"/>
      </right>
      <top style="medium">
        <color theme="1"/>
      </top>
      <bottom/>
      <diagonal/>
    </border>
    <border>
      <left style="thin">
        <color theme="0" tint="-0.14996795556505021"/>
      </left>
      <right style="medium">
        <color indexed="64"/>
      </right>
      <top/>
      <bottom style="medium">
        <color indexed="64"/>
      </bottom>
      <diagonal/>
    </border>
    <border>
      <left style="medium">
        <color indexed="64"/>
      </left>
      <right style="thin">
        <color theme="0" tint="-0.14996795556505021"/>
      </right>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medium">
        <color theme="2"/>
      </left>
      <right style="thin">
        <color theme="0" tint="-0.14996795556505021"/>
      </right>
      <top style="medium">
        <color theme="2"/>
      </top>
      <bottom style="thin">
        <color theme="0" tint="-0.14996795556505021"/>
      </bottom>
      <diagonal/>
    </border>
    <border>
      <left style="thin">
        <color theme="0" tint="-0.14996795556505021"/>
      </left>
      <right style="thin">
        <color theme="0" tint="-0.14996795556505021"/>
      </right>
      <top style="medium">
        <color theme="2"/>
      </top>
      <bottom style="thin">
        <color theme="0" tint="-0.14996795556505021"/>
      </bottom>
      <diagonal/>
    </border>
    <border>
      <left style="thin">
        <color theme="0" tint="-0.14996795556505021"/>
      </left>
      <right/>
      <top style="medium">
        <color theme="2"/>
      </top>
      <bottom style="thin">
        <color theme="0" tint="-0.14996795556505021"/>
      </bottom>
      <diagonal/>
    </border>
    <border>
      <left style="thin">
        <color theme="0" tint="-0.14996795556505021"/>
      </left>
      <right style="medium">
        <color theme="2"/>
      </right>
      <top style="medium">
        <color theme="2"/>
      </top>
      <bottom style="thin">
        <color theme="0" tint="-0.14996795556505021"/>
      </bottom>
      <diagonal/>
    </border>
    <border>
      <left style="medium">
        <color theme="2"/>
      </left>
      <right style="thin">
        <color theme="0" tint="-0.14996795556505021"/>
      </right>
      <top style="thin">
        <color theme="0" tint="-0.14996795556505021"/>
      </top>
      <bottom style="thin">
        <color theme="0" tint="-0.14996795556505021"/>
      </bottom>
      <diagonal/>
    </border>
    <border>
      <left style="thin">
        <color theme="0" tint="-0.14996795556505021"/>
      </left>
      <right style="medium">
        <color theme="2"/>
      </right>
      <top style="thin">
        <color theme="0" tint="-0.14996795556505021"/>
      </top>
      <bottom style="thin">
        <color theme="0" tint="-0.14996795556505021"/>
      </bottom>
      <diagonal/>
    </border>
    <border>
      <left style="medium">
        <color theme="2"/>
      </left>
      <right style="thin">
        <color theme="0" tint="-0.14996795556505021"/>
      </right>
      <top style="thin">
        <color theme="0" tint="-0.14996795556505021"/>
      </top>
      <bottom style="medium">
        <color theme="2"/>
      </bottom>
      <diagonal/>
    </border>
    <border>
      <left style="thin">
        <color theme="0" tint="-0.14996795556505021"/>
      </left>
      <right style="thin">
        <color theme="0" tint="-0.14996795556505021"/>
      </right>
      <top style="thin">
        <color theme="0" tint="-0.14996795556505021"/>
      </top>
      <bottom style="medium">
        <color theme="2"/>
      </bottom>
      <diagonal/>
    </border>
    <border>
      <left style="thin">
        <color theme="0" tint="-0.14996795556505021"/>
      </left>
      <right/>
      <top style="thin">
        <color theme="0" tint="-0.14996795556505021"/>
      </top>
      <bottom style="medium">
        <color theme="2"/>
      </bottom>
      <diagonal/>
    </border>
    <border>
      <left style="thin">
        <color theme="0" tint="-0.14996795556505021"/>
      </left>
      <right style="medium">
        <color theme="2"/>
      </right>
      <top style="thin">
        <color theme="0" tint="-0.14996795556505021"/>
      </top>
      <bottom style="medium">
        <color theme="2"/>
      </bottom>
      <diagonal/>
    </border>
    <border>
      <left style="medium">
        <color theme="2"/>
      </left>
      <right style="thin">
        <color theme="0" tint="-0.14996795556505021"/>
      </right>
      <top/>
      <bottom style="thin">
        <color theme="0" tint="-0.14996795556505021"/>
      </bottom>
      <diagonal/>
    </border>
    <border>
      <left style="thin">
        <color theme="0" tint="-0.14996795556505021"/>
      </left>
      <right style="medium">
        <color theme="2"/>
      </right>
      <top/>
      <bottom style="thin">
        <color theme="0" tint="-0.1499679555650502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1"/>
      </left>
      <right style="thin">
        <color theme="1"/>
      </right>
      <top style="thin">
        <color theme="1"/>
      </top>
      <bottom/>
      <diagonal/>
    </border>
    <border>
      <left style="thin">
        <color theme="1"/>
      </left>
      <right style="thin">
        <color theme="1"/>
      </right>
      <top/>
      <bottom/>
      <diagonal/>
    </border>
    <border>
      <left style="thin">
        <color theme="1"/>
      </left>
      <right style="thin">
        <color theme="1"/>
      </right>
      <top/>
      <bottom style="thin">
        <color theme="1"/>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theme="1"/>
      </left>
      <right/>
      <top/>
      <bottom style="thin">
        <color theme="0" tint="-0.14996795556505021"/>
      </bottom>
      <diagonal/>
    </border>
    <border>
      <left style="dashed">
        <color theme="1"/>
      </left>
      <right/>
      <top/>
      <bottom style="thin">
        <color theme="0" tint="-0.14996795556505021"/>
      </bottom>
      <diagonal/>
    </border>
    <border>
      <left/>
      <right style="thin">
        <color theme="1"/>
      </right>
      <top/>
      <bottom style="thin">
        <color theme="0" tint="-0.14996795556505021"/>
      </bottom>
      <diagonal/>
    </border>
    <border>
      <left/>
      <right/>
      <top style="thin">
        <color theme="0" tint="-0.14990691854609822"/>
      </top>
      <bottom style="thick">
        <color theme="0" tint="-4.9989318521683403E-2"/>
      </bottom>
      <diagonal/>
    </border>
    <border>
      <left style="thick">
        <color theme="0" tint="-0.499984740745262"/>
      </left>
      <right style="thick">
        <color theme="0" tint="-0.499984740745262"/>
      </right>
      <top style="thick">
        <color theme="0" tint="-0.499984740745262"/>
      </top>
      <bottom style="thick">
        <color theme="0" tint="-0.499984740745262"/>
      </bottom>
      <diagonal/>
    </border>
    <border>
      <left/>
      <right style="thin">
        <color theme="0" tint="-0.14990691854609822"/>
      </right>
      <top style="thin">
        <color theme="0" tint="-0.14993743705557422"/>
      </top>
      <bottom style="thin">
        <color theme="0" tint="-0.14996795556505021"/>
      </bottom>
      <diagonal/>
    </border>
    <border>
      <left/>
      <right style="thin">
        <color indexed="64"/>
      </right>
      <top/>
      <bottom style="thin">
        <color theme="0" tint="-0.14996795556505021"/>
      </bottom>
      <diagonal/>
    </border>
    <border>
      <left style="thin">
        <color indexed="64"/>
      </left>
      <right style="thin">
        <color indexed="64"/>
      </right>
      <top/>
      <bottom style="thin">
        <color theme="0" tint="-0.14996795556505021"/>
      </bottom>
      <diagonal/>
    </border>
    <border>
      <left style="thin">
        <color indexed="64"/>
      </left>
      <right/>
      <top/>
      <bottom style="thin">
        <color theme="0" tint="-0.14996795556505021"/>
      </bottom>
      <diagonal/>
    </border>
    <border>
      <left/>
      <right/>
      <top style="thin">
        <color theme="1" tint="0.24994659260841701"/>
      </top>
      <bottom/>
      <diagonal/>
    </border>
    <border>
      <left/>
      <right/>
      <top/>
      <bottom style="thin">
        <color theme="1" tint="0.24994659260841701"/>
      </bottom>
      <diagonal/>
    </border>
    <border>
      <left/>
      <right/>
      <top style="medium">
        <color theme="2"/>
      </top>
      <bottom/>
      <diagonal/>
    </border>
    <border>
      <left/>
      <right/>
      <top/>
      <bottom style="medium">
        <color theme="2"/>
      </bottom>
      <diagonal/>
    </border>
    <border>
      <left style="medium">
        <color theme="2"/>
      </left>
      <right/>
      <top/>
      <bottom style="medium">
        <color theme="2"/>
      </bottom>
      <diagonal/>
    </border>
    <border>
      <left style="medium">
        <color theme="2"/>
      </left>
      <right/>
      <top style="medium">
        <color theme="2"/>
      </top>
      <bottom/>
      <diagonal/>
    </border>
    <border>
      <left/>
      <right style="medium">
        <color theme="2"/>
      </right>
      <top style="medium">
        <color theme="2"/>
      </top>
      <bottom/>
      <diagonal/>
    </border>
    <border>
      <left/>
      <right style="medium">
        <color theme="2"/>
      </right>
      <top/>
      <bottom style="medium">
        <color theme="2"/>
      </bottom>
      <diagonal/>
    </border>
    <border>
      <left/>
      <right/>
      <top style="medium">
        <color indexed="64"/>
      </top>
      <bottom style="thin">
        <color theme="1" tint="0.34998626667073579"/>
      </bottom>
      <diagonal/>
    </border>
    <border>
      <left style="thick">
        <color theme="1" tint="0.34998626667073579"/>
      </left>
      <right/>
      <top style="thick">
        <color theme="1" tint="0.34998626667073579"/>
      </top>
      <bottom/>
      <diagonal/>
    </border>
    <border>
      <left/>
      <right/>
      <top style="thick">
        <color theme="1" tint="0.34998626667073579"/>
      </top>
      <bottom/>
      <diagonal/>
    </border>
    <border>
      <left/>
      <right style="thick">
        <color theme="1" tint="0.34998626667073579"/>
      </right>
      <top style="thick">
        <color theme="1" tint="0.34998626667073579"/>
      </top>
      <bottom/>
      <diagonal/>
    </border>
    <border>
      <left style="thick">
        <color theme="1" tint="0.34998626667073579"/>
      </left>
      <right/>
      <top/>
      <bottom/>
      <diagonal/>
    </border>
    <border>
      <left/>
      <right style="thick">
        <color theme="1" tint="0.34998626667073579"/>
      </right>
      <top/>
      <bottom/>
      <diagonal/>
    </border>
    <border>
      <left style="thick">
        <color theme="1" tint="0.34998626667073579"/>
      </left>
      <right/>
      <top/>
      <bottom style="thick">
        <color theme="1" tint="0.34998626667073579"/>
      </bottom>
      <diagonal/>
    </border>
    <border>
      <left/>
      <right/>
      <top/>
      <bottom style="thick">
        <color theme="1" tint="0.34998626667073579"/>
      </bottom>
      <diagonal/>
    </border>
    <border>
      <left/>
      <right style="thick">
        <color theme="1" tint="0.34998626667073579"/>
      </right>
      <top/>
      <bottom style="thick">
        <color theme="1" tint="0.34998626667073579"/>
      </bottom>
      <diagonal/>
    </border>
    <border>
      <left style="thick">
        <color theme="0" tint="-0.14996795556505021"/>
      </left>
      <right/>
      <top/>
      <bottom/>
      <diagonal/>
    </border>
    <border>
      <left style="medium">
        <color theme="0" tint="-0.34998626667073579"/>
      </left>
      <right/>
      <top/>
      <bottom/>
      <diagonal/>
    </border>
    <border>
      <left/>
      <right style="medium">
        <color theme="0" tint="-0.34998626667073579"/>
      </right>
      <top/>
      <bottom/>
      <diagonal/>
    </border>
    <border>
      <left/>
      <right/>
      <top/>
      <bottom style="thin">
        <color theme="0" tint="-0.14993743705557422"/>
      </bottom>
      <diagonal/>
    </border>
    <border>
      <left/>
      <right/>
      <top style="thin">
        <color theme="0" tint="-4.9989318521683403E-2"/>
      </top>
      <bottom/>
      <diagonal/>
    </border>
    <border>
      <left style="thin">
        <color theme="0" tint="-0.14996795556505021"/>
      </left>
      <right style="thin">
        <color theme="0" tint="-0.14993743705557422"/>
      </right>
      <top style="thin">
        <color theme="0" tint="-0.14996795556505021"/>
      </top>
      <bottom/>
      <diagonal/>
    </border>
    <border>
      <left style="thin">
        <color theme="0" tint="-0.14996795556505021"/>
      </left>
      <right style="thin">
        <color theme="0" tint="-0.14993743705557422"/>
      </right>
      <top/>
      <bottom/>
      <diagonal/>
    </border>
    <border>
      <left style="thin">
        <color theme="0" tint="-0.14996795556505021"/>
      </left>
      <right style="thin">
        <color theme="0" tint="-0.14993743705557422"/>
      </right>
      <top/>
      <bottom style="thin">
        <color theme="0" tint="-0.14993743705557422"/>
      </bottom>
      <diagonal/>
    </border>
    <border>
      <left style="thin">
        <color theme="0" tint="-0.14996795556505021"/>
      </left>
      <right style="thin">
        <color theme="0" tint="-0.14993743705557422"/>
      </right>
      <top style="thin">
        <color theme="0" tint="-0.14993743705557422"/>
      </top>
      <bottom style="thin">
        <color theme="0" tint="-0.14993743705557422"/>
      </bottom>
      <diagonal/>
    </border>
    <border>
      <left style="thick">
        <color theme="0" tint="-0.24994659260841701"/>
      </left>
      <right/>
      <top style="thick">
        <color theme="0" tint="-0.24994659260841701"/>
      </top>
      <bottom/>
      <diagonal/>
    </border>
    <border>
      <left/>
      <right/>
      <top style="thick">
        <color theme="0" tint="-0.24994659260841701"/>
      </top>
      <bottom/>
      <diagonal/>
    </border>
    <border>
      <left/>
      <right style="thick">
        <color theme="0" tint="-0.24994659260841701"/>
      </right>
      <top style="thick">
        <color theme="0" tint="-0.24994659260841701"/>
      </top>
      <bottom/>
      <diagonal/>
    </border>
    <border>
      <left style="thick">
        <color theme="0" tint="-0.24994659260841701"/>
      </left>
      <right/>
      <top/>
      <bottom/>
      <diagonal/>
    </border>
    <border>
      <left/>
      <right style="thick">
        <color theme="0" tint="-0.24994659260841701"/>
      </right>
      <top/>
      <bottom/>
      <diagonal/>
    </border>
    <border>
      <left style="thick">
        <color theme="0" tint="-0.24994659260841701"/>
      </left>
      <right/>
      <top/>
      <bottom style="thick">
        <color theme="0" tint="-0.24994659260841701"/>
      </bottom>
      <diagonal/>
    </border>
    <border>
      <left/>
      <right/>
      <top/>
      <bottom style="thick">
        <color theme="0" tint="-0.24994659260841701"/>
      </bottom>
      <diagonal/>
    </border>
    <border>
      <left/>
      <right style="thick">
        <color theme="0" tint="-0.24994659260841701"/>
      </right>
      <top/>
      <bottom style="thick">
        <color theme="0" tint="-0.24994659260841701"/>
      </bottom>
      <diagonal/>
    </border>
    <border>
      <left/>
      <right style="thick">
        <color theme="0" tint="-0.14993743705557422"/>
      </right>
      <top/>
      <bottom style="thick">
        <color theme="0" tint="-0.14990691854609822"/>
      </bottom>
      <diagonal/>
    </border>
    <border>
      <left style="thick">
        <color theme="0"/>
      </left>
      <right/>
      <top style="thick">
        <color theme="0"/>
      </top>
      <bottom style="thick">
        <color theme="0" tint="-0.24994659260841701"/>
      </bottom>
      <diagonal/>
    </border>
    <border>
      <left/>
      <right/>
      <top style="thick">
        <color theme="0"/>
      </top>
      <bottom style="thick">
        <color theme="0" tint="-0.24994659260841701"/>
      </bottom>
      <diagonal/>
    </border>
    <border>
      <left/>
      <right style="thick">
        <color theme="0"/>
      </right>
      <top style="thick">
        <color theme="0"/>
      </top>
      <bottom style="thick">
        <color theme="0" tint="-0.24994659260841701"/>
      </bottom>
      <diagonal/>
    </border>
    <border>
      <left style="thick">
        <color theme="0"/>
      </left>
      <right/>
      <top style="thick">
        <color theme="0" tint="-0.24994659260841701"/>
      </top>
      <bottom style="thick">
        <color theme="0"/>
      </bottom>
      <diagonal/>
    </border>
    <border>
      <left/>
      <right/>
      <top style="thick">
        <color theme="0" tint="-0.24994659260841701"/>
      </top>
      <bottom style="thick">
        <color theme="0"/>
      </bottom>
      <diagonal/>
    </border>
    <border>
      <left/>
      <right style="thick">
        <color theme="0"/>
      </right>
      <top style="thick">
        <color theme="0" tint="-0.24994659260841701"/>
      </top>
      <bottom style="thick">
        <color theme="0"/>
      </bottom>
      <diagonal/>
    </border>
    <border>
      <left style="medium">
        <color indexed="64"/>
      </left>
      <right style="medium">
        <color indexed="64"/>
      </right>
      <top style="medium">
        <color indexed="64"/>
      </top>
      <bottom style="medium">
        <color indexed="64"/>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right/>
      <top/>
      <bottom style="thin">
        <color theme="0"/>
      </bottom>
      <diagonal/>
    </border>
    <border>
      <left style="medium">
        <color indexed="64"/>
      </left>
      <right style="medium">
        <color indexed="64"/>
      </right>
      <top/>
      <bottom style="medium">
        <color indexed="64"/>
      </bottom>
      <diagonal/>
    </border>
    <border>
      <left/>
      <right/>
      <top/>
      <bottom style="dashed">
        <color auto="1"/>
      </bottom>
      <diagonal/>
    </border>
    <border>
      <left style="medium">
        <color indexed="64"/>
      </left>
      <right style="medium">
        <color indexed="64"/>
      </right>
      <top style="medium">
        <color indexed="64"/>
      </top>
      <bottom style="dashed">
        <color auto="1"/>
      </bottom>
      <diagonal/>
    </border>
    <border>
      <left/>
      <right/>
      <top style="thick">
        <color theme="0" tint="-0.499984740745262"/>
      </top>
      <bottom style="thick">
        <color theme="0"/>
      </bottom>
      <diagonal/>
    </border>
    <border>
      <left style="thin">
        <color theme="1" tint="0.14996795556505021"/>
      </left>
      <right style="thin">
        <color theme="1" tint="0.14996795556505021"/>
      </right>
      <top style="thin">
        <color theme="1" tint="0.14996795556505021"/>
      </top>
      <bottom style="thin">
        <color theme="1" tint="0.14996795556505021"/>
      </bottom>
      <diagonal/>
    </border>
    <border>
      <left style="thin">
        <color theme="1" tint="0.14996795556505021"/>
      </left>
      <right/>
      <top style="thin">
        <color theme="1" tint="0.14996795556505021"/>
      </top>
      <bottom/>
      <diagonal/>
    </border>
    <border>
      <left/>
      <right/>
      <top style="thin">
        <color theme="1" tint="0.14996795556505021"/>
      </top>
      <bottom/>
      <diagonal/>
    </border>
    <border>
      <left/>
      <right style="thin">
        <color theme="1" tint="0.14996795556505021"/>
      </right>
      <top style="thin">
        <color theme="1" tint="0.14996795556505021"/>
      </top>
      <bottom/>
      <diagonal/>
    </border>
    <border>
      <left style="thin">
        <color theme="1" tint="0.14996795556505021"/>
      </left>
      <right/>
      <top/>
      <bottom/>
      <diagonal/>
    </border>
    <border>
      <left style="thin">
        <color theme="1" tint="0.14996795556505021"/>
      </left>
      <right/>
      <top/>
      <bottom style="thin">
        <color theme="1" tint="0.14996795556505021"/>
      </bottom>
      <diagonal/>
    </border>
    <border>
      <left/>
      <right/>
      <top/>
      <bottom style="thin">
        <color theme="1" tint="0.14996795556505021"/>
      </bottom>
      <diagonal/>
    </border>
    <border>
      <left/>
      <right style="thin">
        <color theme="1" tint="0.14996795556505021"/>
      </right>
      <top/>
      <bottom style="thin">
        <color theme="1" tint="0.14996795556505021"/>
      </bottom>
      <diagonal/>
    </border>
    <border>
      <left/>
      <right style="thin">
        <color theme="1" tint="0.14996795556505021"/>
      </right>
      <top style="thin">
        <color theme="1" tint="0.14996795556505021"/>
      </top>
      <bottom style="thin">
        <color theme="1" tint="0.14996795556505021"/>
      </bottom>
      <diagonal/>
    </border>
    <border>
      <left style="thin">
        <color theme="1" tint="0.14996795556505021"/>
      </left>
      <right style="hair">
        <color indexed="64"/>
      </right>
      <top style="thin">
        <color theme="1" tint="0.14996795556505021"/>
      </top>
      <bottom style="thin">
        <color theme="1" tint="0.14996795556505021"/>
      </bottom>
      <diagonal/>
    </border>
    <border>
      <left style="hair">
        <color indexed="64"/>
      </left>
      <right style="thin">
        <color theme="1" tint="0.14996795556505021"/>
      </right>
      <top style="thin">
        <color theme="1" tint="0.14996795556505021"/>
      </top>
      <bottom style="thin">
        <color theme="1" tint="0.14996795556505021"/>
      </bottom>
      <diagonal/>
    </border>
    <border>
      <left style="thin">
        <color theme="1" tint="4.9989318521683403E-2"/>
      </left>
      <right style="thin">
        <color theme="1" tint="4.9989318521683403E-2"/>
      </right>
      <top style="thin">
        <color theme="1" tint="4.9989318521683403E-2"/>
      </top>
      <bottom style="thin">
        <color theme="1" tint="4.9989318521683403E-2"/>
      </bottom>
      <diagonal/>
    </border>
    <border>
      <left/>
      <right style="thin">
        <color theme="0"/>
      </right>
      <top/>
      <bottom style="thin">
        <color theme="0"/>
      </bottom>
      <diagonal/>
    </border>
    <border>
      <left style="thin">
        <color theme="1" tint="0.14996795556505021"/>
      </left>
      <right/>
      <top style="thin">
        <color theme="1" tint="0.14996795556505021"/>
      </top>
      <bottom style="thin">
        <color theme="1" tint="0.14996795556505021"/>
      </bottom>
      <diagonal/>
    </border>
    <border>
      <left/>
      <right/>
      <top style="thin">
        <color theme="1" tint="0.14996795556505021"/>
      </top>
      <bottom style="thin">
        <color theme="1" tint="0.14996795556505021"/>
      </bottom>
      <diagonal/>
    </border>
    <border>
      <left style="thin">
        <color theme="1" tint="4.9989318521683403E-2"/>
      </left>
      <right/>
      <top style="thin">
        <color theme="1" tint="4.9989318521683403E-2"/>
      </top>
      <bottom style="thin">
        <color theme="1" tint="4.9989318521683403E-2"/>
      </bottom>
      <diagonal/>
    </border>
    <border>
      <left/>
      <right style="thin">
        <color theme="1" tint="4.9989318521683403E-2"/>
      </right>
      <top style="thin">
        <color theme="1" tint="4.9989318521683403E-2"/>
      </top>
      <bottom style="thin">
        <color theme="1" tint="4.9989318521683403E-2"/>
      </bottom>
      <diagonal/>
    </border>
    <border>
      <left/>
      <right style="thin">
        <color theme="1" tint="4.9989318521683403E-2"/>
      </right>
      <top/>
      <bottom style="thin">
        <color theme="1" tint="4.9989318521683403E-2"/>
      </bottom>
      <diagonal/>
    </border>
    <border>
      <left style="thin">
        <color theme="1" tint="4.9989318521683403E-2"/>
      </left>
      <right/>
      <top style="thin">
        <color theme="1" tint="4.9989318521683403E-2"/>
      </top>
      <bottom/>
      <diagonal/>
    </border>
    <border>
      <left/>
      <right/>
      <top style="thin">
        <color theme="1" tint="4.9989318521683403E-2"/>
      </top>
      <bottom/>
      <diagonal/>
    </border>
    <border>
      <left/>
      <right style="thin">
        <color theme="1" tint="4.9989318521683403E-2"/>
      </right>
      <top style="thin">
        <color theme="1" tint="4.9989318521683403E-2"/>
      </top>
      <bottom/>
      <diagonal/>
    </border>
    <border>
      <left style="thin">
        <color theme="1" tint="4.9989318521683403E-2"/>
      </left>
      <right/>
      <top/>
      <bottom style="thin">
        <color theme="1" tint="4.9989318521683403E-2"/>
      </bottom>
      <diagonal/>
    </border>
    <border>
      <left/>
      <right/>
      <top/>
      <bottom style="thin">
        <color theme="1" tint="4.9989318521683403E-2"/>
      </bottom>
      <diagonal/>
    </border>
    <border>
      <left/>
      <right/>
      <top style="thin">
        <color theme="1" tint="0.14996795556505021"/>
      </top>
      <bottom style="thin">
        <color theme="1" tint="4.9989318521683403E-2"/>
      </bottom>
      <diagonal/>
    </border>
    <border>
      <left/>
      <right/>
      <top style="thin">
        <color theme="1" tint="4.9989318521683403E-2"/>
      </top>
      <bottom style="thin">
        <color theme="1" tint="4.9989318521683403E-2"/>
      </bottom>
      <diagonal/>
    </border>
    <border>
      <left/>
      <right style="thin">
        <color theme="1" tint="0.14993743705557422"/>
      </right>
      <top style="thin">
        <color theme="1" tint="0.14996795556505021"/>
      </top>
      <bottom/>
      <diagonal/>
    </border>
    <border>
      <left/>
      <right style="thin">
        <color theme="1" tint="0.14993743705557422"/>
      </right>
      <top/>
      <bottom/>
      <diagonal/>
    </border>
    <border>
      <left/>
      <right style="thin">
        <color theme="1" tint="0.14993743705557422"/>
      </right>
      <top/>
      <bottom style="thin">
        <color theme="1" tint="0.14996795556505021"/>
      </bottom>
      <diagonal/>
    </border>
    <border>
      <left style="thin">
        <color theme="1" tint="4.9989318521683403E-2"/>
      </left>
      <right style="hair">
        <color indexed="64"/>
      </right>
      <top style="thin">
        <color theme="1" tint="4.9989318521683403E-2"/>
      </top>
      <bottom style="thin">
        <color theme="1" tint="4.9989318521683403E-2"/>
      </bottom>
      <diagonal/>
    </border>
    <border>
      <left style="thick">
        <color theme="0" tint="-0.14993743705557422"/>
      </left>
      <right style="thick">
        <color theme="0" tint="-0.14996795556505021"/>
      </right>
      <top/>
      <bottom style="thick">
        <color theme="0" tint="-0.14996795556505021"/>
      </bottom>
      <diagonal/>
    </border>
    <border>
      <left style="thick">
        <color theme="0" tint="-0.14993743705557422"/>
      </left>
      <right style="thick">
        <color theme="0" tint="-0.14996795556505021"/>
      </right>
      <top/>
      <bottom style="thick">
        <color theme="0" tint="-0.14993743705557422"/>
      </bottom>
      <diagonal/>
    </border>
    <border>
      <left/>
      <right style="thick">
        <color theme="0" tint="-0.14996795556505021"/>
      </right>
      <top/>
      <bottom style="thick">
        <color theme="0" tint="-0.14993743705557422"/>
      </bottom>
      <diagonal/>
    </border>
    <border>
      <left/>
      <right style="medium">
        <color theme="2"/>
      </right>
      <top/>
      <bottom/>
      <diagonal/>
    </border>
    <border>
      <left style="thick">
        <color theme="0" tint="-0.14996795556505021"/>
      </left>
      <right/>
      <top style="thick">
        <color theme="0" tint="-0.14996795556505021"/>
      </top>
      <bottom style="thick">
        <color theme="0" tint="-0.14990691854609822"/>
      </bottom>
      <diagonal/>
    </border>
    <border>
      <left/>
      <right/>
      <top style="thick">
        <color theme="0" tint="-0.14996795556505021"/>
      </top>
      <bottom style="thick">
        <color theme="0" tint="-0.14990691854609822"/>
      </bottom>
      <diagonal/>
    </border>
    <border>
      <left/>
      <right style="thick">
        <color theme="0" tint="-0.14993743705557422"/>
      </right>
      <top style="thick">
        <color theme="0" tint="-0.14996795556505021"/>
      </top>
      <bottom style="thick">
        <color theme="0" tint="-0.14990691854609822"/>
      </bottom>
      <diagonal/>
    </border>
    <border>
      <left style="thin">
        <color theme="2"/>
      </left>
      <right style="thin">
        <color theme="2"/>
      </right>
      <top style="thin">
        <color theme="2"/>
      </top>
      <bottom style="thin">
        <color theme="2"/>
      </bottom>
      <diagonal/>
    </border>
    <border>
      <left style="medium">
        <color theme="1"/>
      </left>
      <right/>
      <top style="medium">
        <color theme="1"/>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medium">
        <color theme="1"/>
      </left>
      <right/>
      <top/>
      <bottom/>
      <diagonal/>
    </border>
    <border>
      <left/>
      <right style="medium">
        <color theme="1"/>
      </right>
      <top/>
      <bottom/>
      <diagonal/>
    </border>
    <border>
      <left style="thin">
        <color theme="2"/>
      </left>
      <right/>
      <top style="thin">
        <color theme="2"/>
      </top>
      <bottom/>
      <diagonal/>
    </border>
    <border>
      <left/>
      <right/>
      <top style="thin">
        <color theme="2"/>
      </top>
      <bottom/>
      <diagonal/>
    </border>
    <border>
      <left/>
      <right style="thin">
        <color theme="2"/>
      </right>
      <top style="thin">
        <color theme="2"/>
      </top>
      <bottom/>
      <diagonal/>
    </border>
    <border>
      <left style="thin">
        <color theme="2"/>
      </left>
      <right/>
      <top/>
      <bottom/>
      <diagonal/>
    </border>
    <border>
      <left/>
      <right style="thin">
        <color theme="2"/>
      </right>
      <top/>
      <bottom/>
      <diagonal/>
    </border>
    <border>
      <left style="thin">
        <color theme="2"/>
      </left>
      <right/>
      <top/>
      <bottom style="thin">
        <color theme="2"/>
      </bottom>
      <diagonal/>
    </border>
    <border>
      <left/>
      <right/>
      <top/>
      <bottom style="thin">
        <color theme="2"/>
      </bottom>
      <diagonal/>
    </border>
    <border>
      <left/>
      <right style="thin">
        <color theme="2"/>
      </right>
      <top/>
      <bottom style="thin">
        <color theme="2"/>
      </bottom>
      <diagonal/>
    </border>
    <border>
      <left style="medium">
        <color theme="2"/>
      </left>
      <right/>
      <top/>
      <bottom/>
      <diagonal/>
    </border>
    <border>
      <left style="hair">
        <color indexed="64"/>
      </left>
      <right style="thin">
        <color theme="1" tint="0.14996795556505021"/>
      </right>
      <top style="thin">
        <color theme="1" tint="0.14996795556505021"/>
      </top>
      <bottom/>
      <diagonal/>
    </border>
    <border>
      <left style="thin">
        <color theme="1" tint="0.14996795556505021"/>
      </left>
      <right style="hair">
        <color indexed="64"/>
      </right>
      <top style="thin">
        <color theme="1" tint="0.14996795556505021"/>
      </top>
      <bottom/>
      <diagonal/>
    </border>
    <border>
      <left style="hair">
        <color indexed="64"/>
      </left>
      <right style="thin">
        <color theme="1" tint="0.14996795556505021"/>
      </right>
      <top/>
      <bottom style="thin">
        <color theme="1" tint="0.14996795556505021"/>
      </bottom>
      <diagonal/>
    </border>
    <border>
      <left style="thin">
        <color theme="1" tint="0.14996795556505021"/>
      </left>
      <right style="hair">
        <color indexed="64"/>
      </right>
      <top/>
      <bottom style="thin">
        <color theme="1" tint="0.14996795556505021"/>
      </bottom>
      <diagonal/>
    </border>
    <border>
      <left/>
      <right style="thick">
        <color theme="0" tint="-0.14990691854609822"/>
      </right>
      <top style="thick">
        <color theme="0" tint="-0.14993743705557422"/>
      </top>
      <bottom style="thick">
        <color theme="0" tint="-0.14990691854609822"/>
      </bottom>
      <diagonal/>
    </border>
    <border>
      <left/>
      <right/>
      <top style="thick">
        <color theme="0" tint="-0.14993743705557422"/>
      </top>
      <bottom style="thick">
        <color theme="0" tint="-0.14990691854609822"/>
      </bottom>
      <diagonal/>
    </border>
    <border>
      <left style="thick">
        <color theme="0" tint="-0.14990691854609822"/>
      </left>
      <right/>
      <top style="thick">
        <color theme="0" tint="-0.14990691854609822"/>
      </top>
      <bottom style="thick">
        <color theme="0" tint="-0.14996795556505021"/>
      </bottom>
      <diagonal/>
    </border>
    <border>
      <left/>
      <right/>
      <top style="thick">
        <color theme="0" tint="-0.14990691854609822"/>
      </top>
      <bottom style="thick">
        <color theme="0" tint="-0.14996795556505021"/>
      </bottom>
      <diagonal/>
    </border>
    <border>
      <left/>
      <right/>
      <top style="thick">
        <color theme="0" tint="-0.14993743705557422"/>
      </top>
      <bottom style="thick">
        <color theme="0" tint="-0.14993743705557422"/>
      </bottom>
      <diagonal/>
    </border>
    <border>
      <left/>
      <right style="thick">
        <color theme="0" tint="-0.14993743705557422"/>
      </right>
      <top style="thick">
        <color theme="0" tint="-0.14993743705557422"/>
      </top>
      <bottom style="thick">
        <color theme="0" tint="-0.14993743705557422"/>
      </bottom>
      <diagonal/>
    </border>
    <border>
      <left style="thick">
        <color theme="0" tint="-0.1498764000366222"/>
      </left>
      <right/>
      <top style="thick">
        <color theme="0" tint="-0.1498764000366222"/>
      </top>
      <bottom/>
      <diagonal/>
    </border>
    <border>
      <left/>
      <right/>
      <top style="thick">
        <color theme="0" tint="-0.1498764000366222"/>
      </top>
      <bottom/>
      <diagonal/>
    </border>
    <border>
      <left/>
      <right style="thick">
        <color theme="0" tint="-0.1498764000366222"/>
      </right>
      <top style="thick">
        <color theme="0" tint="-0.1498764000366222"/>
      </top>
      <bottom/>
      <diagonal/>
    </border>
    <border>
      <left style="thick">
        <color theme="0" tint="-0.1498764000366222"/>
      </left>
      <right/>
      <top/>
      <bottom style="thick">
        <color theme="0" tint="-0.1498764000366222"/>
      </bottom>
      <diagonal/>
    </border>
    <border>
      <left/>
      <right/>
      <top/>
      <bottom style="thick">
        <color theme="0" tint="-0.1498764000366222"/>
      </bottom>
      <diagonal/>
    </border>
    <border>
      <left/>
      <right style="thick">
        <color theme="0" tint="-0.1498764000366222"/>
      </right>
      <top/>
      <bottom style="thick">
        <color theme="0" tint="-0.1498764000366222"/>
      </bottom>
      <diagonal/>
    </border>
    <border>
      <left style="thick">
        <color theme="0" tint="-0.1498764000366222"/>
      </left>
      <right/>
      <top/>
      <bottom style="thick">
        <color theme="0" tint="-0.14990691854609822"/>
      </bottom>
      <diagonal/>
    </border>
    <border>
      <left/>
      <right style="thick">
        <color theme="0" tint="-0.1498764000366222"/>
      </right>
      <top/>
      <bottom style="thick">
        <color theme="0" tint="-0.14990691854609822"/>
      </bottom>
      <diagonal/>
    </border>
    <border>
      <left/>
      <right/>
      <top style="thin">
        <color theme="0" tint="-0.14993743705557422"/>
      </top>
      <bottom/>
      <diagonal/>
    </border>
    <border>
      <left/>
      <right style="thin">
        <color indexed="64"/>
      </right>
      <top style="thin">
        <color theme="0" tint="-0.14993743705557422"/>
      </top>
      <bottom/>
      <diagonal/>
    </border>
    <border>
      <left style="thin">
        <color theme="0" tint="-0.14993743705557422"/>
      </left>
      <right/>
      <top style="thin">
        <color theme="0" tint="-0.14993743705557422"/>
      </top>
      <bottom/>
      <diagonal/>
    </border>
    <border>
      <left/>
      <right style="thin">
        <color theme="0" tint="-0.14993743705557422"/>
      </right>
      <top style="thin">
        <color theme="0" tint="-0.14993743705557422"/>
      </top>
      <bottom/>
      <diagonal/>
    </border>
    <border>
      <left style="thin">
        <color theme="0" tint="-0.14993743705557422"/>
      </left>
      <right/>
      <top/>
      <bottom style="thin">
        <color theme="0" tint="-0.14993743705557422"/>
      </bottom>
      <diagonal/>
    </border>
    <border>
      <left/>
      <right style="thin">
        <color theme="0" tint="-0.14993743705557422"/>
      </right>
      <top/>
      <bottom style="thin">
        <color theme="0" tint="-0.14993743705557422"/>
      </bottom>
      <diagonal/>
    </border>
    <border>
      <left/>
      <right/>
      <top style="thick">
        <color theme="0"/>
      </top>
      <bottom/>
      <diagonal/>
    </border>
    <border>
      <left/>
      <right/>
      <top/>
      <bottom style="thick">
        <color theme="0"/>
      </bottom>
      <diagonal/>
    </border>
    <border>
      <left style="thick">
        <color theme="0"/>
      </left>
      <right/>
      <top style="thick">
        <color theme="0"/>
      </top>
      <bottom/>
      <diagonal/>
    </border>
    <border>
      <left style="thick">
        <color theme="0"/>
      </left>
      <right/>
      <top/>
      <bottom style="thick">
        <color theme="0"/>
      </bottom>
      <diagonal/>
    </border>
    <border>
      <left style="thick">
        <color theme="0"/>
      </left>
      <right/>
      <top/>
      <bottom/>
      <diagonal/>
    </border>
    <border>
      <left/>
      <right style="thick">
        <color theme="0"/>
      </right>
      <top style="thick">
        <color theme="0"/>
      </top>
      <bottom/>
      <diagonal/>
    </border>
    <border>
      <left/>
      <right style="thick">
        <color theme="0"/>
      </right>
      <top/>
      <bottom/>
      <diagonal/>
    </border>
    <border>
      <left/>
      <right style="thick">
        <color theme="0"/>
      </right>
      <top/>
      <bottom style="thick">
        <color theme="0"/>
      </bottom>
      <diagonal/>
    </border>
    <border>
      <left style="thick">
        <color theme="0" tint="-0.14993743705557422"/>
      </left>
      <right/>
      <top style="thick">
        <color theme="0" tint="-0.14990691854609822"/>
      </top>
      <bottom/>
      <diagonal/>
    </border>
    <border>
      <left style="thick">
        <color theme="0" tint="-0.14996795556505021"/>
      </left>
      <right/>
      <top style="thick">
        <color theme="0" tint="-0.14990691854609822"/>
      </top>
      <bottom style="thick">
        <color theme="0" tint="-0.14996795556505021"/>
      </bottom>
      <diagonal/>
    </border>
    <border>
      <left/>
      <right style="thick">
        <color theme="0" tint="-0.14996795556505021"/>
      </right>
      <top style="thick">
        <color theme="0" tint="-0.14990691854609822"/>
      </top>
      <bottom style="thick">
        <color theme="0" tint="-0.14996795556505021"/>
      </bottom>
      <diagonal/>
    </border>
    <border>
      <left style="thick">
        <color theme="0" tint="-0.14996795556505021"/>
      </left>
      <right style="thick">
        <color theme="0" tint="-0.14996795556505021"/>
      </right>
      <top style="thick">
        <color theme="0" tint="-0.14990691854609822"/>
      </top>
      <bottom style="thick">
        <color theme="0" tint="-0.14996795556505021"/>
      </bottom>
      <diagonal/>
    </border>
    <border>
      <left/>
      <right style="thick">
        <color theme="0" tint="-0.14993743705557422"/>
      </right>
      <top style="thick">
        <color theme="0" tint="-0.14990691854609822"/>
      </top>
      <bottom style="thick">
        <color theme="0" tint="-0.14996795556505021"/>
      </bottom>
      <diagonal/>
    </border>
    <border>
      <left/>
      <right style="thick">
        <color theme="0" tint="-0.1498764000366222"/>
      </right>
      <top style="thick">
        <color theme="0" tint="-0.14990691854609822"/>
      </top>
      <bottom style="thick">
        <color theme="0" tint="-0.14990691854609822"/>
      </bottom>
      <diagonal/>
    </border>
    <border>
      <left style="hair">
        <color indexed="64"/>
      </left>
      <right style="thin">
        <color theme="1" tint="4.9989318521683403E-2"/>
      </right>
      <top style="thin">
        <color theme="1" tint="4.9989318521683403E-2"/>
      </top>
      <bottom style="thin">
        <color theme="1" tint="4.9989318521683403E-2"/>
      </bottom>
      <diagonal/>
    </border>
    <border>
      <left style="hair">
        <color indexed="64"/>
      </left>
      <right style="thin">
        <color theme="1" tint="4.9989318521683403E-2"/>
      </right>
      <top style="thin">
        <color theme="1" tint="0.14996795556505021"/>
      </top>
      <bottom style="thin">
        <color theme="1" tint="4.9989318521683403E-2"/>
      </bottom>
      <diagonal/>
    </border>
    <border>
      <left style="thin">
        <color theme="1" tint="4.9989318521683403E-2"/>
      </left>
      <right style="thin">
        <color theme="1" tint="4.9989318521683403E-2"/>
      </right>
      <top style="thin">
        <color theme="1" tint="0.14996795556505021"/>
      </top>
      <bottom style="thin">
        <color theme="1" tint="4.9989318521683403E-2"/>
      </bottom>
      <diagonal/>
    </border>
    <border>
      <left style="thin">
        <color theme="1" tint="4.9989318521683403E-2"/>
      </left>
      <right style="hair">
        <color indexed="64"/>
      </right>
      <top style="thin">
        <color theme="1" tint="0.14996795556505021"/>
      </top>
      <bottom style="thin">
        <color theme="1" tint="4.9989318521683403E-2"/>
      </bottom>
      <diagonal/>
    </border>
    <border>
      <left style="hair">
        <color indexed="64"/>
      </left>
      <right style="thin">
        <color theme="1" tint="4.9989318521683403E-2"/>
      </right>
      <top style="thin">
        <color theme="1" tint="4.9989318521683403E-2"/>
      </top>
      <bottom style="thin">
        <color theme="1" tint="0.14996795556505021"/>
      </bottom>
      <diagonal/>
    </border>
    <border>
      <left style="thin">
        <color theme="1" tint="4.9989318521683403E-2"/>
      </left>
      <right style="thin">
        <color theme="1" tint="4.9989318521683403E-2"/>
      </right>
      <top style="thin">
        <color theme="1" tint="4.9989318521683403E-2"/>
      </top>
      <bottom style="thin">
        <color theme="1" tint="0.14996795556505021"/>
      </bottom>
      <diagonal/>
    </border>
    <border>
      <left style="thin">
        <color theme="1" tint="4.9989318521683403E-2"/>
      </left>
      <right style="hair">
        <color indexed="64"/>
      </right>
      <top style="thin">
        <color theme="1" tint="4.9989318521683403E-2"/>
      </top>
      <bottom style="thin">
        <color theme="1" tint="0.14996795556505021"/>
      </bottom>
      <diagonal/>
    </border>
    <border>
      <left style="thin">
        <color theme="0"/>
      </left>
      <right/>
      <top/>
      <bottom/>
      <diagonal/>
    </border>
    <border>
      <left/>
      <right style="thin">
        <color theme="0"/>
      </right>
      <top/>
      <bottom/>
      <diagonal/>
    </border>
    <border>
      <left style="thin">
        <color theme="1" tint="0.24994659260841701"/>
      </left>
      <right style="thin">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diagonal/>
    </border>
    <border>
      <left/>
      <right style="thin">
        <color theme="1" tint="0.24994659260841701"/>
      </right>
      <top style="thin">
        <color theme="1" tint="0.24994659260841701"/>
      </top>
      <bottom/>
      <diagonal/>
    </border>
    <border>
      <left style="thin">
        <color theme="1" tint="0.24994659260841701"/>
      </left>
      <right/>
      <top/>
      <bottom style="thin">
        <color theme="1" tint="0.24994659260841701"/>
      </bottom>
      <diagonal/>
    </border>
    <border>
      <left/>
      <right style="thin">
        <color theme="1" tint="0.24994659260841701"/>
      </right>
      <top/>
      <bottom style="thin">
        <color theme="1" tint="0.24994659260841701"/>
      </bottom>
      <diagonal/>
    </border>
    <border>
      <left/>
      <right/>
      <top/>
      <bottom style="thin">
        <color theme="0" tint="-0.24994659260841701"/>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style="thin">
        <color theme="0" tint="-0.499984740745262"/>
      </right>
      <top/>
      <bottom/>
      <diagonal/>
    </border>
    <border>
      <left style="medium">
        <color indexed="64"/>
      </left>
      <right style="medium">
        <color indexed="64"/>
      </right>
      <top/>
      <bottom style="thin">
        <color indexed="64"/>
      </bottom>
      <diagonal/>
    </border>
    <border>
      <left/>
      <right style="medium">
        <color indexed="64"/>
      </right>
      <top/>
      <bottom style="thin">
        <color indexed="64"/>
      </bottom>
      <diagonal/>
    </border>
    <border>
      <left/>
      <right style="thick">
        <color theme="0" tint="-0.1498764000366222"/>
      </right>
      <top/>
      <bottom style="thick">
        <color theme="0" tint="-0.14996795556505021"/>
      </bottom>
      <diagonal/>
    </border>
    <border>
      <left style="thin">
        <color theme="0" tint="-0.14996795556505021"/>
      </left>
      <right/>
      <top style="medium">
        <color indexed="64"/>
      </top>
      <bottom/>
      <diagonal/>
    </border>
    <border>
      <left/>
      <right style="thin">
        <color theme="0" tint="-0.14996795556505021"/>
      </right>
      <top style="medium">
        <color indexed="64"/>
      </top>
      <bottom/>
      <diagonal/>
    </border>
    <border>
      <left style="thick">
        <color theme="0" tint="-0.14993743705557422"/>
      </left>
      <right/>
      <top style="thick">
        <color theme="0" tint="-0.1498764000366222"/>
      </top>
      <bottom style="thick">
        <color theme="0" tint="-0.14993743705557422"/>
      </bottom>
      <diagonal/>
    </border>
    <border>
      <left/>
      <right/>
      <top style="thick">
        <color theme="0" tint="-0.1498764000366222"/>
      </top>
      <bottom style="thick">
        <color theme="0" tint="-0.14993743705557422"/>
      </bottom>
      <diagonal/>
    </border>
    <border>
      <left style="thick">
        <color theme="0" tint="-0.14996795556505021"/>
      </left>
      <right/>
      <top/>
      <bottom style="thick">
        <color theme="0" tint="-0.14993743705557422"/>
      </bottom>
      <diagonal/>
    </border>
    <border>
      <left style="thick">
        <color theme="0" tint="-0.14993743705557422"/>
      </left>
      <right/>
      <top/>
      <bottom style="thick">
        <color theme="0" tint="-0.14993743705557422"/>
      </bottom>
      <diagonal/>
    </border>
    <border>
      <left style="thin">
        <color theme="0" tint="-0.14996795556505021"/>
      </left>
      <right style="thin">
        <color theme="0" tint="-0.14996795556505021"/>
      </right>
      <top style="medium">
        <color indexed="64"/>
      </top>
      <bottom style="thin">
        <color theme="0" tint="-0.14993743705557422"/>
      </bottom>
      <diagonal/>
    </border>
    <border>
      <left style="thin">
        <color theme="0" tint="-0.14996795556505021"/>
      </left>
      <right style="thin">
        <color theme="0" tint="-0.14996795556505021"/>
      </right>
      <top style="thin">
        <color theme="0" tint="-0.14993743705557422"/>
      </top>
      <bottom style="medium">
        <color indexed="64"/>
      </bottom>
      <diagonal/>
    </border>
    <border>
      <left style="thick">
        <color theme="0" tint="-0.14993743705557422"/>
      </left>
      <right style="thick">
        <color theme="0" tint="-0.14990691854609822"/>
      </right>
      <top style="thick">
        <color theme="0" tint="-0.14990691854609822"/>
      </top>
      <bottom style="thick">
        <color theme="0" tint="-0.14990691854609822"/>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right style="thin">
        <color theme="0" tint="-0.14990691854609822"/>
      </right>
      <top/>
      <bottom/>
      <diagonal/>
    </border>
    <border>
      <left style="thin">
        <color theme="0" tint="-0.14990691854609822"/>
      </left>
      <right/>
      <top/>
      <bottom style="thin">
        <color theme="0" tint="-0.14990691854609822"/>
      </bottom>
      <diagonal/>
    </border>
    <border>
      <left/>
      <right style="thin">
        <color theme="0" tint="-0.14990691854609822"/>
      </right>
      <top/>
      <bottom style="thin">
        <color theme="0" tint="-0.14990691854609822"/>
      </bottom>
      <diagonal/>
    </border>
    <border>
      <left style="thick">
        <color theme="0" tint="-0.14990691854609822"/>
      </left>
      <right style="thick">
        <color theme="0" tint="-0.14996795556505021"/>
      </right>
      <top style="thick">
        <color theme="0" tint="-0.14990691854609822"/>
      </top>
      <bottom style="thick">
        <color theme="0" tint="-0.14996795556505021"/>
      </bottom>
      <diagonal/>
    </border>
    <border>
      <left/>
      <right style="thick">
        <color theme="0" tint="-0.14990691854609822"/>
      </right>
      <top style="thick">
        <color theme="0" tint="-0.14990691854609822"/>
      </top>
      <bottom style="thick">
        <color theme="0" tint="-0.14996795556505021"/>
      </bottom>
      <diagonal/>
    </border>
    <border>
      <left style="thick">
        <color theme="0" tint="-0.14990691854609822"/>
      </left>
      <right style="thick">
        <color theme="0" tint="-0.14996795556505021"/>
      </right>
      <top/>
      <bottom style="thick">
        <color theme="0" tint="-0.14996795556505021"/>
      </bottom>
      <diagonal/>
    </border>
    <border>
      <left/>
      <right style="thick">
        <color theme="0" tint="-0.14990691854609822"/>
      </right>
      <top style="thick">
        <color theme="0" tint="-0.14996795556505021"/>
      </top>
      <bottom style="thick">
        <color theme="0" tint="-0.14996795556505021"/>
      </bottom>
      <diagonal/>
    </border>
    <border>
      <left style="thick">
        <color theme="0" tint="-0.14996795556505021"/>
      </left>
      <right style="thick">
        <color theme="0" tint="-0.14990691854609822"/>
      </right>
      <top style="thick">
        <color theme="0" tint="-0.14996795556505021"/>
      </top>
      <bottom style="thick">
        <color theme="0" tint="-0.14996795556505021"/>
      </bottom>
      <diagonal/>
    </border>
    <border>
      <left style="thick">
        <color theme="0" tint="-0.14990691854609822"/>
      </left>
      <right style="thick">
        <color theme="0" tint="-0.14996795556505021"/>
      </right>
      <top/>
      <bottom style="thick">
        <color theme="0" tint="-0.14993743705557422"/>
      </bottom>
      <diagonal/>
    </border>
    <border>
      <left/>
      <right style="thick">
        <color theme="0" tint="-0.14990691854609822"/>
      </right>
      <top/>
      <bottom style="thick">
        <color theme="0" tint="-0.14993743705557422"/>
      </bottom>
      <diagonal/>
    </border>
    <border>
      <left/>
      <right/>
      <top style="thick">
        <color theme="0" tint="-0.14990691854609822"/>
      </top>
      <bottom style="thick">
        <color theme="0" tint="-0.14990691854609822"/>
      </bottom>
      <diagonal/>
    </border>
    <border>
      <left/>
      <right style="thick">
        <color theme="0" tint="-0.14990691854609822"/>
      </right>
      <top style="thick">
        <color theme="0" tint="-0.14990691854609822"/>
      </top>
      <bottom style="thick">
        <color theme="0" tint="-0.14990691854609822"/>
      </bottom>
      <diagonal/>
    </border>
    <border>
      <left style="thick">
        <color theme="0" tint="-0.14990691854609822"/>
      </left>
      <right/>
      <top style="thick">
        <color theme="0" tint="-0.14996795556505021"/>
      </top>
      <bottom style="thick">
        <color theme="0" tint="-0.14996795556505021"/>
      </bottom>
      <diagonal/>
    </border>
    <border>
      <left style="thin">
        <color theme="0" tint="-0.14993743705557422"/>
      </left>
      <right style="thin">
        <color theme="0" tint="-0.14993743705557422"/>
      </right>
      <top style="thin">
        <color theme="0" tint="-0.14993743705557422"/>
      </top>
      <bottom/>
      <diagonal/>
    </border>
    <border>
      <left style="thin">
        <color theme="0" tint="-0.14993743705557422"/>
      </left>
      <right style="thin">
        <color theme="0" tint="-0.14993743705557422"/>
      </right>
      <top/>
      <bottom/>
      <diagonal/>
    </border>
    <border>
      <left style="thin">
        <color theme="0" tint="-0.14990691854609822"/>
      </left>
      <right style="thin">
        <color theme="0" tint="-0.14990691854609822"/>
      </right>
      <top/>
      <bottom/>
      <diagonal/>
    </border>
    <border>
      <left style="thin">
        <color theme="0" tint="-0.14990691854609822"/>
      </left>
      <right style="thin">
        <color theme="0" tint="-0.14990691854609822"/>
      </right>
      <top/>
      <bottom style="thin">
        <color theme="0" tint="-0.14990691854609822"/>
      </bottom>
      <diagonal/>
    </border>
    <border>
      <left/>
      <right style="thick">
        <color theme="0" tint="-0.14990691854609822"/>
      </right>
      <top style="thick">
        <color theme="0" tint="-0.14990691854609822"/>
      </top>
      <bottom/>
      <diagonal/>
    </border>
    <border>
      <left style="thick">
        <color theme="0" tint="-0.14990691854609822"/>
      </left>
      <right/>
      <top/>
      <bottom style="thick">
        <color theme="0" tint="-0.14990691854609822"/>
      </bottom>
      <diagonal/>
    </border>
    <border>
      <left/>
      <right style="thick">
        <color theme="0" tint="-0.14990691854609822"/>
      </right>
      <top/>
      <bottom style="thick">
        <color theme="0" tint="-0.14990691854609822"/>
      </bottom>
      <diagonal/>
    </border>
    <border>
      <left style="medium">
        <color theme="0" tint="-0.34998626667073579"/>
      </left>
      <right/>
      <top style="medium">
        <color theme="0" tint="-0.34998626667073579"/>
      </top>
      <bottom/>
      <diagonal/>
    </border>
    <border>
      <left/>
      <right/>
      <top style="medium">
        <color theme="0" tint="-0.34998626667073579"/>
      </top>
      <bottom/>
      <diagonal/>
    </border>
    <border>
      <left/>
      <right style="medium">
        <color theme="0" tint="-0.34998626667073579"/>
      </right>
      <top style="medium">
        <color theme="0" tint="-0.34998626667073579"/>
      </top>
      <bottom/>
      <diagonal/>
    </border>
    <border>
      <left style="medium">
        <color theme="0" tint="-0.34998626667073579"/>
      </left>
      <right/>
      <top/>
      <bottom style="medium">
        <color theme="0" tint="-0.34998626667073579"/>
      </bottom>
      <diagonal/>
    </border>
    <border>
      <left/>
      <right/>
      <top/>
      <bottom style="medium">
        <color theme="0" tint="-0.34998626667073579"/>
      </bottom>
      <diagonal/>
    </border>
    <border>
      <left/>
      <right style="medium">
        <color theme="0" tint="-0.34998626667073579"/>
      </right>
      <top/>
      <bottom style="medium">
        <color theme="0" tint="-0.34998626667073579"/>
      </bottom>
      <diagonal/>
    </border>
    <border>
      <left style="thick">
        <color theme="0" tint="-0.14993743705557422"/>
      </left>
      <right/>
      <top style="thick">
        <color theme="0" tint="-0.14990691854609822"/>
      </top>
      <bottom style="thick">
        <color theme="0" tint="-0.14996795556505021"/>
      </bottom>
      <diagonal/>
    </border>
    <border>
      <left/>
      <right style="thick">
        <color theme="0" tint="-0.14990691854609822"/>
      </right>
      <top style="thick">
        <color theme="0" tint="-0.14996795556505021"/>
      </top>
      <bottom/>
      <diagonal/>
    </border>
    <border>
      <left/>
      <right style="thick">
        <color theme="0" tint="-0.14990691854609822"/>
      </right>
      <top/>
      <bottom style="thick">
        <color theme="0" tint="-0.14996795556505021"/>
      </bottom>
      <diagonal/>
    </border>
    <border>
      <left style="thick">
        <color theme="0" tint="-0.14993743705557422"/>
      </left>
      <right/>
      <top style="thick">
        <color theme="0" tint="-0.14990691854609822"/>
      </top>
      <bottom style="thick">
        <color theme="0" tint="-0.14993743705557422"/>
      </bottom>
      <diagonal/>
    </border>
    <border>
      <left/>
      <right/>
      <top style="thick">
        <color theme="0" tint="-0.14990691854609822"/>
      </top>
      <bottom style="thick">
        <color theme="0" tint="-0.14993743705557422"/>
      </bottom>
      <diagonal/>
    </border>
    <border>
      <left/>
      <right style="thick">
        <color theme="0" tint="-0.14990691854609822"/>
      </right>
      <top style="thick">
        <color theme="0" tint="-0.14990691854609822"/>
      </top>
      <bottom style="thick">
        <color theme="0" tint="-0.14993743705557422"/>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4.9989318521683403E-2"/>
      </left>
      <right style="thin">
        <color theme="0" tint="-4.9989318521683403E-2"/>
      </right>
      <top style="thin">
        <color theme="0" tint="-4.9989318521683403E-2"/>
      </top>
      <bottom/>
      <diagonal/>
    </border>
    <border>
      <left style="thin">
        <color theme="0" tint="-4.9989318521683403E-2"/>
      </left>
      <right style="thin">
        <color theme="0" tint="-4.9989318521683403E-2"/>
      </right>
      <top/>
      <bottom style="thin">
        <color theme="0" tint="-4.9989318521683403E-2"/>
      </bottom>
      <diagonal/>
    </border>
    <border>
      <left style="medium">
        <color theme="0" tint="-0.14996795556505021"/>
      </left>
      <right/>
      <top/>
      <bottom/>
      <diagonal/>
    </border>
    <border>
      <left/>
      <right style="medium">
        <color theme="0" tint="-0.14996795556505021"/>
      </right>
      <top/>
      <bottom/>
      <diagonal/>
    </border>
    <border>
      <left style="medium">
        <color theme="0" tint="-0.14996795556505021"/>
      </left>
      <right/>
      <top/>
      <bottom style="medium">
        <color theme="0" tint="-0.14996795556505021"/>
      </bottom>
      <diagonal/>
    </border>
    <border>
      <left/>
      <right/>
      <top/>
      <bottom style="medium">
        <color theme="0" tint="-0.14996795556505021"/>
      </bottom>
      <diagonal/>
    </border>
    <border>
      <left/>
      <right style="medium">
        <color theme="0" tint="-0.14996795556505021"/>
      </right>
      <top/>
      <bottom style="medium">
        <color theme="0" tint="-0.14996795556505021"/>
      </bottom>
      <diagonal/>
    </border>
    <border>
      <left style="medium">
        <color theme="0" tint="-0.14996795556505021"/>
      </left>
      <right/>
      <top style="medium">
        <color theme="0" tint="-0.14996795556505021"/>
      </top>
      <bottom style="medium">
        <color theme="0" tint="-0.14993743705557422"/>
      </bottom>
      <diagonal/>
    </border>
    <border>
      <left/>
      <right/>
      <top style="medium">
        <color theme="0" tint="-0.14996795556505021"/>
      </top>
      <bottom style="medium">
        <color theme="0" tint="-0.14993743705557422"/>
      </bottom>
      <diagonal/>
    </border>
    <border>
      <left/>
      <right style="medium">
        <color theme="0" tint="-0.14996795556505021"/>
      </right>
      <top style="medium">
        <color theme="0" tint="-0.14996795556505021"/>
      </top>
      <bottom style="medium">
        <color theme="0" tint="-0.14993743705557422"/>
      </bottom>
      <diagonal/>
    </border>
    <border>
      <left style="thin">
        <color theme="0" tint="-0.14993743705557422"/>
      </left>
      <right/>
      <top/>
      <bottom/>
      <diagonal/>
    </border>
    <border>
      <left/>
      <right style="thin">
        <color theme="0" tint="-0.14993743705557422"/>
      </right>
      <top/>
      <bottom/>
      <diagonal/>
    </border>
    <border>
      <left/>
      <right style="thin">
        <color theme="0"/>
      </right>
      <top style="thin">
        <color theme="0"/>
      </top>
      <bottom style="thin">
        <color theme="0"/>
      </bottom>
      <diagonal/>
    </border>
    <border>
      <left style="thin">
        <color theme="0"/>
      </left>
      <right style="thin">
        <color theme="0"/>
      </right>
      <top/>
      <bottom style="thin">
        <color theme="0"/>
      </bottom>
      <diagonal/>
    </border>
    <border>
      <left style="medium">
        <color theme="2"/>
      </left>
      <right style="medium">
        <color theme="2"/>
      </right>
      <top style="medium">
        <color theme="2"/>
      </top>
      <bottom/>
      <diagonal/>
    </border>
    <border>
      <left style="medium">
        <color theme="2"/>
      </left>
      <right style="medium">
        <color theme="2"/>
      </right>
      <top/>
      <bottom style="medium">
        <color theme="2"/>
      </bottom>
      <diagonal/>
    </border>
    <border>
      <left style="dotted">
        <color indexed="64"/>
      </left>
      <right/>
      <top style="thin">
        <color theme="1"/>
      </top>
      <bottom/>
      <diagonal/>
    </border>
  </borders>
  <cellStyleXfs count="4">
    <xf numFmtId="0" fontId="0" fillId="0" borderId="0"/>
    <xf numFmtId="9"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cellStyleXfs>
  <cellXfs count="3268">
    <xf numFmtId="0" fontId="0" fillId="0" borderId="0" xfId="0"/>
    <xf numFmtId="0" fontId="1" fillId="0" borderId="0" xfId="0" applyFont="1" applyAlignment="1">
      <alignment horizontal="center"/>
    </xf>
    <xf numFmtId="0" fontId="1" fillId="0" borderId="0" xfId="0" applyFont="1"/>
    <xf numFmtId="0" fontId="1" fillId="4" borderId="0" xfId="0" applyFont="1" applyFill="1" applyAlignment="1">
      <alignment horizontal="center"/>
    </xf>
    <xf numFmtId="0" fontId="1" fillId="4" borderId="0" xfId="0" applyFont="1" applyFill="1"/>
    <xf numFmtId="0" fontId="18" fillId="4" borderId="0" xfId="0" applyFont="1" applyFill="1" applyAlignment="1">
      <alignment horizontal="center"/>
    </xf>
    <xf numFmtId="0" fontId="23" fillId="0" borderId="0" xfId="0" applyFont="1" applyAlignment="1">
      <alignment vertical="center"/>
    </xf>
    <xf numFmtId="0" fontId="21" fillId="0" borderId="0" xfId="0" applyFont="1" applyAlignment="1">
      <alignment vertical="center"/>
    </xf>
    <xf numFmtId="0" fontId="21" fillId="0" borderId="0" xfId="0" quotePrefix="1" applyFont="1" applyAlignment="1">
      <alignment vertical="center"/>
    </xf>
    <xf numFmtId="0" fontId="20" fillId="4" borderId="0" xfId="0" applyFont="1" applyFill="1" applyAlignment="1">
      <alignment vertical="center"/>
    </xf>
    <xf numFmtId="0" fontId="57" fillId="4" borderId="0" xfId="0" applyFont="1" applyFill="1" applyAlignment="1">
      <alignment vertical="center"/>
    </xf>
    <xf numFmtId="0" fontId="1" fillId="4" borderId="16" xfId="0" applyFont="1" applyFill="1" applyBorder="1" applyAlignment="1">
      <alignment horizontal="center"/>
    </xf>
    <xf numFmtId="0" fontId="1" fillId="4" borderId="14" xfId="0" applyFont="1" applyFill="1" applyBorder="1" applyAlignment="1">
      <alignment horizontal="center"/>
    </xf>
    <xf numFmtId="0" fontId="1" fillId="4" borderId="15" xfId="0" applyFont="1" applyFill="1" applyBorder="1" applyAlignment="1">
      <alignment horizontal="center"/>
    </xf>
    <xf numFmtId="0" fontId="64" fillId="4" borderId="0" xfId="0" applyFont="1" applyFill="1" applyAlignment="1">
      <alignment vertical="center"/>
    </xf>
    <xf numFmtId="0" fontId="64" fillId="0" borderId="0" xfId="0" applyFont="1" applyAlignment="1">
      <alignment vertical="center"/>
    </xf>
    <xf numFmtId="0" fontId="77" fillId="0" borderId="0" xfId="0" applyFont="1" applyAlignment="1">
      <alignment vertical="center"/>
    </xf>
    <xf numFmtId="0" fontId="78" fillId="0" borderId="0" xfId="0" applyFont="1" applyAlignment="1">
      <alignment vertical="center"/>
    </xf>
    <xf numFmtId="0" fontId="78" fillId="0" borderId="0" xfId="0" applyFont="1" applyAlignment="1">
      <alignment vertical="center" textRotation="255" wrapText="1"/>
    </xf>
    <xf numFmtId="0" fontId="77" fillId="0" borderId="0" xfId="0" applyFont="1" applyAlignment="1">
      <alignment horizontal="center"/>
    </xf>
    <xf numFmtId="0" fontId="77" fillId="0" borderId="0" xfId="0" applyFont="1" applyAlignment="1">
      <alignment horizontal="right" vertical="center"/>
    </xf>
    <xf numFmtId="0" fontId="77" fillId="0" borderId="0" xfId="0" applyFont="1" applyAlignment="1">
      <alignment horizontal="right"/>
    </xf>
    <xf numFmtId="0" fontId="23" fillId="0" borderId="0" xfId="0" applyFont="1"/>
    <xf numFmtId="0" fontId="68" fillId="3" borderId="106" xfId="0" applyFont="1" applyFill="1" applyBorder="1" applyAlignment="1">
      <alignment horizontal="right"/>
    </xf>
    <xf numFmtId="0" fontId="94" fillId="3" borderId="106" xfId="0" applyFont="1" applyFill="1" applyBorder="1" applyAlignment="1">
      <alignment horizontal="right"/>
    </xf>
    <xf numFmtId="0" fontId="77" fillId="0" borderId="106" xfId="0" applyFont="1" applyBorder="1" applyAlignment="1">
      <alignment horizontal="center"/>
    </xf>
    <xf numFmtId="0" fontId="23" fillId="0" borderId="0" xfId="0" applyFont="1" applyAlignment="1">
      <alignment vertical="top" wrapText="1"/>
    </xf>
    <xf numFmtId="0" fontId="94" fillId="3" borderId="106" xfId="0" applyFont="1" applyFill="1" applyBorder="1" applyAlignment="1">
      <alignment horizontal="center"/>
    </xf>
    <xf numFmtId="0" fontId="77" fillId="3" borderId="106" xfId="0" applyFont="1" applyFill="1" applyBorder="1" applyAlignment="1">
      <alignment horizontal="center"/>
    </xf>
    <xf numFmtId="0" fontId="1" fillId="18" borderId="0" xfId="0" applyFont="1" applyFill="1" applyAlignment="1">
      <alignment horizontal="center"/>
    </xf>
    <xf numFmtId="0" fontId="78" fillId="0" borderId="0" xfId="0" applyFont="1" applyAlignment="1">
      <alignment horizontal="center" vertical="center"/>
    </xf>
    <xf numFmtId="0" fontId="1" fillId="0" borderId="38" xfId="0" applyFont="1" applyBorder="1" applyAlignment="1">
      <alignment horizontal="center"/>
    </xf>
    <xf numFmtId="0" fontId="1" fillId="0" borderId="57" xfId="0" applyFont="1" applyBorder="1" applyAlignment="1">
      <alignment horizontal="center"/>
    </xf>
    <xf numFmtId="0" fontId="1" fillId="0" borderId="26" xfId="0" applyFont="1" applyBorder="1" applyAlignment="1">
      <alignment horizontal="center"/>
    </xf>
    <xf numFmtId="0" fontId="77" fillId="0" borderId="0" xfId="0" applyFont="1" applyAlignment="1">
      <alignment horizontal="left"/>
    </xf>
    <xf numFmtId="0" fontId="94" fillId="3" borderId="126" xfId="0" applyFont="1" applyFill="1" applyBorder="1" applyAlignment="1">
      <alignment horizontal="left"/>
    </xf>
    <xf numFmtId="0" fontId="94" fillId="3" borderId="127" xfId="0" applyFont="1" applyFill="1" applyBorder="1" applyAlignment="1">
      <alignment horizontal="left"/>
    </xf>
    <xf numFmtId="0" fontId="94" fillId="3" borderId="127" xfId="0" applyFont="1" applyFill="1" applyBorder="1" applyAlignment="1">
      <alignment horizontal="center"/>
    </xf>
    <xf numFmtId="0" fontId="77" fillId="3" borderId="127" xfId="0" applyFont="1" applyFill="1" applyBorder="1" applyAlignment="1">
      <alignment horizontal="center"/>
    </xf>
    <xf numFmtId="0" fontId="77" fillId="3" borderId="128" xfId="0" applyFont="1" applyFill="1" applyBorder="1" applyAlignment="1">
      <alignment horizontal="center"/>
    </xf>
    <xf numFmtId="0" fontId="77" fillId="0" borderId="131" xfId="0" applyFont="1" applyBorder="1" applyAlignment="1">
      <alignment horizontal="center"/>
    </xf>
    <xf numFmtId="0" fontId="77" fillId="0" borderId="131" xfId="0" applyFont="1" applyBorder="1" applyAlignment="1">
      <alignment horizontal="left"/>
    </xf>
    <xf numFmtId="0" fontId="77" fillId="14" borderId="106" xfId="0" applyFont="1" applyFill="1" applyBorder="1" applyAlignment="1">
      <alignment horizontal="right"/>
    </xf>
    <xf numFmtId="0" fontId="94" fillId="3" borderId="106" xfId="0" applyFont="1" applyFill="1" applyBorder="1" applyAlignment="1">
      <alignment horizontal="left"/>
    </xf>
    <xf numFmtId="0" fontId="72" fillId="0" borderId="130" xfId="0" applyFont="1" applyBorder="1" applyAlignment="1">
      <alignment horizontal="left"/>
    </xf>
    <xf numFmtId="0" fontId="72" fillId="0" borderId="136" xfId="0" applyFont="1" applyBorder="1" applyAlignment="1">
      <alignment horizontal="left"/>
    </xf>
    <xf numFmtId="0" fontId="77" fillId="0" borderId="137" xfId="0" applyFont="1" applyBorder="1" applyAlignment="1">
      <alignment horizontal="left"/>
    </xf>
    <xf numFmtId="0" fontId="94" fillId="15" borderId="135" xfId="0" applyFont="1" applyFill="1" applyBorder="1" applyAlignment="1">
      <alignment horizontal="left"/>
    </xf>
    <xf numFmtId="0" fontId="94" fillId="15" borderId="136" xfId="0" applyFont="1" applyFill="1" applyBorder="1" applyAlignment="1">
      <alignment horizontal="left"/>
    </xf>
    <xf numFmtId="0" fontId="94" fillId="15" borderId="137" xfId="0" applyFont="1" applyFill="1" applyBorder="1" applyAlignment="1">
      <alignment horizontal="left"/>
    </xf>
    <xf numFmtId="0" fontId="77" fillId="0" borderId="135" xfId="0" applyFont="1" applyBorder="1" applyAlignment="1">
      <alignment horizontal="left"/>
    </xf>
    <xf numFmtId="0" fontId="77" fillId="16" borderId="133" xfId="0" applyFont="1" applyFill="1" applyBorder="1" applyAlignment="1">
      <alignment horizontal="center"/>
    </xf>
    <xf numFmtId="0" fontId="77" fillId="16" borderId="131" xfId="0" applyFont="1" applyFill="1" applyBorder="1" applyAlignment="1">
      <alignment horizontal="center"/>
    </xf>
    <xf numFmtId="0" fontId="77" fillId="17" borderId="0" xfId="0" applyFont="1" applyFill="1" applyAlignment="1">
      <alignment horizontal="left"/>
    </xf>
    <xf numFmtId="0" fontId="77" fillId="17" borderId="0" xfId="0" applyFont="1" applyFill="1" applyAlignment="1">
      <alignment horizontal="center"/>
    </xf>
    <xf numFmtId="0" fontId="77" fillId="17" borderId="129" xfId="0" applyFont="1" applyFill="1" applyBorder="1" applyAlignment="1">
      <alignment horizontal="center"/>
    </xf>
    <xf numFmtId="0" fontId="77" fillId="17" borderId="134" xfId="0" applyFont="1" applyFill="1" applyBorder="1" applyAlignment="1">
      <alignment horizontal="center"/>
    </xf>
    <xf numFmtId="0" fontId="77" fillId="17" borderId="133" xfId="0" applyFont="1" applyFill="1" applyBorder="1" applyAlignment="1">
      <alignment horizontal="center"/>
    </xf>
    <xf numFmtId="0" fontId="77" fillId="17" borderId="131" xfId="0" applyFont="1" applyFill="1" applyBorder="1" applyAlignment="1">
      <alignment horizontal="center"/>
    </xf>
    <xf numFmtId="0" fontId="77" fillId="17" borderId="132" xfId="0" applyFont="1" applyFill="1" applyBorder="1" applyAlignment="1">
      <alignment horizontal="center"/>
    </xf>
    <xf numFmtId="0" fontId="109" fillId="4" borderId="0" xfId="0" applyFont="1" applyFill="1" applyAlignment="1">
      <alignment horizontal="center"/>
    </xf>
    <xf numFmtId="0" fontId="77" fillId="0" borderId="106" xfId="0" applyFont="1" applyBorder="1" applyAlignment="1">
      <alignment horizontal="right"/>
    </xf>
    <xf numFmtId="1" fontId="77" fillId="0" borderId="106" xfId="0" applyNumberFormat="1" applyFont="1" applyBorder="1" applyAlignment="1">
      <alignment horizontal="right"/>
    </xf>
    <xf numFmtId="0" fontId="77" fillId="3" borderId="106" xfId="0" applyFont="1" applyFill="1" applyBorder="1"/>
    <xf numFmtId="0" fontId="23" fillId="0" borderId="0" xfId="0" applyFont="1" applyAlignment="1">
      <alignment vertical="center" wrapText="1"/>
    </xf>
    <xf numFmtId="0" fontId="122" fillId="3" borderId="0" xfId="0" applyFont="1" applyFill="1" applyAlignment="1">
      <alignment vertical="center"/>
    </xf>
    <xf numFmtId="0" fontId="1" fillId="3" borderId="0" xfId="0" applyFont="1" applyFill="1" applyAlignment="1">
      <alignment horizontal="center"/>
    </xf>
    <xf numFmtId="0" fontId="78" fillId="0" borderId="106" xfId="0" applyFont="1" applyBorder="1" applyAlignment="1">
      <alignment horizontal="left"/>
    </xf>
    <xf numFmtId="0" fontId="78" fillId="0" borderId="106" xfId="0" applyFont="1" applyBorder="1" applyAlignment="1">
      <alignment horizontal="right"/>
    </xf>
    <xf numFmtId="164" fontId="127" fillId="0" borderId="0" xfId="0" applyNumberFormat="1" applyFont="1" applyAlignment="1">
      <alignment horizontal="center"/>
    </xf>
    <xf numFmtId="0" fontId="23" fillId="18" borderId="0" xfId="0" applyFont="1" applyFill="1" applyAlignment="1">
      <alignment vertical="center"/>
    </xf>
    <xf numFmtId="0" fontId="78" fillId="0" borderId="0" xfId="0" applyFont="1" applyAlignment="1">
      <alignment horizontal="center"/>
    </xf>
    <xf numFmtId="1" fontId="77" fillId="18" borderId="106" xfId="0" applyNumberFormat="1" applyFont="1" applyFill="1" applyBorder="1" applyAlignment="1">
      <alignment horizontal="right"/>
    </xf>
    <xf numFmtId="0" fontId="77" fillId="18" borderId="106" xfId="0" quotePrefix="1" applyFont="1" applyFill="1" applyBorder="1" applyAlignment="1">
      <alignment horizontal="right"/>
    </xf>
    <xf numFmtId="0" fontId="77" fillId="0" borderId="0" xfId="0" applyFont="1"/>
    <xf numFmtId="0" fontId="78" fillId="0" borderId="0" xfId="0" quotePrefix="1" applyFont="1" applyAlignment="1">
      <alignment horizontal="right"/>
    </xf>
    <xf numFmtId="0" fontId="78" fillId="0" borderId="0" xfId="0" applyFont="1" applyAlignment="1">
      <alignment horizontal="right"/>
    </xf>
    <xf numFmtId="1" fontId="78" fillId="18" borderId="106" xfId="0" applyNumberFormat="1" applyFont="1" applyFill="1" applyBorder="1" applyAlignment="1">
      <alignment horizontal="right"/>
    </xf>
    <xf numFmtId="0" fontId="78" fillId="18" borderId="106" xfId="0" applyFont="1" applyFill="1" applyBorder="1" applyAlignment="1">
      <alignment horizontal="right"/>
    </xf>
    <xf numFmtId="0" fontId="94" fillId="3" borderId="106" xfId="0" applyFont="1" applyFill="1" applyBorder="1"/>
    <xf numFmtId="0" fontId="77" fillId="18" borderId="106" xfId="0" applyFont="1" applyFill="1" applyBorder="1"/>
    <xf numFmtId="0" fontId="78" fillId="0" borderId="106" xfId="0" applyFont="1" applyBorder="1"/>
    <xf numFmtId="0" fontId="77" fillId="0" borderId="106" xfId="0" applyFont="1" applyBorder="1"/>
    <xf numFmtId="0" fontId="77" fillId="0" borderId="0" xfId="0" quotePrefix="1" applyFont="1"/>
    <xf numFmtId="0" fontId="78" fillId="0" borderId="0" xfId="0" applyFont="1" applyAlignment="1">
      <alignment wrapText="1"/>
    </xf>
    <xf numFmtId="0" fontId="78" fillId="0" borderId="0" xfId="0" applyFont="1" applyAlignment="1">
      <alignment textRotation="255" wrapText="1"/>
    </xf>
    <xf numFmtId="164" fontId="77" fillId="18" borderId="106" xfId="0" applyNumberFormat="1" applyFont="1" applyFill="1" applyBorder="1"/>
    <xf numFmtId="0" fontId="68" fillId="0" borderId="0" xfId="0" applyFont="1" applyAlignment="1">
      <alignment horizontal="right"/>
    </xf>
    <xf numFmtId="0" fontId="135" fillId="0" borderId="0" xfId="0" applyFont="1" applyAlignment="1">
      <alignment horizontal="center"/>
    </xf>
    <xf numFmtId="0" fontId="106" fillId="0" borderId="0" xfId="0" applyFont="1" applyAlignment="1">
      <alignment horizontal="center"/>
    </xf>
    <xf numFmtId="0" fontId="78" fillId="0" borderId="0" xfId="0" applyFont="1" applyAlignment="1">
      <alignment horizontal="left"/>
    </xf>
    <xf numFmtId="0" fontId="23" fillId="0" borderId="0" xfId="0" applyFont="1" applyAlignment="1">
      <alignment horizontal="left" vertical="center"/>
    </xf>
    <xf numFmtId="0" fontId="23" fillId="0" borderId="0" xfId="0" applyFont="1" applyAlignment="1">
      <alignment horizontal="left"/>
    </xf>
    <xf numFmtId="0" fontId="137" fillId="0" borderId="0" xfId="0" applyFont="1" applyAlignment="1">
      <alignment horizontal="center" vertical="center"/>
    </xf>
    <xf numFmtId="0" fontId="137" fillId="0" borderId="0" xfId="0" applyFont="1" applyAlignment="1">
      <alignment horizontal="center"/>
    </xf>
    <xf numFmtId="0" fontId="77" fillId="0" borderId="0" xfId="0" quotePrefix="1" applyFont="1" applyAlignment="1">
      <alignment horizontal="left"/>
    </xf>
    <xf numFmtId="0" fontId="77" fillId="0" borderId="146" xfId="0" applyFont="1" applyBorder="1" applyAlignment="1">
      <alignment horizontal="left"/>
    </xf>
    <xf numFmtId="0" fontId="77" fillId="0" borderId="146" xfId="0" quotePrefix="1" applyFont="1" applyBorder="1" applyAlignment="1">
      <alignment horizontal="left"/>
    </xf>
    <xf numFmtId="0" fontId="77" fillId="0" borderId="179" xfId="0" applyFont="1" applyBorder="1" applyAlignment="1">
      <alignment horizontal="left"/>
    </xf>
    <xf numFmtId="0" fontId="77" fillId="0" borderId="181" xfId="0" applyFont="1" applyBorder="1" applyAlignment="1">
      <alignment horizontal="left"/>
    </xf>
    <xf numFmtId="0" fontId="77" fillId="0" borderId="180" xfId="0" applyFont="1" applyBorder="1"/>
    <xf numFmtId="0" fontId="77" fillId="0" borderId="182" xfId="0" applyFont="1" applyBorder="1"/>
    <xf numFmtId="0" fontId="77" fillId="0" borderId="190" xfId="0" applyFont="1" applyBorder="1" applyAlignment="1">
      <alignment horizontal="left"/>
    </xf>
    <xf numFmtId="0" fontId="77" fillId="0" borderId="192" xfId="0" applyFont="1" applyBorder="1" applyAlignment="1">
      <alignment horizontal="left"/>
    </xf>
    <xf numFmtId="0" fontId="77" fillId="0" borderId="191" xfId="0" applyFont="1" applyBorder="1"/>
    <xf numFmtId="0" fontId="109" fillId="0" borderId="0" xfId="0" applyFont="1" applyAlignment="1">
      <alignment horizontal="center"/>
    </xf>
    <xf numFmtId="0" fontId="78" fillId="0" borderId="188" xfId="0" applyFont="1" applyBorder="1" applyAlignment="1">
      <alignment horizontal="center"/>
    </xf>
    <xf numFmtId="0" fontId="77" fillId="0" borderId="188" xfId="0" applyFont="1" applyBorder="1" applyAlignment="1">
      <alignment horizontal="center"/>
    </xf>
    <xf numFmtId="0" fontId="77" fillId="0" borderId="188" xfId="0" applyFont="1" applyBorder="1"/>
    <xf numFmtId="0" fontId="72" fillId="0" borderId="193" xfId="0" applyFont="1" applyBorder="1" applyAlignment="1">
      <alignment horizontal="left"/>
    </xf>
    <xf numFmtId="0" fontId="77" fillId="0" borderId="57" xfId="0" applyFont="1" applyBorder="1" applyAlignment="1">
      <alignment horizontal="center"/>
    </xf>
    <xf numFmtId="0" fontId="77" fillId="16" borderId="194" xfId="0" applyFont="1" applyFill="1" applyBorder="1" applyAlignment="1">
      <alignment horizontal="left"/>
    </xf>
    <xf numFmtId="0" fontId="77" fillId="16" borderId="57" xfId="0" applyFont="1" applyFill="1" applyBorder="1" applyAlignment="1">
      <alignment horizontal="left"/>
    </xf>
    <xf numFmtId="0" fontId="77" fillId="16" borderId="57" xfId="0" applyFont="1" applyFill="1" applyBorder="1" applyAlignment="1">
      <alignment horizontal="center"/>
    </xf>
    <xf numFmtId="0" fontId="77" fillId="17" borderId="194" xfId="0" applyFont="1" applyFill="1" applyBorder="1" applyAlignment="1">
      <alignment horizontal="left"/>
    </xf>
    <xf numFmtId="0" fontId="77" fillId="17" borderId="57" xfId="0" applyFont="1" applyFill="1" applyBorder="1" applyAlignment="1">
      <alignment horizontal="left"/>
    </xf>
    <xf numFmtId="0" fontId="77" fillId="17" borderId="57" xfId="0" applyFont="1" applyFill="1" applyBorder="1" applyAlignment="1">
      <alignment horizontal="center"/>
    </xf>
    <xf numFmtId="0" fontId="77" fillId="17" borderId="195" xfId="0" applyFont="1" applyFill="1" applyBorder="1" applyAlignment="1">
      <alignment horizontal="center"/>
    </xf>
    <xf numFmtId="0" fontId="57" fillId="4" borderId="0" xfId="0" applyFont="1" applyFill="1" applyAlignment="1">
      <alignment horizontal="center" vertical="center"/>
    </xf>
    <xf numFmtId="0" fontId="64" fillId="0" borderId="0" xfId="0" applyFont="1" applyAlignment="1">
      <alignment horizontal="center" vertical="center"/>
    </xf>
    <xf numFmtId="0" fontId="70" fillId="0" borderId="0" xfId="0" applyFont="1" applyAlignment="1">
      <alignment horizontal="left"/>
    </xf>
    <xf numFmtId="0" fontId="188" fillId="0" borderId="0" xfId="0" applyFont="1" applyAlignment="1">
      <alignment horizontal="left"/>
    </xf>
    <xf numFmtId="1" fontId="77" fillId="14" borderId="106" xfId="0" applyNumberFormat="1" applyFont="1" applyFill="1" applyBorder="1" applyAlignment="1">
      <alignment horizontal="right"/>
    </xf>
    <xf numFmtId="0" fontId="77" fillId="14" borderId="191" xfId="0" applyFont="1" applyFill="1" applyBorder="1" applyAlignment="1">
      <alignment horizontal="right"/>
    </xf>
    <xf numFmtId="14" fontId="94" fillId="21" borderId="113" xfId="0" applyNumberFormat="1" applyFont="1" applyFill="1" applyBorder="1" applyAlignment="1">
      <alignment horizontal="right"/>
    </xf>
    <xf numFmtId="14" fontId="94" fillId="21" borderId="106" xfId="0" applyNumberFormat="1" applyFont="1" applyFill="1" applyBorder="1" applyAlignment="1">
      <alignment horizontal="right"/>
    </xf>
    <xf numFmtId="1" fontId="77" fillId="14" borderId="113" xfId="0" applyNumberFormat="1" applyFont="1" applyFill="1" applyBorder="1" applyAlignment="1">
      <alignment horizontal="right"/>
    </xf>
    <xf numFmtId="14" fontId="94" fillId="21" borderId="182" xfId="0" applyNumberFormat="1" applyFont="1" applyFill="1" applyBorder="1" applyAlignment="1">
      <alignment horizontal="right"/>
    </xf>
    <xf numFmtId="1" fontId="94" fillId="3" borderId="106" xfId="0" applyNumberFormat="1" applyFont="1" applyFill="1" applyBorder="1"/>
    <xf numFmtId="1" fontId="94" fillId="21" borderId="106" xfId="0" applyNumberFormat="1" applyFont="1" applyFill="1" applyBorder="1"/>
    <xf numFmtId="0" fontId="77" fillId="0" borderId="190" xfId="0" applyFont="1" applyBorder="1" applyAlignment="1">
      <alignment horizontal="right"/>
    </xf>
    <xf numFmtId="0" fontId="77" fillId="0" borderId="192" xfId="0" applyFont="1" applyBorder="1" applyAlignment="1">
      <alignment horizontal="right"/>
    </xf>
    <xf numFmtId="0" fontId="77" fillId="0" borderId="191" xfId="0" applyFont="1" applyBorder="1" applyAlignment="1">
      <alignment horizontal="right"/>
    </xf>
    <xf numFmtId="17" fontId="94" fillId="21" borderId="106" xfId="0" applyNumberFormat="1" applyFont="1" applyFill="1" applyBorder="1" applyAlignment="1">
      <alignment horizontal="right"/>
    </xf>
    <xf numFmtId="0" fontId="94" fillId="21" borderId="106" xfId="0" applyFont="1" applyFill="1" applyBorder="1" applyAlignment="1">
      <alignment horizontal="right"/>
    </xf>
    <xf numFmtId="0" fontId="204" fillId="21" borderId="106" xfId="0" applyFont="1" applyFill="1" applyBorder="1" applyAlignment="1">
      <alignment horizontal="left"/>
    </xf>
    <xf numFmtId="0" fontId="76" fillId="14" borderId="106" xfId="0" applyFont="1" applyFill="1" applyBorder="1" applyAlignment="1">
      <alignment horizontal="left"/>
    </xf>
    <xf numFmtId="0" fontId="76" fillId="14" borderId="106" xfId="0" applyFont="1" applyFill="1" applyBorder="1" applyAlignment="1">
      <alignment horizontal="right"/>
    </xf>
    <xf numFmtId="0" fontId="106" fillId="14" borderId="106" xfId="0" applyFont="1" applyFill="1" applyBorder="1" applyAlignment="1">
      <alignment horizontal="right"/>
    </xf>
    <xf numFmtId="164" fontId="77" fillId="14" borderId="106" xfId="0" applyNumberFormat="1" applyFont="1" applyFill="1" applyBorder="1"/>
    <xf numFmtId="1" fontId="94" fillId="3" borderId="106" xfId="0" applyNumberFormat="1" applyFont="1" applyFill="1" applyBorder="1" applyAlignment="1">
      <alignment horizontal="right"/>
    </xf>
    <xf numFmtId="0" fontId="94" fillId="21" borderId="106" xfId="0" applyFont="1" applyFill="1" applyBorder="1" applyAlignment="1">
      <alignment horizontal="right" vertical="center"/>
    </xf>
    <xf numFmtId="0" fontId="94" fillId="21" borderId="106" xfId="0" applyFont="1" applyFill="1" applyBorder="1" applyAlignment="1">
      <alignment horizontal="left"/>
    </xf>
    <xf numFmtId="0" fontId="205" fillId="0" borderId="0" xfId="0" applyFont="1"/>
    <xf numFmtId="0" fontId="205" fillId="0" borderId="0" xfId="0" applyFont="1" applyAlignment="1">
      <alignment horizontal="left" indent="1"/>
    </xf>
    <xf numFmtId="0" fontId="1" fillId="0" borderId="44" xfId="0" applyFont="1" applyBorder="1" applyAlignment="1">
      <alignment horizontal="center"/>
    </xf>
    <xf numFmtId="0" fontId="1" fillId="0" borderId="111" xfId="0" applyFont="1" applyBorder="1" applyAlignment="1">
      <alignment horizontal="center"/>
    </xf>
    <xf numFmtId="0" fontId="1" fillId="0" borderId="0" xfId="0" applyFont="1" applyAlignment="1">
      <alignment horizontal="right"/>
    </xf>
    <xf numFmtId="0" fontId="1" fillId="0" borderId="0" xfId="0" applyFont="1" applyAlignment="1">
      <alignment horizontal="left"/>
    </xf>
    <xf numFmtId="0" fontId="1" fillId="0" borderId="0" xfId="0" applyFont="1" applyAlignment="1">
      <alignment horizontal="center" vertical="center"/>
    </xf>
    <xf numFmtId="0" fontId="214" fillId="0" borderId="0" xfId="0" applyFont="1" applyAlignment="1">
      <alignment vertical="center"/>
    </xf>
    <xf numFmtId="0" fontId="188" fillId="0" borderId="0" xfId="0" applyFont="1" applyAlignment="1">
      <alignment horizontal="right"/>
    </xf>
    <xf numFmtId="164" fontId="78" fillId="0" borderId="106" xfId="0" applyNumberFormat="1" applyFont="1" applyBorder="1" applyAlignment="1">
      <alignment horizontal="right"/>
    </xf>
    <xf numFmtId="0" fontId="21" fillId="0" borderId="0" xfId="0" applyFont="1" applyAlignment="1">
      <alignment vertical="top" wrapText="1"/>
    </xf>
    <xf numFmtId="0" fontId="78" fillId="0" borderId="0" xfId="0" applyFont="1" applyAlignment="1">
      <alignment horizontal="left" vertical="center" indent="1"/>
    </xf>
    <xf numFmtId="0" fontId="23" fillId="0" borderId="18" xfId="0" applyFont="1" applyBorder="1" applyAlignment="1">
      <alignment horizontal="left"/>
    </xf>
    <xf numFmtId="0" fontId="23" fillId="0" borderId="20" xfId="0" applyFont="1" applyBorder="1" applyAlignment="1">
      <alignment horizontal="left"/>
    </xf>
    <xf numFmtId="0" fontId="23" fillId="0" borderId="22" xfId="0" applyFont="1" applyBorder="1" applyAlignment="1">
      <alignment horizontal="left"/>
    </xf>
    <xf numFmtId="0" fontId="23" fillId="0" borderId="17" xfId="0" applyFont="1" applyBorder="1" applyAlignment="1">
      <alignment horizontal="left"/>
    </xf>
    <xf numFmtId="0" fontId="56" fillId="0" borderId="17" xfId="0" applyFont="1" applyBorder="1" applyAlignment="1">
      <alignment horizontal="right"/>
    </xf>
    <xf numFmtId="0" fontId="23" fillId="0" borderId="23" xfId="0" applyFont="1" applyBorder="1" applyAlignment="1">
      <alignment horizontal="left"/>
    </xf>
    <xf numFmtId="0" fontId="23" fillId="0" borderId="19" xfId="0" applyFont="1" applyBorder="1" applyAlignment="1">
      <alignment horizontal="left"/>
    </xf>
    <xf numFmtId="0" fontId="254" fillId="4" borderId="0" xfId="0" applyFont="1" applyFill="1" applyAlignment="1">
      <alignment horizontal="center"/>
    </xf>
    <xf numFmtId="0" fontId="23" fillId="0" borderId="0" xfId="0" applyFont="1" applyAlignment="1">
      <alignment horizontal="right"/>
    </xf>
    <xf numFmtId="0" fontId="23" fillId="0" borderId="21" xfId="0" applyFont="1" applyBorder="1" applyAlignment="1">
      <alignment horizontal="left"/>
    </xf>
    <xf numFmtId="0" fontId="23" fillId="0" borderId="24" xfId="0" applyFont="1" applyBorder="1" applyAlignment="1">
      <alignment horizontal="left"/>
    </xf>
    <xf numFmtId="0" fontId="118" fillId="0" borderId="0" xfId="0" applyFont="1" applyAlignment="1">
      <alignment horizontal="center"/>
    </xf>
    <xf numFmtId="0" fontId="70" fillId="0" borderId="0" xfId="0" applyFont="1" applyAlignment="1">
      <alignment vertical="center"/>
    </xf>
    <xf numFmtId="0" fontId="137" fillId="0" borderId="0" xfId="0" applyFont="1" applyAlignment="1">
      <alignment horizontal="left"/>
    </xf>
    <xf numFmtId="0" fontId="94" fillId="0" borderId="0" xfId="0" applyFont="1"/>
    <xf numFmtId="0" fontId="94" fillId="4" borderId="243" xfId="0" applyFont="1" applyFill="1" applyBorder="1" applyAlignment="1">
      <alignment horizontal="center"/>
    </xf>
    <xf numFmtId="0" fontId="77" fillId="3" borderId="243" xfId="0" applyFont="1" applyFill="1" applyBorder="1" applyAlignment="1">
      <alignment horizontal="center"/>
    </xf>
    <xf numFmtId="0" fontId="77" fillId="18" borderId="243" xfId="0" applyFont="1" applyFill="1" applyBorder="1" applyAlignment="1">
      <alignment horizontal="center"/>
    </xf>
    <xf numFmtId="0" fontId="77" fillId="0" borderId="0" xfId="0" applyFont="1" applyAlignment="1">
      <alignment horizontal="right" indent="2"/>
    </xf>
    <xf numFmtId="0" fontId="77" fillId="0" borderId="0" xfId="0" applyFont="1" applyAlignment="1">
      <alignment horizontal="left" indent="1"/>
    </xf>
    <xf numFmtId="0" fontId="77" fillId="0" borderId="17" xfId="0" applyFont="1" applyBorder="1" applyAlignment="1">
      <alignment horizontal="center"/>
    </xf>
    <xf numFmtId="0" fontId="77" fillId="0" borderId="19" xfId="0" applyFont="1" applyBorder="1" applyAlignment="1">
      <alignment horizontal="center"/>
    </xf>
    <xf numFmtId="0" fontId="77" fillId="0" borderId="20" xfId="0" applyFont="1" applyBorder="1" applyAlignment="1">
      <alignment horizontal="center"/>
    </xf>
    <xf numFmtId="0" fontId="77" fillId="0" borderId="21" xfId="0" applyFont="1" applyBorder="1" applyAlignment="1">
      <alignment horizontal="center"/>
    </xf>
    <xf numFmtId="0" fontId="1" fillId="0" borderId="0" xfId="0" applyFont="1" applyAlignment="1">
      <alignment horizontal="left" indent="1"/>
    </xf>
    <xf numFmtId="0" fontId="77" fillId="0" borderId="22" xfId="0" applyFont="1" applyBorder="1" applyAlignment="1">
      <alignment horizontal="center"/>
    </xf>
    <xf numFmtId="0" fontId="77" fillId="0" borderId="23" xfId="0" applyFont="1" applyBorder="1" applyAlignment="1">
      <alignment horizontal="center"/>
    </xf>
    <xf numFmtId="0" fontId="77" fillId="0" borderId="24" xfId="0" applyFont="1" applyBorder="1" applyAlignment="1">
      <alignment horizontal="center"/>
    </xf>
    <xf numFmtId="0" fontId="77" fillId="3" borderId="249" xfId="0" applyFont="1" applyFill="1" applyBorder="1" applyAlignment="1">
      <alignment horizontal="center"/>
    </xf>
    <xf numFmtId="0" fontId="77" fillId="0" borderId="250" xfId="0" applyFont="1" applyBorder="1" applyAlignment="1">
      <alignment horizontal="center"/>
    </xf>
    <xf numFmtId="0" fontId="77" fillId="0" borderId="250" xfId="0" applyFont="1" applyBorder="1" applyAlignment="1">
      <alignment horizontal="right" indent="2"/>
    </xf>
    <xf numFmtId="0" fontId="77" fillId="3" borderId="251" xfId="0" applyFont="1" applyFill="1" applyBorder="1" applyAlignment="1">
      <alignment horizontal="center"/>
    </xf>
    <xf numFmtId="0" fontId="1" fillId="0" borderId="250" xfId="0" applyFont="1" applyBorder="1" applyAlignment="1">
      <alignment horizontal="left" indent="1"/>
    </xf>
    <xf numFmtId="0" fontId="106" fillId="0" borderId="0" xfId="0" applyFont="1" applyAlignment="1">
      <alignment horizontal="right" indent="2"/>
    </xf>
    <xf numFmtId="0" fontId="113" fillId="0" borderId="0" xfId="0" applyFont="1" applyAlignment="1">
      <alignment horizontal="right" indent="1"/>
    </xf>
    <xf numFmtId="0" fontId="78" fillId="0" borderId="243" xfId="0" applyFont="1" applyBorder="1" applyAlignment="1">
      <alignment horizontal="center"/>
    </xf>
    <xf numFmtId="0" fontId="68" fillId="0" borderId="0" xfId="0" applyFont="1"/>
    <xf numFmtId="2" fontId="21" fillId="0" borderId="0" xfId="0" applyNumberFormat="1" applyFont="1"/>
    <xf numFmtId="2" fontId="23" fillId="0" borderId="0" xfId="0" applyNumberFormat="1" applyFont="1"/>
    <xf numFmtId="1" fontId="77" fillId="18" borderId="106" xfId="0" applyNumberFormat="1" applyFont="1" applyFill="1" applyBorder="1"/>
    <xf numFmtId="0" fontId="77" fillId="0" borderId="1" xfId="0" applyFont="1" applyBorder="1"/>
    <xf numFmtId="0" fontId="25" fillId="4" borderId="0" xfId="0" applyFont="1" applyFill="1" applyAlignment="1">
      <alignment vertical="center"/>
    </xf>
    <xf numFmtId="0" fontId="24" fillId="4" borderId="0" xfId="0" applyFont="1" applyFill="1" applyAlignment="1">
      <alignment vertical="center"/>
    </xf>
    <xf numFmtId="0" fontId="1" fillId="23" borderId="189" xfId="0" applyFont="1" applyFill="1" applyBorder="1" applyAlignment="1">
      <alignment horizontal="center"/>
    </xf>
    <xf numFmtId="0" fontId="42" fillId="23" borderId="189" xfId="0" applyFont="1" applyFill="1" applyBorder="1"/>
    <xf numFmtId="0" fontId="36" fillId="0" borderId="106" xfId="0" applyFont="1" applyBorder="1" applyAlignment="1">
      <alignment horizontal="left" vertical="center" wrapText="1"/>
    </xf>
    <xf numFmtId="0" fontId="78" fillId="0" borderId="0" xfId="0" applyFont="1" applyAlignment="1">
      <alignment horizontal="right" indent="1"/>
    </xf>
    <xf numFmtId="0" fontId="77" fillId="21" borderId="106" xfId="0" applyFont="1" applyFill="1" applyBorder="1" applyAlignment="1">
      <alignment horizontal="left"/>
    </xf>
    <xf numFmtId="0" fontId="205" fillId="3" borderId="106" xfId="0" applyFont="1" applyFill="1" applyBorder="1" applyAlignment="1">
      <alignment horizontal="right"/>
    </xf>
    <xf numFmtId="0" fontId="205" fillId="3" borderId="106" xfId="0" applyFont="1" applyFill="1" applyBorder="1" applyAlignment="1">
      <alignment horizontal="left" indent="1"/>
    </xf>
    <xf numFmtId="0" fontId="139" fillId="0" borderId="0" xfId="0" applyFont="1" applyAlignment="1">
      <alignment horizontal="left"/>
    </xf>
    <xf numFmtId="0" fontId="77" fillId="0" borderId="4" xfId="0" applyFont="1" applyBorder="1" applyAlignment="1">
      <alignment horizontal="left"/>
    </xf>
    <xf numFmtId="0" fontId="70" fillId="0" borderId="4" xfId="0" applyFont="1" applyBorder="1" applyAlignment="1">
      <alignment horizontal="left"/>
    </xf>
    <xf numFmtId="0" fontId="70" fillId="0" borderId="0" xfId="0" applyFont="1"/>
    <xf numFmtId="0" fontId="254" fillId="0" borderId="0" xfId="0" applyFont="1" applyAlignment="1">
      <alignment horizontal="center"/>
    </xf>
    <xf numFmtId="0" fontId="38" fillId="0" borderId="0" xfId="0" applyFont="1" applyAlignment="1">
      <alignment vertical="center"/>
    </xf>
    <xf numFmtId="0" fontId="146" fillId="0" borderId="0" xfId="0" applyFont="1" applyAlignment="1">
      <alignment horizontal="center" vertical="center"/>
    </xf>
    <xf numFmtId="0" fontId="77" fillId="18" borderId="106" xfId="0" applyFont="1" applyFill="1" applyBorder="1" applyAlignment="1">
      <alignment horizontal="right"/>
    </xf>
    <xf numFmtId="1" fontId="77" fillId="18" borderId="113" xfId="0" applyNumberFormat="1" applyFont="1" applyFill="1" applyBorder="1" applyAlignment="1">
      <alignment horizontal="right"/>
    </xf>
    <xf numFmtId="14" fontId="77" fillId="18" borderId="191" xfId="0" applyNumberFormat="1" applyFont="1" applyFill="1" applyBorder="1" applyAlignment="1">
      <alignment horizontal="right"/>
    </xf>
    <xf numFmtId="14" fontId="77" fillId="18" borderId="106" xfId="0" applyNumberFormat="1" applyFont="1" applyFill="1" applyBorder="1" applyAlignment="1">
      <alignment horizontal="right"/>
    </xf>
    <xf numFmtId="0" fontId="77" fillId="0" borderId="20" xfId="0" applyFont="1" applyBorder="1" applyAlignment="1">
      <alignment horizontal="right"/>
    </xf>
    <xf numFmtId="0" fontId="77" fillId="0" borderId="20" xfId="0" applyFont="1" applyBorder="1" applyAlignment="1">
      <alignment horizontal="right" indent="2"/>
    </xf>
    <xf numFmtId="0" fontId="368" fillId="0" borderId="0" xfId="0" applyFont="1" applyAlignment="1">
      <alignment horizontal="center" vertical="center"/>
    </xf>
    <xf numFmtId="0" fontId="77" fillId="0" borderId="18" xfId="0" applyFont="1" applyBorder="1" applyAlignment="1">
      <alignment horizontal="left"/>
    </xf>
    <xf numFmtId="0" fontId="21" fillId="0" borderId="0" xfId="0" applyFont="1" applyAlignment="1">
      <alignment horizontal="center" vertical="center"/>
    </xf>
    <xf numFmtId="0" fontId="369" fillId="0" borderId="0" xfId="0" applyFont="1" applyAlignment="1">
      <alignment horizontal="center" vertical="center"/>
    </xf>
    <xf numFmtId="0" fontId="370" fillId="0" borderId="0" xfId="0" applyFont="1" applyAlignment="1">
      <alignment horizontal="left" vertical="center"/>
    </xf>
    <xf numFmtId="0" fontId="371" fillId="0" borderId="1" xfId="0" applyFont="1" applyBorder="1" applyAlignment="1">
      <alignment horizontal="center" vertical="center"/>
    </xf>
    <xf numFmtId="0" fontId="373" fillId="0" borderId="1" xfId="0" applyFont="1" applyBorder="1" applyAlignment="1">
      <alignment vertical="center"/>
    </xf>
    <xf numFmtId="0" fontId="23" fillId="0" borderId="1" xfId="0" applyFont="1" applyBorder="1" applyAlignment="1">
      <alignment horizontal="left" vertical="center"/>
    </xf>
    <xf numFmtId="0" fontId="23" fillId="0" borderId="1" xfId="0" applyFont="1" applyBorder="1" applyAlignment="1">
      <alignment vertical="center"/>
    </xf>
    <xf numFmtId="0" fontId="371" fillId="0" borderId="1" xfId="0" quotePrefix="1" applyFont="1" applyBorder="1" applyAlignment="1">
      <alignment horizontal="center" vertical="center"/>
    </xf>
    <xf numFmtId="0" fontId="371" fillId="0" borderId="3" xfId="0" applyFont="1" applyBorder="1" applyAlignment="1">
      <alignment horizontal="center" vertical="center"/>
    </xf>
    <xf numFmtId="0" fontId="369" fillId="0" borderId="3" xfId="0" applyFont="1" applyBorder="1" applyAlignment="1">
      <alignment horizontal="center" vertical="center"/>
    </xf>
    <xf numFmtId="0" fontId="371" fillId="0" borderId="3" xfId="0" quotePrefix="1" applyFont="1" applyBorder="1" applyAlignment="1">
      <alignment horizontal="center" vertical="center"/>
    </xf>
    <xf numFmtId="0" fontId="295" fillId="0" borderId="0" xfId="0" applyFont="1" applyAlignment="1">
      <alignment horizontal="center" vertical="center"/>
    </xf>
    <xf numFmtId="0" fontId="213" fillId="0" borderId="0" xfId="0" applyFont="1" applyAlignment="1">
      <alignment horizontal="center" vertical="center"/>
    </xf>
    <xf numFmtId="0" fontId="371" fillId="0" borderId="0" xfId="0" applyFont="1" applyAlignment="1">
      <alignment horizontal="center" vertical="center"/>
    </xf>
    <xf numFmtId="0" fontId="384" fillId="0" borderId="0" xfId="0" applyFont="1" applyAlignment="1">
      <alignment horizontal="center"/>
    </xf>
    <xf numFmtId="0" fontId="384" fillId="0" borderId="0" xfId="0" applyFont="1" applyAlignment="1">
      <alignment horizontal="left"/>
    </xf>
    <xf numFmtId="0" fontId="387" fillId="3" borderId="1" xfId="0" applyFont="1" applyFill="1" applyBorder="1" applyAlignment="1">
      <alignment horizontal="center" vertical="center"/>
    </xf>
    <xf numFmtId="0" fontId="388" fillId="3" borderId="1" xfId="0" applyFont="1" applyFill="1" applyBorder="1" applyAlignment="1">
      <alignment horizontal="left" vertical="center"/>
    </xf>
    <xf numFmtId="0" fontId="371" fillId="18" borderId="1" xfId="0" applyFont="1" applyFill="1" applyBorder="1" applyAlignment="1">
      <alignment horizontal="center" vertical="center"/>
    </xf>
    <xf numFmtId="0" fontId="23" fillId="18" borderId="1" xfId="0" applyFont="1" applyFill="1" applyBorder="1" applyAlignment="1">
      <alignment vertical="center"/>
    </xf>
    <xf numFmtId="0" fontId="36" fillId="14" borderId="106" xfId="0" applyFont="1" applyFill="1" applyBorder="1" applyAlignment="1">
      <alignment horizontal="left" vertical="center" wrapText="1"/>
    </xf>
    <xf numFmtId="164" fontId="94" fillId="21" borderId="181" xfId="0" applyNumberFormat="1" applyFont="1" applyFill="1" applyBorder="1" applyAlignment="1">
      <alignment vertical="center" wrapText="1"/>
    </xf>
    <xf numFmtId="164" fontId="94" fillId="21" borderId="182" xfId="0" applyNumberFormat="1" applyFont="1" applyFill="1" applyBorder="1" applyAlignment="1">
      <alignment horizontal="right" vertical="center" wrapText="1"/>
    </xf>
    <xf numFmtId="0" fontId="77" fillId="0" borderId="0" xfId="0" applyFont="1" applyAlignment="1">
      <alignment horizontal="left" vertical="center" indent="1"/>
    </xf>
    <xf numFmtId="0" fontId="77" fillId="0" borderId="0" xfId="0" applyFont="1" applyAlignment="1">
      <alignment vertical="top" wrapText="1"/>
    </xf>
    <xf numFmtId="0" fontId="77" fillId="0" borderId="0" xfId="0" applyFont="1" applyAlignment="1">
      <alignment horizontal="right" indent="1"/>
    </xf>
    <xf numFmtId="0" fontId="94" fillId="3" borderId="0" xfId="0" applyFont="1" applyFill="1" applyAlignment="1">
      <alignment vertical="center" wrapText="1"/>
    </xf>
    <xf numFmtId="0" fontId="94" fillId="3" borderId="180" xfId="0" applyFont="1" applyFill="1" applyBorder="1" applyAlignment="1">
      <alignment vertical="center" wrapText="1"/>
    </xf>
    <xf numFmtId="0" fontId="94" fillId="21" borderId="106" xfId="0" applyFont="1" applyFill="1" applyBorder="1" applyAlignment="1">
      <alignment vertical="center" wrapText="1"/>
    </xf>
    <xf numFmtId="0" fontId="94" fillId="21" borderId="106" xfId="0" applyFont="1" applyFill="1" applyBorder="1" applyAlignment="1">
      <alignment horizontal="right" vertical="center" indent="1"/>
    </xf>
    <xf numFmtId="0" fontId="94" fillId="3" borderId="113" xfId="0" applyFont="1" applyFill="1" applyBorder="1" applyAlignment="1">
      <alignment horizontal="right" indent="1"/>
    </xf>
    <xf numFmtId="0" fontId="94" fillId="3" borderId="187" xfId="0" applyFont="1" applyFill="1" applyBorder="1" applyAlignment="1">
      <alignment horizontal="right" indent="1"/>
    </xf>
    <xf numFmtId="0" fontId="36" fillId="16" borderId="106" xfId="0" applyFont="1" applyFill="1" applyBorder="1" applyAlignment="1">
      <alignment horizontal="left" vertical="center" wrapText="1"/>
    </xf>
    <xf numFmtId="164" fontId="77" fillId="18" borderId="113" xfId="0" applyNumberFormat="1" applyFont="1" applyFill="1" applyBorder="1"/>
    <xf numFmtId="0" fontId="138" fillId="0" borderId="0" xfId="0" applyFont="1" applyAlignment="1">
      <alignment horizontal="center" vertical="center"/>
    </xf>
    <xf numFmtId="1" fontId="326" fillId="0" borderId="0" xfId="0" applyNumberFormat="1" applyFont="1" applyAlignment="1">
      <alignment horizontal="center" vertical="center"/>
    </xf>
    <xf numFmtId="165" fontId="78" fillId="0" borderId="106" xfId="0" applyNumberFormat="1" applyFont="1" applyBorder="1" applyAlignment="1">
      <alignment horizontal="center"/>
    </xf>
    <xf numFmtId="0" fontId="109" fillId="4" borderId="14" xfId="0" applyFont="1" applyFill="1" applyBorder="1" applyAlignment="1">
      <alignment horizontal="center"/>
    </xf>
    <xf numFmtId="0" fontId="106" fillId="0" borderId="0" xfId="0" applyFont="1" applyAlignment="1">
      <alignment vertical="center"/>
    </xf>
    <xf numFmtId="0" fontId="359" fillId="0" borderId="0" xfId="0" applyFont="1" applyAlignment="1">
      <alignment vertical="center"/>
    </xf>
    <xf numFmtId="0" fontId="77" fillId="0" borderId="0" xfId="0" applyFont="1" applyAlignment="1">
      <alignment horizontal="center" vertical="center"/>
    </xf>
    <xf numFmtId="1" fontId="106" fillId="18" borderId="106" xfId="0" applyNumberFormat="1" applyFont="1" applyFill="1" applyBorder="1" applyAlignment="1">
      <alignment horizontal="right"/>
    </xf>
    <xf numFmtId="0" fontId="78" fillId="18" borderId="243" xfId="0" applyFont="1" applyFill="1" applyBorder="1" applyAlignment="1">
      <alignment horizontal="center"/>
    </xf>
    <xf numFmtId="1" fontId="77" fillId="18" borderId="23" xfId="0" applyNumberFormat="1" applyFont="1" applyFill="1" applyBorder="1" applyAlignment="1">
      <alignment horizontal="right"/>
    </xf>
    <xf numFmtId="1" fontId="77" fillId="18" borderId="179" xfId="0" applyNumberFormat="1" applyFont="1" applyFill="1" applyBorder="1" applyAlignment="1">
      <alignment horizontal="right"/>
    </xf>
    <xf numFmtId="1" fontId="77" fillId="18" borderId="360" xfId="0" applyNumberFormat="1" applyFont="1" applyFill="1" applyBorder="1" applyAlignment="1">
      <alignment horizontal="right"/>
    </xf>
    <xf numFmtId="1" fontId="77" fillId="18" borderId="180" xfId="0" applyNumberFormat="1" applyFont="1" applyFill="1" applyBorder="1" applyAlignment="1">
      <alignment horizontal="right"/>
    </xf>
    <xf numFmtId="1" fontId="250" fillId="18" borderId="188" xfId="0" applyNumberFormat="1" applyFont="1" applyFill="1" applyBorder="1" applyAlignment="1">
      <alignment horizontal="right" vertical="center"/>
    </xf>
    <xf numFmtId="0" fontId="77" fillId="0" borderId="361" xfId="0" applyFont="1" applyBorder="1" applyAlignment="1">
      <alignment horizontal="center"/>
    </xf>
    <xf numFmtId="1" fontId="77" fillId="18" borderId="146" xfId="0" applyNumberFormat="1" applyFont="1" applyFill="1" applyBorder="1" applyAlignment="1">
      <alignment horizontal="right"/>
    </xf>
    <xf numFmtId="0" fontId="106" fillId="3" borderId="243" xfId="0" applyFont="1" applyFill="1" applyBorder="1" applyAlignment="1">
      <alignment horizontal="center"/>
    </xf>
    <xf numFmtId="0" fontId="107" fillId="0" borderId="0" xfId="0" applyFont="1" applyAlignment="1">
      <alignment horizontal="right"/>
    </xf>
    <xf numFmtId="1" fontId="205" fillId="21" borderId="106" xfId="0" applyNumberFormat="1" applyFont="1" applyFill="1" applyBorder="1" applyAlignment="1">
      <alignment horizontal="right"/>
    </xf>
    <xf numFmtId="1" fontId="205" fillId="21" borderId="106" xfId="0" applyNumberFormat="1" applyFont="1" applyFill="1" applyBorder="1" applyAlignment="1">
      <alignment horizontal="left"/>
    </xf>
    <xf numFmtId="0" fontId="250" fillId="0" borderId="0" xfId="0" applyFont="1" applyAlignment="1">
      <alignment horizontal="left" vertical="center"/>
    </xf>
    <xf numFmtId="0" fontId="250" fillId="0" borderId="0" xfId="0" applyFont="1" applyAlignment="1">
      <alignment horizontal="right" vertical="center"/>
    </xf>
    <xf numFmtId="0" fontId="118" fillId="0" borderId="0" xfId="0" applyFont="1" applyAlignment="1">
      <alignment horizontal="left" vertical="center"/>
    </xf>
    <xf numFmtId="0" fontId="23" fillId="0" borderId="21" xfId="0" applyFont="1" applyBorder="1"/>
    <xf numFmtId="0" fontId="139" fillId="0" borderId="19" xfId="0" applyFont="1" applyBorder="1" applyAlignment="1">
      <alignment horizontal="right"/>
    </xf>
    <xf numFmtId="0" fontId="127" fillId="0" borderId="0" xfId="0" applyFont="1" applyAlignment="1">
      <alignment horizontal="left" vertical="top"/>
    </xf>
    <xf numFmtId="0" fontId="127" fillId="0" borderId="0" xfId="0" quotePrefix="1" applyFont="1" applyAlignment="1">
      <alignment horizontal="left"/>
    </xf>
    <xf numFmtId="1" fontId="77" fillId="21" borderId="106" xfId="0" applyNumberFormat="1" applyFont="1" applyFill="1" applyBorder="1" applyAlignment="1">
      <alignment horizontal="right"/>
    </xf>
    <xf numFmtId="0" fontId="384" fillId="0" borderId="0" xfId="0" applyFont="1" applyAlignment="1">
      <alignment horizontal="center" vertical="top"/>
    </xf>
    <xf numFmtId="0" fontId="270" fillId="0" borderId="0" xfId="0" applyFont="1" applyAlignment="1">
      <alignment horizontal="left"/>
    </xf>
    <xf numFmtId="0" fontId="1" fillId="0" borderId="0" xfId="0" applyFont="1" applyProtection="1">
      <protection locked="0"/>
    </xf>
    <xf numFmtId="0" fontId="106" fillId="0" borderId="0" xfId="0" applyFont="1" applyAlignment="1">
      <alignment horizontal="right" vertical="center"/>
    </xf>
    <xf numFmtId="0" fontId="106" fillId="0" borderId="0" xfId="0" applyFont="1" applyAlignment="1">
      <alignment horizontal="left" vertical="center"/>
    </xf>
    <xf numFmtId="0" fontId="1" fillId="0" borderId="0" xfId="0" applyFont="1" applyAlignment="1">
      <alignment horizontal="left" vertical="center"/>
    </xf>
    <xf numFmtId="2" fontId="1" fillId="0" borderId="0" xfId="0" applyNumberFormat="1" applyFont="1" applyAlignment="1">
      <alignment horizontal="center" vertical="center"/>
    </xf>
    <xf numFmtId="165" fontId="1" fillId="0" borderId="0" xfId="0" applyNumberFormat="1" applyFont="1" applyAlignment="1">
      <alignment horizontal="center" vertical="center"/>
    </xf>
    <xf numFmtId="2" fontId="118" fillId="0" borderId="0" xfId="0" applyNumberFormat="1" applyFont="1" applyAlignment="1">
      <alignment horizontal="center" vertical="center"/>
    </xf>
    <xf numFmtId="0" fontId="235" fillId="0" borderId="0" xfId="0" applyFont="1" applyAlignment="1">
      <alignment horizontal="center"/>
    </xf>
    <xf numFmtId="0" fontId="137" fillId="0" borderId="0" xfId="0" applyFont="1" applyAlignment="1">
      <alignment horizontal="left" vertical="center"/>
    </xf>
    <xf numFmtId="0" fontId="68" fillId="0" borderId="146" xfId="0" applyFont="1" applyBorder="1"/>
    <xf numFmtId="1" fontId="77" fillId="18" borderId="106" xfId="0" applyNumberFormat="1" applyFont="1" applyFill="1" applyBorder="1" applyAlignment="1">
      <alignment horizontal="right" wrapText="1"/>
    </xf>
    <xf numFmtId="0" fontId="138" fillId="0" borderId="0" xfId="0" applyFont="1" applyAlignment="1">
      <alignment vertical="center"/>
    </xf>
    <xf numFmtId="174" fontId="282" fillId="0" borderId="0" xfId="0" applyNumberFormat="1" applyFont="1" applyAlignment="1">
      <alignment horizontal="center" vertical="center"/>
    </xf>
    <xf numFmtId="0" fontId="21" fillId="0" borderId="0" xfId="0" applyFont="1" applyProtection="1">
      <protection locked="0"/>
    </xf>
    <xf numFmtId="0" fontId="23" fillId="0" borderId="0" xfId="0" applyFont="1" applyProtection="1">
      <protection locked="0"/>
    </xf>
    <xf numFmtId="0" fontId="23" fillId="0" borderId="0" xfId="0" quotePrefix="1" applyFont="1" applyProtection="1">
      <protection locked="0"/>
    </xf>
    <xf numFmtId="0" fontId="41" fillId="0" borderId="0" xfId="0" applyFont="1" applyAlignment="1" applyProtection="1">
      <alignment horizontal="left" indent="1"/>
      <protection locked="0"/>
    </xf>
    <xf numFmtId="0" fontId="41" fillId="0" borderId="0" xfId="0" applyFont="1" applyProtection="1">
      <protection locked="0"/>
    </xf>
    <xf numFmtId="0" fontId="138" fillId="0" borderId="0" xfId="0" applyFont="1" applyAlignment="1" applyProtection="1">
      <alignment horizontal="left"/>
      <protection locked="0"/>
    </xf>
    <xf numFmtId="0" fontId="370" fillId="0" borderId="0" xfId="0" applyFont="1" applyProtection="1">
      <protection locked="0"/>
    </xf>
    <xf numFmtId="0" fontId="370" fillId="0" borderId="0" xfId="0" quotePrefix="1" applyFont="1" applyProtection="1">
      <protection locked="0"/>
    </xf>
    <xf numFmtId="0" fontId="22" fillId="0" borderId="0" xfId="0" applyFont="1" applyAlignment="1" applyProtection="1">
      <alignment horizontal="right"/>
      <protection locked="0"/>
    </xf>
    <xf numFmtId="0" fontId="41" fillId="0" borderId="0" xfId="0" applyFont="1" applyAlignment="1" applyProtection="1">
      <alignment horizontal="center" vertical="center"/>
      <protection locked="0"/>
    </xf>
    <xf numFmtId="0" fontId="1" fillId="0" borderId="0" xfId="0" applyFont="1" applyAlignment="1" applyProtection="1">
      <alignment wrapText="1"/>
      <protection locked="0"/>
    </xf>
    <xf numFmtId="9" fontId="36" fillId="0" borderId="0" xfId="1" applyFont="1" applyFill="1" applyBorder="1" applyAlignment="1">
      <alignment horizontal="left"/>
    </xf>
    <xf numFmtId="1" fontId="176" fillId="0" borderId="0" xfId="1" applyNumberFormat="1" applyFont="1" applyFill="1" applyBorder="1" applyAlignment="1">
      <alignment horizontal="left" vertical="top"/>
    </xf>
    <xf numFmtId="9" fontId="36" fillId="0" borderId="0" xfId="1" applyFont="1" applyFill="1" applyBorder="1" applyAlignment="1"/>
    <xf numFmtId="0" fontId="21" fillId="0" borderId="0" xfId="0" applyFont="1" applyAlignment="1" applyProtection="1">
      <alignment horizontal="left"/>
      <protection locked="0"/>
    </xf>
    <xf numFmtId="0" fontId="23" fillId="0" borderId="0" xfId="0" applyFont="1" applyAlignment="1" applyProtection="1">
      <alignment horizontal="left"/>
      <protection locked="0"/>
    </xf>
    <xf numFmtId="0" fontId="42" fillId="0" borderId="0" xfId="0" applyFont="1" applyAlignment="1" applyProtection="1">
      <alignment horizontal="left"/>
      <protection locked="0"/>
    </xf>
    <xf numFmtId="0" fontId="122" fillId="0" borderId="0" xfId="0" applyFont="1" applyProtection="1">
      <protection locked="0"/>
    </xf>
    <xf numFmtId="0" fontId="122" fillId="0" borderId="0" xfId="0" applyFont="1" applyAlignment="1" applyProtection="1">
      <alignment horizontal="center"/>
      <protection locked="0"/>
    </xf>
    <xf numFmtId="0" fontId="122" fillId="0" borderId="0" xfId="0" applyFont="1" applyAlignment="1" applyProtection="1">
      <alignment horizontal="left"/>
      <protection locked="0"/>
    </xf>
    <xf numFmtId="1" fontId="139" fillId="0" borderId="0" xfId="0" applyNumberFormat="1" applyFont="1" applyProtection="1">
      <protection locked="0"/>
    </xf>
    <xf numFmtId="0" fontId="180" fillId="0" borderId="0" xfId="0" applyFont="1" applyAlignment="1" applyProtection="1">
      <alignment horizontal="center"/>
      <protection locked="0"/>
    </xf>
    <xf numFmtId="1" fontId="180" fillId="0" borderId="0" xfId="0" applyNumberFormat="1" applyFont="1" applyAlignment="1" applyProtection="1">
      <alignment horizontal="center"/>
      <protection locked="0"/>
    </xf>
    <xf numFmtId="0" fontId="161" fillId="0" borderId="0" xfId="0" applyFont="1" applyProtection="1">
      <protection locked="0"/>
    </xf>
    <xf numFmtId="0" fontId="483" fillId="0" borderId="0" xfId="0" applyFont="1" applyAlignment="1" applyProtection="1">
      <alignment horizontal="center"/>
      <protection locked="0"/>
    </xf>
    <xf numFmtId="1" fontId="483" fillId="0" borderId="0" xfId="0" applyNumberFormat="1" applyFont="1" applyAlignment="1" applyProtection="1">
      <alignment horizontal="center"/>
      <protection locked="0"/>
    </xf>
    <xf numFmtId="1" fontId="497" fillId="0" borderId="0" xfId="0" applyNumberFormat="1" applyFont="1" applyAlignment="1" applyProtection="1">
      <alignment horizontal="center"/>
      <protection locked="0"/>
    </xf>
    <xf numFmtId="0" fontId="138" fillId="0" borderId="0" xfId="0" applyFont="1" applyAlignment="1" applyProtection="1">
      <alignment horizontal="right"/>
      <protection locked="0"/>
    </xf>
    <xf numFmtId="14" fontId="85" fillId="0" borderId="0" xfId="0" applyNumberFormat="1" applyFont="1" applyProtection="1">
      <protection locked="0"/>
    </xf>
    <xf numFmtId="0" fontId="85" fillId="0" borderId="0" xfId="0" applyFont="1" applyProtection="1">
      <protection locked="0"/>
    </xf>
    <xf numFmtId="0" fontId="498" fillId="0" borderId="0" xfId="0" applyFont="1" applyAlignment="1" applyProtection="1">
      <alignment horizontal="center"/>
      <protection locked="0"/>
    </xf>
    <xf numFmtId="1" fontId="498" fillId="0" borderId="0" xfId="0" applyNumberFormat="1" applyFont="1" applyAlignment="1" applyProtection="1">
      <alignment horizontal="center"/>
      <protection locked="0"/>
    </xf>
    <xf numFmtId="14" fontId="161" fillId="0" borderId="0" xfId="0" applyNumberFormat="1" applyFont="1" applyProtection="1">
      <protection locked="0"/>
    </xf>
    <xf numFmtId="1" fontId="139" fillId="0" borderId="0" xfId="0" applyNumberFormat="1" applyFont="1" applyAlignment="1" applyProtection="1">
      <alignment horizontal="left"/>
      <protection locked="0"/>
    </xf>
    <xf numFmtId="0" fontId="41" fillId="0" borderId="0" xfId="0" applyFont="1" applyAlignment="1" applyProtection="1">
      <alignment horizontal="left"/>
      <protection locked="0"/>
    </xf>
    <xf numFmtId="0" fontId="161" fillId="0" borderId="0" xfId="0" applyFont="1" applyAlignment="1" applyProtection="1">
      <alignment horizontal="left"/>
      <protection locked="0"/>
    </xf>
    <xf numFmtId="1" fontId="41" fillId="0" borderId="0" xfId="0" applyNumberFormat="1" applyFont="1" applyAlignment="1" applyProtection="1">
      <alignment vertical="center"/>
      <protection locked="0"/>
    </xf>
    <xf numFmtId="0" fontId="41" fillId="0" borderId="0" xfId="0" applyFont="1" applyAlignment="1" applyProtection="1">
      <alignment vertical="center"/>
      <protection locked="0"/>
    </xf>
    <xf numFmtId="0" fontId="71" fillId="0" borderId="0" xfId="0" applyFont="1" applyProtection="1">
      <protection locked="0"/>
    </xf>
    <xf numFmtId="0" fontId="171" fillId="0" borderId="0" xfId="0" quotePrefix="1" applyFont="1" applyAlignment="1">
      <alignment vertical="center"/>
    </xf>
    <xf numFmtId="0" fontId="171" fillId="0" borderId="0" xfId="0" applyFont="1" applyAlignment="1">
      <alignment vertical="center"/>
    </xf>
    <xf numFmtId="0" fontId="106" fillId="0" borderId="0" xfId="0" quotePrefix="1" applyFont="1" applyAlignment="1">
      <alignment vertical="center"/>
    </xf>
    <xf numFmtId="0" fontId="190" fillId="0" borderId="0" xfId="0" applyFont="1" applyAlignment="1">
      <alignment vertical="center"/>
    </xf>
    <xf numFmtId="0" fontId="499" fillId="0" borderId="0" xfId="0" applyFont="1" applyAlignment="1">
      <alignment vertical="center"/>
    </xf>
    <xf numFmtId="0" fontId="106" fillId="0" borderId="0" xfId="0" applyFont="1" applyAlignment="1" applyProtection="1">
      <alignment vertical="center" wrapText="1"/>
      <protection locked="0"/>
    </xf>
    <xf numFmtId="0" fontId="499" fillId="0" borderId="0" xfId="0" quotePrefix="1" applyFont="1" applyAlignment="1">
      <alignment vertical="center"/>
    </xf>
    <xf numFmtId="0" fontId="190" fillId="0" borderId="0" xfId="0" quotePrefix="1" applyFont="1" applyAlignment="1">
      <alignment vertical="center"/>
    </xf>
    <xf numFmtId="0" fontId="359" fillId="0" borderId="0" xfId="0" quotePrefix="1" applyFont="1" applyAlignment="1">
      <alignment vertical="center"/>
    </xf>
    <xf numFmtId="0" fontId="61" fillId="0" borderId="0" xfId="0" applyFont="1" applyAlignment="1" applyProtection="1">
      <alignment horizontal="left"/>
      <protection locked="0"/>
    </xf>
    <xf numFmtId="1" fontId="161" fillId="0" borderId="0" xfId="0" applyNumberFormat="1" applyFont="1" applyAlignment="1" applyProtection="1">
      <alignment horizontal="left"/>
      <protection locked="0"/>
    </xf>
    <xf numFmtId="0" fontId="146" fillId="0" borderId="0" xfId="0" applyFont="1" applyAlignment="1" applyProtection="1">
      <alignment horizontal="left"/>
      <protection locked="0"/>
    </xf>
    <xf numFmtId="1" fontId="61" fillId="0" borderId="0" xfId="0" applyNumberFormat="1" applyFont="1" applyAlignment="1" applyProtection="1">
      <alignment horizontal="left"/>
      <protection locked="0"/>
    </xf>
    <xf numFmtId="0" fontId="139" fillId="0" borderId="0" xfId="0" applyFont="1" applyAlignment="1">
      <alignment horizontal="left" vertical="center"/>
    </xf>
    <xf numFmtId="2" fontId="139" fillId="0" borderId="0" xfId="0" applyNumberFormat="1" applyFont="1" applyAlignment="1">
      <alignment horizontal="left" vertical="center"/>
    </xf>
    <xf numFmtId="0" fontId="138" fillId="0" borderId="0" xfId="0" applyFont="1" applyAlignment="1" applyProtection="1">
      <alignment horizontal="left" indent="1"/>
      <protection locked="0"/>
    </xf>
    <xf numFmtId="0" fontId="138" fillId="0" borderId="413" xfId="0" applyFont="1" applyBorder="1" applyAlignment="1" applyProtection="1">
      <alignment horizontal="right"/>
      <protection locked="0"/>
    </xf>
    <xf numFmtId="0" fontId="138" fillId="0" borderId="414" xfId="0" applyFont="1" applyBorder="1" applyAlignment="1" applyProtection="1">
      <alignment horizontal="left" indent="1"/>
      <protection locked="0"/>
    </xf>
    <xf numFmtId="0" fontId="138" fillId="0" borderId="415" xfId="0" applyFont="1" applyBorder="1" applyAlignment="1" applyProtection="1">
      <alignment horizontal="right"/>
      <protection locked="0"/>
    </xf>
    <xf numFmtId="0" fontId="138" fillId="0" borderId="416" xfId="0" applyFont="1" applyBorder="1" applyAlignment="1" applyProtection="1">
      <alignment horizontal="left" indent="1"/>
      <protection locked="0"/>
    </xf>
    <xf numFmtId="0" fontId="138" fillId="0" borderId="417" xfId="0" applyFont="1" applyBorder="1" applyAlignment="1" applyProtection="1">
      <alignment horizontal="left" indent="1"/>
      <protection locked="0"/>
    </xf>
    <xf numFmtId="0" fontId="138" fillId="0" borderId="418" xfId="0" applyFont="1" applyBorder="1" applyAlignment="1" applyProtection="1">
      <alignment horizontal="right"/>
      <protection locked="0"/>
    </xf>
    <xf numFmtId="0" fontId="138" fillId="0" borderId="419" xfId="0" applyFont="1" applyBorder="1" applyAlignment="1" applyProtection="1">
      <alignment horizontal="left" indent="1"/>
      <protection locked="0"/>
    </xf>
    <xf numFmtId="0" fontId="138" fillId="0" borderId="420" xfId="0" applyFont="1" applyBorder="1" applyAlignment="1" applyProtection="1">
      <alignment horizontal="left" indent="1"/>
      <protection locked="0"/>
    </xf>
    <xf numFmtId="1" fontId="138" fillId="18" borderId="414" xfId="0" applyNumberFormat="1" applyFont="1" applyFill="1" applyBorder="1" applyAlignment="1">
      <alignment horizontal="right"/>
    </xf>
    <xf numFmtId="167" fontId="77" fillId="18" borderId="113" xfId="0" applyNumberFormat="1" applyFont="1" applyFill="1" applyBorder="1"/>
    <xf numFmtId="167" fontId="107" fillId="0" borderId="0" xfId="0" applyNumberFormat="1" applyFont="1" applyAlignment="1">
      <alignment horizontal="left" indent="1"/>
    </xf>
    <xf numFmtId="0" fontId="72" fillId="0" borderId="193" xfId="0" applyFont="1" applyBorder="1" applyAlignment="1">
      <alignment horizontal="left" wrapText="1"/>
    </xf>
    <xf numFmtId="0" fontId="108" fillId="15" borderId="106" xfId="0" applyFont="1" applyFill="1" applyBorder="1" applyAlignment="1">
      <alignment horizontal="left" vertical="top" wrapText="1"/>
    </xf>
    <xf numFmtId="0" fontId="72" fillId="0" borderId="106" xfId="0" applyFont="1" applyBorder="1" applyAlignment="1">
      <alignment horizontal="left" vertical="top" wrapText="1"/>
    </xf>
    <xf numFmtId="0" fontId="108" fillId="15" borderId="106" xfId="0" applyFont="1" applyFill="1" applyBorder="1" applyAlignment="1">
      <alignment horizontal="center" vertical="top" wrapText="1"/>
    </xf>
    <xf numFmtId="0" fontId="108" fillId="3" borderId="106" xfId="0" applyFont="1" applyFill="1" applyBorder="1" applyAlignment="1">
      <alignment horizontal="left" vertical="top" wrapText="1"/>
    </xf>
    <xf numFmtId="0" fontId="94" fillId="3" borderId="427" xfId="0" applyFont="1" applyFill="1" applyBorder="1" applyAlignment="1">
      <alignment horizontal="left"/>
    </xf>
    <xf numFmtId="0" fontId="492" fillId="18" borderId="0" xfId="0" applyFont="1" applyFill="1" applyAlignment="1">
      <alignment vertical="top" wrapText="1"/>
    </xf>
    <xf numFmtId="0" fontId="492" fillId="18" borderId="0" xfId="0" applyFont="1" applyFill="1" applyAlignment="1">
      <alignment vertical="top"/>
    </xf>
    <xf numFmtId="0" fontId="405" fillId="0" borderId="0" xfId="0" applyFont="1" applyAlignment="1">
      <alignment vertical="top"/>
    </xf>
    <xf numFmtId="0" fontId="176" fillId="0" borderId="0" xfId="0" applyFont="1" applyAlignment="1">
      <alignment horizontal="center" vertical="center"/>
    </xf>
    <xf numFmtId="0" fontId="114" fillId="0" borderId="0" xfId="0" applyFont="1" applyAlignment="1">
      <alignment vertical="center"/>
    </xf>
    <xf numFmtId="0" fontId="181" fillId="0" borderId="0" xfId="0" applyFont="1"/>
    <xf numFmtId="0" fontId="146" fillId="0" borderId="0" xfId="0" applyFont="1" applyAlignment="1">
      <alignment vertical="top"/>
    </xf>
    <xf numFmtId="0" fontId="122" fillId="0" borderId="0" xfId="0" applyFont="1" applyAlignment="1">
      <alignment vertical="top"/>
    </xf>
    <xf numFmtId="0" fontId="146" fillId="23" borderId="0" xfId="0" applyFont="1" applyFill="1" applyAlignment="1">
      <alignment horizontal="left" indent="2"/>
    </xf>
    <xf numFmtId="0" fontId="109" fillId="23" borderId="0" xfId="0" applyFont="1" applyFill="1" applyAlignment="1">
      <alignment horizontal="center"/>
    </xf>
    <xf numFmtId="0" fontId="1" fillId="23" borderId="0" xfId="0" applyFont="1" applyFill="1" applyAlignment="1">
      <alignment horizontal="center"/>
    </xf>
    <xf numFmtId="0" fontId="146" fillId="23" borderId="0" xfId="0" applyFont="1" applyFill="1"/>
    <xf numFmtId="0" fontId="137" fillId="23" borderId="0" xfId="0" applyFont="1" applyFill="1" applyAlignment="1">
      <alignment horizontal="center"/>
    </xf>
    <xf numFmtId="0" fontId="339" fillId="0" borderId="0" xfId="0" applyFont="1" applyAlignment="1">
      <alignment vertical="top"/>
    </xf>
    <xf numFmtId="0" fontId="183" fillId="23" borderId="0" xfId="0" applyFont="1" applyFill="1" applyAlignment="1">
      <alignment horizontal="left" vertical="center" indent="3"/>
    </xf>
    <xf numFmtId="0" fontId="135" fillId="23" borderId="0" xfId="0" applyFont="1" applyFill="1" applyAlignment="1">
      <alignment horizontal="center"/>
    </xf>
    <xf numFmtId="0" fontId="184" fillId="23" borderId="0" xfId="0" applyFont="1" applyFill="1" applyAlignment="1">
      <alignment horizontal="left" vertical="center" indent="2"/>
    </xf>
    <xf numFmtId="0" fontId="182" fillId="23" borderId="0" xfId="0" applyFont="1" applyFill="1" applyAlignment="1">
      <alignment horizontal="left" vertical="center"/>
    </xf>
    <xf numFmtId="0" fontId="184" fillId="23" borderId="0" xfId="0" applyFont="1" applyFill="1" applyAlignment="1">
      <alignment horizontal="left" vertical="center" indent="3"/>
    </xf>
    <xf numFmtId="0" fontId="185" fillId="23" borderId="0" xfId="0" applyFont="1" applyFill="1" applyAlignment="1">
      <alignment horizontal="left" vertical="center" indent="2"/>
    </xf>
    <xf numFmtId="0" fontId="186" fillId="23" borderId="0" xfId="0" applyFont="1" applyFill="1"/>
    <xf numFmtId="0" fontId="185" fillId="23" borderId="0" xfId="0" applyFont="1" applyFill="1" applyAlignment="1">
      <alignment horizontal="left" vertical="center" indent="3"/>
    </xf>
    <xf numFmtId="0" fontId="278" fillId="0" borderId="0" xfId="0" applyFont="1" applyAlignment="1">
      <alignment horizontal="left"/>
    </xf>
    <xf numFmtId="0" fontId="340" fillId="0" borderId="0" xfId="0" applyFont="1" applyAlignment="1">
      <alignment horizontal="center"/>
    </xf>
    <xf numFmtId="0" fontId="278" fillId="0" borderId="57" xfId="0" applyFont="1" applyBorder="1" applyAlignment="1">
      <alignment horizontal="left"/>
    </xf>
    <xf numFmtId="0" fontId="127" fillId="0" borderId="57" xfId="0" applyFont="1" applyBorder="1" applyAlignment="1">
      <alignment horizontal="left"/>
    </xf>
    <xf numFmtId="0" fontId="118" fillId="0" borderId="57" xfId="0" applyFont="1" applyBorder="1" applyAlignment="1">
      <alignment horizontal="center"/>
    </xf>
    <xf numFmtId="2" fontId="127" fillId="0" borderId="57" xfId="0" applyNumberFormat="1" applyFont="1" applyBorder="1"/>
    <xf numFmtId="0" fontId="190" fillId="23" borderId="0" xfId="0" applyFont="1" applyFill="1"/>
    <xf numFmtId="0" fontId="354" fillId="23" borderId="0" xfId="0" applyFont="1" applyFill="1"/>
    <xf numFmtId="0" fontId="122" fillId="23" borderId="0" xfId="0" applyFont="1" applyFill="1"/>
    <xf numFmtId="0" fontId="178" fillId="23" borderId="0" xfId="0" applyFont="1" applyFill="1" applyAlignment="1">
      <alignment horizontal="center"/>
    </xf>
    <xf numFmtId="0" fontId="18" fillId="0" borderId="0" xfId="0" applyFont="1" applyAlignment="1">
      <alignment horizontal="center"/>
    </xf>
    <xf numFmtId="0" fontId="42" fillId="23" borderId="207" xfId="0" applyFont="1" applyFill="1" applyBorder="1" applyAlignment="1">
      <alignment vertical="center"/>
    </xf>
    <xf numFmtId="0" fontId="42" fillId="23" borderId="204" xfId="0" applyFont="1" applyFill="1" applyBorder="1" applyAlignment="1">
      <alignment vertical="center"/>
    </xf>
    <xf numFmtId="0" fontId="42" fillId="23" borderId="208" xfId="0" applyFont="1" applyFill="1" applyBorder="1" applyAlignment="1">
      <alignment vertical="center"/>
    </xf>
    <xf numFmtId="0" fontId="42" fillId="23" borderId="304" xfId="0" applyFont="1" applyFill="1" applyBorder="1" applyAlignment="1">
      <alignment vertical="center"/>
    </xf>
    <xf numFmtId="0" fontId="42" fillId="23" borderId="0" xfId="0" applyFont="1" applyFill="1" applyAlignment="1">
      <alignment vertical="center"/>
    </xf>
    <xf numFmtId="0" fontId="42" fillId="23" borderId="285" xfId="0" applyFont="1" applyFill="1" applyBorder="1" applyAlignment="1">
      <alignment vertical="center"/>
    </xf>
    <xf numFmtId="0" fontId="42" fillId="23" borderId="206" xfId="0" applyFont="1" applyFill="1" applyBorder="1" applyAlignment="1">
      <alignment vertical="center"/>
    </xf>
    <xf numFmtId="0" fontId="42" fillId="23" borderId="205" xfId="0" applyFont="1" applyFill="1" applyBorder="1" applyAlignment="1">
      <alignment vertical="center"/>
    </xf>
    <xf numFmtId="0" fontId="42" fillId="23" borderId="209" xfId="0" applyFont="1" applyFill="1" applyBorder="1" applyAlignment="1">
      <alignment vertical="center"/>
    </xf>
    <xf numFmtId="0" fontId="64" fillId="0" borderId="207" xfId="0" applyFont="1" applyBorder="1" applyAlignment="1">
      <alignment vertical="center"/>
    </xf>
    <xf numFmtId="0" fontId="64" fillId="0" borderId="204" xfId="0" applyFont="1" applyBorder="1" applyAlignment="1">
      <alignment vertical="center"/>
    </xf>
    <xf numFmtId="0" fontId="1" fillId="0" borderId="204" xfId="0" applyFont="1" applyBorder="1" applyAlignment="1">
      <alignment horizontal="center"/>
    </xf>
    <xf numFmtId="0" fontId="1" fillId="0" borderId="208" xfId="0" applyFont="1" applyBorder="1" applyAlignment="1">
      <alignment horizontal="center"/>
    </xf>
    <xf numFmtId="0" fontId="1" fillId="0" borderId="304" xfId="0" applyFont="1" applyBorder="1" applyAlignment="1">
      <alignment horizontal="center"/>
    </xf>
    <xf numFmtId="0" fontId="1" fillId="0" borderId="285" xfId="0" applyFont="1" applyBorder="1" applyAlignment="1">
      <alignment horizontal="center"/>
    </xf>
    <xf numFmtId="0" fontId="109" fillId="0" borderId="304" xfId="0" applyFont="1" applyBorder="1" applyAlignment="1">
      <alignment horizontal="center"/>
    </xf>
    <xf numFmtId="0" fontId="187" fillId="0" borderId="304" xfId="0" applyFont="1" applyBorder="1" applyAlignment="1">
      <alignment horizontal="left"/>
    </xf>
    <xf numFmtId="0" fontId="1" fillId="0" borderId="206" xfId="0" applyFont="1" applyBorder="1" applyAlignment="1">
      <alignment horizontal="center"/>
    </xf>
    <xf numFmtId="0" fontId="1" fillId="0" borderId="205" xfId="0" applyFont="1" applyBorder="1" applyAlignment="1">
      <alignment horizontal="center"/>
    </xf>
    <xf numFmtId="0" fontId="1" fillId="0" borderId="209" xfId="0" applyFont="1" applyBorder="1" applyAlignment="1">
      <alignment horizontal="center"/>
    </xf>
    <xf numFmtId="0" fontId="109" fillId="4" borderId="14" xfId="0" applyFont="1" applyFill="1" applyBorder="1" applyAlignment="1">
      <alignment horizontal="left"/>
    </xf>
    <xf numFmtId="0" fontId="29" fillId="9" borderId="0" xfId="0" applyFont="1" applyFill="1" applyAlignment="1">
      <alignment horizontal="center" vertical="center"/>
    </xf>
    <xf numFmtId="0" fontId="419" fillId="3" borderId="0" xfId="0" applyFont="1" applyFill="1" applyAlignment="1">
      <alignment horizontal="center"/>
    </xf>
    <xf numFmtId="0" fontId="455" fillId="3" borderId="0" xfId="0" applyFont="1" applyFill="1" applyAlignment="1">
      <alignment vertical="center"/>
    </xf>
    <xf numFmtId="0" fontId="456" fillId="3" borderId="0" xfId="0" applyFont="1" applyFill="1" applyAlignment="1">
      <alignment horizontal="center"/>
    </xf>
    <xf numFmtId="0" fontId="456" fillId="3" borderId="0" xfId="0" applyFont="1" applyFill="1" applyAlignment="1">
      <alignment horizontal="right"/>
    </xf>
    <xf numFmtId="0" fontId="85" fillId="3" borderId="0" xfId="0" applyFont="1" applyFill="1" applyAlignment="1">
      <alignment horizontal="left" vertical="top"/>
    </xf>
    <xf numFmtId="0" fontId="318" fillId="3" borderId="0" xfId="0" applyFont="1" applyFill="1" applyAlignment="1">
      <alignment horizontal="center"/>
    </xf>
    <xf numFmtId="0" fontId="457" fillId="3" borderId="0" xfId="0" applyFont="1" applyFill="1" applyAlignment="1">
      <alignment horizontal="center"/>
    </xf>
    <xf numFmtId="0" fontId="436" fillId="3" borderId="0" xfId="0" applyFont="1" applyFill="1" applyAlignment="1">
      <alignment vertical="center"/>
    </xf>
    <xf numFmtId="0" fontId="459" fillId="3" borderId="0" xfId="0" applyFont="1" applyFill="1" applyAlignment="1">
      <alignment vertical="center"/>
    </xf>
    <xf numFmtId="0" fontId="399" fillId="3" borderId="0" xfId="0" applyFont="1" applyFill="1" applyAlignment="1">
      <alignment vertical="center"/>
    </xf>
    <xf numFmtId="0" fontId="461" fillId="3" borderId="0" xfId="0" applyFont="1" applyFill="1" applyAlignment="1">
      <alignment vertical="center"/>
    </xf>
    <xf numFmtId="0" fontId="430" fillId="3" borderId="0" xfId="0" applyFont="1" applyFill="1" applyAlignment="1">
      <alignment vertical="center"/>
    </xf>
    <xf numFmtId="0" fontId="462" fillId="3" borderId="0" xfId="0" applyFont="1" applyFill="1" applyAlignment="1">
      <alignment vertical="center"/>
    </xf>
    <xf numFmtId="0" fontId="432" fillId="3" borderId="0" xfId="0" applyFont="1" applyFill="1" applyAlignment="1">
      <alignment vertical="center"/>
    </xf>
    <xf numFmtId="0" fontId="463" fillId="3" borderId="0" xfId="0" applyFont="1" applyFill="1" applyAlignment="1">
      <alignment vertical="center"/>
    </xf>
    <xf numFmtId="0" fontId="400" fillId="3" borderId="0" xfId="0" applyFont="1" applyFill="1" applyAlignment="1">
      <alignment vertical="center"/>
    </xf>
    <xf numFmtId="0" fontId="454" fillId="3" borderId="0" xfId="0" applyFont="1" applyFill="1" applyAlignment="1">
      <alignment vertical="center"/>
    </xf>
    <xf numFmtId="0" fontId="438" fillId="3" borderId="0" xfId="0" applyFont="1" applyFill="1" applyAlignment="1">
      <alignment vertical="center"/>
    </xf>
    <xf numFmtId="0" fontId="439" fillId="3" borderId="0" xfId="0" applyFont="1" applyFill="1" applyAlignment="1">
      <alignment vertical="center"/>
    </xf>
    <xf numFmtId="0" fontId="104" fillId="0" borderId="0" xfId="0" applyFont="1"/>
    <xf numFmtId="0" fontId="436" fillId="0" borderId="0" xfId="0" applyFont="1" applyAlignment="1">
      <alignment vertical="center"/>
    </xf>
    <xf numFmtId="0" fontId="25" fillId="0" borderId="0" xfId="0" applyFont="1" applyAlignment="1">
      <alignment vertical="center"/>
    </xf>
    <xf numFmtId="0" fontId="193" fillId="0" borderId="0" xfId="0" applyFont="1" applyAlignment="1">
      <alignment vertical="center" wrapText="1"/>
    </xf>
    <xf numFmtId="0" fontId="440" fillId="0" borderId="0" xfId="0" applyFont="1" applyAlignment="1">
      <alignment vertical="center"/>
    </xf>
    <xf numFmtId="0" fontId="441" fillId="0" borderId="0" xfId="0" applyFont="1" applyAlignment="1">
      <alignment vertical="center"/>
    </xf>
    <xf numFmtId="0" fontId="447" fillId="0" borderId="0" xfId="0" applyFont="1" applyAlignment="1">
      <alignment vertical="center"/>
    </xf>
    <xf numFmtId="0" fontId="58" fillId="0" borderId="0" xfId="0" applyFont="1" applyAlignment="1">
      <alignment horizontal="center"/>
    </xf>
    <xf numFmtId="0" fontId="442" fillId="0" borderId="0" xfId="0" applyFont="1" applyAlignment="1">
      <alignment horizontal="center"/>
    </xf>
    <xf numFmtId="0" fontId="442" fillId="0" borderId="0" xfId="0" applyFont="1" applyAlignment="1">
      <alignment horizontal="right"/>
    </xf>
    <xf numFmtId="0" fontId="448" fillId="0" borderId="0" xfId="0" applyFont="1" applyAlignment="1">
      <alignment horizontal="center"/>
    </xf>
    <xf numFmtId="0" fontId="399" fillId="0" borderId="0" xfId="0" applyFont="1" applyAlignment="1">
      <alignment vertical="center"/>
    </xf>
    <xf numFmtId="0" fontId="193" fillId="0" borderId="0" xfId="0" applyFont="1" applyAlignment="1">
      <alignment vertical="center"/>
    </xf>
    <xf numFmtId="0" fontId="443" fillId="0" borderId="0" xfId="0" applyFont="1" applyAlignment="1">
      <alignment vertical="center"/>
    </xf>
    <xf numFmtId="0" fontId="400" fillId="0" borderId="0" xfId="0" applyFont="1" applyAlignment="1">
      <alignment vertical="center"/>
    </xf>
    <xf numFmtId="0" fontId="430" fillId="0" borderId="0" xfId="0" applyFont="1" applyAlignment="1">
      <alignment vertical="center"/>
    </xf>
    <xf numFmtId="0" fontId="444" fillId="0" borderId="0" xfId="0" applyFont="1" applyAlignment="1">
      <alignment vertical="center"/>
    </xf>
    <xf numFmtId="0" fontId="432" fillId="0" borderId="0" xfId="0" applyFont="1" applyAlignment="1">
      <alignment vertical="center"/>
    </xf>
    <xf numFmtId="0" fontId="445" fillId="0" borderId="0" xfId="0" applyFont="1" applyAlignment="1">
      <alignment vertical="center"/>
    </xf>
    <xf numFmtId="0" fontId="442" fillId="0" borderId="0" xfId="0" applyFont="1"/>
    <xf numFmtId="0" fontId="446" fillId="0" borderId="0" xfId="0" applyFont="1" applyAlignment="1">
      <alignment vertical="center"/>
    </xf>
    <xf numFmtId="0" fontId="438" fillId="0" borderId="0" xfId="0" applyFont="1" applyAlignment="1">
      <alignment vertical="center"/>
    </xf>
    <xf numFmtId="0" fontId="439" fillId="0" borderId="0" xfId="0" applyFont="1" applyAlignment="1">
      <alignment vertical="center"/>
    </xf>
    <xf numFmtId="1" fontId="137" fillId="0" borderId="0" xfId="0" applyNumberFormat="1" applyFont="1" applyAlignment="1">
      <alignment horizontal="center" vertical="center"/>
    </xf>
    <xf numFmtId="0" fontId="1" fillId="0" borderId="0" xfId="0" applyFont="1" applyAlignment="1" applyProtection="1">
      <alignment horizontal="center"/>
      <protection locked="0"/>
    </xf>
    <xf numFmtId="0" fontId="1" fillId="20" borderId="352" xfId="0" applyFont="1" applyFill="1" applyBorder="1" applyAlignment="1" applyProtection="1">
      <alignment horizontal="center"/>
      <protection locked="0"/>
    </xf>
    <xf numFmtId="0" fontId="1" fillId="23" borderId="189" xfId="0" applyFont="1" applyFill="1" applyBorder="1" applyAlignment="1" applyProtection="1">
      <alignment horizontal="center"/>
      <protection locked="0"/>
    </xf>
    <xf numFmtId="0" fontId="14" fillId="3" borderId="0" xfId="0" applyFont="1" applyFill="1" applyAlignment="1">
      <alignment vertical="center" textRotation="255" wrapText="1"/>
    </xf>
    <xf numFmtId="0" fontId="16" fillId="4" borderId="0" xfId="0" applyFont="1" applyFill="1" applyAlignment="1">
      <alignment horizontal="center" vertical="center"/>
    </xf>
    <xf numFmtId="0" fontId="14" fillId="4" borderId="0" xfId="0" applyFont="1" applyFill="1" applyAlignment="1">
      <alignment vertical="center" textRotation="255" wrapText="1"/>
    </xf>
    <xf numFmtId="0" fontId="1" fillId="20" borderId="352" xfId="0" applyFont="1" applyFill="1" applyBorder="1" applyAlignment="1">
      <alignment horizontal="center"/>
    </xf>
    <xf numFmtId="0" fontId="109" fillId="0" borderId="294" xfId="0" applyFont="1" applyBorder="1" applyAlignment="1">
      <alignment horizontal="center"/>
    </xf>
    <xf numFmtId="0" fontId="1" fillId="0" borderId="295" xfId="0" applyFont="1" applyBorder="1" applyAlignment="1">
      <alignment horizontal="center"/>
    </xf>
    <xf numFmtId="0" fontId="1" fillId="0" borderId="294" xfId="0" applyFont="1" applyBorder="1" applyAlignment="1">
      <alignment horizontal="center"/>
    </xf>
    <xf numFmtId="0" fontId="188" fillId="0" borderId="294" xfId="0" applyFont="1" applyBorder="1" applyAlignment="1">
      <alignment horizontal="left"/>
    </xf>
    <xf numFmtId="0" fontId="1" fillId="0" borderId="291" xfId="0" applyFont="1" applyBorder="1" applyAlignment="1">
      <alignment horizontal="center"/>
    </xf>
    <xf numFmtId="0" fontId="1" fillId="0" borderId="292" xfId="0" applyFont="1" applyBorder="1" applyAlignment="1">
      <alignment horizontal="center"/>
    </xf>
    <xf numFmtId="0" fontId="1" fillId="0" borderId="293" xfId="0" applyFont="1" applyBorder="1" applyAlignment="1">
      <alignment horizontal="center"/>
    </xf>
    <xf numFmtId="14" fontId="22" fillId="0" borderId="0" xfId="0" applyNumberFormat="1" applyFont="1" applyAlignment="1" applyProtection="1">
      <alignment vertical="center"/>
      <protection locked="0"/>
    </xf>
    <xf numFmtId="0" fontId="22" fillId="0" borderId="0" xfId="0" applyFont="1" applyAlignment="1" applyProtection="1">
      <alignment vertical="center"/>
      <protection locked="0"/>
    </xf>
    <xf numFmtId="0" fontId="343" fillId="0" borderId="0" xfId="0" applyFont="1" applyAlignment="1" applyProtection="1">
      <alignment vertical="center"/>
      <protection locked="0"/>
    </xf>
    <xf numFmtId="14" fontId="343" fillId="0" borderId="0" xfId="0" applyNumberFormat="1" applyFont="1" applyAlignment="1" applyProtection="1">
      <alignment vertical="center"/>
      <protection locked="0"/>
    </xf>
    <xf numFmtId="0" fontId="103" fillId="0" borderId="0" xfId="0" applyFont="1" applyAlignment="1" applyProtection="1">
      <alignment horizontal="left" vertical="center"/>
      <protection locked="0"/>
    </xf>
    <xf numFmtId="0" fontId="216" fillId="0" borderId="0" xfId="0" applyFont="1" applyAlignment="1" applyProtection="1">
      <alignment vertical="center"/>
      <protection locked="0"/>
    </xf>
    <xf numFmtId="0" fontId="1" fillId="4" borderId="189" xfId="0" applyFont="1" applyFill="1" applyBorder="1" applyAlignment="1" applyProtection="1">
      <alignment horizontal="center"/>
      <protection locked="0"/>
    </xf>
    <xf numFmtId="0" fontId="209" fillId="0" borderId="0" xfId="0" applyFont="1" applyAlignment="1" applyProtection="1">
      <alignment vertical="center"/>
      <protection locked="0"/>
    </xf>
    <xf numFmtId="14" fontId="209" fillId="0" borderId="0" xfId="0" applyNumberFormat="1" applyFont="1" applyAlignment="1" applyProtection="1">
      <alignment vertical="center"/>
      <protection locked="0"/>
    </xf>
    <xf numFmtId="0" fontId="85" fillId="4" borderId="0" xfId="0" applyFont="1" applyFill="1" applyAlignment="1">
      <alignment horizontal="center" vertical="center"/>
    </xf>
    <xf numFmtId="0" fontId="109" fillId="4" borderId="0" xfId="0" applyFont="1" applyFill="1" applyAlignment="1">
      <alignment horizontal="left"/>
    </xf>
    <xf numFmtId="0" fontId="6" fillId="4" borderId="0" xfId="0" applyFont="1" applyFill="1" applyAlignment="1">
      <alignment horizontal="center" vertical="center"/>
    </xf>
    <xf numFmtId="0" fontId="17" fillId="4" borderId="0" xfId="0" quotePrefix="1" applyFont="1" applyFill="1" applyAlignment="1">
      <alignment horizontal="center" vertical="center"/>
    </xf>
    <xf numFmtId="0" fontId="7" fillId="4" borderId="0" xfId="0" applyFont="1" applyFill="1" applyAlignment="1">
      <alignment horizontal="center" vertical="center"/>
    </xf>
    <xf numFmtId="0" fontId="121" fillId="4" borderId="0" xfId="0" applyFont="1" applyFill="1" applyAlignment="1">
      <alignment horizontal="right" vertical="center"/>
    </xf>
    <xf numFmtId="0" fontId="124" fillId="4" borderId="0" xfId="0" applyFont="1" applyFill="1" applyAlignment="1">
      <alignment horizontal="right" vertical="center"/>
    </xf>
    <xf numFmtId="0" fontId="112" fillId="4" borderId="0" xfId="0" applyFont="1" applyFill="1" applyAlignment="1">
      <alignment horizontal="right" vertical="center"/>
    </xf>
    <xf numFmtId="0" fontId="347" fillId="0" borderId="0" xfId="0" applyFont="1" applyAlignment="1">
      <alignment horizontal="center"/>
    </xf>
    <xf numFmtId="1" fontId="137" fillId="0" borderId="0" xfId="0" applyNumberFormat="1" applyFont="1" applyAlignment="1">
      <alignment horizontal="center"/>
    </xf>
    <xf numFmtId="0" fontId="15" fillId="0" borderId="372" xfId="0" applyFont="1" applyBorder="1" applyAlignment="1">
      <alignment horizontal="right" vertical="center"/>
    </xf>
    <xf numFmtId="0" fontId="137" fillId="0" borderId="373" xfId="0" applyFont="1" applyBorder="1" applyAlignment="1">
      <alignment horizontal="left" vertical="center"/>
    </xf>
    <xf numFmtId="0" fontId="1" fillId="0" borderId="373" xfId="0" applyFont="1" applyBorder="1" applyAlignment="1">
      <alignment horizontal="center" vertical="center"/>
    </xf>
    <xf numFmtId="0" fontId="18" fillId="0" borderId="374" xfId="0" applyFont="1" applyBorder="1" applyAlignment="1">
      <alignment horizontal="center" vertical="center"/>
    </xf>
    <xf numFmtId="0" fontId="15" fillId="0" borderId="375" xfId="0" applyFont="1" applyBorder="1" applyAlignment="1">
      <alignment horizontal="right" vertical="center"/>
    </xf>
    <xf numFmtId="0" fontId="18" fillId="0" borderId="376" xfId="0" applyFont="1" applyBorder="1" applyAlignment="1">
      <alignment horizontal="center" vertical="center"/>
    </xf>
    <xf numFmtId="0" fontId="137" fillId="0" borderId="40" xfId="0" applyFont="1" applyBorder="1" applyAlignment="1">
      <alignment horizontal="left" vertical="center"/>
    </xf>
    <xf numFmtId="0" fontId="137" fillId="0" borderId="56" xfId="0" applyFont="1" applyBorder="1" applyAlignment="1">
      <alignment horizontal="center"/>
    </xf>
    <xf numFmtId="0" fontId="137" fillId="0" borderId="39" xfId="0" applyFont="1" applyBorder="1" applyAlignment="1">
      <alignment horizontal="center"/>
    </xf>
    <xf numFmtId="0" fontId="137" fillId="0" borderId="44" xfId="0" applyFont="1" applyBorder="1" applyAlignment="1">
      <alignment horizontal="left" vertical="center"/>
    </xf>
    <xf numFmtId="0" fontId="137" fillId="0" borderId="111" xfId="0" applyFont="1" applyBorder="1" applyAlignment="1">
      <alignment horizontal="center"/>
    </xf>
    <xf numFmtId="0" fontId="137" fillId="0" borderId="38" xfId="0" applyFont="1" applyBorder="1" applyAlignment="1">
      <alignment horizontal="left" vertical="center"/>
    </xf>
    <xf numFmtId="0" fontId="137" fillId="0" borderId="57" xfId="0" applyFont="1" applyBorder="1" applyAlignment="1">
      <alignment horizontal="center"/>
    </xf>
    <xf numFmtId="0" fontId="137" fillId="0" borderId="26" xfId="0" applyFont="1" applyBorder="1" applyAlignment="1">
      <alignment horizontal="center"/>
    </xf>
    <xf numFmtId="0" fontId="124" fillId="4" borderId="0" xfId="0" applyFont="1" applyFill="1" applyAlignment="1">
      <alignment horizontal="center" vertical="center"/>
    </xf>
    <xf numFmtId="0" fontId="300" fillId="4" borderId="0" xfId="0" applyFont="1" applyFill="1" applyAlignment="1">
      <alignment horizontal="right" vertical="center"/>
    </xf>
    <xf numFmtId="0" fontId="15" fillId="0" borderId="377" xfId="0" applyFont="1" applyBorder="1" applyAlignment="1">
      <alignment horizontal="right" vertical="center"/>
    </xf>
    <xf numFmtId="0" fontId="137" fillId="0" borderId="95" xfId="0" applyFont="1" applyBorder="1" applyAlignment="1">
      <alignment horizontal="left" vertical="center" wrapText="1"/>
    </xf>
    <xf numFmtId="0" fontId="1" fillId="0" borderId="95" xfId="0" applyFont="1" applyBorder="1" applyAlignment="1">
      <alignment horizontal="center" vertical="center"/>
    </xf>
    <xf numFmtId="0" fontId="18" fillId="0" borderId="378" xfId="0" applyFont="1" applyBorder="1" applyAlignment="1">
      <alignment horizontal="center" vertical="center"/>
    </xf>
    <xf numFmtId="0" fontId="6" fillId="4" borderId="0" xfId="0" applyFont="1" applyFill="1" applyAlignment="1">
      <alignment horizontal="right" vertical="center"/>
    </xf>
    <xf numFmtId="0" fontId="116" fillId="0" borderId="0" xfId="0" applyFont="1" applyAlignment="1">
      <alignment vertical="center" textRotation="255"/>
    </xf>
    <xf numFmtId="0" fontId="86" fillId="0" borderId="0" xfId="0" applyFont="1" applyAlignment="1">
      <alignment vertical="top" textRotation="255"/>
    </xf>
    <xf numFmtId="0" fontId="19" fillId="0" borderId="0" xfId="0" applyFont="1" applyAlignment="1">
      <alignment vertical="top" wrapText="1"/>
    </xf>
    <xf numFmtId="0" fontId="19" fillId="0" borderId="0" xfId="0" applyFont="1" applyAlignment="1">
      <alignment vertical="top"/>
    </xf>
    <xf numFmtId="0" fontId="298" fillId="0" borderId="0" xfId="0" applyFont="1" applyAlignment="1">
      <alignment wrapText="1"/>
    </xf>
    <xf numFmtId="0" fontId="298" fillId="0" borderId="0" xfId="0" applyFont="1"/>
    <xf numFmtId="0" fontId="297" fillId="0" borderId="0" xfId="0" applyFont="1" applyAlignment="1">
      <alignment wrapText="1"/>
    </xf>
    <xf numFmtId="0" fontId="297" fillId="0" borderId="0" xfId="0" applyFont="1"/>
    <xf numFmtId="0" fontId="111" fillId="0" borderId="0" xfId="0" applyFont="1" applyAlignment="1">
      <alignment wrapText="1"/>
    </xf>
    <xf numFmtId="0" fontId="111" fillId="0" borderId="0" xfId="0" applyFont="1"/>
    <xf numFmtId="0" fontId="237" fillId="0" borderId="0" xfId="0" applyFont="1"/>
    <xf numFmtId="0" fontId="237" fillId="0" borderId="0" xfId="0" applyFont="1" applyAlignment="1">
      <alignment wrapText="1"/>
    </xf>
    <xf numFmtId="0" fontId="5" fillId="4" borderId="0" xfId="0" quotePrefix="1" applyFont="1" applyFill="1" applyAlignment="1">
      <alignment horizontal="right" vertical="center"/>
    </xf>
    <xf numFmtId="0" fontId="135" fillId="4" borderId="0" xfId="0" applyFont="1" applyFill="1" applyAlignment="1">
      <alignment horizontal="right"/>
    </xf>
    <xf numFmtId="0" fontId="6" fillId="4" borderId="0" xfId="0" applyFont="1" applyFill="1" applyAlignment="1">
      <alignment vertical="center"/>
    </xf>
    <xf numFmtId="0" fontId="22" fillId="0" borderId="0" xfId="0" applyFont="1" applyAlignment="1">
      <alignment horizontal="left"/>
    </xf>
    <xf numFmtId="0" fontId="105" fillId="16" borderId="0" xfId="0" applyFont="1" applyFill="1"/>
    <xf numFmtId="0" fontId="105" fillId="16" borderId="0" xfId="0" applyFont="1" applyFill="1" applyAlignment="1">
      <alignment vertical="center"/>
    </xf>
    <xf numFmtId="0" fontId="210" fillId="18" borderId="0" xfId="0" applyFont="1" applyFill="1" applyAlignment="1">
      <alignment horizontal="center" vertical="center"/>
    </xf>
    <xf numFmtId="0" fontId="209" fillId="18" borderId="0" xfId="0" applyFont="1" applyFill="1"/>
    <xf numFmtId="0" fontId="23" fillId="4" borderId="0" xfId="0" applyFont="1" applyFill="1" applyAlignment="1">
      <alignment vertical="top" wrapText="1"/>
    </xf>
    <xf numFmtId="0" fontId="211" fillId="4" borderId="0" xfId="0" applyFont="1" applyFill="1" applyAlignment="1">
      <alignment horizontal="center"/>
    </xf>
    <xf numFmtId="0" fontId="23" fillId="4" borderId="244" xfId="0" applyFont="1" applyFill="1" applyBorder="1" applyAlignment="1">
      <alignment vertical="top" wrapText="1"/>
    </xf>
    <xf numFmtId="0" fontId="23" fillId="4" borderId="245" xfId="0" applyFont="1" applyFill="1" applyBorder="1" applyAlignment="1">
      <alignment vertical="top" wrapText="1"/>
    </xf>
    <xf numFmtId="0" fontId="23" fillId="4" borderId="246" xfId="0" applyFont="1" applyFill="1" applyBorder="1" applyAlignment="1">
      <alignment vertical="top" wrapText="1"/>
    </xf>
    <xf numFmtId="0" fontId="237" fillId="4" borderId="350" xfId="0" applyFont="1" applyFill="1" applyBorder="1" applyAlignment="1">
      <alignment vertical="center" wrapText="1"/>
    </xf>
    <xf numFmtId="0" fontId="237" fillId="4" borderId="0" xfId="0" applyFont="1" applyFill="1" applyAlignment="1">
      <alignment vertical="center" wrapText="1"/>
    </xf>
    <xf numFmtId="0" fontId="23" fillId="4" borderId="351" xfId="0" applyFont="1" applyFill="1" applyBorder="1" applyAlignment="1">
      <alignment vertical="top" wrapText="1"/>
    </xf>
    <xf numFmtId="0" fontId="23" fillId="4" borderId="350" xfId="0" applyFont="1" applyFill="1" applyBorder="1" applyAlignment="1">
      <alignment vertical="top" wrapText="1"/>
    </xf>
    <xf numFmtId="0" fontId="343" fillId="16" borderId="0" xfId="0" applyFont="1" applyFill="1" applyAlignment="1">
      <alignment horizontal="right" vertical="center"/>
    </xf>
    <xf numFmtId="0" fontId="343" fillId="18" borderId="0" xfId="0" applyFont="1" applyFill="1" applyAlignment="1">
      <alignment horizontal="left" vertical="center"/>
    </xf>
    <xf numFmtId="0" fontId="104" fillId="4" borderId="0" xfId="0" applyFont="1" applyFill="1" applyAlignment="1">
      <alignment horizontal="center" vertical="top" wrapText="1"/>
    </xf>
    <xf numFmtId="0" fontId="385" fillId="16" borderId="0" xfId="0" applyFont="1" applyFill="1" applyAlignment="1">
      <alignment horizontal="right" vertical="center"/>
    </xf>
    <xf numFmtId="0" fontId="385" fillId="18" borderId="0" xfId="0" applyFont="1" applyFill="1" applyAlignment="1">
      <alignment horizontal="left" vertical="center"/>
    </xf>
    <xf numFmtId="0" fontId="216" fillId="16" borderId="0" xfId="0" applyFont="1" applyFill="1" applyAlignment="1">
      <alignment vertical="center"/>
    </xf>
    <xf numFmtId="0" fontId="216" fillId="18" borderId="0" xfId="0" applyFont="1" applyFill="1" applyAlignment="1">
      <alignment horizontal="center" vertical="center"/>
    </xf>
    <xf numFmtId="0" fontId="23" fillId="4" borderId="247" xfId="0" applyFont="1" applyFill="1" applyBorder="1" applyAlignment="1">
      <alignment vertical="top" wrapText="1"/>
    </xf>
    <xf numFmtId="0" fontId="23" fillId="4" borderId="248" xfId="0" applyFont="1" applyFill="1" applyBorder="1" applyAlignment="1">
      <alignment vertical="top" wrapText="1"/>
    </xf>
    <xf numFmtId="0" fontId="104" fillId="4" borderId="248" xfId="0" applyFont="1" applyFill="1" applyBorder="1" applyAlignment="1">
      <alignment horizontal="center" vertical="top" wrapText="1"/>
    </xf>
    <xf numFmtId="0" fontId="23" fillId="4" borderId="265" xfId="0" applyFont="1" applyFill="1" applyBorder="1" applyAlignment="1">
      <alignment vertical="top" wrapText="1"/>
    </xf>
    <xf numFmtId="0" fontId="104" fillId="14" borderId="0" xfId="0" applyFont="1" applyFill="1" applyAlignment="1">
      <alignment horizontal="center" vertical="center"/>
    </xf>
    <xf numFmtId="0" fontId="105" fillId="16" borderId="0" xfId="0" applyFont="1" applyFill="1" applyAlignment="1">
      <alignment horizontal="center" vertical="center"/>
    </xf>
    <xf numFmtId="0" fontId="233" fillId="16" borderId="0" xfId="0" applyFont="1" applyFill="1" applyAlignment="1">
      <alignment vertical="top" wrapText="1"/>
    </xf>
    <xf numFmtId="0" fontId="211" fillId="14" borderId="0" xfId="0" applyFont="1" applyFill="1" applyAlignment="1">
      <alignment horizontal="center" vertical="center"/>
    </xf>
    <xf numFmtId="0" fontId="211" fillId="14" borderId="0" xfId="0" applyFont="1" applyFill="1" applyAlignment="1">
      <alignment horizontal="right" vertical="center"/>
    </xf>
    <xf numFmtId="0" fontId="212" fillId="16" borderId="0" xfId="0" applyFont="1" applyFill="1" applyAlignment="1">
      <alignment horizontal="left" vertical="center"/>
    </xf>
    <xf numFmtId="0" fontId="212" fillId="16" borderId="0" xfId="0" applyFont="1" applyFill="1" applyAlignment="1">
      <alignment horizontal="center" vertical="center"/>
    </xf>
    <xf numFmtId="0" fontId="232" fillId="16" borderId="0" xfId="0" applyFont="1" applyFill="1" applyAlignment="1">
      <alignment textRotation="150" wrapText="1"/>
    </xf>
    <xf numFmtId="0" fontId="343" fillId="16" borderId="0" xfId="0" applyFont="1" applyFill="1" applyAlignment="1">
      <alignment horizontal="left" vertical="center"/>
    </xf>
    <xf numFmtId="0" fontId="231" fillId="16" borderId="0" xfId="0" applyFont="1" applyFill="1" applyAlignment="1">
      <alignment textRotation="180" wrapText="1"/>
    </xf>
    <xf numFmtId="0" fontId="15" fillId="0" borderId="0" xfId="0" applyFont="1" applyAlignment="1">
      <alignment horizontal="center"/>
    </xf>
    <xf numFmtId="0" fontId="104" fillId="14" borderId="0" xfId="0" applyFont="1" applyFill="1" applyAlignment="1">
      <alignment vertical="top"/>
    </xf>
    <xf numFmtId="0" fontId="105" fillId="16" borderId="0" xfId="0" applyFont="1" applyFill="1" applyAlignment="1">
      <alignment vertical="top"/>
    </xf>
    <xf numFmtId="0" fontId="32" fillId="4" borderId="0" xfId="0" applyFont="1" applyFill="1" applyAlignment="1">
      <alignment vertical="center"/>
    </xf>
    <xf numFmtId="0" fontId="211" fillId="4" borderId="0" xfId="0" applyFont="1" applyFill="1" applyAlignment="1">
      <alignment horizontal="center" vertical="top"/>
    </xf>
    <xf numFmtId="0" fontId="58" fillId="4" borderId="0" xfId="0" applyFont="1" applyFill="1" applyAlignment="1">
      <alignment vertical="center"/>
    </xf>
    <xf numFmtId="0" fontId="488" fillId="0" borderId="0" xfId="0" applyFont="1"/>
    <xf numFmtId="14" fontId="488" fillId="0" borderId="0" xfId="0" applyNumberFormat="1" applyFont="1"/>
    <xf numFmtId="9" fontId="488" fillId="0" borderId="0" xfId="0" applyNumberFormat="1" applyFont="1"/>
    <xf numFmtId="0" fontId="1" fillId="0" borderId="296" xfId="0" applyFont="1" applyBorder="1" applyAlignment="1">
      <alignment horizontal="center"/>
    </xf>
    <xf numFmtId="0" fontId="1" fillId="0" borderId="297" xfId="0" applyFont="1" applyBorder="1" applyAlignment="1">
      <alignment horizontal="center"/>
    </xf>
    <xf numFmtId="0" fontId="209" fillId="0" borderId="298" xfId="0" applyFont="1" applyBorder="1" applyAlignment="1">
      <alignment horizontal="left" vertical="center"/>
    </xf>
    <xf numFmtId="0" fontId="1" fillId="0" borderId="299" xfId="0" applyFont="1" applyBorder="1" applyAlignment="1">
      <alignment horizontal="center"/>
    </xf>
    <xf numFmtId="0" fontId="216" fillId="0" borderId="300" xfId="0" applyFont="1" applyBorder="1" applyAlignment="1">
      <alignment vertical="center"/>
    </xf>
    <xf numFmtId="14" fontId="216" fillId="0" borderId="299" xfId="0" applyNumberFormat="1" applyFont="1" applyBorder="1" applyAlignment="1">
      <alignment vertical="center"/>
    </xf>
    <xf numFmtId="0" fontId="216" fillId="0" borderId="0" xfId="0" applyFont="1" applyAlignment="1">
      <alignment vertical="center"/>
    </xf>
    <xf numFmtId="0" fontId="1" fillId="4" borderId="189" xfId="0" applyFont="1" applyFill="1" applyBorder="1" applyAlignment="1">
      <alignment horizontal="center"/>
    </xf>
    <xf numFmtId="14" fontId="216" fillId="0" borderId="301" xfId="0" applyNumberFormat="1" applyFont="1" applyBorder="1" applyAlignment="1">
      <alignment vertical="center"/>
    </xf>
    <xf numFmtId="0" fontId="216" fillId="0" borderId="302" xfId="0" applyFont="1" applyBorder="1" applyAlignment="1">
      <alignment vertical="center"/>
    </xf>
    <xf numFmtId="14" fontId="216" fillId="0" borderId="302" xfId="0" applyNumberFormat="1" applyFont="1" applyBorder="1" applyAlignment="1">
      <alignment vertical="center"/>
    </xf>
    <xf numFmtId="0" fontId="1" fillId="0" borderId="303" xfId="0" applyFont="1" applyBorder="1" applyAlignment="1">
      <alignment horizontal="center"/>
    </xf>
    <xf numFmtId="0" fontId="310" fillId="19" borderId="266" xfId="0" applyFont="1" applyFill="1" applyBorder="1" applyAlignment="1" applyProtection="1">
      <alignment horizontal="center" vertical="center"/>
      <protection locked="0"/>
    </xf>
    <xf numFmtId="0" fontId="310" fillId="19" borderId="267" xfId="0" applyFont="1" applyFill="1" applyBorder="1" applyAlignment="1" applyProtection="1">
      <alignment horizontal="center" vertical="center"/>
      <protection locked="0"/>
    </xf>
    <xf numFmtId="0" fontId="310" fillId="19" borderId="267" xfId="0" quotePrefix="1" applyFont="1" applyFill="1" applyBorder="1" applyAlignment="1" applyProtection="1">
      <alignment horizontal="center" vertical="center"/>
      <protection locked="0"/>
    </xf>
    <xf numFmtId="0" fontId="310" fillId="19" borderId="261" xfId="0" quotePrefix="1" applyFont="1" applyFill="1" applyBorder="1" applyAlignment="1" applyProtection="1">
      <alignment horizontal="center" vertical="center"/>
      <protection locked="0"/>
    </xf>
    <xf numFmtId="0" fontId="310" fillId="19" borderId="261" xfId="0" applyFont="1" applyFill="1" applyBorder="1" applyAlignment="1" applyProtection="1">
      <alignment horizontal="center" vertical="center"/>
      <protection locked="0"/>
    </xf>
    <xf numFmtId="0" fontId="380" fillId="19" borderId="266" xfId="0" applyFont="1" applyFill="1" applyBorder="1" applyAlignment="1" applyProtection="1">
      <alignment horizontal="center" vertical="center"/>
      <protection locked="0"/>
    </xf>
    <xf numFmtId="0" fontId="380" fillId="19" borderId="261" xfId="0" applyFont="1" applyFill="1" applyBorder="1" applyAlignment="1" applyProtection="1">
      <alignment horizontal="center" vertical="center"/>
      <protection locked="0"/>
    </xf>
    <xf numFmtId="0" fontId="42" fillId="23" borderId="189" xfId="0" applyFont="1" applyFill="1" applyBorder="1" applyProtection="1">
      <protection locked="0"/>
    </xf>
    <xf numFmtId="0" fontId="31" fillId="23" borderId="189" xfId="0" applyFont="1" applyFill="1" applyBorder="1" applyAlignment="1" applyProtection="1">
      <alignment vertical="center" wrapText="1"/>
      <protection locked="0"/>
    </xf>
    <xf numFmtId="0" fontId="30" fillId="23" borderId="189" xfId="0" applyFont="1" applyFill="1" applyBorder="1" applyAlignment="1" applyProtection="1">
      <alignment vertical="center" wrapText="1"/>
      <protection locked="0"/>
    </xf>
    <xf numFmtId="0" fontId="33" fillId="23" borderId="189" xfId="0" applyFont="1" applyFill="1" applyBorder="1" applyAlignment="1" applyProtection="1">
      <alignment vertical="center" wrapText="1"/>
      <protection locked="0"/>
    </xf>
    <xf numFmtId="20" fontId="34" fillId="23" borderId="189" xfId="0" applyNumberFormat="1" applyFont="1" applyFill="1" applyBorder="1" applyAlignment="1" applyProtection="1">
      <alignment vertical="center" wrapText="1"/>
      <protection locked="0"/>
    </xf>
    <xf numFmtId="0" fontId="32" fillId="23" borderId="189" xfId="0" applyFont="1" applyFill="1" applyBorder="1" applyAlignment="1" applyProtection="1">
      <alignment vertical="center"/>
      <protection locked="0"/>
    </xf>
    <xf numFmtId="0" fontId="15" fillId="4" borderId="0" xfId="0" applyFont="1" applyFill="1" applyAlignment="1">
      <alignment vertical="center"/>
    </xf>
    <xf numFmtId="0" fontId="31" fillId="23" borderId="189" xfId="0" applyFont="1" applyFill="1" applyBorder="1" applyAlignment="1">
      <alignment vertical="center" wrapText="1"/>
    </xf>
    <xf numFmtId="0" fontId="32" fillId="23" borderId="189" xfId="0" applyFont="1" applyFill="1" applyBorder="1" applyAlignment="1">
      <alignment vertical="center"/>
    </xf>
    <xf numFmtId="0" fontId="234" fillId="19" borderId="0" xfId="0" applyFont="1" applyFill="1" applyAlignment="1" applyProtection="1">
      <alignment horizontal="center" vertical="center" textRotation="255"/>
      <protection hidden="1"/>
    </xf>
    <xf numFmtId="0" fontId="310" fillId="19" borderId="264" xfId="0" applyFont="1" applyFill="1" applyBorder="1" applyAlignment="1" applyProtection="1">
      <alignment horizontal="center" vertical="center"/>
      <protection hidden="1"/>
    </xf>
    <xf numFmtId="0" fontId="310" fillId="19" borderId="268" xfId="0" applyFont="1" applyFill="1" applyBorder="1" applyAlignment="1" applyProtection="1">
      <alignment vertical="center"/>
      <protection hidden="1"/>
    </xf>
    <xf numFmtId="0" fontId="310" fillId="19" borderId="269" xfId="0" applyFont="1" applyFill="1" applyBorder="1" applyAlignment="1" applyProtection="1">
      <alignment vertical="center"/>
      <protection hidden="1"/>
    </xf>
    <xf numFmtId="0" fontId="310" fillId="19" borderId="277" xfId="0" applyFont="1" applyFill="1" applyBorder="1" applyAlignment="1" applyProtection="1">
      <alignment vertical="center"/>
      <protection hidden="1"/>
    </xf>
    <xf numFmtId="0" fontId="310" fillId="19" borderId="268" xfId="0" applyFont="1" applyFill="1" applyBorder="1" applyAlignment="1" applyProtection="1">
      <alignment horizontal="right" vertical="center"/>
      <protection hidden="1"/>
    </xf>
    <xf numFmtId="0" fontId="1" fillId="4" borderId="0" xfId="0" applyFont="1" applyFill="1" applyAlignment="1" applyProtection="1">
      <alignment horizontal="center"/>
      <protection hidden="1"/>
    </xf>
    <xf numFmtId="0" fontId="1" fillId="0" borderId="0" xfId="0" applyFont="1" applyAlignment="1" applyProtection="1">
      <alignment horizontal="center"/>
      <protection hidden="1"/>
    </xf>
    <xf numFmtId="0" fontId="1" fillId="4" borderId="15" xfId="0" applyFont="1" applyFill="1" applyBorder="1" applyAlignment="1" applyProtection="1">
      <alignment horizontal="center"/>
      <protection hidden="1"/>
    </xf>
    <xf numFmtId="0" fontId="61" fillId="19" borderId="0" xfId="0" applyFont="1" applyFill="1" applyAlignment="1" applyProtection="1">
      <alignment horizontal="left" vertical="center"/>
      <protection hidden="1"/>
    </xf>
    <xf numFmtId="0" fontId="61" fillId="19" borderId="259" xfId="0" applyFont="1" applyFill="1" applyBorder="1" applyAlignment="1" applyProtection="1">
      <alignment horizontal="left" vertical="center"/>
      <protection hidden="1"/>
    </xf>
    <xf numFmtId="0" fontId="108" fillId="19" borderId="259" xfId="0" applyFont="1" applyFill="1" applyBorder="1" applyAlignment="1" applyProtection="1">
      <alignment horizontal="left" vertical="center"/>
      <protection hidden="1"/>
    </xf>
    <xf numFmtId="0" fontId="314" fillId="19" borderId="261" xfId="0" applyFont="1" applyFill="1" applyBorder="1" applyAlignment="1" applyProtection="1">
      <alignment horizontal="center" vertical="center"/>
      <protection hidden="1"/>
    </xf>
    <xf numFmtId="0" fontId="193" fillId="19" borderId="261" xfId="0" applyFont="1" applyFill="1" applyBorder="1" applyAlignment="1" applyProtection="1">
      <alignment horizontal="center" vertical="center"/>
      <protection hidden="1"/>
    </xf>
    <xf numFmtId="0" fontId="193" fillId="19" borderId="263" xfId="0" applyFont="1" applyFill="1" applyBorder="1" applyAlignment="1" applyProtection="1">
      <alignment horizontal="center" vertical="center"/>
      <protection hidden="1"/>
    </xf>
    <xf numFmtId="0" fontId="193" fillId="19" borderId="262" xfId="0" applyFont="1" applyFill="1" applyBorder="1" applyAlignment="1" applyProtection="1">
      <alignment horizontal="center" vertical="center"/>
      <protection hidden="1"/>
    </xf>
    <xf numFmtId="0" fontId="193" fillId="19" borderId="261" xfId="0" quotePrefix="1" applyFont="1" applyFill="1" applyBorder="1" applyAlignment="1" applyProtection="1">
      <alignment horizontal="left" vertical="center"/>
      <protection hidden="1"/>
    </xf>
    <xf numFmtId="0" fontId="193" fillId="19" borderId="263" xfId="0" applyFont="1" applyFill="1" applyBorder="1" applyAlignment="1" applyProtection="1">
      <alignment horizontal="left" vertical="center"/>
      <protection hidden="1"/>
    </xf>
    <xf numFmtId="0" fontId="193" fillId="19" borderId="262" xfId="0" applyFont="1" applyFill="1" applyBorder="1" applyAlignment="1" applyProtection="1">
      <alignment horizontal="left" vertical="center"/>
      <protection hidden="1"/>
    </xf>
    <xf numFmtId="2" fontId="326" fillId="0" borderId="0" xfId="0" applyNumberFormat="1" applyFont="1" applyAlignment="1" applyProtection="1">
      <alignment horizontal="center" vertical="center"/>
      <protection hidden="1"/>
    </xf>
    <xf numFmtId="0" fontId="308" fillId="19" borderId="261" xfId="0" applyFont="1" applyFill="1" applyBorder="1" applyAlignment="1" applyProtection="1">
      <alignment horizontal="center" vertical="center"/>
      <protection hidden="1"/>
    </xf>
    <xf numFmtId="0" fontId="308" fillId="19" borderId="263" xfId="0" applyFont="1" applyFill="1" applyBorder="1" applyAlignment="1" applyProtection="1">
      <alignment horizontal="center" vertical="center"/>
      <protection hidden="1"/>
    </xf>
    <xf numFmtId="0" fontId="308" fillId="19" borderId="262" xfId="0" applyFont="1" applyFill="1" applyBorder="1" applyAlignment="1" applyProtection="1">
      <alignment horizontal="center" vertical="center"/>
      <protection hidden="1"/>
    </xf>
    <xf numFmtId="0" fontId="306" fillId="19" borderId="261" xfId="0" applyFont="1" applyFill="1" applyBorder="1" applyAlignment="1" applyProtection="1">
      <alignment horizontal="left" vertical="center"/>
      <protection hidden="1"/>
    </xf>
    <xf numFmtId="0" fontId="306" fillId="19" borderId="263" xfId="0" applyFont="1" applyFill="1" applyBorder="1" applyAlignment="1" applyProtection="1">
      <alignment horizontal="left" vertical="center"/>
      <protection hidden="1"/>
    </xf>
    <xf numFmtId="0" fontId="306" fillId="19" borderId="262" xfId="0" applyFont="1" applyFill="1" applyBorder="1" applyAlignment="1" applyProtection="1">
      <alignment horizontal="left" vertical="center"/>
      <protection hidden="1"/>
    </xf>
    <xf numFmtId="0" fontId="383" fillId="19" borderId="263" xfId="0" applyFont="1" applyFill="1" applyBorder="1" applyAlignment="1" applyProtection="1">
      <alignment horizontal="center" vertical="center"/>
      <protection hidden="1"/>
    </xf>
    <xf numFmtId="0" fontId="58" fillId="0" borderId="0" xfId="0" applyFont="1" applyAlignment="1" applyProtection="1">
      <alignment horizontal="left"/>
      <protection hidden="1"/>
    </xf>
    <xf numFmtId="0" fontId="308" fillId="19" borderId="305" xfId="0" applyFont="1" applyFill="1" applyBorder="1" applyAlignment="1" applyProtection="1">
      <alignment horizontal="center" vertical="center"/>
      <protection hidden="1"/>
    </xf>
    <xf numFmtId="0" fontId="308" fillId="19" borderId="306" xfId="0" applyFont="1" applyFill="1" applyBorder="1" applyAlignment="1" applyProtection="1">
      <alignment horizontal="center" vertical="center"/>
      <protection hidden="1"/>
    </xf>
    <xf numFmtId="0" fontId="308" fillId="19" borderId="256" xfId="0" applyFont="1" applyFill="1" applyBorder="1" applyAlignment="1" applyProtection="1">
      <alignment horizontal="center" vertical="center"/>
      <protection hidden="1"/>
    </xf>
    <xf numFmtId="0" fontId="306" fillId="19" borderId="261" xfId="0" applyFont="1" applyFill="1" applyBorder="1" applyAlignment="1" applyProtection="1">
      <alignment horizontal="center" vertical="center"/>
      <protection hidden="1"/>
    </xf>
    <xf numFmtId="0" fontId="306" fillId="19" borderId="263" xfId="0" applyFont="1" applyFill="1" applyBorder="1" applyAlignment="1" applyProtection="1">
      <alignment horizontal="center" vertical="center"/>
      <protection hidden="1"/>
    </xf>
    <xf numFmtId="0" fontId="306" fillId="19" borderId="262" xfId="0" applyFont="1" applyFill="1" applyBorder="1" applyAlignment="1" applyProtection="1">
      <alignment horizontal="center" vertical="center"/>
      <protection hidden="1"/>
    </xf>
    <xf numFmtId="0" fontId="306" fillId="20" borderId="344" xfId="0" applyFont="1" applyFill="1" applyBorder="1" applyAlignment="1" applyProtection="1">
      <alignment horizontal="left" vertical="center"/>
      <protection hidden="1"/>
    </xf>
    <xf numFmtId="0" fontId="306" fillId="20" borderId="345" xfId="0" applyFont="1" applyFill="1" applyBorder="1" applyAlignment="1" applyProtection="1">
      <alignment horizontal="right" vertical="center"/>
      <protection hidden="1"/>
    </xf>
    <xf numFmtId="0" fontId="306" fillId="20" borderId="345" xfId="0" applyFont="1" applyFill="1" applyBorder="1" applyAlignment="1" applyProtection="1">
      <alignment vertical="center"/>
      <protection hidden="1"/>
    </xf>
    <xf numFmtId="0" fontId="306" fillId="20" borderId="346" xfId="0" applyFont="1" applyFill="1" applyBorder="1" applyAlignment="1" applyProtection="1">
      <alignment horizontal="right" vertical="center"/>
      <protection hidden="1"/>
    </xf>
    <xf numFmtId="0" fontId="306" fillId="20" borderId="345" xfId="0" applyFont="1" applyFill="1" applyBorder="1" applyAlignment="1" applyProtection="1">
      <alignment horizontal="left" vertical="center"/>
      <protection hidden="1"/>
    </xf>
    <xf numFmtId="0" fontId="344" fillId="0" borderId="0" xfId="0" applyFont="1" applyAlignment="1" applyProtection="1">
      <alignment horizontal="left"/>
      <protection hidden="1"/>
    </xf>
    <xf numFmtId="0" fontId="306" fillId="20" borderId="343" xfId="0" applyFont="1" applyFill="1" applyBorder="1" applyAlignment="1" applyProtection="1">
      <alignment horizontal="center" vertical="center"/>
      <protection hidden="1"/>
    </xf>
    <xf numFmtId="0" fontId="306" fillId="20" borderId="264" xfId="0" applyFont="1" applyFill="1" applyBorder="1" applyAlignment="1" applyProtection="1">
      <alignment horizontal="right" vertical="center"/>
      <protection hidden="1"/>
    </xf>
    <xf numFmtId="0" fontId="306" fillId="20" borderId="264" xfId="0" applyFont="1" applyFill="1" applyBorder="1" applyAlignment="1" applyProtection="1">
      <alignment vertical="center"/>
      <protection hidden="1"/>
    </xf>
    <xf numFmtId="0" fontId="306" fillId="20" borderId="281" xfId="0" applyFont="1" applyFill="1" applyBorder="1" applyAlignment="1" applyProtection="1">
      <alignment horizontal="center" vertical="center"/>
      <protection hidden="1"/>
    </xf>
    <xf numFmtId="0" fontId="306" fillId="20" borderId="264" xfId="0" applyFont="1" applyFill="1" applyBorder="1" applyAlignment="1" applyProtection="1">
      <alignment horizontal="center" vertical="center"/>
      <protection hidden="1"/>
    </xf>
    <xf numFmtId="0" fontId="344" fillId="0" borderId="44" xfId="0" applyFont="1" applyBorder="1" applyAlignment="1" applyProtection="1">
      <alignment horizontal="left"/>
      <protection hidden="1"/>
    </xf>
    <xf numFmtId="0" fontId="344" fillId="0" borderId="0" xfId="0" applyFont="1" applyAlignment="1" applyProtection="1">
      <alignment horizontal="right" indent="1"/>
      <protection hidden="1"/>
    </xf>
    <xf numFmtId="0" fontId="347" fillId="0" borderId="0" xfId="0" applyFont="1" applyAlignment="1" applyProtection="1">
      <alignment horizontal="center"/>
      <protection hidden="1"/>
    </xf>
    <xf numFmtId="0" fontId="344" fillId="0" borderId="111" xfId="0" applyFont="1" applyBorder="1" applyAlignment="1" applyProtection="1">
      <alignment horizontal="left"/>
      <protection hidden="1"/>
    </xf>
    <xf numFmtId="0" fontId="344" fillId="0" borderId="0" xfId="0" applyFont="1" applyAlignment="1" applyProtection="1">
      <alignment horizontal="right" vertical="center" indent="1"/>
      <protection hidden="1"/>
    </xf>
    <xf numFmtId="0" fontId="344" fillId="0" borderId="1" xfId="0" applyFont="1" applyBorder="1" applyAlignment="1" applyProtection="1">
      <alignment horizontal="center" vertical="center"/>
      <protection hidden="1"/>
    </xf>
    <xf numFmtId="0" fontId="1" fillId="0" borderId="0" xfId="0" applyFont="1" applyAlignment="1" applyProtection="1">
      <alignment horizontal="left"/>
      <protection hidden="1"/>
    </xf>
    <xf numFmtId="0" fontId="379" fillId="0" borderId="0" xfId="0" applyFont="1" applyAlignment="1" applyProtection="1">
      <alignment horizontal="center" vertical="top"/>
      <protection hidden="1"/>
    </xf>
    <xf numFmtId="0" fontId="347" fillId="0" borderId="0" xfId="0" applyFont="1" applyAlignment="1" applyProtection="1">
      <alignment horizontal="center" vertical="top"/>
      <protection hidden="1"/>
    </xf>
    <xf numFmtId="0" fontId="310" fillId="19" borderId="263" xfId="0" applyFont="1" applyFill="1" applyBorder="1" applyAlignment="1" applyProtection="1">
      <alignment horizontal="left" vertical="center"/>
      <protection hidden="1"/>
    </xf>
    <xf numFmtId="0" fontId="310" fillId="20" borderId="347" xfId="0" applyFont="1" applyFill="1" applyBorder="1" applyAlignment="1" applyProtection="1">
      <alignment horizontal="left" vertical="center"/>
      <protection hidden="1"/>
    </xf>
    <xf numFmtId="0" fontId="310" fillId="20" borderId="348" xfId="0" applyFont="1" applyFill="1" applyBorder="1" applyAlignment="1" applyProtection="1">
      <alignment horizontal="right" vertical="center"/>
      <protection hidden="1"/>
    </xf>
    <xf numFmtId="0" fontId="310" fillId="20" borderId="348" xfId="0" applyFont="1" applyFill="1" applyBorder="1" applyAlignment="1" applyProtection="1">
      <alignment vertical="center"/>
      <protection hidden="1"/>
    </xf>
    <xf numFmtId="0" fontId="310" fillId="20" borderId="349" xfId="0" applyFont="1" applyFill="1" applyBorder="1" applyAlignment="1" applyProtection="1">
      <alignment horizontal="left" vertical="center"/>
      <protection hidden="1"/>
    </xf>
    <xf numFmtId="0" fontId="310" fillId="20" borderId="348" xfId="0" applyFont="1" applyFill="1" applyBorder="1" applyAlignment="1" applyProtection="1">
      <alignment horizontal="left" vertical="center"/>
      <protection hidden="1"/>
    </xf>
    <xf numFmtId="0" fontId="61" fillId="19" borderId="257" xfId="0" applyFont="1" applyFill="1" applyBorder="1" applyAlignment="1" applyProtection="1">
      <alignment horizontal="left" vertical="center"/>
      <protection hidden="1"/>
    </xf>
    <xf numFmtId="0" fontId="308" fillId="19" borderId="260" xfId="0" applyFont="1" applyFill="1" applyBorder="1" applyAlignment="1" applyProtection="1">
      <alignment horizontal="center" vertical="center"/>
      <protection hidden="1"/>
    </xf>
    <xf numFmtId="0" fontId="308" fillId="19" borderId="307" xfId="0" applyFont="1" applyFill="1" applyBorder="1" applyAlignment="1" applyProtection="1">
      <alignment horizontal="center" vertical="center"/>
      <protection hidden="1"/>
    </xf>
    <xf numFmtId="0" fontId="308" fillId="19" borderId="308" xfId="0" applyFont="1" applyFill="1" applyBorder="1" applyAlignment="1" applyProtection="1">
      <alignment horizontal="center" vertical="center"/>
      <protection hidden="1"/>
    </xf>
    <xf numFmtId="0" fontId="344" fillId="0" borderId="38" xfId="0" applyFont="1" applyBorder="1" applyAlignment="1" applyProtection="1">
      <alignment horizontal="left"/>
      <protection hidden="1"/>
    </xf>
    <xf numFmtId="0" fontId="344" fillId="0" borderId="57" xfId="0" applyFont="1" applyBorder="1" applyAlignment="1" applyProtection="1">
      <alignment horizontal="right" indent="1"/>
      <protection hidden="1"/>
    </xf>
    <xf numFmtId="0" fontId="347" fillId="0" borderId="57" xfId="0" applyFont="1" applyBorder="1" applyAlignment="1" applyProtection="1">
      <alignment horizontal="center" vertical="top"/>
      <protection hidden="1"/>
    </xf>
    <xf numFmtId="0" fontId="344" fillId="0" borderId="26" xfId="0" applyFont="1" applyBorder="1" applyAlignment="1" applyProtection="1">
      <alignment horizontal="left"/>
      <protection hidden="1"/>
    </xf>
    <xf numFmtId="0" fontId="299" fillId="19" borderId="260" xfId="0" applyFont="1" applyFill="1" applyBorder="1" applyAlignment="1" applyProtection="1">
      <alignment horizontal="center" vertical="center"/>
      <protection hidden="1"/>
    </xf>
    <xf numFmtId="0" fontId="299" fillId="19" borderId="253" xfId="0" applyFont="1" applyFill="1" applyBorder="1" applyAlignment="1" applyProtection="1">
      <alignment horizontal="center" vertical="center"/>
      <protection hidden="1"/>
    </xf>
    <xf numFmtId="0" fontId="299" fillId="19" borderId="261" xfId="0" applyFont="1" applyFill="1" applyBorder="1" applyAlignment="1" applyProtection="1">
      <alignment horizontal="center" vertical="center"/>
      <protection hidden="1"/>
    </xf>
    <xf numFmtId="0" fontId="193" fillId="19" borderId="261" xfId="0" applyFont="1" applyFill="1" applyBorder="1" applyAlignment="1" applyProtection="1">
      <alignment horizontal="left" vertical="center"/>
      <protection hidden="1"/>
    </xf>
    <xf numFmtId="0" fontId="310" fillId="19" borderId="253" xfId="0" applyFont="1" applyFill="1" applyBorder="1" applyAlignment="1" applyProtection="1">
      <alignment horizontal="left" vertical="center"/>
      <protection hidden="1"/>
    </xf>
    <xf numFmtId="0" fontId="193" fillId="19" borderId="253" xfId="0" applyFont="1" applyFill="1" applyBorder="1" applyAlignment="1" applyProtection="1">
      <alignment horizontal="left" vertical="center"/>
      <protection hidden="1"/>
    </xf>
    <xf numFmtId="0" fontId="310" fillId="19" borderId="253" xfId="0" applyFont="1" applyFill="1" applyBorder="1" applyAlignment="1" applyProtection="1">
      <alignment horizontal="right" vertical="center"/>
      <protection hidden="1"/>
    </xf>
    <xf numFmtId="0" fontId="381" fillId="19" borderId="253" xfId="0" applyFont="1" applyFill="1" applyBorder="1" applyAlignment="1" applyProtection="1">
      <alignment horizontal="center" vertical="center"/>
      <protection hidden="1"/>
    </xf>
    <xf numFmtId="0" fontId="381" fillId="19" borderId="253" xfId="0" quotePrefix="1" applyFont="1" applyFill="1" applyBorder="1" applyAlignment="1" applyProtection="1">
      <alignment horizontal="left" vertical="center"/>
      <protection hidden="1"/>
    </xf>
    <xf numFmtId="172" fontId="193" fillId="19" borderId="253" xfId="0" applyNumberFormat="1" applyFont="1" applyFill="1" applyBorder="1" applyAlignment="1" applyProtection="1">
      <alignment horizontal="right" vertical="center"/>
      <protection hidden="1"/>
    </xf>
    <xf numFmtId="0" fontId="310" fillId="19" borderId="253" xfId="0" quotePrefix="1" applyFont="1" applyFill="1" applyBorder="1" applyAlignment="1" applyProtection="1">
      <alignment horizontal="right" vertical="center"/>
      <protection hidden="1"/>
    </xf>
    <xf numFmtId="0" fontId="193" fillId="19" borderId="253" xfId="0" applyFont="1" applyFill="1" applyBorder="1" applyAlignment="1" applyProtection="1">
      <alignment horizontal="right" vertical="center"/>
      <protection hidden="1"/>
    </xf>
    <xf numFmtId="0" fontId="301" fillId="19" borderId="261" xfId="0" applyFont="1" applyFill="1" applyBorder="1" applyAlignment="1" applyProtection="1">
      <alignment horizontal="left" vertical="center"/>
      <protection hidden="1"/>
    </xf>
    <xf numFmtId="0" fontId="380" fillId="19" borderId="253" xfId="0" applyFont="1" applyFill="1" applyBorder="1" applyAlignment="1" applyProtection="1">
      <alignment horizontal="left" vertical="center"/>
      <protection hidden="1"/>
    </xf>
    <xf numFmtId="0" fontId="310" fillId="19" borderId="267" xfId="0" applyFont="1" applyFill="1" applyBorder="1" applyAlignment="1" applyProtection="1">
      <alignment horizontal="center" vertical="center"/>
      <protection hidden="1"/>
    </xf>
    <xf numFmtId="0" fontId="301" fillId="19" borderId="253" xfId="0" applyFont="1" applyFill="1" applyBorder="1" applyAlignment="1" applyProtection="1">
      <alignment horizontal="right" vertical="center"/>
      <protection hidden="1"/>
    </xf>
    <xf numFmtId="170" fontId="343" fillId="18" borderId="0" xfId="0" applyNumberFormat="1" applyFont="1" applyFill="1" applyAlignment="1" applyProtection="1">
      <alignment vertical="center"/>
      <protection hidden="1"/>
    </xf>
    <xf numFmtId="0" fontId="303" fillId="19" borderId="261" xfId="0" applyFont="1" applyFill="1" applyBorder="1" applyAlignment="1" applyProtection="1">
      <alignment horizontal="left" vertical="center"/>
      <protection hidden="1"/>
    </xf>
    <xf numFmtId="0" fontId="303" fillId="19" borderId="253" xfId="0" applyFont="1" applyFill="1" applyBorder="1" applyAlignment="1" applyProtection="1">
      <alignment horizontal="left" vertical="center"/>
      <protection hidden="1"/>
    </xf>
    <xf numFmtId="0" fontId="310" fillId="19" borderId="253" xfId="0" applyFont="1" applyFill="1" applyBorder="1" applyAlignment="1" applyProtection="1">
      <alignment horizontal="center" vertical="center"/>
      <protection hidden="1"/>
    </xf>
    <xf numFmtId="0" fontId="303" fillId="19" borderId="253" xfId="0" applyFont="1" applyFill="1" applyBorder="1" applyAlignment="1" applyProtection="1">
      <alignment horizontal="right" vertical="center"/>
      <protection hidden="1"/>
    </xf>
    <xf numFmtId="170" fontId="344" fillId="18" borderId="0" xfId="0" applyNumberFormat="1" applyFont="1" applyFill="1" applyAlignment="1" applyProtection="1">
      <alignment vertical="center"/>
      <protection hidden="1"/>
    </xf>
    <xf numFmtId="0" fontId="162" fillId="0" borderId="0" xfId="0" applyFont="1" applyAlignment="1" applyProtection="1">
      <alignment horizontal="center"/>
      <protection hidden="1"/>
    </xf>
    <xf numFmtId="0" fontId="61" fillId="19" borderId="255" xfId="0" applyFont="1" applyFill="1" applyBorder="1" applyAlignment="1" applyProtection="1">
      <alignment horizontal="left" vertical="center"/>
      <protection hidden="1"/>
    </xf>
    <xf numFmtId="169" fontId="193" fillId="19" borderId="276" xfId="0" applyNumberFormat="1" applyFont="1" applyFill="1" applyBorder="1" applyAlignment="1" applyProtection="1">
      <alignment vertical="center"/>
      <protection hidden="1"/>
    </xf>
    <xf numFmtId="0" fontId="193" fillId="19" borderId="276" xfId="0" applyFont="1" applyFill="1" applyBorder="1" applyAlignment="1" applyProtection="1">
      <alignment vertical="center"/>
      <protection hidden="1"/>
    </xf>
    <xf numFmtId="0" fontId="1" fillId="0" borderId="0" xfId="0" applyFont="1" applyAlignment="1" applyProtection="1">
      <alignment horizontal="center" vertical="center"/>
      <protection hidden="1"/>
    </xf>
    <xf numFmtId="0" fontId="58" fillId="20" borderId="281" xfId="0" applyFont="1" applyFill="1" applyBorder="1" applyAlignment="1" applyProtection="1">
      <alignment horizontal="left" vertical="center"/>
      <protection hidden="1"/>
    </xf>
    <xf numFmtId="0" fontId="58" fillId="20" borderId="264" xfId="0" applyFont="1" applyFill="1" applyBorder="1" applyAlignment="1" applyProtection="1">
      <alignment horizontal="left" vertical="center"/>
      <protection hidden="1"/>
    </xf>
    <xf numFmtId="0" fontId="58" fillId="20" borderId="268" xfId="0" applyFont="1" applyFill="1" applyBorder="1" applyAlignment="1" applyProtection="1">
      <alignment horizontal="center" vertical="center"/>
      <protection hidden="1"/>
    </xf>
    <xf numFmtId="0" fontId="162" fillId="20" borderId="264" xfId="0" applyFont="1" applyFill="1" applyBorder="1" applyAlignment="1" applyProtection="1">
      <alignment horizontal="left" vertical="center"/>
      <protection hidden="1"/>
    </xf>
    <xf numFmtId="0" fontId="235" fillId="20" borderId="281" xfId="0" applyFont="1" applyFill="1" applyBorder="1" applyAlignment="1" applyProtection="1">
      <alignment horizontal="left" vertical="center"/>
      <protection hidden="1"/>
    </xf>
    <xf numFmtId="0" fontId="235" fillId="28" borderId="264" xfId="0" quotePrefix="1" applyFont="1" applyFill="1" applyBorder="1" applyAlignment="1" applyProtection="1">
      <alignment horizontal="left" vertical="center"/>
      <protection hidden="1"/>
    </xf>
    <xf numFmtId="0" fontId="235" fillId="28" borderId="264" xfId="0" applyFont="1" applyFill="1" applyBorder="1" applyAlignment="1" applyProtection="1">
      <alignment horizontal="left" vertical="center"/>
      <protection hidden="1"/>
    </xf>
    <xf numFmtId="0" fontId="235" fillId="28" borderId="281" xfId="0" applyFont="1" applyFill="1" applyBorder="1" applyAlignment="1" applyProtection="1">
      <alignment horizontal="left" vertical="center"/>
      <protection hidden="1"/>
    </xf>
    <xf numFmtId="0" fontId="58" fillId="20" borderId="281" xfId="0" applyFont="1" applyFill="1" applyBorder="1" applyAlignment="1" applyProtection="1">
      <alignment horizontal="center" vertical="center"/>
      <protection hidden="1"/>
    </xf>
    <xf numFmtId="0" fontId="344" fillId="0" borderId="0" xfId="0" applyFont="1" applyAlignment="1" applyProtection="1">
      <alignment horizontal="center" vertical="center"/>
      <protection hidden="1"/>
    </xf>
    <xf numFmtId="0" fontId="346" fillId="0" borderId="0" xfId="0" applyFont="1" applyAlignment="1" applyProtection="1">
      <alignment horizontal="center" vertical="center"/>
      <protection hidden="1"/>
    </xf>
    <xf numFmtId="0" fontId="346" fillId="0" borderId="0" xfId="0" applyFont="1" applyAlignment="1" applyProtection="1">
      <alignment horizontal="left" vertical="center"/>
      <protection hidden="1"/>
    </xf>
    <xf numFmtId="170" fontId="216" fillId="18" borderId="0" xfId="0" applyNumberFormat="1" applyFont="1" applyFill="1" applyAlignment="1" applyProtection="1">
      <alignment vertical="center"/>
      <protection hidden="1"/>
    </xf>
    <xf numFmtId="0" fontId="162" fillId="20" borderId="281" xfId="0" applyFont="1" applyFill="1" applyBorder="1" applyAlignment="1" applyProtection="1">
      <alignment horizontal="left" vertical="center"/>
      <protection hidden="1"/>
    </xf>
    <xf numFmtId="0" fontId="58" fillId="20" borderId="281" xfId="0" applyFont="1" applyFill="1" applyBorder="1" applyAlignment="1" applyProtection="1">
      <alignment horizontal="right" vertical="center" indent="1"/>
      <protection hidden="1"/>
    </xf>
    <xf numFmtId="0" fontId="162" fillId="20" borderId="281" xfId="0" applyFont="1" applyFill="1" applyBorder="1" applyAlignment="1" applyProtection="1">
      <alignment vertical="center"/>
      <protection hidden="1"/>
    </xf>
    <xf numFmtId="0" fontId="58" fillId="20" borderId="281" xfId="0" applyFont="1" applyFill="1" applyBorder="1" applyAlignment="1" applyProtection="1">
      <alignment horizontal="center"/>
      <protection hidden="1"/>
    </xf>
    <xf numFmtId="0" fontId="344" fillId="0" borderId="0" xfId="0" applyFont="1" applyAlignment="1" applyProtection="1">
      <alignment horizontal="center"/>
      <protection hidden="1"/>
    </xf>
    <xf numFmtId="0" fontId="137" fillId="0" borderId="0" xfId="0" applyFont="1" applyAlignment="1" applyProtection="1">
      <alignment horizontal="center"/>
      <protection hidden="1"/>
    </xf>
    <xf numFmtId="0" fontId="162" fillId="20" borderId="268" xfId="0" applyFont="1" applyFill="1" applyBorder="1" applyAlignment="1" applyProtection="1">
      <alignment horizontal="left" vertical="center"/>
      <protection hidden="1"/>
    </xf>
    <xf numFmtId="0" fontId="162" fillId="20" borderId="264" xfId="0" applyFont="1" applyFill="1" applyBorder="1" applyAlignment="1" applyProtection="1">
      <alignment vertical="center"/>
      <protection hidden="1"/>
    </xf>
    <xf numFmtId="0" fontId="235" fillId="20" borderId="281" xfId="0" applyFont="1" applyFill="1" applyBorder="1" applyAlignment="1" applyProtection="1">
      <alignment horizontal="center" vertical="center"/>
      <protection hidden="1"/>
    </xf>
    <xf numFmtId="0" fontId="162" fillId="20" borderId="281" xfId="0" applyFont="1" applyFill="1" applyBorder="1" applyAlignment="1" applyProtection="1">
      <alignment horizontal="center" vertical="center"/>
      <protection hidden="1"/>
    </xf>
    <xf numFmtId="0" fontId="309" fillId="20" borderId="281" xfId="0" applyFont="1" applyFill="1" applyBorder="1" applyAlignment="1" applyProtection="1">
      <alignment horizontal="center" vertical="center"/>
      <protection hidden="1"/>
    </xf>
    <xf numFmtId="0" fontId="490" fillId="0" borderId="0" xfId="0" applyFont="1" applyAlignment="1" applyProtection="1">
      <alignment horizontal="center"/>
      <protection hidden="1"/>
    </xf>
    <xf numFmtId="0" fontId="16" fillId="4" borderId="0" xfId="0" applyFont="1" applyFill="1" applyAlignment="1" applyProtection="1">
      <alignment horizontal="center" vertical="center"/>
      <protection hidden="1"/>
    </xf>
    <xf numFmtId="0" fontId="15" fillId="4" borderId="0" xfId="0" applyFont="1" applyFill="1" applyAlignment="1" applyProtection="1">
      <alignment vertical="center"/>
      <protection hidden="1"/>
    </xf>
    <xf numFmtId="0" fontId="307" fillId="4" borderId="0" xfId="0" applyFont="1" applyFill="1" applyAlignment="1" applyProtection="1">
      <alignment vertical="center"/>
      <protection hidden="1"/>
    </xf>
    <xf numFmtId="0" fontId="57" fillId="4" borderId="0" xfId="0" applyFont="1" applyFill="1" applyAlignment="1" applyProtection="1">
      <alignment horizontal="center" vertical="center"/>
      <protection hidden="1"/>
    </xf>
    <xf numFmtId="0" fontId="137" fillId="0" borderId="0" xfId="0" applyFont="1" applyAlignment="1" applyProtection="1">
      <alignment horizontal="left" vertical="center"/>
      <protection hidden="1"/>
    </xf>
    <xf numFmtId="0" fontId="118" fillId="0" borderId="0" xfId="0" applyFont="1" applyAlignment="1" applyProtection="1">
      <alignment horizontal="left" vertical="center"/>
      <protection hidden="1"/>
    </xf>
    <xf numFmtId="0" fontId="118" fillId="0" borderId="0" xfId="0" applyFont="1" applyAlignment="1" applyProtection="1">
      <alignment horizontal="left" vertical="center" indent="1"/>
      <protection hidden="1"/>
    </xf>
    <xf numFmtId="0" fontId="64" fillId="0" borderId="0" xfId="0" applyFont="1" applyAlignment="1" applyProtection="1">
      <alignment horizontal="center" vertical="center"/>
      <protection hidden="1"/>
    </xf>
    <xf numFmtId="0" fontId="1" fillId="0" borderId="40" xfId="0" applyFont="1" applyBorder="1" applyAlignment="1" applyProtection="1">
      <alignment horizontal="center"/>
      <protection hidden="1"/>
    </xf>
    <xf numFmtId="0" fontId="1" fillId="0" borderId="56" xfId="0" applyFont="1" applyBorder="1" applyAlignment="1" applyProtection="1">
      <alignment horizontal="center"/>
      <protection hidden="1"/>
    </xf>
    <xf numFmtId="0" fontId="1" fillId="0" borderId="39" xfId="0" applyFont="1" applyBorder="1" applyAlignment="1" applyProtection="1">
      <alignment horizontal="center" vertical="center"/>
      <protection hidden="1"/>
    </xf>
    <xf numFmtId="0" fontId="1" fillId="0" borderId="39" xfId="0" applyFont="1" applyBorder="1" applyAlignment="1" applyProtection="1">
      <alignment horizontal="center"/>
      <protection hidden="1"/>
    </xf>
    <xf numFmtId="0" fontId="193" fillId="20" borderId="264" xfId="0" applyFont="1" applyFill="1" applyBorder="1" applyAlignment="1" applyProtection="1">
      <alignment horizontal="left" vertical="center"/>
      <protection hidden="1"/>
    </xf>
    <xf numFmtId="0" fontId="15" fillId="0" borderId="44" xfId="0" applyFont="1" applyBorder="1" applyAlignment="1" applyProtection="1">
      <alignment horizontal="right" vertical="center"/>
      <protection hidden="1"/>
    </xf>
    <xf numFmtId="0" fontId="15" fillId="0" borderId="0" xfId="0" applyFont="1" applyAlignment="1" applyProtection="1">
      <alignment horizontal="right" vertical="center"/>
      <protection hidden="1"/>
    </xf>
    <xf numFmtId="0" fontId="18" fillId="0" borderId="111" xfId="0" applyFont="1" applyBorder="1" applyAlignment="1" applyProtection="1">
      <alignment horizontal="center" vertical="center"/>
      <protection hidden="1"/>
    </xf>
    <xf numFmtId="0" fontId="1" fillId="0" borderId="44" xfId="0" applyFont="1" applyBorder="1" applyAlignment="1" applyProtection="1">
      <alignment horizontal="center"/>
      <protection hidden="1"/>
    </xf>
    <xf numFmtId="0" fontId="306" fillId="28" borderId="264" xfId="0" applyFont="1" applyFill="1" applyBorder="1" applyAlignment="1" applyProtection="1">
      <alignment horizontal="left" vertical="center" indent="1"/>
      <protection hidden="1"/>
    </xf>
    <xf numFmtId="0" fontId="306" fillId="28" borderId="264" xfId="0" applyFont="1" applyFill="1" applyBorder="1" applyAlignment="1" applyProtection="1">
      <alignment horizontal="left" vertical="center"/>
      <protection hidden="1"/>
    </xf>
    <xf numFmtId="0" fontId="306" fillId="28" borderId="264" xfId="0" applyFont="1" applyFill="1" applyBorder="1" applyAlignment="1" applyProtection="1">
      <alignment horizontal="center" vertical="center"/>
      <protection hidden="1"/>
    </xf>
    <xf numFmtId="0" fontId="306" fillId="28" borderId="264" xfId="0" applyFont="1" applyFill="1" applyBorder="1" applyAlignment="1" applyProtection="1">
      <alignment horizontal="right" vertical="center" indent="1"/>
      <protection hidden="1"/>
    </xf>
    <xf numFmtId="0" fontId="193" fillId="20" borderId="264" xfId="0" applyFont="1" applyFill="1" applyBorder="1" applyAlignment="1" applyProtection="1">
      <alignment horizontal="left" vertical="center" indent="1"/>
      <protection hidden="1"/>
    </xf>
    <xf numFmtId="0" fontId="18" fillId="0" borderId="44" xfId="0" applyFont="1" applyBorder="1" applyAlignment="1" applyProtection="1">
      <alignment horizontal="center" vertical="center"/>
      <protection hidden="1"/>
    </xf>
    <xf numFmtId="0" fontId="308" fillId="28" borderId="268" xfId="0" applyFont="1" applyFill="1" applyBorder="1" applyAlignment="1" applyProtection="1">
      <alignment horizontal="left" vertical="center"/>
      <protection hidden="1"/>
    </xf>
    <xf numFmtId="0" fontId="64" fillId="0" borderId="0" xfId="0" applyFont="1" applyAlignment="1" applyProtection="1">
      <alignment vertical="center"/>
      <protection hidden="1"/>
    </xf>
    <xf numFmtId="0" fontId="1" fillId="23" borderId="189" xfId="0" applyFont="1" applyFill="1" applyBorder="1" applyAlignment="1" applyProtection="1">
      <alignment horizontal="center"/>
      <protection hidden="1"/>
    </xf>
    <xf numFmtId="0" fontId="1" fillId="0" borderId="38" xfId="0" applyFont="1" applyBorder="1" applyAlignment="1" applyProtection="1">
      <alignment horizontal="center"/>
      <protection hidden="1"/>
    </xf>
    <xf numFmtId="0" fontId="1" fillId="0" borderId="57" xfId="0" applyFont="1" applyBorder="1" applyAlignment="1" applyProtection="1">
      <alignment horizontal="center"/>
      <protection hidden="1"/>
    </xf>
    <xf numFmtId="0" fontId="1" fillId="0" borderId="26" xfId="0" applyFont="1" applyBorder="1" applyAlignment="1" applyProtection="1">
      <alignment horizontal="center"/>
      <protection hidden="1"/>
    </xf>
    <xf numFmtId="0" fontId="18" fillId="0" borderId="26" xfId="0" applyFont="1" applyBorder="1" applyAlignment="1" applyProtection="1">
      <alignment horizontal="center" vertical="center"/>
      <protection hidden="1"/>
    </xf>
    <xf numFmtId="0" fontId="42" fillId="23" borderId="189" xfId="0" applyFont="1" applyFill="1" applyBorder="1" applyProtection="1">
      <protection hidden="1"/>
    </xf>
    <xf numFmtId="0" fontId="18" fillId="0" borderId="0" xfId="0" applyFont="1" applyAlignment="1" applyProtection="1">
      <alignment horizontal="center" vertical="center"/>
      <protection hidden="1"/>
    </xf>
    <xf numFmtId="0" fontId="1" fillId="23" borderId="189" xfId="0" applyFont="1" applyFill="1" applyBorder="1" applyProtection="1">
      <protection hidden="1"/>
    </xf>
    <xf numFmtId="0" fontId="31" fillId="23" borderId="189" xfId="0" applyFont="1" applyFill="1" applyBorder="1" applyAlignment="1" applyProtection="1">
      <alignment vertical="center" wrapText="1"/>
      <protection hidden="1"/>
    </xf>
    <xf numFmtId="0" fontId="135" fillId="23" borderId="189" xfId="0" applyFont="1" applyFill="1" applyBorder="1" applyAlignment="1" applyProtection="1">
      <alignment horizontal="right"/>
      <protection hidden="1"/>
    </xf>
    <xf numFmtId="0" fontId="30" fillId="23" borderId="189" xfId="0" applyFont="1" applyFill="1" applyBorder="1" applyAlignment="1" applyProtection="1">
      <alignment vertical="center" wrapText="1"/>
      <protection hidden="1"/>
    </xf>
    <xf numFmtId="0" fontId="33" fillId="23" borderId="189" xfId="0" applyFont="1" applyFill="1" applyBorder="1" applyAlignment="1" applyProtection="1">
      <alignment vertical="center" wrapText="1"/>
      <protection hidden="1"/>
    </xf>
    <xf numFmtId="20" fontId="34" fillId="23" borderId="189" xfId="0" applyNumberFormat="1" applyFont="1" applyFill="1" applyBorder="1" applyAlignment="1" applyProtection="1">
      <alignment vertical="center" wrapText="1"/>
      <protection hidden="1"/>
    </xf>
    <xf numFmtId="0" fontId="32" fillId="23" borderId="189" xfId="0" applyFont="1" applyFill="1" applyBorder="1" applyAlignment="1" applyProtection="1">
      <alignment vertical="center"/>
      <protection hidden="1"/>
    </xf>
    <xf numFmtId="0" fontId="1" fillId="0" borderId="0" xfId="0" applyFont="1" applyProtection="1">
      <protection hidden="1"/>
    </xf>
    <xf numFmtId="9" fontId="36" fillId="0" borderId="148" xfId="1" applyFont="1" applyFill="1" applyBorder="1" applyAlignment="1" applyProtection="1">
      <alignment horizontal="left"/>
      <protection locked="0"/>
    </xf>
    <xf numFmtId="1" fontId="486" fillId="0" borderId="153" xfId="1" applyNumberFormat="1" applyFont="1" applyFill="1" applyBorder="1" applyAlignment="1" applyProtection="1">
      <alignment horizontal="left" vertical="top"/>
      <protection locked="0"/>
    </xf>
    <xf numFmtId="1" fontId="176" fillId="0" borderId="153" xfId="1" applyNumberFormat="1" applyFont="1" applyFill="1" applyBorder="1" applyAlignment="1" applyProtection="1">
      <alignment horizontal="left" vertical="top"/>
      <protection locked="0"/>
    </xf>
    <xf numFmtId="9" fontId="36" fillId="0" borderId="152" xfId="1" applyFont="1" applyFill="1" applyBorder="1" applyAlignment="1" applyProtection="1">
      <alignment horizontal="left"/>
      <protection locked="0"/>
    </xf>
    <xf numFmtId="1" fontId="486" fillId="0" borderId="154" xfId="1" applyNumberFormat="1" applyFont="1" applyFill="1" applyBorder="1" applyAlignment="1" applyProtection="1">
      <alignment horizontal="left" vertical="top"/>
      <protection locked="0"/>
    </xf>
    <xf numFmtId="9" fontId="36" fillId="0" borderId="160" xfId="1" applyFont="1" applyFill="1" applyBorder="1" applyAlignment="1" applyProtection="1">
      <alignment horizontal="left"/>
      <protection locked="0"/>
    </xf>
    <xf numFmtId="1" fontId="485" fillId="0" borderId="153" xfId="1" applyNumberFormat="1" applyFont="1" applyFill="1" applyBorder="1" applyAlignment="1" applyProtection="1">
      <alignment horizontal="left" vertical="top"/>
      <protection locked="0"/>
    </xf>
    <xf numFmtId="1" fontId="485" fillId="0" borderId="154" xfId="1" applyNumberFormat="1" applyFont="1" applyFill="1" applyBorder="1" applyAlignment="1" applyProtection="1">
      <alignment horizontal="left" vertical="top"/>
      <protection locked="0"/>
    </xf>
    <xf numFmtId="1" fontId="485" fillId="0" borderId="161" xfId="1" applyNumberFormat="1" applyFont="1" applyFill="1" applyBorder="1" applyAlignment="1" applyProtection="1">
      <alignment horizontal="left" vertical="top"/>
      <protection locked="0"/>
    </xf>
    <xf numFmtId="1" fontId="176" fillId="0" borderId="161" xfId="1" applyNumberFormat="1" applyFont="1" applyFill="1" applyBorder="1" applyAlignment="1" applyProtection="1">
      <alignment horizontal="left" vertical="top"/>
      <protection locked="0"/>
    </xf>
    <xf numFmtId="0" fontId="294" fillId="23" borderId="189" xfId="0" applyFont="1" applyFill="1" applyBorder="1" applyAlignment="1" applyProtection="1">
      <alignment horizontal="center" vertical="center" wrapText="1"/>
      <protection locked="0"/>
    </xf>
    <xf numFmtId="0" fontId="138" fillId="0" borderId="0" xfId="0" applyFont="1" applyAlignment="1">
      <alignment horizontal="right" vertical="center"/>
    </xf>
    <xf numFmtId="0" fontId="161" fillId="0" borderId="0" xfId="0" applyFont="1" applyAlignment="1">
      <alignment horizontal="right" vertical="center"/>
    </xf>
    <xf numFmtId="0" fontId="138" fillId="0" borderId="0" xfId="0" applyFont="1" applyAlignment="1">
      <alignment horizontal="right" vertical="center" indent="1"/>
    </xf>
    <xf numFmtId="0" fontId="250" fillId="0" borderId="1" xfId="0" applyFont="1" applyBorder="1" applyAlignment="1">
      <alignment horizontal="center" vertical="center"/>
    </xf>
    <xf numFmtId="0" fontId="250" fillId="0" borderId="0" xfId="0" applyFont="1" applyAlignment="1">
      <alignment horizontal="right" vertical="center" indent="1"/>
    </xf>
    <xf numFmtId="0" fontId="190" fillId="4" borderId="1" xfId="0" applyFont="1" applyFill="1" applyBorder="1" applyAlignment="1">
      <alignment horizontal="center" vertical="center"/>
    </xf>
    <xf numFmtId="0" fontId="70" fillId="23" borderId="189" xfId="0" applyFont="1" applyFill="1" applyBorder="1"/>
    <xf numFmtId="0" fontId="138" fillId="0" borderId="0" xfId="0" applyFont="1" applyAlignment="1">
      <alignment horizontal="left" vertical="center" indent="1"/>
    </xf>
    <xf numFmtId="0" fontId="294" fillId="23" borderId="189" xfId="0" applyFont="1" applyFill="1" applyBorder="1" applyAlignment="1">
      <alignment horizontal="center" vertical="center" wrapText="1"/>
    </xf>
    <xf numFmtId="0" fontId="138" fillId="0" borderId="0" xfId="0" applyFont="1" applyAlignment="1">
      <alignment horizontal="left" vertical="center"/>
    </xf>
    <xf numFmtId="0" fontId="109" fillId="4" borderId="16" xfId="0" applyFont="1" applyFill="1" applyBorder="1" applyAlignment="1" applyProtection="1">
      <alignment horizontal="center"/>
      <protection hidden="1"/>
    </xf>
    <xf numFmtId="0" fontId="1" fillId="4" borderId="14" xfId="0" applyFont="1" applyFill="1" applyBorder="1" applyAlignment="1" applyProtection="1">
      <alignment horizontal="center"/>
      <protection hidden="1"/>
    </xf>
    <xf numFmtId="0" fontId="176" fillId="4" borderId="0" xfId="0" applyFont="1" applyFill="1" applyAlignment="1" applyProtection="1">
      <alignment horizontal="center" vertical="center"/>
      <protection hidden="1"/>
    </xf>
    <xf numFmtId="0" fontId="37" fillId="4" borderId="0" xfId="0" applyFont="1" applyFill="1" applyProtection="1">
      <protection hidden="1"/>
    </xf>
    <xf numFmtId="0" fontId="42" fillId="23" borderId="425" xfId="0" applyFont="1" applyFill="1" applyBorder="1" applyAlignment="1" applyProtection="1">
      <alignment vertical="center"/>
      <protection hidden="1"/>
    </xf>
    <xf numFmtId="0" fontId="42" fillId="23" borderId="426" xfId="0" applyFont="1" applyFill="1" applyBorder="1" applyAlignment="1" applyProtection="1">
      <alignment vertical="center"/>
      <protection hidden="1"/>
    </xf>
    <xf numFmtId="0" fontId="428" fillId="4" borderId="0" xfId="0" applyFont="1" applyFill="1" applyProtection="1">
      <protection hidden="1"/>
    </xf>
    <xf numFmtId="0" fontId="138" fillId="0" borderId="1" xfId="0" applyFont="1" applyBorder="1" applyAlignment="1" applyProtection="1">
      <alignment horizontal="center" vertical="center"/>
      <protection hidden="1"/>
    </xf>
    <xf numFmtId="0" fontId="138" fillId="0" borderId="0" xfId="0" applyFont="1" applyAlignment="1" applyProtection="1">
      <alignment horizontal="center" vertical="center"/>
      <protection hidden="1"/>
    </xf>
    <xf numFmtId="0" fontId="138" fillId="0" borderId="0" xfId="0" applyFont="1" applyAlignment="1" applyProtection="1">
      <alignment horizontal="right" vertical="center"/>
      <protection hidden="1"/>
    </xf>
    <xf numFmtId="0" fontId="146" fillId="0" borderId="0" xfId="0" applyFont="1" applyAlignment="1" applyProtection="1">
      <alignment horizontal="center" vertical="center"/>
      <protection hidden="1"/>
    </xf>
    <xf numFmtId="0" fontId="161" fillId="0" borderId="0" xfId="0" applyFont="1" applyAlignment="1" applyProtection="1">
      <alignment horizontal="right" vertical="center"/>
      <protection hidden="1"/>
    </xf>
    <xf numFmtId="0" fontId="410" fillId="0" borderId="0" xfId="0" applyFont="1" applyAlignment="1" applyProtection="1">
      <alignment horizontal="center" vertical="center"/>
      <protection hidden="1"/>
    </xf>
    <xf numFmtId="0" fontId="161" fillId="0" borderId="0" xfId="0" applyFont="1" applyAlignment="1" applyProtection="1">
      <alignment horizontal="center" vertical="center"/>
      <protection hidden="1"/>
    </xf>
    <xf numFmtId="0" fontId="118" fillId="0" borderId="0" xfId="0" applyFont="1" applyAlignment="1" applyProtection="1">
      <alignment horizontal="center"/>
      <protection hidden="1"/>
    </xf>
    <xf numFmtId="0" fontId="161" fillId="0" borderId="0" xfId="0" applyFont="1" applyAlignment="1" applyProtection="1">
      <alignment horizontal="left" vertical="center"/>
      <protection hidden="1"/>
    </xf>
    <xf numFmtId="0" fontId="428" fillId="4" borderId="285" xfId="0" applyFont="1" applyFill="1" applyBorder="1" applyAlignment="1" applyProtection="1">
      <alignment horizontal="left" vertical="top"/>
      <protection hidden="1"/>
    </xf>
    <xf numFmtId="0" fontId="138" fillId="0" borderId="0" xfId="0" applyFont="1" applyAlignment="1" applyProtection="1">
      <alignment horizontal="right" vertical="center" indent="1"/>
      <protection hidden="1"/>
    </xf>
    <xf numFmtId="0" fontId="428" fillId="4" borderId="0" xfId="0" applyFont="1" applyFill="1" applyAlignment="1" applyProtection="1">
      <alignment horizontal="left"/>
      <protection hidden="1"/>
    </xf>
    <xf numFmtId="0" fontId="250" fillId="0" borderId="1" xfId="0" applyFont="1" applyBorder="1" applyAlignment="1" applyProtection="1">
      <alignment horizontal="center" vertical="center"/>
      <protection hidden="1"/>
    </xf>
    <xf numFmtId="0" fontId="250" fillId="0" borderId="0" xfId="0" applyFont="1" applyAlignment="1" applyProtection="1">
      <alignment horizontal="right" vertical="center" indent="1"/>
      <protection hidden="1"/>
    </xf>
    <xf numFmtId="0" fontId="190" fillId="4" borderId="1" xfId="0" applyFont="1" applyFill="1" applyBorder="1" applyAlignment="1" applyProtection="1">
      <alignment horizontal="center" vertical="center"/>
      <protection hidden="1"/>
    </xf>
    <xf numFmtId="0" fontId="359" fillId="23" borderId="1" xfId="0" applyFont="1" applyFill="1" applyBorder="1" applyAlignment="1" applyProtection="1">
      <alignment horizontal="center" vertical="center"/>
      <protection hidden="1"/>
    </xf>
    <xf numFmtId="0" fontId="489" fillId="17" borderId="1" xfId="0" applyFont="1" applyFill="1" applyBorder="1" applyAlignment="1" applyProtection="1">
      <alignment horizontal="center" vertical="center"/>
      <protection hidden="1"/>
    </xf>
    <xf numFmtId="0" fontId="119" fillId="0" borderId="0" xfId="0" applyFont="1" applyAlignment="1" applyProtection="1">
      <alignment horizontal="center"/>
      <protection hidden="1"/>
    </xf>
    <xf numFmtId="0" fontId="138" fillId="0" borderId="0" xfId="0" quotePrefix="1" applyFont="1" applyAlignment="1" applyProtection="1">
      <alignment horizontal="left" vertical="center"/>
      <protection hidden="1"/>
    </xf>
    <xf numFmtId="0" fontId="18" fillId="4" borderId="15" xfId="0" applyFont="1" applyFill="1" applyBorder="1" applyAlignment="1" applyProtection="1">
      <alignment horizontal="center"/>
      <protection hidden="1"/>
    </xf>
    <xf numFmtId="0" fontId="109" fillId="4" borderId="15" xfId="0" applyFont="1" applyFill="1" applyBorder="1" applyAlignment="1" applyProtection="1">
      <alignment horizontal="center" vertical="center"/>
      <protection hidden="1"/>
    </xf>
    <xf numFmtId="0" fontId="109" fillId="4" borderId="0" xfId="0" applyFont="1" applyFill="1" applyAlignment="1" applyProtection="1">
      <alignment horizontal="center"/>
      <protection hidden="1"/>
    </xf>
    <xf numFmtId="0" fontId="250" fillId="0" borderId="0" xfId="0" applyFont="1" applyAlignment="1" applyProtection="1">
      <alignment horizontal="right" indent="1"/>
      <protection hidden="1"/>
    </xf>
    <xf numFmtId="0" fontId="57" fillId="4" borderId="0" xfId="0" applyFont="1" applyFill="1" applyAlignment="1" applyProtection="1">
      <alignment vertical="center"/>
      <protection hidden="1"/>
    </xf>
    <xf numFmtId="0" fontId="64" fillId="4" borderId="0" xfId="0" applyFont="1" applyFill="1" applyAlignment="1" applyProtection="1">
      <alignment vertical="center"/>
      <protection hidden="1"/>
    </xf>
    <xf numFmtId="0" fontId="64" fillId="0" borderId="205" xfId="0" applyFont="1" applyBorder="1" applyAlignment="1" applyProtection="1">
      <alignment vertical="center"/>
      <protection hidden="1"/>
    </xf>
    <xf numFmtId="0" fontId="70" fillId="23" borderId="189" xfId="0" applyFont="1" applyFill="1" applyBorder="1" applyProtection="1">
      <protection hidden="1"/>
    </xf>
    <xf numFmtId="0" fontId="138" fillId="0" borderId="0" xfId="0" applyFont="1" applyAlignment="1" applyProtection="1">
      <alignment horizontal="left" indent="1"/>
      <protection hidden="1"/>
    </xf>
    <xf numFmtId="0" fontId="138" fillId="0" borderId="0" xfId="0" applyFont="1" applyAlignment="1" applyProtection="1">
      <alignment vertical="center" wrapText="1"/>
      <protection hidden="1"/>
    </xf>
    <xf numFmtId="0" fontId="138" fillId="0" borderId="0" xfId="0" applyFont="1" applyAlignment="1" applyProtection="1">
      <alignment horizontal="right" vertical="top"/>
      <protection hidden="1"/>
    </xf>
    <xf numFmtId="0" fontId="138" fillId="0" borderId="0" xfId="0" applyFont="1" applyAlignment="1" applyProtection="1">
      <alignment horizontal="left" vertical="top"/>
      <protection hidden="1"/>
    </xf>
    <xf numFmtId="0" fontId="235" fillId="0" borderId="0" xfId="0" applyFont="1" applyAlignment="1" applyProtection="1">
      <alignment horizontal="center"/>
      <protection hidden="1"/>
    </xf>
    <xf numFmtId="0" fontId="127" fillId="0" borderId="0" xfId="0" applyFont="1" applyAlignment="1" applyProtection="1">
      <alignment horizontal="center"/>
      <protection hidden="1"/>
    </xf>
    <xf numFmtId="0" fontId="137" fillId="0" borderId="389" xfId="0" applyFont="1" applyBorder="1" applyAlignment="1" applyProtection="1">
      <alignment horizontal="center"/>
      <protection hidden="1"/>
    </xf>
    <xf numFmtId="0" fontId="138" fillId="0" borderId="0" xfId="0" applyFont="1" applyAlignment="1" applyProtection="1">
      <alignment horizontal="left" vertical="center" indent="1"/>
      <protection hidden="1"/>
    </xf>
    <xf numFmtId="0" fontId="294" fillId="23" borderId="189" xfId="0" applyFont="1" applyFill="1" applyBorder="1" applyAlignment="1" applyProtection="1">
      <alignment horizontal="center" vertical="center" wrapText="1"/>
      <protection hidden="1"/>
    </xf>
    <xf numFmtId="0" fontId="1" fillId="0" borderId="3" xfId="0" applyFont="1" applyBorder="1" applyAlignment="1" applyProtection="1">
      <alignment horizontal="center"/>
      <protection hidden="1"/>
    </xf>
    <xf numFmtId="0" fontId="138" fillId="0" borderId="0" xfId="0" applyFont="1" applyAlignment="1" applyProtection="1">
      <alignment horizontal="left" vertical="center"/>
      <protection hidden="1"/>
    </xf>
    <xf numFmtId="0" fontId="250" fillId="0" borderId="56" xfId="0" applyFont="1" applyBorder="1" applyAlignment="1" applyProtection="1">
      <alignment horizontal="center" vertical="center"/>
      <protection hidden="1"/>
    </xf>
    <xf numFmtId="0" fontId="137" fillId="0" borderId="3" xfId="0" applyFont="1" applyBorder="1" applyAlignment="1" applyProtection="1">
      <alignment horizontal="center"/>
      <protection hidden="1"/>
    </xf>
    <xf numFmtId="0" fontId="106" fillId="0" borderId="0" xfId="0" applyFont="1" applyAlignment="1" applyProtection="1">
      <alignment vertical="center"/>
      <protection hidden="1"/>
    </xf>
    <xf numFmtId="0" fontId="138" fillId="0" borderId="0" xfId="0" applyFont="1" applyAlignment="1" applyProtection="1">
      <alignment vertical="top" wrapText="1"/>
      <protection hidden="1"/>
    </xf>
    <xf numFmtId="0" fontId="1" fillId="0" borderId="390" xfId="0" applyFont="1" applyBorder="1" applyAlignment="1" applyProtection="1">
      <alignment horizontal="center"/>
      <protection hidden="1"/>
    </xf>
    <xf numFmtId="0" fontId="137" fillId="0" borderId="390" xfId="0" applyFont="1" applyBorder="1" applyAlignment="1" applyProtection="1">
      <alignment horizontal="center"/>
      <protection hidden="1"/>
    </xf>
    <xf numFmtId="0" fontId="1" fillId="0" borderId="391" xfId="0" applyFont="1" applyBorder="1" applyAlignment="1" applyProtection="1">
      <alignment horizontal="center"/>
      <protection hidden="1"/>
    </xf>
    <xf numFmtId="0" fontId="137" fillId="0" borderId="391" xfId="0" applyFont="1" applyBorder="1" applyAlignment="1" applyProtection="1">
      <alignment horizontal="center"/>
      <protection hidden="1"/>
    </xf>
    <xf numFmtId="0" fontId="1" fillId="0" borderId="392" xfId="0" applyFont="1" applyBorder="1" applyAlignment="1" applyProtection="1">
      <alignment horizontal="center"/>
      <protection hidden="1"/>
    </xf>
    <xf numFmtId="0" fontId="254" fillId="0" borderId="0" xfId="0" applyFont="1" applyAlignment="1" applyProtection="1">
      <alignment horizontal="center"/>
      <protection hidden="1"/>
    </xf>
    <xf numFmtId="0" fontId="31" fillId="23" borderId="189" xfId="0" applyFont="1" applyFill="1" applyBorder="1" applyAlignment="1" applyProtection="1">
      <alignment vertical="center" wrapText="1"/>
      <protection locked="0" hidden="1"/>
    </xf>
    <xf numFmtId="0" fontId="42" fillId="23" borderId="189" xfId="0" applyFont="1" applyFill="1" applyBorder="1" applyProtection="1">
      <protection locked="0" hidden="1"/>
    </xf>
    <xf numFmtId="0" fontId="1" fillId="23" borderId="189" xfId="0" applyFont="1" applyFill="1" applyBorder="1" applyAlignment="1" applyProtection="1">
      <alignment horizontal="center"/>
      <protection locked="0" hidden="1"/>
    </xf>
    <xf numFmtId="0" fontId="294" fillId="23" borderId="189" xfId="0" applyFont="1" applyFill="1" applyBorder="1" applyAlignment="1" applyProtection="1">
      <alignment horizontal="center" vertical="center" wrapText="1"/>
      <protection locked="0" hidden="1"/>
    </xf>
    <xf numFmtId="0" fontId="30" fillId="23" borderId="189" xfId="0" applyFont="1" applyFill="1" applyBorder="1" applyAlignment="1" applyProtection="1">
      <alignment vertical="center" wrapText="1"/>
      <protection locked="0" hidden="1"/>
    </xf>
    <xf numFmtId="0" fontId="33" fillId="23" borderId="189" xfId="0" applyFont="1" applyFill="1" applyBorder="1" applyAlignment="1" applyProtection="1">
      <alignment vertical="center" wrapText="1"/>
      <protection locked="0" hidden="1"/>
    </xf>
    <xf numFmtId="20" fontId="34" fillId="23" borderId="189" xfId="0" applyNumberFormat="1" applyFont="1" applyFill="1" applyBorder="1" applyAlignment="1" applyProtection="1">
      <alignment vertical="center" wrapText="1"/>
      <protection locked="0" hidden="1"/>
    </xf>
    <xf numFmtId="0" fontId="32" fillId="23" borderId="189" xfId="0" applyFont="1" applyFill="1" applyBorder="1" applyAlignment="1" applyProtection="1">
      <alignment vertical="center"/>
      <protection locked="0" hidden="1"/>
    </xf>
    <xf numFmtId="0" fontId="1" fillId="0" borderId="1" xfId="0" applyFont="1" applyBorder="1" applyAlignment="1" applyProtection="1">
      <alignment horizontal="center" vertical="center"/>
      <protection locked="0"/>
    </xf>
    <xf numFmtId="0" fontId="415" fillId="0" borderId="0" xfId="0" applyFont="1" applyAlignment="1" applyProtection="1">
      <alignment horizontal="center"/>
      <protection locked="0"/>
    </xf>
    <xf numFmtId="0" fontId="359" fillId="0" borderId="0" xfId="0" applyFont="1" applyAlignment="1" applyProtection="1">
      <alignment horizontal="right" vertical="top"/>
      <protection locked="0"/>
    </xf>
    <xf numFmtId="0" fontId="359" fillId="0" borderId="0" xfId="0" applyFont="1" applyAlignment="1" applyProtection="1">
      <alignment horizontal="center" vertical="top"/>
      <protection locked="0"/>
    </xf>
    <xf numFmtId="0" fontId="359" fillId="0" borderId="0" xfId="0" quotePrefix="1" applyFont="1" applyAlignment="1" applyProtection="1">
      <alignment horizontal="right" vertical="top"/>
      <protection locked="0"/>
    </xf>
    <xf numFmtId="0" fontId="359" fillId="0" borderId="0" xfId="0" quotePrefix="1" applyFont="1" applyAlignment="1" applyProtection="1">
      <alignment horizontal="center" vertical="top"/>
      <protection locked="0"/>
    </xf>
    <xf numFmtId="0" fontId="137" fillId="18" borderId="1" xfId="0" applyFont="1" applyFill="1" applyBorder="1" applyAlignment="1" applyProtection="1">
      <alignment horizontal="center" vertical="center"/>
      <protection locked="0"/>
    </xf>
    <xf numFmtId="0" fontId="137" fillId="18" borderId="1" xfId="0" quotePrefix="1" applyFont="1" applyFill="1" applyBorder="1" applyAlignment="1" applyProtection="1">
      <alignment horizontal="center" vertical="center"/>
      <protection locked="0"/>
    </xf>
    <xf numFmtId="0" fontId="78" fillId="0" borderId="0" xfId="0" applyFont="1" applyAlignment="1" applyProtection="1">
      <alignment vertical="center"/>
      <protection locked="0"/>
    </xf>
    <xf numFmtId="0" fontId="78" fillId="0" borderId="0" xfId="0" applyFont="1" applyAlignment="1" applyProtection="1">
      <alignment horizontal="left" vertical="center"/>
      <protection locked="0"/>
    </xf>
    <xf numFmtId="0" fontId="77" fillId="0" borderId="0" xfId="0" applyFont="1" applyAlignment="1" applyProtection="1">
      <alignment horizontal="left" vertical="center"/>
      <protection locked="0"/>
    </xf>
    <xf numFmtId="0" fontId="78" fillId="0" borderId="0" xfId="0" applyFont="1" applyAlignment="1" applyProtection="1">
      <alignment horizontal="right" vertical="center"/>
      <protection locked="0"/>
    </xf>
    <xf numFmtId="0" fontId="107" fillId="0" borderId="0" xfId="0" applyFont="1" applyAlignment="1" applyProtection="1">
      <alignment horizontal="right" vertical="center"/>
      <protection locked="0"/>
    </xf>
    <xf numFmtId="0" fontId="107" fillId="0" borderId="0" xfId="0" applyFont="1" applyAlignment="1" applyProtection="1">
      <alignment vertical="center"/>
      <protection locked="0"/>
    </xf>
    <xf numFmtId="0" fontId="118" fillId="18" borderId="1" xfId="0" applyFont="1" applyFill="1" applyBorder="1" applyAlignment="1" applyProtection="1">
      <alignment horizontal="center" vertical="center"/>
      <protection locked="0"/>
    </xf>
    <xf numFmtId="0" fontId="77" fillId="0" borderId="0" xfId="0" applyFont="1" applyAlignment="1" applyProtection="1">
      <alignment vertical="center"/>
      <protection locked="0"/>
    </xf>
    <xf numFmtId="0" fontId="124" fillId="4" borderId="14" xfId="0" applyFont="1" applyFill="1" applyBorder="1" applyAlignment="1">
      <alignment horizontal="left"/>
    </xf>
    <xf numFmtId="0" fontId="126" fillId="4" borderId="14" xfId="0" applyFont="1" applyFill="1" applyBorder="1" applyAlignment="1">
      <alignment horizontal="center"/>
    </xf>
    <xf numFmtId="0" fontId="109" fillId="4" borderId="0" xfId="0" applyFont="1" applyFill="1" applyAlignment="1">
      <alignment horizontal="center" vertical="center"/>
    </xf>
    <xf numFmtId="1" fontId="109" fillId="0" borderId="8" xfId="0" applyNumberFormat="1" applyFont="1" applyBorder="1" applyAlignment="1">
      <alignment horizontal="right" vertical="center"/>
    </xf>
    <xf numFmtId="1" fontId="144" fillId="0" borderId="8" xfId="0" applyNumberFormat="1" applyFont="1" applyBorder="1" applyAlignment="1">
      <alignment horizontal="center" vertical="center"/>
    </xf>
    <xf numFmtId="20" fontId="144" fillId="0" borderId="8" xfId="0" applyNumberFormat="1" applyFont="1" applyBorder="1" applyAlignment="1">
      <alignment horizontal="center" vertical="center"/>
    </xf>
    <xf numFmtId="20" fontId="125" fillId="0" borderId="9" xfId="0" applyNumberFormat="1" applyFont="1" applyBorder="1" applyAlignment="1">
      <alignment horizontal="center" vertical="center"/>
    </xf>
    <xf numFmtId="0" fontId="99" fillId="4" borderId="0" xfId="0" applyFont="1" applyFill="1" applyAlignment="1">
      <alignment horizontal="center"/>
    </xf>
    <xf numFmtId="0" fontId="71" fillId="4" borderId="0" xfId="0" applyFont="1" applyFill="1" applyAlignment="1">
      <alignment horizontal="center" vertical="center"/>
    </xf>
    <xf numFmtId="0" fontId="125" fillId="0" borderId="7" xfId="0" applyFont="1" applyBorder="1" applyAlignment="1">
      <alignment horizontal="center" vertical="center"/>
    </xf>
    <xf numFmtId="0" fontId="144" fillId="0" borderId="8" xfId="0" applyFont="1" applyBorder="1" applyAlignment="1">
      <alignment horizontal="center" vertical="center"/>
    </xf>
    <xf numFmtId="1" fontId="109" fillId="0" borderId="8" xfId="0" applyNumberFormat="1" applyFont="1" applyBorder="1" applyAlignment="1">
      <alignment horizontal="left" vertical="center"/>
    </xf>
    <xf numFmtId="0" fontId="87" fillId="4" borderId="15" xfId="0" applyFont="1" applyFill="1" applyBorder="1" applyAlignment="1">
      <alignment horizontal="center" vertical="center"/>
    </xf>
    <xf numFmtId="0" fontId="16" fillId="0" borderId="1" xfId="0" applyFont="1" applyBorder="1" applyAlignment="1">
      <alignment horizontal="center" vertical="center"/>
    </xf>
    <xf numFmtId="0" fontId="128" fillId="0" borderId="1" xfId="0" quotePrefix="1" applyFont="1" applyBorder="1" applyAlignment="1">
      <alignment horizontal="center" vertical="center"/>
    </xf>
    <xf numFmtId="0" fontId="79" fillId="13" borderId="25" xfId="0" applyFont="1" applyFill="1" applyBorder="1" applyAlignment="1">
      <alignment horizontal="center" vertical="center"/>
    </xf>
    <xf numFmtId="0" fontId="87" fillId="4" borderId="0" xfId="0" applyFont="1" applyFill="1" applyAlignment="1">
      <alignment horizontal="center" vertical="center"/>
    </xf>
    <xf numFmtId="0" fontId="326" fillId="0" borderId="0" xfId="0" applyFont="1" applyAlignment="1">
      <alignment horizontal="center" vertical="center"/>
    </xf>
    <xf numFmtId="165" fontId="326" fillId="0" borderId="0" xfId="0" applyNumberFormat="1" applyFont="1" applyAlignment="1">
      <alignment horizontal="center" vertical="center"/>
    </xf>
    <xf numFmtId="0" fontId="85" fillId="0" borderId="0" xfId="0" applyFont="1" applyAlignment="1">
      <alignment horizontal="center" vertical="center"/>
    </xf>
    <xf numFmtId="0" fontId="85" fillId="0" borderId="0" xfId="0" applyFont="1" applyAlignment="1">
      <alignment horizontal="center"/>
    </xf>
    <xf numFmtId="0" fontId="24" fillId="4" borderId="0" xfId="0" quotePrefix="1" applyFont="1" applyFill="1" applyAlignment="1">
      <alignment vertical="center"/>
    </xf>
    <xf numFmtId="0" fontId="24" fillId="4" borderId="14" xfId="0" applyFont="1" applyFill="1" applyBorder="1" applyAlignment="1">
      <alignment vertical="center"/>
    </xf>
    <xf numFmtId="0" fontId="295" fillId="4" borderId="0" xfId="0" applyFont="1" applyFill="1" applyAlignment="1">
      <alignment vertical="center"/>
    </xf>
    <xf numFmtId="0" fontId="25" fillId="4" borderId="14" xfId="0" applyFont="1" applyFill="1" applyBorder="1" applyAlignment="1">
      <alignment vertical="center"/>
    </xf>
    <xf numFmtId="0" fontId="319" fillId="4" borderId="0" xfId="0" applyFont="1" applyFill="1" applyAlignment="1">
      <alignment vertical="center"/>
    </xf>
    <xf numFmtId="0" fontId="371" fillId="4" borderId="0" xfId="0" applyFont="1" applyFill="1" applyAlignment="1">
      <alignment horizontal="center" vertical="center"/>
    </xf>
    <xf numFmtId="0" fontId="467" fillId="4" borderId="0" xfId="0" applyFont="1" applyFill="1" applyAlignment="1">
      <alignment horizontal="right" vertical="center"/>
    </xf>
    <xf numFmtId="0" fontId="477" fillId="4" borderId="0" xfId="0" applyFont="1" applyFill="1" applyAlignment="1">
      <alignment horizontal="center" vertical="center"/>
    </xf>
    <xf numFmtId="0" fontId="482" fillId="4" borderId="0" xfId="0" applyFont="1" applyFill="1" applyAlignment="1">
      <alignment horizontal="left" vertical="center"/>
    </xf>
    <xf numFmtId="0" fontId="395" fillId="4" borderId="0" xfId="0" applyFont="1" applyFill="1" applyAlignment="1">
      <alignment horizontal="center" vertical="center"/>
    </xf>
    <xf numFmtId="0" fontId="472" fillId="4" borderId="0" xfId="0" applyFont="1" applyFill="1" applyAlignment="1">
      <alignment horizontal="left" vertical="top"/>
    </xf>
    <xf numFmtId="0" fontId="407" fillId="4" borderId="0" xfId="0" applyFont="1" applyFill="1" applyAlignment="1">
      <alignment horizontal="right" vertical="center"/>
    </xf>
    <xf numFmtId="0" fontId="71" fillId="4" borderId="0" xfId="0" applyFont="1" applyFill="1" applyAlignment="1">
      <alignment horizontal="left" vertical="center"/>
    </xf>
    <xf numFmtId="0" fontId="471" fillId="4" borderId="0" xfId="0" applyFont="1" applyFill="1" applyAlignment="1">
      <alignment horizontal="left" vertical="center"/>
    </xf>
    <xf numFmtId="0" fontId="431" fillId="4" borderId="0" xfId="0" applyFont="1" applyFill="1" applyAlignment="1">
      <alignment horizontal="center" vertical="center"/>
    </xf>
    <xf numFmtId="0" fontId="471" fillId="4" borderId="0" xfId="0" applyFont="1" applyFill="1" applyAlignment="1">
      <alignment horizontal="right" vertical="center"/>
    </xf>
    <xf numFmtId="0" fontId="467" fillId="4" borderId="0" xfId="0" applyFont="1" applyFill="1" applyAlignment="1">
      <alignment horizontal="left" vertical="center"/>
    </xf>
    <xf numFmtId="0" fontId="24" fillId="4" borderId="0" xfId="0" applyFont="1" applyFill="1" applyAlignment="1">
      <alignment horizontal="left" vertical="center"/>
    </xf>
    <xf numFmtId="0" fontId="468" fillId="4" borderId="0" xfId="0" applyFont="1" applyFill="1" applyAlignment="1">
      <alignment horizontal="center" vertical="center"/>
    </xf>
    <xf numFmtId="0" fontId="471" fillId="4" borderId="0" xfId="0" applyFont="1" applyFill="1" applyAlignment="1">
      <alignment vertical="center"/>
    </xf>
    <xf numFmtId="0" fontId="71" fillId="4" borderId="0" xfId="0" applyFont="1" applyFill="1" applyAlignment="1">
      <alignment horizontal="right" vertical="center"/>
    </xf>
    <xf numFmtId="0" fontId="407" fillId="4" borderId="0" xfId="0" applyFont="1" applyFill="1" applyAlignment="1">
      <alignment horizontal="left" vertical="center"/>
    </xf>
    <xf numFmtId="0" fontId="482" fillId="4" borderId="0" xfId="0" applyFont="1" applyFill="1" applyAlignment="1">
      <alignment horizontal="right" vertical="center"/>
    </xf>
    <xf numFmtId="0" fontId="481" fillId="4" borderId="0" xfId="0" applyFont="1" applyFill="1" applyAlignment="1">
      <alignment horizontal="center" vertical="center"/>
    </xf>
    <xf numFmtId="0" fontId="25" fillId="4" borderId="66" xfId="0" applyFont="1" applyFill="1" applyBorder="1" applyAlignment="1">
      <alignment vertical="center"/>
    </xf>
    <xf numFmtId="0" fontId="295" fillId="4" borderId="66" xfId="0" applyFont="1" applyFill="1" applyBorder="1" applyAlignment="1">
      <alignment vertical="center"/>
    </xf>
    <xf numFmtId="0" fontId="24" fillId="4" borderId="66" xfId="0" applyFont="1" applyFill="1" applyBorder="1" applyAlignment="1">
      <alignment vertical="center"/>
    </xf>
    <xf numFmtId="0" fontId="24" fillId="4" borderId="217" xfId="0" applyFont="1" applyFill="1" applyBorder="1" applyAlignment="1">
      <alignment vertical="center"/>
    </xf>
    <xf numFmtId="0" fontId="25" fillId="4" borderId="66" xfId="0" applyFont="1" applyFill="1" applyBorder="1" applyAlignment="1">
      <alignment horizontal="center" vertical="center"/>
    </xf>
    <xf numFmtId="0" fontId="319" fillId="4" borderId="66" xfId="0" applyFont="1" applyFill="1" applyBorder="1" applyAlignment="1">
      <alignment vertical="center"/>
    </xf>
    <xf numFmtId="0" fontId="1" fillId="13" borderId="211" xfId="0" applyFont="1" applyFill="1" applyBorder="1" applyAlignment="1">
      <alignment horizontal="center"/>
    </xf>
    <xf numFmtId="0" fontId="26" fillId="13" borderId="212" xfId="0" applyFont="1" applyFill="1" applyBorder="1"/>
    <xf numFmtId="0" fontId="283" fillId="13" borderId="212" xfId="0" applyFont="1" applyFill="1" applyBorder="1" applyAlignment="1">
      <alignment horizontal="center" vertical="top"/>
    </xf>
    <xf numFmtId="0" fontId="284" fillId="13" borderId="212" xfId="0" applyFont="1" applyFill="1" applyBorder="1"/>
    <xf numFmtId="0" fontId="1" fillId="13" borderId="213" xfId="0" applyFont="1" applyFill="1" applyBorder="1" applyAlignment="1">
      <alignment horizontal="center"/>
    </xf>
    <xf numFmtId="0" fontId="470" fillId="13" borderId="214" xfId="0" applyFont="1" applyFill="1" applyBorder="1" applyAlignment="1">
      <alignment horizontal="right" vertical="center" wrapText="1"/>
    </xf>
    <xf numFmtId="0" fontId="469" fillId="13" borderId="0" xfId="0" applyFont="1" applyFill="1" applyAlignment="1">
      <alignment horizontal="center" vertical="center"/>
    </xf>
    <xf numFmtId="0" fontId="475" fillId="13" borderId="0" xfId="0" applyFont="1" applyFill="1" applyAlignment="1">
      <alignment horizontal="center" vertical="center"/>
    </xf>
    <xf numFmtId="9" fontId="494" fillId="13" borderId="0" xfId="1" applyFont="1" applyFill="1" applyAlignment="1" applyProtection="1">
      <alignment vertical="center" wrapText="1"/>
    </xf>
    <xf numFmtId="0" fontId="469" fillId="13" borderId="215" xfId="0" applyFont="1" applyFill="1" applyBorder="1" applyAlignment="1">
      <alignment horizontal="left" vertical="center"/>
    </xf>
    <xf numFmtId="9" fontId="494" fillId="13" borderId="0" xfId="0" applyNumberFormat="1" applyFont="1" applyFill="1" applyAlignment="1">
      <alignment vertical="center" wrapText="1"/>
    </xf>
    <xf numFmtId="0" fontId="94" fillId="13" borderId="0" xfId="0" applyFont="1" applyFill="1" applyAlignment="1">
      <alignment horizontal="center"/>
    </xf>
    <xf numFmtId="0" fontId="470" fillId="13" borderId="214" xfId="0" applyFont="1" applyFill="1" applyBorder="1" applyAlignment="1">
      <alignment horizontal="right" vertical="center"/>
    </xf>
    <xf numFmtId="9" fontId="235" fillId="13" borderId="0" xfId="0" applyNumberFormat="1" applyFont="1" applyFill="1" applyAlignment="1">
      <alignment vertical="center" wrapText="1"/>
    </xf>
    <xf numFmtId="0" fontId="254" fillId="13" borderId="216" xfId="0" applyFont="1" applyFill="1" applyBorder="1" applyAlignment="1">
      <alignment horizontal="center"/>
    </xf>
    <xf numFmtId="0" fontId="203" fillId="13" borderId="217" xfId="0" applyFont="1" applyFill="1" applyBorder="1" applyAlignment="1">
      <alignment vertical="center"/>
    </xf>
    <xf numFmtId="0" fontId="495" fillId="13" borderId="217" xfId="0" applyFont="1" applyFill="1" applyBorder="1" applyAlignment="1">
      <alignment vertical="center"/>
    </xf>
    <xf numFmtId="0" fontId="1" fillId="13" borderId="218" xfId="0" applyFont="1" applyFill="1" applyBorder="1" applyAlignment="1">
      <alignment horizontal="center"/>
    </xf>
    <xf numFmtId="0" fontId="193" fillId="4" borderId="0" xfId="0" applyFont="1" applyFill="1" applyAlignment="1">
      <alignment vertical="center"/>
    </xf>
    <xf numFmtId="0" fontId="104" fillId="4" borderId="0" xfId="0" applyFont="1" applyFill="1" applyAlignment="1">
      <alignment horizontal="center" vertical="center"/>
    </xf>
    <xf numFmtId="0" fontId="193" fillId="4" borderId="0" xfId="0" applyFont="1" applyFill="1" applyAlignment="1">
      <alignment horizontal="center" vertical="center"/>
    </xf>
    <xf numFmtId="0" fontId="404" fillId="4" borderId="0" xfId="0" applyFont="1" applyFill="1" applyAlignment="1">
      <alignment horizontal="center" vertical="center"/>
    </xf>
    <xf numFmtId="0" fontId="389" fillId="4" borderId="0" xfId="0" applyFont="1" applyFill="1" applyAlignment="1">
      <alignment horizontal="center" vertical="center"/>
    </xf>
    <xf numFmtId="0" fontId="285" fillId="4" borderId="0" xfId="0" applyFont="1" applyFill="1" applyAlignment="1">
      <alignment horizontal="center" vertical="center"/>
    </xf>
    <xf numFmtId="0" fontId="286" fillId="4" borderId="0" xfId="0" applyFont="1" applyFill="1" applyAlignment="1">
      <alignment horizontal="center"/>
    </xf>
    <xf numFmtId="0" fontId="286" fillId="4" borderId="0" xfId="0" applyFont="1" applyFill="1" applyAlignment="1">
      <alignment horizontal="center" vertical="center"/>
    </xf>
    <xf numFmtId="0" fontId="287" fillId="4" borderId="0" xfId="0" applyFont="1" applyFill="1" applyAlignment="1">
      <alignment vertical="center"/>
    </xf>
    <xf numFmtId="0" fontId="382" fillId="4" borderId="0" xfId="0" applyFont="1" applyFill="1" applyAlignment="1">
      <alignment vertical="center"/>
    </xf>
    <xf numFmtId="0" fontId="393" fillId="4" borderId="66" xfId="0" applyFont="1" applyFill="1" applyBorder="1" applyAlignment="1">
      <alignment vertical="center"/>
    </xf>
    <xf numFmtId="0" fontId="382" fillId="4" borderId="66" xfId="0" applyFont="1" applyFill="1" applyBorder="1" applyAlignment="1">
      <alignment vertical="center"/>
    </xf>
    <xf numFmtId="0" fontId="109" fillId="4" borderId="66" xfId="0" applyFont="1" applyFill="1" applyBorder="1" applyAlignment="1">
      <alignment horizontal="center" vertical="top"/>
    </xf>
    <xf numFmtId="0" fontId="27" fillId="15" borderId="60" xfId="0" applyFont="1" applyFill="1" applyBorder="1" applyAlignment="1">
      <alignment vertical="center" wrapText="1"/>
    </xf>
    <xf numFmtId="0" fontId="1" fillId="15" borderId="61" xfId="0" applyFont="1" applyFill="1" applyBorder="1"/>
    <xf numFmtId="0" fontId="1" fillId="15" borderId="62" xfId="0" applyFont="1" applyFill="1" applyBorder="1"/>
    <xf numFmtId="0" fontId="27" fillId="15" borderId="63" xfId="0" applyFont="1" applyFill="1" applyBorder="1" applyAlignment="1">
      <alignment vertical="center"/>
    </xf>
    <xf numFmtId="0" fontId="1" fillId="15" borderId="0" xfId="0" applyFont="1" applyFill="1"/>
    <xf numFmtId="0" fontId="1" fillId="15" borderId="64" xfId="0" applyFont="1" applyFill="1" applyBorder="1"/>
    <xf numFmtId="0" fontId="137" fillId="0" borderId="0" xfId="0" applyFont="1" applyAlignment="1">
      <alignment horizontal="right" vertical="center"/>
    </xf>
    <xf numFmtId="0" fontId="29" fillId="15" borderId="0" xfId="0" applyFont="1" applyFill="1" applyAlignment="1">
      <alignment vertical="center" wrapText="1"/>
    </xf>
    <xf numFmtId="1" fontId="85" fillId="0" borderId="0" xfId="0" applyNumberFormat="1" applyFont="1"/>
    <xf numFmtId="0" fontId="326" fillId="0" borderId="0" xfId="0" applyFont="1" applyAlignment="1">
      <alignment horizontal="center"/>
    </xf>
    <xf numFmtId="165" fontId="326" fillId="0" borderId="0" xfId="0" applyNumberFormat="1" applyFont="1" applyAlignment="1">
      <alignment horizontal="center"/>
    </xf>
    <xf numFmtId="0" fontId="250" fillId="0" borderId="0" xfId="0" applyFont="1" applyAlignment="1">
      <alignment horizontal="left"/>
    </xf>
    <xf numFmtId="0" fontId="250" fillId="0" borderId="0" xfId="0" applyFont="1" applyAlignment="1">
      <alignment horizontal="center" vertical="center"/>
    </xf>
    <xf numFmtId="0" fontId="137" fillId="0" borderId="0" xfId="0" applyFont="1" applyAlignment="1">
      <alignment horizontal="right"/>
    </xf>
    <xf numFmtId="165" fontId="118" fillId="0" borderId="1" xfId="0" applyNumberFormat="1" applyFont="1" applyBorder="1" applyAlignment="1">
      <alignment horizontal="center" vertical="center"/>
    </xf>
    <xf numFmtId="0" fontId="138" fillId="0" borderId="0" xfId="0" applyFont="1" applyAlignment="1">
      <alignment horizontal="center"/>
    </xf>
    <xf numFmtId="0" fontId="118" fillId="0" borderId="1" xfId="0" applyFont="1" applyBorder="1" applyAlignment="1">
      <alignment horizontal="center" vertical="center"/>
    </xf>
    <xf numFmtId="0" fontId="250" fillId="0" borderId="0" xfId="0" applyFont="1" applyAlignment="1">
      <alignment horizontal="left" vertical="center" indent="1"/>
    </xf>
    <xf numFmtId="0" fontId="27" fillId="15" borderId="65" xfId="0" applyFont="1" applyFill="1" applyBorder="1" applyAlignment="1">
      <alignment vertical="center"/>
    </xf>
    <xf numFmtId="0" fontId="1" fillId="15" borderId="66" xfId="0" applyFont="1" applyFill="1" applyBorder="1"/>
    <xf numFmtId="0" fontId="1" fillId="15" borderId="67" xfId="0" applyFont="1" applyFill="1" applyBorder="1"/>
    <xf numFmtId="165" fontId="118" fillId="0" borderId="0" xfId="0" applyNumberFormat="1" applyFont="1" applyAlignment="1">
      <alignment horizontal="center"/>
    </xf>
    <xf numFmtId="0" fontId="326" fillId="0" borderId="0" xfId="0" applyFont="1" applyAlignment="1">
      <alignment horizontal="center" vertical="top"/>
    </xf>
    <xf numFmtId="0" fontId="60" fillId="0" borderId="5" xfId="0" applyFont="1" applyBorder="1" applyAlignment="1">
      <alignment horizontal="center" vertical="center"/>
    </xf>
    <xf numFmtId="0" fontId="133" fillId="12" borderId="6" xfId="0" applyFont="1" applyFill="1" applyBorder="1" applyAlignment="1">
      <alignment horizontal="center" vertical="center"/>
    </xf>
    <xf numFmtId="0" fontId="133" fillId="11" borderId="6" xfId="0" applyFont="1" applyFill="1" applyBorder="1" applyAlignment="1">
      <alignment horizontal="center" vertical="center"/>
    </xf>
    <xf numFmtId="0" fontId="133" fillId="10" borderId="6" xfId="0" applyFont="1" applyFill="1" applyBorder="1" applyAlignment="1">
      <alignment horizontal="center" vertical="center"/>
    </xf>
    <xf numFmtId="0" fontId="133" fillId="9" borderId="6" xfId="0" applyFont="1" applyFill="1" applyBorder="1" applyAlignment="1">
      <alignment horizontal="center" vertical="center"/>
    </xf>
    <xf numFmtId="0" fontId="133" fillId="2" borderId="6" xfId="0" applyFont="1" applyFill="1" applyBorder="1" applyAlignment="1">
      <alignment horizontal="center" vertical="center"/>
    </xf>
    <xf numFmtId="0" fontId="133" fillId="8" borderId="6" xfId="0" applyFont="1" applyFill="1" applyBorder="1" applyAlignment="1">
      <alignment horizontal="center" vertical="center"/>
    </xf>
    <xf numFmtId="0" fontId="133" fillId="7" borderId="6" xfId="0" applyFont="1" applyFill="1" applyBorder="1" applyAlignment="1">
      <alignment horizontal="center" vertical="center"/>
    </xf>
    <xf numFmtId="0" fontId="133" fillId="6" borderId="6" xfId="0" applyFont="1" applyFill="1" applyBorder="1" applyAlignment="1">
      <alignment horizontal="center" vertical="center"/>
    </xf>
    <xf numFmtId="0" fontId="133" fillId="5" borderId="6" xfId="0" applyFont="1" applyFill="1" applyBorder="1" applyAlignment="1">
      <alignment horizontal="center" vertical="center"/>
    </xf>
    <xf numFmtId="0" fontId="28" fillId="4" borderId="0" xfId="0" applyFont="1" applyFill="1" applyAlignment="1">
      <alignment vertical="center" wrapText="1"/>
    </xf>
    <xf numFmtId="0" fontId="206" fillId="4" borderId="0" xfId="0" applyFont="1" applyFill="1" applyAlignment="1">
      <alignment horizontal="center" vertical="center"/>
    </xf>
    <xf numFmtId="0" fontId="60" fillId="0" borderId="227" xfId="0" applyFont="1" applyBorder="1" applyAlignment="1">
      <alignment horizontal="center" vertical="center"/>
    </xf>
    <xf numFmtId="2" fontId="137" fillId="0" borderId="0" xfId="0" applyNumberFormat="1" applyFont="1" applyAlignment="1">
      <alignment horizontal="center" vertical="center"/>
    </xf>
    <xf numFmtId="0" fontId="102" fillId="18" borderId="40" xfId="0" applyFont="1" applyFill="1" applyBorder="1" applyAlignment="1">
      <alignment vertical="center"/>
    </xf>
    <xf numFmtId="0" fontId="102" fillId="0" borderId="56" xfId="0" applyFont="1" applyBorder="1" applyAlignment="1">
      <alignment vertical="center"/>
    </xf>
    <xf numFmtId="0" fontId="102" fillId="0" borderId="39" xfId="0" applyFont="1" applyBorder="1" applyAlignment="1">
      <alignment vertical="center"/>
    </xf>
    <xf numFmtId="0" fontId="288" fillId="0" borderId="0" xfId="0" applyFont="1" applyAlignment="1">
      <alignment horizontal="center"/>
    </xf>
    <xf numFmtId="0" fontId="27" fillId="0" borderId="40" xfId="0" applyFont="1" applyBorder="1"/>
    <xf numFmtId="0" fontId="27" fillId="0" borderId="56" xfId="0" applyFont="1" applyBorder="1"/>
    <xf numFmtId="0" fontId="27" fillId="0" borderId="39" xfId="0" applyFont="1" applyBorder="1"/>
    <xf numFmtId="165" fontId="137" fillId="0" borderId="0" xfId="0" applyNumberFormat="1" applyFont="1" applyAlignment="1">
      <alignment horizontal="center" vertical="center"/>
    </xf>
    <xf numFmtId="0" fontId="102" fillId="18" borderId="44" xfId="0" applyFont="1" applyFill="1" applyBorder="1" applyAlignment="1">
      <alignment vertical="center"/>
    </xf>
    <xf numFmtId="0" fontId="102" fillId="0" borderId="111" xfId="0" applyFont="1" applyBorder="1" applyAlignment="1">
      <alignment vertical="center"/>
    </xf>
    <xf numFmtId="0" fontId="278" fillId="0" borderId="0" xfId="0" applyFont="1" applyAlignment="1">
      <alignment horizontal="left" vertical="center"/>
    </xf>
    <xf numFmtId="0" fontId="27" fillId="0" borderId="44" xfId="0" applyFont="1" applyBorder="1"/>
    <xf numFmtId="0" fontId="27" fillId="0" borderId="0" xfId="0" applyFont="1"/>
    <xf numFmtId="0" fontId="27" fillId="0" borderId="111" xfId="0" applyFont="1" applyBorder="1"/>
    <xf numFmtId="0" fontId="278" fillId="0" borderId="0" xfId="0" applyFont="1" applyAlignment="1">
      <alignment horizontal="right" vertical="center"/>
    </xf>
    <xf numFmtId="0" fontId="102" fillId="0" borderId="0" xfId="0" applyFont="1" applyAlignment="1">
      <alignment vertical="center"/>
    </xf>
    <xf numFmtId="0" fontId="102" fillId="0" borderId="44" xfId="0" applyFont="1" applyBorder="1" applyAlignment="1">
      <alignment vertical="center"/>
    </xf>
    <xf numFmtId="0" fontId="110" fillId="0" borderId="0" xfId="0" applyFont="1" applyAlignment="1">
      <alignment horizontal="center"/>
    </xf>
    <xf numFmtId="0" fontId="1" fillId="0" borderId="0" xfId="0" applyFont="1" applyAlignment="1">
      <alignment vertical="center"/>
    </xf>
    <xf numFmtId="0" fontId="203" fillId="0" borderId="0" xfId="0" applyFont="1" applyAlignment="1">
      <alignment horizontal="center" vertical="center" wrapText="1"/>
    </xf>
    <xf numFmtId="0" fontId="416" fillId="0" borderId="0" xfId="0" applyFont="1" applyAlignment="1">
      <alignment horizontal="right" vertical="center" indent="1"/>
    </xf>
    <xf numFmtId="0" fontId="254" fillId="0" borderId="0" xfId="0" applyFont="1" applyAlignment="1">
      <alignment horizontal="center" vertical="center"/>
    </xf>
    <xf numFmtId="0" fontId="416" fillId="0" borderId="0" xfId="0" applyFont="1" applyAlignment="1">
      <alignment horizontal="left" vertical="center" indent="1"/>
    </xf>
    <xf numFmtId="0" fontId="359" fillId="0" borderId="0" xfId="0" applyFont="1" applyAlignment="1">
      <alignment horizontal="center"/>
    </xf>
    <xf numFmtId="0" fontId="415" fillId="0" borderId="0" xfId="0" applyFont="1" applyAlignment="1">
      <alignment horizontal="right"/>
    </xf>
    <xf numFmtId="0" fontId="359" fillId="0" borderId="0" xfId="0" applyFont="1" applyAlignment="1">
      <alignment horizontal="left"/>
    </xf>
    <xf numFmtId="0" fontId="359" fillId="0" borderId="0" xfId="0" applyFont="1" applyAlignment="1">
      <alignment horizontal="center" vertical="center" wrapText="1"/>
    </xf>
    <xf numFmtId="0" fontId="320" fillId="0" borderId="0" xfId="0" applyFont="1" applyAlignment="1">
      <alignment horizontal="center"/>
    </xf>
    <xf numFmtId="0" fontId="106" fillId="0" borderId="0" xfId="0" applyFont="1" applyAlignment="1">
      <alignment horizontal="center" vertical="top"/>
    </xf>
    <xf numFmtId="0" fontId="113" fillId="0" borderId="0" xfId="0" applyFont="1" applyAlignment="1">
      <alignment horizontal="right"/>
    </xf>
    <xf numFmtId="0" fontId="113" fillId="0" borderId="0" xfId="0" applyFont="1" applyAlignment="1">
      <alignment horizontal="center"/>
    </xf>
    <xf numFmtId="0" fontId="113" fillId="0" borderId="0" xfId="0" applyFont="1" applyAlignment="1">
      <alignment horizontal="left"/>
    </xf>
    <xf numFmtId="0" fontId="113" fillId="0" borderId="0" xfId="0" applyFont="1" applyAlignment="1">
      <alignment vertical="top"/>
    </xf>
    <xf numFmtId="0" fontId="113" fillId="0" borderId="0" xfId="0" applyFont="1" applyAlignment="1">
      <alignment vertical="center" wrapText="1"/>
    </xf>
    <xf numFmtId="0" fontId="113" fillId="0" borderId="0" xfId="0" applyFont="1" applyAlignment="1">
      <alignment vertical="center"/>
    </xf>
    <xf numFmtId="0" fontId="359" fillId="0" borderId="0" xfId="0" applyFont="1" applyAlignment="1">
      <alignment horizontal="right"/>
    </xf>
    <xf numFmtId="0" fontId="359" fillId="0" borderId="0" xfId="0" applyFont="1" applyAlignment="1">
      <alignment vertical="center" wrapText="1"/>
    </xf>
    <xf numFmtId="0" fontId="359" fillId="0" borderId="0" xfId="0" applyFont="1" applyAlignment="1">
      <alignment horizontal="left" vertical="top"/>
    </xf>
    <xf numFmtId="0" fontId="359" fillId="0" borderId="0" xfId="0" applyFont="1" applyAlignment="1">
      <alignment horizontal="center" vertical="top"/>
    </xf>
    <xf numFmtId="0" fontId="411" fillId="0" borderId="0" xfId="0" applyFont="1" applyAlignment="1">
      <alignment horizontal="center" vertical="center"/>
    </xf>
    <xf numFmtId="0" fontId="178" fillId="0" borderId="44" xfId="0" applyFont="1" applyBorder="1" applyAlignment="1">
      <alignment horizontal="center"/>
    </xf>
    <xf numFmtId="1" fontId="107" fillId="0" borderId="0" xfId="0" applyNumberFormat="1" applyFont="1" applyAlignment="1">
      <alignment horizontal="right" vertical="center"/>
    </xf>
    <xf numFmtId="0" fontId="163" fillId="0" borderId="0" xfId="0" applyFont="1" applyAlignment="1">
      <alignment horizontal="center" vertical="center"/>
    </xf>
    <xf numFmtId="0" fontId="176" fillId="0" borderId="0" xfId="0" applyFont="1" applyAlignment="1">
      <alignment vertical="center" wrapText="1"/>
    </xf>
    <xf numFmtId="0" fontId="176" fillId="0" borderId="0" xfId="0" applyFont="1" applyAlignment="1">
      <alignment vertical="center"/>
    </xf>
    <xf numFmtId="1" fontId="178" fillId="0" borderId="44" xfId="0" applyNumberFormat="1" applyFont="1" applyBorder="1" applyAlignment="1">
      <alignment vertical="center"/>
    </xf>
    <xf numFmtId="0" fontId="137" fillId="0" borderId="0" xfId="0" applyFont="1" applyAlignment="1">
      <alignment vertical="center"/>
    </xf>
    <xf numFmtId="0" fontId="15" fillId="0" borderId="0" xfId="0" applyFont="1" applyAlignment="1">
      <alignment vertical="center"/>
    </xf>
    <xf numFmtId="0" fontId="15" fillId="0" borderId="0" xfId="0" applyFont="1" applyAlignment="1">
      <alignment horizontal="center" vertical="center" wrapText="1"/>
    </xf>
    <xf numFmtId="0" fontId="144" fillId="0" borderId="0" xfId="0" applyFont="1" applyAlignment="1">
      <alignment horizontal="right" vertical="center"/>
    </xf>
    <xf numFmtId="0" fontId="372" fillId="0" borderId="0" xfId="0" applyFont="1" applyAlignment="1">
      <alignment horizontal="center" vertical="center"/>
    </xf>
    <xf numFmtId="0" fontId="320" fillId="0" borderId="0" xfId="0" applyFont="1" applyAlignment="1">
      <alignment horizontal="left"/>
    </xf>
    <xf numFmtId="0" fontId="473" fillId="0" borderId="0" xfId="0" applyFont="1" applyAlignment="1">
      <alignment horizontal="center" vertical="center"/>
    </xf>
    <xf numFmtId="0" fontId="89" fillId="0" borderId="0" xfId="0" applyFont="1" applyAlignment="1">
      <alignment horizontal="center" vertical="center"/>
    </xf>
    <xf numFmtId="0" fontId="401" fillId="18" borderId="0" xfId="0" applyFont="1" applyFill="1" applyAlignment="1">
      <alignment horizontal="center" vertical="center"/>
    </xf>
    <xf numFmtId="0" fontId="146" fillId="0" borderId="0" xfId="0" applyFont="1" applyAlignment="1">
      <alignment vertical="center" wrapText="1"/>
    </xf>
    <xf numFmtId="0" fontId="278" fillId="0" borderId="0" xfId="0" applyFont="1" applyAlignment="1">
      <alignment horizontal="center" vertical="center"/>
    </xf>
    <xf numFmtId="0" fontId="15" fillId="0" borderId="0" xfId="0" applyFont="1" applyAlignment="1">
      <alignment vertical="center" wrapText="1"/>
    </xf>
    <xf numFmtId="0" fontId="390" fillId="0" borderId="0" xfId="0" applyFont="1" applyAlignment="1">
      <alignment horizontal="center"/>
    </xf>
    <xf numFmtId="0" fontId="145" fillId="0" borderId="0" xfId="0" applyFont="1" applyAlignment="1">
      <alignment horizontal="right" vertical="center"/>
    </xf>
    <xf numFmtId="0" fontId="402" fillId="18" borderId="0" xfId="0" applyFont="1" applyFill="1" applyAlignment="1">
      <alignment horizontal="center" vertical="center"/>
    </xf>
    <xf numFmtId="0" fontId="107" fillId="0" borderId="0" xfId="0" applyFont="1" applyAlignment="1">
      <alignment horizontal="right" vertical="center"/>
    </xf>
    <xf numFmtId="0" fontId="107" fillId="0" borderId="0" xfId="0" applyFont="1" applyAlignment="1">
      <alignment vertical="center"/>
    </xf>
    <xf numFmtId="0" fontId="70" fillId="0" borderId="0" xfId="0" applyFont="1" applyAlignment="1">
      <alignment horizontal="right" vertical="center"/>
    </xf>
    <xf numFmtId="0" fontId="70" fillId="0" borderId="0" xfId="0" quotePrefix="1" applyFont="1" applyAlignment="1">
      <alignment horizontal="center" vertical="center"/>
    </xf>
    <xf numFmtId="0" fontId="70" fillId="0" borderId="57" xfId="0" applyFont="1" applyBorder="1" applyAlignment="1">
      <alignment horizontal="left" vertical="center"/>
    </xf>
    <xf numFmtId="0" fontId="70" fillId="0" borderId="57" xfId="0" applyFont="1" applyBorder="1" applyAlignment="1">
      <alignment horizontal="right" vertical="center"/>
    </xf>
    <xf numFmtId="0" fontId="70" fillId="0" borderId="57" xfId="0" quotePrefix="1" applyFont="1" applyBorder="1" applyAlignment="1">
      <alignment horizontal="center" vertical="center"/>
    </xf>
    <xf numFmtId="0" fontId="107" fillId="0" borderId="57" xfId="0" applyFont="1" applyBorder="1" applyAlignment="1">
      <alignment horizontal="right" vertical="center"/>
    </xf>
    <xf numFmtId="0" fontId="107" fillId="0" borderId="57" xfId="0" applyFont="1" applyBorder="1" applyAlignment="1">
      <alignment vertical="center"/>
    </xf>
    <xf numFmtId="0" fontId="61" fillId="0" borderId="0" xfId="0" applyFont="1" applyAlignment="1">
      <alignment vertical="center" wrapText="1"/>
    </xf>
    <xf numFmtId="0" fontId="137" fillId="0" borderId="57" xfId="0" applyFont="1" applyBorder="1" applyAlignment="1">
      <alignment horizontal="center" vertical="center"/>
    </xf>
    <xf numFmtId="0" fontId="127" fillId="0" borderId="0" xfId="0" applyFont="1" applyAlignment="1">
      <alignment horizontal="right" vertical="center"/>
    </xf>
    <xf numFmtId="0" fontId="127" fillId="0" borderId="0" xfId="0" applyFont="1" applyAlignment="1">
      <alignment vertical="center"/>
    </xf>
    <xf numFmtId="0" fontId="127" fillId="0" borderId="0" xfId="0" quotePrefix="1" applyFont="1" applyAlignment="1">
      <alignment horizontal="center" vertical="center"/>
    </xf>
    <xf numFmtId="0" fontId="278" fillId="0" borderId="0" xfId="0" applyFont="1" applyAlignment="1">
      <alignment vertical="center"/>
    </xf>
    <xf numFmtId="0" fontId="17" fillId="18" borderId="88" xfId="0" applyFont="1" applyFill="1" applyBorder="1" applyAlignment="1" applyProtection="1">
      <alignment horizontal="center" vertical="center"/>
      <protection locked="0"/>
    </xf>
    <xf numFmtId="0" fontId="74" fillId="18" borderId="88" xfId="0" applyFont="1" applyFill="1" applyBorder="1" applyAlignment="1" applyProtection="1">
      <alignment horizontal="center" vertical="center"/>
      <protection locked="0"/>
    </xf>
    <xf numFmtId="0" fontId="75" fillId="18" borderId="89" xfId="0" applyFont="1" applyFill="1" applyBorder="1" applyAlignment="1" applyProtection="1">
      <alignment horizontal="center" vertical="center"/>
      <protection locked="0"/>
    </xf>
    <xf numFmtId="0" fontId="17" fillId="18" borderId="89" xfId="0" applyFont="1" applyFill="1" applyBorder="1" applyAlignment="1" applyProtection="1">
      <alignment horizontal="center" vertical="center"/>
      <protection locked="0"/>
    </xf>
    <xf numFmtId="0" fontId="172" fillId="0" borderId="95" xfId="0" applyFont="1" applyBorder="1" applyAlignment="1" applyProtection="1">
      <alignment horizontal="right"/>
      <protection locked="0"/>
    </xf>
    <xf numFmtId="0" fontId="110" fillId="0" borderId="95" xfId="0" applyFont="1" applyBorder="1" applyAlignment="1" applyProtection="1">
      <alignment horizontal="left"/>
      <protection locked="0"/>
    </xf>
    <xf numFmtId="0" fontId="110" fillId="18" borderId="107" xfId="0" applyFont="1" applyFill="1" applyBorder="1" applyAlignment="1" applyProtection="1">
      <alignment horizontal="left" wrapText="1"/>
      <protection locked="0"/>
    </xf>
    <xf numFmtId="0" fontId="165" fillId="0" borderId="95" xfId="0" applyFont="1" applyBorder="1" applyAlignment="1" applyProtection="1">
      <alignment horizontal="right"/>
      <protection locked="0"/>
    </xf>
    <xf numFmtId="0" fontId="171" fillId="0" borderId="95" xfId="0" applyFont="1" applyBorder="1" applyAlignment="1" applyProtection="1">
      <alignment horizontal="right"/>
      <protection locked="0"/>
    </xf>
    <xf numFmtId="0" fontId="23" fillId="18" borderId="108" xfId="0" quotePrefix="1" applyFont="1" applyFill="1" applyBorder="1" applyAlignment="1" applyProtection="1">
      <alignment horizontal="left" vertical="top" wrapText="1"/>
      <protection locked="0"/>
    </xf>
    <xf numFmtId="0" fontId="166" fillId="0" borderId="95" xfId="0" applyFont="1" applyBorder="1" applyAlignment="1" applyProtection="1">
      <alignment horizontal="right"/>
      <protection locked="0"/>
    </xf>
    <xf numFmtId="0" fontId="170" fillId="0" borderId="95" xfId="0" applyFont="1" applyBorder="1" applyAlignment="1" applyProtection="1">
      <alignment horizontal="right"/>
      <protection locked="0"/>
    </xf>
    <xf numFmtId="0" fontId="167" fillId="0" borderId="95" xfId="0" applyFont="1" applyBorder="1" applyAlignment="1" applyProtection="1">
      <alignment horizontal="right"/>
      <protection locked="0"/>
    </xf>
    <xf numFmtId="0" fontId="169" fillId="0" borderId="95" xfId="0" applyFont="1" applyBorder="1" applyAlignment="1" applyProtection="1">
      <alignment horizontal="right"/>
      <protection locked="0"/>
    </xf>
    <xf numFmtId="0" fontId="95" fillId="0" borderId="95" xfId="0" applyFont="1" applyBorder="1" applyAlignment="1" applyProtection="1">
      <alignment horizontal="right"/>
      <protection locked="0"/>
    </xf>
    <xf numFmtId="0" fontId="168" fillId="0" borderId="95" xfId="0" applyFont="1" applyBorder="1" applyAlignment="1" applyProtection="1">
      <alignment horizontal="right"/>
      <protection locked="0"/>
    </xf>
    <xf numFmtId="0" fontId="80" fillId="19" borderId="135" xfId="0" applyFont="1" applyFill="1" applyBorder="1" applyAlignment="1">
      <alignment vertical="center"/>
    </xf>
    <xf numFmtId="0" fontId="80" fillId="19" borderId="136" xfId="0" applyFont="1" applyFill="1" applyBorder="1" applyAlignment="1">
      <alignment vertical="center"/>
    </xf>
    <xf numFmtId="1" fontId="119" fillId="19" borderId="136" xfId="0" applyNumberFormat="1" applyFont="1" applyFill="1" applyBorder="1" applyAlignment="1">
      <alignment horizontal="right" vertical="center"/>
    </xf>
    <xf numFmtId="0" fontId="18" fillId="19" borderId="136" xfId="0" applyFont="1" applyFill="1" applyBorder="1" applyAlignment="1">
      <alignment horizontal="right" vertical="center"/>
    </xf>
    <xf numFmtId="0" fontId="18" fillId="19" borderId="136" xfId="0" applyFont="1" applyFill="1" applyBorder="1" applyAlignment="1">
      <alignment horizontal="left" vertical="center"/>
    </xf>
    <xf numFmtId="0" fontId="80" fillId="19" borderId="137" xfId="0" applyFont="1" applyFill="1" applyBorder="1" applyAlignment="1">
      <alignment vertical="center"/>
    </xf>
    <xf numFmtId="0" fontId="45" fillId="4" borderId="0" xfId="0" applyFont="1" applyFill="1" applyAlignment="1">
      <alignment horizontal="center"/>
    </xf>
    <xf numFmtId="0" fontId="88" fillId="4" borderId="0" xfId="0" applyFont="1" applyFill="1" applyAlignment="1">
      <alignment horizontal="center" vertical="center"/>
    </xf>
    <xf numFmtId="0" fontId="236" fillId="4" borderId="0" xfId="0" applyFont="1" applyFill="1" applyAlignment="1">
      <alignment horizontal="center" vertical="center"/>
    </xf>
    <xf numFmtId="0" fontId="18" fillId="19" borderId="136" xfId="0" applyFont="1" applyFill="1" applyBorder="1" applyAlignment="1">
      <alignment vertical="center"/>
    </xf>
    <xf numFmtId="1" fontId="119" fillId="19" borderId="136" xfId="0" applyNumberFormat="1" applyFont="1" applyFill="1" applyBorder="1" applyAlignment="1">
      <alignment horizontal="left" vertical="center"/>
    </xf>
    <xf numFmtId="0" fontId="83" fillId="19" borderId="43" xfId="0" quotePrefix="1" applyFont="1" applyFill="1" applyBorder="1" applyAlignment="1">
      <alignment horizontal="center" vertical="center"/>
    </xf>
    <xf numFmtId="0" fontId="85" fillId="19" borderId="43" xfId="0" applyFont="1" applyFill="1" applyBorder="1" applyAlignment="1">
      <alignment horizontal="center" vertical="center"/>
    </xf>
    <xf numFmtId="0" fontId="90" fillId="3" borderId="25" xfId="0" applyFont="1" applyFill="1" applyBorder="1" applyAlignment="1">
      <alignment horizontal="center" vertical="center"/>
    </xf>
    <xf numFmtId="0" fontId="43" fillId="19" borderId="43" xfId="0" quotePrefix="1" applyFont="1" applyFill="1" applyBorder="1" applyAlignment="1">
      <alignment horizontal="center" vertical="center"/>
    </xf>
    <xf numFmtId="0" fontId="79" fillId="19" borderId="43" xfId="0" applyFont="1" applyFill="1" applyBorder="1" applyAlignment="1">
      <alignment horizontal="center" vertical="center"/>
    </xf>
    <xf numFmtId="0" fontId="80" fillId="19" borderId="43" xfId="0" applyFont="1" applyFill="1" applyBorder="1" applyAlignment="1">
      <alignment horizontal="center" vertical="center"/>
    </xf>
    <xf numFmtId="0" fontId="81" fillId="13" borderId="43" xfId="0" applyFont="1" applyFill="1" applyBorder="1" applyAlignment="1">
      <alignment horizontal="center" vertical="center"/>
    </xf>
    <xf numFmtId="0" fontId="189" fillId="19" borderId="43" xfId="0" quotePrefix="1" applyFont="1" applyFill="1" applyBorder="1" applyAlignment="1">
      <alignment horizontal="center" vertical="center"/>
    </xf>
    <xf numFmtId="0" fontId="123" fillId="19" borderId="43" xfId="0" applyFont="1" applyFill="1" applyBorder="1" applyAlignment="1">
      <alignment horizontal="center" vertical="center"/>
    </xf>
    <xf numFmtId="0" fontId="82" fillId="19" borderId="43" xfId="0" quotePrefix="1" applyFont="1" applyFill="1" applyBorder="1" applyAlignment="1">
      <alignment horizontal="center" vertical="center"/>
    </xf>
    <xf numFmtId="0" fontId="91" fillId="3" borderId="104" xfId="0" applyFont="1" applyFill="1" applyBorder="1" applyAlignment="1">
      <alignment vertical="center" textRotation="255"/>
    </xf>
    <xf numFmtId="20" fontId="78" fillId="0" borderId="0" xfId="0" applyNumberFormat="1" applyFont="1"/>
    <xf numFmtId="0" fontId="78" fillId="0" borderId="0" xfId="0" applyFont="1"/>
    <xf numFmtId="0" fontId="71" fillId="0" borderId="0" xfId="0" applyFont="1" applyAlignment="1">
      <alignment vertical="center"/>
    </xf>
    <xf numFmtId="1" fontId="311" fillId="4" borderId="0" xfId="0" applyNumberFormat="1" applyFont="1" applyFill="1" applyAlignment="1">
      <alignment horizontal="center" vertical="top"/>
    </xf>
    <xf numFmtId="0" fontId="312" fillId="4" borderId="0" xfId="0" quotePrefix="1" applyFont="1" applyFill="1" applyAlignment="1">
      <alignment vertical="center"/>
    </xf>
    <xf numFmtId="49" fontId="312" fillId="4" borderId="0" xfId="0" quotePrefix="1" applyNumberFormat="1" applyFont="1" applyFill="1" applyAlignment="1">
      <alignment horizontal="center" vertical="center"/>
    </xf>
    <xf numFmtId="0" fontId="250" fillId="4" borderId="0" xfId="0" quotePrefix="1" applyFont="1" applyFill="1" applyAlignment="1">
      <alignment vertical="center"/>
    </xf>
    <xf numFmtId="0" fontId="250" fillId="4" borderId="0" xfId="0" quotePrefix="1" applyFont="1" applyFill="1"/>
    <xf numFmtId="0" fontId="71" fillId="4" borderId="0" xfId="0" applyFont="1" applyFill="1"/>
    <xf numFmtId="0" fontId="250" fillId="4" borderId="0" xfId="0" applyFont="1" applyFill="1"/>
    <xf numFmtId="0" fontId="250" fillId="4" borderId="0" xfId="0" applyFont="1" applyFill="1" applyAlignment="1">
      <alignment vertical="center"/>
    </xf>
    <xf numFmtId="0" fontId="164" fillId="0" borderId="0" xfId="0" applyFont="1" applyAlignment="1">
      <alignment horizontal="center" vertical="center"/>
    </xf>
    <xf numFmtId="0" fontId="413" fillId="0" borderId="0" xfId="0" applyFont="1" applyAlignment="1">
      <alignment horizontal="center" vertical="center"/>
    </xf>
    <xf numFmtId="0" fontId="311" fillId="0" borderId="0" xfId="0" applyFont="1" applyAlignment="1">
      <alignment horizontal="center"/>
    </xf>
    <xf numFmtId="165" fontId="193" fillId="0" borderId="0" xfId="0" applyNumberFormat="1" applyFont="1"/>
    <xf numFmtId="0" fontId="250" fillId="4" borderId="217" xfId="0" quotePrefix="1" applyFont="1" applyFill="1" applyBorder="1" applyAlignment="1">
      <alignment vertical="center"/>
    </xf>
    <xf numFmtId="0" fontId="250" fillId="4" borderId="217" xfId="0" quotePrefix="1" applyFont="1" applyFill="1" applyBorder="1"/>
    <xf numFmtId="0" fontId="359" fillId="4" borderId="0" xfId="0" quotePrefix="1" applyFont="1" applyFill="1" applyAlignment="1">
      <alignment horizontal="right"/>
    </xf>
    <xf numFmtId="0" fontId="359" fillId="4" borderId="0" xfId="0" applyFont="1" applyFill="1"/>
    <xf numFmtId="0" fontId="250" fillId="4" borderId="217" xfId="0" applyFont="1" applyFill="1" applyBorder="1"/>
    <xf numFmtId="0" fontId="250" fillId="4" borderId="217" xfId="0" applyFont="1" applyFill="1" applyBorder="1" applyAlignment="1">
      <alignment vertical="center"/>
    </xf>
    <xf numFmtId="0" fontId="1" fillId="13" borderId="212" xfId="0" applyFont="1" applyFill="1" applyBorder="1" applyAlignment="1">
      <alignment horizontal="center"/>
    </xf>
    <xf numFmtId="0" fontId="292" fillId="13" borderId="212" xfId="0" quotePrefix="1" applyFont="1" applyFill="1" applyBorder="1" applyAlignment="1">
      <alignment horizontal="right" vertical="center"/>
    </xf>
    <xf numFmtId="0" fontId="292" fillId="13" borderId="212" xfId="0" applyFont="1" applyFill="1" applyBorder="1" applyAlignment="1">
      <alignment horizontal="left" vertical="center"/>
    </xf>
    <xf numFmtId="0" fontId="127" fillId="18" borderId="0" xfId="0" applyFont="1" applyFill="1" applyAlignment="1">
      <alignment vertical="center"/>
    </xf>
    <xf numFmtId="0" fontId="449" fillId="4" borderId="0" xfId="0" applyFont="1" applyFill="1" applyAlignment="1">
      <alignment vertical="center"/>
    </xf>
    <xf numFmtId="0" fontId="449" fillId="4" borderId="215" xfId="0" applyFont="1" applyFill="1" applyBorder="1" applyAlignment="1">
      <alignment vertical="center"/>
    </xf>
    <xf numFmtId="0" fontId="1" fillId="13" borderId="214" xfId="0" applyFont="1" applyFill="1" applyBorder="1" applyAlignment="1">
      <alignment horizontal="center"/>
    </xf>
    <xf numFmtId="0" fontId="289" fillId="13" borderId="0" xfId="0" applyFont="1" applyFill="1" applyAlignment="1">
      <alignment horizontal="center"/>
    </xf>
    <xf numFmtId="0" fontId="290" fillId="13" borderId="0" xfId="0" applyFont="1" applyFill="1" applyAlignment="1">
      <alignment horizontal="center"/>
    </xf>
    <xf numFmtId="0" fontId="479" fillId="13" borderId="0" xfId="0" applyFont="1" applyFill="1" applyAlignment="1">
      <alignment horizontal="center"/>
    </xf>
    <xf numFmtId="1" fontId="456" fillId="13" borderId="0" xfId="0" applyNumberFormat="1" applyFont="1" applyFill="1" applyAlignment="1">
      <alignment horizontal="center" vertical="center"/>
    </xf>
    <xf numFmtId="0" fontId="1" fillId="13" borderId="215" xfId="0" applyFont="1" applyFill="1" applyBorder="1" applyAlignment="1">
      <alignment horizontal="center"/>
    </xf>
    <xf numFmtId="0" fontId="449" fillId="4" borderId="214" xfId="0" applyFont="1" applyFill="1" applyBorder="1" applyAlignment="1">
      <alignment vertical="center"/>
    </xf>
    <xf numFmtId="0" fontId="1" fillId="0" borderId="0" xfId="0" applyFont="1" applyAlignment="1">
      <alignment horizontal="right" vertical="center"/>
    </xf>
    <xf numFmtId="0" fontId="131" fillId="13" borderId="214" xfId="0" applyFont="1" applyFill="1" applyBorder="1" applyAlignment="1">
      <alignment vertical="center"/>
    </xf>
    <xf numFmtId="1" fontId="474" fillId="13" borderId="0" xfId="0" applyNumberFormat="1" applyFont="1" applyFill="1" applyAlignment="1">
      <alignment horizontal="center" vertical="center"/>
    </xf>
    <xf numFmtId="165" fontId="77" fillId="0" borderId="0" xfId="0" applyNumberFormat="1" applyFont="1" applyAlignment="1">
      <alignment vertical="center"/>
    </xf>
    <xf numFmtId="0" fontId="317" fillId="13" borderId="216" xfId="0" applyFont="1" applyFill="1" applyBorder="1" applyAlignment="1">
      <alignment horizontal="center" vertical="center"/>
    </xf>
    <xf numFmtId="0" fontId="317" fillId="13" borderId="217" xfId="0" applyFont="1" applyFill="1" applyBorder="1" applyAlignment="1">
      <alignment horizontal="center"/>
    </xf>
    <xf numFmtId="1" fontId="317" fillId="13" borderId="217" xfId="0" applyNumberFormat="1" applyFont="1" applyFill="1" applyBorder="1" applyAlignment="1">
      <alignment horizontal="center"/>
    </xf>
    <xf numFmtId="0" fontId="299" fillId="13" borderId="218" xfId="0" applyFont="1" applyFill="1" applyBorder="1" applyAlignment="1">
      <alignment horizontal="center"/>
    </xf>
    <xf numFmtId="0" fontId="18" fillId="4" borderId="0" xfId="0" applyFont="1" applyFill="1" applyAlignment="1">
      <alignment horizontal="center" vertical="top"/>
    </xf>
    <xf numFmtId="16" fontId="132" fillId="4" borderId="0" xfId="0" applyNumberFormat="1" applyFont="1" applyFill="1"/>
    <xf numFmtId="0" fontId="394" fillId="4" borderId="0" xfId="0" applyFont="1" applyFill="1" applyAlignment="1">
      <alignment vertical="center"/>
    </xf>
    <xf numFmtId="0" fontId="77" fillId="4" borderId="0" xfId="0" applyFont="1" applyFill="1" applyAlignment="1">
      <alignment horizontal="right"/>
    </xf>
    <xf numFmtId="0" fontId="77" fillId="4" borderId="0" xfId="0" quotePrefix="1" applyFont="1" applyFill="1" applyAlignment="1">
      <alignment horizontal="left"/>
    </xf>
    <xf numFmtId="0" fontId="94" fillId="4" borderId="0" xfId="0" applyFont="1" applyFill="1" applyAlignment="1">
      <alignment horizontal="right"/>
    </xf>
    <xf numFmtId="0" fontId="94" fillId="4" borderId="0" xfId="0" quotePrefix="1" applyFont="1" applyFill="1" applyAlignment="1">
      <alignment horizontal="left"/>
    </xf>
    <xf numFmtId="0" fontId="205" fillId="4" borderId="0" xfId="0" applyFont="1" applyFill="1" applyAlignment="1">
      <alignment horizontal="right"/>
    </xf>
    <xf numFmtId="0" fontId="205" fillId="4" borderId="0" xfId="0" applyFont="1" applyFill="1" applyAlignment="1">
      <alignment vertical="center"/>
    </xf>
    <xf numFmtId="0" fontId="278" fillId="4" borderId="0" xfId="0" applyFont="1" applyFill="1" applyAlignment="1">
      <alignment vertical="center"/>
    </xf>
    <xf numFmtId="0" fontId="94" fillId="4" borderId="0" xfId="0" applyFont="1" applyFill="1" applyAlignment="1">
      <alignment vertical="center"/>
    </xf>
    <xf numFmtId="0" fontId="205" fillId="4" borderId="0" xfId="0" applyFont="1" applyFill="1"/>
    <xf numFmtId="0" fontId="205" fillId="4" borderId="0" xfId="0" applyFont="1" applyFill="1" applyAlignment="1">
      <alignment horizontal="left"/>
    </xf>
    <xf numFmtId="0" fontId="94" fillId="4" borderId="0" xfId="0" quotePrefix="1" applyFont="1" applyFill="1" applyAlignment="1">
      <alignment horizontal="right"/>
    </xf>
    <xf numFmtId="0" fontId="94" fillId="4" borderId="0" xfId="0" applyFont="1" applyFill="1" applyAlignment="1">
      <alignment horizontal="left"/>
    </xf>
    <xf numFmtId="0" fontId="77" fillId="4" borderId="0" xfId="0" quotePrefix="1" applyFont="1" applyFill="1" applyAlignment="1">
      <alignment horizontal="right"/>
    </xf>
    <xf numFmtId="0" fontId="77" fillId="4" borderId="0" xfId="0" applyFont="1" applyFill="1" applyAlignment="1">
      <alignment horizontal="left"/>
    </xf>
    <xf numFmtId="0" fontId="77" fillId="4" borderId="0" xfId="0" applyFont="1" applyFill="1" applyAlignment="1">
      <alignment horizontal="left" vertical="center"/>
    </xf>
    <xf numFmtId="0" fontId="205" fillId="4" borderId="0" xfId="0" applyFont="1" applyFill="1" applyAlignment="1">
      <alignment horizontal="center"/>
    </xf>
    <xf numFmtId="0" fontId="476" fillId="4" borderId="0" xfId="0" applyFont="1" applyFill="1" applyAlignment="1">
      <alignment horizontal="right" vertical="center"/>
    </xf>
    <xf numFmtId="0" fontId="412" fillId="4" borderId="0" xfId="0" applyFont="1" applyFill="1" applyAlignment="1">
      <alignment horizontal="center"/>
    </xf>
    <xf numFmtId="0" fontId="450" fillId="4" borderId="0" xfId="0" applyFont="1" applyFill="1" applyAlignment="1">
      <alignment horizontal="center" vertical="center"/>
    </xf>
    <xf numFmtId="0" fontId="403" fillId="4" borderId="0" xfId="0" applyFont="1" applyFill="1" applyAlignment="1">
      <alignment vertical="center"/>
    </xf>
    <xf numFmtId="165" fontId="129" fillId="21" borderId="0" xfId="0" applyNumberFormat="1" applyFont="1" applyFill="1" applyAlignment="1">
      <alignment vertical="center"/>
    </xf>
    <xf numFmtId="0" fontId="129" fillId="21" borderId="0" xfId="0" applyFont="1" applyFill="1" applyAlignment="1">
      <alignment horizontal="left" vertical="center"/>
    </xf>
    <xf numFmtId="0" fontId="129" fillId="21" borderId="221" xfId="0" applyFont="1" applyFill="1" applyBorder="1" applyAlignment="1">
      <alignment horizontal="left" vertical="center"/>
    </xf>
    <xf numFmtId="0" fontId="18" fillId="4" borderId="0" xfId="0" applyFont="1" applyFill="1" applyAlignment="1">
      <alignment horizontal="center" vertical="center"/>
    </xf>
    <xf numFmtId="0" fontId="476" fillId="4" borderId="0" xfId="0" applyFont="1" applyFill="1" applyAlignment="1">
      <alignment horizontal="left" vertical="center"/>
    </xf>
    <xf numFmtId="165" fontId="205" fillId="4" borderId="0" xfId="0" applyNumberFormat="1" applyFont="1" applyFill="1" applyAlignment="1">
      <alignment horizontal="left"/>
    </xf>
    <xf numFmtId="165" fontId="130" fillId="4" borderId="0" xfId="0" applyNumberFormat="1" applyFont="1" applyFill="1" applyAlignment="1">
      <alignment vertical="center"/>
    </xf>
    <xf numFmtId="0" fontId="5" fillId="4" borderId="0" xfId="0" applyFont="1" applyFill="1" applyAlignment="1">
      <alignment horizontal="center" vertical="center"/>
    </xf>
    <xf numFmtId="0" fontId="5" fillId="4" borderId="0" xfId="0" quotePrefix="1" applyFont="1" applyFill="1" applyAlignment="1">
      <alignment horizontal="center" vertical="center"/>
    </xf>
    <xf numFmtId="165" fontId="68" fillId="0" borderId="0" xfId="0" applyNumberFormat="1" applyFont="1" applyAlignment="1">
      <alignment vertical="center"/>
    </xf>
    <xf numFmtId="0" fontId="278" fillId="18" borderId="0" xfId="0" applyFont="1" applyFill="1" applyAlignment="1">
      <alignment vertical="center"/>
    </xf>
    <xf numFmtId="0" fontId="250" fillId="0" borderId="0" xfId="0" applyFont="1" applyAlignment="1">
      <alignment vertical="center"/>
    </xf>
    <xf numFmtId="0" fontId="15" fillId="0" borderId="0" xfId="0" quotePrefix="1" applyFont="1" applyAlignment="1">
      <alignment horizontal="center"/>
    </xf>
    <xf numFmtId="0" fontId="250" fillId="0" borderId="0" xfId="0" applyFont="1" applyAlignment="1">
      <alignment horizontal="right"/>
    </xf>
    <xf numFmtId="0" fontId="250" fillId="0" borderId="0" xfId="0" applyFont="1" applyAlignment="1">
      <alignment horizontal="center"/>
    </xf>
    <xf numFmtId="0" fontId="28" fillId="18" borderId="90" xfId="0" applyFont="1" applyFill="1" applyBorder="1" applyAlignment="1">
      <alignment vertical="center"/>
    </xf>
    <xf numFmtId="0" fontId="28" fillId="18" borderId="0" xfId="0" applyFont="1" applyFill="1" applyAlignment="1">
      <alignment vertical="center"/>
    </xf>
    <xf numFmtId="0" fontId="28" fillId="18" borderId="98" xfId="0" applyFont="1" applyFill="1" applyBorder="1" applyAlignment="1">
      <alignment vertical="center"/>
    </xf>
    <xf numFmtId="0" fontId="137" fillId="0" borderId="0" xfId="0" quotePrefix="1" applyFont="1" applyAlignment="1">
      <alignment horizontal="center"/>
    </xf>
    <xf numFmtId="0" fontId="250" fillId="0" borderId="0" xfId="0" applyFont="1" applyAlignment="1">
      <alignment horizontal="right" vertical="top"/>
    </xf>
    <xf numFmtId="0" fontId="1" fillId="0" borderId="0" xfId="0" applyFont="1" applyAlignment="1">
      <alignment horizontal="center" vertical="top"/>
    </xf>
    <xf numFmtId="0" fontId="250" fillId="0" borderId="0" xfId="0" applyFont="1" applyAlignment="1">
      <alignment horizontal="center" vertical="top"/>
    </xf>
    <xf numFmtId="0" fontId="250" fillId="0" borderId="0" xfId="0" applyFont="1" applyAlignment="1">
      <alignment horizontal="left" vertical="top"/>
    </xf>
    <xf numFmtId="0" fontId="1" fillId="0" borderId="90" xfId="0" applyFont="1" applyBorder="1" applyAlignment="1">
      <alignment horizontal="center"/>
    </xf>
    <xf numFmtId="0" fontId="414" fillId="18" borderId="95" xfId="0" applyFont="1" applyFill="1" applyBorder="1" applyAlignment="1">
      <alignment horizontal="center" vertical="center"/>
    </xf>
    <xf numFmtId="0" fontId="148" fillId="0" borderId="95" xfId="0" quotePrefix="1" applyFont="1" applyBorder="1" applyAlignment="1">
      <alignment horizontal="center"/>
    </xf>
    <xf numFmtId="0" fontId="202" fillId="0" borderId="95" xfId="0" quotePrefix="1" applyFont="1" applyBorder="1" applyAlignment="1">
      <alignment horizontal="left"/>
    </xf>
    <xf numFmtId="0" fontId="110" fillId="0" borderId="95" xfId="0" applyFont="1" applyBorder="1" applyAlignment="1">
      <alignment horizontal="right"/>
    </xf>
    <xf numFmtId="0" fontId="29" fillId="0" borderId="91" xfId="0" applyFont="1" applyBorder="1" applyAlignment="1">
      <alignment horizontal="left" vertical="center"/>
    </xf>
    <xf numFmtId="0" fontId="110" fillId="18" borderId="107" xfId="0" applyFont="1" applyFill="1" applyBorder="1" applyAlignment="1">
      <alignment horizontal="right" wrapText="1"/>
    </xf>
    <xf numFmtId="0" fontId="174" fillId="0" borderId="95" xfId="0" quotePrefix="1" applyFont="1" applyBorder="1" applyAlignment="1">
      <alignment horizontal="center"/>
    </xf>
    <xf numFmtId="0" fontId="194" fillId="0" borderId="95" xfId="0" quotePrefix="1" applyFont="1" applyBorder="1" applyAlignment="1">
      <alignment horizontal="left"/>
    </xf>
    <xf numFmtId="0" fontId="137" fillId="0" borderId="1" xfId="0" applyFont="1" applyBorder="1" applyAlignment="1">
      <alignment horizontal="center" vertical="center"/>
    </xf>
    <xf numFmtId="0" fontId="147" fillId="0" borderId="95" xfId="0" quotePrefix="1" applyFont="1" applyBorder="1" applyAlignment="1">
      <alignment horizontal="center"/>
    </xf>
    <xf numFmtId="0" fontId="201" fillId="0" borderId="95" xfId="0" quotePrefix="1" applyFont="1" applyBorder="1" applyAlignment="1">
      <alignment horizontal="left"/>
    </xf>
    <xf numFmtId="0" fontId="23" fillId="18" borderId="108" xfId="0" applyFont="1" applyFill="1" applyBorder="1" applyAlignment="1">
      <alignment horizontal="right" vertical="top" wrapText="1"/>
    </xf>
    <xf numFmtId="0" fontId="23" fillId="18" borderId="108" xfId="0" quotePrefix="1" applyFont="1" applyFill="1" applyBorder="1" applyAlignment="1">
      <alignment horizontal="center" vertical="top" wrapText="1"/>
    </xf>
    <xf numFmtId="0" fontId="149" fillId="0" borderId="95" xfId="0" quotePrefix="1" applyFont="1" applyBorder="1" applyAlignment="1">
      <alignment horizontal="center"/>
    </xf>
    <xf numFmtId="0" fontId="195" fillId="0" borderId="95" xfId="0" quotePrefix="1" applyFont="1" applyBorder="1" applyAlignment="1">
      <alignment horizontal="left"/>
    </xf>
    <xf numFmtId="0" fontId="152" fillId="0" borderId="95" xfId="0" quotePrefix="1" applyFont="1" applyBorder="1" applyAlignment="1">
      <alignment horizontal="center"/>
    </xf>
    <xf numFmtId="0" fontId="200" fillId="0" borderId="95" xfId="0" quotePrefix="1" applyFont="1" applyBorder="1" applyAlignment="1">
      <alignment horizontal="left"/>
    </xf>
    <xf numFmtId="0" fontId="151" fillId="0" borderId="95" xfId="0" quotePrefix="1" applyFont="1" applyBorder="1" applyAlignment="1">
      <alignment horizontal="center"/>
    </xf>
    <xf numFmtId="0" fontId="196" fillId="0" borderId="95" xfId="0" quotePrefix="1" applyFont="1" applyBorder="1" applyAlignment="1">
      <alignment horizontal="left"/>
    </xf>
    <xf numFmtId="0" fontId="150" fillId="0" borderId="95" xfId="0" quotePrefix="1" applyFont="1" applyBorder="1" applyAlignment="1">
      <alignment horizontal="center"/>
    </xf>
    <xf numFmtId="0" fontId="199" fillId="0" borderId="95" xfId="0" quotePrefix="1" applyFont="1" applyBorder="1" applyAlignment="1">
      <alignment horizontal="left"/>
    </xf>
    <xf numFmtId="0" fontId="141" fillId="0" borderId="95" xfId="0" quotePrefix="1" applyFont="1" applyBorder="1" applyAlignment="1">
      <alignment horizontal="center"/>
    </xf>
    <xf numFmtId="0" fontId="197" fillId="0" borderId="95" xfId="0" quotePrefix="1" applyFont="1" applyBorder="1" applyAlignment="1">
      <alignment horizontal="left"/>
    </xf>
    <xf numFmtId="0" fontId="175" fillId="0" borderId="95" xfId="0" quotePrefix="1" applyFont="1" applyBorder="1" applyAlignment="1">
      <alignment horizontal="center"/>
    </xf>
    <xf numFmtId="0" fontId="198" fillId="0" borderId="95" xfId="0" quotePrefix="1" applyFont="1" applyBorder="1" applyAlignment="1">
      <alignment horizontal="left"/>
    </xf>
    <xf numFmtId="0" fontId="1" fillId="0" borderId="92" xfId="0" applyFont="1" applyBorder="1" applyAlignment="1">
      <alignment horizontal="center"/>
    </xf>
    <xf numFmtId="0" fontId="47" fillId="0" borderId="93" xfId="0" applyFont="1" applyBorder="1" applyAlignment="1">
      <alignment vertical="center"/>
    </xf>
    <xf numFmtId="0" fontId="47" fillId="0" borderId="93" xfId="0" applyFont="1" applyBorder="1" applyAlignment="1">
      <alignment horizontal="right" vertical="center"/>
    </xf>
    <xf numFmtId="0" fontId="46" fillId="18" borderId="93" xfId="0" applyFont="1" applyFill="1" applyBorder="1" applyAlignment="1">
      <alignment horizontal="center" vertical="center"/>
    </xf>
    <xf numFmtId="0" fontId="47" fillId="0" borderId="94" xfId="0" applyFont="1" applyBorder="1" applyAlignment="1">
      <alignment vertical="center"/>
    </xf>
    <xf numFmtId="0" fontId="7" fillId="12" borderId="43" xfId="0" applyFont="1" applyFill="1" applyBorder="1" applyAlignment="1">
      <alignment horizontal="center" vertical="center"/>
    </xf>
    <xf numFmtId="0" fontId="7" fillId="11" borderId="43" xfId="0" applyFont="1" applyFill="1" applyBorder="1" applyAlignment="1">
      <alignment horizontal="center" vertical="center"/>
    </xf>
    <xf numFmtId="0" fontId="7" fillId="10" borderId="43" xfId="0" applyFont="1" applyFill="1" applyBorder="1" applyAlignment="1">
      <alignment horizontal="center" vertical="center"/>
    </xf>
    <xf numFmtId="0" fontId="7" fillId="9" borderId="43" xfId="0" applyFont="1" applyFill="1" applyBorder="1" applyAlignment="1">
      <alignment horizontal="center" vertical="center"/>
    </xf>
    <xf numFmtId="0" fontId="7" fillId="2" borderId="43" xfId="0" applyFont="1" applyFill="1" applyBorder="1" applyAlignment="1">
      <alignment horizontal="center" vertical="center"/>
    </xf>
    <xf numFmtId="0" fontId="7" fillId="8" borderId="43" xfId="0" applyFont="1" applyFill="1" applyBorder="1" applyAlignment="1">
      <alignment horizontal="center" vertical="center"/>
    </xf>
    <xf numFmtId="0" fontId="7" fillId="7" borderId="43" xfId="0" applyFont="1" applyFill="1" applyBorder="1" applyAlignment="1">
      <alignment horizontal="center" vertical="center"/>
    </xf>
    <xf numFmtId="0" fontId="7" fillId="6" borderId="43" xfId="0" applyFont="1" applyFill="1" applyBorder="1" applyAlignment="1">
      <alignment horizontal="center" vertical="center"/>
    </xf>
    <xf numFmtId="0" fontId="7" fillId="5" borderId="43" xfId="0" applyFont="1" applyFill="1" applyBorder="1" applyAlignment="1">
      <alignment horizontal="center" vertical="center"/>
    </xf>
    <xf numFmtId="0" fontId="94" fillId="4" borderId="0" xfId="0" applyFont="1" applyFill="1" applyAlignment="1">
      <alignment horizontal="right" vertical="top"/>
    </xf>
    <xf numFmtId="0" fontId="94" fillId="4" borderId="0" xfId="0" applyFont="1" applyFill="1" applyAlignment="1">
      <alignment vertical="top"/>
    </xf>
    <xf numFmtId="0" fontId="94" fillId="4" borderId="0" xfId="0" applyFont="1" applyFill="1" applyAlignment="1">
      <alignment horizontal="left" vertical="top"/>
    </xf>
    <xf numFmtId="0" fontId="63" fillId="0" borderId="138" xfId="0" applyFont="1" applyBorder="1"/>
    <xf numFmtId="0" fontId="63" fillId="0" borderId="139" xfId="0" applyFont="1" applyBorder="1"/>
    <xf numFmtId="0" fontId="63" fillId="0" borderId="140" xfId="0" applyFont="1" applyBorder="1"/>
    <xf numFmtId="0" fontId="1" fillId="0" borderId="138" xfId="0" applyFont="1" applyBorder="1" applyAlignment="1">
      <alignment horizontal="center"/>
    </xf>
    <xf numFmtId="0" fontId="1" fillId="0" borderId="139" xfId="0" applyFont="1" applyBorder="1" applyAlignment="1">
      <alignment horizontal="center"/>
    </xf>
    <xf numFmtId="0" fontId="1" fillId="0" borderId="139" xfId="0" applyFont="1" applyBorder="1"/>
    <xf numFmtId="0" fontId="1" fillId="0" borderId="140" xfId="0" applyFont="1" applyBorder="1" applyAlignment="1">
      <alignment horizontal="center"/>
    </xf>
    <xf numFmtId="0" fontId="1" fillId="0" borderId="141" xfId="0" applyFont="1" applyBorder="1" applyAlignment="1">
      <alignment horizontal="center"/>
    </xf>
    <xf numFmtId="0" fontId="1" fillId="0" borderId="142" xfId="0" applyFont="1" applyBorder="1" applyAlignment="1">
      <alignment horizontal="center"/>
    </xf>
    <xf numFmtId="0" fontId="22" fillId="0" borderId="141" xfId="0" applyFont="1" applyBorder="1" applyAlignment="1">
      <alignment horizontal="center"/>
    </xf>
    <xf numFmtId="0" fontId="63" fillId="0" borderId="95" xfId="0" applyFont="1" applyBorder="1"/>
    <xf numFmtId="0" fontId="139" fillId="0" borderId="95" xfId="0" applyFont="1" applyBorder="1" applyAlignment="1">
      <alignment horizontal="right"/>
    </xf>
    <xf numFmtId="0" fontId="139" fillId="0" borderId="95" xfId="0" quotePrefix="1" applyFont="1" applyBorder="1" applyAlignment="1">
      <alignment horizontal="center"/>
    </xf>
    <xf numFmtId="0" fontId="279" fillId="0" borderId="95" xfId="0" applyFont="1" applyBorder="1" applyAlignment="1">
      <alignment horizontal="left"/>
    </xf>
    <xf numFmtId="0" fontId="251" fillId="0" borderId="95" xfId="0" applyFont="1" applyBorder="1"/>
    <xf numFmtId="0" fontId="250" fillId="0" borderId="95" xfId="0" applyFont="1" applyBorder="1" applyAlignment="1">
      <alignment horizontal="right"/>
    </xf>
    <xf numFmtId="0" fontId="280" fillId="0" borderId="95" xfId="0" applyFont="1" applyBorder="1"/>
    <xf numFmtId="0" fontId="250" fillId="0" borderId="95" xfId="0" applyFont="1" applyBorder="1"/>
    <xf numFmtId="0" fontId="164" fillId="0" borderId="95" xfId="0" applyFont="1" applyBorder="1"/>
    <xf numFmtId="0" fontId="22" fillId="0" borderId="142" xfId="0" applyFont="1" applyBorder="1" applyAlignment="1">
      <alignment horizontal="center"/>
    </xf>
    <xf numFmtId="0" fontId="110" fillId="0" borderId="0" xfId="0" applyFont="1" applyAlignment="1">
      <alignment horizontal="left" vertical="center"/>
    </xf>
    <xf numFmtId="0" fontId="58" fillId="0" borderId="0" xfId="0" applyFont="1" applyAlignment="1">
      <alignment vertical="center"/>
    </xf>
    <xf numFmtId="0" fontId="110" fillId="0" borderId="0" xfId="0" applyFont="1" applyAlignment="1">
      <alignment horizontal="right" vertical="center"/>
    </xf>
    <xf numFmtId="0" fontId="280" fillId="0" borderId="123" xfId="0" applyFont="1" applyBorder="1"/>
    <xf numFmtId="0" fontId="250" fillId="0" borderId="123" xfId="0" applyFont="1" applyBorder="1"/>
    <xf numFmtId="0" fontId="164" fillId="0" borderId="123" xfId="0" applyFont="1" applyBorder="1"/>
    <xf numFmtId="0" fontId="110" fillId="0" borderId="95" xfId="0" applyFont="1" applyBorder="1" applyAlignment="1">
      <alignment horizontal="left" vertical="center"/>
    </xf>
    <xf numFmtId="0" fontId="162" fillId="0" borderId="95" xfId="0" applyFont="1" applyBorder="1" applyAlignment="1">
      <alignment horizontal="right" vertical="center"/>
    </xf>
    <xf numFmtId="0" fontId="162" fillId="0" borderId="95" xfId="0" applyFont="1" applyBorder="1" applyAlignment="1">
      <alignment horizontal="left" vertical="center"/>
    </xf>
    <xf numFmtId="0" fontId="162" fillId="0" borderId="95" xfId="0" quotePrefix="1" applyFont="1" applyBorder="1" applyAlignment="1">
      <alignment horizontal="center" vertical="center"/>
    </xf>
    <xf numFmtId="0" fontId="6" fillId="0" borderId="0" xfId="0" applyFont="1" applyAlignment="1">
      <alignment horizontal="center" vertical="center"/>
    </xf>
    <xf numFmtId="0" fontId="280" fillId="0" borderId="123" xfId="0" applyFont="1" applyBorder="1" applyAlignment="1">
      <alignment horizontal="left"/>
    </xf>
    <xf numFmtId="0" fontId="250" fillId="0" borderId="123" xfId="0" applyFont="1" applyBorder="1" applyAlignment="1">
      <alignment horizontal="left"/>
    </xf>
    <xf numFmtId="0" fontId="164" fillId="0" borderId="123" xfId="0" applyFont="1" applyBorder="1" applyAlignment="1">
      <alignment horizontal="left"/>
    </xf>
    <xf numFmtId="0" fontId="22" fillId="0" borderId="143" xfId="0" applyFont="1" applyBorder="1" applyAlignment="1">
      <alignment horizontal="center"/>
    </xf>
    <xf numFmtId="0" fontId="22" fillId="0" borderId="144" xfId="0" applyFont="1" applyBorder="1" applyAlignment="1">
      <alignment horizontal="center"/>
    </xf>
    <xf numFmtId="0" fontId="173" fillId="0" borderId="144" xfId="0" applyFont="1" applyBorder="1" applyAlignment="1">
      <alignment vertical="center"/>
    </xf>
    <xf numFmtId="0" fontId="22" fillId="0" borderId="145" xfId="0" applyFont="1" applyBorder="1" applyAlignment="1">
      <alignment horizontal="center"/>
    </xf>
    <xf numFmtId="0" fontId="1" fillId="0" borderId="143" xfId="0" applyFont="1" applyBorder="1" applyAlignment="1">
      <alignment horizontal="center"/>
    </xf>
    <xf numFmtId="0" fontId="1" fillId="0" borderId="144" xfId="0" applyFont="1" applyBorder="1" applyAlignment="1">
      <alignment horizontal="center"/>
    </xf>
    <xf numFmtId="0" fontId="64" fillId="0" borderId="144" xfId="0" applyFont="1" applyBorder="1" applyAlignment="1">
      <alignment vertical="center"/>
    </xf>
    <xf numFmtId="0" fontId="1" fillId="0" borderId="145" xfId="0" applyFont="1" applyBorder="1" applyAlignment="1">
      <alignment horizontal="center"/>
    </xf>
    <xf numFmtId="0" fontId="323" fillId="0" borderId="0" xfId="0" applyFont="1" applyAlignment="1">
      <alignment horizontal="center" vertical="center"/>
    </xf>
    <xf numFmtId="0" fontId="120" fillId="0" borderId="0" xfId="0" applyFont="1" applyAlignment="1">
      <alignment vertical="top" wrapText="1"/>
    </xf>
    <xf numFmtId="0" fontId="28" fillId="18" borderId="114" xfId="0" applyFont="1" applyFill="1" applyBorder="1" applyAlignment="1">
      <alignment vertical="center"/>
    </xf>
    <xf numFmtId="0" fontId="28" fillId="18" borderId="115" xfId="0" applyFont="1" applyFill="1" applyBorder="1" applyAlignment="1">
      <alignment vertical="center"/>
    </xf>
    <xf numFmtId="0" fontId="28" fillId="18" borderId="116" xfId="0" applyFont="1" applyFill="1" applyBorder="1" applyAlignment="1">
      <alignment vertical="center"/>
    </xf>
    <xf numFmtId="0" fontId="18" fillId="0" borderId="186" xfId="0" applyFont="1" applyBorder="1" applyAlignment="1">
      <alignment horizontal="center"/>
    </xf>
    <xf numFmtId="0" fontId="119" fillId="3" borderId="186" xfId="0" applyFont="1" applyFill="1" applyBorder="1" applyAlignment="1">
      <alignment horizontal="center" vertical="center"/>
    </xf>
    <xf numFmtId="0" fontId="18" fillId="17" borderId="186" xfId="0" applyFont="1" applyFill="1" applyBorder="1" applyAlignment="1">
      <alignment horizontal="center" vertical="center"/>
    </xf>
    <xf numFmtId="0" fontId="1" fillId="0" borderId="124" xfId="0" applyFont="1" applyBorder="1" applyAlignment="1">
      <alignment horizontal="center"/>
    </xf>
    <xf numFmtId="0" fontId="192" fillId="18" borderId="95" xfId="0" applyFont="1" applyFill="1" applyBorder="1" applyAlignment="1">
      <alignment horizontal="center"/>
    </xf>
    <xf numFmtId="0" fontId="29" fillId="0" borderId="125" xfId="0" applyFont="1" applyBorder="1" applyAlignment="1">
      <alignment horizontal="left" vertical="center"/>
    </xf>
    <xf numFmtId="0" fontId="55" fillId="0" borderId="0" xfId="0" applyFont="1" applyAlignment="1">
      <alignment vertical="center"/>
    </xf>
    <xf numFmtId="0" fontId="135" fillId="17" borderId="186" xfId="0" applyFont="1" applyFill="1" applyBorder="1" applyAlignment="1">
      <alignment horizontal="center" vertical="center"/>
    </xf>
    <xf numFmtId="0" fontId="22" fillId="0" borderId="0" xfId="0" quotePrefix="1" applyFont="1" applyAlignment="1">
      <alignment horizontal="center" vertical="center"/>
    </xf>
    <xf numFmtId="0" fontId="163" fillId="3" borderId="186" xfId="0" applyFont="1" applyFill="1" applyBorder="1" applyAlignment="1">
      <alignment horizontal="center" vertical="center"/>
    </xf>
    <xf numFmtId="0" fontId="76" fillId="0" borderId="0" xfId="0" applyFont="1" applyAlignment="1">
      <alignment wrapText="1"/>
    </xf>
    <xf numFmtId="0" fontId="55" fillId="0" borderId="0" xfId="0" applyFont="1" applyAlignment="1">
      <alignment horizontal="left" vertical="center"/>
    </xf>
    <xf numFmtId="0" fontId="0" fillId="0" borderId="0" xfId="0" applyAlignment="1">
      <alignment vertical="top" wrapText="1"/>
    </xf>
    <xf numFmtId="0" fontId="135" fillId="0" borderId="189" xfId="0" applyFont="1" applyBorder="1" applyAlignment="1">
      <alignment horizontal="center" vertical="center"/>
    </xf>
    <xf numFmtId="0" fontId="1" fillId="0" borderId="117" xfId="0" applyFont="1" applyBorder="1" applyAlignment="1">
      <alignment horizontal="center"/>
    </xf>
    <xf numFmtId="0" fontId="47" fillId="0" borderId="196" xfId="0" applyFont="1" applyBorder="1" applyAlignment="1">
      <alignment vertical="center"/>
    </xf>
    <xf numFmtId="0" fontId="47" fillId="0" borderId="196" xfId="0" applyFont="1" applyBorder="1" applyAlignment="1">
      <alignment horizontal="right" vertical="center"/>
    </xf>
    <xf numFmtId="0" fontId="46" fillId="18" borderId="196" xfId="0" applyFont="1" applyFill="1" applyBorder="1" applyAlignment="1">
      <alignment horizontal="center" vertical="center"/>
    </xf>
    <xf numFmtId="0" fontId="47" fillId="0" borderId="118" xfId="0" applyFont="1" applyBorder="1" applyAlignment="1">
      <alignment vertical="center"/>
    </xf>
    <xf numFmtId="0" fontId="188" fillId="0" borderId="0" xfId="0" applyFont="1" applyAlignment="1">
      <alignment horizontal="right" vertical="center"/>
    </xf>
    <xf numFmtId="0" fontId="188" fillId="0" borderId="0" xfId="0" quotePrefix="1" applyFont="1" applyAlignment="1">
      <alignment horizontal="right" vertical="center"/>
    </xf>
    <xf numFmtId="0" fontId="188" fillId="0" borderId="0" xfId="0" applyFont="1" applyAlignment="1">
      <alignment horizontal="left" vertical="center"/>
    </xf>
    <xf numFmtId="0" fontId="188" fillId="0" borderId="0" xfId="0" applyFont="1" applyAlignment="1">
      <alignment horizontal="center" vertical="center"/>
    </xf>
    <xf numFmtId="165" fontId="188" fillId="0" borderId="223" xfId="0" applyNumberFormat="1" applyFont="1" applyBorder="1" applyAlignment="1">
      <alignment vertical="center"/>
    </xf>
    <xf numFmtId="0" fontId="41" fillId="18" borderId="289" xfId="0" applyFont="1" applyFill="1" applyBorder="1" applyAlignment="1" applyProtection="1">
      <alignment horizontal="center" vertical="center"/>
      <protection locked="0"/>
    </xf>
    <xf numFmtId="0" fontId="77" fillId="18" borderId="50" xfId="0" applyFont="1" applyFill="1" applyBorder="1" applyAlignment="1" applyProtection="1">
      <alignment vertical="top"/>
      <protection locked="0"/>
    </xf>
    <xf numFmtId="0" fontId="37" fillId="14" borderId="45" xfId="0" applyFont="1" applyFill="1" applyBorder="1" applyAlignment="1" applyProtection="1">
      <alignment horizontal="center" vertical="center"/>
      <protection locked="0"/>
    </xf>
    <xf numFmtId="0" fontId="155" fillId="0" borderId="20" xfId="0" applyFont="1" applyBorder="1" applyAlignment="1" applyProtection="1">
      <alignment horizontal="center" vertical="top"/>
      <protection locked="0"/>
    </xf>
    <xf numFmtId="0" fontId="156" fillId="0" borderId="20" xfId="0" applyFont="1" applyBorder="1" applyAlignment="1" applyProtection="1">
      <alignment horizontal="center" vertical="top"/>
      <protection locked="0"/>
    </xf>
    <xf numFmtId="0" fontId="154" fillId="0" borderId="20" xfId="0" applyFont="1" applyBorder="1" applyAlignment="1" applyProtection="1">
      <alignment horizontal="center" vertical="top"/>
      <protection locked="0"/>
    </xf>
    <xf numFmtId="0" fontId="157" fillId="0" borderId="20" xfId="0" applyFont="1" applyBorder="1" applyAlignment="1" applyProtection="1">
      <alignment horizontal="center" vertical="top"/>
      <protection locked="0"/>
    </xf>
    <xf numFmtId="0" fontId="158" fillId="0" borderId="20" xfId="0" applyFont="1" applyBorder="1" applyAlignment="1" applyProtection="1">
      <alignment horizontal="center" vertical="top"/>
      <protection locked="0"/>
    </xf>
    <xf numFmtId="0" fontId="159" fillId="0" borderId="20" xfId="0" applyFont="1" applyBorder="1" applyAlignment="1" applyProtection="1">
      <alignment horizontal="center" vertical="top"/>
      <protection locked="0"/>
    </xf>
    <xf numFmtId="0" fontId="160" fillId="0" borderId="20" xfId="0" applyFont="1" applyBorder="1" applyAlignment="1" applyProtection="1">
      <alignment horizontal="center" vertical="top"/>
      <protection locked="0"/>
    </xf>
    <xf numFmtId="0" fontId="154" fillId="0" borderId="20" xfId="0" applyFont="1" applyBorder="1" applyAlignment="1" applyProtection="1">
      <alignment horizontal="right" vertical="center"/>
      <protection locked="0"/>
    </xf>
    <xf numFmtId="0" fontId="23" fillId="23" borderId="189" xfId="0" applyFont="1" applyFill="1" applyBorder="1" applyAlignment="1" applyProtection="1">
      <alignment vertical="center"/>
      <protection locked="0"/>
    </xf>
    <xf numFmtId="0" fontId="42" fillId="23" borderId="423" xfId="0" applyFont="1" applyFill="1" applyBorder="1" applyProtection="1">
      <protection locked="0"/>
    </xf>
    <xf numFmtId="0" fontId="77" fillId="23" borderId="189" xfId="0" quotePrefix="1" applyFont="1" applyFill="1" applyBorder="1" applyAlignment="1" applyProtection="1">
      <alignment horizontal="center"/>
      <protection locked="0"/>
    </xf>
    <xf numFmtId="0" fontId="42" fillId="23" borderId="424" xfId="0" applyFont="1" applyFill="1" applyBorder="1" applyProtection="1">
      <protection locked="0"/>
    </xf>
    <xf numFmtId="0" fontId="23" fillId="19" borderId="0" xfId="0" applyFont="1" applyFill="1" applyAlignment="1">
      <alignment vertical="center"/>
    </xf>
    <xf numFmtId="0" fontId="23" fillId="4" borderId="0" xfId="0" applyFont="1" applyFill="1" applyAlignment="1">
      <alignment vertical="center"/>
    </xf>
    <xf numFmtId="0" fontId="430" fillId="4" borderId="0" xfId="0" applyFont="1" applyFill="1" applyAlignment="1">
      <alignment vertical="center"/>
    </xf>
    <xf numFmtId="0" fontId="399" fillId="4" borderId="0" xfId="0" applyFont="1" applyFill="1" applyAlignment="1">
      <alignment vertical="center"/>
    </xf>
    <xf numFmtId="0" fontId="436" fillId="4" borderId="0" xfId="0" applyFont="1" applyFill="1" applyAlignment="1">
      <alignment vertical="center"/>
    </xf>
    <xf numFmtId="0" fontId="1" fillId="18" borderId="96" xfId="0" applyFont="1" applyFill="1" applyBorder="1" applyAlignment="1">
      <alignment horizontal="center"/>
    </xf>
    <xf numFmtId="0" fontId="1" fillId="18" borderId="97" xfId="0" applyFont="1" applyFill="1" applyBorder="1" applyAlignment="1">
      <alignment horizontal="center"/>
    </xf>
    <xf numFmtId="0" fontId="42" fillId="0" borderId="97" xfId="0" applyFont="1" applyBorder="1"/>
    <xf numFmtId="0" fontId="1" fillId="18" borderId="98" xfId="0" applyFont="1" applyFill="1" applyBorder="1" applyAlignment="1">
      <alignment horizontal="center"/>
    </xf>
    <xf numFmtId="0" fontId="247" fillId="4" borderId="0" xfId="0" applyFont="1" applyFill="1" applyAlignment="1">
      <alignment vertical="center"/>
    </xf>
    <xf numFmtId="0" fontId="400" fillId="4" borderId="0" xfId="0" applyFont="1" applyFill="1" applyAlignment="1">
      <alignment vertical="center"/>
    </xf>
    <xf numFmtId="0" fontId="437" fillId="4" borderId="0" xfId="0" applyFont="1" applyFill="1" applyAlignment="1">
      <alignment vertical="center"/>
    </xf>
    <xf numFmtId="0" fontId="23" fillId="18" borderId="90" xfId="0" applyFont="1" applyFill="1" applyBorder="1" applyAlignment="1">
      <alignment horizontal="left"/>
    </xf>
    <xf numFmtId="0" fontId="23" fillId="18" borderId="0" xfId="0" applyFont="1" applyFill="1" applyAlignment="1">
      <alignment horizontal="left"/>
    </xf>
    <xf numFmtId="0" fontId="42" fillId="0" borderId="0" xfId="0" applyFont="1"/>
    <xf numFmtId="0" fontId="23" fillId="18" borderId="91" xfId="0" applyFont="1" applyFill="1" applyBorder="1" applyAlignment="1">
      <alignment horizontal="left"/>
    </xf>
    <xf numFmtId="0" fontId="1" fillId="20" borderId="211" xfId="0" applyFont="1" applyFill="1" applyBorder="1" applyAlignment="1">
      <alignment horizontal="center"/>
    </xf>
    <xf numFmtId="0" fontId="257" fillId="20" borderId="212" xfId="0" applyFont="1" applyFill="1" applyBorder="1"/>
    <xf numFmtId="0" fontId="1" fillId="20" borderId="213" xfId="0" applyFont="1" applyFill="1" applyBorder="1" applyAlignment="1">
      <alignment horizontal="center"/>
    </xf>
    <xf numFmtId="0" fontId="1" fillId="20" borderId="214" xfId="0" applyFont="1" applyFill="1" applyBorder="1" applyAlignment="1">
      <alignment horizontal="center"/>
    </xf>
    <xf numFmtId="0" fontId="257" fillId="20" borderId="0" xfId="0" applyFont="1" applyFill="1"/>
    <xf numFmtId="0" fontId="257" fillId="20" borderId="0" xfId="0" applyFont="1" applyFill="1" applyAlignment="1">
      <alignment horizontal="center"/>
    </xf>
    <xf numFmtId="0" fontId="1" fillId="20" borderId="215" xfId="0" applyFont="1" applyFill="1" applyBorder="1" applyAlignment="1">
      <alignment horizontal="center"/>
    </xf>
    <xf numFmtId="0" fontId="41" fillId="18" borderId="0" xfId="0" applyFont="1" applyFill="1" applyAlignment="1">
      <alignment horizontal="left"/>
    </xf>
    <xf numFmtId="0" fontId="332" fillId="18" borderId="0" xfId="0" applyFont="1" applyFill="1" applyAlignment="1">
      <alignment vertical="center"/>
    </xf>
    <xf numFmtId="0" fontId="333" fillId="18" borderId="0" xfId="0" applyFont="1" applyFill="1" applyAlignment="1">
      <alignment vertical="center"/>
    </xf>
    <xf numFmtId="0" fontId="1" fillId="20" borderId="0" xfId="0" applyFont="1" applyFill="1" applyAlignment="1">
      <alignment horizontal="center"/>
    </xf>
    <xf numFmtId="0" fontId="23" fillId="20" borderId="214" xfId="0" applyFont="1" applyFill="1" applyBorder="1" applyAlignment="1">
      <alignment horizontal="left"/>
    </xf>
    <xf numFmtId="0" fontId="42" fillId="20" borderId="0" xfId="0" applyFont="1" applyFill="1"/>
    <xf numFmtId="0" fontId="491" fillId="20" borderId="0" xfId="0" applyFont="1" applyFill="1" applyAlignment="1">
      <alignment horizontal="center" vertical="top"/>
    </xf>
    <xf numFmtId="0" fontId="42" fillId="20" borderId="215" xfId="0" applyFont="1" applyFill="1" applyBorder="1"/>
    <xf numFmtId="0" fontId="491" fillId="20" borderId="0" xfId="0" applyFont="1" applyFill="1" applyAlignment="1">
      <alignment horizontal="center"/>
    </xf>
    <xf numFmtId="0" fontId="41" fillId="18" borderId="0" xfId="0" applyFont="1" applyFill="1" applyAlignment="1">
      <alignment horizontal="left" vertical="center" indent="1"/>
    </xf>
    <xf numFmtId="0" fontId="41" fillId="18" borderId="0" xfId="0" applyFont="1" applyFill="1" applyAlignment="1">
      <alignment horizontal="right" vertical="center" indent="1"/>
    </xf>
    <xf numFmtId="0" fontId="23" fillId="18" borderId="0" xfId="0" applyFont="1" applyFill="1" applyAlignment="1">
      <alignment horizontal="right"/>
    </xf>
    <xf numFmtId="0" fontId="230" fillId="20" borderId="0" xfId="0" applyFont="1" applyFill="1" applyAlignment="1">
      <alignment horizontal="center" vertical="top"/>
    </xf>
    <xf numFmtId="0" fontId="23" fillId="20" borderId="215" xfId="0" applyFont="1" applyFill="1" applyBorder="1" applyAlignment="1">
      <alignment horizontal="left"/>
    </xf>
    <xf numFmtId="0" fontId="92" fillId="0" borderId="228" xfId="0" applyFont="1" applyBorder="1" applyAlignment="1">
      <alignment vertical="center" wrapText="1"/>
    </xf>
    <xf numFmtId="0" fontId="63" fillId="0" borderId="229" xfId="0" applyFont="1" applyBorder="1" applyAlignment="1">
      <alignment wrapText="1"/>
    </xf>
    <xf numFmtId="0" fontId="69" fillId="0" borderId="230" xfId="0" applyFont="1" applyBorder="1" applyAlignment="1">
      <alignment wrapText="1"/>
    </xf>
    <xf numFmtId="0" fontId="89" fillId="0" borderId="228" xfId="0" applyFont="1" applyBorder="1" applyAlignment="1">
      <alignment vertical="center" wrapText="1"/>
    </xf>
    <xf numFmtId="0" fontId="27" fillId="0" borderId="229" xfId="0" applyFont="1" applyBorder="1" applyAlignment="1">
      <alignment wrapText="1"/>
    </xf>
    <xf numFmtId="0" fontId="76" fillId="0" borderId="230" xfId="0" applyFont="1" applyBorder="1" applyAlignment="1">
      <alignment wrapText="1"/>
    </xf>
    <xf numFmtId="0" fontId="92" fillId="0" borderId="231" xfId="0" applyFont="1" applyBorder="1" applyAlignment="1">
      <alignment vertical="center" wrapText="1"/>
    </xf>
    <xf numFmtId="0" fontId="316" fillId="0" borderId="232" xfId="0" applyFont="1" applyBorder="1" applyAlignment="1">
      <alignment vertical="top" wrapText="1"/>
    </xf>
    <xf numFmtId="0" fontId="89" fillId="0" borderId="231" xfId="0" applyFont="1" applyBorder="1" applyAlignment="1">
      <alignment vertical="center" wrapText="1"/>
    </xf>
    <xf numFmtId="0" fontId="0" fillId="0" borderId="232" xfId="0" applyBorder="1" applyAlignment="1">
      <alignment vertical="top" wrapText="1"/>
    </xf>
    <xf numFmtId="0" fontId="1" fillId="19" borderId="0" xfId="0" applyFont="1" applyFill="1" applyAlignment="1">
      <alignment horizontal="center"/>
    </xf>
    <xf numFmtId="0" fontId="69" fillId="0" borderId="232" xfId="0" applyFont="1" applyBorder="1" applyAlignment="1">
      <alignment wrapText="1"/>
    </xf>
    <xf numFmtId="0" fontId="76" fillId="0" borderId="232" xfId="0" applyFont="1" applyBorder="1" applyAlignment="1">
      <alignment wrapText="1"/>
    </xf>
    <xf numFmtId="0" fontId="92" fillId="0" borderId="233" xfId="0" applyFont="1" applyBorder="1" applyAlignment="1">
      <alignment vertical="center" wrapText="1"/>
    </xf>
    <xf numFmtId="0" fontId="316" fillId="0" borderId="235" xfId="0" applyFont="1" applyBorder="1" applyAlignment="1">
      <alignment vertical="top" wrapText="1"/>
    </xf>
    <xf numFmtId="0" fontId="89" fillId="0" borderId="233" xfId="0" applyFont="1" applyBorder="1" applyAlignment="1">
      <alignment vertical="center" wrapText="1"/>
    </xf>
    <xf numFmtId="0" fontId="0" fillId="0" borderId="235" xfId="0" applyBorder="1" applyAlignment="1">
      <alignment vertical="top" wrapText="1"/>
    </xf>
    <xf numFmtId="0" fontId="247" fillId="19" borderId="0" xfId="0" applyFont="1" applyFill="1" applyAlignment="1">
      <alignment vertical="center"/>
    </xf>
    <xf numFmtId="0" fontId="23" fillId="20" borderId="0" xfId="0" applyFont="1" applyFill="1" applyAlignment="1">
      <alignment horizontal="left"/>
    </xf>
    <xf numFmtId="0" fontId="330" fillId="18" borderId="0" xfId="0" applyFont="1" applyFill="1" applyAlignment="1">
      <alignment vertical="center"/>
    </xf>
    <xf numFmtId="0" fontId="61" fillId="18" borderId="0" xfId="0" applyFont="1" applyFill="1" applyAlignment="1">
      <alignment horizontal="center" vertical="top"/>
    </xf>
    <xf numFmtId="0" fontId="338" fillId="18" borderId="0" xfId="0" applyFont="1" applyFill="1" applyAlignment="1">
      <alignment horizontal="right" vertical="center"/>
    </xf>
    <xf numFmtId="0" fontId="138" fillId="18" borderId="0" xfId="0" applyFont="1" applyFill="1" applyAlignment="1">
      <alignment horizontal="left" vertical="center"/>
    </xf>
    <xf numFmtId="0" fontId="138" fillId="18" borderId="0" xfId="0" applyFont="1" applyFill="1" applyAlignment="1">
      <alignment horizontal="right" vertical="center"/>
    </xf>
    <xf numFmtId="0" fontId="138" fillId="18" borderId="0" xfId="0" applyFont="1" applyFill="1" applyAlignment="1">
      <alignment horizontal="center" vertical="center"/>
    </xf>
    <xf numFmtId="0" fontId="41" fillId="0" borderId="0" xfId="0" applyFont="1" applyAlignment="1">
      <alignment horizontal="left"/>
    </xf>
    <xf numFmtId="0" fontId="338" fillId="18" borderId="0" xfId="0" applyFont="1" applyFill="1" applyAlignment="1">
      <alignment horizontal="center" vertical="center"/>
    </xf>
    <xf numFmtId="0" fontId="23" fillId="18" borderId="92" xfId="0" applyFont="1" applyFill="1" applyBorder="1" applyAlignment="1">
      <alignment horizontal="left"/>
    </xf>
    <xf numFmtId="0" fontId="23" fillId="18" borderId="99" xfId="0" applyFont="1" applyFill="1" applyBorder="1" applyAlignment="1">
      <alignment horizontal="left"/>
    </xf>
    <xf numFmtId="0" fontId="21" fillId="18" borderId="99" xfId="0" applyFont="1" applyFill="1" applyBorder="1" applyAlignment="1">
      <alignment horizontal="center"/>
    </xf>
    <xf numFmtId="0" fontId="23" fillId="18" borderId="94" xfId="0" applyFont="1" applyFill="1" applyBorder="1" applyAlignment="1">
      <alignment horizontal="left"/>
    </xf>
    <xf numFmtId="0" fontId="23" fillId="14" borderId="84" xfId="0" applyFont="1" applyFill="1" applyBorder="1" applyAlignment="1">
      <alignment vertical="center"/>
    </xf>
    <xf numFmtId="0" fontId="23" fillId="14" borderId="80" xfId="0" applyFont="1" applyFill="1" applyBorder="1" applyAlignment="1">
      <alignment vertical="center"/>
    </xf>
    <xf numFmtId="0" fontId="23" fillId="14" borderId="393" xfId="0" applyFont="1" applyFill="1" applyBorder="1" applyAlignment="1">
      <alignment vertical="center"/>
    </xf>
    <xf numFmtId="0" fontId="23" fillId="14" borderId="394" xfId="0" applyFont="1" applyFill="1" applyBorder="1" applyAlignment="1">
      <alignment vertical="center"/>
    </xf>
    <xf numFmtId="0" fontId="23" fillId="14" borderId="85" xfId="0" applyFont="1" applyFill="1" applyBorder="1" applyAlignment="1">
      <alignment vertical="center"/>
    </xf>
    <xf numFmtId="0" fontId="23" fillId="14" borderId="395" xfId="0" applyFont="1" applyFill="1" applyBorder="1" applyAlignment="1">
      <alignment vertical="center"/>
    </xf>
    <xf numFmtId="0" fontId="23" fillId="17" borderId="379" xfId="0" applyFont="1" applyFill="1" applyBorder="1" applyAlignment="1">
      <alignment vertical="center"/>
    </xf>
    <xf numFmtId="0" fontId="29" fillId="17" borderId="338" xfId="0" applyFont="1" applyFill="1" applyBorder="1" applyAlignment="1">
      <alignment horizontal="left" indent="1"/>
    </xf>
    <xf numFmtId="0" fontId="204" fillId="17" borderId="312" xfId="0" applyFont="1" applyFill="1" applyBorder="1" applyAlignment="1">
      <alignment horizontal="left" indent="1"/>
    </xf>
    <xf numFmtId="0" fontId="204" fillId="17" borderId="339" xfId="0" applyFont="1" applyFill="1" applyBorder="1" applyAlignment="1">
      <alignment horizontal="left" indent="1"/>
    </xf>
    <xf numFmtId="0" fontId="204" fillId="17" borderId="340" xfId="0" applyFont="1" applyFill="1" applyBorder="1" applyAlignment="1">
      <alignment vertical="center"/>
    </xf>
    <xf numFmtId="0" fontId="83" fillId="17" borderId="312" xfId="0" applyFont="1" applyFill="1" applyBorder="1" applyAlignment="1">
      <alignment horizontal="center"/>
    </xf>
    <xf numFmtId="0" fontId="204" fillId="17" borderId="312" xfId="0" applyFont="1" applyFill="1" applyBorder="1" applyAlignment="1">
      <alignment vertical="center"/>
    </xf>
    <xf numFmtId="0" fontId="204" fillId="17" borderId="338" xfId="0" applyFont="1" applyFill="1" applyBorder="1" applyAlignment="1">
      <alignment horizontal="left" indent="1"/>
    </xf>
    <xf numFmtId="0" fontId="204" fillId="17" borderId="380" xfId="0" applyFont="1" applyFill="1" applyBorder="1" applyAlignment="1">
      <alignment horizontal="left" indent="1"/>
    </xf>
    <xf numFmtId="0" fontId="23" fillId="17" borderId="381" xfId="0" applyFont="1" applyFill="1" applyBorder="1" applyAlignment="1">
      <alignment vertical="center"/>
    </xf>
    <xf numFmtId="0" fontId="484" fillId="17" borderId="78" xfId="0" applyFont="1" applyFill="1" applyBorder="1" applyAlignment="1">
      <alignment horizontal="left" indent="1"/>
    </xf>
    <xf numFmtId="0" fontId="484" fillId="17" borderId="47" xfId="0" applyFont="1" applyFill="1" applyBorder="1"/>
    <xf numFmtId="0" fontId="127" fillId="17" borderId="47" xfId="0" applyFont="1" applyFill="1" applyBorder="1"/>
    <xf numFmtId="0" fontId="127" fillId="17" borderId="48" xfId="0" applyFont="1" applyFill="1" applyBorder="1" applyAlignment="1">
      <alignment horizontal="right" indent="1"/>
    </xf>
    <xf numFmtId="1" fontId="68" fillId="17" borderId="53" xfId="1" applyNumberFormat="1" applyFont="1" applyFill="1" applyBorder="1" applyAlignment="1" applyProtection="1">
      <alignment horizontal="center"/>
    </xf>
    <xf numFmtId="9" fontId="68" fillId="17" borderId="382" xfId="1" applyFont="1" applyFill="1" applyBorder="1" applyAlignment="1" applyProtection="1">
      <alignment horizontal="left" vertical="center" indent="1"/>
    </xf>
    <xf numFmtId="0" fontId="21" fillId="4" borderId="0" xfId="0" applyFont="1" applyFill="1" applyAlignment="1">
      <alignment vertical="center"/>
    </xf>
    <xf numFmtId="0" fontId="127" fillId="17" borderId="76" xfId="0" applyFont="1" applyFill="1" applyBorder="1" applyAlignment="1">
      <alignment horizontal="left" vertical="top" indent="1"/>
    </xf>
    <xf numFmtId="0" fontId="127" fillId="17" borderId="50" xfId="0" applyFont="1" applyFill="1" applyBorder="1" applyAlignment="1">
      <alignment vertical="top"/>
    </xf>
    <xf numFmtId="0" fontId="127" fillId="17" borderId="50" xfId="0" applyFont="1" applyFill="1" applyBorder="1" applyAlignment="1">
      <alignment horizontal="center" vertical="top"/>
    </xf>
    <xf numFmtId="0" fontId="127" fillId="17" borderId="51" xfId="0" applyFont="1" applyFill="1" applyBorder="1" applyAlignment="1">
      <alignment horizontal="right" vertical="top" indent="1"/>
    </xf>
    <xf numFmtId="0" fontId="37" fillId="17" borderId="45" xfId="0" applyFont="1" applyFill="1" applyBorder="1" applyAlignment="1">
      <alignment horizontal="center" vertical="center"/>
    </xf>
    <xf numFmtId="0" fontId="37" fillId="17" borderId="383" xfId="0" applyFont="1" applyFill="1" applyBorder="1" applyAlignment="1">
      <alignment horizontal="center" vertical="center"/>
    </xf>
    <xf numFmtId="0" fontId="67" fillId="17" borderId="383" xfId="0" applyFont="1" applyFill="1" applyBorder="1" applyAlignment="1">
      <alignment horizontal="center" vertical="center"/>
    </xf>
    <xf numFmtId="0" fontId="37" fillId="14" borderId="45" xfId="0" applyFont="1" applyFill="1" applyBorder="1" applyAlignment="1">
      <alignment horizontal="center" vertical="center"/>
    </xf>
    <xf numFmtId="2" fontId="1" fillId="0" borderId="0" xfId="0" applyNumberFormat="1" applyFont="1" applyAlignment="1">
      <alignment horizontal="center"/>
    </xf>
    <xf numFmtId="0" fontId="67" fillId="4" borderId="0" xfId="0" applyFont="1" applyFill="1" applyAlignment="1">
      <alignment horizontal="center" vertical="center"/>
    </xf>
    <xf numFmtId="0" fontId="37" fillId="4" borderId="0" xfId="0" applyFont="1" applyFill="1" applyAlignment="1">
      <alignment horizontal="center" vertical="center"/>
    </xf>
    <xf numFmtId="0" fontId="1" fillId="20" borderId="216" xfId="0" applyFont="1" applyFill="1" applyBorder="1" applyAlignment="1">
      <alignment horizontal="center"/>
    </xf>
    <xf numFmtId="0" fontId="1" fillId="20" borderId="217" xfId="0" applyFont="1" applyFill="1" applyBorder="1" applyAlignment="1">
      <alignment horizontal="center"/>
    </xf>
    <xf numFmtId="0" fontId="1" fillId="20" borderId="218" xfId="0" applyFont="1" applyFill="1" applyBorder="1" applyAlignment="1">
      <alignment horizontal="center"/>
    </xf>
    <xf numFmtId="0" fontId="23" fillId="17" borderId="282" xfId="0" applyFont="1" applyFill="1" applyBorder="1" applyAlignment="1">
      <alignment vertical="center"/>
    </xf>
    <xf numFmtId="9" fontId="68" fillId="17" borderId="77" xfId="1" applyFont="1" applyFill="1" applyBorder="1" applyAlignment="1" applyProtection="1">
      <alignment horizontal="left" vertical="center" indent="1"/>
    </xf>
    <xf numFmtId="0" fontId="433" fillId="4" borderId="0" xfId="0" applyFont="1" applyFill="1" applyAlignment="1">
      <alignment vertical="center"/>
    </xf>
    <xf numFmtId="0" fontId="434" fillId="4" borderId="0" xfId="0" applyFont="1" applyFill="1" applyAlignment="1">
      <alignment vertical="center"/>
    </xf>
    <xf numFmtId="0" fontId="435" fillId="4" borderId="0" xfId="0" applyFont="1" applyFill="1" applyAlignment="1">
      <alignment vertical="center"/>
    </xf>
    <xf numFmtId="0" fontId="37" fillId="17" borderId="79" xfId="0" applyFont="1" applyFill="1" applyBorder="1" applyAlignment="1">
      <alignment horizontal="center" vertical="center"/>
    </xf>
    <xf numFmtId="0" fontId="342" fillId="4" borderId="0" xfId="0" applyFont="1" applyFill="1" applyAlignment="1">
      <alignment vertical="center"/>
    </xf>
    <xf numFmtId="0" fontId="23" fillId="17" borderId="384" xfId="0" applyFont="1" applyFill="1" applyBorder="1" applyAlignment="1">
      <alignment vertical="center"/>
    </xf>
    <xf numFmtId="0" fontId="23" fillId="17" borderId="284" xfId="0" applyFont="1" applyFill="1" applyBorder="1" applyAlignment="1">
      <alignment vertical="center"/>
    </xf>
    <xf numFmtId="0" fontId="1" fillId="17" borderId="58" xfId="0" applyFont="1" applyFill="1" applyBorder="1" applyAlignment="1">
      <alignment horizontal="center"/>
    </xf>
    <xf numFmtId="0" fontId="18" fillId="17" borderId="58" xfId="0" applyFont="1" applyFill="1" applyBorder="1" applyAlignment="1">
      <alignment horizontal="center"/>
    </xf>
    <xf numFmtId="0" fontId="37" fillId="17" borderId="58" xfId="0" applyFont="1" applyFill="1" applyBorder="1" applyAlignment="1">
      <alignment horizontal="center" vertical="center"/>
    </xf>
    <xf numFmtId="0" fontId="23" fillId="17" borderId="385" xfId="0" applyFont="1" applyFill="1" applyBorder="1" applyAlignment="1">
      <alignment vertical="center"/>
    </xf>
    <xf numFmtId="0" fontId="1" fillId="0" borderId="325" xfId="0" applyFont="1" applyBorder="1" applyAlignment="1">
      <alignment horizontal="center"/>
    </xf>
    <xf numFmtId="0" fontId="1" fillId="0" borderId="323" xfId="0" applyFont="1" applyBorder="1" applyAlignment="1">
      <alignment horizontal="center"/>
    </xf>
    <xf numFmtId="0" fontId="492" fillId="0" borderId="323" xfId="0" applyFont="1" applyBorder="1" applyAlignment="1">
      <alignment vertical="center"/>
    </xf>
    <xf numFmtId="0" fontId="1" fillId="0" borderId="326" xfId="0" applyFont="1" applyBorder="1" applyAlignment="1">
      <alignment horizontal="center"/>
    </xf>
    <xf numFmtId="0" fontId="143" fillId="0" borderId="421" xfId="0" applyFont="1" applyBorder="1"/>
    <xf numFmtId="0" fontId="181" fillId="0" borderId="0" xfId="0" applyFont="1" applyAlignment="1">
      <alignment vertical="center" wrapText="1"/>
    </xf>
    <xf numFmtId="0" fontId="492" fillId="0" borderId="0" xfId="0" applyFont="1" applyAlignment="1">
      <alignment vertical="center"/>
    </xf>
    <xf numFmtId="0" fontId="492" fillId="0" borderId="0" xfId="0" applyFont="1" applyAlignment="1">
      <alignment horizontal="center" vertical="center"/>
    </xf>
    <xf numFmtId="0" fontId="1" fillId="0" borderId="422" xfId="0" applyFont="1" applyBorder="1" applyAlignment="1">
      <alignment horizontal="center"/>
    </xf>
    <xf numFmtId="0" fontId="23" fillId="0" borderId="421" xfId="0" applyFont="1" applyBorder="1" applyAlignment="1">
      <alignment vertical="center"/>
    </xf>
    <xf numFmtId="0" fontId="122" fillId="3" borderId="0" xfId="0" applyFont="1" applyFill="1" applyAlignment="1">
      <alignment horizontal="left" vertical="center"/>
    </xf>
    <xf numFmtId="0" fontId="61" fillId="3" borderId="0" xfId="0" quotePrefix="1" applyFont="1" applyFill="1" applyAlignment="1">
      <alignment horizontal="left" vertical="center"/>
    </xf>
    <xf numFmtId="0" fontId="142" fillId="3" borderId="0" xfId="0" quotePrefix="1" applyFont="1" applyFill="1" applyAlignment="1">
      <alignment horizontal="left" vertical="center"/>
    </xf>
    <xf numFmtId="0" fontId="416" fillId="0" borderId="0" xfId="0" applyFont="1" applyAlignment="1">
      <alignment horizontal="left" vertical="center"/>
    </xf>
    <xf numFmtId="0" fontId="23" fillId="0" borderId="422" xfId="0" applyFont="1" applyBorder="1" applyAlignment="1">
      <alignment vertical="center"/>
    </xf>
    <xf numFmtId="0" fontId="138" fillId="0" borderId="0" xfId="0" applyFont="1" applyAlignment="1">
      <alignment horizontal="left" indent="1"/>
    </xf>
    <xf numFmtId="0" fontId="138" fillId="0" borderId="0" xfId="0" applyFont="1"/>
    <xf numFmtId="0" fontId="190" fillId="0" borderId="0" xfId="0" applyFont="1" applyAlignment="1">
      <alignment horizontal="left" vertical="center"/>
    </xf>
    <xf numFmtId="0" fontId="138" fillId="0" borderId="0" xfId="0" applyFont="1" applyAlignment="1">
      <alignment horizontal="right" indent="1"/>
    </xf>
    <xf numFmtId="0" fontId="1" fillId="0" borderId="18" xfId="0" applyFont="1" applyBorder="1" applyAlignment="1">
      <alignment horizontal="center"/>
    </xf>
    <xf numFmtId="0" fontId="1" fillId="0" borderId="17" xfId="0" applyFont="1" applyBorder="1" applyAlignment="1">
      <alignment horizontal="center"/>
    </xf>
    <xf numFmtId="0" fontId="1" fillId="0" borderId="17" xfId="0" applyFont="1" applyBorder="1"/>
    <xf numFmtId="0" fontId="1" fillId="0" borderId="19" xfId="0" applyFont="1" applyBorder="1" applyAlignment="1">
      <alignment horizontal="center"/>
    </xf>
    <xf numFmtId="0" fontId="146" fillId="0" borderId="0" xfId="0" applyFont="1" applyAlignment="1">
      <alignment vertical="center"/>
    </xf>
    <xf numFmtId="0" fontId="146" fillId="0" borderId="422" xfId="0" applyFont="1" applyBorder="1" applyAlignment="1">
      <alignment vertical="center"/>
    </xf>
    <xf numFmtId="0" fontId="1" fillId="0" borderId="421" xfId="0" applyFont="1" applyBorder="1" applyAlignment="1">
      <alignment horizontal="center"/>
    </xf>
    <xf numFmtId="0" fontId="1" fillId="0" borderId="22" xfId="0" applyFont="1" applyBorder="1" applyAlignment="1">
      <alignment horizontal="center"/>
    </xf>
    <xf numFmtId="0" fontId="1" fillId="0" borderId="23" xfId="0" applyFont="1" applyBorder="1" applyAlignment="1">
      <alignment horizontal="center"/>
    </xf>
    <xf numFmtId="0" fontId="1" fillId="0" borderId="24" xfId="0" applyFont="1" applyBorder="1" applyAlignment="1">
      <alignment horizontal="center"/>
    </xf>
    <xf numFmtId="0" fontId="41" fillId="0" borderId="0" xfId="0" applyFont="1" applyAlignment="1">
      <alignment horizontal="left" vertical="center"/>
    </xf>
    <xf numFmtId="0" fontId="41" fillId="0" borderId="422" xfId="0" applyFont="1" applyBorder="1" applyAlignment="1">
      <alignment horizontal="left" vertical="center"/>
    </xf>
    <xf numFmtId="0" fontId="41" fillId="0" borderId="20" xfId="0" applyFont="1" applyBorder="1" applyAlignment="1">
      <alignment vertical="center"/>
    </xf>
    <xf numFmtId="0" fontId="41" fillId="0" borderId="0" xfId="0" applyFont="1" applyAlignment="1">
      <alignment vertical="center"/>
    </xf>
    <xf numFmtId="0" fontId="41" fillId="0" borderId="21" xfId="0" applyFont="1" applyBorder="1" applyAlignment="1">
      <alignment horizontal="left" vertical="center"/>
    </xf>
    <xf numFmtId="0" fontId="122" fillId="0" borderId="21" xfId="0" applyFont="1" applyBorder="1" applyAlignment="1">
      <alignment horizontal="left" vertical="center"/>
    </xf>
    <xf numFmtId="0" fontId="122" fillId="0" borderId="22" xfId="0" applyFont="1" applyBorder="1" applyAlignment="1">
      <alignment vertical="center"/>
    </xf>
    <xf numFmtId="0" fontId="23" fillId="0" borderId="23" xfId="0" applyFont="1" applyBorder="1" applyAlignment="1">
      <alignment vertical="center"/>
    </xf>
    <xf numFmtId="0" fontId="122" fillId="0" borderId="24" xfId="0" applyFont="1" applyBorder="1" applyAlignment="1">
      <alignment horizontal="left" vertical="center"/>
    </xf>
    <xf numFmtId="0" fontId="122" fillId="0" borderId="22" xfId="0" applyFont="1" applyBorder="1" applyAlignment="1">
      <alignment horizontal="center" vertical="top"/>
    </xf>
    <xf numFmtId="0" fontId="1" fillId="0" borderId="327" xfId="0" applyFont="1" applyBorder="1" applyAlignment="1">
      <alignment horizontal="center"/>
    </xf>
    <xf numFmtId="0" fontId="1" fillId="0" borderId="222" xfId="0" applyFont="1" applyBorder="1" applyAlignment="1">
      <alignment horizontal="center"/>
    </xf>
    <xf numFmtId="0" fontId="23" fillId="0" borderId="328" xfId="0" applyFont="1" applyBorder="1" applyAlignment="1">
      <alignment vertical="center"/>
    </xf>
    <xf numFmtId="0" fontId="1" fillId="20" borderId="96" xfId="0" applyFont="1" applyFill="1" applyBorder="1" applyAlignment="1">
      <alignment horizontal="center"/>
    </xf>
    <xf numFmtId="0" fontId="1" fillId="20" borderId="97" xfId="0" applyFont="1" applyFill="1" applyBorder="1" applyAlignment="1">
      <alignment horizontal="center"/>
    </xf>
    <xf numFmtId="0" fontId="1" fillId="20" borderId="98" xfId="0" applyFont="1" applyFill="1" applyBorder="1" applyAlignment="1">
      <alignment horizontal="center"/>
    </xf>
    <xf numFmtId="0" fontId="42" fillId="17" borderId="337" xfId="0" applyFont="1" applyFill="1" applyBorder="1" applyAlignment="1">
      <alignment vertical="center"/>
    </xf>
    <xf numFmtId="0" fontId="204" fillId="17" borderId="341" xfId="0" applyFont="1" applyFill="1" applyBorder="1" applyAlignment="1">
      <alignment horizontal="left" indent="1"/>
    </xf>
    <xf numFmtId="0" fontId="1" fillId="20" borderId="90" xfId="0" applyFont="1" applyFill="1" applyBorder="1" applyAlignment="1">
      <alignment horizontal="center"/>
    </xf>
    <xf numFmtId="0" fontId="122" fillId="20" borderId="0" xfId="0" applyFont="1" applyFill="1" applyAlignment="1">
      <alignment vertical="top"/>
    </xf>
    <xf numFmtId="0" fontId="1" fillId="20" borderId="91" xfId="0" applyFont="1" applyFill="1" applyBorder="1" applyAlignment="1">
      <alignment horizontal="center"/>
    </xf>
    <xf numFmtId="0" fontId="42" fillId="17" borderId="76" xfId="0" applyFont="1" applyFill="1" applyBorder="1" applyAlignment="1">
      <alignment vertical="center"/>
    </xf>
    <xf numFmtId="0" fontId="67" fillId="17" borderId="79" xfId="0" applyFont="1" applyFill="1" applyBorder="1" applyAlignment="1">
      <alignment horizontal="center" vertical="center"/>
    </xf>
    <xf numFmtId="0" fontId="140" fillId="17" borderId="282" xfId="0" applyFont="1" applyFill="1" applyBorder="1" applyAlignment="1">
      <alignment vertical="center"/>
    </xf>
    <xf numFmtId="0" fontId="140" fillId="17" borderId="283" xfId="0" applyFont="1" applyFill="1" applyBorder="1" applyAlignment="1">
      <alignment vertical="center"/>
    </xf>
    <xf numFmtId="0" fontId="140" fillId="17" borderId="59" xfId="0" applyFont="1" applyFill="1" applyBorder="1" applyAlignment="1">
      <alignment vertical="center"/>
    </xf>
    <xf numFmtId="0" fontId="23" fillId="17" borderId="283" xfId="0" applyFont="1" applyFill="1" applyBorder="1" applyAlignment="1">
      <alignment vertical="center"/>
    </xf>
    <xf numFmtId="0" fontId="1" fillId="17" borderId="0" xfId="0" applyFont="1" applyFill="1" applyAlignment="1">
      <alignment horizontal="center"/>
    </xf>
    <xf numFmtId="0" fontId="137" fillId="17" borderId="58" xfId="0" applyFont="1" applyFill="1" applyBorder="1" applyAlignment="1">
      <alignment horizontal="center"/>
    </xf>
    <xf numFmtId="0" fontId="230" fillId="20" borderId="0" xfId="0" applyFont="1" applyFill="1" applyAlignment="1">
      <alignment horizontal="center"/>
    </xf>
    <xf numFmtId="0" fontId="1" fillId="20" borderId="92" xfId="0" applyFont="1" applyFill="1" applyBorder="1" applyAlignment="1">
      <alignment horizontal="center"/>
    </xf>
    <xf numFmtId="0" fontId="1" fillId="20" borderId="99" xfId="0" applyFont="1" applyFill="1" applyBorder="1" applyAlignment="1">
      <alignment horizontal="center"/>
    </xf>
    <xf numFmtId="0" fontId="1" fillId="20" borderId="94" xfId="0" applyFont="1" applyFill="1" applyBorder="1" applyAlignment="1">
      <alignment horizontal="center"/>
    </xf>
    <xf numFmtId="0" fontId="256" fillId="20" borderId="0" xfId="0" applyFont="1" applyFill="1" applyAlignment="1" applyProtection="1">
      <alignment horizontal="center"/>
      <protection locked="0"/>
    </xf>
    <xf numFmtId="0" fontId="409" fillId="20" borderId="0" xfId="0" applyFont="1" applyFill="1" applyAlignment="1" applyProtection="1">
      <alignment horizontal="center"/>
      <protection locked="0"/>
    </xf>
    <xf numFmtId="0" fontId="18" fillId="3" borderId="106" xfId="0" applyFont="1" applyFill="1" applyBorder="1" applyAlignment="1" applyProtection="1">
      <alignment horizontal="center" vertical="center"/>
      <protection locked="0"/>
    </xf>
    <xf numFmtId="0" fontId="23" fillId="19" borderId="0" xfId="0" applyFont="1" applyFill="1" applyAlignment="1" applyProtection="1">
      <alignment vertical="center"/>
      <protection hidden="1"/>
    </xf>
    <xf numFmtId="0" fontId="23" fillId="4" borderId="0" xfId="0" applyFont="1" applyFill="1" applyAlignment="1" applyProtection="1">
      <alignment vertical="center"/>
      <protection hidden="1"/>
    </xf>
    <xf numFmtId="0" fontId="1" fillId="18" borderId="96" xfId="0" applyFont="1" applyFill="1" applyBorder="1" applyAlignment="1" applyProtection="1">
      <alignment horizontal="center"/>
      <protection hidden="1"/>
    </xf>
    <xf numFmtId="0" fontId="1" fillId="18" borderId="97" xfId="0" applyFont="1" applyFill="1" applyBorder="1" applyAlignment="1" applyProtection="1">
      <alignment horizontal="center"/>
      <protection hidden="1"/>
    </xf>
    <xf numFmtId="0" fontId="1" fillId="18" borderId="98" xfId="0" applyFont="1" applyFill="1" applyBorder="1" applyAlignment="1" applyProtection="1">
      <alignment horizontal="center"/>
      <protection hidden="1"/>
    </xf>
    <xf numFmtId="0" fontId="38" fillId="4" borderId="0" xfId="0" applyFont="1" applyFill="1" applyAlignment="1" applyProtection="1">
      <alignment horizontal="left"/>
      <protection hidden="1"/>
    </xf>
    <xf numFmtId="0" fontId="38" fillId="4" borderId="0" xfId="0" applyFont="1" applyFill="1" applyAlignment="1" applyProtection="1">
      <alignment vertical="center"/>
      <protection hidden="1"/>
    </xf>
    <xf numFmtId="0" fontId="127" fillId="4" borderId="0" xfId="0" applyFont="1" applyFill="1" applyAlignment="1" applyProtection="1">
      <alignment vertical="center"/>
      <protection hidden="1"/>
    </xf>
    <xf numFmtId="0" fontId="1" fillId="18" borderId="90" xfId="0" applyFont="1" applyFill="1" applyBorder="1" applyAlignment="1" applyProtection="1">
      <alignment horizontal="center"/>
      <protection hidden="1"/>
    </xf>
    <xf numFmtId="0" fontId="39" fillId="18" borderId="0" xfId="0" applyFont="1" applyFill="1" applyAlignment="1" applyProtection="1">
      <alignment vertical="top"/>
      <protection hidden="1"/>
    </xf>
    <xf numFmtId="1" fontId="63" fillId="0" borderId="1" xfId="0" applyNumberFormat="1" applyFont="1" applyBorder="1" applyAlignment="1" applyProtection="1">
      <alignment horizontal="center" vertical="center"/>
      <protection hidden="1"/>
    </xf>
    <xf numFmtId="0" fontId="137" fillId="18" borderId="0" xfId="0" applyFont="1" applyFill="1" applyAlignment="1" applyProtection="1">
      <alignment horizontal="center"/>
      <protection hidden="1"/>
    </xf>
    <xf numFmtId="0" fontId="1" fillId="18" borderId="91" xfId="0" applyFont="1" applyFill="1" applyBorder="1" applyAlignment="1" applyProtection="1">
      <alignment horizontal="center"/>
      <protection hidden="1"/>
    </xf>
    <xf numFmtId="0" fontId="38" fillId="4" borderId="99" xfId="0" applyFont="1" applyFill="1" applyBorder="1" applyAlignment="1" applyProtection="1">
      <alignment vertical="center"/>
      <protection hidden="1"/>
    </xf>
    <xf numFmtId="0" fontId="29" fillId="17" borderId="96" xfId="0" applyFont="1" applyFill="1" applyBorder="1" applyAlignment="1" applyProtection="1">
      <alignment vertical="center" wrapText="1"/>
      <protection hidden="1"/>
    </xf>
    <xf numFmtId="0" fontId="29" fillId="17" borderId="97" xfId="0" applyFont="1" applyFill="1" applyBorder="1" applyAlignment="1" applyProtection="1">
      <alignment vertical="center" wrapText="1"/>
      <protection hidden="1"/>
    </xf>
    <xf numFmtId="0" fontId="190" fillId="17" borderId="252" xfId="0" applyFont="1" applyFill="1" applyBorder="1" applyAlignment="1" applyProtection="1">
      <alignment wrapText="1"/>
      <protection hidden="1"/>
    </xf>
    <xf numFmtId="0" fontId="29" fillId="17" borderId="98" xfId="0" applyFont="1" applyFill="1" applyBorder="1" applyAlignment="1" applyProtection="1">
      <alignment vertical="center" wrapText="1"/>
      <protection hidden="1"/>
    </xf>
    <xf numFmtId="0" fontId="29" fillId="17" borderId="90" xfId="0" applyFont="1" applyFill="1" applyBorder="1" applyAlignment="1" applyProtection="1">
      <alignment vertical="center" wrapText="1"/>
      <protection hidden="1"/>
    </xf>
    <xf numFmtId="0" fontId="27" fillId="17" borderId="0" xfId="0" applyFont="1" applyFill="1" applyAlignment="1" applyProtection="1">
      <alignment horizontal="left" vertical="center" wrapText="1"/>
      <protection hidden="1"/>
    </xf>
    <xf numFmtId="0" fontId="293" fillId="17" borderId="0" xfId="0" applyFont="1" applyFill="1" applyAlignment="1" applyProtection="1">
      <alignment vertical="center" wrapText="1"/>
      <protection hidden="1"/>
    </xf>
    <xf numFmtId="0" fontId="248" fillId="17" borderId="0" xfId="0" applyFont="1" applyFill="1" applyProtection="1">
      <protection hidden="1"/>
    </xf>
    <xf numFmtId="0" fontId="29" fillId="17" borderId="0" xfId="0" applyFont="1" applyFill="1" applyAlignment="1" applyProtection="1">
      <alignment vertical="center" wrapText="1"/>
      <protection hidden="1"/>
    </xf>
    <xf numFmtId="0" fontId="29" fillId="17" borderId="91" xfId="0" applyFont="1" applyFill="1" applyBorder="1" applyAlignment="1" applyProtection="1">
      <alignment vertical="center" wrapText="1"/>
      <protection hidden="1"/>
    </xf>
    <xf numFmtId="0" fontId="1" fillId="18" borderId="0" xfId="0" applyFont="1" applyFill="1" applyAlignment="1" applyProtection="1">
      <alignment horizontal="center"/>
      <protection hidden="1"/>
    </xf>
    <xf numFmtId="0" fontId="128" fillId="17" borderId="0" xfId="0" applyFont="1" applyFill="1" applyAlignment="1" applyProtection="1">
      <alignment vertical="center" wrapText="1"/>
      <protection hidden="1"/>
    </xf>
    <xf numFmtId="0" fontId="1" fillId="18" borderId="0" xfId="0" applyFont="1" applyFill="1" applyAlignment="1" applyProtection="1">
      <alignment horizontal="center" vertical="center"/>
      <protection hidden="1"/>
    </xf>
    <xf numFmtId="0" fontId="371" fillId="18" borderId="0" xfId="0" applyFont="1" applyFill="1" applyAlignment="1" applyProtection="1">
      <alignment horizontal="center" vertical="center"/>
      <protection hidden="1"/>
    </xf>
    <xf numFmtId="0" fontId="23" fillId="18" borderId="0" xfId="0" applyFont="1" applyFill="1" applyAlignment="1" applyProtection="1">
      <alignment vertical="center"/>
      <protection hidden="1"/>
    </xf>
    <xf numFmtId="0" fontId="254" fillId="18" borderId="0" xfId="0" applyFont="1" applyFill="1" applyAlignment="1" applyProtection="1">
      <alignment horizontal="center"/>
      <protection hidden="1"/>
    </xf>
    <xf numFmtId="0" fontId="281" fillId="18" borderId="0" xfId="0" applyFont="1" applyFill="1" applyAlignment="1" applyProtection="1">
      <alignment horizontal="center" vertical="center"/>
      <protection hidden="1"/>
    </xf>
    <xf numFmtId="0" fontId="281" fillId="0" borderId="0" xfId="0" applyFont="1" applyAlignment="1" applyProtection="1">
      <alignment horizontal="center" vertical="center"/>
      <protection hidden="1"/>
    </xf>
    <xf numFmtId="0" fontId="247" fillId="0" borderId="0" xfId="0" applyFont="1" applyAlignment="1" applyProtection="1">
      <alignment horizontal="center" vertical="center"/>
      <protection hidden="1"/>
    </xf>
    <xf numFmtId="0" fontId="254" fillId="18" borderId="0" xfId="0" applyFont="1" applyFill="1" applyAlignment="1" applyProtection="1">
      <alignment horizontal="center" vertical="center"/>
      <protection hidden="1"/>
    </xf>
    <xf numFmtId="0" fontId="1" fillId="18" borderId="0" xfId="0" applyFont="1" applyFill="1" applyAlignment="1" applyProtection="1">
      <alignment vertical="center"/>
      <protection hidden="1"/>
    </xf>
    <xf numFmtId="0" fontId="254" fillId="18" borderId="91" xfId="0" applyFont="1" applyFill="1" applyBorder="1" applyAlignment="1" applyProtection="1">
      <alignment horizontal="center"/>
      <protection hidden="1"/>
    </xf>
    <xf numFmtId="0" fontId="282" fillId="0" borderId="0" xfId="0" applyFont="1" applyAlignment="1" applyProtection="1">
      <alignment horizontal="center" vertical="center"/>
      <protection hidden="1"/>
    </xf>
    <xf numFmtId="0" fontId="282" fillId="0" borderId="187" xfId="0" applyFont="1" applyBorder="1" applyAlignment="1" applyProtection="1">
      <alignment horizontal="center" vertical="center"/>
      <protection hidden="1"/>
    </xf>
    <xf numFmtId="0" fontId="282" fillId="0" borderId="176" xfId="0" applyFont="1" applyBorder="1" applyAlignment="1" applyProtection="1">
      <alignment horizontal="center" vertical="center"/>
      <protection hidden="1"/>
    </xf>
    <xf numFmtId="0" fontId="282" fillId="0" borderId="178" xfId="0" applyFont="1" applyBorder="1" applyAlignment="1" applyProtection="1">
      <alignment horizontal="center" vertical="center"/>
      <protection hidden="1"/>
    </xf>
    <xf numFmtId="0" fontId="29" fillId="17" borderId="92" xfId="0" applyFont="1" applyFill="1" applyBorder="1" applyAlignment="1" applyProtection="1">
      <alignment vertical="center" wrapText="1"/>
      <protection hidden="1"/>
    </xf>
    <xf numFmtId="0" fontId="29" fillId="17" borderId="99" xfId="0" applyFont="1" applyFill="1" applyBorder="1" applyAlignment="1" applyProtection="1">
      <alignment vertical="center" wrapText="1"/>
      <protection hidden="1"/>
    </xf>
    <xf numFmtId="0" fontId="29" fillId="17" borderId="94" xfId="0" applyFont="1" applyFill="1" applyBorder="1" applyAlignment="1" applyProtection="1">
      <alignment vertical="center" wrapText="1"/>
      <protection hidden="1"/>
    </xf>
    <xf numFmtId="0" fontId="29" fillId="20" borderId="211" xfId="0" applyFont="1" applyFill="1" applyBorder="1" applyAlignment="1" applyProtection="1">
      <alignment vertical="center" wrapText="1"/>
      <protection hidden="1"/>
    </xf>
    <xf numFmtId="0" fontId="29" fillId="20" borderId="212" xfId="0" applyFont="1" applyFill="1" applyBorder="1" applyAlignment="1" applyProtection="1">
      <alignment vertical="center" wrapText="1"/>
      <protection hidden="1"/>
    </xf>
    <xf numFmtId="0" fontId="257" fillId="20" borderId="212" xfId="0" applyFont="1" applyFill="1" applyBorder="1" applyProtection="1">
      <protection hidden="1"/>
    </xf>
    <xf numFmtId="0" fontId="29" fillId="20" borderId="213" xfId="0" applyFont="1" applyFill="1" applyBorder="1" applyAlignment="1" applyProtection="1">
      <alignment vertical="center" wrapText="1"/>
      <protection hidden="1"/>
    </xf>
    <xf numFmtId="0" fontId="217" fillId="18" borderId="91" xfId="0" applyFont="1" applyFill="1" applyBorder="1" applyAlignment="1" applyProtection="1">
      <alignment horizontal="center" vertical="center"/>
      <protection hidden="1"/>
    </xf>
    <xf numFmtId="0" fontId="29" fillId="20" borderId="214" xfId="0" applyFont="1" applyFill="1" applyBorder="1" applyAlignment="1" applyProtection="1">
      <alignment vertical="center" wrapText="1"/>
      <protection hidden="1"/>
    </xf>
    <xf numFmtId="0" fontId="398" fillId="20" borderId="0" xfId="0" applyFont="1" applyFill="1" applyAlignment="1" applyProtection="1">
      <alignment horizontal="center" vertical="center"/>
      <protection hidden="1"/>
    </xf>
    <xf numFmtId="0" fontId="256" fillId="20" borderId="0" xfId="0" applyFont="1" applyFill="1" applyAlignment="1" applyProtection="1">
      <alignment horizontal="center"/>
      <protection hidden="1"/>
    </xf>
    <xf numFmtId="0" fontId="408" fillId="20" borderId="0" xfId="0" applyFont="1" applyFill="1" applyAlignment="1" applyProtection="1">
      <alignment horizontal="center" vertical="center"/>
      <protection hidden="1"/>
    </xf>
    <xf numFmtId="0" fontId="29" fillId="20" borderId="215" xfId="0" applyFont="1" applyFill="1" applyBorder="1" applyAlignment="1" applyProtection="1">
      <alignment vertical="center" wrapText="1"/>
      <protection hidden="1"/>
    </xf>
    <xf numFmtId="0" fontId="217" fillId="18" borderId="0" xfId="0" applyFont="1" applyFill="1" applyAlignment="1" applyProtection="1">
      <alignment horizontal="center" vertical="center"/>
      <protection hidden="1"/>
    </xf>
    <xf numFmtId="0" fontId="21" fillId="20" borderId="0" xfId="0" applyFont="1" applyFill="1" applyAlignment="1" applyProtection="1">
      <alignment horizontal="center" vertical="center"/>
      <protection hidden="1"/>
    </xf>
    <xf numFmtId="0" fontId="315" fillId="20" borderId="0" xfId="0" applyFont="1" applyFill="1" applyAlignment="1" applyProtection="1">
      <alignment vertical="center"/>
      <protection hidden="1"/>
    </xf>
    <xf numFmtId="0" fontId="29" fillId="20" borderId="0" xfId="0" applyFont="1" applyFill="1" applyAlignment="1" applyProtection="1">
      <alignment vertical="center" wrapText="1"/>
      <protection hidden="1"/>
    </xf>
    <xf numFmtId="0" fontId="282" fillId="0" borderId="190" xfId="0" applyFont="1" applyBorder="1" applyAlignment="1" applyProtection="1">
      <alignment horizontal="center" vertical="center"/>
      <protection hidden="1"/>
    </xf>
    <xf numFmtId="0" fontId="282" fillId="0" borderId="146" xfId="0" applyFont="1" applyBorder="1" applyAlignment="1" applyProtection="1">
      <alignment horizontal="center" vertical="center"/>
      <protection hidden="1"/>
    </xf>
    <xf numFmtId="0" fontId="282" fillId="0" borderId="106" xfId="0" applyFont="1" applyBorder="1" applyAlignment="1" applyProtection="1">
      <alignment horizontal="center" vertical="center"/>
      <protection hidden="1"/>
    </xf>
    <xf numFmtId="0" fontId="282" fillId="0" borderId="191" xfId="0" applyFont="1" applyBorder="1" applyAlignment="1" applyProtection="1">
      <alignment horizontal="center" vertical="center"/>
      <protection hidden="1"/>
    </xf>
    <xf numFmtId="0" fontId="139" fillId="0" borderId="0" xfId="0" applyFont="1" applyAlignment="1" applyProtection="1">
      <alignment vertical="center"/>
      <protection hidden="1"/>
    </xf>
    <xf numFmtId="0" fontId="161" fillId="0" borderId="0" xfId="0" quotePrefix="1" applyFont="1" applyAlignment="1" applyProtection="1">
      <alignment vertical="center"/>
      <protection hidden="1"/>
    </xf>
    <xf numFmtId="0" fontId="139" fillId="0" borderId="0" xfId="0" applyFont="1" applyAlignment="1" applyProtection="1">
      <alignment horizontal="center" vertical="top"/>
      <protection hidden="1"/>
    </xf>
    <xf numFmtId="2" fontId="137" fillId="18" borderId="0" xfId="0" applyNumberFormat="1" applyFont="1" applyFill="1" applyAlignment="1" applyProtection="1">
      <alignment horizontal="center"/>
      <protection hidden="1"/>
    </xf>
    <xf numFmtId="0" fontId="1" fillId="18" borderId="92" xfId="0" applyFont="1" applyFill="1" applyBorder="1" applyAlignment="1" applyProtection="1">
      <alignment horizontal="center"/>
      <protection hidden="1"/>
    </xf>
    <xf numFmtId="0" fontId="1" fillId="18" borderId="99" xfId="0" applyFont="1" applyFill="1" applyBorder="1" applyAlignment="1" applyProtection="1">
      <alignment horizontal="center"/>
      <protection hidden="1"/>
    </xf>
    <xf numFmtId="6" fontId="38" fillId="18" borderId="99" xfId="0" applyNumberFormat="1" applyFont="1" applyFill="1" applyBorder="1" applyAlignment="1" applyProtection="1">
      <alignment horizontal="center" vertical="center"/>
      <protection hidden="1"/>
    </xf>
    <xf numFmtId="0" fontId="1" fillId="18" borderId="99" xfId="0" applyFont="1" applyFill="1" applyBorder="1" applyAlignment="1" applyProtection="1">
      <alignment vertical="center"/>
      <protection hidden="1"/>
    </xf>
    <xf numFmtId="0" fontId="1" fillId="18" borderId="94" xfId="0" applyFont="1" applyFill="1" applyBorder="1" applyAlignment="1" applyProtection="1">
      <alignment horizontal="center"/>
      <protection hidden="1"/>
    </xf>
    <xf numFmtId="0" fontId="327" fillId="4" borderId="214" xfId="0" applyFont="1" applyFill="1" applyBorder="1" applyAlignment="1" applyProtection="1">
      <alignment vertical="center"/>
      <protection hidden="1"/>
    </xf>
    <xf numFmtId="0" fontId="327" fillId="4" borderId="0" xfId="0" applyFont="1" applyFill="1" applyAlignment="1" applyProtection="1">
      <alignment vertical="center"/>
      <protection hidden="1"/>
    </xf>
    <xf numFmtId="164" fontId="258" fillId="4" borderId="97" xfId="0" quotePrefix="1" applyNumberFormat="1" applyFont="1" applyFill="1" applyBorder="1" applyAlignment="1" applyProtection="1">
      <alignment vertical="center"/>
      <protection hidden="1"/>
    </xf>
    <xf numFmtId="164" fontId="258" fillId="4" borderId="97" xfId="0" applyNumberFormat="1" applyFont="1" applyFill="1" applyBorder="1" applyAlignment="1" applyProtection="1">
      <alignment vertical="center"/>
      <protection hidden="1"/>
    </xf>
    <xf numFmtId="0" fontId="327" fillId="4" borderId="215" xfId="0" applyFont="1" applyFill="1" applyBorder="1" applyAlignment="1" applyProtection="1">
      <alignment vertical="center"/>
      <protection hidden="1"/>
    </xf>
    <xf numFmtId="164" fontId="258" fillId="4" borderId="217" xfId="0" applyNumberFormat="1" applyFont="1" applyFill="1" applyBorder="1" applyAlignment="1" applyProtection="1">
      <alignment vertical="center"/>
      <protection hidden="1"/>
    </xf>
    <xf numFmtId="0" fontId="18" fillId="3" borderId="211" xfId="0" applyFont="1" applyFill="1" applyBorder="1" applyAlignment="1" applyProtection="1">
      <alignment horizontal="center"/>
      <protection hidden="1"/>
    </xf>
    <xf numFmtId="0" fontId="18" fillId="3" borderId="212" xfId="0" applyFont="1" applyFill="1" applyBorder="1" applyAlignment="1" applyProtection="1">
      <alignment horizontal="center"/>
      <protection hidden="1"/>
    </xf>
    <xf numFmtId="0" fontId="247" fillId="3" borderId="212" xfId="0" applyFont="1" applyFill="1" applyBorder="1" applyAlignment="1" applyProtection="1">
      <alignment horizontal="center" vertical="center"/>
      <protection hidden="1"/>
    </xf>
    <xf numFmtId="164" fontId="341" fillId="3" borderId="212" xfId="0" applyNumberFormat="1" applyFont="1" applyFill="1" applyBorder="1" applyAlignment="1" applyProtection="1">
      <alignment vertical="center"/>
      <protection hidden="1"/>
    </xf>
    <xf numFmtId="0" fontId="18" fillId="3" borderId="212" xfId="0" applyFont="1" applyFill="1" applyBorder="1" applyAlignment="1" applyProtection="1">
      <alignment vertical="center"/>
      <protection hidden="1"/>
    </xf>
    <xf numFmtId="0" fontId="18" fillId="3" borderId="213" xfId="0" applyFont="1" applyFill="1" applyBorder="1" applyAlignment="1" applyProtection="1">
      <alignment horizontal="center"/>
      <protection hidden="1"/>
    </xf>
    <xf numFmtId="0" fontId="18" fillId="3" borderId="214" xfId="0" applyFont="1" applyFill="1" applyBorder="1" applyAlignment="1" applyProtection="1">
      <alignment horizontal="center"/>
      <protection hidden="1"/>
    </xf>
    <xf numFmtId="0" fontId="18" fillId="3" borderId="0" xfId="0" applyFont="1" applyFill="1" applyAlignment="1" applyProtection="1">
      <alignment horizontal="center"/>
      <protection hidden="1"/>
    </xf>
    <xf numFmtId="6" fontId="42" fillId="3" borderId="0" xfId="0" applyNumberFormat="1" applyFont="1" applyFill="1" applyAlignment="1" applyProtection="1">
      <alignment vertical="center"/>
      <protection hidden="1"/>
    </xf>
    <xf numFmtId="0" fontId="387" fillId="3" borderId="0" xfId="0" applyFont="1" applyFill="1" applyAlignment="1" applyProtection="1">
      <alignment horizontal="center" vertical="center"/>
      <protection hidden="1"/>
    </xf>
    <xf numFmtId="0" fontId="18" fillId="3" borderId="0" xfId="0" applyFont="1" applyFill="1" applyAlignment="1" applyProtection="1">
      <alignment vertical="center"/>
      <protection hidden="1"/>
    </xf>
    <xf numFmtId="0" fontId="18" fillId="3" borderId="215" xfId="0" applyFont="1" applyFill="1" applyBorder="1" applyAlignment="1" applyProtection="1">
      <alignment horizontal="center"/>
      <protection hidden="1"/>
    </xf>
    <xf numFmtId="0" fontId="247" fillId="3" borderId="0" xfId="0" applyFont="1" applyFill="1" applyAlignment="1" applyProtection="1">
      <alignment horizontal="center" vertical="center"/>
      <protection hidden="1"/>
    </xf>
    <xf numFmtId="0" fontId="282" fillId="0" borderId="177" xfId="0" applyFont="1" applyBorder="1" applyAlignment="1" applyProtection="1">
      <alignment horizontal="center" vertical="center"/>
      <protection hidden="1"/>
    </xf>
    <xf numFmtId="0" fontId="21" fillId="4" borderId="0" xfId="0" applyFont="1" applyFill="1" applyAlignment="1" applyProtection="1">
      <alignment vertical="center"/>
      <protection hidden="1"/>
    </xf>
    <xf numFmtId="0" fontId="282" fillId="0" borderId="179" xfId="0" applyFont="1" applyBorder="1" applyAlignment="1" applyProtection="1">
      <alignment horizontal="center" vertical="center"/>
      <protection hidden="1"/>
    </xf>
    <xf numFmtId="0" fontId="282" fillId="0" borderId="180" xfId="0" applyFont="1" applyBorder="1" applyAlignment="1" applyProtection="1">
      <alignment horizontal="center" vertical="center"/>
      <protection hidden="1"/>
    </xf>
    <xf numFmtId="0" fontId="67" fillId="4" borderId="0" xfId="0" applyFont="1" applyFill="1" applyAlignment="1" applyProtection="1">
      <alignment horizontal="center" vertical="center"/>
      <protection hidden="1"/>
    </xf>
    <xf numFmtId="0" fontId="37" fillId="4" borderId="0" xfId="0" applyFont="1" applyFill="1" applyAlignment="1" applyProtection="1">
      <alignment horizontal="center" vertical="center"/>
      <protection hidden="1"/>
    </xf>
    <xf numFmtId="0" fontId="282" fillId="0" borderId="181" xfId="0" applyFont="1" applyBorder="1" applyAlignment="1" applyProtection="1">
      <alignment horizontal="center" vertical="center"/>
      <protection hidden="1"/>
    </xf>
    <xf numFmtId="0" fontId="282" fillId="0" borderId="182" xfId="0" applyFont="1" applyBorder="1" applyAlignment="1" applyProtection="1">
      <alignment horizontal="center" vertical="center"/>
      <protection hidden="1"/>
    </xf>
    <xf numFmtId="0" fontId="29" fillId="20" borderId="216" xfId="0" applyFont="1" applyFill="1" applyBorder="1" applyAlignment="1" applyProtection="1">
      <alignment vertical="center" wrapText="1"/>
      <protection hidden="1"/>
    </xf>
    <xf numFmtId="0" fontId="29" fillId="20" borderId="217" xfId="0" applyFont="1" applyFill="1" applyBorder="1" applyAlignment="1" applyProtection="1">
      <alignment vertical="center" wrapText="1"/>
      <protection hidden="1"/>
    </xf>
    <xf numFmtId="0" fontId="29" fillId="20" borderId="218" xfId="0" applyFont="1" applyFill="1" applyBorder="1" applyAlignment="1" applyProtection="1">
      <alignment vertical="center" wrapText="1"/>
      <protection hidden="1"/>
    </xf>
    <xf numFmtId="0" fontId="122" fillId="3" borderId="0" xfId="0" applyFont="1" applyFill="1" applyAlignment="1" applyProtection="1">
      <alignment vertical="center"/>
      <protection hidden="1"/>
    </xf>
    <xf numFmtId="0" fontId="18" fillId="3" borderId="216" xfId="0" applyFont="1" applyFill="1" applyBorder="1" applyAlignment="1" applyProtection="1">
      <alignment horizontal="center"/>
      <protection hidden="1"/>
    </xf>
    <xf numFmtId="0" fontId="18" fillId="3" borderId="217" xfId="0" applyFont="1" applyFill="1" applyBorder="1" applyAlignment="1" applyProtection="1">
      <alignment horizontal="center"/>
      <protection hidden="1"/>
    </xf>
    <xf numFmtId="0" fontId="18" fillId="3" borderId="218" xfId="0" applyFont="1" applyFill="1" applyBorder="1" applyAlignment="1" applyProtection="1">
      <alignment horizontal="center"/>
      <protection hidden="1"/>
    </xf>
    <xf numFmtId="0" fontId="18" fillId="4" borderId="46" xfId="0" applyFont="1" applyFill="1" applyBorder="1" applyAlignment="1" applyProtection="1">
      <alignment horizontal="center"/>
      <protection hidden="1"/>
    </xf>
    <xf numFmtId="0" fontId="18" fillId="4" borderId="47" xfId="0" applyFont="1" applyFill="1" applyBorder="1" applyAlignment="1" applyProtection="1">
      <alignment horizontal="center"/>
      <protection hidden="1"/>
    </xf>
    <xf numFmtId="0" fontId="247" fillId="4" borderId="47" xfId="0" applyFont="1" applyFill="1" applyBorder="1" applyAlignment="1" applyProtection="1">
      <alignment horizontal="center" vertical="center"/>
      <protection hidden="1"/>
    </xf>
    <xf numFmtId="0" fontId="18" fillId="4" borderId="47" xfId="0" applyFont="1" applyFill="1" applyBorder="1" applyAlignment="1" applyProtection="1">
      <alignment vertical="center"/>
      <protection hidden="1"/>
    </xf>
    <xf numFmtId="0" fontId="18" fillId="4" borderId="48" xfId="0" applyFont="1" applyFill="1" applyBorder="1" applyAlignment="1" applyProtection="1">
      <alignment horizontal="center"/>
      <protection hidden="1"/>
    </xf>
    <xf numFmtId="0" fontId="1" fillId="0" borderId="111" xfId="0" applyFont="1" applyBorder="1" applyAlignment="1" applyProtection="1">
      <alignment horizontal="center"/>
      <protection hidden="1"/>
    </xf>
    <xf numFmtId="0" fontId="18" fillId="4" borderId="219" xfId="0" applyFont="1" applyFill="1" applyBorder="1" applyAlignment="1" applyProtection="1">
      <alignment horizontal="center"/>
      <protection hidden="1"/>
    </xf>
    <xf numFmtId="0" fontId="18" fillId="4" borderId="0" xfId="0" applyFont="1" applyFill="1" applyAlignment="1" applyProtection="1">
      <alignment horizontal="center"/>
      <protection hidden="1"/>
    </xf>
    <xf numFmtId="0" fontId="18" fillId="4" borderId="0" xfId="0" applyFont="1" applyFill="1" applyAlignment="1" applyProtection="1">
      <alignment vertical="center"/>
      <protection hidden="1"/>
    </xf>
    <xf numFmtId="0" fontId="18" fillId="4" borderId="87" xfId="0" applyFont="1" applyFill="1" applyBorder="1" applyAlignment="1" applyProtection="1">
      <alignment horizontal="center"/>
      <protection hidden="1"/>
    </xf>
    <xf numFmtId="0" fontId="254" fillId="4" borderId="0" xfId="0" applyFont="1" applyFill="1" applyAlignment="1" applyProtection="1">
      <alignment horizontal="center"/>
      <protection hidden="1"/>
    </xf>
    <xf numFmtId="0" fontId="229" fillId="4" borderId="0" xfId="0" applyFont="1" applyFill="1" applyAlignment="1" applyProtection="1">
      <alignment horizontal="center" vertical="center"/>
      <protection hidden="1"/>
    </xf>
    <xf numFmtId="0" fontId="77" fillId="0" borderId="0" xfId="0" applyFont="1" applyAlignment="1" applyProtection="1">
      <alignment horizontal="center"/>
      <protection hidden="1"/>
    </xf>
    <xf numFmtId="0" fontId="247" fillId="4" borderId="0" xfId="0" applyFont="1" applyFill="1" applyAlignment="1" applyProtection="1">
      <alignment horizontal="center" vertical="center"/>
      <protection hidden="1"/>
    </xf>
    <xf numFmtId="0" fontId="225" fillId="4" borderId="0" xfId="0" applyFont="1" applyFill="1" applyAlignment="1" applyProtection="1">
      <alignment horizontal="center" vertical="center"/>
      <protection hidden="1"/>
    </xf>
    <xf numFmtId="0" fontId="217" fillId="4" borderId="0" xfId="0" applyFont="1" applyFill="1" applyAlignment="1" applyProtection="1">
      <alignment horizontal="center" vertical="center"/>
      <protection hidden="1"/>
    </xf>
    <xf numFmtId="0" fontId="224" fillId="4" borderId="0" xfId="0" applyFont="1" applyFill="1" applyAlignment="1" applyProtection="1">
      <alignment horizontal="center" vertical="center"/>
      <protection hidden="1"/>
    </xf>
    <xf numFmtId="0" fontId="228" fillId="4" borderId="0" xfId="0" applyFont="1" applyFill="1" applyAlignment="1" applyProtection="1">
      <alignment horizontal="center" vertical="center"/>
      <protection hidden="1"/>
    </xf>
    <xf numFmtId="0" fontId="223" fillId="4" borderId="0" xfId="0" applyFont="1" applyFill="1" applyAlignment="1" applyProtection="1">
      <alignment horizontal="center" vertical="center"/>
      <protection hidden="1"/>
    </xf>
    <xf numFmtId="0" fontId="227" fillId="4" borderId="0" xfId="0" applyFont="1" applyFill="1" applyAlignment="1" applyProtection="1">
      <alignment horizontal="center" vertical="center"/>
      <protection hidden="1"/>
    </xf>
    <xf numFmtId="0" fontId="77" fillId="0" borderId="57" xfId="0" applyFont="1" applyBorder="1" applyAlignment="1" applyProtection="1">
      <alignment horizontal="center"/>
      <protection hidden="1"/>
    </xf>
    <xf numFmtId="0" fontId="222" fillId="4" borderId="0" xfId="0" applyFont="1" applyFill="1" applyAlignment="1" applyProtection="1">
      <alignment horizontal="center" vertical="center"/>
      <protection hidden="1"/>
    </xf>
    <xf numFmtId="0" fontId="226" fillId="4" borderId="0" xfId="0" applyFont="1" applyFill="1" applyAlignment="1" applyProtection="1">
      <alignment horizontal="center" vertical="center"/>
      <protection hidden="1"/>
    </xf>
    <xf numFmtId="0" fontId="221" fillId="4" borderId="0" xfId="0" applyFont="1" applyFill="1" applyAlignment="1" applyProtection="1">
      <alignment horizontal="center" vertical="center"/>
      <protection hidden="1"/>
    </xf>
    <xf numFmtId="0" fontId="219" fillId="4" borderId="0" xfId="0" applyFont="1" applyFill="1" applyAlignment="1" applyProtection="1">
      <alignment horizontal="center" vertical="center"/>
      <protection hidden="1"/>
    </xf>
    <xf numFmtId="0" fontId="220" fillId="4" borderId="0" xfId="0" applyFont="1" applyFill="1" applyAlignment="1" applyProtection="1">
      <alignment horizontal="center" vertical="center"/>
      <protection hidden="1"/>
    </xf>
    <xf numFmtId="0" fontId="70" fillId="0" borderId="56" xfId="0" applyFont="1" applyBorder="1" applyProtection="1">
      <protection hidden="1"/>
    </xf>
    <xf numFmtId="0" fontId="70" fillId="0" borderId="0" xfId="0" applyFont="1" applyProtection="1">
      <protection hidden="1"/>
    </xf>
    <xf numFmtId="0" fontId="1" fillId="0" borderId="111" xfId="0" applyFont="1" applyBorder="1" applyProtection="1">
      <protection hidden="1"/>
    </xf>
    <xf numFmtId="0" fontId="77" fillId="0" borderId="0" xfId="0" applyFont="1" applyAlignment="1" applyProtection="1">
      <alignment horizontal="left"/>
      <protection hidden="1"/>
    </xf>
    <xf numFmtId="0" fontId="137" fillId="0" borderId="0" xfId="0" applyFont="1" applyAlignment="1" applyProtection="1">
      <alignment horizontal="center" vertical="center"/>
      <protection hidden="1"/>
    </xf>
    <xf numFmtId="0" fontId="70" fillId="0" borderId="0" xfId="0" applyFont="1" applyAlignment="1" applyProtection="1">
      <alignment vertical="center"/>
      <protection hidden="1"/>
    </xf>
    <xf numFmtId="0" fontId="122" fillId="4" borderId="0" xfId="0" applyFont="1" applyFill="1" applyAlignment="1" applyProtection="1">
      <alignment vertical="center"/>
      <protection hidden="1"/>
    </xf>
    <xf numFmtId="0" fontId="127" fillId="0" borderId="0" xfId="0" applyFont="1" applyProtection="1">
      <protection hidden="1"/>
    </xf>
    <xf numFmtId="0" fontId="255" fillId="4" borderId="0" xfId="0" applyFont="1" applyFill="1" applyAlignment="1" applyProtection="1">
      <alignment vertical="center"/>
      <protection hidden="1"/>
    </xf>
    <xf numFmtId="0" fontId="259" fillId="4" borderId="0" xfId="0" applyFont="1" applyFill="1" applyAlignment="1" applyProtection="1">
      <alignment horizontal="center" vertical="center"/>
      <protection hidden="1"/>
    </xf>
    <xf numFmtId="0" fontId="178" fillId="0" borderId="0" xfId="0" applyFont="1" applyAlignment="1" applyProtection="1">
      <alignment horizontal="center"/>
      <protection hidden="1"/>
    </xf>
    <xf numFmtId="0" fontId="423" fillId="0" borderId="0" xfId="0" applyFont="1" applyAlignment="1" applyProtection="1">
      <alignment horizontal="center"/>
      <protection hidden="1"/>
    </xf>
    <xf numFmtId="0" fontId="424" fillId="0" borderId="0" xfId="0" applyFont="1" applyProtection="1">
      <protection hidden="1"/>
    </xf>
    <xf numFmtId="0" fontId="422" fillId="0" borderId="0" xfId="0" applyFont="1" applyProtection="1">
      <protection hidden="1"/>
    </xf>
    <xf numFmtId="0" fontId="127" fillId="0" borderId="57" xfId="0" applyFont="1" applyBorder="1" applyProtection="1">
      <protection hidden="1"/>
    </xf>
    <xf numFmtId="0" fontId="38" fillId="0" borderId="57" xfId="0" applyFont="1" applyBorder="1" applyAlignment="1" applyProtection="1">
      <alignment vertical="top"/>
      <protection hidden="1"/>
    </xf>
    <xf numFmtId="0" fontId="38" fillId="0" borderId="26" xfId="0" applyFont="1" applyBorder="1" applyAlignment="1" applyProtection="1">
      <alignment vertical="top"/>
      <protection hidden="1"/>
    </xf>
    <xf numFmtId="0" fontId="18" fillId="4" borderId="49" xfId="0" applyFont="1" applyFill="1" applyBorder="1" applyAlignment="1" applyProtection="1">
      <alignment horizontal="center"/>
      <protection hidden="1"/>
    </xf>
    <xf numFmtId="0" fontId="18" fillId="4" borderId="50" xfId="0" applyFont="1" applyFill="1" applyBorder="1" applyAlignment="1" applyProtection="1">
      <alignment horizontal="center"/>
      <protection hidden="1"/>
    </xf>
    <xf numFmtId="0" fontId="18" fillId="4" borderId="51" xfId="0" applyFont="1" applyFill="1" applyBorder="1" applyAlignment="1" applyProtection="1">
      <alignment horizontal="center"/>
      <protection hidden="1"/>
    </xf>
    <xf numFmtId="0" fontId="1" fillId="16" borderId="46" xfId="0" applyFont="1" applyFill="1" applyBorder="1" applyAlignment="1" applyProtection="1">
      <alignment horizontal="center"/>
      <protection hidden="1"/>
    </xf>
    <xf numFmtId="0" fontId="77" fillId="16" borderId="47" xfId="0" applyFont="1" applyFill="1" applyBorder="1" applyAlignment="1" applyProtection="1">
      <alignment horizontal="left"/>
      <protection hidden="1"/>
    </xf>
    <xf numFmtId="0" fontId="77" fillId="16" borderId="47" xfId="0" applyFont="1" applyFill="1" applyBorder="1" applyAlignment="1" applyProtection="1">
      <alignment horizontal="center"/>
      <protection hidden="1"/>
    </xf>
    <xf numFmtId="0" fontId="1" fillId="16" borderId="47" xfId="0" applyFont="1" applyFill="1" applyBorder="1" applyAlignment="1" applyProtection="1">
      <alignment horizontal="center"/>
      <protection hidden="1"/>
    </xf>
    <xf numFmtId="0" fontId="1" fillId="16" borderId="48" xfId="0" applyFont="1" applyFill="1" applyBorder="1" applyAlignment="1" applyProtection="1">
      <alignment horizontal="center"/>
      <protection hidden="1"/>
    </xf>
    <xf numFmtId="0" fontId="1" fillId="16" borderId="219" xfId="0" applyFont="1" applyFill="1" applyBorder="1" applyAlignment="1" applyProtection="1">
      <alignment horizontal="center"/>
      <protection hidden="1"/>
    </xf>
    <xf numFmtId="0" fontId="77" fillId="16" borderId="0" xfId="0" applyFont="1" applyFill="1" applyAlignment="1" applyProtection="1">
      <alignment horizontal="left"/>
      <protection hidden="1"/>
    </xf>
    <xf numFmtId="0" fontId="77" fillId="16" borderId="0" xfId="0" applyFont="1" applyFill="1" applyAlignment="1" applyProtection="1">
      <alignment horizontal="center"/>
      <protection hidden="1"/>
    </xf>
    <xf numFmtId="0" fontId="1" fillId="16" borderId="0" xfId="0" applyFont="1" applyFill="1" applyAlignment="1" applyProtection="1">
      <alignment horizontal="center"/>
      <protection hidden="1"/>
    </xf>
    <xf numFmtId="0" fontId="39" fillId="16" borderId="0" xfId="0" applyFont="1" applyFill="1" applyAlignment="1" applyProtection="1">
      <alignment vertical="center"/>
      <protection hidden="1"/>
    </xf>
    <xf numFmtId="0" fontId="1" fillId="16" borderId="87" xfId="0" applyFont="1" applyFill="1" applyBorder="1" applyAlignment="1" applyProtection="1">
      <alignment horizontal="center"/>
      <protection hidden="1"/>
    </xf>
    <xf numFmtId="0" fontId="39" fillId="16" borderId="0" xfId="0" applyFont="1" applyFill="1" applyAlignment="1" applyProtection="1">
      <alignment horizontal="center" vertical="center"/>
      <protection hidden="1"/>
    </xf>
    <xf numFmtId="0" fontId="77" fillId="16" borderId="219" xfId="0" applyFont="1" applyFill="1" applyBorder="1" applyAlignment="1" applyProtection="1">
      <alignment horizontal="center"/>
      <protection hidden="1"/>
    </xf>
    <xf numFmtId="0" fontId="77" fillId="16" borderId="87" xfId="0" applyFont="1" applyFill="1" applyBorder="1" applyAlignment="1" applyProtection="1">
      <alignment horizontal="center"/>
      <protection hidden="1"/>
    </xf>
    <xf numFmtId="164" fontId="21" fillId="16" borderId="0" xfId="0" applyNumberFormat="1" applyFont="1" applyFill="1" applyAlignment="1" applyProtection="1">
      <alignment horizontal="center" vertical="center"/>
      <protection hidden="1"/>
    </xf>
    <xf numFmtId="3" fontId="417" fillId="16" borderId="0" xfId="0" applyNumberFormat="1" applyFont="1" applyFill="1" applyAlignment="1" applyProtection="1">
      <alignment horizontal="center" vertical="center"/>
      <protection hidden="1"/>
    </xf>
    <xf numFmtId="164" fontId="141" fillId="16" borderId="0" xfId="0" applyNumberFormat="1" applyFont="1" applyFill="1" applyAlignment="1" applyProtection="1">
      <alignment horizontal="center" vertical="center"/>
      <protection hidden="1"/>
    </xf>
    <xf numFmtId="0" fontId="270" fillId="16" borderId="0" xfId="0" applyFont="1" applyFill="1" applyAlignment="1" applyProtection="1">
      <alignment horizontal="center"/>
      <protection hidden="1"/>
    </xf>
    <xf numFmtId="0" fontId="77" fillId="16" borderId="49" xfId="0" applyFont="1" applyFill="1" applyBorder="1" applyAlignment="1" applyProtection="1">
      <alignment horizontal="center"/>
      <protection hidden="1"/>
    </xf>
    <xf numFmtId="0" fontId="77" fillId="16" borderId="50" xfId="0" applyFont="1" applyFill="1" applyBorder="1" applyAlignment="1" applyProtection="1">
      <alignment horizontal="center"/>
      <protection hidden="1"/>
    </xf>
    <xf numFmtId="0" fontId="77" fillId="16" borderId="51" xfId="0" applyFont="1" applyFill="1" applyBorder="1" applyAlignment="1" applyProtection="1">
      <alignment horizontal="center"/>
      <protection hidden="1"/>
    </xf>
    <xf numFmtId="0" fontId="146" fillId="0" borderId="0" xfId="0" applyFont="1" applyAlignment="1" applyProtection="1">
      <alignment horizontal="left"/>
      <protection hidden="1"/>
    </xf>
    <xf numFmtId="0" fontId="255" fillId="16" borderId="0" xfId="0" applyFont="1" applyFill="1" applyAlignment="1" applyProtection="1">
      <alignment horizontal="center" vertical="center"/>
      <protection hidden="1"/>
    </xf>
    <xf numFmtId="0" fontId="41" fillId="0" borderId="0" xfId="0" applyFont="1" applyAlignment="1" applyProtection="1">
      <alignment horizontal="left"/>
      <protection hidden="1"/>
    </xf>
    <xf numFmtId="0" fontId="23" fillId="16" borderId="0" xfId="0" applyFont="1" applyFill="1" applyAlignment="1" applyProtection="1">
      <alignment horizontal="right" vertical="center"/>
      <protection hidden="1"/>
    </xf>
    <xf numFmtId="0" fontId="153" fillId="16" borderId="0" xfId="0" applyFont="1" applyFill="1" applyAlignment="1" applyProtection="1">
      <alignment horizontal="right" vertical="center"/>
      <protection hidden="1"/>
    </xf>
    <xf numFmtId="1" fontId="163" fillId="4" borderId="358" xfId="0" applyNumberFormat="1" applyFont="1" applyFill="1" applyBorder="1" applyAlignment="1" applyProtection="1">
      <alignment horizontal="center" vertical="center"/>
      <protection hidden="1"/>
    </xf>
    <xf numFmtId="0" fontId="153" fillId="16" borderId="0" xfId="0" applyFont="1" applyFill="1" applyAlignment="1" applyProtection="1">
      <alignment horizontal="left" vertical="center"/>
      <protection hidden="1"/>
    </xf>
    <xf numFmtId="1" fontId="1" fillId="18" borderId="106" xfId="0" applyNumberFormat="1" applyFont="1" applyFill="1" applyBorder="1" applyAlignment="1" applyProtection="1">
      <alignment horizontal="center" vertical="center"/>
      <protection hidden="1"/>
    </xf>
    <xf numFmtId="0" fontId="23" fillId="16" borderId="0" xfId="0" applyFont="1" applyFill="1" applyAlignment="1" applyProtection="1">
      <alignment horizontal="left" vertical="center"/>
      <protection hidden="1"/>
    </xf>
    <xf numFmtId="0" fontId="191" fillId="16" borderId="0" xfId="0" applyFont="1" applyFill="1" applyAlignment="1" applyProtection="1">
      <alignment horizontal="center"/>
      <protection hidden="1"/>
    </xf>
    <xf numFmtId="0" fontId="77" fillId="16" borderId="0" xfId="0" applyFont="1" applyFill="1" applyAlignment="1" applyProtection="1">
      <alignment horizontal="center" vertical="center"/>
      <protection hidden="1"/>
    </xf>
    <xf numFmtId="0" fontId="146" fillId="0" borderId="0" xfId="0" applyFont="1" applyAlignment="1" applyProtection="1">
      <alignment horizontal="center"/>
      <protection hidden="1"/>
    </xf>
    <xf numFmtId="164" fontId="77" fillId="16" borderId="229" xfId="0" applyNumberFormat="1" applyFont="1" applyFill="1" applyBorder="1" applyAlignment="1" applyProtection="1">
      <alignment wrapText="1"/>
      <protection hidden="1"/>
    </xf>
    <xf numFmtId="164" fontId="21" fillId="16" borderId="229" xfId="0" applyNumberFormat="1" applyFont="1" applyFill="1" applyBorder="1" applyAlignment="1" applyProtection="1">
      <alignment vertical="center"/>
      <protection hidden="1"/>
    </xf>
    <xf numFmtId="164" fontId="77" fillId="16" borderId="0" xfId="0" applyNumberFormat="1" applyFont="1" applyFill="1" applyAlignment="1" applyProtection="1">
      <alignment wrapText="1"/>
      <protection hidden="1"/>
    </xf>
    <xf numFmtId="1" fontId="146" fillId="0" borderId="0" xfId="0" applyNumberFormat="1" applyFont="1" applyAlignment="1" applyProtection="1">
      <alignment horizontal="center"/>
      <protection hidden="1"/>
    </xf>
    <xf numFmtId="165" fontId="146" fillId="0" borderId="0" xfId="0" applyNumberFormat="1" applyFont="1" applyAlignment="1" applyProtection="1">
      <alignment horizontal="center"/>
      <protection hidden="1"/>
    </xf>
    <xf numFmtId="164" fontId="23" fillId="16" borderId="0" xfId="0" applyNumberFormat="1" applyFont="1" applyFill="1" applyAlignment="1" applyProtection="1">
      <alignment horizontal="right"/>
      <protection hidden="1"/>
    </xf>
    <xf numFmtId="164" fontId="21" fillId="16" borderId="357" xfId="0" applyNumberFormat="1" applyFont="1" applyFill="1" applyBorder="1" applyAlignment="1" applyProtection="1">
      <alignment horizontal="center"/>
      <protection hidden="1"/>
    </xf>
    <xf numFmtId="164" fontId="23" fillId="16" borderId="0" xfId="0" applyNumberFormat="1" applyFont="1" applyFill="1" applyAlignment="1" applyProtection="1">
      <alignment horizontal="left"/>
      <protection hidden="1"/>
    </xf>
    <xf numFmtId="0" fontId="77" fillId="16" borderId="0" xfId="0" applyFont="1" applyFill="1" applyAlignment="1" applyProtection="1">
      <alignment horizontal="right"/>
      <protection hidden="1"/>
    </xf>
    <xf numFmtId="164" fontId="161" fillId="16" borderId="0" xfId="0" applyNumberFormat="1" applyFont="1" applyFill="1" applyAlignment="1" applyProtection="1">
      <alignment horizontal="center"/>
      <protection hidden="1"/>
    </xf>
    <xf numFmtId="0" fontId="146" fillId="0" borderId="0" xfId="0" applyFont="1" applyProtection="1">
      <protection hidden="1"/>
    </xf>
    <xf numFmtId="164" fontId="161" fillId="16" borderId="0" xfId="0" applyNumberFormat="1" applyFont="1" applyFill="1" applyAlignment="1" applyProtection="1">
      <alignment horizontal="center" vertical="center"/>
      <protection hidden="1"/>
    </xf>
    <xf numFmtId="0" fontId="127" fillId="16" borderId="0" xfId="0" applyFont="1" applyFill="1" applyAlignment="1" applyProtection="1">
      <alignment horizontal="center"/>
      <protection hidden="1"/>
    </xf>
    <xf numFmtId="164" fontId="161" fillId="16" borderId="0" xfId="0" applyNumberFormat="1" applyFont="1" applyFill="1" applyProtection="1">
      <protection hidden="1"/>
    </xf>
    <xf numFmtId="164" fontId="396" fillId="16" borderId="0" xfId="0" applyNumberFormat="1" applyFont="1" applyFill="1" applyProtection="1">
      <protection hidden="1"/>
    </xf>
    <xf numFmtId="173" fontId="396" fillId="16" borderId="0" xfId="0" applyNumberFormat="1" applyFont="1" applyFill="1" applyAlignment="1" applyProtection="1">
      <alignment horizontal="center"/>
      <protection hidden="1"/>
    </xf>
    <xf numFmtId="0" fontId="397" fillId="16" borderId="0" xfId="0" applyFont="1" applyFill="1" applyAlignment="1" applyProtection="1">
      <alignment horizontal="center"/>
      <protection hidden="1"/>
    </xf>
    <xf numFmtId="0" fontId="137" fillId="0" borderId="0" xfId="0" applyFont="1" applyAlignment="1" applyProtection="1">
      <alignment horizontal="center" vertical="top"/>
      <protection hidden="1"/>
    </xf>
    <xf numFmtId="2" fontId="291" fillId="0" borderId="57" xfId="2" applyNumberFormat="1" applyFont="1" applyBorder="1" applyAlignment="1" applyProtection="1">
      <alignment horizontal="right" indent="1"/>
      <protection locked="0"/>
    </xf>
    <xf numFmtId="0" fontId="23" fillId="0" borderId="57" xfId="0" applyFont="1" applyBorder="1" applyAlignment="1" applyProtection="1">
      <alignment horizontal="left"/>
      <protection locked="0"/>
    </xf>
    <xf numFmtId="4" fontId="23" fillId="0" borderId="57" xfId="2" applyNumberFormat="1" applyFont="1" applyBorder="1" applyAlignment="1" applyProtection="1">
      <alignment horizontal="right"/>
      <protection locked="0"/>
    </xf>
    <xf numFmtId="2" fontId="291" fillId="0" borderId="57" xfId="2" applyNumberFormat="1" applyFont="1" applyBorder="1" applyAlignment="1" applyProtection="1">
      <alignment horizontal="left" indent="1"/>
      <protection locked="0"/>
    </xf>
    <xf numFmtId="0" fontId="1" fillId="22" borderId="0" xfId="0" applyFont="1" applyFill="1" applyAlignment="1">
      <alignment horizontal="center"/>
    </xf>
    <xf numFmtId="0" fontId="1" fillId="14" borderId="0" xfId="0" applyFont="1" applyFill="1" applyAlignment="1">
      <alignment horizontal="center"/>
    </xf>
    <xf numFmtId="0" fontId="65" fillId="4" borderId="0" xfId="0" applyFont="1" applyFill="1" applyAlignment="1">
      <alignment horizontal="left" vertical="center"/>
    </xf>
    <xf numFmtId="0" fontId="23" fillId="0" borderId="0" xfId="0" applyFont="1" applyAlignment="1" applyProtection="1">
      <alignment horizontal="left"/>
      <protection hidden="1"/>
    </xf>
    <xf numFmtId="0" fontId="23" fillId="24" borderId="0" xfId="0" applyFont="1" applyFill="1" applyAlignment="1" applyProtection="1">
      <alignment horizontal="left"/>
      <protection hidden="1"/>
    </xf>
    <xf numFmtId="0" fontId="61" fillId="4" borderId="0" xfId="0" applyFont="1" applyFill="1" applyAlignment="1" applyProtection="1">
      <alignment horizontal="left" vertical="center"/>
      <protection hidden="1"/>
    </xf>
    <xf numFmtId="0" fontId="1" fillId="22" borderId="0" xfId="0" applyFont="1" applyFill="1" applyAlignment="1" applyProtection="1">
      <alignment horizontal="center"/>
      <protection hidden="1"/>
    </xf>
    <xf numFmtId="0" fontId="1" fillId="17" borderId="96" xfId="0" applyFont="1" applyFill="1" applyBorder="1" applyAlignment="1" applyProtection="1">
      <alignment horizontal="center"/>
      <protection hidden="1"/>
    </xf>
    <xf numFmtId="0" fontId="1" fillId="17" borderId="97" xfId="0" applyFont="1" applyFill="1" applyBorder="1" applyAlignment="1" applyProtection="1">
      <alignment horizontal="center"/>
      <protection hidden="1"/>
    </xf>
    <xf numFmtId="0" fontId="1" fillId="17" borderId="98" xfId="0" applyFont="1" applyFill="1" applyBorder="1" applyAlignment="1" applyProtection="1">
      <alignment horizontal="center"/>
      <protection hidden="1"/>
    </xf>
    <xf numFmtId="0" fontId="1" fillId="14" borderId="0" xfId="0" applyFont="1" applyFill="1" applyAlignment="1" applyProtection="1">
      <alignment horizontal="center"/>
      <protection hidden="1"/>
    </xf>
    <xf numFmtId="0" fontId="1" fillId="17" borderId="90" xfId="0" applyFont="1" applyFill="1" applyBorder="1" applyAlignment="1" applyProtection="1">
      <alignment horizontal="center"/>
      <protection hidden="1"/>
    </xf>
    <xf numFmtId="0" fontId="1" fillId="17" borderId="0" xfId="0" applyFont="1" applyFill="1" applyAlignment="1" applyProtection="1">
      <alignment horizontal="center"/>
      <protection hidden="1"/>
    </xf>
    <xf numFmtId="0" fontId="1" fillId="17" borderId="91" xfId="0" applyFont="1" applyFill="1" applyBorder="1" applyAlignment="1" applyProtection="1">
      <alignment horizontal="center"/>
      <protection hidden="1"/>
    </xf>
    <xf numFmtId="0" fontId="1" fillId="4" borderId="0" xfId="0" applyFont="1" applyFill="1" applyProtection="1">
      <protection hidden="1"/>
    </xf>
    <xf numFmtId="0" fontId="353" fillId="4" borderId="0" xfId="0" applyFont="1" applyFill="1" applyAlignment="1" applyProtection="1">
      <alignment vertical="center"/>
      <protection hidden="1"/>
    </xf>
    <xf numFmtId="0" fontId="77" fillId="17" borderId="90" xfId="0" applyFont="1" applyFill="1" applyBorder="1" applyAlignment="1" applyProtection="1">
      <alignment horizontal="center"/>
      <protection hidden="1"/>
    </xf>
    <xf numFmtId="0" fontId="353" fillId="17" borderId="0" xfId="0" applyFont="1" applyFill="1" applyAlignment="1" applyProtection="1">
      <alignment vertical="center"/>
      <protection hidden="1"/>
    </xf>
    <xf numFmtId="0" fontId="215" fillId="21" borderId="211" xfId="0" applyFont="1" applyFill="1" applyBorder="1" applyAlignment="1" applyProtection="1">
      <alignment vertical="center"/>
      <protection hidden="1"/>
    </xf>
    <xf numFmtId="0" fontId="215" fillId="21" borderId="212" xfId="0" applyFont="1" applyFill="1" applyBorder="1" applyAlignment="1" applyProtection="1">
      <alignment vertical="center"/>
      <protection hidden="1"/>
    </xf>
    <xf numFmtId="0" fontId="215" fillId="21" borderId="213" xfId="0" applyFont="1" applyFill="1" applyBorder="1" applyAlignment="1" applyProtection="1">
      <alignment vertical="center"/>
      <protection hidden="1"/>
    </xf>
    <xf numFmtId="0" fontId="77" fillId="17" borderId="91" xfId="0" applyFont="1" applyFill="1" applyBorder="1" applyAlignment="1" applyProtection="1">
      <alignment horizontal="center"/>
      <protection hidden="1"/>
    </xf>
    <xf numFmtId="0" fontId="356" fillId="4" borderId="0" xfId="0" applyFont="1" applyFill="1" applyAlignment="1" applyProtection="1">
      <alignment vertical="center"/>
      <protection hidden="1"/>
    </xf>
    <xf numFmtId="0" fontId="356" fillId="4" borderId="91" xfId="0" applyFont="1" applyFill="1" applyBorder="1" applyAlignment="1" applyProtection="1">
      <alignment vertical="center"/>
      <protection hidden="1"/>
    </xf>
    <xf numFmtId="0" fontId="23" fillId="17" borderId="0" xfId="0" applyFont="1" applyFill="1" applyAlignment="1" applyProtection="1">
      <alignment horizontal="left"/>
      <protection hidden="1"/>
    </xf>
    <xf numFmtId="0" fontId="391" fillId="21" borderId="214" xfId="0" applyFont="1" applyFill="1" applyBorder="1" applyAlignment="1" applyProtection="1">
      <alignment vertical="center"/>
      <protection hidden="1"/>
    </xf>
    <xf numFmtId="0" fontId="391" fillId="21" borderId="0" xfId="0" applyFont="1" applyFill="1" applyAlignment="1" applyProtection="1">
      <alignment vertical="center"/>
      <protection hidden="1"/>
    </xf>
    <xf numFmtId="0" fontId="391" fillId="21" borderId="215" xfId="0" applyFont="1" applyFill="1" applyBorder="1" applyAlignment="1" applyProtection="1">
      <alignment vertical="center"/>
      <protection hidden="1"/>
    </xf>
    <xf numFmtId="0" fontId="23" fillId="4" borderId="0" xfId="0" applyFont="1" applyFill="1" applyAlignment="1" applyProtection="1">
      <alignment horizontal="left"/>
      <protection hidden="1"/>
    </xf>
    <xf numFmtId="0" fontId="215" fillId="21" borderId="216" xfId="0" applyFont="1" applyFill="1" applyBorder="1" applyAlignment="1" applyProtection="1">
      <alignment vertical="center"/>
      <protection hidden="1"/>
    </xf>
    <xf numFmtId="0" fontId="215" fillId="21" borderId="217" xfId="0" applyFont="1" applyFill="1" applyBorder="1" applyAlignment="1" applyProtection="1">
      <alignment vertical="center"/>
      <protection hidden="1"/>
    </xf>
    <xf numFmtId="0" fontId="215" fillId="21" borderId="218" xfId="0" applyFont="1" applyFill="1" applyBorder="1" applyAlignment="1" applyProtection="1">
      <alignment vertical="center"/>
      <protection hidden="1"/>
    </xf>
    <xf numFmtId="0" fontId="65" fillId="4" borderId="0" xfId="0" applyFont="1" applyFill="1" applyAlignment="1" applyProtection="1">
      <alignment horizontal="left" vertical="center"/>
      <protection hidden="1"/>
    </xf>
    <xf numFmtId="0" fontId="77" fillId="17" borderId="97" xfId="0" applyFont="1" applyFill="1" applyBorder="1" applyAlignment="1" applyProtection="1">
      <alignment horizontal="left"/>
      <protection hidden="1"/>
    </xf>
    <xf numFmtId="0" fontId="77" fillId="17" borderId="97" xfId="0" applyFont="1" applyFill="1" applyBorder="1" applyAlignment="1" applyProtection="1">
      <alignment horizontal="center"/>
      <protection hidden="1"/>
    </xf>
    <xf numFmtId="0" fontId="77" fillId="17" borderId="0" xfId="0" applyFont="1" applyFill="1" applyAlignment="1" applyProtection="1">
      <alignment horizontal="left"/>
      <protection hidden="1"/>
    </xf>
    <xf numFmtId="0" fontId="77" fillId="17" borderId="0" xfId="0" applyFont="1" applyFill="1" applyAlignment="1" applyProtection="1">
      <alignment horizontal="center"/>
      <protection hidden="1"/>
    </xf>
    <xf numFmtId="0" fontId="38" fillId="17" borderId="0" xfId="0" applyFont="1" applyFill="1" applyAlignment="1" applyProtection="1">
      <alignment vertical="center"/>
      <protection hidden="1"/>
    </xf>
    <xf numFmtId="0" fontId="127" fillId="17" borderId="0" xfId="0" applyFont="1" applyFill="1" applyAlignment="1" applyProtection="1">
      <alignment horizontal="center"/>
      <protection hidden="1"/>
    </xf>
    <xf numFmtId="0" fontId="139" fillId="16" borderId="0" xfId="0" applyFont="1" applyFill="1" applyAlignment="1" applyProtection="1">
      <alignment horizontal="center"/>
      <protection hidden="1"/>
    </xf>
    <xf numFmtId="0" fontId="106" fillId="17" borderId="0" xfId="0" applyFont="1" applyFill="1" applyAlignment="1" applyProtection="1">
      <alignment horizontal="center" vertical="top"/>
      <protection hidden="1"/>
    </xf>
    <xf numFmtId="0" fontId="70" fillId="16" borderId="0" xfId="0" applyFont="1" applyFill="1" applyAlignment="1" applyProtection="1">
      <alignment horizontal="center"/>
      <protection hidden="1"/>
    </xf>
    <xf numFmtId="0" fontId="138" fillId="16" borderId="0" xfId="0" applyFont="1" applyFill="1" applyAlignment="1" applyProtection="1">
      <alignment horizontal="center" vertical="top"/>
      <protection hidden="1"/>
    </xf>
    <xf numFmtId="0" fontId="77" fillId="17" borderId="92" xfId="0" applyFont="1" applyFill="1" applyBorder="1" applyAlignment="1" applyProtection="1">
      <alignment horizontal="center"/>
      <protection hidden="1"/>
    </xf>
    <xf numFmtId="0" fontId="77" fillId="17" borderId="99" xfId="0" applyFont="1" applyFill="1" applyBorder="1" applyAlignment="1" applyProtection="1">
      <alignment horizontal="center"/>
      <protection hidden="1"/>
    </xf>
    <xf numFmtId="0" fontId="77" fillId="17" borderId="94" xfId="0" applyFont="1" applyFill="1" applyBorder="1" applyAlignment="1" applyProtection="1">
      <alignment horizontal="center"/>
      <protection hidden="1"/>
    </xf>
    <xf numFmtId="0" fontId="61" fillId="24" borderId="0" xfId="0" applyFont="1" applyFill="1" applyAlignment="1" applyProtection="1">
      <alignment horizontal="left" vertical="center"/>
      <protection hidden="1"/>
    </xf>
    <xf numFmtId="0" fontId="61" fillId="0" borderId="0" xfId="0" applyFont="1" applyAlignment="1" applyProtection="1">
      <alignment horizontal="left" vertical="center"/>
      <protection hidden="1"/>
    </xf>
    <xf numFmtId="0" fontId="23" fillId="0" borderId="0" xfId="0" applyFont="1" applyProtection="1">
      <protection hidden="1"/>
    </xf>
    <xf numFmtId="0" fontId="492" fillId="0" borderId="0" xfId="0" applyFont="1" applyAlignment="1" applyProtection="1">
      <alignment vertical="center"/>
      <protection hidden="1"/>
    </xf>
    <xf numFmtId="0" fontId="492" fillId="0" borderId="396" xfId="0" applyFont="1" applyBorder="1" applyAlignment="1" applyProtection="1">
      <alignment vertical="center"/>
      <protection hidden="1"/>
    </xf>
    <xf numFmtId="0" fontId="492" fillId="0" borderId="397" xfId="0" applyFont="1" applyBorder="1" applyAlignment="1" applyProtection="1">
      <alignment vertical="center"/>
      <protection hidden="1"/>
    </xf>
    <xf numFmtId="0" fontId="492" fillId="0" borderId="398" xfId="0" applyFont="1" applyBorder="1" applyAlignment="1" applyProtection="1">
      <alignment vertical="center"/>
      <protection hidden="1"/>
    </xf>
    <xf numFmtId="0" fontId="492" fillId="0" borderId="220" xfId="0" applyFont="1" applyBorder="1" applyAlignment="1" applyProtection="1">
      <alignment vertical="center"/>
      <protection hidden="1"/>
    </xf>
    <xf numFmtId="0" fontId="492" fillId="0" borderId="0" xfId="0" applyFont="1" applyAlignment="1" applyProtection="1">
      <alignment horizontal="center" vertical="center"/>
      <protection hidden="1"/>
    </xf>
    <xf numFmtId="0" fontId="492" fillId="0" borderId="221" xfId="0" applyFont="1" applyBorder="1" applyAlignment="1" applyProtection="1">
      <alignment vertical="center"/>
      <protection hidden="1"/>
    </xf>
    <xf numFmtId="0" fontId="23" fillId="0" borderId="0" xfId="0" quotePrefix="1" applyFont="1" applyProtection="1">
      <protection hidden="1"/>
    </xf>
    <xf numFmtId="0" fontId="1" fillId="0" borderId="399" xfId="0" applyFont="1" applyBorder="1" applyProtection="1">
      <protection hidden="1"/>
    </xf>
    <xf numFmtId="0" fontId="1" fillId="0" borderId="400" xfId="0" applyFont="1" applyBorder="1" applyProtection="1">
      <protection hidden="1"/>
    </xf>
    <xf numFmtId="0" fontId="1" fillId="0" borderId="400" xfId="0" applyFont="1" applyBorder="1" applyAlignment="1" applyProtection="1">
      <alignment horizontal="center"/>
      <protection hidden="1"/>
    </xf>
    <xf numFmtId="0" fontId="1" fillId="0" borderId="401" xfId="0" applyFont="1" applyBorder="1" applyProtection="1">
      <protection hidden="1"/>
    </xf>
    <xf numFmtId="0" fontId="1" fillId="3" borderId="0" xfId="0" applyFont="1" applyFill="1" applyAlignment="1" applyProtection="1">
      <alignment horizontal="center"/>
      <protection hidden="1"/>
    </xf>
    <xf numFmtId="0" fontId="193" fillId="0" borderId="0" xfId="0" applyFont="1" applyAlignment="1" applyProtection="1">
      <alignment horizontal="left" vertical="center"/>
      <protection hidden="1"/>
    </xf>
    <xf numFmtId="167" fontId="42" fillId="3" borderId="210" xfId="2" applyNumberFormat="1" applyFont="1" applyFill="1" applyBorder="1" applyAlignment="1" applyProtection="1">
      <protection hidden="1"/>
    </xf>
    <xf numFmtId="0" fontId="315" fillId="0" borderId="0" xfId="0" applyFont="1" applyAlignment="1" applyProtection="1">
      <alignment vertical="center"/>
      <protection hidden="1"/>
    </xf>
    <xf numFmtId="0" fontId="306" fillId="0" borderId="0" xfId="0" applyFont="1" applyAlignment="1" applyProtection="1">
      <alignment horizontal="left" vertical="center"/>
      <protection hidden="1"/>
    </xf>
    <xf numFmtId="0" fontId="23" fillId="0" borderId="18" xfId="0" applyFont="1" applyBorder="1" applyAlignment="1" applyProtection="1">
      <alignment horizontal="left"/>
      <protection hidden="1"/>
    </xf>
    <xf numFmtId="0" fontId="23" fillId="0" borderId="17" xfId="0" applyFont="1" applyBorder="1" applyAlignment="1" applyProtection="1">
      <alignment horizontal="left"/>
      <protection hidden="1"/>
    </xf>
    <xf numFmtId="0" fontId="291" fillId="0" borderId="17" xfId="0" applyFont="1" applyBorder="1" applyAlignment="1" applyProtection="1">
      <alignment vertical="center"/>
      <protection hidden="1"/>
    </xf>
    <xf numFmtId="0" fontId="38" fillId="0" borderId="17" xfId="0" applyFont="1" applyBorder="1" applyAlignment="1" applyProtection="1">
      <alignment vertical="center"/>
      <protection hidden="1"/>
    </xf>
    <xf numFmtId="0" fontId="1" fillId="0" borderId="17" xfId="0" applyFont="1" applyBorder="1" applyAlignment="1" applyProtection="1">
      <alignment horizontal="center"/>
      <protection hidden="1"/>
    </xf>
    <xf numFmtId="0" fontId="291" fillId="0" borderId="19" xfId="0" applyFont="1" applyBorder="1" applyAlignment="1" applyProtection="1">
      <alignment vertical="center"/>
      <protection hidden="1"/>
    </xf>
    <xf numFmtId="0" fontId="23" fillId="0" borderId="20" xfId="0" applyFont="1" applyBorder="1" applyAlignment="1" applyProtection="1">
      <alignment horizontal="left"/>
      <protection hidden="1"/>
    </xf>
    <xf numFmtId="0" fontId="38" fillId="0" borderId="0" xfId="0" applyFont="1" applyAlignment="1" applyProtection="1">
      <alignment vertical="center"/>
      <protection hidden="1"/>
    </xf>
    <xf numFmtId="0" fontId="291" fillId="0" borderId="0" xfId="0" applyFont="1" applyAlignment="1" applyProtection="1">
      <alignment vertical="center"/>
      <protection hidden="1"/>
    </xf>
    <xf numFmtId="0" fontId="291" fillId="0" borderId="21" xfId="0" applyFont="1" applyBorder="1" applyAlignment="1" applyProtection="1">
      <alignment vertical="center"/>
      <protection hidden="1"/>
    </xf>
    <xf numFmtId="2" fontId="291" fillId="0" borderId="0" xfId="2" applyNumberFormat="1" applyFont="1" applyBorder="1" applyAlignment="1" applyProtection="1">
      <alignment horizontal="left" indent="1"/>
      <protection hidden="1"/>
    </xf>
    <xf numFmtId="0" fontId="110" fillId="0" borderId="21" xfId="0" applyFont="1" applyBorder="1" applyAlignment="1" applyProtection="1">
      <alignment horizontal="center"/>
      <protection hidden="1"/>
    </xf>
    <xf numFmtId="0" fontId="23" fillId="0" borderId="0" xfId="0" quotePrefix="1" applyFont="1" applyAlignment="1" applyProtection="1">
      <alignment horizontal="left"/>
      <protection hidden="1"/>
    </xf>
    <xf numFmtId="2" fontId="291" fillId="0" borderId="0" xfId="2" applyNumberFormat="1" applyFont="1" applyBorder="1" applyAlignment="1" applyProtection="1">
      <protection hidden="1"/>
    </xf>
    <xf numFmtId="0" fontId="23" fillId="0" borderId="56" xfId="0" applyFont="1" applyBorder="1" applyProtection="1">
      <protection hidden="1"/>
    </xf>
    <xf numFmtId="4" fontId="23" fillId="0" borderId="56" xfId="2" applyNumberFormat="1" applyFont="1" applyBorder="1" applyAlignment="1" applyProtection="1">
      <protection hidden="1"/>
    </xf>
    <xf numFmtId="0" fontId="23" fillId="0" borderId="22" xfId="0" applyFont="1" applyBorder="1" applyAlignment="1" applyProtection="1">
      <alignment horizontal="left"/>
      <protection hidden="1"/>
    </xf>
    <xf numFmtId="0" fontId="1" fillId="0" borderId="23" xfId="0" applyFont="1" applyBorder="1" applyAlignment="1" applyProtection="1">
      <alignment horizontal="center"/>
      <protection hidden="1"/>
    </xf>
    <xf numFmtId="0" fontId="110" fillId="0" borderId="24" xfId="0" applyFont="1" applyBorder="1" applyAlignment="1" applyProtection="1">
      <alignment horizontal="center"/>
      <protection hidden="1"/>
    </xf>
    <xf numFmtId="2" fontId="378" fillId="0" borderId="0" xfId="2" applyNumberFormat="1" applyFont="1" applyBorder="1" applyAlignment="1" applyProtection="1">
      <alignment horizontal="left"/>
      <protection hidden="1"/>
    </xf>
    <xf numFmtId="0" fontId="42" fillId="3" borderId="0" xfId="0" applyFont="1" applyFill="1" applyAlignment="1" applyProtection="1">
      <alignment vertical="center"/>
      <protection hidden="1"/>
    </xf>
    <xf numFmtId="0" fontId="23" fillId="0" borderId="0" xfId="0" applyFont="1" applyAlignment="1" applyProtection="1">
      <alignment textRotation="255" wrapText="1"/>
      <protection hidden="1"/>
    </xf>
    <xf numFmtId="0" fontId="23" fillId="0" borderId="40" xfId="0" applyFont="1" applyBorder="1" applyProtection="1">
      <protection hidden="1"/>
    </xf>
    <xf numFmtId="0" fontId="23" fillId="0" borderId="56" xfId="0" applyFont="1" applyBorder="1" applyAlignment="1" applyProtection="1">
      <alignment horizontal="left"/>
      <protection hidden="1"/>
    </xf>
    <xf numFmtId="0" fontId="64" fillId="0" borderId="56" xfId="0" applyFont="1" applyBorder="1" applyAlignment="1" applyProtection="1">
      <alignment horizontal="center" vertical="center"/>
      <protection hidden="1"/>
    </xf>
    <xf numFmtId="0" fontId="193" fillId="0" borderId="44" xfId="0" applyFont="1" applyBorder="1" applyAlignment="1" applyProtection="1">
      <alignment horizontal="left" vertical="center"/>
      <protection hidden="1"/>
    </xf>
    <xf numFmtId="0" fontId="193" fillId="0" borderId="111" xfId="0" applyFont="1" applyBorder="1" applyAlignment="1" applyProtection="1">
      <alignment horizontal="left" vertical="center"/>
      <protection hidden="1"/>
    </xf>
    <xf numFmtId="0" fontId="234" fillId="0" borderId="0" xfId="0" applyFont="1" applyAlignment="1" applyProtection="1">
      <alignment vertical="top" textRotation="255"/>
      <protection hidden="1"/>
    </xf>
    <xf numFmtId="0" fontId="193" fillId="0" borderId="38" xfId="0" applyFont="1" applyBorder="1" applyAlignment="1" applyProtection="1">
      <alignment horizontal="left" vertical="center"/>
      <protection hidden="1"/>
    </xf>
    <xf numFmtId="0" fontId="193" fillId="0" borderId="57" xfId="0" applyFont="1" applyBorder="1" applyAlignment="1" applyProtection="1">
      <alignment horizontal="left" vertical="center"/>
      <protection hidden="1"/>
    </xf>
    <xf numFmtId="0" fontId="306" fillId="0" borderId="57" xfId="0" applyFont="1" applyBorder="1" applyAlignment="1" applyProtection="1">
      <alignment horizontal="center" vertical="center"/>
      <protection hidden="1"/>
    </xf>
    <xf numFmtId="0" fontId="306" fillId="0" borderId="57" xfId="0" applyFont="1" applyBorder="1" applyAlignment="1" applyProtection="1">
      <alignment horizontal="left" vertical="center"/>
      <protection hidden="1"/>
    </xf>
    <xf numFmtId="0" fontId="306" fillId="0" borderId="26" xfId="0" applyFont="1" applyBorder="1" applyAlignment="1" applyProtection="1">
      <alignment horizontal="left" vertical="center"/>
      <protection hidden="1"/>
    </xf>
    <xf numFmtId="0" fontId="324" fillId="0" borderId="0" xfId="0" applyFont="1" applyAlignment="1" applyProtection="1">
      <alignment vertical="center" wrapText="1"/>
      <protection hidden="1"/>
    </xf>
    <xf numFmtId="0" fontId="324" fillId="0" borderId="0" xfId="0" applyFont="1" applyAlignment="1" applyProtection="1">
      <alignment vertical="center"/>
      <protection hidden="1"/>
    </xf>
    <xf numFmtId="0" fontId="306" fillId="0" borderId="0" xfId="0" applyFont="1" applyAlignment="1" applyProtection="1">
      <alignment horizontal="center" vertical="center"/>
      <protection hidden="1"/>
    </xf>
    <xf numFmtId="0" fontId="61" fillId="0" borderId="44" xfId="0" applyFont="1" applyBorder="1" applyAlignment="1" applyProtection="1">
      <alignment horizontal="left" vertical="center"/>
      <protection hidden="1"/>
    </xf>
    <xf numFmtId="0" fontId="61" fillId="0" borderId="111" xfId="0" applyFont="1" applyBorder="1" applyAlignment="1" applyProtection="1">
      <alignment horizontal="left" vertical="center"/>
      <protection hidden="1"/>
    </xf>
    <xf numFmtId="0" fontId="193" fillId="0" borderId="40" xfId="0" applyFont="1" applyBorder="1" applyAlignment="1" applyProtection="1">
      <alignment horizontal="left" vertical="center"/>
      <protection hidden="1"/>
    </xf>
    <xf numFmtId="0" fontId="193" fillId="0" borderId="56" xfId="0" applyFont="1" applyBorder="1" applyAlignment="1" applyProtection="1">
      <alignment horizontal="left" vertical="center"/>
      <protection hidden="1"/>
    </xf>
    <xf numFmtId="0" fontId="315" fillId="0" borderId="39" xfId="0" applyFont="1" applyBorder="1" applyAlignment="1" applyProtection="1">
      <alignment vertical="center"/>
      <protection hidden="1"/>
    </xf>
    <xf numFmtId="0" fontId="315" fillId="0" borderId="44" xfId="0" applyFont="1" applyBorder="1" applyAlignment="1" applyProtection="1">
      <alignment vertical="center"/>
      <protection hidden="1"/>
    </xf>
    <xf numFmtId="0" fontId="306" fillId="0" borderId="44" xfId="0" applyFont="1" applyBorder="1" applyAlignment="1" applyProtection="1">
      <alignment horizontal="left" vertical="center"/>
      <protection hidden="1"/>
    </xf>
    <xf numFmtId="4" fontId="41" fillId="0" borderId="57" xfId="2" applyNumberFormat="1" applyFont="1" applyBorder="1" applyAlignment="1" applyProtection="1">
      <protection hidden="1"/>
    </xf>
    <xf numFmtId="0" fontId="310" fillId="0" borderId="111" xfId="0" applyFont="1" applyBorder="1" applyAlignment="1" applyProtection="1">
      <alignment horizontal="center" vertical="center"/>
      <protection hidden="1"/>
    </xf>
    <xf numFmtId="0" fontId="306" fillId="0" borderId="111" xfId="0" applyFont="1" applyBorder="1" applyAlignment="1" applyProtection="1">
      <alignment horizontal="left" vertical="center"/>
      <protection hidden="1"/>
    </xf>
    <xf numFmtId="0" fontId="306" fillId="0" borderId="38" xfId="0" applyFont="1" applyBorder="1" applyAlignment="1" applyProtection="1">
      <alignment horizontal="left" vertical="center"/>
      <protection hidden="1"/>
    </xf>
    <xf numFmtId="0" fontId="310" fillId="0" borderId="26" xfId="0" applyFont="1" applyBorder="1" applyAlignment="1" applyProtection="1">
      <alignment horizontal="center" vertical="center"/>
      <protection hidden="1"/>
    </xf>
    <xf numFmtId="0" fontId="310" fillId="0" borderId="0" xfId="0" applyFont="1" applyAlignment="1" applyProtection="1">
      <alignment vertical="center"/>
      <protection hidden="1"/>
    </xf>
    <xf numFmtId="0" fontId="61" fillId="0" borderId="0" xfId="0" applyFont="1" applyAlignment="1" applyProtection="1">
      <alignment horizontal="center" vertical="center"/>
      <protection hidden="1"/>
    </xf>
    <xf numFmtId="0" fontId="193" fillId="0" borderId="0" xfId="0" quotePrefix="1" applyFont="1" applyAlignment="1" applyProtection="1">
      <alignment horizontal="left" vertical="center"/>
      <protection hidden="1"/>
    </xf>
    <xf numFmtId="0" fontId="308" fillId="0" borderId="0" xfId="0" applyFont="1" applyAlignment="1" applyProtection="1">
      <alignment horizontal="center" vertical="center"/>
      <protection hidden="1"/>
    </xf>
    <xf numFmtId="0" fontId="193" fillId="0" borderId="0" xfId="0" applyFont="1" applyAlignment="1" applyProtection="1">
      <alignment horizontal="center" vertical="center"/>
      <protection hidden="1"/>
    </xf>
    <xf numFmtId="0" fontId="310" fillId="0" borderId="0" xfId="0" applyFont="1" applyAlignment="1" applyProtection="1">
      <alignment horizontal="left" vertical="center"/>
      <protection hidden="1"/>
    </xf>
    <xf numFmtId="0" fontId="310" fillId="0" borderId="0" xfId="0" applyFont="1" applyAlignment="1" applyProtection="1">
      <alignment horizontal="center" vertical="center"/>
      <protection hidden="1"/>
    </xf>
    <xf numFmtId="0" fontId="306" fillId="0" borderId="0" xfId="0" applyFont="1" applyAlignment="1" applyProtection="1">
      <alignment vertical="center"/>
      <protection hidden="1"/>
    </xf>
    <xf numFmtId="0" fontId="306" fillId="0" borderId="0" xfId="0" applyFont="1" applyAlignment="1" applyProtection="1">
      <alignment vertical="center" textRotation="255"/>
      <protection hidden="1"/>
    </xf>
    <xf numFmtId="0" fontId="318" fillId="0" borderId="0" xfId="0" applyFont="1" applyAlignment="1" applyProtection="1">
      <alignment horizontal="left" vertical="center"/>
      <protection hidden="1"/>
    </xf>
    <xf numFmtId="0" fontId="318" fillId="0" borderId="0" xfId="0" applyFont="1" applyAlignment="1" applyProtection="1">
      <alignment horizontal="center" vertical="center"/>
      <protection hidden="1"/>
    </xf>
    <xf numFmtId="0" fontId="23" fillId="0" borderId="0" xfId="0" applyFont="1" applyAlignment="1" applyProtection="1">
      <alignment vertical="center"/>
      <protection hidden="1"/>
    </xf>
    <xf numFmtId="0" fontId="255" fillId="0" borderId="0" xfId="0" applyFont="1" applyProtection="1">
      <protection hidden="1"/>
    </xf>
    <xf numFmtId="0" fontId="23" fillId="0" borderId="0" xfId="0" applyFont="1" applyAlignment="1" applyProtection="1">
      <alignment horizontal="center"/>
      <protection hidden="1"/>
    </xf>
    <xf numFmtId="0" fontId="23" fillId="0" borderId="0" xfId="0" applyFont="1" applyAlignment="1" applyProtection="1">
      <alignment horizontal="right"/>
      <protection hidden="1"/>
    </xf>
    <xf numFmtId="0" fontId="21" fillId="0" borderId="0" xfId="0" applyFont="1" applyAlignment="1" applyProtection="1">
      <alignment horizontal="center"/>
      <protection hidden="1"/>
    </xf>
    <xf numFmtId="0" fontId="330" fillId="0" borderId="0" xfId="0" applyFont="1" applyAlignment="1" applyProtection="1">
      <alignment vertical="center"/>
      <protection hidden="1"/>
    </xf>
    <xf numFmtId="0" fontId="41" fillId="0" borderId="0" xfId="0" applyFont="1" applyAlignment="1" applyProtection="1">
      <alignment horizontal="center" vertical="center"/>
      <protection hidden="1"/>
    </xf>
    <xf numFmtId="0" fontId="41" fillId="0" borderId="0" xfId="0" applyFont="1" applyAlignment="1" applyProtection="1">
      <alignment horizontal="left" vertical="center" indent="1"/>
      <protection hidden="1"/>
    </xf>
    <xf numFmtId="0" fontId="332" fillId="0" borderId="0" xfId="0" applyFont="1" applyAlignment="1" applyProtection="1">
      <alignment vertical="center"/>
      <protection hidden="1"/>
    </xf>
    <xf numFmtId="0" fontId="333" fillId="0" borderId="0" xfId="0" applyFont="1" applyAlignment="1" applyProtection="1">
      <alignment vertical="center"/>
      <protection hidden="1"/>
    </xf>
    <xf numFmtId="0" fontId="41" fillId="0" borderId="0" xfId="0" applyFont="1" applyAlignment="1" applyProtection="1">
      <alignment horizontal="right" vertical="center" indent="1"/>
      <protection hidden="1"/>
    </xf>
    <xf numFmtId="0" fontId="334" fillId="0" borderId="0" xfId="0" applyFont="1" applyAlignment="1" applyProtection="1">
      <alignment vertical="center"/>
      <protection hidden="1"/>
    </xf>
    <xf numFmtId="0" fontId="331" fillId="0" borderId="0" xfId="0" applyFont="1" applyAlignment="1" applyProtection="1">
      <alignment vertical="center"/>
      <protection hidden="1"/>
    </xf>
    <xf numFmtId="0" fontId="335" fillId="0" borderId="0" xfId="0" applyFont="1" applyAlignment="1" applyProtection="1">
      <alignment vertical="center"/>
      <protection hidden="1"/>
    </xf>
    <xf numFmtId="0" fontId="337" fillId="0" borderId="0" xfId="0" quotePrefix="1" applyFont="1" applyAlignment="1" applyProtection="1">
      <alignment vertical="center"/>
      <protection hidden="1"/>
    </xf>
    <xf numFmtId="0" fontId="337" fillId="0" borderId="0" xfId="0" applyFont="1" applyAlignment="1" applyProtection="1">
      <alignment vertical="center"/>
      <protection hidden="1"/>
    </xf>
    <xf numFmtId="0" fontId="349" fillId="0" borderId="0" xfId="0" applyFont="1" applyProtection="1">
      <protection hidden="1"/>
    </xf>
    <xf numFmtId="0" fontId="336" fillId="0" borderId="0" xfId="0" quotePrefix="1" applyFont="1" applyAlignment="1" applyProtection="1">
      <alignment vertical="center"/>
      <protection hidden="1"/>
    </xf>
    <xf numFmtId="0" fontId="336" fillId="0" borderId="0" xfId="0" applyFont="1" applyAlignment="1" applyProtection="1">
      <alignment vertical="center"/>
      <protection hidden="1"/>
    </xf>
    <xf numFmtId="0" fontId="182" fillId="0" borderId="0" xfId="0" applyFont="1" applyAlignment="1" applyProtection="1">
      <alignment vertical="center"/>
      <protection hidden="1"/>
    </xf>
    <xf numFmtId="0" fontId="182" fillId="0" borderId="0" xfId="0" applyFont="1" applyProtection="1">
      <protection hidden="1"/>
    </xf>
    <xf numFmtId="0" fontId="345" fillId="0" borderId="0" xfId="0" applyFont="1" applyAlignment="1" applyProtection="1">
      <alignment vertical="center"/>
      <protection hidden="1"/>
    </xf>
    <xf numFmtId="16" fontId="337" fillId="0" borderId="0" xfId="0" quotePrefix="1" applyNumberFormat="1" applyFont="1" applyAlignment="1" applyProtection="1">
      <alignment vertical="center"/>
      <protection hidden="1"/>
    </xf>
    <xf numFmtId="0" fontId="258" fillId="0" borderId="0" xfId="0" applyFont="1" applyProtection="1">
      <protection hidden="1"/>
    </xf>
    <xf numFmtId="0" fontId="42" fillId="0" borderId="0" xfId="0" applyFont="1" applyAlignment="1" applyProtection="1">
      <alignment vertical="center"/>
      <protection hidden="1"/>
    </xf>
    <xf numFmtId="0" fontId="348" fillId="0" borderId="0" xfId="0" applyFont="1" applyAlignment="1" applyProtection="1">
      <alignment vertical="center"/>
      <protection hidden="1"/>
    </xf>
    <xf numFmtId="0" fontId="350" fillId="0" borderId="0" xfId="0" applyFont="1" applyProtection="1">
      <protection hidden="1"/>
    </xf>
    <xf numFmtId="0" fontId="351" fillId="0" borderId="0" xfId="0" applyFont="1" applyProtection="1">
      <protection hidden="1"/>
    </xf>
    <xf numFmtId="0" fontId="338" fillId="0" borderId="0" xfId="0" applyFont="1" applyAlignment="1" applyProtection="1">
      <alignment horizontal="right" vertical="center"/>
      <protection hidden="1"/>
    </xf>
    <xf numFmtId="0" fontId="338" fillId="0" borderId="0" xfId="0" applyFont="1" applyAlignment="1" applyProtection="1">
      <alignment horizontal="left" vertical="center"/>
      <protection hidden="1"/>
    </xf>
    <xf numFmtId="0" fontId="338" fillId="0" borderId="0" xfId="0" applyFont="1" applyAlignment="1" applyProtection="1">
      <alignment horizontal="center" vertical="center"/>
      <protection hidden="1"/>
    </xf>
    <xf numFmtId="0" fontId="56" fillId="0" borderId="0" xfId="0" applyFont="1" applyAlignment="1" applyProtection="1">
      <alignment vertical="top"/>
      <protection hidden="1"/>
    </xf>
    <xf numFmtId="0" fontId="23" fillId="0" borderId="0" xfId="0" applyFont="1" applyAlignment="1" applyProtection="1">
      <alignment horizontal="center" vertical="center"/>
      <protection hidden="1"/>
    </xf>
    <xf numFmtId="0" fontId="21" fillId="0" borderId="0" xfId="0" applyFont="1" applyAlignment="1" applyProtection="1">
      <alignment vertical="center"/>
      <protection hidden="1"/>
    </xf>
    <xf numFmtId="0" fontId="61" fillId="0" borderId="0" xfId="0" applyFont="1" applyAlignment="1" applyProtection="1">
      <alignment horizontal="center" vertical="top"/>
      <protection hidden="1"/>
    </xf>
    <xf numFmtId="0" fontId="141" fillId="0" borderId="0" xfId="0" applyFont="1" applyAlignment="1" applyProtection="1">
      <alignment horizontal="center" vertical="center"/>
      <protection hidden="1"/>
    </xf>
    <xf numFmtId="14" fontId="23" fillId="0" borderId="0" xfId="0" applyNumberFormat="1" applyFont="1" applyProtection="1">
      <protection hidden="1"/>
    </xf>
    <xf numFmtId="171" fontId="106" fillId="0" borderId="0" xfId="0" applyNumberFormat="1" applyFont="1" applyProtection="1">
      <protection hidden="1"/>
    </xf>
    <xf numFmtId="1" fontId="23" fillId="0" borderId="0" xfId="0" applyNumberFormat="1" applyFont="1" applyProtection="1">
      <protection hidden="1"/>
    </xf>
    <xf numFmtId="171" fontId="21" fillId="0" borderId="0" xfId="0" applyNumberFormat="1" applyFont="1" applyProtection="1">
      <protection hidden="1"/>
    </xf>
    <xf numFmtId="0" fontId="21" fillId="0" borderId="0" xfId="0" applyFont="1" applyProtection="1">
      <protection hidden="1"/>
    </xf>
    <xf numFmtId="171" fontId="23" fillId="0" borderId="0" xfId="0" applyNumberFormat="1" applyFont="1" applyProtection="1">
      <protection hidden="1"/>
    </xf>
    <xf numFmtId="0" fontId="61" fillId="0" borderId="0" xfId="0" applyFont="1" applyProtection="1">
      <protection hidden="1"/>
    </xf>
    <xf numFmtId="0" fontId="122" fillId="0" borderId="0" xfId="0" applyFont="1" applyProtection="1">
      <protection hidden="1"/>
    </xf>
    <xf numFmtId="0" fontId="186" fillId="0" borderId="0" xfId="0" applyFont="1" applyProtection="1">
      <protection hidden="1"/>
    </xf>
    <xf numFmtId="0" fontId="186" fillId="0" borderId="0" xfId="0" applyFont="1" applyAlignment="1" applyProtection="1">
      <alignment vertical="center"/>
      <protection hidden="1"/>
    </xf>
    <xf numFmtId="1" fontId="186" fillId="0" borderId="0" xfId="0" applyNumberFormat="1" applyFont="1" applyAlignment="1" applyProtection="1">
      <alignment vertical="center"/>
      <protection hidden="1"/>
    </xf>
    <xf numFmtId="0" fontId="66" fillId="17" borderId="45" xfId="0" quotePrefix="1" applyFont="1" applyFill="1" applyBorder="1" applyAlignment="1" applyProtection="1">
      <alignment horizontal="center"/>
      <protection locked="0"/>
    </xf>
    <xf numFmtId="0" fontId="68" fillId="17" borderId="371" xfId="0" applyFont="1" applyFill="1" applyBorder="1" applyAlignment="1" applyProtection="1">
      <alignment horizontal="right"/>
      <protection locked="0"/>
    </xf>
    <xf numFmtId="0" fontId="94" fillId="17" borderId="83" xfId="0" applyFont="1" applyFill="1" applyBorder="1" applyAlignment="1" applyProtection="1">
      <alignment horizontal="center"/>
      <protection locked="0"/>
    </xf>
    <xf numFmtId="0" fontId="94" fillId="17" borderId="83" xfId="0" applyFont="1" applyFill="1" applyBorder="1" applyAlignment="1" applyProtection="1">
      <alignment horizontal="left"/>
      <protection locked="0"/>
    </xf>
    <xf numFmtId="0" fontId="1" fillId="14" borderId="83" xfId="0" applyFont="1" applyFill="1" applyBorder="1" applyAlignment="1" applyProtection="1">
      <alignment horizontal="center" vertical="center"/>
      <protection locked="0"/>
    </xf>
    <xf numFmtId="0" fontId="1" fillId="17" borderId="83" xfId="0" applyFont="1" applyFill="1" applyBorder="1" applyAlignment="1" applyProtection="1">
      <alignment horizontal="center" vertical="center"/>
      <protection locked="0"/>
    </xf>
    <xf numFmtId="0" fontId="110" fillId="16" borderId="101" xfId="0" applyFont="1" applyFill="1" applyBorder="1" applyAlignment="1" applyProtection="1">
      <alignment horizontal="center"/>
      <protection locked="0"/>
    </xf>
    <xf numFmtId="0" fontId="66" fillId="17" borderId="383" xfId="0" quotePrefix="1" applyFont="1" applyFill="1" applyBorder="1" applyAlignment="1" applyProtection="1">
      <alignment horizontal="center"/>
      <protection locked="0"/>
    </xf>
    <xf numFmtId="0" fontId="68" fillId="23" borderId="189" xfId="0" applyFont="1" applyFill="1" applyBorder="1" applyProtection="1">
      <protection locked="0"/>
    </xf>
    <xf numFmtId="0" fontId="68" fillId="23" borderId="189" xfId="0" applyFont="1" applyFill="1" applyBorder="1" applyAlignment="1" applyProtection="1">
      <alignment horizontal="right"/>
      <protection locked="0"/>
    </xf>
    <xf numFmtId="0" fontId="42" fillId="14" borderId="316" xfId="0" applyFont="1" applyFill="1" applyBorder="1" applyAlignment="1">
      <alignment vertical="center"/>
    </xf>
    <xf numFmtId="0" fontId="42" fillId="14" borderId="319" xfId="0" applyFont="1" applyFill="1" applyBorder="1" applyAlignment="1">
      <alignment vertical="center"/>
    </xf>
    <xf numFmtId="0" fontId="29" fillId="17" borderId="76" xfId="0" applyFont="1" applyFill="1" applyBorder="1" applyAlignment="1">
      <alignment horizontal="left" indent="1"/>
    </xf>
    <xf numFmtId="0" fontId="204" fillId="17" borderId="50" xfId="0" applyFont="1" applyFill="1" applyBorder="1" applyAlignment="1">
      <alignment horizontal="left" indent="1"/>
    </xf>
    <xf numFmtId="0" fontId="204" fillId="17" borderId="51" xfId="0" applyFont="1" applyFill="1" applyBorder="1" applyAlignment="1">
      <alignment horizontal="left" indent="1"/>
    </xf>
    <xf numFmtId="0" fontId="204" fillId="17" borderId="49" xfId="0" applyFont="1" applyFill="1" applyBorder="1"/>
    <xf numFmtId="0" fontId="204" fillId="17" borderId="50" xfId="0" applyFont="1" applyFill="1" applyBorder="1"/>
    <xf numFmtId="0" fontId="204" fillId="17" borderId="362" xfId="0" applyFont="1" applyFill="1" applyBorder="1"/>
    <xf numFmtId="0" fontId="176" fillId="4" borderId="0" xfId="0" applyFont="1" applyFill="1"/>
    <xf numFmtId="0" fontId="204" fillId="17" borderId="51" xfId="0" applyFont="1" applyFill="1" applyBorder="1"/>
    <xf numFmtId="0" fontId="204" fillId="17" borderId="52" xfId="0" applyFont="1" applyFill="1" applyBorder="1"/>
    <xf numFmtId="0" fontId="204" fillId="17" borderId="53" xfId="0" applyFont="1" applyFill="1" applyBorder="1"/>
    <xf numFmtId="0" fontId="204" fillId="17" borderId="77" xfId="0" applyFont="1" applyFill="1" applyBorder="1"/>
    <xf numFmtId="0" fontId="204" fillId="17" borderId="365" xfId="0" applyFont="1" applyFill="1" applyBorder="1"/>
    <xf numFmtId="0" fontId="204" fillId="17" borderId="366" xfId="0" applyFont="1" applyFill="1" applyBorder="1"/>
    <xf numFmtId="0" fontId="204" fillId="17" borderId="313" xfId="0" applyFont="1" applyFill="1" applyBorder="1"/>
    <xf numFmtId="0" fontId="94" fillId="17" borderId="313" xfId="0" applyFont="1" applyFill="1" applyBorder="1"/>
    <xf numFmtId="0" fontId="94" fillId="17" borderId="314" xfId="0" applyFont="1" applyFill="1" applyBorder="1"/>
    <xf numFmtId="0" fontId="127" fillId="17" borderId="47" xfId="0" applyFont="1" applyFill="1" applyBorder="1" applyAlignment="1">
      <alignment horizontal="right" indent="1"/>
    </xf>
    <xf numFmtId="0" fontId="127" fillId="17" borderId="76" xfId="0" applyFont="1" applyFill="1" applyBorder="1" applyAlignment="1">
      <alignment horizontal="left" indent="1"/>
    </xf>
    <xf numFmtId="0" fontId="66" fillId="17" borderId="54" xfId="0" quotePrefix="1" applyFont="1" applyFill="1" applyBorder="1"/>
    <xf numFmtId="0" fontId="66" fillId="17" borderId="52" xfId="0" quotePrefix="1" applyFont="1" applyFill="1" applyBorder="1"/>
    <xf numFmtId="0" fontId="127" fillId="17" borderId="45" xfId="0" quotePrefix="1" applyFont="1" applyFill="1" applyBorder="1" applyAlignment="1">
      <alignment horizontal="right"/>
    </xf>
    <xf numFmtId="0" fontId="486" fillId="17" borderId="45" xfId="0" quotePrefix="1" applyFont="1" applyFill="1" applyBorder="1" applyAlignment="1">
      <alignment horizontal="center"/>
    </xf>
    <xf numFmtId="0" fontId="176" fillId="4" borderId="0" xfId="0" applyFont="1" applyFill="1" applyAlignment="1">
      <alignment vertical="center"/>
    </xf>
    <xf numFmtId="0" fontId="250" fillId="17" borderId="76" xfId="0" applyFont="1" applyFill="1" applyBorder="1" applyAlignment="1">
      <alignment horizontal="left" indent="1"/>
    </xf>
    <xf numFmtId="0" fontId="68" fillId="17" borderId="50" xfId="0" applyFont="1" applyFill="1" applyBorder="1"/>
    <xf numFmtId="0" fontId="68" fillId="17" borderId="55" xfId="0" applyFont="1" applyFill="1" applyBorder="1"/>
    <xf numFmtId="0" fontId="1" fillId="17" borderId="59" xfId="0" applyFont="1" applyFill="1" applyBorder="1" applyAlignment="1">
      <alignment horizontal="center"/>
    </xf>
    <xf numFmtId="0" fontId="127" fillId="17" borderId="50" xfId="0" applyFont="1" applyFill="1" applyBorder="1" applyAlignment="1">
      <alignment horizontal="right" vertical="top" indent="1"/>
    </xf>
    <xf numFmtId="0" fontId="250" fillId="17" borderId="50" xfId="0" applyFont="1" applyFill="1" applyBorder="1" applyAlignment="1">
      <alignment vertical="top"/>
    </xf>
    <xf numFmtId="0" fontId="250" fillId="17" borderId="51" xfId="0" applyFont="1" applyFill="1" applyBorder="1" applyAlignment="1">
      <alignment vertical="top"/>
    </xf>
    <xf numFmtId="0" fontId="37" fillId="17" borderId="54" xfId="0" applyFont="1" applyFill="1" applyBorder="1" applyAlignment="1">
      <alignment vertical="top"/>
    </xf>
    <xf numFmtId="0" fontId="37" fillId="17" borderId="52" xfId="0" applyFont="1" applyFill="1" applyBorder="1" applyAlignment="1">
      <alignment vertical="top"/>
    </xf>
    <xf numFmtId="0" fontId="127" fillId="17" borderId="45" xfId="0" quotePrefix="1" applyFont="1" applyFill="1" applyBorder="1" applyAlignment="1">
      <alignment horizontal="right" vertical="top" indent="1"/>
    </xf>
    <xf numFmtId="0" fontId="37" fillId="17" borderId="287" xfId="0" applyFont="1" applyFill="1" applyBorder="1" applyAlignment="1">
      <alignment vertical="center"/>
    </xf>
    <xf numFmtId="0" fontId="37" fillId="17" borderId="288" xfId="0" applyFont="1" applyFill="1" applyBorder="1" applyAlignment="1">
      <alignment vertical="center"/>
    </xf>
    <xf numFmtId="0" fontId="1" fillId="17" borderId="236" xfId="0" applyFont="1" applyFill="1" applyBorder="1" applyAlignment="1">
      <alignment horizontal="center"/>
    </xf>
    <xf numFmtId="0" fontId="94" fillId="17" borderId="371" xfId="0" applyFont="1" applyFill="1" applyBorder="1" applyAlignment="1">
      <alignment horizontal="center"/>
    </xf>
    <xf numFmtId="0" fontId="94" fillId="17" borderId="83" xfId="0" applyFont="1" applyFill="1" applyBorder="1" applyAlignment="1">
      <alignment horizontal="right"/>
    </xf>
    <xf numFmtId="0" fontId="180" fillId="4" borderId="0" xfId="0" applyFont="1" applyFill="1" applyAlignment="1">
      <alignment vertical="center"/>
    </xf>
    <xf numFmtId="0" fontId="37" fillId="4" borderId="0" xfId="0" applyFont="1" applyFill="1" applyAlignment="1">
      <alignment vertical="center"/>
    </xf>
    <xf numFmtId="0" fontId="68" fillId="17" borderId="371" xfId="0" applyFont="1" applyFill="1" applyBorder="1"/>
    <xf numFmtId="0" fontId="94" fillId="17" borderId="83" xfId="0" applyFont="1" applyFill="1" applyBorder="1" applyAlignment="1">
      <alignment horizontal="right" vertical="top"/>
    </xf>
    <xf numFmtId="0" fontId="66" fillId="4" borderId="0" xfId="0" applyFont="1" applyFill="1" applyAlignment="1">
      <alignment vertical="center"/>
    </xf>
    <xf numFmtId="0" fontId="180" fillId="4" borderId="0" xfId="0" applyFont="1" applyFill="1" applyAlignment="1">
      <alignment horizontal="left" vertical="center"/>
    </xf>
    <xf numFmtId="0" fontId="361" fillId="4" borderId="0" xfId="0" applyFont="1" applyFill="1" applyAlignment="1">
      <alignment horizontal="center" vertical="top"/>
    </xf>
    <xf numFmtId="0" fontId="67" fillId="4" borderId="0" xfId="0" applyFont="1" applyFill="1" applyAlignment="1">
      <alignment horizontal="left" vertical="center"/>
    </xf>
    <xf numFmtId="0" fontId="27" fillId="17" borderId="47" xfId="0" applyFont="1" applyFill="1" applyBorder="1"/>
    <xf numFmtId="0" fontId="27" fillId="17" borderId="48" xfId="0" applyFont="1" applyFill="1" applyBorder="1"/>
    <xf numFmtId="0" fontId="27" fillId="17" borderId="78" xfId="0" applyFont="1" applyFill="1" applyBorder="1"/>
    <xf numFmtId="0" fontId="484" fillId="17" borderId="78" xfId="0" applyFont="1" applyFill="1" applyBorder="1" applyAlignment="1">
      <alignment horizontal="center"/>
    </xf>
    <xf numFmtId="0" fontId="484" fillId="17" borderId="78" xfId="0" applyFont="1" applyFill="1" applyBorder="1" applyAlignment="1">
      <alignment horizontal="left"/>
    </xf>
    <xf numFmtId="0" fontId="484" fillId="17" borderId="76" xfId="0" applyFont="1" applyFill="1" applyBorder="1" applyAlignment="1">
      <alignment horizontal="left" vertical="top" indent="1"/>
    </xf>
    <xf numFmtId="0" fontId="27" fillId="17" borderId="50" xfId="0" applyFont="1" applyFill="1" applyBorder="1"/>
    <xf numFmtId="0" fontId="27" fillId="17" borderId="51" xfId="0" applyFont="1" applyFill="1" applyBorder="1"/>
    <xf numFmtId="0" fontId="179" fillId="4" borderId="0" xfId="0" applyFont="1" applyFill="1" applyAlignment="1">
      <alignment vertical="center"/>
    </xf>
    <xf numFmtId="0" fontId="360" fillId="4" borderId="0" xfId="0" applyFont="1" applyFill="1" applyAlignment="1">
      <alignment horizontal="center" vertical="top"/>
    </xf>
    <xf numFmtId="0" fontId="179" fillId="17" borderId="321" xfId="0" applyFont="1" applyFill="1" applyBorder="1" applyAlignment="1">
      <alignment vertical="center"/>
    </xf>
    <xf numFmtId="0" fontId="68" fillId="17" borderId="84" xfId="0" applyFont="1" applyFill="1" applyBorder="1" applyAlignment="1">
      <alignment horizontal="left" indent="1"/>
    </xf>
    <xf numFmtId="0" fontId="94" fillId="17" borderId="80" xfId="0" applyFont="1" applyFill="1" applyBorder="1" applyAlignment="1">
      <alignment horizontal="left" indent="1"/>
    </xf>
    <xf numFmtId="0" fontId="94" fillId="17" borderId="80" xfId="0" applyFont="1" applyFill="1" applyBorder="1"/>
    <xf numFmtId="0" fontId="94" fillId="17" borderId="85" xfId="0" applyFont="1" applyFill="1" applyBorder="1"/>
    <xf numFmtId="0" fontId="68" fillId="17" borderId="84" xfId="0" applyFont="1" applyFill="1" applyBorder="1" applyAlignment="1">
      <alignment horizontal="left"/>
    </xf>
    <xf numFmtId="0" fontId="94" fillId="17" borderId="287" xfId="0" applyFont="1" applyFill="1" applyBorder="1"/>
    <xf numFmtId="0" fontId="94" fillId="17" borderId="342" xfId="0" applyFont="1" applyFill="1" applyBorder="1"/>
    <xf numFmtId="0" fontId="363" fillId="4" borderId="0" xfId="0" applyFont="1" applyFill="1" applyAlignment="1">
      <alignment horizontal="center" vertical="top"/>
    </xf>
    <xf numFmtId="0" fontId="364" fillId="4" borderId="0" xfId="0" applyFont="1" applyFill="1" applyAlignment="1">
      <alignment horizontal="center" vertical="top"/>
    </xf>
    <xf numFmtId="0" fontId="362" fillId="4" borderId="0" xfId="0" applyFont="1" applyFill="1" applyAlignment="1">
      <alignment vertical="center" textRotation="255" wrapText="1"/>
    </xf>
    <xf numFmtId="0" fontId="37" fillId="24" borderId="0" xfId="0" applyFont="1" applyFill="1" applyAlignment="1">
      <alignment vertical="center"/>
    </xf>
    <xf numFmtId="0" fontId="161" fillId="17" borderId="311" xfId="0" applyFont="1" applyFill="1" applyBorder="1" applyAlignment="1">
      <alignment horizontal="left" indent="1"/>
    </xf>
    <xf numFmtId="0" fontId="161" fillId="17" borderId="312" xfId="0" applyFont="1" applyFill="1" applyBorder="1" applyAlignment="1">
      <alignment horizontal="left" indent="1"/>
    </xf>
    <xf numFmtId="0" fontId="250" fillId="17" borderId="310" xfId="0" applyFont="1" applyFill="1" applyBorder="1" applyAlignment="1">
      <alignment horizontal="left" indent="1"/>
    </xf>
    <xf numFmtId="0" fontId="250" fillId="17" borderId="309" xfId="0" applyFont="1" applyFill="1" applyBorder="1" applyAlignment="1">
      <alignment horizontal="left" indent="1"/>
    </xf>
    <xf numFmtId="0" fontId="250" fillId="17" borderId="310" xfId="0" applyFont="1" applyFill="1" applyBorder="1" applyAlignment="1">
      <alignment horizontal="left"/>
    </xf>
    <xf numFmtId="0" fontId="66" fillId="17" borderId="85" xfId="0" applyFont="1" applyFill="1" applyBorder="1" applyAlignment="1">
      <alignment horizontal="left" vertical="center"/>
    </xf>
    <xf numFmtId="0" fontId="354" fillId="17" borderId="322" xfId="0" applyFont="1" applyFill="1" applyBorder="1"/>
    <xf numFmtId="0" fontId="65" fillId="24" borderId="0" xfId="0" applyFont="1" applyFill="1" applyAlignment="1">
      <alignment horizontal="left" vertical="center"/>
    </xf>
    <xf numFmtId="0" fontId="176" fillId="24" borderId="0" xfId="0" applyFont="1" applyFill="1" applyAlignment="1">
      <alignment vertical="center" textRotation="255" wrapText="1"/>
    </xf>
    <xf numFmtId="0" fontId="65" fillId="22" borderId="0" xfId="0" applyFont="1" applyFill="1" applyAlignment="1">
      <alignment horizontal="left"/>
    </xf>
    <xf numFmtId="0" fontId="67" fillId="4" borderId="0" xfId="0" applyFont="1" applyFill="1" applyAlignment="1">
      <alignment vertical="center"/>
    </xf>
    <xf numFmtId="0" fontId="65" fillId="14" borderId="0" xfId="0" applyFont="1" applyFill="1" applyAlignment="1">
      <alignment horizontal="left"/>
    </xf>
    <xf numFmtId="0" fontId="207" fillId="4" borderId="0" xfId="0" applyFont="1" applyFill="1" applyAlignment="1">
      <alignment wrapText="1"/>
    </xf>
    <xf numFmtId="0" fontId="29" fillId="4" borderId="0" xfId="0" applyFont="1" applyFill="1" applyAlignment="1">
      <alignment horizontal="center" vertical="center"/>
    </xf>
    <xf numFmtId="0" fontId="190" fillId="4" borderId="0" xfId="0" applyFont="1" applyFill="1"/>
    <xf numFmtId="0" fontId="65" fillId="4" borderId="0" xfId="0" applyFont="1" applyFill="1" applyAlignment="1">
      <alignment horizontal="left"/>
    </xf>
    <xf numFmtId="0" fontId="354" fillId="17" borderId="85" xfId="0" applyFont="1" applyFill="1" applyBorder="1" applyAlignment="1">
      <alignment vertical="center"/>
    </xf>
    <xf numFmtId="0" fontId="23" fillId="4" borderId="0" xfId="0" applyFont="1" applyFill="1" applyAlignment="1">
      <alignment horizontal="left" vertical="center" indent="1"/>
    </xf>
    <xf numFmtId="0" fontId="122" fillId="4" borderId="0" xfId="0" applyFont="1" applyFill="1" applyAlignment="1">
      <alignment horizontal="left" vertical="center" indent="1"/>
    </xf>
    <xf numFmtId="0" fontId="146" fillId="4" borderId="0" xfId="0" applyFont="1" applyFill="1" applyAlignment="1">
      <alignment horizontal="left" vertical="center" indent="1"/>
    </xf>
    <xf numFmtId="0" fontId="365" fillId="4" borderId="0" xfId="0" applyFont="1" applyFill="1" applyAlignment="1">
      <alignment vertical="center" wrapText="1"/>
    </xf>
    <xf numFmtId="0" fontId="94" fillId="4" borderId="0" xfId="0" applyFont="1" applyFill="1"/>
    <xf numFmtId="0" fontId="208" fillId="4" borderId="0" xfId="0" applyFont="1" applyFill="1" applyAlignment="1">
      <alignment vertical="top" wrapText="1"/>
    </xf>
    <xf numFmtId="0" fontId="65" fillId="22" borderId="0" xfId="0" applyFont="1" applyFill="1" applyAlignment="1">
      <alignment horizontal="left" vertical="center"/>
    </xf>
    <xf numFmtId="0" fontId="354" fillId="17" borderId="85" xfId="0" applyFont="1" applyFill="1" applyBorder="1"/>
    <xf numFmtId="0" fontId="1" fillId="4" borderId="0" xfId="0" applyFont="1" applyFill="1" applyAlignment="1">
      <alignment horizontal="left" vertical="center" indent="1"/>
    </xf>
    <xf numFmtId="0" fontId="362" fillId="4" borderId="0" xfId="0" applyFont="1" applyFill="1" applyAlignment="1">
      <alignment horizontal="left" vertical="center" textRotation="255" wrapText="1" indent="1"/>
    </xf>
    <xf numFmtId="0" fontId="179" fillId="17" borderId="318" xfId="0" applyFont="1" applyFill="1" applyBorder="1" applyAlignment="1">
      <alignment vertical="center"/>
    </xf>
    <xf numFmtId="0" fontId="354" fillId="17" borderId="319" xfId="0" applyFont="1" applyFill="1" applyBorder="1"/>
    <xf numFmtId="0" fontId="354" fillId="17" borderId="319" xfId="0" applyFont="1" applyFill="1" applyBorder="1" applyAlignment="1">
      <alignment vertical="center"/>
    </xf>
    <xf numFmtId="0" fontId="354" fillId="17" borderId="320" xfId="0" applyFont="1" applyFill="1" applyBorder="1"/>
    <xf numFmtId="0" fontId="235" fillId="4" borderId="0" xfId="0" applyFont="1" applyFill="1" applyAlignment="1">
      <alignment horizontal="center"/>
    </xf>
    <xf numFmtId="0" fontId="64" fillId="0" borderId="99" xfId="0" applyFont="1" applyBorder="1" applyAlignment="1">
      <alignment vertical="center"/>
    </xf>
    <xf numFmtId="0" fontId="65" fillId="21" borderId="197" xfId="0" applyFont="1" applyFill="1" applyBorder="1" applyAlignment="1">
      <alignment horizontal="left" vertical="center"/>
    </xf>
    <xf numFmtId="0" fontId="42" fillId="19" borderId="73" xfId="0" applyFont="1" applyFill="1" applyBorder="1" applyAlignment="1">
      <alignment vertical="center"/>
    </xf>
    <xf numFmtId="0" fontId="42" fillId="19" borderId="71" xfId="0" applyFont="1" applyFill="1" applyBorder="1" applyAlignment="1">
      <alignment vertical="center"/>
    </xf>
    <xf numFmtId="0" fontId="42" fillId="19" borderId="0" xfId="0" applyFont="1" applyFill="1" applyAlignment="1">
      <alignment vertical="center"/>
    </xf>
    <xf numFmtId="0" fontId="42" fillId="19" borderId="72" xfId="0" applyFont="1" applyFill="1" applyBorder="1" applyAlignment="1">
      <alignment vertical="center"/>
    </xf>
    <xf numFmtId="0" fontId="139" fillId="0" borderId="0" xfId="0" applyFont="1" applyAlignment="1">
      <alignment vertical="center"/>
    </xf>
    <xf numFmtId="0" fontId="27" fillId="21" borderId="100" xfId="0" applyFont="1" applyFill="1" applyBorder="1" applyAlignment="1">
      <alignment horizontal="left" indent="1"/>
    </xf>
    <xf numFmtId="0" fontId="29" fillId="21" borderId="101" xfId="0" applyFont="1" applyFill="1" applyBorder="1" applyAlignment="1">
      <alignment horizontal="left" indent="1"/>
    </xf>
    <xf numFmtId="0" fontId="188" fillId="21" borderId="101" xfId="0" applyFont="1" applyFill="1" applyBorder="1" applyAlignment="1">
      <alignment horizontal="center"/>
    </xf>
    <xf numFmtId="0" fontId="29" fillId="21" borderId="102" xfId="0" applyFont="1" applyFill="1" applyBorder="1" applyAlignment="1">
      <alignment horizontal="left" indent="1"/>
    </xf>
    <xf numFmtId="0" fontId="75" fillId="21" borderId="101" xfId="0" applyFont="1" applyFill="1" applyBorder="1" applyAlignment="1">
      <alignment horizontal="center"/>
    </xf>
    <xf numFmtId="0" fontId="94" fillId="21" borderId="101" xfId="0" applyFont="1" applyFill="1" applyBorder="1" applyAlignment="1">
      <alignment horizontal="left"/>
    </xf>
    <xf numFmtId="0" fontId="94" fillId="21" borderId="101" xfId="0" applyFont="1" applyFill="1" applyBorder="1" applyAlignment="1">
      <alignment horizontal="center"/>
    </xf>
    <xf numFmtId="0" fontId="188" fillId="21" borderId="101" xfId="0" applyFont="1" applyFill="1" applyBorder="1" applyAlignment="1">
      <alignment horizontal="left" indent="1"/>
    </xf>
    <xf numFmtId="0" fontId="94" fillId="21" borderId="101" xfId="0" applyFont="1" applyFill="1" applyBorder="1"/>
    <xf numFmtId="0" fontId="94" fillId="21" borderId="101" xfId="0" applyFont="1" applyFill="1" applyBorder="1" applyAlignment="1">
      <alignment horizontal="left" indent="1"/>
    </xf>
    <xf numFmtId="0" fontId="94" fillId="21" borderId="101" xfId="0" applyFont="1" applyFill="1" applyBorder="1" applyAlignment="1">
      <alignment horizontal="right"/>
    </xf>
    <xf numFmtId="0" fontId="188" fillId="21" borderId="101" xfId="0" applyFont="1" applyFill="1" applyBorder="1" applyAlignment="1">
      <alignment horizontal="left"/>
    </xf>
    <xf numFmtId="0" fontId="94" fillId="21" borderId="101" xfId="0" applyFont="1" applyFill="1" applyBorder="1" applyAlignment="1">
      <alignment horizontal="right" indent="1"/>
    </xf>
    <xf numFmtId="0" fontId="27" fillId="16" borderId="101" xfId="0" applyFont="1" applyFill="1" applyBorder="1" applyAlignment="1">
      <alignment horizontal="center" vertical="center"/>
    </xf>
    <xf numFmtId="0" fontId="42" fillId="19" borderId="82" xfId="0" applyFont="1" applyFill="1" applyBorder="1" applyAlignment="1">
      <alignment vertical="center"/>
    </xf>
    <xf numFmtId="0" fontId="341" fillId="19" borderId="73" xfId="0" applyFont="1" applyFill="1" applyBorder="1" applyAlignment="1">
      <alignment horizontal="right" vertical="center" indent="1"/>
    </xf>
    <xf numFmtId="0" fontId="42" fillId="19" borderId="71" xfId="0" applyFont="1" applyFill="1" applyBorder="1" applyAlignment="1">
      <alignment horizontal="left" vertical="center"/>
    </xf>
    <xf numFmtId="0" fontId="42" fillId="19" borderId="0" xfId="0" applyFont="1" applyFill="1" applyAlignment="1">
      <alignment horizontal="left" vertical="center"/>
    </xf>
    <xf numFmtId="0" fontId="65" fillId="19" borderId="0" xfId="0" applyFont="1" applyFill="1" applyAlignment="1">
      <alignment horizontal="left" vertical="center" indent="2"/>
    </xf>
    <xf numFmtId="0" fontId="65" fillId="19" borderId="81" xfId="0" applyFont="1" applyFill="1" applyBorder="1" applyAlignment="1">
      <alignment horizontal="left" vertical="center" indent="2"/>
    </xf>
    <xf numFmtId="0" fontId="42" fillId="19" borderId="81" xfId="0" applyFont="1" applyFill="1" applyBorder="1" applyAlignment="1">
      <alignment vertical="center"/>
    </xf>
    <xf numFmtId="0" fontId="427" fillId="13" borderId="81" xfId="0" applyFont="1" applyFill="1" applyBorder="1" applyAlignment="1">
      <alignment vertical="center"/>
    </xf>
    <xf numFmtId="0" fontId="341" fillId="19" borderId="71" xfId="0" applyFont="1" applyFill="1" applyBorder="1" applyAlignment="1">
      <alignment horizontal="right" vertical="center" indent="1"/>
    </xf>
    <xf numFmtId="0" fontId="341" fillId="19" borderId="0" xfId="0" applyFont="1" applyFill="1" applyAlignment="1">
      <alignment horizontal="right" vertical="center" indent="1"/>
    </xf>
    <xf numFmtId="0" fontId="329" fillId="19" borderId="81" xfId="0" applyFont="1" applyFill="1" applyBorder="1" applyAlignment="1">
      <alignment horizontal="left" vertical="center" indent="2"/>
    </xf>
    <xf numFmtId="0" fontId="315" fillId="19" borderId="81" xfId="0" applyFont="1" applyFill="1" applyBorder="1" applyAlignment="1">
      <alignment vertical="center"/>
    </xf>
    <xf numFmtId="0" fontId="42" fillId="19" borderId="73" xfId="0" applyFont="1" applyFill="1" applyBorder="1" applyAlignment="1">
      <alignment horizontal="right" vertical="center" indent="1"/>
    </xf>
    <xf numFmtId="0" fontId="42" fillId="13" borderId="81" xfId="0" applyFont="1" applyFill="1" applyBorder="1" applyAlignment="1">
      <alignment vertical="center"/>
    </xf>
    <xf numFmtId="0" fontId="341" fillId="19" borderId="71" xfId="0" applyFont="1" applyFill="1" applyBorder="1" applyAlignment="1">
      <alignment horizontal="left" vertical="center"/>
    </xf>
    <xf numFmtId="0" fontId="341" fillId="19" borderId="0" xfId="0" applyFont="1" applyFill="1" applyAlignment="1">
      <alignment horizontal="left" vertical="center"/>
    </xf>
    <xf numFmtId="0" fontId="18" fillId="19" borderId="81" xfId="0" applyFont="1" applyFill="1" applyBorder="1" applyAlignment="1">
      <alignment horizontal="center" vertical="center"/>
    </xf>
    <xf numFmtId="0" fontId="18" fillId="13" borderId="81" xfId="0" applyFont="1" applyFill="1" applyBorder="1" applyAlignment="1">
      <alignment horizontal="center" vertical="center"/>
    </xf>
    <xf numFmtId="0" fontId="1" fillId="19" borderId="82" xfId="0" applyFont="1" applyFill="1" applyBorder="1" applyAlignment="1">
      <alignment horizontal="center"/>
    </xf>
    <xf numFmtId="0" fontId="42" fillId="19" borderId="74" xfId="0" applyFont="1" applyFill="1" applyBorder="1" applyAlignment="1">
      <alignment vertical="center"/>
    </xf>
    <xf numFmtId="0" fontId="42" fillId="19" borderId="75" xfId="0" applyFont="1" applyFill="1" applyBorder="1" applyAlignment="1">
      <alignment vertical="center"/>
    </xf>
    <xf numFmtId="0" fontId="29" fillId="17" borderId="402" xfId="0" applyFont="1" applyFill="1" applyBorder="1" applyAlignment="1">
      <alignment horizontal="left" indent="1"/>
    </xf>
    <xf numFmtId="0" fontId="204" fillId="17" borderId="338" xfId="0" applyFont="1" applyFill="1" applyBorder="1"/>
    <xf numFmtId="0" fontId="204" fillId="17" borderId="312" xfId="0" applyFont="1" applyFill="1" applyBorder="1"/>
    <xf numFmtId="0" fontId="204" fillId="17" borderId="380" xfId="0" applyFont="1" applyFill="1" applyBorder="1"/>
    <xf numFmtId="0" fontId="204" fillId="17" borderId="339" xfId="0" applyFont="1" applyFill="1" applyBorder="1"/>
    <xf numFmtId="0" fontId="204" fillId="17" borderId="405" xfId="0" applyFont="1" applyFill="1" applyBorder="1"/>
    <xf numFmtId="0" fontId="204" fillId="17" borderId="406" xfId="0" applyFont="1" applyFill="1" applyBorder="1"/>
    <xf numFmtId="0" fontId="94" fillId="17" borderId="406" xfId="0" applyFont="1" applyFill="1" applyBorder="1"/>
    <xf numFmtId="0" fontId="94" fillId="17" borderId="407" xfId="0" applyFont="1" applyFill="1" applyBorder="1"/>
    <xf numFmtId="0" fontId="486" fillId="17" borderId="383" xfId="0" quotePrefix="1" applyFont="1" applyFill="1" applyBorder="1" applyAlignment="1">
      <alignment horizontal="center"/>
    </xf>
    <xf numFmtId="0" fontId="1" fillId="17" borderId="385" xfId="0" applyFont="1" applyFill="1" applyBorder="1" applyAlignment="1">
      <alignment horizontal="center"/>
    </xf>
    <xf numFmtId="0" fontId="127" fillId="17" borderId="383" xfId="0" quotePrefix="1" applyFont="1" applyFill="1" applyBorder="1" applyAlignment="1">
      <alignment horizontal="right" vertical="top" indent="1"/>
    </xf>
    <xf numFmtId="0" fontId="1" fillId="17" borderId="395" xfId="0" applyFont="1" applyFill="1" applyBorder="1" applyAlignment="1">
      <alignment horizontal="center"/>
    </xf>
    <xf numFmtId="0" fontId="37" fillId="14" borderId="383" xfId="0" applyFont="1" applyFill="1" applyBorder="1" applyAlignment="1">
      <alignment horizontal="center" vertical="center"/>
    </xf>
    <xf numFmtId="0" fontId="27" fillId="17" borderId="403" xfId="0" applyFont="1" applyFill="1" applyBorder="1"/>
    <xf numFmtId="0" fontId="146" fillId="17" borderId="76" xfId="0" applyFont="1" applyFill="1" applyBorder="1" applyAlignment="1">
      <alignment vertical="top"/>
    </xf>
    <xf numFmtId="0" fontId="27" fillId="17" borderId="404" xfId="0" applyFont="1" applyFill="1" applyBorder="1"/>
    <xf numFmtId="0" fontId="94" fillId="23" borderId="189" xfId="0" applyFont="1" applyFill="1" applyBorder="1" applyAlignment="1">
      <alignment horizontal="center"/>
    </xf>
    <xf numFmtId="0" fontId="94" fillId="23" borderId="189" xfId="0" applyFont="1" applyFill="1" applyBorder="1" applyAlignment="1">
      <alignment horizontal="right" vertical="center"/>
    </xf>
    <xf numFmtId="0" fontId="68" fillId="23" borderId="189" xfId="0" applyFont="1" applyFill="1" applyBorder="1"/>
    <xf numFmtId="0" fontId="94" fillId="23" borderId="189" xfId="0" applyFont="1" applyFill="1" applyBorder="1" applyAlignment="1">
      <alignment horizontal="right"/>
    </xf>
    <xf numFmtId="0" fontId="68" fillId="23" borderId="189" xfId="0" applyFont="1" applyFill="1" applyBorder="1" applyAlignment="1">
      <alignment horizontal="center"/>
    </xf>
    <xf numFmtId="0" fontId="23" fillId="24" borderId="0" xfId="0" applyFont="1" applyFill="1" applyAlignment="1" applyProtection="1">
      <alignment vertical="center"/>
      <protection hidden="1"/>
    </xf>
    <xf numFmtId="0" fontId="117" fillId="4" borderId="0" xfId="0" applyFont="1" applyFill="1" applyAlignment="1" applyProtection="1">
      <alignment vertical="center" wrapText="1"/>
      <protection hidden="1"/>
    </xf>
    <xf numFmtId="0" fontId="21" fillId="4" borderId="0" xfId="0" quotePrefix="1" applyFont="1" applyFill="1" applyAlignment="1" applyProtection="1">
      <alignment vertical="center"/>
      <protection hidden="1"/>
    </xf>
    <xf numFmtId="14" fontId="23" fillId="4" borderId="0" xfId="0" applyNumberFormat="1" applyFont="1" applyFill="1" applyAlignment="1" applyProtection="1">
      <alignment vertical="center"/>
      <protection hidden="1"/>
    </xf>
    <xf numFmtId="0" fontId="38" fillId="4" borderId="0" xfId="0" applyFont="1" applyFill="1" applyProtection="1">
      <protection hidden="1"/>
    </xf>
    <xf numFmtId="0" fontId="117" fillId="4" borderId="0" xfId="0" applyFont="1" applyFill="1" applyAlignment="1" applyProtection="1">
      <alignment vertical="center"/>
      <protection hidden="1"/>
    </xf>
    <xf numFmtId="0" fontId="180" fillId="4" borderId="0" xfId="0" applyFont="1" applyFill="1" applyProtection="1">
      <protection hidden="1"/>
    </xf>
    <xf numFmtId="0" fontId="246" fillId="4" borderId="0" xfId="0" applyFont="1" applyFill="1" applyProtection="1">
      <protection hidden="1"/>
    </xf>
    <xf numFmtId="0" fontId="117" fillId="20" borderId="211" xfId="0" applyFont="1" applyFill="1" applyBorder="1" applyAlignment="1" applyProtection="1">
      <alignment vertical="center" wrapText="1"/>
      <protection hidden="1"/>
    </xf>
    <xf numFmtId="0" fontId="117" fillId="20" borderId="212" xfId="0" applyFont="1" applyFill="1" applyBorder="1" applyAlignment="1" applyProtection="1">
      <alignment vertical="center" wrapText="1"/>
      <protection hidden="1"/>
    </xf>
    <xf numFmtId="0" fontId="117" fillId="20" borderId="213" xfId="0" applyFont="1" applyFill="1" applyBorder="1" applyAlignment="1" applyProtection="1">
      <alignment vertical="center" wrapText="1"/>
      <protection hidden="1"/>
    </xf>
    <xf numFmtId="0" fontId="117" fillId="20" borderId="214" xfId="0" applyFont="1" applyFill="1" applyBorder="1" applyAlignment="1" applyProtection="1">
      <alignment vertical="center" wrapText="1"/>
      <protection hidden="1"/>
    </xf>
    <xf numFmtId="0" fontId="117" fillId="20" borderId="0" xfId="0" applyFont="1" applyFill="1" applyAlignment="1" applyProtection="1">
      <alignment vertical="center" wrapText="1"/>
      <protection hidden="1"/>
    </xf>
    <xf numFmtId="0" fontId="117" fillId="20" borderId="215" xfId="0" applyFont="1" applyFill="1" applyBorder="1" applyAlignment="1" applyProtection="1">
      <alignment vertical="center" wrapText="1"/>
      <protection hidden="1"/>
    </xf>
    <xf numFmtId="0" fontId="56" fillId="0" borderId="0" xfId="0" applyFont="1" applyAlignment="1" applyProtection="1">
      <alignment horizontal="left"/>
      <protection hidden="1"/>
    </xf>
    <xf numFmtId="0" fontId="23" fillId="3" borderId="0" xfId="0" applyFont="1" applyFill="1" applyAlignment="1" applyProtection="1">
      <alignment vertical="center"/>
      <protection hidden="1"/>
    </xf>
    <xf numFmtId="0" fontId="240" fillId="4" borderId="0" xfId="0" applyFont="1" applyFill="1" applyAlignment="1" applyProtection="1">
      <alignment vertical="center"/>
      <protection hidden="1"/>
    </xf>
    <xf numFmtId="0" fontId="239" fillId="4" borderId="0" xfId="0" applyFont="1" applyFill="1" applyAlignment="1" applyProtection="1">
      <alignment vertical="center"/>
      <protection hidden="1"/>
    </xf>
    <xf numFmtId="0" fontId="238" fillId="4" borderId="0" xfId="0" applyFont="1" applyFill="1" applyAlignment="1" applyProtection="1">
      <alignment vertical="center" wrapText="1"/>
      <protection hidden="1"/>
    </xf>
    <xf numFmtId="0" fontId="241" fillId="4" borderId="0" xfId="0" applyFont="1" applyFill="1" applyAlignment="1" applyProtection="1">
      <alignment vertical="center"/>
      <protection hidden="1"/>
    </xf>
    <xf numFmtId="0" fontId="242" fillId="4" borderId="0" xfId="0" applyFont="1" applyFill="1" applyAlignment="1" applyProtection="1">
      <alignment vertical="center"/>
      <protection hidden="1"/>
    </xf>
    <xf numFmtId="0" fontId="243" fillId="4" borderId="0" xfId="0" applyFont="1" applyFill="1" applyAlignment="1" applyProtection="1">
      <alignment vertical="center"/>
      <protection hidden="1"/>
    </xf>
    <xf numFmtId="0" fontId="61" fillId="0" borderId="0" xfId="0" applyFont="1" applyAlignment="1" applyProtection="1">
      <alignment vertical="top" wrapText="1"/>
      <protection hidden="1"/>
    </xf>
    <xf numFmtId="0" fontId="244" fillId="4" borderId="0" xfId="0" applyFont="1" applyFill="1" applyAlignment="1" applyProtection="1">
      <alignment vertical="center"/>
      <protection hidden="1"/>
    </xf>
    <xf numFmtId="0" fontId="245" fillId="4" borderId="0" xfId="0" applyFont="1" applyFill="1" applyAlignment="1" applyProtection="1">
      <alignment vertical="center"/>
      <protection hidden="1"/>
    </xf>
    <xf numFmtId="0" fontId="249" fillId="4" borderId="0" xfId="0" applyFont="1" applyFill="1" applyAlignment="1" applyProtection="1">
      <alignment vertical="center"/>
      <protection hidden="1"/>
    </xf>
    <xf numFmtId="0" fontId="117" fillId="20" borderId="216" xfId="0" applyFont="1" applyFill="1" applyBorder="1" applyAlignment="1" applyProtection="1">
      <alignment vertical="center" wrapText="1"/>
      <protection hidden="1"/>
    </xf>
    <xf numFmtId="0" fontId="117" fillId="20" borderId="217" xfId="0" applyFont="1" applyFill="1" applyBorder="1" applyAlignment="1" applyProtection="1">
      <alignment vertical="center" wrapText="1"/>
      <protection hidden="1"/>
    </xf>
    <xf numFmtId="0" fontId="117" fillId="20" borderId="218" xfId="0" applyFont="1" applyFill="1" applyBorder="1" applyAlignment="1" applyProtection="1">
      <alignment vertical="center" wrapText="1"/>
      <protection hidden="1"/>
    </xf>
    <xf numFmtId="0" fontId="258" fillId="4" borderId="0" xfId="0" applyFont="1" applyFill="1" applyAlignment="1" applyProtection="1">
      <alignment vertical="center"/>
      <protection hidden="1"/>
    </xf>
    <xf numFmtId="0" fontId="140" fillId="4" borderId="0" xfId="0" applyFont="1" applyFill="1" applyAlignment="1" applyProtection="1">
      <alignment vertical="center"/>
      <protection hidden="1"/>
    </xf>
    <xf numFmtId="0" fontId="141" fillId="4" borderId="0" xfId="0" quotePrefix="1" applyFont="1" applyFill="1" applyAlignment="1" applyProtection="1">
      <alignment vertical="center"/>
      <protection hidden="1"/>
    </xf>
    <xf numFmtId="0" fontId="140" fillId="4" borderId="0" xfId="0" applyFont="1" applyFill="1" applyAlignment="1" applyProtection="1">
      <alignment horizontal="center" vertical="top"/>
      <protection hidden="1"/>
    </xf>
    <xf numFmtId="0" fontId="141" fillId="4" borderId="0" xfId="0" applyFont="1" applyFill="1" applyAlignment="1" applyProtection="1">
      <alignment vertical="center" textRotation="255" wrapText="1"/>
      <protection hidden="1"/>
    </xf>
    <xf numFmtId="0" fontId="21" fillId="24" borderId="0" xfId="0" applyFont="1" applyFill="1" applyAlignment="1" applyProtection="1">
      <alignment vertical="center" textRotation="255" wrapText="1"/>
      <protection hidden="1"/>
    </xf>
    <xf numFmtId="0" fontId="101" fillId="0" borderId="0" xfId="0" applyFont="1" applyAlignment="1" applyProtection="1">
      <alignment vertical="center"/>
      <protection hidden="1"/>
    </xf>
    <xf numFmtId="0" fontId="218" fillId="0" borderId="0" xfId="0" applyFont="1" applyAlignment="1" applyProtection="1">
      <alignment horizontal="center" vertical="center"/>
      <protection hidden="1"/>
    </xf>
    <xf numFmtId="0" fontId="213" fillId="0" borderId="0" xfId="0" applyFont="1" applyAlignment="1" applyProtection="1">
      <alignment vertical="center"/>
      <protection hidden="1"/>
    </xf>
    <xf numFmtId="0" fontId="250" fillId="4" borderId="0" xfId="0" applyFont="1" applyFill="1" applyAlignment="1" applyProtection="1">
      <alignment vertical="center"/>
      <protection hidden="1"/>
    </xf>
    <xf numFmtId="0" fontId="1" fillId="4" borderId="16" xfId="0" applyFont="1" applyFill="1" applyBorder="1" applyAlignment="1" applyProtection="1">
      <alignment horizontal="center"/>
      <protection hidden="1"/>
    </xf>
    <xf numFmtId="0" fontId="21" fillId="0" borderId="0" xfId="0" quotePrefix="1" applyFont="1" applyAlignment="1" applyProtection="1">
      <alignment vertical="center"/>
      <protection hidden="1"/>
    </xf>
    <xf numFmtId="14" fontId="23" fillId="0" borderId="0" xfId="0" applyNumberFormat="1" applyFont="1" applyAlignment="1" applyProtection="1">
      <alignment vertical="center"/>
      <protection hidden="1"/>
    </xf>
    <xf numFmtId="0" fontId="23" fillId="0" borderId="0" xfId="0" applyFont="1" applyAlignment="1" applyProtection="1">
      <alignment vertical="top" wrapText="1"/>
      <protection hidden="1"/>
    </xf>
    <xf numFmtId="0" fontId="23" fillId="0" borderId="0" xfId="0" applyFont="1" applyAlignment="1" applyProtection="1">
      <alignment vertical="top"/>
      <protection hidden="1"/>
    </xf>
    <xf numFmtId="0" fontId="23" fillId="0" borderId="0" xfId="0" applyFont="1" applyAlignment="1" applyProtection="1">
      <alignment vertical="center" wrapText="1"/>
      <protection hidden="1"/>
    </xf>
    <xf numFmtId="0" fontId="21" fillId="0" borderId="0" xfId="0" applyFont="1" applyAlignment="1" applyProtection="1">
      <alignment vertical="center" textRotation="255" wrapText="1"/>
      <protection hidden="1"/>
    </xf>
    <xf numFmtId="0" fontId="21" fillId="0" borderId="0" xfId="0" applyFont="1" applyAlignment="1" applyProtection="1">
      <alignment vertical="center" wrapText="1"/>
      <protection hidden="1"/>
    </xf>
    <xf numFmtId="0" fontId="23" fillId="16" borderId="40" xfId="0" applyFont="1" applyFill="1" applyBorder="1" applyAlignment="1" applyProtection="1">
      <alignment horizontal="left" vertical="center"/>
      <protection hidden="1"/>
    </xf>
    <xf numFmtId="0" fontId="23" fillId="16" borderId="56" xfId="0" applyFont="1" applyFill="1" applyBorder="1" applyAlignment="1" applyProtection="1">
      <alignment horizontal="left" vertical="center"/>
      <protection hidden="1"/>
    </xf>
    <xf numFmtId="0" fontId="23" fillId="16" borderId="39" xfId="0" applyFont="1" applyFill="1" applyBorder="1" applyAlignment="1" applyProtection="1">
      <alignment horizontal="left" vertical="center"/>
      <protection hidden="1"/>
    </xf>
    <xf numFmtId="0" fontId="23" fillId="16" borderId="44" xfId="0" applyFont="1" applyFill="1" applyBorder="1" applyAlignment="1" applyProtection="1">
      <alignment horizontal="left" vertical="center"/>
      <protection hidden="1"/>
    </xf>
    <xf numFmtId="0" fontId="23" fillId="16" borderId="0" xfId="0" quotePrefix="1" applyFont="1" applyFill="1" applyAlignment="1" applyProtection="1">
      <alignment horizontal="left" vertical="center"/>
      <protection hidden="1"/>
    </xf>
    <xf numFmtId="14" fontId="23" fillId="16" borderId="0" xfId="0" applyNumberFormat="1" applyFont="1" applyFill="1" applyAlignment="1" applyProtection="1">
      <alignment horizontal="left" vertical="center"/>
      <protection hidden="1"/>
    </xf>
    <xf numFmtId="0" fontId="23" fillId="16" borderId="111" xfId="0" applyFont="1" applyFill="1" applyBorder="1" applyAlignment="1" applyProtection="1">
      <alignment horizontal="left" vertical="center"/>
      <protection hidden="1"/>
    </xf>
    <xf numFmtId="0" fontId="23" fillId="16" borderId="0" xfId="0" applyFont="1" applyFill="1" applyAlignment="1" applyProtection="1">
      <alignment horizontal="left"/>
      <protection hidden="1"/>
    </xf>
    <xf numFmtId="0" fontId="23" fillId="16" borderId="0" xfId="0" applyFont="1" applyFill="1" applyAlignment="1" applyProtection="1">
      <alignment horizontal="left" vertical="top"/>
      <protection hidden="1"/>
    </xf>
    <xf numFmtId="0" fontId="23" fillId="16" borderId="0" xfId="0" applyFont="1" applyFill="1" applyAlignment="1" applyProtection="1">
      <alignment horizontal="left" vertical="center" textRotation="255" wrapText="1"/>
      <protection hidden="1"/>
    </xf>
    <xf numFmtId="0" fontId="23" fillId="16" borderId="0" xfId="0" applyFont="1" applyFill="1" applyAlignment="1" applyProtection="1">
      <alignment horizontal="left" vertical="center" wrapText="1"/>
      <protection hidden="1"/>
    </xf>
    <xf numFmtId="0" fontId="23" fillId="16" borderId="38" xfId="0" applyFont="1" applyFill="1" applyBorder="1" applyAlignment="1" applyProtection="1">
      <alignment horizontal="left" vertical="center"/>
      <protection hidden="1"/>
    </xf>
    <xf numFmtId="0" fontId="23" fillId="16" borderId="57" xfId="0" applyFont="1" applyFill="1" applyBorder="1" applyAlignment="1" applyProtection="1">
      <alignment horizontal="left" vertical="center"/>
      <protection hidden="1"/>
    </xf>
    <xf numFmtId="0" fontId="23" fillId="16" borderId="26" xfId="0" applyFont="1" applyFill="1" applyBorder="1" applyAlignment="1" applyProtection="1">
      <alignment horizontal="left" vertical="center"/>
      <protection hidden="1"/>
    </xf>
    <xf numFmtId="0" fontId="139" fillId="18" borderId="0" xfId="0" applyFont="1" applyFill="1" applyAlignment="1" applyProtection="1">
      <alignment vertical="center"/>
      <protection hidden="1"/>
    </xf>
    <xf numFmtId="0" fontId="484" fillId="18" borderId="0" xfId="0" applyFont="1" applyFill="1" applyAlignment="1" applyProtection="1">
      <alignment vertical="center" wrapText="1"/>
      <protection hidden="1"/>
    </xf>
    <xf numFmtId="0" fontId="492" fillId="18" borderId="0" xfId="0" applyFont="1" applyFill="1" applyAlignment="1" applyProtection="1">
      <alignment vertical="center" wrapText="1"/>
      <protection hidden="1"/>
    </xf>
    <xf numFmtId="0" fontId="502" fillId="18" borderId="0" xfId="0" applyFont="1" applyFill="1" applyAlignment="1" applyProtection="1">
      <alignment vertical="center" wrapText="1"/>
      <protection hidden="1"/>
    </xf>
    <xf numFmtId="0" fontId="161" fillId="18" borderId="0" xfId="0" applyFont="1" applyFill="1" applyProtection="1">
      <protection hidden="1"/>
    </xf>
    <xf numFmtId="0" fontId="278" fillId="18" borderId="202" xfId="0" applyFont="1" applyFill="1" applyBorder="1" applyAlignment="1" applyProtection="1">
      <alignment horizontal="center" vertical="top"/>
      <protection hidden="1"/>
    </xf>
    <xf numFmtId="0" fontId="161" fillId="18" borderId="0" xfId="0" applyFont="1" applyFill="1" applyAlignment="1" applyProtection="1">
      <alignment vertical="center"/>
      <protection hidden="1"/>
    </xf>
    <xf numFmtId="0" fontId="140" fillId="0" borderId="0" xfId="0" applyFont="1" applyAlignment="1" applyProtection="1">
      <alignment vertical="center"/>
      <protection hidden="1"/>
    </xf>
    <xf numFmtId="0" fontId="141" fillId="0" borderId="0" xfId="0" quotePrefix="1" applyFont="1" applyAlignment="1" applyProtection="1">
      <alignment vertical="center"/>
      <protection hidden="1"/>
    </xf>
    <xf numFmtId="0" fontId="252" fillId="0" borderId="0" xfId="0" applyFont="1" applyAlignment="1" applyProtection="1">
      <alignment horizontal="center" vertical="center"/>
      <protection hidden="1"/>
    </xf>
    <xf numFmtId="0" fontId="253" fillId="0" borderId="0" xfId="0" applyFont="1" applyAlignment="1" applyProtection="1">
      <alignment horizontal="center" vertical="center"/>
      <protection hidden="1"/>
    </xf>
    <xf numFmtId="0" fontId="140" fillId="0" borderId="0" xfId="0" applyFont="1" applyAlignment="1" applyProtection="1">
      <alignment horizontal="center" vertical="top"/>
      <protection hidden="1"/>
    </xf>
    <xf numFmtId="0" fontId="141" fillId="0" borderId="0" xfId="0" applyFont="1" applyAlignment="1" applyProtection="1">
      <alignment vertical="center" textRotation="255" wrapText="1"/>
      <protection hidden="1"/>
    </xf>
    <xf numFmtId="0" fontId="20" fillId="4" borderId="0" xfId="0" applyFont="1" applyFill="1" applyAlignment="1" applyProtection="1">
      <alignment vertical="center"/>
      <protection hidden="1"/>
    </xf>
    <xf numFmtId="0" fontId="214" fillId="0" borderId="0" xfId="0" applyFont="1" applyAlignment="1" applyProtection="1">
      <alignment vertical="center"/>
      <protection hidden="1"/>
    </xf>
    <xf numFmtId="0" fontId="23" fillId="3" borderId="0" xfId="0" applyFont="1" applyFill="1" applyAlignment="1">
      <alignment vertical="center"/>
    </xf>
    <xf numFmtId="0" fontId="139" fillId="3" borderId="0" xfId="0" applyFont="1" applyFill="1" applyAlignment="1">
      <alignment vertical="center"/>
    </xf>
    <xf numFmtId="0" fontId="27" fillId="3" borderId="0" xfId="0" applyFont="1" applyFill="1" applyAlignment="1">
      <alignment horizontal="center" vertical="center"/>
    </xf>
    <xf numFmtId="0" fontId="38" fillId="3" borderId="0" xfId="0" applyFont="1" applyFill="1" applyAlignment="1">
      <alignment horizontal="center" vertical="center"/>
    </xf>
    <xf numFmtId="0" fontId="56" fillId="3" borderId="0" xfId="0" applyFont="1" applyFill="1" applyAlignment="1">
      <alignment vertical="center"/>
    </xf>
    <xf numFmtId="0" fontId="23" fillId="3" borderId="0" xfId="0" applyFont="1" applyFill="1" applyAlignment="1">
      <alignment horizontal="right" vertical="center"/>
    </xf>
    <xf numFmtId="0" fontId="23" fillId="3" borderId="0" xfId="0" quotePrefix="1" applyFont="1" applyFill="1" applyAlignment="1">
      <alignment vertical="center"/>
    </xf>
    <xf numFmtId="0" fontId="23" fillId="3" borderId="0" xfId="0" applyFont="1" applyFill="1" applyAlignment="1">
      <alignment horizontal="left" vertical="center"/>
    </xf>
    <xf numFmtId="0" fontId="68" fillId="3" borderId="0" xfId="0" applyFont="1" applyFill="1" applyAlignment="1">
      <alignment horizontal="left" vertical="center" indent="1"/>
    </xf>
    <xf numFmtId="0" fontId="68" fillId="3" borderId="0" xfId="0" applyFont="1" applyFill="1" applyAlignment="1">
      <alignment horizontal="right" vertical="center"/>
    </xf>
    <xf numFmtId="0" fontId="29" fillId="3" borderId="0" xfId="0" applyFont="1" applyFill="1" applyAlignment="1">
      <alignment horizontal="center"/>
    </xf>
    <xf numFmtId="0" fontId="23" fillId="15" borderId="0" xfId="0" applyFont="1" applyFill="1" applyAlignment="1">
      <alignment vertical="center"/>
    </xf>
    <xf numFmtId="0" fontId="122" fillId="15" borderId="0" xfId="0" applyFont="1" applyFill="1" applyAlignment="1">
      <alignment vertical="center"/>
    </xf>
    <xf numFmtId="0" fontId="121" fillId="4" borderId="0" xfId="0" applyFont="1" applyFill="1" applyAlignment="1">
      <alignment horizontal="center" vertical="center" wrapText="1"/>
    </xf>
    <xf numFmtId="0" fontId="507" fillId="0" borderId="0" xfId="0" applyFont="1" applyAlignment="1" applyProtection="1">
      <alignment horizontal="left"/>
      <protection locked="0"/>
    </xf>
    <xf numFmtId="0" fontId="508" fillId="4" borderId="0" xfId="0" applyFont="1" applyFill="1" applyAlignment="1">
      <alignment horizontal="center" vertical="center"/>
    </xf>
    <xf numFmtId="0" fontId="509" fillId="4" borderId="0" xfId="0" applyFont="1" applyFill="1" applyAlignment="1">
      <alignment horizontal="center" vertical="center"/>
    </xf>
    <xf numFmtId="0" fontId="186" fillId="0" borderId="0" xfId="0" quotePrefix="1" applyFont="1" applyAlignment="1" applyProtection="1">
      <alignment horizontal="left"/>
      <protection locked="0"/>
    </xf>
    <xf numFmtId="14" fontId="137" fillId="0" borderId="0" xfId="0" applyNumberFormat="1" applyFont="1" applyAlignment="1">
      <alignment horizontal="center" vertical="center"/>
    </xf>
    <xf numFmtId="0" fontId="137" fillId="0" borderId="0" xfId="0" applyFont="1" applyAlignment="1">
      <alignment horizontal="center" vertical="center"/>
    </xf>
    <xf numFmtId="0" fontId="177" fillId="18" borderId="0" xfId="0" applyFont="1" applyFill="1" applyAlignment="1" applyProtection="1">
      <alignment horizontal="center" vertical="center"/>
      <protection locked="0"/>
    </xf>
    <xf numFmtId="0" fontId="184" fillId="23" borderId="0" xfId="0" applyFont="1" applyFill="1" applyAlignment="1">
      <alignment horizontal="left" vertical="center" indent="1"/>
    </xf>
    <xf numFmtId="0" fontId="153" fillId="23" borderId="0" xfId="0" applyFont="1" applyFill="1" applyAlignment="1">
      <alignment horizontal="center"/>
    </xf>
    <xf numFmtId="0" fontId="352" fillId="23" borderId="0" xfId="0" applyFont="1" applyFill="1" applyAlignment="1">
      <alignment horizontal="center"/>
    </xf>
    <xf numFmtId="0" fontId="184" fillId="23" borderId="0" xfId="0" applyFont="1" applyFill="1" applyAlignment="1">
      <alignment horizontal="center" vertical="top"/>
    </xf>
    <xf numFmtId="0" fontId="61" fillId="23" borderId="0" xfId="0" applyFont="1" applyFill="1" applyAlignment="1">
      <alignment horizontal="center"/>
    </xf>
    <xf numFmtId="0" fontId="185" fillId="23" borderId="0" xfId="0" applyFont="1" applyFill="1" applyAlignment="1">
      <alignment horizontal="left" vertical="center" indent="1"/>
    </xf>
    <xf numFmtId="0" fontId="153" fillId="23" borderId="0" xfId="0" applyFont="1" applyFill="1" applyAlignment="1">
      <alignment horizontal="left" indent="1"/>
    </xf>
    <xf numFmtId="0" fontId="57" fillId="4" borderId="0" xfId="0" applyFont="1" applyFill="1" applyAlignment="1">
      <alignment horizontal="center" vertical="center"/>
    </xf>
    <xf numFmtId="0" fontId="21" fillId="0" borderId="0" xfId="0" applyFont="1" applyAlignment="1">
      <alignment horizontal="center" vertical="center"/>
    </xf>
    <xf numFmtId="0" fontId="177" fillId="0" borderId="0" xfId="0" applyFont="1" applyAlignment="1">
      <alignment horizontal="center" vertical="top"/>
    </xf>
    <xf numFmtId="0" fontId="122" fillId="0" borderId="0" xfId="0" applyFont="1" applyAlignment="1">
      <alignment horizontal="center"/>
    </xf>
    <xf numFmtId="0" fontId="177" fillId="0" borderId="0" xfId="0" applyFont="1" applyAlignment="1">
      <alignment horizontal="center"/>
    </xf>
    <xf numFmtId="0" fontId="182" fillId="0" borderId="0" xfId="0" applyFont="1" applyAlignment="1">
      <alignment horizontal="center" vertical="top"/>
    </xf>
    <xf numFmtId="166" fontId="161" fillId="0" borderId="0" xfId="0" applyNumberFormat="1" applyFont="1" applyAlignment="1" applyProtection="1">
      <alignment horizontal="center" vertical="top"/>
      <protection locked="0"/>
    </xf>
    <xf numFmtId="1" fontId="161" fillId="0" borderId="0" xfId="0" applyNumberFormat="1" applyFont="1" applyAlignment="1">
      <alignment horizontal="center" vertical="top"/>
    </xf>
    <xf numFmtId="0" fontId="139" fillId="0" borderId="0" xfId="0" applyFont="1" applyAlignment="1">
      <alignment horizontal="center"/>
    </xf>
    <xf numFmtId="0" fontId="64" fillId="0" borderId="0" xfId="0" applyFont="1" applyAlignment="1">
      <alignment horizontal="center" vertical="center"/>
    </xf>
    <xf numFmtId="0" fontId="355" fillId="0" borderId="0" xfId="0" applyFont="1" applyAlignment="1">
      <alignment horizontal="center" vertical="center" wrapText="1"/>
    </xf>
    <xf numFmtId="0" fontId="355" fillId="0" borderId="57" xfId="0" applyFont="1" applyBorder="1" applyAlignment="1">
      <alignment horizontal="center" vertical="center" wrapText="1"/>
    </xf>
    <xf numFmtId="0" fontId="138" fillId="0" borderId="0" xfId="0" applyFont="1" applyAlignment="1">
      <alignment horizontal="center" vertical="center"/>
    </xf>
    <xf numFmtId="0" fontId="38" fillId="18" borderId="0" xfId="0" applyFont="1" applyFill="1" applyAlignment="1" applyProtection="1">
      <alignment horizontal="center" vertical="top"/>
      <protection locked="0"/>
    </xf>
    <xf numFmtId="0" fontId="38" fillId="23" borderId="0" xfId="0" applyFont="1" applyFill="1" applyAlignment="1">
      <alignment horizontal="center" vertical="center"/>
    </xf>
    <xf numFmtId="0" fontId="42" fillId="23" borderId="204" xfId="0" applyFont="1" applyFill="1" applyBorder="1" applyAlignment="1">
      <alignment horizontal="center" vertical="center"/>
    </xf>
    <xf numFmtId="0" fontId="42" fillId="23" borderId="0" xfId="0" applyFont="1" applyFill="1" applyAlignment="1">
      <alignment horizontal="center" vertical="center"/>
    </xf>
    <xf numFmtId="0" fontId="42" fillId="23" borderId="205" xfId="0" applyFont="1" applyFill="1" applyBorder="1" applyAlignment="1">
      <alignment horizontal="center" vertical="center"/>
    </xf>
    <xf numFmtId="0" fontId="122" fillId="23" borderId="0" xfId="0" applyFont="1" applyFill="1" applyAlignment="1">
      <alignment horizontal="center"/>
    </xf>
    <xf numFmtId="0" fontId="186" fillId="23" borderId="0" xfId="0" applyFont="1" applyFill="1" applyAlignment="1">
      <alignment horizontal="center"/>
    </xf>
    <xf numFmtId="2" fontId="127" fillId="0" borderId="57" xfId="0" applyNumberFormat="1" applyFont="1" applyBorder="1" applyAlignment="1">
      <alignment horizontal="left"/>
    </xf>
    <xf numFmtId="0" fontId="21" fillId="0" borderId="0" xfId="0" applyFont="1" applyAlignment="1" applyProtection="1">
      <alignment horizontal="center" vertical="center"/>
      <protection locked="0"/>
    </xf>
    <xf numFmtId="0" fontId="61" fillId="23" borderId="0" xfId="0" applyFont="1" applyFill="1" applyAlignment="1">
      <alignment horizontal="center" vertical="top"/>
    </xf>
    <xf numFmtId="0" fontId="27" fillId="18" borderId="0" xfId="0" applyFont="1" applyFill="1" applyAlignment="1" applyProtection="1">
      <alignment horizontal="center" vertical="center"/>
      <protection locked="0"/>
    </xf>
    <xf numFmtId="0" fontId="492" fillId="18" borderId="0" xfId="0" applyFont="1" applyFill="1" applyAlignment="1">
      <alignment horizontal="center" vertical="center"/>
    </xf>
    <xf numFmtId="0" fontId="429" fillId="0" borderId="0" xfId="0" applyFont="1" applyAlignment="1">
      <alignment horizontal="center" vertical="center"/>
    </xf>
    <xf numFmtId="0" fontId="23" fillId="18" borderId="0" xfId="0" applyFont="1" applyFill="1" applyAlignment="1">
      <alignment horizontal="center" vertical="center"/>
    </xf>
    <xf numFmtId="0" fontId="452" fillId="3" borderId="0" xfId="0" applyFont="1" applyFill="1" applyAlignment="1">
      <alignment horizontal="center" vertical="center"/>
    </xf>
    <xf numFmtId="0" fontId="451" fillId="3" borderId="0" xfId="0" applyFont="1" applyFill="1" applyAlignment="1">
      <alignment horizontal="center" vertical="center"/>
    </xf>
    <xf numFmtId="0" fontId="153" fillId="3" borderId="408" xfId="0" applyFont="1" applyFill="1" applyBorder="1" applyAlignment="1" applyProtection="1">
      <alignment horizontal="center" vertical="center"/>
      <protection locked="0"/>
    </xf>
    <xf numFmtId="0" fontId="153" fillId="3" borderId="409" xfId="0" applyFont="1" applyFill="1" applyBorder="1" applyAlignment="1" applyProtection="1">
      <alignment horizontal="center" vertical="center"/>
      <protection locked="0"/>
    </xf>
    <xf numFmtId="0" fontId="153" fillId="3" borderId="410" xfId="0" applyFont="1" applyFill="1" applyBorder="1" applyAlignment="1" applyProtection="1">
      <alignment horizontal="center" vertical="center"/>
      <protection locked="0"/>
    </xf>
    <xf numFmtId="0" fontId="318" fillId="3" borderId="0" xfId="0" applyFont="1" applyFill="1" applyAlignment="1">
      <alignment horizontal="left" vertical="center"/>
    </xf>
    <xf numFmtId="0" fontId="463" fillId="3" borderId="0" xfId="0" applyFont="1" applyFill="1" applyAlignment="1">
      <alignment horizontal="center" vertical="center"/>
    </xf>
    <xf numFmtId="0" fontId="454" fillId="3" borderId="0" xfId="0" applyFont="1" applyFill="1" applyAlignment="1">
      <alignment horizontal="right" vertical="center"/>
    </xf>
    <xf numFmtId="1" fontId="454" fillId="3" borderId="0" xfId="0" applyNumberFormat="1" applyFont="1" applyFill="1" applyAlignment="1">
      <alignment horizontal="right" vertical="center"/>
    </xf>
    <xf numFmtId="0" fontId="458" fillId="3" borderId="0" xfId="0" applyFont="1" applyFill="1" applyAlignment="1">
      <alignment horizontal="center" vertical="center"/>
    </xf>
    <xf numFmtId="0" fontId="466" fillId="3" borderId="0" xfId="0" applyFont="1" applyFill="1" applyAlignment="1">
      <alignment horizontal="center" vertical="center"/>
    </xf>
    <xf numFmtId="0" fontId="460" fillId="3" borderId="0" xfId="0" applyFont="1" applyFill="1" applyAlignment="1">
      <alignment horizontal="center" vertical="center"/>
    </xf>
    <xf numFmtId="0" fontId="453" fillId="3" borderId="0" xfId="0" applyFont="1" applyFill="1" applyAlignment="1">
      <alignment horizontal="center" vertical="center"/>
    </xf>
    <xf numFmtId="0" fontId="455" fillId="3" borderId="0" xfId="0" applyFont="1" applyFill="1" applyAlignment="1">
      <alignment horizontal="right" vertical="center"/>
    </xf>
    <xf numFmtId="0" fontId="465" fillId="3" borderId="0" xfId="0" applyFont="1" applyFill="1" applyAlignment="1">
      <alignment horizontal="center" vertical="center"/>
    </xf>
    <xf numFmtId="0" fontId="464" fillId="3" borderId="0" xfId="0" applyFont="1" applyFill="1" applyAlignment="1">
      <alignment horizontal="center" vertical="center"/>
    </xf>
    <xf numFmtId="0" fontId="258" fillId="23" borderId="244" xfId="0" applyFont="1" applyFill="1" applyBorder="1" applyAlignment="1">
      <alignment horizontal="center" vertical="center"/>
    </xf>
    <xf numFmtId="0" fontId="258" fillId="23" borderId="245" xfId="0" applyFont="1" applyFill="1" applyBorder="1" applyAlignment="1">
      <alignment horizontal="center" vertical="center"/>
    </xf>
    <xf numFmtId="0" fontId="258" fillId="23" borderId="247" xfId="0" applyFont="1" applyFill="1" applyBorder="1" applyAlignment="1">
      <alignment horizontal="center" vertical="center"/>
    </xf>
    <xf numFmtId="0" fontId="258" fillId="23" borderId="248" xfId="0" applyFont="1" applyFill="1" applyBorder="1" applyAlignment="1">
      <alignment horizontal="center" vertical="center"/>
    </xf>
    <xf numFmtId="0" fontId="42" fillId="3" borderId="290" xfId="0" applyFont="1" applyFill="1" applyBorder="1" applyAlignment="1" applyProtection="1">
      <alignment horizontal="left" vertical="center" indent="2"/>
      <protection locked="0"/>
    </xf>
    <xf numFmtId="0" fontId="42" fillId="3" borderId="158" xfId="0" applyFont="1" applyFill="1" applyBorder="1" applyAlignment="1" applyProtection="1">
      <alignment horizontal="left" vertical="center" indent="2"/>
      <protection locked="0"/>
    </xf>
    <xf numFmtId="0" fontId="42" fillId="3" borderId="291" xfId="0" applyFont="1" applyFill="1" applyBorder="1" applyAlignment="1" applyProtection="1">
      <alignment horizontal="left" vertical="center" indent="2"/>
      <protection locked="0"/>
    </xf>
    <xf numFmtId="0" fontId="42" fillId="3" borderId="292" xfId="0" applyFont="1" applyFill="1" applyBorder="1" applyAlignment="1" applyProtection="1">
      <alignment horizontal="left" vertical="center" indent="2"/>
      <protection locked="0"/>
    </xf>
    <xf numFmtId="0" fontId="234" fillId="15" borderId="0" xfId="0" applyFont="1" applyFill="1" applyAlignment="1">
      <alignment horizontal="center" vertical="top" textRotation="255"/>
    </xf>
    <xf numFmtId="0" fontId="115" fillId="15" borderId="0" xfId="0" applyFont="1" applyFill="1" applyAlignment="1">
      <alignment horizontal="center" vertical="top" textRotation="255"/>
    </xf>
    <xf numFmtId="0" fontId="97" fillId="15" borderId="0" xfId="0" applyFont="1" applyFill="1" applyAlignment="1">
      <alignment horizontal="center" vertical="top" textRotation="255"/>
    </xf>
    <xf numFmtId="20" fontId="115" fillId="15" borderId="0" xfId="0" applyNumberFormat="1" applyFont="1" applyFill="1" applyAlignment="1">
      <alignment horizontal="center" vertical="top" textRotation="255"/>
    </xf>
    <xf numFmtId="0" fontId="234" fillId="3" borderId="0" xfId="0" applyFont="1" applyFill="1" applyAlignment="1">
      <alignment horizontal="center" vertical="top" textRotation="255"/>
    </xf>
    <xf numFmtId="0" fontId="23" fillId="3" borderId="0" xfId="0" applyFont="1" applyFill="1" applyAlignment="1">
      <alignment horizontal="center" vertical="center"/>
    </xf>
    <xf numFmtId="0" fontId="64" fillId="0" borderId="203" xfId="0" applyFont="1" applyBorder="1" applyAlignment="1">
      <alignment horizontal="center" vertical="center"/>
    </xf>
    <xf numFmtId="0" fontId="73" fillId="20" borderId="353" xfId="0" applyFont="1" applyFill="1" applyBorder="1" applyAlignment="1">
      <alignment horizontal="center" vertical="center"/>
    </xf>
    <xf numFmtId="0" fontId="73" fillId="20" borderId="202" xfId="0" applyFont="1" applyFill="1" applyBorder="1" applyAlignment="1">
      <alignment horizontal="center" vertical="center"/>
    </xf>
    <xf numFmtId="0" fontId="73" fillId="20" borderId="354" xfId="0" applyFont="1" applyFill="1" applyBorder="1" applyAlignment="1">
      <alignment horizontal="center" vertical="center"/>
    </xf>
    <xf numFmtId="0" fontId="73" fillId="20" borderId="355" xfId="0" applyFont="1" applyFill="1" applyBorder="1" applyAlignment="1">
      <alignment horizontal="center" vertical="center"/>
    </xf>
    <xf numFmtId="0" fontId="73" fillId="20" borderId="203" xfId="0" applyFont="1" applyFill="1" applyBorder="1" applyAlignment="1">
      <alignment horizontal="center" vertical="center"/>
    </xf>
    <xf numFmtId="0" fontId="73" fillId="20" borderId="356" xfId="0" applyFont="1" applyFill="1" applyBorder="1" applyAlignment="1">
      <alignment horizontal="center" vertical="center"/>
    </xf>
    <xf numFmtId="0" fontId="42" fillId="4" borderId="244" xfId="0" applyFont="1" applyFill="1" applyBorder="1" applyAlignment="1">
      <alignment horizontal="center" vertical="center"/>
    </xf>
    <xf numFmtId="0" fontId="42" fillId="4" borderId="245" xfId="0" applyFont="1" applyFill="1" applyBorder="1" applyAlignment="1">
      <alignment horizontal="center" vertical="center"/>
    </xf>
    <xf numFmtId="0" fontId="42" fillId="4" borderId="247" xfId="0" applyFont="1" applyFill="1" applyBorder="1" applyAlignment="1">
      <alignment horizontal="center" vertical="center"/>
    </xf>
    <xf numFmtId="0" fontId="42" fillId="4" borderId="248" xfId="0" applyFont="1" applyFill="1" applyBorder="1" applyAlignment="1">
      <alignment horizontal="center" vertical="center"/>
    </xf>
    <xf numFmtId="0" fontId="297" fillId="0" borderId="0" xfId="0" applyFont="1" applyAlignment="1">
      <alignment horizontal="right" wrapText="1" indent="1"/>
    </xf>
    <xf numFmtId="0" fontId="21" fillId="18" borderId="0" xfId="0" applyFont="1" applyFill="1" applyAlignment="1" applyProtection="1">
      <alignment horizontal="left" vertical="center"/>
      <protection locked="0"/>
    </xf>
    <xf numFmtId="0" fontId="19" fillId="18" borderId="0" xfId="0" applyFont="1" applyFill="1" applyAlignment="1">
      <alignment horizontal="right"/>
    </xf>
    <xf numFmtId="0" fontId="298" fillId="0" borderId="0" xfId="0" applyFont="1" applyAlignment="1">
      <alignment horizontal="right" wrapText="1" indent="1"/>
    </xf>
    <xf numFmtId="0" fontId="103" fillId="18" borderId="0" xfId="0" applyFont="1" applyFill="1" applyAlignment="1" applyProtection="1">
      <alignment horizontal="left"/>
      <protection locked="0"/>
    </xf>
    <xf numFmtId="0" fontId="23" fillId="18" borderId="0" xfId="0" applyFont="1" applyFill="1" applyAlignment="1" applyProtection="1">
      <alignment horizontal="left" vertical="center" wrapText="1"/>
      <protection locked="0"/>
    </xf>
    <xf numFmtId="0" fontId="104" fillId="9" borderId="0" xfId="0" applyFont="1" applyFill="1" applyAlignment="1">
      <alignment horizontal="center" vertical="center"/>
    </xf>
    <xf numFmtId="0" fontId="104" fillId="11" borderId="0" xfId="0" applyFont="1" applyFill="1" applyAlignment="1">
      <alignment horizontal="center" vertical="center"/>
    </xf>
    <xf numFmtId="0" fontId="386" fillId="16" borderId="0" xfId="0" applyFont="1" applyFill="1" applyAlignment="1">
      <alignment horizontal="right" vertical="center"/>
    </xf>
    <xf numFmtId="0" fontId="386" fillId="18" borderId="0" xfId="0" applyFont="1" applyFill="1" applyAlignment="1">
      <alignment horizontal="left" vertical="center"/>
    </xf>
    <xf numFmtId="0" fontId="21" fillId="23" borderId="0" xfId="0" applyFont="1" applyFill="1" applyAlignment="1">
      <alignment horizontal="left" vertical="center"/>
    </xf>
    <xf numFmtId="0" fontId="21" fillId="23" borderId="0" xfId="0" applyFont="1" applyFill="1" applyAlignment="1" applyProtection="1">
      <alignment horizontal="left" vertical="center"/>
      <protection locked="0"/>
    </xf>
    <xf numFmtId="0" fontId="103" fillId="23" borderId="0" xfId="0" applyFont="1" applyFill="1" applyAlignment="1" applyProtection="1">
      <alignment horizontal="left"/>
      <protection locked="0"/>
    </xf>
    <xf numFmtId="0" fontId="103" fillId="18" borderId="0" xfId="0" applyFont="1" applyFill="1" applyAlignment="1">
      <alignment horizontal="center" vertical="center"/>
    </xf>
    <xf numFmtId="0" fontId="104" fillId="27" borderId="0" xfId="0" applyFont="1" applyFill="1" applyAlignment="1">
      <alignment horizontal="center" vertical="center"/>
    </xf>
    <xf numFmtId="0" fontId="104" fillId="10" borderId="0" xfId="0" applyFont="1" applyFill="1" applyAlignment="1">
      <alignment horizontal="center" vertical="center"/>
    </xf>
    <xf numFmtId="0" fontId="104" fillId="26" borderId="0" xfId="0" applyFont="1" applyFill="1" applyAlignment="1">
      <alignment horizontal="center" vertical="center"/>
    </xf>
    <xf numFmtId="0" fontId="105" fillId="16" borderId="0" xfId="0" applyFont="1" applyFill="1" applyAlignment="1">
      <alignment horizontal="right"/>
    </xf>
    <xf numFmtId="0" fontId="297" fillId="0" borderId="0" xfId="0" quotePrefix="1" applyFont="1" applyAlignment="1" applyProtection="1">
      <alignment horizontal="right" wrapText="1" indent="1"/>
      <protection locked="0"/>
    </xf>
    <xf numFmtId="0" fontId="297" fillId="0" borderId="0" xfId="0" applyFont="1" applyAlignment="1" applyProtection="1">
      <alignment horizontal="right" wrapText="1" indent="1"/>
      <protection locked="0"/>
    </xf>
    <xf numFmtId="0" fontId="111" fillId="0" borderId="0" xfId="0" applyFont="1" applyAlignment="1">
      <alignment horizontal="right" wrapText="1" indent="1"/>
    </xf>
    <xf numFmtId="0" fontId="298" fillId="0" borderId="0" xfId="0" applyFont="1" applyAlignment="1" applyProtection="1">
      <alignment horizontal="right" wrapText="1" indent="1"/>
      <protection locked="0"/>
    </xf>
    <xf numFmtId="0" fontId="298" fillId="0" borderId="0" xfId="0" quotePrefix="1" applyFont="1" applyAlignment="1" applyProtection="1">
      <alignment horizontal="right" wrapText="1" indent="1"/>
      <protection locked="0"/>
    </xf>
    <xf numFmtId="20" fontId="21" fillId="23" borderId="0" xfId="0" applyNumberFormat="1" applyFont="1" applyFill="1" applyAlignment="1" applyProtection="1">
      <alignment horizontal="left" vertical="center"/>
      <protection locked="0"/>
    </xf>
    <xf numFmtId="1" fontId="19" fillId="23" borderId="0" xfId="0" applyNumberFormat="1" applyFont="1" applyFill="1" applyAlignment="1">
      <alignment horizontal="right"/>
    </xf>
    <xf numFmtId="1" fontId="19" fillId="18" borderId="0" xfId="0" applyNumberFormat="1" applyFont="1" applyFill="1" applyAlignment="1">
      <alignment horizontal="right"/>
    </xf>
    <xf numFmtId="0" fontId="19" fillId="4" borderId="0" xfId="0" applyFont="1" applyFill="1" applyAlignment="1">
      <alignment horizontal="left" vertical="center"/>
    </xf>
    <xf numFmtId="0" fontId="21" fillId="18" borderId="0" xfId="0" quotePrefix="1" applyFont="1" applyFill="1" applyAlignment="1" applyProtection="1">
      <alignment horizontal="left" vertical="center"/>
      <protection locked="0"/>
    </xf>
    <xf numFmtId="0" fontId="115" fillId="0" borderId="0" xfId="0" applyFont="1" applyAlignment="1">
      <alignment horizontal="center" vertical="top" textRotation="255"/>
    </xf>
    <xf numFmtId="0" fontId="97" fillId="0" borderId="0" xfId="0" applyFont="1" applyAlignment="1">
      <alignment horizontal="center" vertical="top" textRotation="255"/>
    </xf>
    <xf numFmtId="20" fontId="98" fillId="0" borderId="0" xfId="0" applyNumberFormat="1" applyFont="1" applyAlignment="1">
      <alignment horizontal="center" vertical="top" textRotation="255"/>
    </xf>
    <xf numFmtId="1" fontId="19" fillId="18" borderId="0" xfId="0" applyNumberFormat="1" applyFont="1" applyFill="1" applyAlignment="1" applyProtection="1">
      <alignment horizontal="right"/>
      <protection locked="0"/>
    </xf>
    <xf numFmtId="0" fontId="19" fillId="23" borderId="0" xfId="0" applyFont="1" applyFill="1" applyAlignment="1">
      <alignment horizontal="right"/>
    </xf>
    <xf numFmtId="14" fontId="22" fillId="0" borderId="0" xfId="0" applyNumberFormat="1" applyFont="1" applyAlignment="1" applyProtection="1">
      <alignment horizontal="left" vertical="center"/>
      <protection locked="0"/>
    </xf>
    <xf numFmtId="0" fontId="216" fillId="16" borderId="0" xfId="0" applyFont="1" applyFill="1" applyAlignment="1">
      <alignment horizontal="right" vertical="center" indent="1"/>
    </xf>
    <xf numFmtId="0" fontId="216" fillId="18" borderId="0" xfId="0" applyFont="1" applyFill="1" applyAlignment="1">
      <alignment horizontal="left" vertical="center" indent="1"/>
    </xf>
    <xf numFmtId="0" fontId="209" fillId="18" borderId="0" xfId="0" applyFont="1" applyFill="1" applyAlignment="1">
      <alignment horizontal="left"/>
    </xf>
    <xf numFmtId="0" fontId="104" fillId="2" borderId="0" xfId="0" applyFont="1" applyFill="1" applyAlignment="1">
      <alignment horizontal="center" vertical="center"/>
    </xf>
    <xf numFmtId="0" fontId="104" fillId="8" borderId="0" xfId="0" applyFont="1" applyFill="1" applyAlignment="1">
      <alignment horizontal="center" vertical="center"/>
    </xf>
    <xf numFmtId="0" fontId="103" fillId="23" borderId="0" xfId="0" applyFont="1" applyFill="1" applyAlignment="1">
      <alignment horizontal="left"/>
    </xf>
    <xf numFmtId="0" fontId="216" fillId="0" borderId="0" xfId="0" applyFont="1" applyAlignment="1" applyProtection="1">
      <alignment horizontal="left" vertical="center"/>
      <protection locked="0"/>
    </xf>
    <xf numFmtId="0" fontId="103" fillId="0" borderId="0" xfId="0" applyFont="1" applyAlignment="1" applyProtection="1">
      <alignment horizontal="left" vertical="center"/>
      <protection locked="0"/>
    </xf>
    <xf numFmtId="0" fontId="22" fillId="0" borderId="0" xfId="0" applyFont="1" applyAlignment="1" applyProtection="1">
      <alignment horizontal="left" vertical="center"/>
      <protection locked="0"/>
    </xf>
    <xf numFmtId="0" fontId="23" fillId="18" borderId="0" xfId="0" applyFont="1" applyFill="1" applyAlignment="1" applyProtection="1">
      <alignment horizontal="right" vertical="center" wrapText="1"/>
      <protection locked="0"/>
    </xf>
    <xf numFmtId="0" fontId="103" fillId="18" borderId="0" xfId="0" applyFont="1" applyFill="1" applyAlignment="1">
      <alignment horizontal="center" vertical="center" wrapText="1"/>
    </xf>
    <xf numFmtId="0" fontId="103" fillId="18" borderId="0" xfId="0" applyFont="1" applyFill="1" applyAlignment="1">
      <alignment horizontal="center"/>
    </xf>
    <xf numFmtId="0" fontId="15" fillId="0" borderId="0" xfId="0" applyFont="1" applyAlignment="1">
      <alignment horizontal="center" vertical="center"/>
    </xf>
    <xf numFmtId="0" fontId="15" fillId="0" borderId="0" xfId="0" applyFont="1" applyAlignment="1">
      <alignment horizontal="center"/>
    </xf>
    <xf numFmtId="0" fontId="209" fillId="0" borderId="0" xfId="0" applyFont="1" applyAlignment="1" applyProtection="1">
      <alignment horizontal="left" vertical="center"/>
      <protection locked="0"/>
    </xf>
    <xf numFmtId="0" fontId="104" fillId="14" borderId="0" xfId="0" applyFont="1" applyFill="1" applyAlignment="1">
      <alignment horizontal="right" vertical="top"/>
    </xf>
    <xf numFmtId="0" fontId="137" fillId="0" borderId="0" xfId="0" applyFont="1" applyAlignment="1">
      <alignment horizontal="center" vertical="center" wrapText="1"/>
    </xf>
    <xf numFmtId="0" fontId="137" fillId="0" borderId="57" xfId="0" applyFont="1" applyBorder="1" applyAlignment="1">
      <alignment horizontal="center" vertical="center" wrapText="1"/>
    </xf>
    <xf numFmtId="0" fontId="346" fillId="14" borderId="0" xfId="0" applyFont="1" applyFill="1" applyAlignment="1">
      <alignment horizontal="center" vertical="center"/>
    </xf>
    <xf numFmtId="0" fontId="346" fillId="16" borderId="0" xfId="0" applyFont="1" applyFill="1" applyAlignment="1">
      <alignment horizontal="center" vertical="center"/>
    </xf>
    <xf numFmtId="0" fontId="104" fillId="5" borderId="0" xfId="0" applyFont="1" applyFill="1" applyAlignment="1">
      <alignment horizontal="center" vertical="center"/>
    </xf>
    <xf numFmtId="0" fontId="216" fillId="14" borderId="0" xfId="0" applyFont="1" applyFill="1" applyAlignment="1">
      <alignment horizontal="right" vertical="center" indent="1"/>
    </xf>
    <xf numFmtId="0" fontId="216" fillId="16" borderId="0" xfId="0" applyFont="1" applyFill="1" applyAlignment="1">
      <alignment horizontal="left" vertical="center" indent="1"/>
    </xf>
    <xf numFmtId="0" fontId="104" fillId="12" borderId="0" xfId="0" applyFont="1" applyFill="1" applyAlignment="1">
      <alignment horizontal="center" vertical="center"/>
    </xf>
    <xf numFmtId="9" fontId="216" fillId="14" borderId="0" xfId="0" applyNumberFormat="1" applyFont="1" applyFill="1" applyAlignment="1">
      <alignment horizontal="right" vertical="center" indent="1"/>
    </xf>
    <xf numFmtId="9" fontId="216" fillId="16" borderId="0" xfId="0" applyNumberFormat="1" applyFont="1" applyFill="1" applyAlignment="1">
      <alignment horizontal="left" vertical="center" indent="1"/>
    </xf>
    <xf numFmtId="0" fontId="104" fillId="7" borderId="0" xfId="0" applyFont="1" applyFill="1" applyAlignment="1">
      <alignment horizontal="center" vertical="center"/>
    </xf>
    <xf numFmtId="0" fontId="104" fillId="25" borderId="0" xfId="0" applyFont="1" applyFill="1" applyAlignment="1">
      <alignment horizontal="center" vertical="center"/>
    </xf>
    <xf numFmtId="0" fontId="104" fillId="6" borderId="0" xfId="0" applyFont="1" applyFill="1" applyAlignment="1">
      <alignment horizontal="center" vertical="center"/>
    </xf>
    <xf numFmtId="0" fontId="105" fillId="16" borderId="0" xfId="0" applyFont="1" applyFill="1" applyAlignment="1">
      <alignment horizontal="left" vertical="top"/>
    </xf>
    <xf numFmtId="0" fontId="310" fillId="19" borderId="266" xfId="0" applyFont="1" applyFill="1" applyBorder="1" applyAlignment="1" applyProtection="1">
      <alignment horizontal="left" vertical="center"/>
      <protection hidden="1"/>
    </xf>
    <xf numFmtId="0" fontId="310" fillId="19" borderId="261" xfId="0" applyFont="1" applyFill="1" applyBorder="1" applyAlignment="1" applyProtection="1">
      <alignment horizontal="left" vertical="center"/>
      <protection hidden="1"/>
    </xf>
    <xf numFmtId="14" fontId="343" fillId="18" borderId="0" xfId="0" applyNumberFormat="1" applyFont="1" applyFill="1" applyAlignment="1" applyProtection="1">
      <alignment horizontal="left" vertical="center"/>
      <protection hidden="1"/>
    </xf>
    <xf numFmtId="0" fontId="343" fillId="18" borderId="0" xfId="0" applyFont="1" applyFill="1" applyAlignment="1" applyProtection="1">
      <alignment horizontal="left" vertical="center"/>
      <protection hidden="1"/>
    </xf>
    <xf numFmtId="170" fontId="343" fillId="18" borderId="0" xfId="0" applyNumberFormat="1" applyFont="1" applyFill="1" applyAlignment="1" applyProtection="1">
      <alignment horizontal="left" vertical="center"/>
      <protection hidden="1"/>
    </xf>
    <xf numFmtId="14" fontId="344" fillId="18" borderId="0" xfId="0" applyNumberFormat="1" applyFont="1" applyFill="1" applyAlignment="1" applyProtection="1">
      <alignment horizontal="left" vertical="center"/>
      <protection hidden="1"/>
    </xf>
    <xf numFmtId="0" fontId="344" fillId="18" borderId="0" xfId="0" applyFont="1" applyFill="1" applyAlignment="1" applyProtection="1">
      <alignment horizontal="left" vertical="center"/>
      <protection hidden="1"/>
    </xf>
    <xf numFmtId="0" fontId="344" fillId="0" borderId="40" xfId="0" applyFont="1" applyBorder="1" applyAlignment="1" applyProtection="1">
      <alignment horizontal="center"/>
      <protection hidden="1"/>
    </xf>
    <xf numFmtId="0" fontId="344" fillId="0" borderId="56" xfId="0" applyFont="1" applyBorder="1" applyAlignment="1" applyProtection="1">
      <alignment horizontal="center"/>
      <protection hidden="1"/>
    </xf>
    <xf numFmtId="0" fontId="344" fillId="0" borderId="39" xfId="0" applyFont="1" applyBorder="1" applyAlignment="1" applyProtection="1">
      <alignment horizontal="center"/>
      <protection hidden="1"/>
    </xf>
    <xf numFmtId="170" fontId="344" fillId="18" borderId="0" xfId="0" applyNumberFormat="1" applyFont="1" applyFill="1" applyAlignment="1" applyProtection="1">
      <alignment horizontal="left" vertical="center"/>
      <protection hidden="1"/>
    </xf>
    <xf numFmtId="0" fontId="258" fillId="23" borderId="244" xfId="0" applyFont="1" applyFill="1" applyBorder="1" applyAlignment="1" applyProtection="1">
      <alignment horizontal="center" vertical="center"/>
      <protection hidden="1"/>
    </xf>
    <xf numFmtId="0" fontId="258" fillId="23" borderId="245" xfId="0" applyFont="1" applyFill="1" applyBorder="1" applyAlignment="1" applyProtection="1">
      <alignment horizontal="center" vertical="center"/>
      <protection hidden="1"/>
    </xf>
    <xf numFmtId="0" fontId="258" fillId="23" borderId="246" xfId="0" applyFont="1" applyFill="1" applyBorder="1" applyAlignment="1" applyProtection="1">
      <alignment horizontal="center" vertical="center"/>
      <protection hidden="1"/>
    </xf>
    <xf numFmtId="0" fontId="258" fillId="23" borderId="247" xfId="0" applyFont="1" applyFill="1" applyBorder="1" applyAlignment="1" applyProtection="1">
      <alignment horizontal="center" vertical="center"/>
      <protection hidden="1"/>
    </xf>
    <xf numFmtId="0" fontId="258" fillId="23" borderId="248" xfId="0" applyFont="1" applyFill="1" applyBorder="1" applyAlignment="1" applyProtection="1">
      <alignment horizontal="center" vertical="center"/>
      <protection hidden="1"/>
    </xf>
    <xf numFmtId="0" fontId="258" fillId="23" borderId="265" xfId="0" applyFont="1" applyFill="1" applyBorder="1" applyAlignment="1" applyProtection="1">
      <alignment horizontal="center" vertical="center"/>
      <protection hidden="1"/>
    </xf>
    <xf numFmtId="0" fontId="304" fillId="19" borderId="255" xfId="0" applyFont="1" applyFill="1" applyBorder="1" applyAlignment="1" applyProtection="1">
      <alignment horizontal="center" vertical="top" textRotation="255"/>
      <protection locked="0"/>
    </xf>
    <xf numFmtId="0" fontId="305" fillId="20" borderId="264" xfId="0" applyFont="1" applyFill="1" applyBorder="1" applyAlignment="1" applyProtection="1">
      <alignment horizontal="center" vertical="center" textRotation="255"/>
      <protection hidden="1"/>
    </xf>
    <xf numFmtId="0" fontId="310" fillId="19" borderId="266" xfId="0" applyFont="1" applyFill="1" applyBorder="1" applyAlignment="1" applyProtection="1">
      <alignment horizontal="right" vertical="center"/>
      <protection hidden="1"/>
    </xf>
    <xf numFmtId="0" fontId="310" fillId="19" borderId="261" xfId="0" applyFont="1" applyFill="1" applyBorder="1" applyAlignment="1" applyProtection="1">
      <alignment horizontal="right" vertical="center"/>
      <protection hidden="1"/>
    </xf>
    <xf numFmtId="0" fontId="304" fillId="19" borderId="272" xfId="0" applyFont="1" applyFill="1" applyBorder="1" applyAlignment="1" applyProtection="1">
      <alignment horizontal="center" vertical="top" textRotation="255"/>
      <protection locked="0"/>
    </xf>
    <xf numFmtId="0" fontId="234" fillId="19" borderId="254" xfId="0" applyFont="1" applyFill="1" applyBorder="1" applyAlignment="1" applyProtection="1">
      <alignment horizontal="center" vertical="center" textRotation="255"/>
      <protection hidden="1"/>
    </xf>
    <xf numFmtId="0" fontId="234" fillId="19" borderId="255" xfId="0" applyFont="1" applyFill="1" applyBorder="1" applyAlignment="1" applyProtection="1">
      <alignment horizontal="center" vertical="center" textRotation="255"/>
      <protection hidden="1"/>
    </xf>
    <xf numFmtId="0" fontId="234" fillId="19" borderId="278" xfId="0" applyFont="1" applyFill="1" applyBorder="1" applyAlignment="1" applyProtection="1">
      <alignment horizontal="center" vertical="center" textRotation="255"/>
      <protection hidden="1"/>
    </xf>
    <xf numFmtId="0" fontId="234" fillId="19" borderId="257" xfId="0" applyFont="1" applyFill="1" applyBorder="1" applyAlignment="1" applyProtection="1">
      <alignment horizontal="center" vertical="center" textRotation="255"/>
      <protection hidden="1"/>
    </xf>
    <xf numFmtId="0" fontId="234" fillId="19" borderId="0" xfId="0" applyFont="1" applyFill="1" applyAlignment="1" applyProtection="1">
      <alignment horizontal="center" vertical="center" textRotation="255"/>
      <protection hidden="1"/>
    </xf>
    <xf numFmtId="0" fontId="234" fillId="19" borderId="279" xfId="0" applyFont="1" applyFill="1" applyBorder="1" applyAlignment="1" applyProtection="1">
      <alignment horizontal="center" vertical="center" textRotation="255"/>
      <protection hidden="1"/>
    </xf>
    <xf numFmtId="0" fontId="234" fillId="19" borderId="258" xfId="0" applyFont="1" applyFill="1" applyBorder="1" applyAlignment="1" applyProtection="1">
      <alignment horizontal="center" vertical="center" textRotation="255"/>
      <protection hidden="1"/>
    </xf>
    <xf numFmtId="0" fontId="234" fillId="19" borderId="259" xfId="0" applyFont="1" applyFill="1" applyBorder="1" applyAlignment="1" applyProtection="1">
      <alignment horizontal="center" vertical="center" textRotation="255"/>
      <protection hidden="1"/>
    </xf>
    <xf numFmtId="0" fontId="234" fillId="19" borderId="280" xfId="0" applyFont="1" applyFill="1" applyBorder="1" applyAlignment="1" applyProtection="1">
      <alignment horizontal="center" vertical="center" textRotation="255"/>
      <protection hidden="1"/>
    </xf>
    <xf numFmtId="0" fontId="315" fillId="20" borderId="271" xfId="0" applyFont="1" applyFill="1" applyBorder="1" applyAlignment="1" applyProtection="1">
      <alignment horizontal="center" vertical="center"/>
      <protection hidden="1"/>
    </xf>
    <xf numFmtId="0" fontId="315" fillId="20" borderId="272" xfId="0" applyFont="1" applyFill="1" applyBorder="1" applyAlignment="1" applyProtection="1">
      <alignment horizontal="center" vertical="center"/>
      <protection hidden="1"/>
    </xf>
    <xf numFmtId="0" fontId="315" fillId="20" borderId="273" xfId="0" applyFont="1" applyFill="1" applyBorder="1" applyAlignment="1" applyProtection="1">
      <alignment horizontal="center" vertical="center"/>
      <protection hidden="1"/>
    </xf>
    <xf numFmtId="0" fontId="315" fillId="20" borderId="274" xfId="0" applyFont="1" applyFill="1" applyBorder="1" applyAlignment="1" applyProtection="1">
      <alignment horizontal="center" vertical="center"/>
      <protection hidden="1"/>
    </xf>
    <xf numFmtId="0" fontId="315" fillId="20" borderId="275" xfId="0" applyFont="1" applyFill="1" applyBorder="1" applyAlignment="1" applyProtection="1">
      <alignment horizontal="center" vertical="center"/>
      <protection hidden="1"/>
    </xf>
    <xf numFmtId="0" fontId="315" fillId="20" borderId="270" xfId="0" applyFont="1" applyFill="1" applyBorder="1" applyAlignment="1" applyProtection="1">
      <alignment horizontal="center" vertical="center"/>
      <protection hidden="1"/>
    </xf>
    <xf numFmtId="0" fontId="310" fillId="19" borderId="266" xfId="0" applyFont="1" applyFill="1" applyBorder="1" applyAlignment="1" applyProtection="1">
      <alignment horizontal="left" vertical="center" indent="1"/>
      <protection hidden="1"/>
    </xf>
    <xf numFmtId="0" fontId="310" fillId="19" borderId="261" xfId="0" applyFont="1" applyFill="1" applyBorder="1" applyAlignment="1" applyProtection="1">
      <alignment horizontal="left" vertical="center" indent="1"/>
      <protection hidden="1"/>
    </xf>
    <xf numFmtId="2" fontId="310" fillId="19" borderId="266" xfId="0" applyNumberFormat="1" applyFont="1" applyFill="1" applyBorder="1" applyAlignment="1" applyProtection="1">
      <alignment horizontal="left" vertical="center"/>
      <protection locked="0"/>
    </xf>
    <xf numFmtId="2" fontId="310" fillId="19" borderId="261" xfId="0" applyNumberFormat="1" applyFont="1" applyFill="1" applyBorder="1" applyAlignment="1" applyProtection="1">
      <alignment horizontal="left" vertical="center"/>
      <protection locked="0"/>
    </xf>
    <xf numFmtId="2" fontId="310" fillId="19" borderId="266" xfId="0" applyNumberFormat="1" applyFont="1" applyFill="1" applyBorder="1" applyAlignment="1" applyProtection="1">
      <alignment horizontal="right" vertical="center"/>
      <protection locked="0"/>
    </xf>
    <xf numFmtId="2" fontId="310" fillId="19" borderId="261" xfId="0" applyNumberFormat="1" applyFont="1" applyFill="1" applyBorder="1" applyAlignment="1" applyProtection="1">
      <alignment horizontal="right" vertical="center"/>
      <protection locked="0"/>
    </xf>
    <xf numFmtId="0" fontId="193" fillId="19" borderId="266" xfId="0" applyFont="1" applyFill="1" applyBorder="1" applyAlignment="1" applyProtection="1">
      <alignment horizontal="center" vertical="center"/>
      <protection hidden="1"/>
    </xf>
    <xf numFmtId="0" fontId="193" fillId="19" borderId="267" xfId="0" applyFont="1" applyFill="1" applyBorder="1" applyAlignment="1" applyProtection="1">
      <alignment horizontal="center" vertical="center"/>
      <protection hidden="1"/>
    </xf>
    <xf numFmtId="0" fontId="193" fillId="19" borderId="261" xfId="0" applyFont="1" applyFill="1" applyBorder="1" applyAlignment="1" applyProtection="1">
      <alignment horizontal="center" vertical="center"/>
      <protection hidden="1"/>
    </xf>
    <xf numFmtId="20" fontId="193" fillId="19" borderId="266" xfId="0" applyNumberFormat="1" applyFont="1" applyFill="1" applyBorder="1" applyAlignment="1" applyProtection="1">
      <alignment horizontal="center" vertical="center"/>
      <protection hidden="1"/>
    </xf>
    <xf numFmtId="20" fontId="193" fillId="19" borderId="261" xfId="0" applyNumberFormat="1" applyFont="1" applyFill="1" applyBorder="1" applyAlignment="1" applyProtection="1">
      <alignment horizontal="center" vertical="center"/>
      <protection hidden="1"/>
    </xf>
    <xf numFmtId="0" fontId="42" fillId="23" borderId="207" xfId="0" applyFont="1" applyFill="1" applyBorder="1" applyAlignment="1" applyProtection="1">
      <alignment horizontal="center" vertical="center"/>
      <protection hidden="1"/>
    </xf>
    <xf numFmtId="0" fontId="42" fillId="23" borderId="204" xfId="0" applyFont="1" applyFill="1" applyBorder="1" applyAlignment="1" applyProtection="1">
      <alignment horizontal="center" vertical="center"/>
      <protection hidden="1"/>
    </xf>
    <xf numFmtId="0" fontId="42" fillId="23" borderId="208" xfId="0" applyFont="1" applyFill="1" applyBorder="1" applyAlignment="1" applyProtection="1">
      <alignment horizontal="center" vertical="center"/>
      <protection hidden="1"/>
    </xf>
    <xf numFmtId="0" fontId="42" fillId="23" borderId="206" xfId="0" applyFont="1" applyFill="1" applyBorder="1" applyAlignment="1" applyProtection="1">
      <alignment horizontal="center" vertical="center"/>
      <protection hidden="1"/>
    </xf>
    <xf numFmtId="0" fontId="42" fillId="23" borderId="205" xfId="0" applyFont="1" applyFill="1" applyBorder="1" applyAlignment="1" applyProtection="1">
      <alignment horizontal="center" vertical="center"/>
      <protection hidden="1"/>
    </xf>
    <xf numFmtId="0" fontId="42" fillId="23" borderId="209" xfId="0" applyFont="1" applyFill="1" applyBorder="1" applyAlignment="1" applyProtection="1">
      <alignment horizontal="center" vertical="center"/>
      <protection hidden="1"/>
    </xf>
    <xf numFmtId="0" fontId="106" fillId="0" borderId="174" xfId="0" applyFont="1" applyBorder="1" applyAlignment="1" applyProtection="1">
      <alignment horizontal="center" vertical="center"/>
      <protection hidden="1"/>
    </xf>
    <xf numFmtId="0" fontId="106" fillId="0" borderId="168" xfId="0" applyFont="1" applyBorder="1" applyAlignment="1" applyProtection="1">
      <alignment horizontal="center" vertical="center"/>
      <protection hidden="1"/>
    </xf>
    <xf numFmtId="0" fontId="23" fillId="0" borderId="1" xfId="0" applyFont="1" applyBorder="1" applyAlignment="1" applyProtection="1">
      <alignment horizontal="left" vertical="center" wrapText="1" indent="1"/>
      <protection locked="0"/>
    </xf>
    <xf numFmtId="9" fontId="36" fillId="0" borderId="37" xfId="1" applyFont="1" applyFill="1" applyBorder="1" applyAlignment="1" applyProtection="1">
      <alignment horizontal="left" vertical="center"/>
      <protection locked="0"/>
    </xf>
    <xf numFmtId="9" fontId="36" fillId="0" borderId="169" xfId="1" applyFont="1" applyFill="1" applyBorder="1" applyAlignment="1" applyProtection="1">
      <alignment horizontal="left" vertical="center"/>
      <protection locked="0"/>
    </xf>
    <xf numFmtId="0" fontId="505" fillId="23" borderId="425" xfId="0" applyFont="1" applyFill="1" applyBorder="1" applyAlignment="1" applyProtection="1">
      <alignment horizontal="left" vertical="center"/>
      <protection locked="0"/>
    </xf>
    <xf numFmtId="0" fontId="505" fillId="23" borderId="426" xfId="0" applyFont="1" applyFill="1" applyBorder="1" applyAlignment="1" applyProtection="1">
      <alignment horizontal="left" vertical="center"/>
      <protection locked="0"/>
    </xf>
    <xf numFmtId="0" fontId="106" fillId="0" borderId="168" xfId="0" applyFont="1" applyBorder="1" applyAlignment="1" applyProtection="1">
      <alignment horizontal="center" vertical="center"/>
      <protection locked="0"/>
    </xf>
    <xf numFmtId="0" fontId="106" fillId="0" borderId="170" xfId="0" applyFont="1" applyBorder="1" applyAlignment="1" applyProtection="1">
      <alignment horizontal="center" vertical="center"/>
      <protection locked="0"/>
    </xf>
    <xf numFmtId="0" fontId="23" fillId="18" borderId="1" xfId="0" applyFont="1" applyFill="1" applyBorder="1" applyAlignment="1" applyProtection="1">
      <alignment horizontal="left" vertical="center" wrapText="1" indent="1"/>
      <protection locked="0"/>
    </xf>
    <xf numFmtId="0" fontId="23" fillId="18" borderId="171" xfId="0" applyFont="1" applyFill="1" applyBorder="1" applyAlignment="1" applyProtection="1">
      <alignment horizontal="left" vertical="center" wrapText="1" indent="1"/>
      <protection locked="0"/>
    </xf>
    <xf numFmtId="9" fontId="496" fillId="0" borderId="169" xfId="1" applyFont="1" applyFill="1" applyBorder="1" applyAlignment="1" applyProtection="1">
      <alignment horizontal="left" vertical="center"/>
      <protection locked="0"/>
    </xf>
    <xf numFmtId="9" fontId="496" fillId="0" borderId="173" xfId="1" applyFont="1" applyFill="1" applyBorder="1" applyAlignment="1" applyProtection="1">
      <alignment horizontal="left" vertical="center"/>
      <protection locked="0"/>
    </xf>
    <xf numFmtId="0" fontId="106" fillId="0" borderId="35" xfId="0" applyFont="1" applyBorder="1" applyAlignment="1" applyProtection="1">
      <alignment horizontal="center" vertical="center"/>
      <protection locked="0"/>
    </xf>
    <xf numFmtId="0" fontId="106" fillId="0" borderId="31" xfId="0" applyFont="1" applyBorder="1" applyAlignment="1" applyProtection="1">
      <alignment horizontal="center" vertical="center"/>
      <protection locked="0"/>
    </xf>
    <xf numFmtId="0" fontId="23" fillId="0" borderId="40" xfId="0" applyFont="1" applyBorder="1" applyAlignment="1" applyProtection="1">
      <alignment horizontal="left" vertical="center" wrapText="1" indent="1"/>
      <protection locked="0"/>
    </xf>
    <xf numFmtId="0" fontId="23" fillId="0" borderId="56" xfId="0" applyFont="1" applyBorder="1" applyAlignment="1" applyProtection="1">
      <alignment horizontal="left" vertical="center" wrapText="1" indent="1"/>
      <protection locked="0"/>
    </xf>
    <xf numFmtId="0" fontId="23" fillId="0" borderId="39" xfId="0" applyFont="1" applyBorder="1" applyAlignment="1" applyProtection="1">
      <alignment horizontal="left" vertical="center" wrapText="1" indent="1"/>
      <protection locked="0"/>
    </xf>
    <xf numFmtId="0" fontId="23" fillId="0" borderId="109" xfId="0" applyFont="1" applyBorder="1" applyAlignment="1" applyProtection="1">
      <alignment horizontal="left" vertical="center" wrapText="1" indent="1"/>
      <protection locked="0"/>
    </xf>
    <xf numFmtId="0" fontId="23" fillId="0" borderId="23" xfId="0" applyFont="1" applyBorder="1" applyAlignment="1" applyProtection="1">
      <alignment horizontal="left" vertical="center" wrapText="1" indent="1"/>
      <protection locked="0"/>
    </xf>
    <xf numFmtId="0" fontId="23" fillId="0" borderId="110" xfId="0" applyFont="1" applyBorder="1" applyAlignment="1" applyProtection="1">
      <alignment horizontal="left" vertical="center" wrapText="1" indent="1"/>
      <protection locked="0"/>
    </xf>
    <xf numFmtId="0" fontId="496" fillId="0" borderId="36" xfId="1" applyNumberFormat="1" applyFont="1" applyFill="1" applyBorder="1" applyAlignment="1" applyProtection="1">
      <alignment horizontal="left" vertical="center" wrapText="1"/>
      <protection locked="0"/>
    </xf>
    <xf numFmtId="0" fontId="496" fillId="0" borderId="33" xfId="1" applyNumberFormat="1" applyFont="1" applyFill="1" applyBorder="1" applyAlignment="1" applyProtection="1">
      <alignment horizontal="left" vertical="center" wrapText="1"/>
      <protection locked="0"/>
    </xf>
    <xf numFmtId="0" fontId="42" fillId="3" borderId="207" xfId="0" applyFont="1" applyFill="1" applyBorder="1" applyAlignment="1" applyProtection="1">
      <alignment horizontal="center" vertical="center"/>
      <protection hidden="1"/>
    </xf>
    <xf numFmtId="0" fontId="42" fillId="3" borderId="204" xfId="0" applyFont="1" applyFill="1" applyBorder="1" applyAlignment="1" applyProtection="1">
      <alignment horizontal="center" vertical="center"/>
      <protection hidden="1"/>
    </xf>
    <xf numFmtId="0" fontId="42" fillId="3" borderId="208" xfId="0" applyFont="1" applyFill="1" applyBorder="1" applyAlignment="1" applyProtection="1">
      <alignment horizontal="center" vertical="center"/>
      <protection hidden="1"/>
    </xf>
    <xf numFmtId="0" fontId="42" fillId="3" borderId="206" xfId="0" applyFont="1" applyFill="1" applyBorder="1" applyAlignment="1" applyProtection="1">
      <alignment horizontal="center" vertical="center"/>
      <protection hidden="1"/>
    </xf>
    <xf numFmtId="0" fontId="42" fillId="3" borderId="205" xfId="0" applyFont="1" applyFill="1" applyBorder="1" applyAlignment="1" applyProtection="1">
      <alignment horizontal="center" vertical="center"/>
      <protection hidden="1"/>
    </xf>
    <xf numFmtId="0" fontId="42" fillId="3" borderId="209" xfId="0" applyFont="1" applyFill="1" applyBorder="1" applyAlignment="1" applyProtection="1">
      <alignment horizontal="center" vertical="center"/>
      <protection hidden="1"/>
    </xf>
    <xf numFmtId="0" fontId="106" fillId="0" borderId="164" xfId="0" applyFont="1" applyBorder="1" applyAlignment="1" applyProtection="1">
      <alignment horizontal="center" vertical="center"/>
      <protection locked="0"/>
    </xf>
    <xf numFmtId="0" fontId="23" fillId="18" borderId="165" xfId="0" applyFont="1" applyFill="1" applyBorder="1" applyAlignment="1" applyProtection="1">
      <alignment horizontal="left" vertical="center" wrapText="1" indent="1"/>
      <protection locked="0"/>
    </xf>
    <xf numFmtId="9" fontId="496" fillId="0" borderId="167" xfId="1" applyFont="1" applyFill="1" applyBorder="1" applyAlignment="1" applyProtection="1">
      <alignment horizontal="left" vertical="center"/>
      <protection locked="0"/>
    </xf>
    <xf numFmtId="0" fontId="42" fillId="3" borderId="18" xfId="0" applyFont="1" applyFill="1" applyBorder="1" applyAlignment="1" applyProtection="1">
      <alignment horizontal="center" vertical="center"/>
      <protection hidden="1"/>
    </xf>
    <xf numFmtId="0" fontId="42" fillId="3" borderId="17" xfId="0" applyFont="1" applyFill="1" applyBorder="1" applyAlignment="1" applyProtection="1">
      <alignment horizontal="center" vertical="center"/>
      <protection hidden="1"/>
    </xf>
    <xf numFmtId="0" fontId="42" fillId="3" borderId="19" xfId="0" applyFont="1" applyFill="1" applyBorder="1" applyAlignment="1" applyProtection="1">
      <alignment horizontal="center" vertical="center"/>
      <protection hidden="1"/>
    </xf>
    <xf numFmtId="0" fontId="42" fillId="3" borderId="22" xfId="0" applyFont="1" applyFill="1" applyBorder="1" applyAlignment="1" applyProtection="1">
      <alignment horizontal="center" vertical="center"/>
      <protection hidden="1"/>
    </xf>
    <xf numFmtId="0" fontId="42" fillId="3" borderId="23" xfId="0" applyFont="1" applyFill="1" applyBorder="1" applyAlignment="1" applyProtection="1">
      <alignment horizontal="center" vertical="center"/>
      <protection hidden="1"/>
    </xf>
    <xf numFmtId="0" fontId="42" fillId="3" borderId="24" xfId="0" applyFont="1" applyFill="1" applyBorder="1" applyAlignment="1" applyProtection="1">
      <alignment horizontal="center" vertical="center"/>
      <protection hidden="1"/>
    </xf>
    <xf numFmtId="0" fontId="106" fillId="0" borderId="28" xfId="0" quotePrefix="1" applyFont="1" applyBorder="1" applyAlignment="1" applyProtection="1">
      <alignment horizontal="center" vertical="center"/>
      <protection locked="0"/>
    </xf>
    <xf numFmtId="0" fontId="23" fillId="0" borderId="363" xfId="0" applyFont="1" applyBorder="1" applyAlignment="1" applyProtection="1">
      <alignment horizontal="left" vertical="center" wrapText="1" indent="1"/>
      <protection locked="0"/>
    </xf>
    <xf numFmtId="0" fontId="23" fillId="0" borderId="17" xfId="0" applyFont="1" applyBorder="1" applyAlignment="1" applyProtection="1">
      <alignment horizontal="left" vertical="center" wrapText="1" indent="1"/>
      <protection locked="0"/>
    </xf>
    <xf numFmtId="0" fontId="23" fillId="0" borderId="364" xfId="0" applyFont="1" applyBorder="1" applyAlignment="1" applyProtection="1">
      <alignment horizontal="left" vertical="center" wrapText="1" indent="1"/>
      <protection locked="0"/>
    </xf>
    <xf numFmtId="0" fontId="23" fillId="0" borderId="38" xfId="0" applyFont="1" applyBorder="1" applyAlignment="1" applyProtection="1">
      <alignment horizontal="left" vertical="center" wrapText="1" indent="1"/>
      <protection locked="0"/>
    </xf>
    <xf numFmtId="0" fontId="23" fillId="0" borderId="57" xfId="0" applyFont="1" applyBorder="1" applyAlignment="1" applyProtection="1">
      <alignment horizontal="left" vertical="center" wrapText="1" indent="1"/>
      <protection locked="0"/>
    </xf>
    <xf numFmtId="0" fontId="23" fillId="0" borderId="26" xfId="0" applyFont="1" applyBorder="1" applyAlignment="1" applyProtection="1">
      <alignment horizontal="left" vertical="center" wrapText="1" indent="1"/>
      <protection locked="0"/>
    </xf>
    <xf numFmtId="9" fontId="496" fillId="0" borderId="148" xfId="1" applyFont="1" applyFill="1" applyBorder="1" applyAlignment="1" applyProtection="1">
      <alignment horizontal="center" vertical="center"/>
      <protection locked="0"/>
    </xf>
    <xf numFmtId="9" fontId="496" fillId="0" borderId="154" xfId="1" applyFont="1" applyFill="1" applyBorder="1" applyAlignment="1" applyProtection="1">
      <alignment horizontal="center" vertical="center"/>
      <protection locked="0"/>
    </xf>
    <xf numFmtId="0" fontId="106" fillId="0" borderId="162" xfId="0" quotePrefix="1" applyFont="1" applyBorder="1" applyAlignment="1" applyProtection="1">
      <alignment horizontal="center" vertical="center"/>
      <protection locked="0"/>
    </xf>
    <xf numFmtId="0" fontId="106" fillId="0" borderId="41" xfId="0" applyFont="1" applyBorder="1" applyAlignment="1" applyProtection="1">
      <alignment horizontal="center" vertical="center"/>
      <protection locked="0"/>
    </xf>
    <xf numFmtId="9" fontId="496" fillId="0" borderId="152" xfId="1" applyFont="1" applyFill="1" applyBorder="1" applyAlignment="1" applyProtection="1">
      <alignment horizontal="center" vertical="center"/>
      <protection locked="0"/>
    </xf>
    <xf numFmtId="9" fontId="36" fillId="18" borderId="169" xfId="1" applyFont="1" applyFill="1" applyBorder="1" applyAlignment="1" applyProtection="1">
      <alignment horizontal="left" vertical="center"/>
      <protection locked="0"/>
    </xf>
    <xf numFmtId="9" fontId="36" fillId="18" borderId="173" xfId="1" applyFont="1" applyFill="1" applyBorder="1" applyAlignment="1" applyProtection="1">
      <alignment horizontal="left" vertical="center"/>
      <protection locked="0"/>
    </xf>
    <xf numFmtId="0" fontId="375" fillId="0" borderId="28" xfId="0" applyFont="1" applyBorder="1" applyAlignment="1" applyProtection="1">
      <alignment horizontal="center" vertical="center" textRotation="255"/>
      <protection hidden="1"/>
    </xf>
    <xf numFmtId="0" fontId="375" fillId="0" borderId="30" xfId="0" applyFont="1" applyBorder="1" applyAlignment="1" applyProtection="1">
      <alignment horizontal="center" vertical="center" textRotation="255"/>
      <protection hidden="1"/>
    </xf>
    <xf numFmtId="0" fontId="375" fillId="0" borderId="35" xfId="0" applyFont="1" applyBorder="1" applyAlignment="1" applyProtection="1">
      <alignment horizontal="center" vertical="center" textRotation="255"/>
      <protection hidden="1"/>
    </xf>
    <xf numFmtId="0" fontId="375" fillId="0" borderId="36" xfId="0" applyFont="1" applyBorder="1" applyAlignment="1" applyProtection="1">
      <alignment horizontal="center" vertical="center" textRotation="255"/>
      <protection hidden="1"/>
    </xf>
    <xf numFmtId="0" fontId="375" fillId="0" borderId="37" xfId="0" applyFont="1" applyBorder="1" applyAlignment="1" applyProtection="1">
      <alignment horizontal="center" vertical="center" textRotation="255"/>
      <protection hidden="1"/>
    </xf>
    <xf numFmtId="0" fontId="375" fillId="0" borderId="31" xfId="0" applyFont="1" applyBorder="1" applyAlignment="1" applyProtection="1">
      <alignment horizontal="center" vertical="center" textRotation="255"/>
      <protection hidden="1"/>
    </xf>
    <xf numFmtId="0" fontId="375" fillId="0" borderId="33" xfId="0" applyFont="1" applyBorder="1" applyAlignment="1" applyProtection="1">
      <alignment horizontal="center" vertical="center" textRotation="255"/>
      <protection hidden="1"/>
    </xf>
    <xf numFmtId="0" fontId="106" fillId="0" borderId="147" xfId="0" applyFont="1" applyBorder="1" applyAlignment="1" applyProtection="1">
      <alignment horizontal="center" vertical="center"/>
      <protection hidden="1"/>
    </xf>
    <xf numFmtId="0" fontId="106" fillId="0" borderId="149" xfId="0" applyFont="1" applyBorder="1" applyAlignment="1" applyProtection="1">
      <alignment horizontal="center" vertical="center"/>
      <protection hidden="1"/>
    </xf>
    <xf numFmtId="0" fontId="23" fillId="0" borderId="27" xfId="0" applyFont="1" applyBorder="1" applyAlignment="1" applyProtection="1">
      <alignment horizontal="left" vertical="center" wrapText="1" indent="1"/>
      <protection locked="0"/>
    </xf>
    <xf numFmtId="0" fontId="23" fillId="0" borderId="2" xfId="0" applyFont="1" applyBorder="1" applyAlignment="1" applyProtection="1">
      <alignment horizontal="left" vertical="center" wrapText="1" indent="1"/>
      <protection locked="0"/>
    </xf>
    <xf numFmtId="0" fontId="38" fillId="0" borderId="28" xfId="0" applyFont="1" applyBorder="1" applyAlignment="1" applyProtection="1">
      <alignment horizontal="center" vertical="center" textRotation="255"/>
      <protection hidden="1"/>
    </xf>
    <xf numFmtId="0" fontId="38" fillId="0" borderId="30" xfId="0" applyFont="1" applyBorder="1" applyAlignment="1" applyProtection="1">
      <alignment horizontal="center" vertical="center" textRotation="255"/>
      <protection hidden="1"/>
    </xf>
    <xf numFmtId="0" fontId="38" fillId="0" borderId="35" xfId="0" applyFont="1" applyBorder="1" applyAlignment="1" applyProtection="1">
      <alignment horizontal="center" vertical="center" textRotation="255"/>
      <protection hidden="1"/>
    </xf>
    <xf numFmtId="0" fontId="38" fillId="0" borderId="36" xfId="0" applyFont="1" applyBorder="1" applyAlignment="1" applyProtection="1">
      <alignment horizontal="center" vertical="center" textRotation="255"/>
      <protection hidden="1"/>
    </xf>
    <xf numFmtId="0" fontId="38" fillId="0" borderId="41" xfId="0" applyFont="1" applyBorder="1" applyAlignment="1" applyProtection="1">
      <alignment horizontal="center" vertical="center" textRotation="255"/>
      <protection hidden="1"/>
    </xf>
    <xf numFmtId="0" fontId="38" fillId="0" borderId="42" xfId="0" applyFont="1" applyBorder="1" applyAlignment="1" applyProtection="1">
      <alignment horizontal="center" vertical="center" textRotation="255"/>
      <protection hidden="1"/>
    </xf>
    <xf numFmtId="0" fontId="106" fillId="0" borderId="28" xfId="0" quotePrefix="1" applyFont="1" applyBorder="1" applyAlignment="1" applyProtection="1">
      <alignment horizontal="center" vertical="center"/>
      <protection hidden="1"/>
    </xf>
    <xf numFmtId="0" fontId="106" fillId="0" borderId="35" xfId="0" applyFont="1" applyBorder="1" applyAlignment="1" applyProtection="1">
      <alignment horizontal="center" vertical="center"/>
      <protection hidden="1"/>
    </xf>
    <xf numFmtId="1" fontId="102" fillId="0" borderId="28" xfId="0" applyNumberFormat="1" applyFont="1" applyBorder="1" applyAlignment="1" applyProtection="1">
      <alignment horizontal="center" vertical="center"/>
      <protection hidden="1"/>
    </xf>
    <xf numFmtId="1" fontId="102" fillId="0" borderId="30" xfId="0" applyNumberFormat="1" applyFont="1" applyBorder="1" applyAlignment="1" applyProtection="1">
      <alignment horizontal="center" vertical="center"/>
      <protection hidden="1"/>
    </xf>
    <xf numFmtId="1" fontId="102" fillId="0" borderId="31" xfId="0" applyNumberFormat="1" applyFont="1" applyBorder="1" applyAlignment="1" applyProtection="1">
      <alignment horizontal="center" vertical="center"/>
      <protection hidden="1"/>
    </xf>
    <xf numFmtId="1" fontId="102" fillId="0" borderId="33" xfId="0" applyNumberFormat="1" applyFont="1" applyBorder="1" applyAlignment="1" applyProtection="1">
      <alignment horizontal="center" vertical="center"/>
      <protection hidden="1"/>
    </xf>
    <xf numFmtId="9" fontId="36" fillId="0" borderId="175" xfId="1" applyFont="1" applyFill="1" applyBorder="1" applyAlignment="1" applyProtection="1">
      <alignment horizontal="left" vertical="center"/>
      <protection locked="0"/>
    </xf>
    <xf numFmtId="0" fontId="106" fillId="0" borderId="150" xfId="0" applyFont="1" applyBorder="1" applyAlignment="1" applyProtection="1">
      <alignment horizontal="center" vertical="center"/>
      <protection hidden="1"/>
    </xf>
    <xf numFmtId="0" fontId="106" fillId="0" borderId="151" xfId="0" applyFont="1" applyBorder="1" applyAlignment="1" applyProtection="1">
      <alignment horizontal="center" vertical="center"/>
      <protection hidden="1"/>
    </xf>
    <xf numFmtId="0" fontId="23" fillId="0" borderId="6" xfId="0" applyFont="1" applyBorder="1" applyAlignment="1" applyProtection="1">
      <alignment horizontal="left" vertical="center" wrapText="1" indent="1"/>
      <protection locked="0"/>
    </xf>
    <xf numFmtId="0" fontId="106" fillId="0" borderId="35" xfId="0" quotePrefix="1" applyFont="1" applyBorder="1" applyAlignment="1" applyProtection="1">
      <alignment horizontal="center" vertical="center"/>
      <protection hidden="1"/>
    </xf>
    <xf numFmtId="9" fontId="36" fillId="0" borderId="38" xfId="1" applyFont="1" applyFill="1" applyBorder="1" applyAlignment="1" applyProtection="1">
      <alignment horizontal="left" vertical="center"/>
      <protection locked="0"/>
    </xf>
    <xf numFmtId="0" fontId="106" fillId="0" borderId="1" xfId="0" applyFont="1" applyBorder="1" applyAlignment="1" applyProtection="1">
      <alignment horizontal="center" vertical="center"/>
      <protection hidden="1"/>
    </xf>
    <xf numFmtId="0" fontId="106" fillId="0" borderId="41" xfId="0" applyFont="1" applyBorder="1" applyAlignment="1" applyProtection="1">
      <alignment horizontal="center" vertical="center"/>
      <protection hidden="1"/>
    </xf>
    <xf numFmtId="0" fontId="106" fillId="0" borderId="162" xfId="0" applyFont="1" applyBorder="1" applyAlignment="1" applyProtection="1">
      <alignment horizontal="center" vertical="center"/>
      <protection hidden="1"/>
    </xf>
    <xf numFmtId="0" fontId="179" fillId="4" borderId="20" xfId="0" applyFont="1" applyFill="1" applyBorder="1" applyAlignment="1" applyProtection="1">
      <alignment horizontal="left" textRotation="255"/>
      <protection locked="0"/>
    </xf>
    <xf numFmtId="0" fontId="106" fillId="0" borderId="155" xfId="0" applyFont="1" applyBorder="1" applyAlignment="1" applyProtection="1">
      <alignment horizontal="center" vertical="center"/>
      <protection hidden="1"/>
    </xf>
    <xf numFmtId="0" fontId="106" fillId="0" borderId="31" xfId="0" applyFont="1" applyBorder="1" applyAlignment="1" applyProtection="1">
      <alignment horizontal="center" vertical="center"/>
      <protection hidden="1"/>
    </xf>
    <xf numFmtId="0" fontId="23" fillId="0" borderId="44" xfId="0" applyFont="1" applyBorder="1" applyAlignment="1" applyProtection="1">
      <alignment horizontal="left" vertical="center" wrapText="1" indent="1"/>
      <protection locked="0"/>
    </xf>
    <xf numFmtId="0" fontId="23" fillId="0" borderId="0" xfId="0" applyFont="1" applyAlignment="1" applyProtection="1">
      <alignment horizontal="left" vertical="center" wrapText="1" indent="1"/>
      <protection locked="0"/>
    </xf>
    <xf numFmtId="0" fontId="23" fillId="0" borderId="111" xfId="0" applyFont="1" applyBorder="1" applyAlignment="1" applyProtection="1">
      <alignment horizontal="left" vertical="center" wrapText="1" indent="1"/>
      <protection locked="0"/>
    </xf>
    <xf numFmtId="0" fontId="38" fillId="0" borderId="31" xfId="0" applyFont="1" applyBorder="1" applyAlignment="1" applyProtection="1">
      <alignment horizontal="center" vertical="center" textRotation="255"/>
      <protection hidden="1"/>
    </xf>
    <xf numFmtId="0" fontId="38" fillId="0" borderId="33" xfId="0" applyFont="1" applyBorder="1" applyAlignment="1" applyProtection="1">
      <alignment horizontal="center" vertical="center" textRotation="255"/>
      <protection hidden="1"/>
    </xf>
    <xf numFmtId="0" fontId="106" fillId="0" borderId="162" xfId="0" quotePrefix="1" applyFont="1" applyBorder="1" applyAlignment="1" applyProtection="1">
      <alignment horizontal="center" vertical="center"/>
      <protection hidden="1"/>
    </xf>
    <xf numFmtId="0" fontId="23" fillId="0" borderId="157" xfId="0" applyFont="1" applyBorder="1" applyAlignment="1" applyProtection="1">
      <alignment horizontal="left" vertical="center" wrapText="1" indent="1"/>
      <protection locked="0"/>
    </xf>
    <xf numFmtId="0" fontId="23" fillId="0" borderId="158" xfId="0" applyFont="1" applyBorder="1" applyAlignment="1" applyProtection="1">
      <alignment horizontal="left" vertical="center" wrapText="1" indent="1"/>
      <protection locked="0"/>
    </xf>
    <xf numFmtId="0" fontId="23" fillId="0" borderId="159" xfId="0" applyFont="1" applyBorder="1" applyAlignment="1" applyProtection="1">
      <alignment horizontal="left" vertical="center" wrapText="1" indent="1"/>
      <protection locked="0"/>
    </xf>
    <xf numFmtId="9" fontId="36" fillId="18" borderId="167" xfId="1" applyFont="1" applyFill="1" applyBorder="1" applyAlignment="1" applyProtection="1">
      <alignment horizontal="left" vertical="center"/>
      <protection locked="0"/>
    </xf>
    <xf numFmtId="0" fontId="106" fillId="0" borderId="156" xfId="0" applyFont="1" applyBorder="1" applyAlignment="1" applyProtection="1">
      <alignment horizontal="center" vertical="center"/>
      <protection hidden="1"/>
    </xf>
    <xf numFmtId="0" fontId="23" fillId="0" borderId="370" xfId="0" applyFont="1" applyBorder="1" applyAlignment="1" applyProtection="1">
      <alignment horizontal="left" vertical="center" wrapText="1" indent="1"/>
      <protection locked="0"/>
    </xf>
    <xf numFmtId="9" fontId="36" fillId="18" borderId="166" xfId="1" applyFont="1" applyFill="1" applyBorder="1" applyAlignment="1" applyProtection="1">
      <alignment horizontal="left" vertical="center"/>
      <protection locked="0"/>
    </xf>
    <xf numFmtId="9" fontId="36" fillId="18" borderId="37" xfId="1" applyFont="1" applyFill="1" applyBorder="1" applyAlignment="1" applyProtection="1">
      <alignment horizontal="left" vertical="center"/>
      <protection locked="0"/>
    </xf>
    <xf numFmtId="0" fontId="375" fillId="0" borderId="18" xfId="0" applyFont="1" applyBorder="1" applyAlignment="1" applyProtection="1">
      <alignment horizontal="center" vertical="center" textRotation="255"/>
      <protection hidden="1"/>
    </xf>
    <xf numFmtId="0" fontId="375" fillId="0" borderId="19" xfId="0" applyFont="1" applyBorder="1" applyAlignment="1" applyProtection="1">
      <alignment horizontal="center" vertical="center" textRotation="255"/>
      <protection hidden="1"/>
    </xf>
    <xf numFmtId="0" fontId="375" fillId="0" borderId="20" xfId="0" applyFont="1" applyBorder="1" applyAlignment="1" applyProtection="1">
      <alignment horizontal="center" vertical="center" textRotation="255"/>
      <protection hidden="1"/>
    </xf>
    <xf numFmtId="0" fontId="375" fillId="0" borderId="21" xfId="0" applyFont="1" applyBorder="1" applyAlignment="1" applyProtection="1">
      <alignment horizontal="center" vertical="center" textRotation="255"/>
      <protection hidden="1"/>
    </xf>
    <xf numFmtId="0" fontId="38" fillId="0" borderId="18" xfId="0" applyFont="1" applyBorder="1" applyAlignment="1" applyProtection="1">
      <alignment horizontal="center" vertical="center" textRotation="255"/>
      <protection hidden="1"/>
    </xf>
    <xf numFmtId="0" fontId="38" fillId="0" borderId="19" xfId="0" applyFont="1" applyBorder="1" applyAlignment="1" applyProtection="1">
      <alignment horizontal="center" vertical="center" textRotation="255"/>
      <protection hidden="1"/>
    </xf>
    <xf numFmtId="0" fontId="38" fillId="0" borderId="20" xfId="0" applyFont="1" applyBorder="1" applyAlignment="1" applyProtection="1">
      <alignment horizontal="center" vertical="center" textRotation="255"/>
      <protection hidden="1"/>
    </xf>
    <xf numFmtId="0" fontId="38" fillId="0" borderId="21" xfId="0" applyFont="1" applyBorder="1" applyAlignment="1" applyProtection="1">
      <alignment horizontal="center" vertical="center" textRotation="255"/>
      <protection hidden="1"/>
    </xf>
    <xf numFmtId="0" fontId="23" fillId="0" borderId="369" xfId="0" applyFont="1" applyBorder="1" applyAlignment="1" applyProtection="1">
      <alignment horizontal="left" vertical="center" wrapText="1" indent="1"/>
      <protection locked="0"/>
    </xf>
    <xf numFmtId="9" fontId="36" fillId="18" borderId="172" xfId="1" applyFont="1" applyFill="1" applyBorder="1" applyAlignment="1" applyProtection="1">
      <alignment horizontal="left" vertical="center"/>
      <protection locked="0"/>
    </xf>
    <xf numFmtId="0" fontId="38" fillId="18" borderId="18" xfId="0" applyFont="1" applyFill="1" applyBorder="1" applyAlignment="1" applyProtection="1">
      <alignment horizontal="center" vertical="center"/>
      <protection hidden="1"/>
    </xf>
    <xf numFmtId="0" fontId="38" fillId="18" borderId="17" xfId="0" applyFont="1" applyFill="1" applyBorder="1" applyAlignment="1" applyProtection="1">
      <alignment horizontal="center" vertical="center"/>
      <protection hidden="1"/>
    </xf>
    <xf numFmtId="0" fontId="38" fillId="18" borderId="19" xfId="0" applyFont="1" applyFill="1" applyBorder="1" applyAlignment="1" applyProtection="1">
      <alignment horizontal="center" vertical="center"/>
      <protection hidden="1"/>
    </xf>
    <xf numFmtId="0" fontId="38" fillId="18" borderId="22" xfId="0" applyFont="1" applyFill="1" applyBorder="1" applyAlignment="1" applyProtection="1">
      <alignment horizontal="center" vertical="center"/>
      <protection hidden="1"/>
    </xf>
    <xf numFmtId="0" fontId="38" fillId="18" borderId="23" xfId="0" applyFont="1" applyFill="1" applyBorder="1" applyAlignment="1" applyProtection="1">
      <alignment horizontal="center" vertical="center"/>
      <protection hidden="1"/>
    </xf>
    <xf numFmtId="0" fontId="38" fillId="18" borderId="24" xfId="0" applyFont="1" applyFill="1" applyBorder="1" applyAlignment="1" applyProtection="1">
      <alignment horizontal="center" vertical="center"/>
      <protection hidden="1"/>
    </xf>
    <xf numFmtId="0" fontId="500" fillId="18" borderId="207" xfId="0" applyFont="1" applyFill="1" applyBorder="1" applyAlignment="1" applyProtection="1">
      <alignment horizontal="center" vertical="center"/>
      <protection hidden="1"/>
    </xf>
    <xf numFmtId="0" fontId="500" fillId="18" borderId="204" xfId="0" applyFont="1" applyFill="1" applyBorder="1" applyAlignment="1" applyProtection="1">
      <alignment horizontal="center" vertical="center"/>
      <protection hidden="1"/>
    </xf>
    <xf numFmtId="0" fontId="500" fillId="18" borderId="208" xfId="0" applyFont="1" applyFill="1" applyBorder="1" applyAlignment="1" applyProtection="1">
      <alignment horizontal="center" vertical="center"/>
      <protection hidden="1"/>
    </xf>
    <xf numFmtId="0" fontId="500" fillId="18" borderId="206" xfId="0" applyFont="1" applyFill="1" applyBorder="1" applyAlignment="1" applyProtection="1">
      <alignment horizontal="center" vertical="center"/>
      <protection hidden="1"/>
    </xf>
    <xf numFmtId="0" fontId="500" fillId="18" borderId="205" xfId="0" applyFont="1" applyFill="1" applyBorder="1" applyAlignment="1" applyProtection="1">
      <alignment horizontal="center" vertical="center"/>
      <protection hidden="1"/>
    </xf>
    <xf numFmtId="0" fontId="500" fillId="18" borderId="209" xfId="0" applyFont="1" applyFill="1" applyBorder="1" applyAlignment="1" applyProtection="1">
      <alignment horizontal="center" vertical="center"/>
      <protection hidden="1"/>
    </xf>
    <xf numFmtId="0" fontId="258" fillId="23" borderId="244" xfId="0" applyFont="1" applyFill="1" applyBorder="1" applyAlignment="1" applyProtection="1">
      <alignment horizontal="center" vertical="center" wrapText="1"/>
      <protection hidden="1"/>
    </xf>
    <xf numFmtId="0" fontId="258" fillId="23" borderId="245" xfId="0" applyFont="1" applyFill="1" applyBorder="1" applyAlignment="1" applyProtection="1">
      <alignment horizontal="center" vertical="center" wrapText="1"/>
      <protection hidden="1"/>
    </xf>
    <xf numFmtId="0" fontId="258" fillId="23" borderId="247" xfId="0" applyFont="1" applyFill="1" applyBorder="1" applyAlignment="1" applyProtection="1">
      <alignment horizontal="center" vertical="center" wrapText="1"/>
      <protection hidden="1"/>
    </xf>
    <xf numFmtId="0" fontId="258" fillId="23" borderId="248" xfId="0" applyFont="1" applyFill="1" applyBorder="1" applyAlignment="1" applyProtection="1">
      <alignment horizontal="center" vertical="center" wrapText="1"/>
      <protection hidden="1"/>
    </xf>
    <xf numFmtId="0" fontId="106" fillId="18" borderId="2" xfId="0" quotePrefix="1" applyFont="1" applyFill="1" applyBorder="1" applyAlignment="1" applyProtection="1">
      <alignment horizontal="center" vertical="center"/>
      <protection hidden="1"/>
    </xf>
    <xf numFmtId="0" fontId="106" fillId="18" borderId="27" xfId="0" quotePrefix="1" applyFont="1" applyFill="1" applyBorder="1" applyAlignment="1" applyProtection="1">
      <alignment horizontal="center" vertical="center"/>
      <protection hidden="1"/>
    </xf>
    <xf numFmtId="0" fontId="250" fillId="0" borderId="44" xfId="0" applyFont="1" applyBorder="1" applyAlignment="1" applyProtection="1">
      <alignment horizontal="left" vertical="center" wrapText="1" indent="1"/>
      <protection hidden="1"/>
    </xf>
    <xf numFmtId="0" fontId="250" fillId="0" borderId="0" xfId="0" applyFont="1" applyAlignment="1" applyProtection="1">
      <alignment horizontal="left" vertical="center" wrapText="1" indent="1"/>
      <protection hidden="1"/>
    </xf>
    <xf numFmtId="0" fontId="250" fillId="0" borderId="351" xfId="0" applyFont="1" applyBorder="1" applyAlignment="1" applyProtection="1">
      <alignment horizontal="left" vertical="center" wrapText="1" indent="1"/>
      <protection hidden="1"/>
    </xf>
    <xf numFmtId="0" fontId="36" fillId="0" borderId="34" xfId="1" applyNumberFormat="1" applyFont="1" applyFill="1" applyBorder="1" applyAlignment="1" applyProtection="1">
      <alignment horizontal="left" vertical="center" wrapText="1"/>
      <protection locked="0"/>
    </xf>
    <xf numFmtId="0" fontId="36" fillId="0" borderId="36" xfId="1" applyNumberFormat="1" applyFont="1" applyFill="1" applyBorder="1" applyAlignment="1" applyProtection="1">
      <alignment horizontal="left" vertical="center" wrapText="1"/>
      <protection locked="0"/>
    </xf>
    <xf numFmtId="0" fontId="106" fillId="21" borderId="2" xfId="0" applyFont="1" applyFill="1" applyBorder="1" applyAlignment="1" applyProtection="1">
      <alignment horizontal="center" vertical="center"/>
      <protection hidden="1"/>
    </xf>
    <xf numFmtId="0" fontId="106" fillId="21" borderId="27" xfId="0" applyFont="1" applyFill="1" applyBorder="1" applyAlignment="1" applyProtection="1">
      <alignment horizontal="center" vertical="center"/>
      <protection hidden="1"/>
    </xf>
    <xf numFmtId="0" fontId="359" fillId="21" borderId="2" xfId="0" applyFont="1" applyFill="1" applyBorder="1" applyAlignment="1" applyProtection="1">
      <alignment horizontal="center" vertical="center"/>
      <protection hidden="1"/>
    </xf>
    <xf numFmtId="0" fontId="359" fillId="21" borderId="27" xfId="0" applyFont="1" applyFill="1" applyBorder="1" applyAlignment="1" applyProtection="1">
      <alignment horizontal="center" vertical="center"/>
      <protection hidden="1"/>
    </xf>
    <xf numFmtId="0" fontId="106" fillId="0" borderId="28" xfId="0" applyFont="1" applyBorder="1" applyAlignment="1" applyProtection="1">
      <alignment horizontal="center" vertical="center"/>
      <protection locked="0"/>
    </xf>
    <xf numFmtId="0" fontId="23" fillId="0" borderId="29" xfId="0" applyFont="1" applyBorder="1" applyAlignment="1" applyProtection="1">
      <alignment horizontal="left" vertical="center" wrapText="1" indent="1"/>
      <protection locked="0"/>
    </xf>
    <xf numFmtId="0" fontId="36" fillId="0" borderId="30" xfId="1" applyNumberFormat="1" applyFont="1" applyFill="1" applyBorder="1" applyAlignment="1" applyProtection="1">
      <alignment horizontal="left" vertical="center" wrapText="1"/>
      <protection locked="0"/>
    </xf>
    <xf numFmtId="0" fontId="106" fillId="0" borderId="174" xfId="0" applyFont="1" applyBorder="1" applyAlignment="1" applyProtection="1">
      <alignment horizontal="center" vertical="center"/>
      <protection locked="0"/>
    </xf>
    <xf numFmtId="0" fontId="190" fillId="21" borderId="2" xfId="0" applyFont="1" applyFill="1" applyBorder="1" applyAlignment="1" applyProtection="1">
      <alignment horizontal="center" vertical="center"/>
      <protection hidden="1"/>
    </xf>
    <xf numFmtId="0" fontId="190" fillId="21" borderId="27" xfId="0" applyFont="1" applyFill="1" applyBorder="1" applyAlignment="1" applyProtection="1">
      <alignment horizontal="center" vertical="center"/>
      <protection hidden="1"/>
    </xf>
    <xf numFmtId="0" fontId="190" fillId="17" borderId="411" xfId="0" applyFont="1" applyFill="1" applyBorder="1" applyAlignment="1" applyProtection="1">
      <alignment horizontal="center" vertical="center"/>
      <protection hidden="1"/>
    </xf>
    <xf numFmtId="0" fontId="190" fillId="17" borderId="412" xfId="0" applyFont="1" applyFill="1" applyBorder="1" applyAlignment="1" applyProtection="1">
      <alignment horizontal="center" vertical="center"/>
      <protection hidden="1"/>
    </xf>
    <xf numFmtId="0" fontId="190" fillId="3" borderId="2" xfId="0" applyFont="1" applyFill="1" applyBorder="1" applyAlignment="1" applyProtection="1">
      <alignment horizontal="center" vertical="center"/>
      <protection hidden="1"/>
    </xf>
    <xf numFmtId="0" fontId="190" fillId="3" borderId="27" xfId="0" applyFont="1" applyFill="1" applyBorder="1" applyAlignment="1" applyProtection="1">
      <alignment horizontal="center" vertical="center"/>
      <protection hidden="1"/>
    </xf>
    <xf numFmtId="9" fontId="36" fillId="0" borderId="173" xfId="1" applyFont="1" applyFill="1" applyBorder="1" applyAlignment="1" applyProtection="1">
      <alignment horizontal="left" vertical="center"/>
      <protection locked="0"/>
    </xf>
    <xf numFmtId="0" fontId="23" fillId="0" borderId="171" xfId="0" applyFont="1" applyBorder="1" applyAlignment="1" applyProtection="1">
      <alignment horizontal="left" vertical="center" wrapText="1" indent="1"/>
      <protection locked="0"/>
    </xf>
    <xf numFmtId="0" fontId="23" fillId="0" borderId="32" xfId="0" applyFont="1" applyBorder="1" applyAlignment="1" applyProtection="1">
      <alignment horizontal="left" vertical="center" wrapText="1" indent="1"/>
      <protection locked="0"/>
    </xf>
    <xf numFmtId="0" fontId="36" fillId="0" borderId="33" xfId="1" applyNumberFormat="1" applyFont="1" applyFill="1" applyBorder="1" applyAlignment="1" applyProtection="1">
      <alignment horizontal="left" vertical="center" wrapText="1"/>
      <protection locked="0"/>
    </xf>
    <xf numFmtId="0" fontId="64" fillId="0" borderId="205" xfId="0" applyFont="1" applyBorder="1" applyAlignment="1" applyProtection="1">
      <alignment horizontal="center" vertical="center"/>
      <protection hidden="1"/>
    </xf>
    <xf numFmtId="0" fontId="64" fillId="0" borderId="0" xfId="0" applyFont="1" applyAlignment="1" applyProtection="1">
      <alignment horizontal="center" vertical="center"/>
      <protection hidden="1"/>
    </xf>
    <xf numFmtId="1" fontId="102" fillId="0" borderId="18" xfId="0" applyNumberFormat="1" applyFont="1" applyBorder="1" applyAlignment="1" applyProtection="1">
      <alignment horizontal="center"/>
      <protection hidden="1"/>
    </xf>
    <xf numFmtId="1" fontId="102" fillId="0" borderId="19" xfId="0" applyNumberFormat="1" applyFont="1" applyBorder="1" applyAlignment="1" applyProtection="1">
      <alignment horizontal="center"/>
      <protection hidden="1"/>
    </xf>
    <xf numFmtId="1" fontId="501" fillId="0" borderId="22" xfId="0" applyNumberFormat="1" applyFont="1" applyBorder="1" applyAlignment="1" applyProtection="1">
      <alignment horizontal="center" vertical="top"/>
      <protection hidden="1"/>
    </xf>
    <xf numFmtId="1" fontId="501" fillId="0" borderId="24" xfId="0" applyNumberFormat="1" applyFont="1" applyBorder="1" applyAlignment="1" applyProtection="1">
      <alignment horizontal="center" vertical="top"/>
      <protection hidden="1"/>
    </xf>
    <xf numFmtId="0" fontId="375" fillId="0" borderId="18" xfId="0" applyFont="1" applyBorder="1" applyAlignment="1" applyProtection="1">
      <alignment horizontal="left" vertical="center" indent="7"/>
      <protection hidden="1"/>
    </xf>
    <xf numFmtId="0" fontId="375" fillId="0" borderId="17" xfId="0" applyFont="1" applyBorder="1" applyAlignment="1" applyProtection="1">
      <alignment horizontal="left" vertical="center" indent="7"/>
      <protection hidden="1"/>
    </xf>
    <xf numFmtId="0" fontId="375" fillId="0" borderId="22" xfId="0" applyFont="1" applyBorder="1" applyAlignment="1" applyProtection="1">
      <alignment horizontal="left" vertical="center" indent="7"/>
      <protection hidden="1"/>
    </xf>
    <xf numFmtId="0" fontId="375" fillId="0" borderId="23" xfId="0" applyFont="1" applyBorder="1" applyAlignment="1" applyProtection="1">
      <alignment horizontal="left" vertical="center" indent="7"/>
      <protection hidden="1"/>
    </xf>
    <xf numFmtId="9" fontId="36" fillId="0" borderId="17" xfId="1" applyFont="1" applyFill="1" applyBorder="1" applyAlignment="1" applyProtection="1">
      <alignment horizontal="right" indent="1"/>
      <protection hidden="1"/>
    </xf>
    <xf numFmtId="9" fontId="36" fillId="0" borderId="19" xfId="1" applyFont="1" applyFill="1" applyBorder="1" applyAlignment="1" applyProtection="1">
      <alignment horizontal="right" indent="1"/>
      <protection hidden="1"/>
    </xf>
    <xf numFmtId="1" fontId="280" fillId="0" borderId="23" xfId="1" applyNumberFormat="1" applyFont="1" applyFill="1" applyBorder="1" applyAlignment="1" applyProtection="1">
      <alignment horizontal="right" vertical="top" wrapText="1" indent="1"/>
      <protection hidden="1"/>
    </xf>
    <xf numFmtId="1" fontId="280" fillId="0" borderId="24" xfId="1" applyNumberFormat="1" applyFont="1" applyFill="1" applyBorder="1" applyAlignment="1" applyProtection="1">
      <alignment horizontal="right" vertical="top" wrapText="1" indent="1"/>
      <protection hidden="1"/>
    </xf>
    <xf numFmtId="0" fontId="38" fillId="0" borderId="18" xfId="0" applyFont="1" applyBorder="1" applyAlignment="1" applyProtection="1">
      <alignment horizontal="left" vertical="center" indent="8"/>
      <protection hidden="1"/>
    </xf>
    <xf numFmtId="0" fontId="38" fillId="0" borderId="17" xfId="0" applyFont="1" applyBorder="1" applyAlignment="1" applyProtection="1">
      <alignment horizontal="left" vertical="center" indent="8"/>
      <protection hidden="1"/>
    </xf>
    <xf numFmtId="0" fontId="38" fillId="0" borderId="22" xfId="0" applyFont="1" applyBorder="1" applyAlignment="1" applyProtection="1">
      <alignment horizontal="left" vertical="center" indent="8"/>
      <protection hidden="1"/>
    </xf>
    <xf numFmtId="0" fontId="38" fillId="0" borderId="23" xfId="0" applyFont="1" applyBorder="1" applyAlignment="1" applyProtection="1">
      <alignment horizontal="left" vertical="center" indent="8"/>
      <protection hidden="1"/>
    </xf>
    <xf numFmtId="1" fontId="120" fillId="0" borderId="23" xfId="1" applyNumberFormat="1" applyFont="1" applyFill="1" applyBorder="1" applyAlignment="1" applyProtection="1">
      <alignment horizontal="right" vertical="top" wrapText="1" indent="1"/>
      <protection hidden="1"/>
    </xf>
    <xf numFmtId="1" fontId="120" fillId="0" borderId="24" xfId="1" applyNumberFormat="1" applyFont="1" applyFill="1" applyBorder="1" applyAlignment="1" applyProtection="1">
      <alignment horizontal="right" vertical="top" wrapText="1" indent="1"/>
      <protection hidden="1"/>
    </xf>
    <xf numFmtId="0" fontId="57" fillId="4" borderId="0" xfId="0" applyFont="1" applyFill="1" applyAlignment="1" applyProtection="1">
      <alignment horizontal="center" vertical="center"/>
      <protection hidden="1"/>
    </xf>
    <xf numFmtId="0" fontId="109" fillId="4" borderId="304" xfId="0" applyFont="1" applyFill="1" applyBorder="1" applyAlignment="1" applyProtection="1">
      <alignment horizontal="center" vertical="center"/>
      <protection hidden="1"/>
    </xf>
    <xf numFmtId="0" fontId="355" fillId="0" borderId="0" xfId="0" applyFont="1" applyAlignment="1" applyProtection="1">
      <alignment horizontal="center" vertical="center" wrapText="1"/>
      <protection hidden="1"/>
    </xf>
    <xf numFmtId="0" fontId="355" fillId="0" borderId="57" xfId="0" applyFont="1" applyBorder="1" applyAlignment="1" applyProtection="1">
      <alignment horizontal="center" vertical="center" wrapText="1"/>
      <protection hidden="1"/>
    </xf>
    <xf numFmtId="0" fontId="138" fillId="0" borderId="0" xfId="0" applyFont="1" applyAlignment="1" applyProtection="1">
      <alignment horizontal="center" vertical="center"/>
      <protection hidden="1"/>
    </xf>
    <xf numFmtId="0" fontId="77" fillId="0" borderId="0" xfId="0" applyFont="1" applyAlignment="1" applyProtection="1">
      <alignment horizontal="left" vertical="center"/>
      <protection locked="0"/>
    </xf>
    <xf numFmtId="0" fontId="78" fillId="0" borderId="0" xfId="0" applyFont="1" applyAlignment="1" applyProtection="1">
      <alignment horizontal="left" vertical="center"/>
      <protection locked="0"/>
    </xf>
    <xf numFmtId="0" fontId="2" fillId="0" borderId="4" xfId="0" applyFont="1" applyBorder="1" applyAlignment="1">
      <alignment horizontal="center" vertical="top" textRotation="255" wrapText="1"/>
    </xf>
    <xf numFmtId="0" fontId="2" fillId="0" borderId="6" xfId="0" applyFont="1" applyBorder="1" applyAlignment="1">
      <alignment horizontal="center" vertical="top" textRotation="255" wrapText="1"/>
    </xf>
    <xf numFmtId="0" fontId="3" fillId="0" borderId="4" xfId="0" applyFont="1" applyBorder="1" applyAlignment="1">
      <alignment horizontal="center" vertical="top" textRotation="255" wrapText="1"/>
    </xf>
    <xf numFmtId="0" fontId="3" fillId="0" borderId="6" xfId="0" applyFont="1" applyBorder="1" applyAlignment="1">
      <alignment horizontal="center" vertical="top" textRotation="255" wrapText="1"/>
    </xf>
    <xf numFmtId="0" fontId="4" fillId="0" borderId="4" xfId="0" applyFont="1" applyBorder="1" applyAlignment="1">
      <alignment horizontal="center" vertical="top" textRotation="255" wrapText="1"/>
    </xf>
    <xf numFmtId="0" fontId="4" fillId="0" borderId="6" xfId="0" applyFont="1" applyBorder="1" applyAlignment="1">
      <alignment horizontal="center" vertical="top" textRotation="255" wrapText="1"/>
    </xf>
    <xf numFmtId="0" fontId="77" fillId="0" borderId="0" xfId="0" applyFont="1" applyAlignment="1" applyProtection="1">
      <alignment horizontal="left" vertical="center" indent="1"/>
      <protection locked="0"/>
    </xf>
    <xf numFmtId="0" fontId="13" fillId="0" borderId="2" xfId="0" applyFont="1" applyBorder="1" applyAlignment="1">
      <alignment horizontal="center" vertical="top" textRotation="255" wrapText="1"/>
    </xf>
    <xf numFmtId="0" fontId="13" fillId="0" borderId="3" xfId="0" applyFont="1" applyBorder="1" applyAlignment="1">
      <alignment horizontal="center" vertical="top" textRotation="255" wrapText="1"/>
    </xf>
    <xf numFmtId="0" fontId="13" fillId="0" borderId="13" xfId="0" applyFont="1" applyBorder="1" applyAlignment="1">
      <alignment horizontal="center" vertical="top" textRotation="255" wrapText="1"/>
    </xf>
    <xf numFmtId="0" fontId="8" fillId="0" borderId="4" xfId="0" applyFont="1" applyBorder="1" applyAlignment="1">
      <alignment horizontal="center" vertical="top" textRotation="255" wrapText="1"/>
    </xf>
    <xf numFmtId="0" fontId="8" fillId="0" borderId="6" xfId="0" applyFont="1" applyBorder="1" applyAlignment="1">
      <alignment horizontal="center" vertical="top" textRotation="255" wrapText="1"/>
    </xf>
    <xf numFmtId="0" fontId="4" fillId="0" borderId="2" xfId="0" applyFont="1" applyBorder="1" applyAlignment="1">
      <alignment horizontal="center" vertical="top" textRotation="255" wrapText="1"/>
    </xf>
    <xf numFmtId="0" fontId="4" fillId="0" borderId="3" xfId="0" applyFont="1" applyBorder="1" applyAlignment="1">
      <alignment horizontal="center" vertical="top" textRotation="255" wrapText="1"/>
    </xf>
    <xf numFmtId="0" fontId="4" fillId="0" borderId="13" xfId="0" applyFont="1" applyBorder="1" applyAlignment="1">
      <alignment horizontal="center" vertical="top" textRotation="255" wrapText="1"/>
    </xf>
    <xf numFmtId="0" fontId="3" fillId="0" borderId="2" xfId="0" applyFont="1" applyBorder="1" applyAlignment="1">
      <alignment horizontal="center" vertical="top" textRotation="255" wrapText="1"/>
    </xf>
    <xf numFmtId="0" fontId="3" fillId="0" borderId="3" xfId="0" applyFont="1" applyBorder="1" applyAlignment="1">
      <alignment horizontal="center" vertical="top" textRotation="255" wrapText="1"/>
    </xf>
    <xf numFmtId="0" fontId="3" fillId="0" borderId="13" xfId="0" applyFont="1" applyBorder="1" applyAlignment="1">
      <alignment horizontal="center" vertical="top" textRotation="255" wrapText="1"/>
    </xf>
    <xf numFmtId="0" fontId="29" fillId="15" borderId="0" xfId="0" applyFont="1" applyFill="1" applyAlignment="1">
      <alignment horizontal="center" vertical="center" wrapText="1"/>
    </xf>
    <xf numFmtId="0" fontId="29" fillId="15" borderId="66" xfId="0" applyFont="1" applyFill="1" applyBorder="1" applyAlignment="1">
      <alignment horizontal="center" vertical="center" wrapText="1"/>
    </xf>
    <xf numFmtId="0" fontId="313" fillId="0" borderId="2" xfId="0" applyFont="1" applyBorder="1" applyAlignment="1">
      <alignment horizontal="center" textRotation="255"/>
    </xf>
    <xf numFmtId="0" fontId="313" fillId="0" borderId="3" xfId="0" applyFont="1" applyBorder="1" applyAlignment="1">
      <alignment horizontal="center" textRotation="255"/>
    </xf>
    <xf numFmtId="0" fontId="313" fillId="0" borderId="13" xfId="0" applyFont="1" applyBorder="1" applyAlignment="1">
      <alignment horizontal="center" textRotation="255"/>
    </xf>
    <xf numFmtId="0" fontId="27" fillId="0" borderId="57" xfId="0" applyFont="1" applyBorder="1" applyAlignment="1" applyProtection="1">
      <alignment horizontal="center"/>
      <protection locked="0"/>
    </xf>
    <xf numFmtId="0" fontId="260" fillId="0" borderId="0" xfId="0" applyFont="1" applyAlignment="1" applyProtection="1">
      <alignment horizontal="left" vertical="center"/>
      <protection locked="0"/>
    </xf>
    <xf numFmtId="0" fontId="261" fillId="0" borderId="0" xfId="0" applyFont="1" applyAlignment="1" applyProtection="1">
      <alignment horizontal="left" vertical="center"/>
      <protection locked="0"/>
    </xf>
    <xf numFmtId="0" fontId="263" fillId="0" borderId="0" xfId="0" applyFont="1" applyAlignment="1" applyProtection="1">
      <alignment horizontal="left" vertical="center"/>
      <protection locked="0"/>
    </xf>
    <xf numFmtId="0" fontId="265" fillId="0" borderId="0" xfId="0" applyFont="1" applyAlignment="1" applyProtection="1">
      <alignment horizontal="left" vertical="center"/>
      <protection locked="0"/>
    </xf>
    <xf numFmtId="0" fontId="275" fillId="0" borderId="0" xfId="0" applyFont="1" applyAlignment="1" applyProtection="1">
      <alignment horizontal="left" vertical="center"/>
      <protection locked="0"/>
    </xf>
    <xf numFmtId="0" fontId="267" fillId="0" borderId="0" xfId="0" applyFont="1" applyAlignment="1" applyProtection="1">
      <alignment horizontal="left" vertical="center"/>
      <protection locked="0"/>
    </xf>
    <xf numFmtId="0" fontId="277" fillId="0" borderId="0" xfId="0" applyFont="1" applyAlignment="1" applyProtection="1">
      <alignment horizontal="left" vertical="center"/>
      <protection locked="0"/>
    </xf>
    <xf numFmtId="0" fontId="277" fillId="0" borderId="111" xfId="0" applyFont="1" applyBorder="1" applyAlignment="1" applyProtection="1">
      <alignment horizontal="left" vertical="center"/>
      <protection locked="0"/>
    </xf>
    <xf numFmtId="0" fontId="262" fillId="0" borderId="0" xfId="0" applyFont="1" applyAlignment="1" applyProtection="1">
      <alignment horizontal="left" vertical="center"/>
      <protection locked="0"/>
    </xf>
    <xf numFmtId="0" fontId="262" fillId="0" borderId="111" xfId="0" applyFont="1" applyBorder="1" applyAlignment="1" applyProtection="1">
      <alignment horizontal="left" vertical="center"/>
      <protection locked="0"/>
    </xf>
    <xf numFmtId="0" fontId="264" fillId="0" borderId="0" xfId="0" applyFont="1" applyAlignment="1" applyProtection="1">
      <alignment horizontal="left" vertical="center"/>
      <protection locked="0"/>
    </xf>
    <xf numFmtId="0" fontId="264" fillId="0" borderId="111" xfId="0" applyFont="1" applyBorder="1" applyAlignment="1" applyProtection="1">
      <alignment horizontal="left" vertical="center"/>
      <protection locked="0"/>
    </xf>
    <xf numFmtId="0" fontId="268" fillId="0" borderId="0" xfId="0" applyFont="1" applyAlignment="1" applyProtection="1">
      <alignment horizontal="left" vertical="center"/>
      <protection locked="0"/>
    </xf>
    <xf numFmtId="0" fontId="268" fillId="0" borderId="111" xfId="0" applyFont="1" applyBorder="1" applyAlignment="1" applyProtection="1">
      <alignment horizontal="left" vertical="center"/>
      <protection locked="0"/>
    </xf>
    <xf numFmtId="0" fontId="273" fillId="0" borderId="0" xfId="0" applyFont="1" applyAlignment="1" applyProtection="1">
      <alignment horizontal="left" vertical="center"/>
      <protection locked="0"/>
    </xf>
    <xf numFmtId="0" fontId="269" fillId="0" borderId="0" xfId="0" applyFont="1" applyAlignment="1" applyProtection="1">
      <alignment horizontal="left" vertical="center"/>
      <protection locked="0"/>
    </xf>
    <xf numFmtId="0" fontId="313" fillId="0" borderId="10" xfId="0" applyFont="1" applyBorder="1" applyAlignment="1">
      <alignment horizontal="center" textRotation="255"/>
    </xf>
    <xf numFmtId="0" fontId="313" fillId="0" borderId="11" xfId="0" applyFont="1" applyBorder="1" applyAlignment="1">
      <alignment horizontal="center" textRotation="255"/>
    </xf>
    <xf numFmtId="0" fontId="313" fillId="0" borderId="12" xfId="0" applyFont="1" applyBorder="1" applyAlignment="1">
      <alignment horizontal="center" textRotation="255"/>
    </xf>
    <xf numFmtId="0" fontId="13" fillId="0" borderId="4" xfId="0" applyFont="1" applyBorder="1" applyAlignment="1">
      <alignment horizontal="center" vertical="top" textRotation="255" wrapText="1"/>
    </xf>
    <xf numFmtId="0" fontId="13" fillId="0" borderId="6" xfId="0" applyFont="1" applyBorder="1" applyAlignment="1">
      <alignment horizontal="center" vertical="top" textRotation="255" wrapText="1"/>
    </xf>
    <xf numFmtId="0" fontId="12" fillId="0" borderId="4" xfId="0" applyFont="1" applyBorder="1" applyAlignment="1">
      <alignment horizontal="center" vertical="top" textRotation="255" wrapText="1"/>
    </xf>
    <xf numFmtId="0" fontId="12" fillId="0" borderId="6" xfId="0" applyFont="1" applyBorder="1" applyAlignment="1">
      <alignment horizontal="center" vertical="top" textRotation="255" wrapText="1"/>
    </xf>
    <xf numFmtId="0" fontId="11" fillId="0" borderId="4" xfId="0" applyFont="1" applyBorder="1" applyAlignment="1">
      <alignment horizontal="center" vertical="top" textRotation="255" wrapText="1"/>
    </xf>
    <xf numFmtId="0" fontId="11" fillId="0" borderId="6" xfId="0" applyFont="1" applyBorder="1" applyAlignment="1">
      <alignment horizontal="center" vertical="top" textRotation="255" wrapText="1"/>
    </xf>
    <xf numFmtId="0" fontId="10" fillId="0" borderId="2" xfId="0" applyFont="1" applyBorder="1" applyAlignment="1">
      <alignment horizontal="center" vertical="top" textRotation="255" wrapText="1"/>
    </xf>
    <xf numFmtId="0" fontId="10" fillId="0" borderId="3" xfId="0" applyFont="1" applyBorder="1" applyAlignment="1">
      <alignment horizontal="center" vertical="top" textRotation="255" wrapText="1"/>
    </xf>
    <xf numFmtId="0" fontId="10" fillId="0" borderId="13" xfId="0" applyFont="1" applyBorder="1" applyAlignment="1">
      <alignment horizontal="center" vertical="top" textRotation="255" wrapText="1"/>
    </xf>
    <xf numFmtId="0" fontId="9" fillId="0" borderId="2" xfId="0" applyFont="1" applyBorder="1" applyAlignment="1">
      <alignment horizontal="center" vertical="top" textRotation="255" wrapText="1"/>
    </xf>
    <xf numFmtId="0" fontId="9" fillId="0" borderId="3" xfId="0" applyFont="1" applyBorder="1" applyAlignment="1">
      <alignment horizontal="center" vertical="top" textRotation="255" wrapText="1"/>
    </xf>
    <xf numFmtId="0" fontId="9" fillId="0" borderId="13" xfId="0" applyFont="1" applyBorder="1" applyAlignment="1">
      <alignment horizontal="center" vertical="top" textRotation="255" wrapText="1"/>
    </xf>
    <xf numFmtId="0" fontId="8" fillId="0" borderId="2" xfId="0" applyFont="1" applyBorder="1" applyAlignment="1">
      <alignment horizontal="center" vertical="top" textRotation="255" wrapText="1"/>
    </xf>
    <xf numFmtId="0" fontId="8" fillId="0" borderId="3" xfId="0" applyFont="1" applyBorder="1" applyAlignment="1">
      <alignment horizontal="center" vertical="top" textRotation="255" wrapText="1"/>
    </xf>
    <xf numFmtId="0" fontId="8" fillId="0" borderId="13" xfId="0" applyFont="1" applyBorder="1" applyAlignment="1">
      <alignment horizontal="center" vertical="top" textRotation="255" wrapText="1"/>
    </xf>
    <xf numFmtId="0" fontId="29" fillId="15" borderId="61" xfId="0" applyFont="1" applyFill="1" applyBorder="1" applyAlignment="1">
      <alignment horizontal="center" vertical="center" wrapText="1"/>
    </xf>
    <xf numFmtId="0" fontId="68" fillId="4" borderId="0" xfId="0" applyFont="1" applyFill="1" applyAlignment="1">
      <alignment horizontal="center" vertical="center" wrapText="1"/>
    </xf>
    <xf numFmtId="0" fontId="276" fillId="0" borderId="0" xfId="0" applyFont="1" applyAlignment="1" applyProtection="1">
      <alignment horizontal="left" vertical="center"/>
      <protection locked="0"/>
    </xf>
    <xf numFmtId="0" fontId="276" fillId="0" borderId="111" xfId="0" applyFont="1" applyBorder="1" applyAlignment="1" applyProtection="1">
      <alignment horizontal="left" vertical="center"/>
      <protection locked="0"/>
    </xf>
    <xf numFmtId="0" fontId="274" fillId="0" borderId="0" xfId="0" applyFont="1" applyAlignment="1" applyProtection="1">
      <alignment horizontal="left" vertical="center"/>
      <protection locked="0"/>
    </xf>
    <xf numFmtId="0" fontId="274" fillId="0" borderId="111" xfId="0" applyFont="1" applyBorder="1" applyAlignment="1" applyProtection="1">
      <alignment horizontal="left" vertical="center"/>
      <protection locked="0"/>
    </xf>
    <xf numFmtId="0" fontId="313" fillId="0" borderId="224" xfId="0" applyFont="1" applyBorder="1" applyAlignment="1">
      <alignment horizontal="center" textRotation="255"/>
    </xf>
    <xf numFmtId="0" fontId="313" fillId="0" borderId="225" xfId="0" applyFont="1" applyBorder="1" applyAlignment="1">
      <alignment horizontal="center" textRotation="255"/>
    </xf>
    <xf numFmtId="0" fontId="313" fillId="0" borderId="226" xfId="0" applyFont="1" applyBorder="1" applyAlignment="1">
      <alignment horizontal="center" textRotation="255"/>
    </xf>
    <xf numFmtId="0" fontId="11" fillId="0" borderId="2" xfId="0" applyFont="1" applyBorder="1" applyAlignment="1">
      <alignment horizontal="center" vertical="top" textRotation="255" wrapText="1"/>
    </xf>
    <xf numFmtId="0" fontId="11" fillId="0" borderId="3" xfId="0" applyFont="1" applyBorder="1" applyAlignment="1">
      <alignment horizontal="center" vertical="top" textRotation="255" wrapText="1"/>
    </xf>
    <xf numFmtId="0" fontId="11" fillId="0" borderId="13" xfId="0" applyFont="1" applyBorder="1" applyAlignment="1">
      <alignment horizontal="center" vertical="top" textRotation="255" wrapText="1"/>
    </xf>
    <xf numFmtId="1" fontId="144" fillId="0" borderId="8" xfId="0" applyNumberFormat="1" applyFont="1" applyBorder="1" applyAlignment="1">
      <alignment horizontal="left" vertical="center"/>
    </xf>
    <xf numFmtId="1" fontId="144" fillId="0" borderId="198" xfId="0" applyNumberFormat="1" applyFont="1" applyBorder="1" applyAlignment="1">
      <alignment horizontal="left" vertical="center"/>
    </xf>
    <xf numFmtId="0" fontId="71" fillId="4" borderId="0" xfId="0" applyFont="1" applyFill="1" applyAlignment="1">
      <alignment horizontal="center" vertical="center"/>
    </xf>
    <xf numFmtId="0" fontId="62" fillId="18" borderId="25" xfId="0" applyFont="1" applyFill="1" applyBorder="1" applyAlignment="1">
      <alignment horizontal="center" vertical="center"/>
    </xf>
    <xf numFmtId="0" fontId="438" fillId="4" borderId="0" xfId="0" quotePrefix="1" applyFont="1" applyFill="1" applyAlignment="1">
      <alignment horizontal="center" vertical="center"/>
    </xf>
    <xf numFmtId="0" fontId="25" fillId="4" borderId="0" xfId="0" applyFont="1" applyFill="1" applyAlignment="1">
      <alignment horizontal="center" vertical="center"/>
    </xf>
    <xf numFmtId="0" fontId="25" fillId="4" borderId="0" xfId="0" applyFont="1" applyFill="1" applyAlignment="1">
      <alignment horizontal="left" vertical="center"/>
    </xf>
    <xf numFmtId="0" fontId="144" fillId="0" borderId="7" xfId="0" applyFont="1" applyBorder="1" applyAlignment="1">
      <alignment horizontal="right" vertical="center"/>
    </xf>
    <xf numFmtId="0" fontId="144" fillId="0" borderId="8" xfId="0" applyFont="1" applyBorder="1" applyAlignment="1">
      <alignment horizontal="right" vertical="center"/>
    </xf>
    <xf numFmtId="1" fontId="1" fillId="0" borderId="8" xfId="0" applyNumberFormat="1" applyFont="1" applyBorder="1" applyAlignment="1">
      <alignment horizontal="left" vertical="center"/>
    </xf>
    <xf numFmtId="1" fontId="1" fillId="0" borderId="8" xfId="0" applyNumberFormat="1" applyFont="1" applyBorder="1" applyAlignment="1">
      <alignment horizontal="right" vertical="center"/>
    </xf>
    <xf numFmtId="0" fontId="491" fillId="13" borderId="217" xfId="0" applyFont="1" applyFill="1" applyBorder="1" applyAlignment="1">
      <alignment horizontal="center" vertical="top"/>
    </xf>
    <xf numFmtId="0" fontId="271" fillId="0" borderId="0" xfId="0" applyFont="1" applyAlignment="1" applyProtection="1">
      <alignment horizontal="left" vertical="center"/>
      <protection locked="0"/>
    </xf>
    <xf numFmtId="0" fontId="359" fillId="0" borderId="0" xfId="0" applyFont="1" applyAlignment="1">
      <alignment horizontal="left"/>
    </xf>
    <xf numFmtId="0" fontId="266" fillId="0" borderId="0" xfId="0" applyFont="1" applyAlignment="1" applyProtection="1">
      <alignment horizontal="left" vertical="center"/>
      <protection locked="0"/>
    </xf>
    <xf numFmtId="0" fontId="266" fillId="0" borderId="111" xfId="0" applyFont="1" applyBorder="1" applyAlignment="1" applyProtection="1">
      <alignment horizontal="left" vertical="center"/>
      <protection locked="0"/>
    </xf>
    <xf numFmtId="0" fontId="272" fillId="0" borderId="0" xfId="0" applyFont="1" applyAlignment="1" applyProtection="1">
      <alignment horizontal="left" vertical="center"/>
      <protection locked="0"/>
    </xf>
    <xf numFmtId="0" fontId="272" fillId="0" borderId="111" xfId="0" applyFont="1" applyBorder="1" applyAlignment="1" applyProtection="1">
      <alignment horizontal="left" vertical="center"/>
      <protection locked="0"/>
    </xf>
    <xf numFmtId="0" fontId="270" fillId="0" borderId="0" xfId="0" applyFont="1" applyAlignment="1" applyProtection="1">
      <alignment horizontal="left" vertical="center"/>
      <protection locked="0"/>
    </xf>
    <xf numFmtId="0" fontId="270" fillId="0" borderId="111" xfId="0" applyFont="1" applyBorder="1" applyAlignment="1" applyProtection="1">
      <alignment horizontal="left" vertical="center"/>
      <protection locked="0"/>
    </xf>
    <xf numFmtId="0" fontId="469" fillId="13" borderId="214" xfId="0" applyFont="1" applyFill="1" applyBorder="1" applyAlignment="1">
      <alignment horizontal="right" vertical="center" wrapText="1"/>
    </xf>
    <xf numFmtId="0" fontId="469" fillId="13" borderId="0" xfId="0" applyFont="1" applyFill="1" applyAlignment="1">
      <alignment horizontal="center" vertical="center"/>
    </xf>
    <xf numFmtId="0" fontId="406" fillId="13" borderId="0" xfId="0" applyFont="1" applyFill="1" applyAlignment="1">
      <alignment horizontal="right" vertical="center"/>
    </xf>
    <xf numFmtId="0" fontId="475" fillId="13" borderId="0" xfId="0" applyFont="1" applyFill="1" applyAlignment="1">
      <alignment horizontal="center" vertical="center"/>
    </xf>
    <xf numFmtId="0" fontId="406" fillId="13" borderId="0" xfId="0" applyFont="1" applyFill="1" applyAlignment="1">
      <alignment horizontal="left" vertical="center"/>
    </xf>
    <xf numFmtId="0" fontId="250" fillId="0" borderId="0" xfId="0" applyFont="1" applyAlignment="1">
      <alignment horizontal="left" vertical="center" wrapText="1" indent="1"/>
    </xf>
    <xf numFmtId="0" fontId="70" fillId="0" borderId="57" xfId="0" quotePrefix="1" applyFont="1" applyBorder="1" applyAlignment="1">
      <alignment horizontal="right" vertical="center"/>
    </xf>
    <xf numFmtId="0" fontId="70" fillId="0" borderId="57" xfId="0" applyFont="1" applyBorder="1" applyAlignment="1">
      <alignment horizontal="left" vertical="center" indent="2"/>
    </xf>
    <xf numFmtId="0" fontId="70" fillId="0" borderId="0" xfId="0" applyFont="1" applyAlignment="1" applyProtection="1">
      <alignment horizontal="left" vertical="center"/>
      <protection locked="0"/>
    </xf>
    <xf numFmtId="0" fontId="138" fillId="0" borderId="1" xfId="0" applyFont="1" applyBorder="1" applyAlignment="1">
      <alignment horizontal="center" vertical="center"/>
    </xf>
    <xf numFmtId="0" fontId="138" fillId="0" borderId="40" xfId="0" applyFont="1" applyBorder="1" applyAlignment="1">
      <alignment horizontal="center" vertical="center"/>
    </xf>
    <xf numFmtId="0" fontId="138" fillId="0" borderId="56" xfId="0" applyFont="1" applyBorder="1" applyAlignment="1">
      <alignment horizontal="center" vertical="center"/>
    </xf>
    <xf numFmtId="0" fontId="138" fillId="0" borderId="39" xfId="0" applyFont="1" applyBorder="1" applyAlignment="1">
      <alignment horizontal="center" vertical="center"/>
    </xf>
    <xf numFmtId="0" fontId="138" fillId="0" borderId="38" xfId="0" applyFont="1" applyBorder="1" applyAlignment="1">
      <alignment horizontal="center" vertical="center"/>
    </xf>
    <xf numFmtId="0" fontId="138" fillId="0" borderId="57" xfId="0" applyFont="1" applyBorder="1" applyAlignment="1">
      <alignment horizontal="center" vertical="center"/>
    </xf>
    <xf numFmtId="0" fontId="138" fillId="0" borderId="26" xfId="0" applyFont="1" applyBorder="1" applyAlignment="1">
      <alignment horizontal="center" vertical="center"/>
    </xf>
    <xf numFmtId="0" fontId="12" fillId="0" borderId="2" xfId="0" applyFont="1" applyBorder="1" applyAlignment="1">
      <alignment horizontal="center" vertical="top" textRotation="255" wrapText="1"/>
    </xf>
    <xf numFmtId="0" fontId="12" fillId="0" borderId="3" xfId="0" applyFont="1" applyBorder="1" applyAlignment="1">
      <alignment horizontal="center" vertical="top" textRotation="255" wrapText="1"/>
    </xf>
    <xf numFmtId="0" fontId="12" fillId="0" borderId="13" xfId="0" applyFont="1" applyBorder="1" applyAlignment="1">
      <alignment horizontal="center" vertical="top" textRotation="255" wrapText="1"/>
    </xf>
    <xf numFmtId="0" fontId="469" fillId="13" borderId="215" xfId="0" applyFont="1" applyFill="1" applyBorder="1" applyAlignment="1">
      <alignment horizontal="left" vertical="center"/>
    </xf>
    <xf numFmtId="0" fontId="42" fillId="13" borderId="0" xfId="0" applyFont="1" applyFill="1" applyAlignment="1" applyProtection="1">
      <alignment horizontal="center" vertical="center" wrapText="1"/>
      <protection locked="0"/>
    </xf>
    <xf numFmtId="0" fontId="293" fillId="13" borderId="0" xfId="0" applyFont="1" applyFill="1" applyAlignment="1" applyProtection="1">
      <alignment horizontal="center" vertical="center" wrapText="1"/>
      <protection locked="0"/>
    </xf>
    <xf numFmtId="0" fontId="73" fillId="13" borderId="0" xfId="0" applyFont="1" applyFill="1" applyAlignment="1">
      <alignment horizontal="center" vertical="center"/>
    </xf>
    <xf numFmtId="0" fontId="27" fillId="0" borderId="222" xfId="0" applyFont="1" applyBorder="1" applyAlignment="1">
      <alignment horizontal="center"/>
    </xf>
    <xf numFmtId="0" fontId="355" fillId="0" borderId="1" xfId="0" applyFont="1" applyBorder="1" applyAlignment="1">
      <alignment horizontal="center" vertical="center" wrapText="1"/>
    </xf>
    <xf numFmtId="0" fontId="78" fillId="0" borderId="199" xfId="0" applyFont="1" applyBorder="1" applyAlignment="1">
      <alignment horizontal="center" vertical="center" wrapText="1"/>
    </xf>
    <xf numFmtId="0" fontId="78" fillId="0" borderId="57" xfId="0" applyFont="1" applyBorder="1" applyAlignment="1">
      <alignment horizontal="center" vertical="center" wrapText="1"/>
    </xf>
    <xf numFmtId="1" fontId="376" fillId="8" borderId="2" xfId="0" applyNumberFormat="1" applyFont="1" applyFill="1" applyBorder="1" applyAlignment="1">
      <alignment horizontal="center" vertical="top" textRotation="255" indent="1"/>
    </xf>
    <xf numFmtId="1" fontId="376" fillId="8" borderId="3" xfId="0" applyNumberFormat="1" applyFont="1" applyFill="1" applyBorder="1" applyAlignment="1">
      <alignment horizontal="center" vertical="top" textRotation="255" indent="1"/>
    </xf>
    <xf numFmtId="1" fontId="376" fillId="8" borderId="13" xfId="0" applyNumberFormat="1" applyFont="1" applyFill="1" applyBorder="1" applyAlignment="1">
      <alignment horizontal="center" vertical="top" textRotation="255" indent="1"/>
    </xf>
    <xf numFmtId="0" fontId="29" fillId="18" borderId="97" xfId="0" applyFont="1" applyFill="1" applyBorder="1" applyAlignment="1">
      <alignment horizontal="left" vertical="center" wrapText="1" indent="1"/>
    </xf>
    <xf numFmtId="0" fontId="29" fillId="18" borderId="98" xfId="0" applyFont="1" applyFill="1" applyBorder="1" applyAlignment="1">
      <alignment horizontal="left" vertical="center" wrapText="1" indent="1"/>
    </xf>
    <xf numFmtId="0" fontId="29" fillId="18" borderId="99" xfId="0" applyFont="1" applyFill="1" applyBorder="1" applyAlignment="1">
      <alignment horizontal="left" vertical="center" wrapText="1" indent="1"/>
    </xf>
    <xf numFmtId="0" fontId="29" fillId="18" borderId="94" xfId="0" applyFont="1" applyFill="1" applyBorder="1" applyAlignment="1">
      <alignment horizontal="left" vertical="center" wrapText="1" indent="1"/>
    </xf>
    <xf numFmtId="0" fontId="23" fillId="18" borderId="108" xfId="0" quotePrefix="1" applyFont="1" applyFill="1" applyBorder="1" applyAlignment="1">
      <alignment horizontal="left" vertical="top" wrapText="1"/>
    </xf>
    <xf numFmtId="0" fontId="54" fillId="0" borderId="95" xfId="0" applyFont="1" applyBorder="1" applyAlignment="1">
      <alignment horizontal="right"/>
    </xf>
    <xf numFmtId="0" fontId="2" fillId="19" borderId="43" xfId="0" applyFont="1" applyFill="1" applyBorder="1" applyAlignment="1">
      <alignment horizontal="center" vertical="top" textRotation="255" wrapText="1"/>
    </xf>
    <xf numFmtId="1" fontId="376" fillId="12" borderId="2" xfId="0" applyNumberFormat="1" applyFont="1" applyFill="1" applyBorder="1" applyAlignment="1">
      <alignment horizontal="center" vertical="top" textRotation="255" indent="1"/>
    </xf>
    <xf numFmtId="1" fontId="376" fillId="12" borderId="3" xfId="0" applyNumberFormat="1" applyFont="1" applyFill="1" applyBorder="1" applyAlignment="1">
      <alignment horizontal="center" vertical="top" textRotation="255" indent="1"/>
    </xf>
    <xf numFmtId="1" fontId="376" fillId="12" borderId="13" xfId="0" applyNumberFormat="1" applyFont="1" applyFill="1" applyBorder="1" applyAlignment="1">
      <alignment horizontal="center" vertical="top" textRotation="255" indent="1"/>
    </xf>
    <xf numFmtId="0" fontId="175" fillId="0" borderId="95" xfId="0" applyFont="1" applyBorder="1" applyAlignment="1" applyProtection="1">
      <alignment horizontal="left"/>
      <protection locked="0"/>
    </xf>
    <xf numFmtId="0" fontId="51" fillId="0" borderId="95" xfId="0" applyFont="1" applyBorder="1" applyAlignment="1">
      <alignment horizontal="right"/>
    </xf>
    <xf numFmtId="0" fontId="55" fillId="0" borderId="95" xfId="0" applyFont="1" applyBorder="1" applyAlignment="1">
      <alignment horizontal="right"/>
    </xf>
    <xf numFmtId="0" fontId="148" fillId="0" borderId="95" xfId="0" applyFont="1" applyBorder="1" applyAlignment="1" applyProtection="1">
      <alignment horizontal="left"/>
      <protection locked="0"/>
    </xf>
    <xf numFmtId="0" fontId="52" fillId="0" borderId="95" xfId="0" applyFont="1" applyBorder="1" applyAlignment="1">
      <alignment horizontal="right"/>
    </xf>
    <xf numFmtId="0" fontId="152" fillId="0" borderId="95" xfId="0" applyFont="1" applyBorder="1" applyAlignment="1" applyProtection="1">
      <alignment horizontal="left"/>
      <protection locked="0"/>
    </xf>
    <xf numFmtId="0" fontId="150" fillId="0" borderId="95" xfId="0" applyFont="1" applyBorder="1" applyAlignment="1" applyProtection="1">
      <alignment horizontal="left"/>
      <protection locked="0"/>
    </xf>
    <xf numFmtId="0" fontId="53" fillId="0" borderId="95" xfId="0" applyFont="1" applyBorder="1" applyAlignment="1">
      <alignment horizontal="right"/>
    </xf>
    <xf numFmtId="0" fontId="147" fillId="0" borderId="95" xfId="0" applyFont="1" applyBorder="1" applyAlignment="1" applyProtection="1">
      <alignment horizontal="left"/>
      <protection locked="0"/>
    </xf>
    <xf numFmtId="0" fontId="78" fillId="0" borderId="324" xfId="0" applyFont="1" applyBorder="1" applyAlignment="1">
      <alignment horizontal="center" vertical="center" wrapText="1"/>
    </xf>
    <xf numFmtId="0" fontId="78" fillId="0" borderId="323" xfId="0" applyFont="1" applyBorder="1" applyAlignment="1">
      <alignment horizontal="center" vertical="center" wrapText="1"/>
    </xf>
    <xf numFmtId="1" fontId="102" fillId="11" borderId="2" xfId="0" applyNumberFormat="1" applyFont="1" applyFill="1" applyBorder="1" applyAlignment="1">
      <alignment horizontal="center" vertical="top" textRotation="255" indent="1"/>
    </xf>
    <xf numFmtId="1" fontId="102" fillId="11" borderId="3" xfId="0" applyNumberFormat="1" applyFont="1" applyFill="1" applyBorder="1" applyAlignment="1">
      <alignment horizontal="center" vertical="top" textRotation="255" indent="1"/>
    </xf>
    <xf numFmtId="1" fontId="102" fillId="11" borderId="13" xfId="0" applyNumberFormat="1" applyFont="1" applyFill="1" applyBorder="1" applyAlignment="1">
      <alignment horizontal="center" vertical="top" textRotation="255" indent="1"/>
    </xf>
    <xf numFmtId="1" fontId="102" fillId="10" borderId="2" xfId="0" applyNumberFormat="1" applyFont="1" applyFill="1" applyBorder="1" applyAlignment="1">
      <alignment horizontal="center" vertical="top" textRotation="255" indent="1"/>
    </xf>
    <xf numFmtId="1" fontId="102" fillId="10" borderId="3" xfId="0" applyNumberFormat="1" applyFont="1" applyFill="1" applyBorder="1" applyAlignment="1">
      <alignment horizontal="center" vertical="top" textRotation="255" indent="1"/>
    </xf>
    <xf numFmtId="1" fontId="102" fillId="10" borderId="13" xfId="0" applyNumberFormat="1" applyFont="1" applyFill="1" applyBorder="1" applyAlignment="1">
      <alignment horizontal="center" vertical="top" textRotation="255" indent="1"/>
    </xf>
    <xf numFmtId="1" fontId="102" fillId="9" borderId="2" xfId="0" applyNumberFormat="1" applyFont="1" applyFill="1" applyBorder="1" applyAlignment="1">
      <alignment horizontal="center" vertical="top" textRotation="255" indent="1"/>
    </xf>
    <xf numFmtId="1" fontId="102" fillId="9" borderId="3" xfId="0" applyNumberFormat="1" applyFont="1" applyFill="1" applyBorder="1" applyAlignment="1">
      <alignment horizontal="center" vertical="top" textRotation="255" indent="1"/>
    </xf>
    <xf numFmtId="1" fontId="102" fillId="9" borderId="13" xfId="0" applyNumberFormat="1" applyFont="1" applyFill="1" applyBorder="1" applyAlignment="1">
      <alignment horizontal="center" vertical="top" textRotation="255" indent="1"/>
    </xf>
    <xf numFmtId="1" fontId="102" fillId="2" borderId="2" xfId="0" applyNumberFormat="1" applyFont="1" applyFill="1" applyBorder="1" applyAlignment="1">
      <alignment horizontal="center" vertical="top" textRotation="255" indent="1"/>
    </xf>
    <xf numFmtId="1" fontId="102" fillId="2" borderId="3" xfId="0" applyNumberFormat="1" applyFont="1" applyFill="1" applyBorder="1" applyAlignment="1">
      <alignment horizontal="center" vertical="top" textRotation="255" indent="1"/>
    </xf>
    <xf numFmtId="1" fontId="102" fillId="2" borderId="13" xfId="0" applyNumberFormat="1" applyFont="1" applyFill="1" applyBorder="1" applyAlignment="1">
      <alignment horizontal="center" vertical="top" textRotation="255" indent="1"/>
    </xf>
    <xf numFmtId="1" fontId="102" fillId="8" borderId="2" xfId="0" applyNumberFormat="1" applyFont="1" applyFill="1" applyBorder="1" applyAlignment="1">
      <alignment horizontal="center" vertical="top" textRotation="255" indent="1"/>
    </xf>
    <xf numFmtId="1" fontId="102" fillId="8" borderId="3" xfId="0" applyNumberFormat="1" applyFont="1" applyFill="1" applyBorder="1" applyAlignment="1">
      <alignment horizontal="center" vertical="top" textRotation="255" indent="1"/>
    </xf>
    <xf numFmtId="1" fontId="102" fillId="8" borderId="13" xfId="0" applyNumberFormat="1" applyFont="1" applyFill="1" applyBorder="1" applyAlignment="1">
      <alignment horizontal="center" vertical="top" textRotation="255" indent="1"/>
    </xf>
    <xf numFmtId="1" fontId="102" fillId="7" borderId="2" xfId="0" applyNumberFormat="1" applyFont="1" applyFill="1" applyBorder="1" applyAlignment="1">
      <alignment horizontal="center" vertical="top" textRotation="255" indent="1"/>
    </xf>
    <xf numFmtId="1" fontId="102" fillId="7" borderId="3" xfId="0" applyNumberFormat="1" applyFont="1" applyFill="1" applyBorder="1" applyAlignment="1">
      <alignment horizontal="center" vertical="top" textRotation="255" indent="1"/>
    </xf>
    <xf numFmtId="1" fontId="102" fillId="7" borderId="13" xfId="0" applyNumberFormat="1" applyFont="1" applyFill="1" applyBorder="1" applyAlignment="1">
      <alignment horizontal="center" vertical="top" textRotation="255" indent="1"/>
    </xf>
    <xf numFmtId="1" fontId="102" fillId="6" borderId="2" xfId="0" applyNumberFormat="1" applyFont="1" applyFill="1" applyBorder="1" applyAlignment="1">
      <alignment horizontal="center" vertical="top" textRotation="255" indent="1"/>
    </xf>
    <xf numFmtId="1" fontId="102" fillId="6" borderId="3" xfId="0" applyNumberFormat="1" applyFont="1" applyFill="1" applyBorder="1" applyAlignment="1">
      <alignment horizontal="center" vertical="top" textRotation="255" indent="1"/>
    </xf>
    <xf numFmtId="1" fontId="102" fillId="6" borderId="13" xfId="0" applyNumberFormat="1" applyFont="1" applyFill="1" applyBorder="1" applyAlignment="1">
      <alignment horizontal="center" vertical="top" textRotation="255" indent="1"/>
    </xf>
    <xf numFmtId="1" fontId="102" fillId="5" borderId="2" xfId="0" applyNumberFormat="1" applyFont="1" applyFill="1" applyBorder="1" applyAlignment="1">
      <alignment horizontal="center" vertical="top" textRotation="255" indent="1"/>
    </xf>
    <xf numFmtId="1" fontId="102" fillId="5" borderId="3" xfId="0" applyNumberFormat="1" applyFont="1" applyFill="1" applyBorder="1" applyAlignment="1">
      <alignment horizontal="center" vertical="top" textRotation="255" indent="1"/>
    </xf>
    <xf numFmtId="1" fontId="102" fillId="5" borderId="13" xfId="0" applyNumberFormat="1" applyFont="1" applyFill="1" applyBorder="1" applyAlignment="1">
      <alignment horizontal="center" vertical="top" textRotation="255" indent="1"/>
    </xf>
    <xf numFmtId="1" fontId="102" fillId="12" borderId="2" xfId="0" applyNumberFormat="1" applyFont="1" applyFill="1" applyBorder="1" applyAlignment="1">
      <alignment horizontal="center" vertical="top" textRotation="255" indent="1"/>
    </xf>
    <xf numFmtId="1" fontId="102" fillId="12" borderId="3" xfId="0" applyNumberFormat="1" applyFont="1" applyFill="1" applyBorder="1" applyAlignment="1">
      <alignment horizontal="center" vertical="top" textRotation="255" indent="1"/>
    </xf>
    <xf numFmtId="1" fontId="102" fillId="12" borderId="13" xfId="0" applyNumberFormat="1" applyFont="1" applyFill="1" applyBorder="1" applyAlignment="1">
      <alignment horizontal="center" vertical="top" textRotation="255" indent="1"/>
    </xf>
    <xf numFmtId="0" fontId="309" fillId="0" borderId="0" xfId="0" applyFont="1" applyAlignment="1">
      <alignment horizontal="center"/>
    </xf>
    <xf numFmtId="0" fontId="110" fillId="0" borderId="0" xfId="0" applyFont="1" applyAlignment="1">
      <alignment horizontal="center"/>
    </xf>
    <xf numFmtId="0" fontId="110" fillId="0" borderId="180" xfId="0" applyFont="1" applyBorder="1" applyAlignment="1">
      <alignment horizontal="center"/>
    </xf>
    <xf numFmtId="0" fontId="78" fillId="0" borderId="0" xfId="0" applyFont="1" applyAlignment="1">
      <alignment horizontal="left"/>
    </xf>
    <xf numFmtId="1" fontId="127" fillId="18" borderId="106" xfId="0" applyNumberFormat="1" applyFont="1" applyFill="1" applyBorder="1" applyAlignment="1">
      <alignment horizontal="left"/>
    </xf>
    <xf numFmtId="1" fontId="77" fillId="17" borderId="106" xfId="0" applyNumberFormat="1" applyFont="1" applyFill="1" applyBorder="1" applyAlignment="1">
      <alignment horizontal="left"/>
    </xf>
    <xf numFmtId="0" fontId="78" fillId="0" borderId="200" xfId="0" applyFont="1" applyBorder="1" applyAlignment="1">
      <alignment horizontal="center" vertical="center" wrapText="1"/>
    </xf>
    <xf numFmtId="0" fontId="78" fillId="0" borderId="201" xfId="0" applyFont="1" applyBorder="1" applyAlignment="1">
      <alignment horizontal="center" vertical="center" wrapText="1"/>
    </xf>
    <xf numFmtId="0" fontId="120" fillId="0" borderId="0" xfId="0" applyFont="1" applyAlignment="1">
      <alignment horizontal="right" vertical="top" wrapText="1"/>
    </xf>
    <xf numFmtId="0" fontId="120" fillId="0" borderId="0" xfId="0" applyFont="1" applyAlignment="1">
      <alignment horizontal="center" vertical="top" wrapText="1"/>
    </xf>
    <xf numFmtId="0" fontId="44" fillId="19" borderId="43" xfId="0" applyFont="1" applyFill="1" applyBorder="1" applyAlignment="1">
      <alignment horizontal="center" textRotation="255" wrapText="1"/>
    </xf>
    <xf numFmtId="0" fontId="8" fillId="19" borderId="183" xfId="0" applyFont="1" applyFill="1" applyBorder="1" applyAlignment="1">
      <alignment horizontal="center" vertical="top" textRotation="255" wrapText="1"/>
    </xf>
    <xf numFmtId="0" fontId="8" fillId="19" borderId="184" xfId="0" applyFont="1" applyFill="1" applyBorder="1" applyAlignment="1">
      <alignment horizontal="center" vertical="top" textRotation="255" wrapText="1"/>
    </xf>
    <xf numFmtId="0" fontId="8" fillId="19" borderId="185" xfId="0" applyFont="1" applyFill="1" applyBorder="1" applyAlignment="1">
      <alignment horizontal="center" vertical="top" textRotation="255" wrapText="1"/>
    </xf>
    <xf numFmtId="0" fontId="9" fillId="19" borderId="183" xfId="0" applyFont="1" applyFill="1" applyBorder="1" applyAlignment="1">
      <alignment horizontal="center" vertical="top" textRotation="255" wrapText="1"/>
    </xf>
    <xf numFmtId="0" fontId="9" fillId="19" borderId="184" xfId="0" applyFont="1" applyFill="1" applyBorder="1" applyAlignment="1">
      <alignment horizontal="center" vertical="top" textRotation="255" wrapText="1"/>
    </xf>
    <xf numFmtId="0" fontId="9" fillId="19" borderId="185" xfId="0" applyFont="1" applyFill="1" applyBorder="1" applyAlignment="1">
      <alignment horizontal="center" vertical="top" textRotation="255" wrapText="1"/>
    </xf>
    <xf numFmtId="0" fontId="10" fillId="19" borderId="183" xfId="0" applyFont="1" applyFill="1" applyBorder="1" applyAlignment="1">
      <alignment horizontal="center" vertical="top" textRotation="255" wrapText="1"/>
    </xf>
    <xf numFmtId="0" fontId="10" fillId="19" borderId="184" xfId="0" applyFont="1" applyFill="1" applyBorder="1" applyAlignment="1">
      <alignment horizontal="center" vertical="top" textRotation="255" wrapText="1"/>
    </xf>
    <xf numFmtId="0" fontId="10" fillId="19" borderId="185" xfId="0" applyFont="1" applyFill="1" applyBorder="1" applyAlignment="1">
      <alignment horizontal="center" vertical="top" textRotation="255" wrapText="1"/>
    </xf>
    <xf numFmtId="0" fontId="11" fillId="19" borderId="183" xfId="0" applyFont="1" applyFill="1" applyBorder="1" applyAlignment="1">
      <alignment horizontal="center" vertical="top" textRotation="255" wrapText="1"/>
    </xf>
    <xf numFmtId="0" fontId="11" fillId="19" borderId="184" xfId="0" applyFont="1" applyFill="1" applyBorder="1" applyAlignment="1">
      <alignment horizontal="center" vertical="top" textRotation="255" wrapText="1"/>
    </xf>
    <xf numFmtId="0" fontId="11" fillId="19" borderId="185" xfId="0" applyFont="1" applyFill="1" applyBorder="1" applyAlignment="1">
      <alignment horizontal="center" vertical="top" textRotation="255" wrapText="1"/>
    </xf>
    <xf numFmtId="0" fontId="12" fillId="19" borderId="183" xfId="0" applyFont="1" applyFill="1" applyBorder="1" applyAlignment="1">
      <alignment horizontal="center" vertical="top" textRotation="255" wrapText="1"/>
    </xf>
    <xf numFmtId="0" fontId="12" fillId="19" borderId="184" xfId="0" applyFont="1" applyFill="1" applyBorder="1" applyAlignment="1">
      <alignment horizontal="center" vertical="top" textRotation="255" wrapText="1"/>
    </xf>
    <xf numFmtId="0" fontId="12" fillId="19" borderId="185" xfId="0" applyFont="1" applyFill="1" applyBorder="1" applyAlignment="1">
      <alignment horizontal="center" vertical="top" textRotation="255" wrapText="1"/>
    </xf>
    <xf numFmtId="0" fontId="4" fillId="19" borderId="183" xfId="0" applyFont="1" applyFill="1" applyBorder="1" applyAlignment="1">
      <alignment horizontal="center" vertical="top" textRotation="255" wrapText="1"/>
    </xf>
    <xf numFmtId="0" fontId="4" fillId="19" borderId="184" xfId="0" applyFont="1" applyFill="1" applyBorder="1" applyAlignment="1">
      <alignment horizontal="center" vertical="top" textRotation="255" wrapText="1"/>
    </xf>
    <xf numFmtId="0" fontId="4" fillId="19" borderId="185" xfId="0" applyFont="1" applyFill="1" applyBorder="1" applyAlignment="1">
      <alignment horizontal="center" vertical="top" textRotation="255" wrapText="1"/>
    </xf>
    <xf numFmtId="0" fontId="3" fillId="19" borderId="183" xfId="0" applyFont="1" applyFill="1" applyBorder="1" applyAlignment="1">
      <alignment horizontal="center" vertical="top" textRotation="255" wrapText="1"/>
    </xf>
    <xf numFmtId="0" fontId="3" fillId="19" borderId="184" xfId="0" applyFont="1" applyFill="1" applyBorder="1" applyAlignment="1">
      <alignment horizontal="center" vertical="top" textRotation="255" wrapText="1"/>
    </xf>
    <xf numFmtId="0" fontId="3" fillId="19" borderId="185" xfId="0" applyFont="1" applyFill="1" applyBorder="1" applyAlignment="1">
      <alignment horizontal="center" vertical="top" textRotation="255" wrapText="1"/>
    </xf>
    <xf numFmtId="0" fontId="13" fillId="19" borderId="183" xfId="0" applyFont="1" applyFill="1" applyBorder="1" applyAlignment="1">
      <alignment horizontal="center" vertical="top" textRotation="255" wrapText="1"/>
    </xf>
    <xf numFmtId="0" fontId="13" fillId="19" borderId="184" xfId="0" applyFont="1" applyFill="1" applyBorder="1" applyAlignment="1">
      <alignment horizontal="center" vertical="top" textRotation="255" wrapText="1"/>
    </xf>
    <xf numFmtId="0" fontId="13" fillId="19" borderId="185" xfId="0" applyFont="1" applyFill="1" applyBorder="1" applyAlignment="1">
      <alignment horizontal="center" vertical="top" textRotation="255" wrapText="1"/>
    </xf>
    <xf numFmtId="1" fontId="376" fillId="5" borderId="2" xfId="0" applyNumberFormat="1" applyFont="1" applyFill="1" applyBorder="1" applyAlignment="1">
      <alignment horizontal="center" vertical="top" textRotation="255" indent="1"/>
    </xf>
    <xf numFmtId="1" fontId="376" fillId="5" borderId="3" xfId="0" applyNumberFormat="1" applyFont="1" applyFill="1" applyBorder="1" applyAlignment="1">
      <alignment horizontal="center" vertical="top" textRotation="255" indent="1"/>
    </xf>
    <xf numFmtId="1" fontId="376" fillId="5" borderId="13" xfId="0" applyNumberFormat="1" applyFont="1" applyFill="1" applyBorder="1" applyAlignment="1">
      <alignment horizontal="center" vertical="top" textRotation="255" indent="1"/>
    </xf>
    <xf numFmtId="0" fontId="164" fillId="0" borderId="0" xfId="0" applyFont="1" applyAlignment="1">
      <alignment horizontal="left"/>
    </xf>
    <xf numFmtId="1" fontId="376" fillId="9" borderId="2" xfId="0" applyNumberFormat="1" applyFont="1" applyFill="1" applyBorder="1" applyAlignment="1">
      <alignment horizontal="center" vertical="top" textRotation="255" indent="1"/>
    </xf>
    <xf numFmtId="1" fontId="376" fillId="9" borderId="3" xfId="0" applyNumberFormat="1" applyFont="1" applyFill="1" applyBorder="1" applyAlignment="1">
      <alignment horizontal="center" vertical="top" textRotation="255" indent="1"/>
    </xf>
    <xf numFmtId="1" fontId="376" fillId="9" borderId="13" xfId="0" applyNumberFormat="1" applyFont="1" applyFill="1" applyBorder="1" applyAlignment="1">
      <alignment horizontal="center" vertical="top" textRotation="255" indent="1"/>
    </xf>
    <xf numFmtId="1" fontId="376" fillId="11" borderId="2" xfId="0" applyNumberFormat="1" applyFont="1" applyFill="1" applyBorder="1" applyAlignment="1">
      <alignment horizontal="center" vertical="top" textRotation="255" indent="1"/>
    </xf>
    <xf numFmtId="1" fontId="376" fillId="11" borderId="3" xfId="0" applyNumberFormat="1" applyFont="1" applyFill="1" applyBorder="1" applyAlignment="1">
      <alignment horizontal="center" vertical="top" textRotation="255" indent="1"/>
    </xf>
    <xf numFmtId="1" fontId="376" fillId="11" borderId="13" xfId="0" applyNumberFormat="1" applyFont="1" applyFill="1" applyBorder="1" applyAlignment="1">
      <alignment horizontal="center" vertical="top" textRotation="255" indent="1"/>
    </xf>
    <xf numFmtId="1" fontId="376" fillId="10" borderId="2" xfId="0" applyNumberFormat="1" applyFont="1" applyFill="1" applyBorder="1" applyAlignment="1">
      <alignment horizontal="center" vertical="top" textRotation="255" indent="1"/>
    </xf>
    <xf numFmtId="1" fontId="376" fillId="10" borderId="3" xfId="0" applyNumberFormat="1" applyFont="1" applyFill="1" applyBorder="1" applyAlignment="1">
      <alignment horizontal="center" vertical="top" textRotation="255" indent="1"/>
    </xf>
    <xf numFmtId="1" fontId="376" fillId="10" borderId="13" xfId="0" applyNumberFormat="1" applyFont="1" applyFill="1" applyBorder="1" applyAlignment="1">
      <alignment horizontal="center" vertical="top" textRotation="255" indent="1"/>
    </xf>
    <xf numFmtId="1" fontId="376" fillId="2" borderId="2" xfId="0" applyNumberFormat="1" applyFont="1" applyFill="1" applyBorder="1" applyAlignment="1">
      <alignment horizontal="center" vertical="top" textRotation="255" indent="1"/>
    </xf>
    <xf numFmtId="1" fontId="376" fillId="2" borderId="3" xfId="0" applyNumberFormat="1" applyFont="1" applyFill="1" applyBorder="1" applyAlignment="1">
      <alignment horizontal="center" vertical="top" textRotation="255" indent="1"/>
    </xf>
    <xf numFmtId="1" fontId="376" fillId="2" borderId="13" xfId="0" applyNumberFormat="1" applyFont="1" applyFill="1" applyBorder="1" applyAlignment="1">
      <alignment horizontal="center" vertical="top" textRotation="255" indent="1"/>
    </xf>
    <xf numFmtId="1" fontId="376" fillId="7" borderId="2" xfId="0" applyNumberFormat="1" applyFont="1" applyFill="1" applyBorder="1" applyAlignment="1">
      <alignment horizontal="center" vertical="top" textRotation="255" indent="1"/>
    </xf>
    <xf numFmtId="1" fontId="376" fillId="7" borderId="3" xfId="0" applyNumberFormat="1" applyFont="1" applyFill="1" applyBorder="1" applyAlignment="1">
      <alignment horizontal="center" vertical="top" textRotation="255" indent="1"/>
    </xf>
    <xf numFmtId="1" fontId="376" fillId="7" borderId="13" xfId="0" applyNumberFormat="1" applyFont="1" applyFill="1" applyBorder="1" applyAlignment="1">
      <alignment horizontal="center" vertical="top" textRotation="255" indent="1"/>
    </xf>
    <xf numFmtId="1" fontId="376" fillId="6" borderId="2" xfId="0" applyNumberFormat="1" applyFont="1" applyFill="1" applyBorder="1" applyAlignment="1">
      <alignment horizontal="center" vertical="top" textRotation="255" indent="1"/>
    </xf>
    <xf numFmtId="1" fontId="376" fillId="6" borderId="3" xfId="0" applyNumberFormat="1" applyFont="1" applyFill="1" applyBorder="1" applyAlignment="1">
      <alignment horizontal="center" vertical="top" textRotation="255" indent="1"/>
    </xf>
    <xf numFmtId="1" fontId="376" fillId="6" borderId="13" xfId="0" applyNumberFormat="1" applyFont="1" applyFill="1" applyBorder="1" applyAlignment="1">
      <alignment horizontal="center" vertical="top" textRotation="255" indent="1"/>
    </xf>
    <xf numFmtId="165" fontId="77" fillId="0" borderId="0" xfId="0" applyNumberFormat="1" applyFont="1" applyAlignment="1">
      <alignment horizontal="center" vertical="center"/>
    </xf>
    <xf numFmtId="165" fontId="129" fillId="21" borderId="0" xfId="0" applyNumberFormat="1" applyFont="1" applyFill="1" applyAlignment="1">
      <alignment horizontal="right" vertical="center"/>
    </xf>
    <xf numFmtId="0" fontId="174" fillId="0" borderId="95" xfId="0" applyFont="1" applyBorder="1" applyAlignment="1" applyProtection="1">
      <alignment horizontal="left"/>
      <protection locked="0"/>
    </xf>
    <xf numFmtId="0" fontId="149" fillId="0" borderId="95" xfId="0" applyFont="1" applyBorder="1" applyAlignment="1" applyProtection="1">
      <alignment horizontal="left"/>
      <protection locked="0"/>
    </xf>
    <xf numFmtId="0" fontId="151" fillId="0" borderId="95" xfId="0" applyFont="1" applyBorder="1" applyAlignment="1" applyProtection="1">
      <alignment horizontal="left"/>
      <protection locked="0"/>
    </xf>
    <xf numFmtId="0" fontId="47" fillId="0" borderId="95" xfId="0" applyFont="1" applyBorder="1" applyAlignment="1">
      <alignment horizontal="right"/>
    </xf>
    <xf numFmtId="0" fontId="49" fillId="0" borderId="95" xfId="0" applyFont="1" applyBorder="1" applyAlignment="1">
      <alignment horizontal="right"/>
    </xf>
    <xf numFmtId="0" fontId="48" fillId="0" borderId="95" xfId="0" applyFont="1" applyBorder="1" applyAlignment="1">
      <alignment horizontal="right"/>
    </xf>
    <xf numFmtId="0" fontId="250" fillId="0" borderId="57" xfId="0" applyFont="1" applyBorder="1" applyAlignment="1">
      <alignment horizontal="center" vertical="center"/>
    </xf>
    <xf numFmtId="0" fontId="29" fillId="15" borderId="96" xfId="0" applyFont="1" applyFill="1" applyBorder="1" applyAlignment="1">
      <alignment horizontal="center" vertical="center" wrapText="1"/>
    </xf>
    <xf numFmtId="0" fontId="29" fillId="15" borderId="97" xfId="0" applyFont="1" applyFill="1" applyBorder="1" applyAlignment="1">
      <alignment horizontal="center" vertical="center" wrapText="1"/>
    </xf>
    <xf numFmtId="0" fontId="29" fillId="15" borderId="98" xfId="0" applyFont="1" applyFill="1" applyBorder="1" applyAlignment="1">
      <alignment horizontal="center" vertical="center" wrapText="1"/>
    </xf>
    <xf numFmtId="0" fontId="29" fillId="15" borderId="92" xfId="0" applyFont="1" applyFill="1" applyBorder="1" applyAlignment="1">
      <alignment horizontal="center" vertical="center" wrapText="1"/>
    </xf>
    <xf numFmtId="0" fontId="29" fillId="15" borderId="99" xfId="0" applyFont="1" applyFill="1" applyBorder="1" applyAlignment="1">
      <alignment horizontal="center" vertical="center" wrapText="1"/>
    </xf>
    <xf numFmtId="0" fontId="29" fillId="15" borderId="94" xfId="0" applyFont="1" applyFill="1" applyBorder="1" applyAlignment="1">
      <alignment horizontal="center" vertical="center" wrapText="1"/>
    </xf>
    <xf numFmtId="0" fontId="27" fillId="0" borderId="95" xfId="0" applyFont="1" applyBorder="1" applyAlignment="1">
      <alignment horizontal="right"/>
    </xf>
    <xf numFmtId="0" fontId="161" fillId="0" borderId="139" xfId="0" applyFont="1" applyBorder="1" applyAlignment="1">
      <alignment horizontal="center" vertical="center"/>
    </xf>
    <xf numFmtId="0" fontId="161" fillId="0" borderId="0" xfId="0" applyFont="1" applyAlignment="1">
      <alignment horizontal="center" vertical="center"/>
    </xf>
    <xf numFmtId="0" fontId="58" fillId="0" borderId="0" xfId="0" applyFont="1" applyAlignment="1">
      <alignment horizontal="center" vertical="center"/>
    </xf>
    <xf numFmtId="0" fontId="63" fillId="18" borderId="114" xfId="0" applyFont="1" applyFill="1" applyBorder="1" applyAlignment="1">
      <alignment horizontal="center" vertical="center" wrapText="1"/>
    </xf>
    <xf numFmtId="0" fontId="63" fillId="18" borderId="115" xfId="0" applyFont="1" applyFill="1" applyBorder="1" applyAlignment="1">
      <alignment horizontal="center" vertical="center" wrapText="1"/>
    </xf>
    <xf numFmtId="0" fontId="63" fillId="18" borderId="116" xfId="0" applyFont="1" applyFill="1" applyBorder="1" applyAlignment="1">
      <alignment horizontal="center" vertical="center" wrapText="1"/>
    </xf>
    <xf numFmtId="0" fontId="63" fillId="18" borderId="124" xfId="0" applyFont="1" applyFill="1" applyBorder="1" applyAlignment="1">
      <alignment horizontal="center" vertical="center" wrapText="1"/>
    </xf>
    <xf numFmtId="0" fontId="63" fillId="18" borderId="0" xfId="0" applyFont="1" applyFill="1" applyAlignment="1">
      <alignment horizontal="center" vertical="center" wrapText="1"/>
    </xf>
    <xf numFmtId="0" fontId="63" fillId="18" borderId="125" xfId="0" applyFont="1" applyFill="1" applyBorder="1" applyAlignment="1">
      <alignment horizontal="center" vertical="center" wrapText="1"/>
    </xf>
    <xf numFmtId="0" fontId="139" fillId="0" borderId="123" xfId="0" applyFont="1" applyBorder="1" applyAlignment="1">
      <alignment horizontal="left"/>
    </xf>
    <xf numFmtId="0" fontId="139" fillId="0" borderId="95" xfId="0" applyFont="1" applyBorder="1" applyAlignment="1">
      <alignment horizontal="left"/>
    </xf>
    <xf numFmtId="0" fontId="23" fillId="0" borderId="123" xfId="0" applyFont="1" applyBorder="1" applyAlignment="1" applyProtection="1">
      <alignment horizontal="left" indent="1"/>
      <protection locked="0"/>
    </xf>
    <xf numFmtId="0" fontId="23" fillId="0" borderId="95" xfId="0" applyFont="1" applyBorder="1" applyAlignment="1" applyProtection="1">
      <alignment horizontal="left" indent="1"/>
      <protection locked="0"/>
    </xf>
    <xf numFmtId="0" fontId="27" fillId="0" borderId="95" xfId="0" applyFont="1" applyBorder="1" applyAlignment="1">
      <alignment horizontal="center"/>
    </xf>
    <xf numFmtId="0" fontId="89" fillId="18" borderId="96" xfId="0" applyFont="1" applyFill="1" applyBorder="1" applyAlignment="1">
      <alignment horizontal="right" vertical="center" wrapText="1"/>
    </xf>
    <xf numFmtId="0" fontId="89" fillId="18" borderId="97" xfId="0" applyFont="1" applyFill="1" applyBorder="1" applyAlignment="1">
      <alignment horizontal="right" vertical="center" wrapText="1"/>
    </xf>
    <xf numFmtId="0" fontId="89" fillId="18" borderId="92" xfId="0" applyFont="1" applyFill="1" applyBorder="1" applyAlignment="1">
      <alignment horizontal="right" vertical="center" wrapText="1"/>
    </xf>
    <xf numFmtId="0" fontId="89" fillId="18" borderId="99" xfId="0" applyFont="1" applyFill="1" applyBorder="1" applyAlignment="1">
      <alignment horizontal="right" vertical="center" wrapText="1"/>
    </xf>
    <xf numFmtId="0" fontId="23" fillId="18" borderId="120" xfId="0" applyFont="1" applyFill="1" applyBorder="1" applyAlignment="1" applyProtection="1">
      <alignment horizontal="left" vertical="top" wrapText="1"/>
      <protection locked="0"/>
    </xf>
    <xf numFmtId="0" fontId="258" fillId="23" borderId="244" xfId="0" applyFont="1" applyFill="1" applyBorder="1" applyAlignment="1">
      <alignment horizontal="center" vertical="center" wrapText="1"/>
    </xf>
    <xf numFmtId="0" fontId="258" fillId="23" borderId="245" xfId="0" applyFont="1" applyFill="1" applyBorder="1" applyAlignment="1">
      <alignment horizontal="center" vertical="center" wrapText="1"/>
    </xf>
    <xf numFmtId="0" fontId="258" fillId="23" borderId="246" xfId="0" applyFont="1" applyFill="1" applyBorder="1" applyAlignment="1">
      <alignment horizontal="center" vertical="center" wrapText="1"/>
    </xf>
    <xf numFmtId="0" fontId="258" fillId="23" borderId="247" xfId="0" applyFont="1" applyFill="1" applyBorder="1" applyAlignment="1">
      <alignment horizontal="center" vertical="center" wrapText="1"/>
    </xf>
    <xf numFmtId="0" fontId="258" fillId="23" borderId="248" xfId="0" applyFont="1" applyFill="1" applyBorder="1" applyAlignment="1">
      <alignment horizontal="center" vertical="center" wrapText="1"/>
    </xf>
    <xf numFmtId="0" fontId="258" fillId="23" borderId="265" xfId="0" applyFont="1" applyFill="1" applyBorder="1" applyAlignment="1">
      <alignment horizontal="center" vertical="center" wrapText="1"/>
    </xf>
    <xf numFmtId="0" fontId="63" fillId="18" borderId="88" xfId="0" applyFont="1" applyFill="1" applyBorder="1" applyAlignment="1">
      <alignment horizontal="center" vertical="center"/>
    </xf>
    <xf numFmtId="0" fontId="63" fillId="18" borderId="121" xfId="0" applyFont="1" applyFill="1" applyBorder="1" applyAlignment="1">
      <alignment horizontal="center" vertical="center"/>
    </xf>
    <xf numFmtId="0" fontId="63" fillId="18" borderId="89" xfId="0" applyFont="1" applyFill="1" applyBorder="1" applyAlignment="1">
      <alignment horizontal="center" vertical="center"/>
    </xf>
    <xf numFmtId="0" fontId="96" fillId="16" borderId="88" xfId="0" applyFont="1" applyFill="1" applyBorder="1" applyAlignment="1">
      <alignment horizontal="center" vertical="center"/>
    </xf>
    <xf numFmtId="0" fontId="96" fillId="16" borderId="121" xfId="0" applyFont="1" applyFill="1" applyBorder="1" applyAlignment="1">
      <alignment horizontal="center" vertical="center"/>
    </xf>
    <xf numFmtId="0" fontId="96" fillId="16" borderId="89" xfId="0" applyFont="1" applyFill="1" applyBorder="1" applyAlignment="1">
      <alignment horizontal="center" vertical="center"/>
    </xf>
    <xf numFmtId="0" fontId="93" fillId="18" borderId="115" xfId="0" applyFont="1" applyFill="1" applyBorder="1" applyAlignment="1">
      <alignment horizontal="left" vertical="center" wrapText="1" indent="1"/>
    </xf>
    <xf numFmtId="0" fontId="93" fillId="18" borderId="116" xfId="0" applyFont="1" applyFill="1" applyBorder="1" applyAlignment="1">
      <alignment horizontal="left" vertical="center" wrapText="1" indent="1"/>
    </xf>
    <xf numFmtId="0" fontId="93" fillId="18" borderId="119" xfId="0" applyFont="1" applyFill="1" applyBorder="1" applyAlignment="1">
      <alignment horizontal="left" vertical="center" wrapText="1" indent="1"/>
    </xf>
    <xf numFmtId="0" fontId="93" fillId="18" borderId="118" xfId="0" applyFont="1" applyFill="1" applyBorder="1" applyAlignment="1">
      <alignment horizontal="left" vertical="center" wrapText="1" indent="1"/>
    </xf>
    <xf numFmtId="0" fontId="100" fillId="18" borderId="114" xfId="0" applyFont="1" applyFill="1" applyBorder="1" applyAlignment="1">
      <alignment horizontal="right" vertical="center" wrapText="1"/>
    </xf>
    <xf numFmtId="0" fontId="100" fillId="18" borderId="115" xfId="0" applyFont="1" applyFill="1" applyBorder="1" applyAlignment="1">
      <alignment horizontal="right" vertical="center" wrapText="1"/>
    </xf>
    <xf numFmtId="0" fontId="100" fillId="18" borderId="117" xfId="0" applyFont="1" applyFill="1" applyBorder="1" applyAlignment="1">
      <alignment horizontal="right" vertical="center" wrapText="1"/>
    </xf>
    <xf numFmtId="0" fontId="100" fillId="18" borderId="119" xfId="0" applyFont="1" applyFill="1" applyBorder="1" applyAlignment="1">
      <alignment horizontal="right" vertical="center" wrapText="1"/>
    </xf>
    <xf numFmtId="0" fontId="27" fillId="18" borderId="122" xfId="0" applyFont="1" applyFill="1" applyBorder="1" applyAlignment="1" applyProtection="1">
      <alignment horizontal="left" wrapText="1"/>
      <protection locked="0"/>
    </xf>
    <xf numFmtId="0" fontId="311" fillId="4" borderId="14" xfId="0" applyFont="1" applyFill="1" applyBorder="1" applyAlignment="1">
      <alignment horizontal="center" vertical="top"/>
    </xf>
    <xf numFmtId="0" fontId="311" fillId="4" borderId="0" xfId="0" applyFont="1" applyFill="1" applyAlignment="1">
      <alignment horizontal="center" vertical="top"/>
    </xf>
    <xf numFmtId="0" fontId="27" fillId="18" borderId="107" xfId="0" applyFont="1" applyFill="1" applyBorder="1" applyAlignment="1" applyProtection="1">
      <alignment horizontal="left" wrapText="1"/>
      <protection locked="0"/>
    </xf>
    <xf numFmtId="0" fontId="122" fillId="18" borderId="108" xfId="0" applyFont="1" applyFill="1" applyBorder="1" applyAlignment="1" applyProtection="1">
      <alignment horizontal="left" vertical="top" wrapText="1"/>
      <protection locked="0"/>
    </xf>
    <xf numFmtId="0" fontId="317" fillId="13" borderId="217" xfId="0" applyFont="1" applyFill="1" applyBorder="1" applyAlignment="1">
      <alignment horizontal="center"/>
    </xf>
    <xf numFmtId="165" fontId="318" fillId="13" borderId="212" xfId="0" applyNumberFormat="1" applyFont="1" applyFill="1" applyBorder="1" applyAlignment="1">
      <alignment horizontal="center" vertical="top"/>
    </xf>
    <xf numFmtId="0" fontId="480" fillId="13" borderId="0" xfId="0" applyFont="1" applyFill="1" applyAlignment="1">
      <alignment horizontal="center" vertical="center"/>
    </xf>
    <xf numFmtId="0" fontId="71" fillId="4" borderId="217" xfId="0" applyFont="1" applyFill="1" applyBorder="1" applyAlignment="1">
      <alignment horizontal="center"/>
    </xf>
    <xf numFmtId="1" fontId="317" fillId="13" borderId="217" xfId="0" applyNumberFormat="1" applyFont="1" applyFill="1" applyBorder="1" applyAlignment="1">
      <alignment horizontal="center"/>
    </xf>
    <xf numFmtId="0" fontId="18" fillId="4" borderId="212" xfId="0" applyFont="1" applyFill="1" applyBorder="1" applyAlignment="1">
      <alignment horizontal="center" vertical="top"/>
    </xf>
    <xf numFmtId="0" fontId="134" fillId="21" borderId="0" xfId="0" applyFont="1" applyFill="1" applyAlignment="1">
      <alignment horizontal="right" vertical="center"/>
    </xf>
    <xf numFmtId="1" fontId="134" fillId="21" borderId="0" xfId="0" applyNumberFormat="1" applyFont="1" applyFill="1" applyAlignment="1">
      <alignment horizontal="right" vertical="center"/>
    </xf>
    <xf numFmtId="0" fontId="29" fillId="15" borderId="96" xfId="0" applyFont="1" applyFill="1" applyBorder="1" applyAlignment="1">
      <alignment horizontal="center" vertical="center"/>
    </xf>
    <xf numFmtId="0" fontId="29" fillId="15" borderId="97" xfId="0" applyFont="1" applyFill="1" applyBorder="1" applyAlignment="1">
      <alignment horizontal="center" vertical="center"/>
    </xf>
    <xf numFmtId="0" fontId="29" fillId="15" borderId="98" xfId="0" applyFont="1" applyFill="1" applyBorder="1" applyAlignment="1">
      <alignment horizontal="center" vertical="center"/>
    </xf>
    <xf numFmtId="0" fontId="29" fillId="15" borderId="92" xfId="0" applyFont="1" applyFill="1" applyBorder="1" applyAlignment="1">
      <alignment horizontal="center" vertical="center"/>
    </xf>
    <xf numFmtId="0" fontId="29" fillId="15" borderId="99" xfId="0" applyFont="1" applyFill="1" applyBorder="1" applyAlignment="1">
      <alignment horizontal="center" vertical="center"/>
    </xf>
    <xf numFmtId="0" fontId="29" fillId="15" borderId="94" xfId="0" applyFont="1" applyFill="1" applyBorder="1" applyAlignment="1">
      <alignment horizontal="center" vertical="center"/>
    </xf>
    <xf numFmtId="0" fontId="45" fillId="4" borderId="0" xfId="0" applyFont="1" applyFill="1" applyAlignment="1">
      <alignment horizontal="center"/>
    </xf>
    <xf numFmtId="0" fontId="59" fillId="2" borderId="25" xfId="0" applyFont="1" applyFill="1" applyBorder="1" applyAlignment="1">
      <alignment horizontal="center" vertical="center"/>
    </xf>
    <xf numFmtId="0" fontId="59" fillId="5" borderId="25" xfId="0" applyFont="1" applyFill="1" applyBorder="1" applyAlignment="1">
      <alignment horizontal="center" vertical="center"/>
    </xf>
    <xf numFmtId="0" fontId="59" fillId="12" borderId="25" xfId="0" applyFont="1" applyFill="1" applyBorder="1" applyAlignment="1">
      <alignment horizontal="center" vertical="center"/>
    </xf>
    <xf numFmtId="0" fontId="59" fillId="8" borderId="25" xfId="0" applyFont="1" applyFill="1" applyBorder="1" applyAlignment="1">
      <alignment horizontal="center" vertical="center"/>
    </xf>
    <xf numFmtId="0" fontId="59" fillId="9" borderId="25" xfId="0" applyFont="1" applyFill="1" applyBorder="1" applyAlignment="1">
      <alignment horizontal="center" vertical="center"/>
    </xf>
    <xf numFmtId="0" fontId="59" fillId="7" borderId="25" xfId="0" applyFont="1" applyFill="1" applyBorder="1" applyAlignment="1">
      <alignment horizontal="center" vertical="center"/>
    </xf>
    <xf numFmtId="0" fontId="59" fillId="10" borderId="25" xfId="0" applyFont="1" applyFill="1" applyBorder="1" applyAlignment="1">
      <alignment horizontal="center" vertical="center"/>
    </xf>
    <xf numFmtId="0" fontId="59" fillId="6" borderId="25" xfId="0" applyFont="1" applyFill="1" applyBorder="1" applyAlignment="1">
      <alignment horizontal="center" vertical="center"/>
    </xf>
    <xf numFmtId="0" fontId="59" fillId="11" borderId="25" xfId="0" applyFont="1" applyFill="1" applyBorder="1" applyAlignment="1">
      <alignment horizontal="center" vertical="center"/>
    </xf>
    <xf numFmtId="0" fontId="91" fillId="3" borderId="104" xfId="0" applyFont="1" applyFill="1" applyBorder="1" applyAlignment="1">
      <alignment horizontal="center" vertical="center" textRotation="255"/>
    </xf>
    <xf numFmtId="0" fontId="91" fillId="3" borderId="104" xfId="0" applyFont="1" applyFill="1" applyBorder="1" applyAlignment="1">
      <alignment horizontal="center" vertical="top" textRotation="255"/>
    </xf>
    <xf numFmtId="0" fontId="91" fillId="3" borderId="105" xfId="0" applyFont="1" applyFill="1" applyBorder="1" applyAlignment="1">
      <alignment horizontal="center" vertical="top" textRotation="255"/>
    </xf>
    <xf numFmtId="0" fontId="91" fillId="3" borderId="103" xfId="0" applyFont="1" applyFill="1" applyBorder="1" applyAlignment="1">
      <alignment horizontal="center" textRotation="255"/>
    </xf>
    <xf numFmtId="0" fontId="91" fillId="3" borderId="104" xfId="0" applyFont="1" applyFill="1" applyBorder="1" applyAlignment="1">
      <alignment horizontal="center" textRotation="255"/>
    </xf>
    <xf numFmtId="0" fontId="120" fillId="0" borderId="0" xfId="0" applyFont="1" applyAlignment="1">
      <alignment horizontal="left" vertical="top" wrapText="1"/>
    </xf>
    <xf numFmtId="0" fontId="164" fillId="0" borderId="0" xfId="0" applyFont="1" applyAlignment="1">
      <alignment horizontal="right"/>
    </xf>
    <xf numFmtId="0" fontId="84" fillId="19" borderId="43" xfId="0" applyFont="1" applyFill="1" applyBorder="1" applyAlignment="1">
      <alignment horizontal="center" textRotation="255" wrapText="1"/>
    </xf>
    <xf numFmtId="0" fontId="13" fillId="19" borderId="43" xfId="0" applyFont="1" applyFill="1" applyBorder="1" applyAlignment="1">
      <alignment horizontal="center" vertical="top" textRotation="255" wrapText="1"/>
    </xf>
    <xf numFmtId="0" fontId="2" fillId="19" borderId="183" xfId="0" applyFont="1" applyFill="1" applyBorder="1" applyAlignment="1">
      <alignment horizontal="center" vertical="top" textRotation="255" wrapText="1"/>
    </xf>
    <xf numFmtId="0" fontId="2" fillId="19" borderId="184" xfId="0" applyFont="1" applyFill="1" applyBorder="1" applyAlignment="1">
      <alignment horizontal="center" vertical="top" textRotation="255" wrapText="1"/>
    </xf>
    <xf numFmtId="0" fontId="2" fillId="19" borderId="185" xfId="0" applyFont="1" applyFill="1" applyBorder="1" applyAlignment="1">
      <alignment horizontal="center" vertical="top" textRotation="255" wrapText="1"/>
    </xf>
    <xf numFmtId="0" fontId="50" fillId="0" borderId="95" xfId="0" applyFont="1" applyBorder="1" applyAlignment="1">
      <alignment horizontal="right"/>
    </xf>
    <xf numFmtId="0" fontId="141" fillId="0" borderId="95" xfId="0" applyFont="1" applyBorder="1" applyAlignment="1" applyProtection="1">
      <alignment horizontal="left"/>
      <protection locked="0"/>
    </xf>
    <xf numFmtId="0" fontId="136" fillId="21" borderId="0" xfId="0" applyFont="1" applyFill="1" applyAlignment="1">
      <alignment horizontal="right" vertical="center"/>
    </xf>
    <xf numFmtId="0" fontId="130" fillId="4" borderId="0" xfId="0" applyFont="1" applyFill="1" applyAlignment="1">
      <alignment horizontal="right" vertical="center"/>
    </xf>
    <xf numFmtId="0" fontId="190" fillId="21" borderId="100" xfId="0" applyFont="1" applyFill="1" applyBorder="1" applyAlignment="1">
      <alignment horizontal="center" vertical="center"/>
    </xf>
    <xf numFmtId="0" fontId="190" fillId="21" borderId="101" xfId="0" applyFont="1" applyFill="1" applyBorder="1" applyAlignment="1">
      <alignment horizontal="center" vertical="center"/>
    </xf>
    <xf numFmtId="0" fontId="190" fillId="21" borderId="102" xfId="0" applyFont="1" applyFill="1" applyBorder="1" applyAlignment="1">
      <alignment horizontal="center" vertical="center"/>
    </xf>
    <xf numFmtId="165" fontId="130" fillId="4" borderId="0" xfId="0" applyNumberFormat="1" applyFont="1" applyFill="1" applyAlignment="1">
      <alignment horizontal="right" vertical="center"/>
    </xf>
    <xf numFmtId="0" fontId="136" fillId="21" borderId="220" xfId="0" applyFont="1" applyFill="1" applyBorder="1" applyAlignment="1">
      <alignment horizontal="right" vertical="center"/>
    </xf>
    <xf numFmtId="1" fontId="132" fillId="4" borderId="0" xfId="0" applyNumberFormat="1" applyFont="1" applyFill="1" applyAlignment="1">
      <alignment horizontal="right" vertical="center"/>
    </xf>
    <xf numFmtId="0" fontId="94" fillId="4" borderId="0" xfId="0" applyFont="1" applyFill="1" applyAlignment="1">
      <alignment horizontal="center" vertical="center"/>
    </xf>
    <xf numFmtId="0" fontId="23" fillId="0" borderId="56" xfId="0" applyFont="1" applyBorder="1" applyAlignment="1" applyProtection="1">
      <alignment horizontal="center" vertical="top" wrapText="1"/>
      <protection locked="0"/>
    </xf>
    <xf numFmtId="0" fontId="506" fillId="0" borderId="0" xfId="0" applyFont="1" applyAlignment="1">
      <alignment horizontal="center" vertical="center"/>
    </xf>
    <xf numFmtId="0" fontId="257" fillId="20" borderId="0" xfId="0" applyFont="1" applyFill="1" applyAlignment="1">
      <alignment horizontal="center"/>
    </xf>
    <xf numFmtId="0" fontId="491" fillId="20" borderId="0" xfId="0" applyFont="1" applyFill="1" applyAlignment="1">
      <alignment horizontal="center"/>
    </xf>
    <xf numFmtId="0" fontId="230" fillId="20" borderId="0" xfId="0" applyFont="1" applyFill="1" applyAlignment="1">
      <alignment horizontal="center" vertical="top"/>
    </xf>
    <xf numFmtId="0" fontId="321" fillId="20" borderId="0" xfId="0" applyFont="1" applyFill="1" applyAlignment="1">
      <alignment horizontal="center"/>
    </xf>
    <xf numFmtId="0" fontId="27" fillId="0" borderId="234" xfId="0" applyFont="1" applyBorder="1" applyAlignment="1" applyProtection="1">
      <alignment horizontal="center" vertical="top" wrapText="1"/>
      <protection locked="0"/>
    </xf>
    <xf numFmtId="0" fontId="27" fillId="0" borderId="57" xfId="0" applyFont="1" applyBorder="1" applyAlignment="1" applyProtection="1">
      <alignment horizontal="center" vertical="top" wrapText="1"/>
      <protection locked="0"/>
    </xf>
    <xf numFmtId="0" fontId="61" fillId="3" borderId="0" xfId="0" applyFont="1" applyFill="1" applyAlignment="1" applyProtection="1">
      <alignment horizontal="center" vertical="center"/>
      <protection locked="0"/>
    </xf>
    <xf numFmtId="0" fontId="146" fillId="0" borderId="0" xfId="0" applyFont="1" applyAlignment="1" applyProtection="1">
      <alignment horizontal="left" vertical="center"/>
      <protection locked="0"/>
    </xf>
    <xf numFmtId="1" fontId="68" fillId="17" borderId="53" xfId="1" applyNumberFormat="1" applyFont="1" applyFill="1" applyBorder="1" applyAlignment="1" applyProtection="1">
      <alignment horizontal="left"/>
    </xf>
    <xf numFmtId="1" fontId="68" fillId="17" borderId="54" xfId="1" applyNumberFormat="1" applyFont="1" applyFill="1" applyBorder="1" applyAlignment="1" applyProtection="1">
      <alignment horizontal="left"/>
    </xf>
    <xf numFmtId="0" fontId="77" fillId="18" borderId="76" xfId="0" applyFont="1" applyFill="1" applyBorder="1" applyAlignment="1" applyProtection="1">
      <alignment horizontal="left" vertical="top" indent="1"/>
      <protection locked="0"/>
    </xf>
    <xf numFmtId="0" fontId="77" fillId="18" borderId="50" xfId="0" applyFont="1" applyFill="1" applyBorder="1" applyAlignment="1" applyProtection="1">
      <alignment horizontal="left" vertical="top" indent="1"/>
      <protection locked="0"/>
    </xf>
    <xf numFmtId="0" fontId="77" fillId="18" borderId="50" xfId="0" applyFont="1" applyFill="1" applyBorder="1" applyAlignment="1" applyProtection="1">
      <alignment horizontal="left" vertical="top"/>
      <protection locked="0"/>
    </xf>
    <xf numFmtId="0" fontId="77" fillId="18" borderId="50" xfId="0" applyFont="1" applyFill="1" applyBorder="1" applyAlignment="1" applyProtection="1">
      <alignment horizontal="right" vertical="top" indent="1"/>
      <protection locked="0"/>
    </xf>
    <xf numFmtId="0" fontId="77" fillId="18" borderId="51" xfId="0" applyFont="1" applyFill="1" applyBorder="1" applyAlignment="1" applyProtection="1">
      <alignment horizontal="right" vertical="top" indent="1"/>
      <protection locked="0"/>
    </xf>
    <xf numFmtId="0" fontId="27" fillId="18" borderId="78" xfId="0" applyFont="1" applyFill="1" applyBorder="1" applyAlignment="1" applyProtection="1">
      <alignment horizontal="left" indent="1"/>
      <protection locked="0"/>
    </xf>
    <xf numFmtId="0" fontId="27" fillId="18" borderId="47" xfId="0" applyFont="1" applyFill="1" applyBorder="1" applyAlignment="1" applyProtection="1">
      <alignment horizontal="left" indent="1"/>
      <protection locked="0"/>
    </xf>
    <xf numFmtId="0" fontId="77" fillId="18" borderId="47" xfId="0" applyFont="1" applyFill="1" applyBorder="1" applyAlignment="1" applyProtection="1">
      <alignment horizontal="right" indent="1"/>
      <protection locked="0"/>
    </xf>
    <xf numFmtId="0" fontId="77" fillId="18" borderId="48" xfId="0" applyFont="1" applyFill="1" applyBorder="1" applyAlignment="1" applyProtection="1">
      <alignment horizontal="right" indent="1"/>
      <protection locked="0"/>
    </xf>
    <xf numFmtId="9" fontId="68" fillId="17" borderId="52" xfId="1" applyFont="1" applyFill="1" applyBorder="1" applyAlignment="1" applyProtection="1">
      <alignment horizontal="left" indent="1"/>
    </xf>
    <xf numFmtId="9" fontId="68" fillId="17" borderId="53" xfId="1" applyFont="1" applyFill="1" applyBorder="1" applyAlignment="1" applyProtection="1">
      <alignment horizontal="left" indent="1"/>
    </xf>
    <xf numFmtId="1" fontId="68" fillId="17" borderId="53" xfId="1" applyNumberFormat="1" applyFont="1" applyFill="1" applyBorder="1" applyAlignment="1" applyProtection="1">
      <alignment horizontal="right"/>
      <protection locked="0"/>
    </xf>
    <xf numFmtId="1" fontId="68" fillId="17" borderId="53" xfId="1" applyNumberFormat="1" applyFont="1" applyFill="1" applyBorder="1" applyAlignment="1" applyProtection="1">
      <alignment horizontal="left"/>
      <protection locked="0"/>
    </xf>
    <xf numFmtId="1" fontId="68" fillId="17" borderId="53" xfId="1" applyNumberFormat="1" applyFont="1" applyFill="1" applyBorder="1" applyAlignment="1" applyProtection="1">
      <alignment horizontal="right"/>
    </xf>
    <xf numFmtId="0" fontId="348" fillId="18" borderId="0" xfId="0" applyFont="1" applyFill="1" applyAlignment="1">
      <alignment horizontal="center" vertical="center"/>
    </xf>
    <xf numFmtId="0" fontId="350" fillId="18" borderId="0" xfId="0" applyFont="1" applyFill="1" applyAlignment="1">
      <alignment horizontal="center"/>
    </xf>
    <xf numFmtId="0" fontId="42" fillId="14" borderId="316" xfId="0" applyFont="1" applyFill="1" applyBorder="1" applyAlignment="1">
      <alignment horizontal="center" vertical="center"/>
    </xf>
    <xf numFmtId="0" fontId="42" fillId="14" borderId="319" xfId="0" applyFont="1" applyFill="1" applyBorder="1" applyAlignment="1">
      <alignment horizontal="center" vertical="center"/>
    </xf>
    <xf numFmtId="1" fontId="94" fillId="17" borderId="86" xfId="0" applyNumberFormat="1" applyFont="1" applyFill="1" applyBorder="1" applyAlignment="1">
      <alignment horizontal="right"/>
    </xf>
    <xf numFmtId="0" fontId="94" fillId="17" borderId="86" xfId="0" applyFont="1" applyFill="1" applyBorder="1" applyAlignment="1">
      <alignment horizontal="right"/>
    </xf>
    <xf numFmtId="1" fontId="94" fillId="17" borderId="86" xfId="0" applyNumberFormat="1" applyFont="1" applyFill="1" applyBorder="1" applyAlignment="1">
      <alignment horizontal="left"/>
    </xf>
    <xf numFmtId="0" fontId="94" fillId="17" borderId="86" xfId="0" applyFont="1" applyFill="1" applyBorder="1" applyAlignment="1">
      <alignment horizontal="left"/>
    </xf>
    <xf numFmtId="0" fontId="41" fillId="18" borderId="299" xfId="0" applyFont="1" applyFill="1" applyBorder="1" applyAlignment="1" applyProtection="1">
      <alignment horizontal="left" vertical="center" indent="1"/>
      <protection locked="0"/>
    </xf>
    <xf numFmtId="0" fontId="41" fillId="18" borderId="0" xfId="0" applyFont="1" applyFill="1" applyAlignment="1" applyProtection="1">
      <alignment horizontal="left" vertical="center" indent="1"/>
      <protection locked="0"/>
    </xf>
    <xf numFmtId="0" fontId="41" fillId="18" borderId="0" xfId="0" applyFont="1" applyFill="1" applyAlignment="1" applyProtection="1">
      <alignment horizontal="right" vertical="center" indent="1"/>
      <protection locked="0"/>
    </xf>
    <xf numFmtId="0" fontId="41" fillId="18" borderId="300" xfId="0" applyFont="1" applyFill="1" applyBorder="1" applyAlignment="1" applyProtection="1">
      <alignment horizontal="right" vertical="center" indent="1"/>
      <protection locked="0"/>
    </xf>
    <xf numFmtId="0" fontId="61" fillId="0" borderId="21" xfId="0" applyFont="1" applyBorder="1" applyAlignment="1">
      <alignment horizontal="left" vertical="center"/>
    </xf>
    <xf numFmtId="0" fontId="61" fillId="0" borderId="20" xfId="0" applyFont="1" applyBorder="1" applyAlignment="1">
      <alignment horizontal="center" vertical="center"/>
    </xf>
    <xf numFmtId="0" fontId="150" fillId="0" borderId="0" xfId="0" applyFont="1" applyAlignment="1" applyProtection="1">
      <alignment horizontal="left" vertical="center"/>
      <protection locked="0"/>
    </xf>
    <xf numFmtId="0" fontId="152" fillId="0" borderId="0" xfId="0" applyFont="1" applyAlignment="1" applyProtection="1">
      <alignment horizontal="left" vertical="center"/>
      <protection locked="0"/>
    </xf>
    <xf numFmtId="0" fontId="153" fillId="0" borderId="0" xfId="0" applyFont="1" applyAlignment="1">
      <alignment horizontal="right" vertical="center" wrapText="1" indent="1"/>
    </xf>
    <xf numFmtId="0" fontId="153" fillId="0" borderId="0" xfId="0" applyFont="1" applyAlignment="1">
      <alignment horizontal="right" vertical="center" indent="1"/>
    </xf>
    <xf numFmtId="0" fontId="61" fillId="0" borderId="0" xfId="0" applyFont="1" applyAlignment="1">
      <alignment horizontal="left"/>
    </xf>
    <xf numFmtId="0" fontId="149" fillId="0" borderId="0" xfId="0" applyFont="1" applyAlignment="1" applyProtection="1">
      <alignment horizontal="left" vertical="center"/>
      <protection locked="0"/>
    </xf>
    <xf numFmtId="0" fontId="141" fillId="0" borderId="0" xfId="0" applyFont="1" applyAlignment="1" applyProtection="1">
      <alignment horizontal="left" vertical="center"/>
      <protection locked="0"/>
    </xf>
    <xf numFmtId="0" fontId="147" fillId="0" borderId="0" xfId="0" applyFont="1" applyAlignment="1" applyProtection="1">
      <alignment horizontal="left" vertical="center"/>
      <protection locked="0"/>
    </xf>
    <xf numFmtId="0" fontId="148" fillId="0" borderId="0" xfId="0" applyFont="1" applyAlignment="1" applyProtection="1">
      <alignment horizontal="left" vertical="center"/>
      <protection locked="0"/>
    </xf>
    <xf numFmtId="0" fontId="23" fillId="17" borderId="368" xfId="0" applyFont="1" applyFill="1" applyBorder="1" applyAlignment="1">
      <alignment horizontal="center" vertical="center"/>
    </xf>
    <xf numFmtId="0" fontId="23" fillId="17" borderId="59" xfId="0" applyFont="1" applyFill="1" applyBorder="1" applyAlignment="1">
      <alignment horizontal="center" vertical="center"/>
    </xf>
    <xf numFmtId="0" fontId="23" fillId="17" borderId="367" xfId="0" applyFont="1" applyFill="1" applyBorder="1" applyAlignment="1">
      <alignment horizontal="center" vertical="center"/>
    </xf>
    <xf numFmtId="1" fontId="70" fillId="17" borderId="47" xfId="0" applyNumberFormat="1" applyFont="1" applyFill="1" applyBorder="1" applyAlignment="1">
      <alignment horizontal="right"/>
    </xf>
    <xf numFmtId="1" fontId="70" fillId="17" borderId="86" xfId="0" applyNumberFormat="1" applyFont="1" applyFill="1" applyBorder="1" applyAlignment="1">
      <alignment horizontal="left"/>
    </xf>
    <xf numFmtId="0" fontId="151" fillId="0" borderId="0" xfId="0" applyFont="1" applyAlignment="1" applyProtection="1">
      <alignment horizontal="left" vertical="center"/>
      <protection locked="0"/>
    </xf>
    <xf numFmtId="0" fontId="21" fillId="18" borderId="231" xfId="0" applyFont="1" applyFill="1" applyBorder="1" applyAlignment="1" applyProtection="1">
      <alignment horizontal="center" vertical="top" wrapText="1"/>
      <protection locked="0"/>
    </xf>
    <xf numFmtId="0" fontId="21" fillId="18" borderId="0" xfId="0" applyFont="1" applyFill="1" applyAlignment="1" applyProtection="1">
      <alignment horizontal="center" vertical="top" wrapText="1"/>
      <protection locked="0"/>
    </xf>
    <xf numFmtId="0" fontId="21" fillId="18" borderId="232" xfId="0" applyFont="1" applyFill="1" applyBorder="1" applyAlignment="1" applyProtection="1">
      <alignment horizontal="center" vertical="top" wrapText="1"/>
      <protection locked="0"/>
    </xf>
    <xf numFmtId="0" fontId="21" fillId="18" borderId="233" xfId="0" applyFont="1" applyFill="1" applyBorder="1" applyAlignment="1" applyProtection="1">
      <alignment horizontal="center" vertical="top" wrapText="1"/>
      <protection locked="0"/>
    </xf>
    <xf numFmtId="0" fontId="21" fillId="18" borderId="234" xfId="0" applyFont="1" applyFill="1" applyBorder="1" applyAlignment="1" applyProtection="1">
      <alignment horizontal="center" vertical="top" wrapText="1"/>
      <protection locked="0"/>
    </xf>
    <xf numFmtId="0" fontId="21" fillId="18" borderId="235" xfId="0" applyFont="1" applyFill="1" applyBorder="1" applyAlignment="1" applyProtection="1">
      <alignment horizontal="center" vertical="top" wrapText="1"/>
      <protection locked="0"/>
    </xf>
    <xf numFmtId="0" fontId="325" fillId="18" borderId="228" xfId="0" applyFont="1" applyFill="1" applyBorder="1" applyAlignment="1" applyProtection="1">
      <alignment horizontal="center" vertical="center" wrapText="1"/>
      <protection hidden="1"/>
    </xf>
    <xf numFmtId="0" fontId="325" fillId="18" borderId="229" xfId="0" applyFont="1" applyFill="1" applyBorder="1" applyAlignment="1" applyProtection="1">
      <alignment horizontal="center" vertical="center" wrapText="1"/>
      <protection hidden="1"/>
    </xf>
    <xf numFmtId="0" fontId="325" fillId="18" borderId="231" xfId="0" applyFont="1" applyFill="1" applyBorder="1" applyAlignment="1" applyProtection="1">
      <alignment horizontal="center" vertical="center" wrapText="1"/>
      <protection hidden="1"/>
    </xf>
    <xf numFmtId="0" fontId="325" fillId="18" borderId="0" xfId="0" applyFont="1" applyFill="1" applyAlignment="1" applyProtection="1">
      <alignment horizontal="center" vertical="center" wrapText="1"/>
      <protection hidden="1"/>
    </xf>
    <xf numFmtId="0" fontId="342" fillId="18" borderId="229" xfId="0" applyFont="1" applyFill="1" applyBorder="1" applyAlignment="1" applyProtection="1">
      <alignment horizontal="center"/>
      <protection hidden="1"/>
    </xf>
    <xf numFmtId="0" fontId="342" fillId="18" borderId="0" xfId="0" applyFont="1" applyFill="1" applyAlignment="1" applyProtection="1">
      <alignment horizontal="center"/>
      <protection hidden="1"/>
    </xf>
    <xf numFmtId="0" fontId="325" fillId="18" borderId="230" xfId="0" applyFont="1" applyFill="1" applyBorder="1" applyAlignment="1" applyProtection="1">
      <alignment horizontal="center" vertical="center" wrapText="1"/>
      <protection hidden="1"/>
    </xf>
    <xf numFmtId="0" fontId="325" fillId="18" borderId="232" xfId="0" applyFont="1" applyFill="1" applyBorder="1" applyAlignment="1" applyProtection="1">
      <alignment horizontal="center" vertical="center" wrapText="1"/>
      <protection hidden="1"/>
    </xf>
    <xf numFmtId="1" fontId="137" fillId="0" borderId="0" xfId="0" applyNumberFormat="1" applyFont="1" applyAlignment="1" applyProtection="1">
      <alignment horizontal="center" vertical="center"/>
      <protection hidden="1"/>
    </xf>
    <xf numFmtId="0" fontId="426" fillId="0" borderId="56" xfId="0" applyFont="1" applyBorder="1" applyAlignment="1" applyProtection="1">
      <alignment horizontal="center" vertical="center"/>
      <protection hidden="1"/>
    </xf>
    <xf numFmtId="0" fontId="426" fillId="0" borderId="0" xfId="0" applyFont="1" applyAlignment="1" applyProtection="1">
      <alignment horizontal="center" vertical="center"/>
      <protection hidden="1"/>
    </xf>
    <xf numFmtId="0" fontId="422" fillId="0" borderId="0" xfId="0" applyFont="1" applyAlignment="1" applyProtection="1">
      <alignment horizontal="center"/>
      <protection hidden="1"/>
    </xf>
    <xf numFmtId="0" fontId="422" fillId="0" borderId="0" xfId="0" applyFont="1" applyAlignment="1" applyProtection="1">
      <alignment horizontal="center" vertical="center"/>
      <protection hidden="1"/>
    </xf>
    <xf numFmtId="0" fontId="39" fillId="0" borderId="0" xfId="0" applyFont="1" applyAlignment="1" applyProtection="1">
      <alignment horizontal="center" vertical="center"/>
      <protection hidden="1"/>
    </xf>
    <xf numFmtId="0" fontId="422" fillId="0" borderId="0" xfId="0" applyFont="1" applyAlignment="1" applyProtection="1">
      <alignment horizontal="right"/>
      <protection hidden="1"/>
    </xf>
    <xf numFmtId="0" fontId="422" fillId="0" borderId="0" xfId="0" applyFont="1" applyAlignment="1" applyProtection="1">
      <alignment horizontal="left" indent="1"/>
      <protection hidden="1"/>
    </xf>
    <xf numFmtId="0" fontId="422" fillId="0" borderId="0" xfId="0" applyFont="1" applyAlignment="1" applyProtection="1">
      <alignment horizontal="right" indent="1"/>
      <protection hidden="1"/>
    </xf>
    <xf numFmtId="0" fontId="425" fillId="0" borderId="56" xfId="0" applyFont="1" applyBorder="1" applyAlignment="1" applyProtection="1">
      <alignment horizontal="center" vertical="center"/>
      <protection hidden="1"/>
    </xf>
    <xf numFmtId="0" fontId="425" fillId="0" borderId="0" xfId="0" applyFont="1" applyAlignment="1" applyProtection="1">
      <alignment horizontal="center" vertical="center"/>
      <protection hidden="1"/>
    </xf>
    <xf numFmtId="0" fontId="422" fillId="0" borderId="0" xfId="0" applyFont="1" applyAlignment="1" applyProtection="1">
      <alignment horizontal="left"/>
      <protection hidden="1"/>
    </xf>
    <xf numFmtId="0" fontId="374" fillId="16" borderId="0" xfId="0" applyFont="1" applyFill="1" applyAlignment="1" applyProtection="1">
      <alignment horizontal="center" vertical="center"/>
      <protection hidden="1"/>
    </xf>
    <xf numFmtId="167" fontId="21" fillId="16" borderId="229" xfId="0" applyNumberFormat="1" applyFont="1" applyFill="1" applyBorder="1" applyAlignment="1" applyProtection="1">
      <alignment horizontal="center" vertical="center"/>
      <protection locked="0"/>
    </xf>
    <xf numFmtId="9" fontId="41" fillId="0" borderId="0" xfId="0" applyNumberFormat="1" applyFont="1" applyAlignment="1" applyProtection="1">
      <alignment horizontal="left"/>
      <protection hidden="1"/>
    </xf>
    <xf numFmtId="0" fontId="41" fillId="0" borderId="0" xfId="0" quotePrefix="1" applyFont="1" applyAlignment="1" applyProtection="1">
      <alignment horizontal="left"/>
      <protection hidden="1"/>
    </xf>
    <xf numFmtId="0" fontId="41" fillId="0" borderId="0" xfId="0" applyFont="1" applyAlignment="1" applyProtection="1">
      <alignment horizontal="left"/>
      <protection hidden="1"/>
    </xf>
    <xf numFmtId="9" fontId="21" fillId="16" borderId="0" xfId="0" applyNumberFormat="1" applyFont="1" applyFill="1" applyAlignment="1" applyProtection="1">
      <alignment horizontal="left" vertical="center"/>
      <protection hidden="1"/>
    </xf>
    <xf numFmtId="9" fontId="21" fillId="16" borderId="359" xfId="0" applyNumberFormat="1" applyFont="1" applyFill="1" applyBorder="1" applyAlignment="1" applyProtection="1">
      <alignment horizontal="left" vertical="center"/>
      <protection hidden="1"/>
    </xf>
    <xf numFmtId="0" fontId="56" fillId="16" borderId="0" xfId="0" applyFont="1" applyFill="1" applyAlignment="1" applyProtection="1">
      <alignment horizontal="center"/>
      <protection hidden="1"/>
    </xf>
    <xf numFmtId="0" fontId="38" fillId="16" borderId="234" xfId="0" applyFont="1" applyFill="1" applyBorder="1" applyAlignment="1" applyProtection="1">
      <alignment horizontal="center"/>
      <protection locked="0"/>
    </xf>
    <xf numFmtId="1" fontId="146" fillId="18" borderId="0" xfId="0" applyNumberFormat="1" applyFont="1" applyFill="1" applyAlignment="1" applyProtection="1">
      <alignment horizontal="center" vertical="top"/>
      <protection hidden="1"/>
    </xf>
    <xf numFmtId="164" fontId="146" fillId="18" borderId="0" xfId="0" applyNumberFormat="1" applyFont="1" applyFill="1" applyAlignment="1" applyProtection="1">
      <alignment horizontal="center"/>
      <protection hidden="1"/>
    </xf>
    <xf numFmtId="164" fontId="148" fillId="16" borderId="0" xfId="0" applyNumberFormat="1" applyFont="1" applyFill="1" applyAlignment="1" applyProtection="1">
      <alignment horizontal="right"/>
      <protection hidden="1"/>
    </xf>
    <xf numFmtId="1" fontId="148" fillId="16" borderId="0" xfId="0" applyNumberFormat="1" applyFont="1" applyFill="1" applyAlignment="1" applyProtection="1">
      <alignment horizontal="left"/>
      <protection locked="0"/>
    </xf>
    <xf numFmtId="164" fontId="152" fillId="16" borderId="0" xfId="0" applyNumberFormat="1" applyFont="1" applyFill="1" applyAlignment="1" applyProtection="1">
      <alignment horizontal="right"/>
      <protection hidden="1"/>
    </xf>
    <xf numFmtId="1" fontId="151" fillId="16" borderId="0" xfId="0" applyNumberFormat="1" applyFont="1" applyFill="1" applyAlignment="1" applyProtection="1">
      <alignment horizontal="left"/>
      <protection locked="0"/>
    </xf>
    <xf numFmtId="1" fontId="141" fillId="16" borderId="0" xfId="0" applyNumberFormat="1" applyFont="1" applyFill="1" applyAlignment="1" applyProtection="1">
      <alignment horizontal="left"/>
      <protection locked="0"/>
    </xf>
    <xf numFmtId="164" fontId="151" fillId="16" borderId="0" xfId="0" applyNumberFormat="1" applyFont="1" applyFill="1" applyAlignment="1" applyProtection="1">
      <alignment horizontal="right"/>
      <protection hidden="1"/>
    </xf>
    <xf numFmtId="1" fontId="152" fillId="16" borderId="0" xfId="0" applyNumberFormat="1" applyFont="1" applyFill="1" applyAlignment="1" applyProtection="1">
      <alignment horizontal="left"/>
      <protection locked="0"/>
    </xf>
    <xf numFmtId="164" fontId="149" fillId="16" borderId="0" xfId="0" applyNumberFormat="1" applyFont="1" applyFill="1" applyAlignment="1" applyProtection="1">
      <alignment horizontal="right"/>
      <protection hidden="1"/>
    </xf>
    <xf numFmtId="1" fontId="149" fillId="16" borderId="0" xfId="0" applyNumberFormat="1" applyFont="1" applyFill="1" applyAlignment="1" applyProtection="1">
      <alignment horizontal="left"/>
      <protection locked="0"/>
    </xf>
    <xf numFmtId="164" fontId="141" fillId="16" borderId="0" xfId="0" applyNumberFormat="1" applyFont="1" applyFill="1" applyAlignment="1" applyProtection="1">
      <alignment horizontal="right"/>
      <protection hidden="1"/>
    </xf>
    <xf numFmtId="164" fontId="147" fillId="16" borderId="0" xfId="0" applyNumberFormat="1" applyFont="1" applyFill="1" applyAlignment="1" applyProtection="1">
      <alignment horizontal="right"/>
      <protection hidden="1"/>
    </xf>
    <xf numFmtId="1" fontId="147" fillId="16" borderId="0" xfId="0" applyNumberFormat="1" applyFont="1" applyFill="1" applyAlignment="1" applyProtection="1">
      <alignment horizontal="left"/>
      <protection locked="0"/>
    </xf>
    <xf numFmtId="164" fontId="175" fillId="16" borderId="0" xfId="0" applyNumberFormat="1" applyFont="1" applyFill="1" applyAlignment="1" applyProtection="1">
      <alignment horizontal="right"/>
      <protection hidden="1"/>
    </xf>
    <xf numFmtId="164" fontId="150" fillId="16" borderId="0" xfId="0" applyNumberFormat="1" applyFont="1" applyFill="1" applyAlignment="1" applyProtection="1">
      <alignment horizontal="right"/>
      <protection hidden="1"/>
    </xf>
    <xf numFmtId="1" fontId="175" fillId="16" borderId="0" xfId="0" applyNumberFormat="1" applyFont="1" applyFill="1" applyAlignment="1" applyProtection="1">
      <alignment horizontal="left"/>
      <protection locked="0"/>
    </xf>
    <xf numFmtId="1" fontId="150" fillId="16" borderId="0" xfId="0" applyNumberFormat="1" applyFont="1" applyFill="1" applyAlignment="1" applyProtection="1">
      <alignment horizontal="left"/>
      <protection locked="0"/>
    </xf>
    <xf numFmtId="164" fontId="174" fillId="16" borderId="0" xfId="0" applyNumberFormat="1" applyFont="1" applyFill="1" applyAlignment="1" applyProtection="1">
      <alignment horizontal="right"/>
      <protection hidden="1"/>
    </xf>
    <xf numFmtId="1" fontId="174" fillId="16" borderId="0" xfId="0" applyNumberFormat="1" applyFont="1" applyFill="1" applyAlignment="1" applyProtection="1">
      <alignment horizontal="left"/>
      <protection locked="0"/>
    </xf>
    <xf numFmtId="164" fontId="21" fillId="16" borderId="357" xfId="0" applyNumberFormat="1" applyFont="1" applyFill="1" applyBorder="1" applyAlignment="1" applyProtection="1">
      <alignment horizontal="left"/>
      <protection hidden="1"/>
    </xf>
    <xf numFmtId="164" fontId="139" fillId="16" borderId="229" xfId="0" applyNumberFormat="1" applyFont="1" applyFill="1" applyBorder="1" applyAlignment="1" applyProtection="1">
      <alignment horizontal="center" wrapText="1"/>
      <protection hidden="1"/>
    </xf>
    <xf numFmtId="164" fontId="139" fillId="16" borderId="0" xfId="0" applyNumberFormat="1" applyFont="1" applyFill="1" applyAlignment="1" applyProtection="1">
      <alignment horizontal="center" wrapText="1"/>
      <protection hidden="1"/>
    </xf>
    <xf numFmtId="164" fontId="21" fillId="16" borderId="357" xfId="0" applyNumberFormat="1" applyFont="1" applyFill="1" applyBorder="1" applyAlignment="1" applyProtection="1">
      <alignment horizontal="right"/>
      <protection hidden="1"/>
    </xf>
    <xf numFmtId="0" fontId="375" fillId="16" borderId="0" xfId="0" applyFont="1" applyFill="1" applyAlignment="1" applyProtection="1">
      <alignment horizontal="center" vertical="center"/>
      <protection hidden="1"/>
    </xf>
    <xf numFmtId="167" fontId="375" fillId="16" borderId="0" xfId="0" applyNumberFormat="1" applyFont="1" applyFill="1" applyAlignment="1" applyProtection="1">
      <alignment horizontal="center" vertical="center"/>
      <protection hidden="1"/>
    </xf>
    <xf numFmtId="6" fontId="38" fillId="4" borderId="0" xfId="0" applyNumberFormat="1" applyFont="1" applyFill="1" applyAlignment="1" applyProtection="1">
      <alignment horizontal="center" vertical="center"/>
      <protection hidden="1"/>
    </xf>
    <xf numFmtId="0" fontId="257" fillId="4" borderId="0" xfId="0" applyFont="1" applyFill="1" applyAlignment="1" applyProtection="1">
      <alignment horizontal="center" vertical="center"/>
      <protection hidden="1"/>
    </xf>
    <xf numFmtId="0" fontId="257" fillId="20" borderId="0" xfId="0" applyFont="1" applyFill="1" applyAlignment="1" applyProtection="1">
      <alignment horizontal="center" vertical="center"/>
      <protection hidden="1"/>
    </xf>
    <xf numFmtId="0" fontId="61" fillId="3" borderId="237" xfId="0" applyFont="1" applyFill="1" applyBorder="1" applyAlignment="1" applyProtection="1">
      <alignment horizontal="center" vertical="center" wrapText="1"/>
      <protection hidden="1"/>
    </xf>
    <xf numFmtId="0" fontId="61" fillId="3" borderId="238" xfId="0" applyFont="1" applyFill="1" applyBorder="1" applyAlignment="1" applyProtection="1">
      <alignment horizontal="center" vertical="center" wrapText="1"/>
      <protection hidden="1"/>
    </xf>
    <xf numFmtId="0" fontId="61" fillId="3" borderId="239" xfId="0" applyFont="1" applyFill="1" applyBorder="1" applyAlignment="1" applyProtection="1">
      <alignment horizontal="center" vertical="center" wrapText="1"/>
      <protection hidden="1"/>
    </xf>
    <xf numFmtId="0" fontId="61" fillId="3" borderId="240" xfId="0" applyFont="1" applyFill="1" applyBorder="1" applyAlignment="1" applyProtection="1">
      <alignment horizontal="center" vertical="center" wrapText="1"/>
      <protection hidden="1"/>
    </xf>
    <xf numFmtId="0" fontId="61" fillId="3" borderId="241" xfId="0" applyFont="1" applyFill="1" applyBorder="1" applyAlignment="1" applyProtection="1">
      <alignment horizontal="center" vertical="center" wrapText="1"/>
      <protection hidden="1"/>
    </xf>
    <xf numFmtId="0" fontId="61" fillId="3" borderId="242" xfId="0" applyFont="1" applyFill="1" applyBorder="1" applyAlignment="1" applyProtection="1">
      <alignment horizontal="center" vertical="center" wrapText="1"/>
      <protection hidden="1"/>
    </xf>
    <xf numFmtId="0" fontId="29" fillId="17" borderId="0" xfId="0" applyFont="1" applyFill="1" applyAlignment="1" applyProtection="1">
      <alignment horizontal="center" vertical="center" wrapText="1"/>
      <protection locked="0"/>
    </xf>
    <xf numFmtId="0" fontId="29" fillId="17" borderId="99" xfId="0" applyFont="1" applyFill="1" applyBorder="1" applyAlignment="1" applyProtection="1">
      <alignment horizontal="center" vertical="center" wrapText="1"/>
      <protection locked="0"/>
    </xf>
    <xf numFmtId="0" fontId="250" fillId="4" borderId="217" xfId="0" applyFont="1" applyFill="1" applyBorder="1" applyAlignment="1" applyProtection="1">
      <alignment horizontal="center" vertical="top"/>
      <protection hidden="1"/>
    </xf>
    <xf numFmtId="0" fontId="250" fillId="4" borderId="97" xfId="0" applyFont="1" applyFill="1" applyBorder="1" applyAlignment="1" applyProtection="1">
      <alignment horizontal="center"/>
      <protection hidden="1"/>
    </xf>
    <xf numFmtId="2" fontId="137" fillId="18" borderId="0" xfId="0" applyNumberFormat="1" applyFont="1" applyFill="1" applyAlignment="1" applyProtection="1">
      <alignment horizontal="right"/>
      <protection hidden="1"/>
    </xf>
    <xf numFmtId="2" fontId="137" fillId="18" borderId="0" xfId="0" applyNumberFormat="1" applyFont="1" applyFill="1" applyAlignment="1" applyProtection="1">
      <alignment horizontal="left"/>
      <protection hidden="1"/>
    </xf>
    <xf numFmtId="164" fontId="39" fillId="0" borderId="0" xfId="0" applyNumberFormat="1" applyFont="1" applyAlignment="1" applyProtection="1">
      <alignment horizontal="center" vertical="center"/>
      <protection hidden="1"/>
    </xf>
    <xf numFmtId="0" fontId="38" fillId="18" borderId="0" xfId="0" applyFont="1" applyFill="1" applyAlignment="1" applyProtection="1">
      <alignment horizontal="center" vertical="center"/>
      <protection hidden="1"/>
    </xf>
    <xf numFmtId="2" fontId="137" fillId="18" borderId="0" xfId="0" quotePrefix="1" applyNumberFormat="1" applyFont="1" applyFill="1" applyAlignment="1" applyProtection="1">
      <alignment horizontal="right"/>
      <protection hidden="1"/>
    </xf>
    <xf numFmtId="0" fontId="137" fillId="18" borderId="0" xfId="0" applyFont="1" applyFill="1" applyAlignment="1" applyProtection="1">
      <alignment horizontal="right"/>
      <protection hidden="1"/>
    </xf>
    <xf numFmtId="164" fontId="42" fillId="18" borderId="0" xfId="0" applyNumberFormat="1" applyFont="1" applyFill="1" applyAlignment="1" applyProtection="1">
      <alignment horizontal="center" vertical="center"/>
      <protection locked="0"/>
    </xf>
    <xf numFmtId="0" fontId="127" fillId="0" borderId="40" xfId="0" applyFont="1" applyBorder="1" applyAlignment="1" applyProtection="1">
      <alignment horizontal="center" vertical="center" wrapText="1"/>
      <protection hidden="1"/>
    </xf>
    <xf numFmtId="0" fontId="127" fillId="0" borderId="56" xfId="0" applyFont="1" applyBorder="1" applyAlignment="1" applyProtection="1">
      <alignment horizontal="center" vertical="center" wrapText="1"/>
      <protection hidden="1"/>
    </xf>
    <xf numFmtId="0" fontId="127" fillId="0" borderId="39" xfId="0" applyFont="1" applyBorder="1" applyAlignment="1" applyProtection="1">
      <alignment horizontal="center" vertical="center" wrapText="1"/>
      <protection hidden="1"/>
    </xf>
    <xf numFmtId="0" fontId="127" fillId="0" borderId="38" xfId="0" applyFont="1" applyBorder="1" applyAlignment="1" applyProtection="1">
      <alignment horizontal="center" vertical="center" wrapText="1"/>
      <protection hidden="1"/>
    </xf>
    <xf numFmtId="0" fontId="127" fillId="0" borderId="57" xfId="0" applyFont="1" applyBorder="1" applyAlignment="1" applyProtection="1">
      <alignment horizontal="center" vertical="center" wrapText="1"/>
      <protection hidden="1"/>
    </xf>
    <xf numFmtId="0" fontId="127" fillId="0" borderId="26" xfId="0" applyFont="1" applyBorder="1" applyAlignment="1" applyProtection="1">
      <alignment horizontal="center" vertical="center" wrapText="1"/>
      <protection hidden="1"/>
    </xf>
    <xf numFmtId="0" fontId="137" fillId="0" borderId="0" xfId="0" applyFont="1" applyAlignment="1" applyProtection="1">
      <alignment horizontal="left"/>
      <protection hidden="1"/>
    </xf>
    <xf numFmtId="6" fontId="18" fillId="18" borderId="99" xfId="0" applyNumberFormat="1" applyFont="1" applyFill="1" applyBorder="1" applyAlignment="1" applyProtection="1">
      <alignment horizontal="center" vertical="center"/>
      <protection hidden="1"/>
    </xf>
    <xf numFmtId="0" fontId="257" fillId="3" borderId="0" xfId="0" applyFont="1" applyFill="1" applyAlignment="1" applyProtection="1">
      <alignment horizontal="center" vertical="center"/>
      <protection hidden="1"/>
    </xf>
    <xf numFmtId="164" fontId="38" fillId="3" borderId="0" xfId="0" applyNumberFormat="1" applyFont="1" applyFill="1" applyAlignment="1" applyProtection="1">
      <alignment horizontal="center" vertical="center"/>
      <protection locked="0"/>
    </xf>
    <xf numFmtId="6" fontId="42" fillId="3" borderId="0" xfId="0" applyNumberFormat="1" applyFont="1" applyFill="1" applyAlignment="1" applyProtection="1">
      <alignment horizontal="center" vertical="center"/>
      <protection hidden="1"/>
    </xf>
    <xf numFmtId="0" fontId="146" fillId="0" borderId="0" xfId="0" applyFont="1" applyAlignment="1" applyProtection="1">
      <alignment horizontal="center"/>
      <protection hidden="1"/>
    </xf>
    <xf numFmtId="4" fontId="138" fillId="0" borderId="57" xfId="2" applyNumberFormat="1" applyFont="1" applyBorder="1" applyAlignment="1" applyProtection="1">
      <alignment horizontal="left"/>
      <protection locked="0"/>
    </xf>
    <xf numFmtId="0" fontId="41" fillId="0" borderId="112" xfId="0" applyFont="1" applyBorder="1" applyAlignment="1" applyProtection="1">
      <alignment horizontal="left"/>
      <protection locked="0"/>
    </xf>
    <xf numFmtId="0" fontId="41" fillId="0" borderId="57" xfId="0" applyFont="1" applyBorder="1" applyAlignment="1" applyProtection="1">
      <alignment horizontal="left"/>
      <protection hidden="1"/>
    </xf>
    <xf numFmtId="0" fontId="356" fillId="4" borderId="0" xfId="0" applyFont="1" applyFill="1" applyAlignment="1" applyProtection="1">
      <alignment horizontal="right" vertical="center" indent="2"/>
      <protection hidden="1"/>
    </xf>
    <xf numFmtId="0" fontId="356" fillId="4" borderId="232" xfId="0" applyFont="1" applyFill="1" applyBorder="1" applyAlignment="1" applyProtection="1">
      <alignment horizontal="right" vertical="center" indent="2"/>
      <protection hidden="1"/>
    </xf>
    <xf numFmtId="0" fontId="356" fillId="4" borderId="0" xfId="0" applyFont="1" applyFill="1" applyAlignment="1" applyProtection="1">
      <alignment horizontal="left" vertical="center" indent="2"/>
      <protection hidden="1"/>
    </xf>
    <xf numFmtId="2" fontId="291" fillId="0" borderId="57" xfId="2" applyNumberFormat="1" applyFont="1" applyBorder="1" applyAlignment="1" applyProtection="1">
      <alignment horizontal="right" indent="1"/>
      <protection locked="0"/>
    </xf>
    <xf numFmtId="0" fontId="23" fillId="0" borderId="57" xfId="0" applyFont="1" applyBorder="1" applyAlignment="1" applyProtection="1">
      <alignment horizontal="left"/>
      <protection locked="0"/>
    </xf>
    <xf numFmtId="4" fontId="23" fillId="0" borderId="57" xfId="2" applyNumberFormat="1" applyFont="1" applyBorder="1" applyAlignment="1" applyProtection="1">
      <alignment horizontal="right"/>
      <protection locked="0"/>
    </xf>
    <xf numFmtId="2" fontId="291" fillId="0" borderId="57" xfId="2" quotePrefix="1" applyNumberFormat="1" applyFont="1" applyBorder="1" applyAlignment="1" applyProtection="1">
      <alignment horizontal="right" indent="1"/>
      <protection locked="0"/>
    </xf>
    <xf numFmtId="0" fontId="377" fillId="0" borderId="0" xfId="0" applyFont="1" applyAlignment="1" applyProtection="1">
      <alignment horizontal="center" vertical="center"/>
      <protection hidden="1"/>
    </xf>
    <xf numFmtId="0" fontId="493" fillId="21" borderId="0" xfId="0" applyFont="1" applyFill="1" applyAlignment="1" applyProtection="1">
      <alignment horizontal="center" vertical="center"/>
      <protection hidden="1"/>
    </xf>
    <xf numFmtId="2" fontId="291" fillId="0" borderId="57" xfId="2" applyNumberFormat="1" applyFont="1" applyBorder="1" applyAlignment="1" applyProtection="1">
      <alignment horizontal="left" indent="1"/>
      <protection locked="0"/>
    </xf>
    <xf numFmtId="0" fontId="38" fillId="0" borderId="17" xfId="0" applyFont="1" applyBorder="1" applyAlignment="1" applyProtection="1">
      <alignment horizontal="right" vertical="center"/>
      <protection hidden="1"/>
    </xf>
    <xf numFmtId="167" fontId="38" fillId="0" borderId="17" xfId="0" applyNumberFormat="1" applyFont="1" applyBorder="1" applyAlignment="1" applyProtection="1">
      <alignment horizontal="left" vertical="center"/>
      <protection hidden="1"/>
    </xf>
    <xf numFmtId="0" fontId="27" fillId="16" borderId="0" xfId="0" applyFont="1" applyFill="1" applyAlignment="1" applyProtection="1">
      <alignment horizontal="center"/>
      <protection hidden="1"/>
    </xf>
    <xf numFmtId="167" fontId="42" fillId="3" borderId="210" xfId="2" applyNumberFormat="1" applyFont="1" applyFill="1" applyBorder="1" applyAlignment="1" applyProtection="1">
      <alignment horizontal="left"/>
      <protection hidden="1"/>
    </xf>
    <xf numFmtId="167" fontId="42" fillId="3" borderId="210" xfId="2" applyNumberFormat="1" applyFont="1" applyFill="1" applyBorder="1" applyAlignment="1" applyProtection="1">
      <alignment horizontal="right"/>
      <protection hidden="1"/>
    </xf>
    <xf numFmtId="0" fontId="27" fillId="17" borderId="0" xfId="0" applyFont="1" applyFill="1" applyAlignment="1" applyProtection="1">
      <alignment horizontal="center"/>
      <protection locked="0"/>
    </xf>
    <xf numFmtId="0" fontId="63" fillId="16" borderId="0" xfId="0" applyFont="1" applyFill="1" applyAlignment="1" applyProtection="1">
      <alignment horizontal="center"/>
      <protection hidden="1"/>
    </xf>
    <xf numFmtId="0" fontId="146" fillId="18" borderId="37" xfId="0" applyFont="1" applyFill="1" applyBorder="1" applyAlignment="1" applyProtection="1">
      <alignment horizontal="center" vertical="center" wrapText="1"/>
      <protection hidden="1"/>
    </xf>
    <xf numFmtId="0" fontId="146" fillId="18" borderId="112" xfId="0" applyFont="1" applyFill="1" applyBorder="1" applyAlignment="1" applyProtection="1">
      <alignment horizontal="center" vertical="center" wrapText="1"/>
      <protection hidden="1"/>
    </xf>
    <xf numFmtId="0" fontId="146" fillId="18" borderId="163" xfId="0" applyFont="1" applyFill="1" applyBorder="1" applyAlignment="1" applyProtection="1">
      <alignment horizontal="center" vertical="center" wrapText="1"/>
      <protection hidden="1"/>
    </xf>
    <xf numFmtId="0" fontId="357" fillId="18" borderId="325" xfId="0" applyFont="1" applyFill="1" applyBorder="1" applyAlignment="1" applyProtection="1">
      <alignment horizontal="center" vertical="center" wrapText="1"/>
      <protection hidden="1"/>
    </xf>
    <xf numFmtId="0" fontId="357" fillId="18" borderId="323" xfId="0" applyFont="1" applyFill="1" applyBorder="1" applyAlignment="1" applyProtection="1">
      <alignment horizontal="center" vertical="center" wrapText="1"/>
      <protection hidden="1"/>
    </xf>
    <xf numFmtId="0" fontId="357" fillId="18" borderId="326" xfId="0" applyFont="1" applyFill="1" applyBorder="1" applyAlignment="1" applyProtection="1">
      <alignment horizontal="center" vertical="center" wrapText="1"/>
      <protection hidden="1"/>
    </xf>
    <xf numFmtId="0" fontId="357" fillId="18" borderId="327" xfId="0" applyFont="1" applyFill="1" applyBorder="1" applyAlignment="1" applyProtection="1">
      <alignment horizontal="center" vertical="center" wrapText="1"/>
      <protection hidden="1"/>
    </xf>
    <xf numFmtId="0" fontId="357" fillId="18" borderId="222" xfId="0" applyFont="1" applyFill="1" applyBorder="1" applyAlignment="1" applyProtection="1">
      <alignment horizontal="center" vertical="center" wrapText="1"/>
      <protection hidden="1"/>
    </xf>
    <xf numFmtId="0" fontId="357" fillId="18" borderId="328" xfId="0" applyFont="1" applyFill="1" applyBorder="1" applyAlignment="1" applyProtection="1">
      <alignment horizontal="center" vertical="center" wrapText="1"/>
      <protection hidden="1"/>
    </xf>
    <xf numFmtId="0" fontId="146" fillId="18" borderId="38" xfId="0" applyFont="1" applyFill="1" applyBorder="1" applyAlignment="1" applyProtection="1">
      <alignment horizontal="center" vertical="center" wrapText="1"/>
      <protection hidden="1"/>
    </xf>
    <xf numFmtId="0" fontId="146" fillId="18" borderId="57" xfId="0" applyFont="1" applyFill="1" applyBorder="1" applyAlignment="1" applyProtection="1">
      <alignment horizontal="center" vertical="center" wrapText="1"/>
      <protection hidden="1"/>
    </xf>
    <xf numFmtId="0" fontId="146" fillId="18" borderId="26" xfId="0" applyFont="1" applyFill="1" applyBorder="1" applyAlignment="1" applyProtection="1">
      <alignment horizontal="center" vertical="center" wrapText="1"/>
      <protection hidden="1"/>
    </xf>
    <xf numFmtId="0" fontId="325" fillId="16" borderId="329" xfId="0" applyFont="1" applyFill="1" applyBorder="1" applyAlignment="1" applyProtection="1">
      <alignment horizontal="center" vertical="center" wrapText="1"/>
      <protection hidden="1"/>
    </xf>
    <xf numFmtId="0" fontId="325" fillId="16" borderId="334" xfId="0" applyFont="1" applyFill="1" applyBorder="1" applyAlignment="1" applyProtection="1">
      <alignment horizontal="center" vertical="center" wrapText="1"/>
      <protection hidden="1"/>
    </xf>
    <xf numFmtId="0" fontId="325" fillId="16" borderId="0" xfId="0" applyFont="1" applyFill="1" applyAlignment="1" applyProtection="1">
      <alignment horizontal="center" vertical="center" wrapText="1"/>
      <protection hidden="1"/>
    </xf>
    <xf numFmtId="0" fontId="325" fillId="16" borderId="335" xfId="0" applyFont="1" applyFill="1" applyBorder="1" applyAlignment="1" applyProtection="1">
      <alignment horizontal="center" vertical="center" wrapText="1"/>
      <protection hidden="1"/>
    </xf>
    <xf numFmtId="0" fontId="325" fillId="16" borderId="331" xfId="0" applyFont="1" applyFill="1" applyBorder="1" applyAlignment="1" applyProtection="1">
      <alignment horizontal="center" vertical="center" wrapText="1"/>
      <protection hidden="1"/>
    </xf>
    <xf numFmtId="0" fontId="325" fillId="16" borderId="333" xfId="0" applyFont="1" applyFill="1" applyBorder="1" applyAlignment="1" applyProtection="1">
      <alignment horizontal="center" vertical="center" wrapText="1"/>
      <protection hidden="1"/>
    </xf>
    <xf numFmtId="0" fontId="372" fillId="16" borderId="329" xfId="0" applyFont="1" applyFill="1" applyBorder="1" applyAlignment="1" applyProtection="1">
      <alignment horizontal="center"/>
      <protection hidden="1"/>
    </xf>
    <xf numFmtId="0" fontId="372" fillId="16" borderId="0" xfId="0" applyFont="1" applyFill="1" applyAlignment="1" applyProtection="1">
      <alignment horizontal="center"/>
      <protection hidden="1"/>
    </xf>
    <xf numFmtId="0" fontId="392" fillId="17" borderId="0" xfId="0" applyFont="1" applyFill="1" applyAlignment="1" applyProtection="1">
      <alignment horizontal="center" vertical="center"/>
      <protection hidden="1"/>
    </xf>
    <xf numFmtId="0" fontId="392" fillId="17" borderId="0" xfId="0" applyFont="1" applyFill="1" applyAlignment="1" applyProtection="1">
      <alignment horizontal="left" vertical="center"/>
      <protection hidden="1"/>
    </xf>
    <xf numFmtId="0" fontId="161" fillId="16" borderId="333" xfId="0" applyFont="1" applyFill="1" applyBorder="1" applyAlignment="1" applyProtection="1">
      <alignment horizontal="center" vertical="top" wrapText="1"/>
      <protection hidden="1"/>
    </xf>
    <xf numFmtId="0" fontId="161" fillId="16" borderId="0" xfId="0" applyFont="1" applyFill="1" applyAlignment="1" applyProtection="1">
      <alignment horizontal="center" vertical="top" wrapText="1"/>
      <protection hidden="1"/>
    </xf>
    <xf numFmtId="0" fontId="161" fillId="16" borderId="335" xfId="0" applyFont="1" applyFill="1" applyBorder="1" applyAlignment="1" applyProtection="1">
      <alignment horizontal="center" vertical="top" wrapText="1"/>
      <protection hidden="1"/>
    </xf>
    <xf numFmtId="0" fontId="161" fillId="16" borderId="332" xfId="0" applyFont="1" applyFill="1" applyBorder="1" applyAlignment="1" applyProtection="1">
      <alignment horizontal="center" vertical="top" wrapText="1"/>
      <protection hidden="1"/>
    </xf>
    <xf numFmtId="0" fontId="161" fillId="16" borderId="330" xfId="0" applyFont="1" applyFill="1" applyBorder="1" applyAlignment="1" applyProtection="1">
      <alignment horizontal="center" vertical="top" wrapText="1"/>
      <protection hidden="1"/>
    </xf>
    <xf numFmtId="0" fontId="161" fillId="16" borderId="336" xfId="0" applyFont="1" applyFill="1" applyBorder="1" applyAlignment="1" applyProtection="1">
      <alignment horizontal="center" vertical="top" wrapText="1"/>
      <protection hidden="1"/>
    </xf>
    <xf numFmtId="0" fontId="27" fillId="17" borderId="329" xfId="0" applyFont="1" applyFill="1" applyBorder="1" applyAlignment="1" applyProtection="1">
      <alignment horizontal="center"/>
      <protection locked="0"/>
    </xf>
    <xf numFmtId="4" fontId="23" fillId="0" borderId="57" xfId="2" applyNumberFormat="1" applyFont="1" applyBorder="1" applyAlignment="1" applyProtection="1">
      <alignment horizontal="left"/>
      <protection locked="0"/>
    </xf>
    <xf numFmtId="4" fontId="23" fillId="0" borderId="57" xfId="2" applyNumberFormat="1" applyFont="1" applyBorder="1" applyAlignment="1" applyProtection="1">
      <alignment horizontal="right"/>
      <protection hidden="1"/>
    </xf>
    <xf numFmtId="0" fontId="41" fillId="0" borderId="57" xfId="0" applyFont="1" applyBorder="1" applyAlignment="1" applyProtection="1">
      <alignment horizontal="left"/>
      <protection locked="0"/>
    </xf>
    <xf numFmtId="0" fontId="127" fillId="16" borderId="100" xfId="0" applyFont="1" applyFill="1" applyBorder="1" applyAlignment="1">
      <alignment horizontal="left" indent="1"/>
    </xf>
    <xf numFmtId="0" fontId="127" fillId="16" borderId="101" xfId="0" applyFont="1" applyFill="1" applyBorder="1" applyAlignment="1">
      <alignment horizontal="left" indent="1"/>
    </xf>
    <xf numFmtId="0" fontId="322" fillId="18" borderId="101" xfId="0" applyFont="1" applyFill="1" applyBorder="1" applyAlignment="1">
      <alignment horizontal="left" vertical="center" indent="1"/>
    </xf>
    <xf numFmtId="0" fontId="21" fillId="18" borderId="101" xfId="0" applyFont="1" applyFill="1" applyBorder="1" applyAlignment="1">
      <alignment horizontal="right" vertical="center" indent="1"/>
    </xf>
    <xf numFmtId="0" fontId="21" fillId="18" borderId="102" xfId="0" applyFont="1" applyFill="1" applyBorder="1" applyAlignment="1">
      <alignment horizontal="right" vertical="center" indent="1"/>
    </xf>
    <xf numFmtId="0" fontId="61" fillId="3" borderId="101" xfId="0" applyFont="1" applyFill="1" applyBorder="1" applyAlignment="1">
      <alignment horizontal="right" vertical="center" indent="1"/>
    </xf>
    <xf numFmtId="0" fontId="61" fillId="3" borderId="102" xfId="0" applyFont="1" applyFill="1" applyBorder="1" applyAlignment="1">
      <alignment horizontal="right" vertical="center" indent="1"/>
    </xf>
    <xf numFmtId="0" fontId="328" fillId="19" borderId="81" xfId="0" applyFont="1" applyFill="1" applyBorder="1" applyAlignment="1">
      <alignment horizontal="center" vertical="center"/>
    </xf>
    <xf numFmtId="0" fontId="419" fillId="19" borderId="0" xfId="0" applyFont="1" applyFill="1" applyAlignment="1">
      <alignment horizontal="right" vertical="center" indent="1"/>
    </xf>
    <xf numFmtId="0" fontId="258" fillId="23" borderId="246" xfId="0" applyFont="1" applyFill="1" applyBorder="1" applyAlignment="1">
      <alignment horizontal="center" vertical="center"/>
    </xf>
    <xf numFmtId="0" fontId="258" fillId="23" borderId="265" xfId="0" applyFont="1" applyFill="1" applyBorder="1" applyAlignment="1">
      <alignment horizontal="center" vertical="center"/>
    </xf>
    <xf numFmtId="0" fontId="27" fillId="0" borderId="100" xfId="0" quotePrefix="1" applyFont="1" applyBorder="1" applyAlignment="1" applyProtection="1">
      <alignment horizontal="left" indent="1"/>
      <protection locked="0"/>
    </xf>
    <xf numFmtId="0" fontId="27" fillId="0" borderId="101" xfId="0" applyFont="1" applyBorder="1" applyAlignment="1" applyProtection="1">
      <alignment horizontal="left" indent="1"/>
      <protection locked="0"/>
    </xf>
    <xf numFmtId="0" fontId="78" fillId="0" borderId="101" xfId="0" applyFont="1" applyBorder="1" applyAlignment="1" applyProtection="1">
      <alignment horizontal="left"/>
      <protection hidden="1"/>
    </xf>
    <xf numFmtId="16" fontId="77" fillId="0" borderId="101" xfId="0" applyNumberFormat="1" applyFont="1" applyBorder="1" applyAlignment="1" applyProtection="1">
      <alignment horizontal="center"/>
      <protection locked="0"/>
    </xf>
    <xf numFmtId="0" fontId="106" fillId="0" borderId="310" xfId="0" applyFont="1" applyBorder="1" applyAlignment="1" applyProtection="1">
      <alignment horizontal="left" indent="1"/>
      <protection locked="0"/>
    </xf>
    <xf numFmtId="0" fontId="106" fillId="0" borderId="309" xfId="0" applyFont="1" applyBorder="1" applyAlignment="1" applyProtection="1">
      <alignment horizontal="left" indent="1"/>
      <protection locked="0"/>
    </xf>
    <xf numFmtId="0" fontId="21" fillId="0" borderId="311" xfId="0" applyFont="1" applyBorder="1" applyAlignment="1" applyProtection="1">
      <alignment horizontal="left" indent="1"/>
      <protection locked="0"/>
    </xf>
    <xf numFmtId="0" fontId="21" fillId="0" borderId="312" xfId="0" applyFont="1" applyBorder="1" applyAlignment="1" applyProtection="1">
      <alignment horizontal="left" indent="1"/>
      <protection locked="0"/>
    </xf>
    <xf numFmtId="0" fontId="21" fillId="0" borderId="388" xfId="0" applyFont="1" applyBorder="1" applyAlignment="1" applyProtection="1">
      <alignment horizontal="left" indent="1"/>
      <protection locked="0"/>
    </xf>
    <xf numFmtId="0" fontId="21" fillId="0" borderId="53" xfId="0" applyFont="1" applyBorder="1" applyAlignment="1" applyProtection="1">
      <alignment horizontal="left" indent="1"/>
      <protection locked="0"/>
    </xf>
    <xf numFmtId="0" fontId="106" fillId="0" borderId="386" xfId="0" applyFont="1" applyBorder="1" applyAlignment="1" applyProtection="1">
      <alignment horizontal="left" indent="1"/>
      <protection locked="0"/>
    </xf>
    <xf numFmtId="0" fontId="106" fillId="0" borderId="387" xfId="0" applyFont="1" applyBorder="1" applyAlignment="1" applyProtection="1">
      <alignment horizontal="left" indent="1"/>
      <protection locked="0"/>
    </xf>
    <xf numFmtId="0" fontId="27" fillId="0" borderId="100" xfId="0" applyFont="1" applyBorder="1" applyAlignment="1" applyProtection="1">
      <alignment horizontal="left" indent="1"/>
      <protection locked="0"/>
    </xf>
    <xf numFmtId="0" fontId="418" fillId="13" borderId="81" xfId="0" applyFont="1" applyFill="1" applyBorder="1" applyAlignment="1">
      <alignment horizontal="center" vertical="center"/>
    </xf>
    <xf numFmtId="0" fontId="365" fillId="4" borderId="0" xfId="0" applyFont="1" applyFill="1" applyAlignment="1">
      <alignment horizontal="center" vertical="center" wrapText="1"/>
    </xf>
    <xf numFmtId="0" fontId="367" fillId="4" borderId="0" xfId="0" applyFont="1" applyFill="1" applyAlignment="1" applyProtection="1">
      <alignment horizontal="center" wrapText="1"/>
      <protection locked="0"/>
    </xf>
    <xf numFmtId="0" fontId="66" fillId="17" borderId="52" xfId="0" quotePrefix="1" applyFont="1" applyFill="1" applyBorder="1" applyAlignment="1" applyProtection="1">
      <alignment horizontal="center"/>
      <protection locked="0"/>
    </xf>
    <xf numFmtId="0" fontId="66" fillId="17" borderId="54" xfId="0" quotePrefix="1" applyFont="1" applyFill="1" applyBorder="1" applyAlignment="1" applyProtection="1">
      <alignment horizontal="center"/>
      <protection locked="0"/>
    </xf>
    <xf numFmtId="2" fontId="77" fillId="0" borderId="101" xfId="0" applyNumberFormat="1" applyFont="1" applyBorder="1" applyAlignment="1" applyProtection="1">
      <alignment horizontal="right" indent="4"/>
      <protection locked="0"/>
    </xf>
    <xf numFmtId="2" fontId="77" fillId="0" borderId="102" xfId="0" applyNumberFormat="1" applyFont="1" applyBorder="1" applyAlignment="1" applyProtection="1">
      <alignment horizontal="right" indent="4"/>
      <protection locked="0"/>
    </xf>
    <xf numFmtId="0" fontId="421" fillId="19" borderId="68" xfId="0" applyFont="1" applyFill="1" applyBorder="1" applyAlignment="1">
      <alignment horizontal="right" vertical="center" indent="1"/>
    </xf>
    <xf numFmtId="0" fontId="421" fillId="19" borderId="69" xfId="0" applyFont="1" applyFill="1" applyBorder="1" applyAlignment="1">
      <alignment horizontal="right" vertical="center" indent="1"/>
    </xf>
    <xf numFmtId="0" fontId="421" fillId="19" borderId="71" xfId="0" applyFont="1" applyFill="1" applyBorder="1" applyAlignment="1">
      <alignment horizontal="right" vertical="center" indent="1"/>
    </xf>
    <xf numFmtId="0" fontId="421" fillId="19" borderId="0" xfId="0" applyFont="1" applyFill="1" applyAlignment="1">
      <alignment horizontal="right" vertical="center" indent="1"/>
    </xf>
    <xf numFmtId="0" fontId="66" fillId="19" borderId="0" xfId="0" applyFont="1" applyFill="1" applyAlignment="1">
      <alignment horizontal="left" vertical="center"/>
    </xf>
    <xf numFmtId="0" fontId="65" fillId="15" borderId="0" xfId="0" applyFont="1" applyFill="1" applyAlignment="1">
      <alignment horizontal="center" vertical="center"/>
    </xf>
    <xf numFmtId="0" fontId="37" fillId="14" borderId="286" xfId="0" applyFont="1" applyFill="1" applyBorder="1" applyAlignment="1" applyProtection="1">
      <alignment horizontal="center" vertical="center"/>
      <protection locked="0"/>
    </xf>
    <xf numFmtId="0" fontId="37" fillId="14" borderId="287" xfId="0" applyFont="1" applyFill="1" applyBorder="1" applyAlignment="1" applyProtection="1">
      <alignment horizontal="center" vertical="center"/>
      <protection locked="0"/>
    </xf>
    <xf numFmtId="0" fontId="37" fillId="14" borderId="288" xfId="0" applyFont="1" applyFill="1" applyBorder="1" applyAlignment="1" applyProtection="1">
      <alignment horizontal="center" vertical="center"/>
      <protection locked="0"/>
    </xf>
    <xf numFmtId="0" fontId="366" fillId="4" borderId="0" xfId="0" applyFont="1" applyFill="1" applyAlignment="1">
      <alignment horizontal="center" vertical="top" wrapText="1"/>
    </xf>
    <xf numFmtId="0" fontId="42" fillId="24" borderId="197" xfId="0" applyFont="1" applyFill="1" applyBorder="1" applyAlignment="1">
      <alignment horizontal="center" vertical="center"/>
    </xf>
    <xf numFmtId="0" fontId="94" fillId="21" borderId="101" xfId="0" applyFont="1" applyFill="1" applyBorder="1" applyAlignment="1">
      <alignment horizontal="center"/>
    </xf>
    <xf numFmtId="0" fontId="94" fillId="21" borderId="102" xfId="0" applyFont="1" applyFill="1" applyBorder="1" applyAlignment="1">
      <alignment horizontal="center"/>
    </xf>
    <xf numFmtId="0" fontId="94" fillId="21" borderId="100" xfId="0" applyFont="1" applyFill="1" applyBorder="1" applyAlignment="1">
      <alignment horizontal="left"/>
    </xf>
    <xf numFmtId="0" fontId="94" fillId="21" borderId="101" xfId="0" applyFont="1" applyFill="1" applyBorder="1" applyAlignment="1">
      <alignment horizontal="left"/>
    </xf>
    <xf numFmtId="0" fontId="94" fillId="21" borderId="102" xfId="0" applyFont="1" applyFill="1" applyBorder="1" applyAlignment="1">
      <alignment horizontal="left"/>
    </xf>
    <xf numFmtId="0" fontId="328" fillId="13" borderId="81" xfId="0" applyFont="1" applyFill="1" applyBorder="1" applyAlignment="1">
      <alignment horizontal="center" vertical="center"/>
    </xf>
    <xf numFmtId="0" fontId="29" fillId="21" borderId="100" xfId="0" applyFont="1" applyFill="1" applyBorder="1" applyAlignment="1">
      <alignment horizontal="left" indent="1"/>
    </xf>
    <xf numFmtId="0" fontId="29" fillId="21" borderId="101" xfId="0" applyFont="1" applyFill="1" applyBorder="1" applyAlignment="1">
      <alignment horizontal="left" indent="1"/>
    </xf>
    <xf numFmtId="0" fontId="37" fillId="14" borderId="52" xfId="0" applyFont="1" applyFill="1" applyBorder="1" applyAlignment="1" applyProtection="1">
      <alignment horizontal="center" vertical="center"/>
      <protection locked="0"/>
    </xf>
    <xf numFmtId="0" fontId="37" fillId="14" borderId="54" xfId="0" applyFont="1" applyFill="1" applyBorder="1" applyAlignment="1" applyProtection="1">
      <alignment horizontal="center" vertical="center"/>
      <protection locked="0"/>
    </xf>
    <xf numFmtId="0" fontId="68" fillId="17" borderId="49" xfId="0" applyFont="1" applyFill="1" applyBorder="1" applyAlignment="1" applyProtection="1">
      <alignment horizontal="center"/>
      <protection locked="0"/>
    </xf>
    <xf numFmtId="0" fontId="68" fillId="17" borderId="50" xfId="0" applyFont="1" applyFill="1" applyBorder="1" applyAlignment="1" applyProtection="1">
      <alignment horizontal="center"/>
      <protection locked="0"/>
    </xf>
    <xf numFmtId="0" fontId="68" fillId="17" borderId="55" xfId="0" applyFont="1" applyFill="1" applyBorder="1" applyAlignment="1" applyProtection="1">
      <alignment horizontal="center"/>
      <protection locked="0"/>
    </xf>
    <xf numFmtId="0" fontId="365" fillId="4" borderId="0" xfId="0" applyFont="1" applyFill="1" applyAlignment="1">
      <alignment horizontal="center" vertical="center"/>
    </xf>
    <xf numFmtId="0" fontId="322" fillId="4" borderId="0" xfId="0" applyFont="1" applyFill="1" applyAlignment="1" applyProtection="1">
      <alignment horizontal="right" vertical="center" indent="1"/>
      <protection locked="0"/>
    </xf>
    <xf numFmtId="0" fontId="61" fillId="4" borderId="0" xfId="0" applyFont="1" applyFill="1" applyAlignment="1" applyProtection="1">
      <alignment horizontal="left" vertical="center" indent="1"/>
      <protection locked="0"/>
    </xf>
    <xf numFmtId="0" fontId="42" fillId="20" borderId="68" xfId="0" applyFont="1" applyFill="1" applyBorder="1" applyAlignment="1">
      <alignment horizontal="center" vertical="center"/>
    </xf>
    <xf numFmtId="0" fontId="42" fillId="20" borderId="69" xfId="0" applyFont="1" applyFill="1" applyBorder="1" applyAlignment="1">
      <alignment horizontal="center" vertical="center"/>
    </xf>
    <xf numFmtId="0" fontId="42" fillId="20" borderId="70" xfId="0" applyFont="1" applyFill="1" applyBorder="1" applyAlignment="1">
      <alignment horizontal="center" vertical="center"/>
    </xf>
    <xf numFmtId="0" fontId="42" fillId="20" borderId="71" xfId="0" applyFont="1" applyFill="1" applyBorder="1" applyAlignment="1">
      <alignment horizontal="center" vertical="center"/>
    </xf>
    <xf numFmtId="0" fontId="42" fillId="20" borderId="0" xfId="0" applyFont="1" applyFill="1" applyAlignment="1">
      <alignment horizontal="center" vertical="center"/>
    </xf>
    <xf numFmtId="0" fontId="42" fillId="20" borderId="72" xfId="0" applyFont="1" applyFill="1" applyBorder="1" applyAlignment="1">
      <alignment horizontal="center" vertical="center"/>
    </xf>
    <xf numFmtId="0" fontId="420" fillId="19" borderId="71" xfId="0" applyFont="1" applyFill="1" applyBorder="1" applyAlignment="1">
      <alignment horizontal="left" vertical="center"/>
    </xf>
    <xf numFmtId="0" fontId="420" fillId="19" borderId="0" xfId="0" applyFont="1" applyFill="1" applyAlignment="1">
      <alignment horizontal="left" vertical="center"/>
    </xf>
    <xf numFmtId="0" fontId="419" fillId="19" borderId="68" xfId="0" applyFont="1" applyFill="1" applyBorder="1" applyAlignment="1">
      <alignment horizontal="right" wrapText="1" indent="1"/>
    </xf>
    <xf numFmtId="0" fontId="419" fillId="19" borderId="70" xfId="0" applyFont="1" applyFill="1" applyBorder="1" applyAlignment="1">
      <alignment horizontal="right" wrapText="1" indent="1"/>
    </xf>
    <xf numFmtId="0" fontId="419" fillId="19" borderId="73" xfId="0" applyFont="1" applyFill="1" applyBorder="1" applyAlignment="1">
      <alignment horizontal="right" wrapText="1" indent="1"/>
    </xf>
    <xf numFmtId="0" fontId="419" fillId="19" borderId="75" xfId="0" applyFont="1" applyFill="1" applyBorder="1" applyAlignment="1">
      <alignment horizontal="right" wrapText="1" indent="1"/>
    </xf>
    <xf numFmtId="0" fontId="478" fillId="4" borderId="0" xfId="0" applyFont="1" applyFill="1" applyAlignment="1">
      <alignment horizontal="center" vertical="center"/>
    </xf>
    <xf numFmtId="0" fontId="389" fillId="14" borderId="315" xfId="0" applyFont="1" applyFill="1" applyBorder="1" applyAlignment="1">
      <alignment horizontal="center" vertical="center"/>
    </xf>
    <xf numFmtId="0" fontId="389" fillId="14" borderId="316" xfId="0" applyFont="1" applyFill="1" applyBorder="1" applyAlignment="1">
      <alignment horizontal="center" vertical="center"/>
    </xf>
    <xf numFmtId="0" fontId="389" fillId="14" borderId="318" xfId="0" applyFont="1" applyFill="1" applyBorder="1" applyAlignment="1">
      <alignment horizontal="center" vertical="center"/>
    </xf>
    <xf numFmtId="0" fontId="389" fillId="14" borderId="319" xfId="0" applyFont="1" applyFill="1" applyBorder="1" applyAlignment="1">
      <alignment horizontal="center" vertical="center"/>
    </xf>
    <xf numFmtId="0" fontId="389" fillId="14" borderId="317" xfId="0" applyFont="1" applyFill="1" applyBorder="1" applyAlignment="1">
      <alignment horizontal="center" vertical="center"/>
    </xf>
    <xf numFmtId="0" fontId="389" fillId="14" borderId="320" xfId="0" applyFont="1" applyFill="1" applyBorder="1" applyAlignment="1">
      <alignment horizontal="center" vertical="center"/>
    </xf>
    <xf numFmtId="0" fontId="389" fillId="14" borderId="50" xfId="0" applyFont="1" applyFill="1" applyBorder="1" applyAlignment="1">
      <alignment horizontal="center" vertical="center"/>
    </xf>
    <xf numFmtId="0" fontId="389" fillId="14" borderId="362" xfId="0" applyFont="1" applyFill="1" applyBorder="1" applyAlignment="1">
      <alignment horizontal="center" vertical="center"/>
    </xf>
    <xf numFmtId="0" fontId="296" fillId="18" borderId="228" xfId="0" applyFont="1" applyFill="1" applyBorder="1" applyAlignment="1" applyProtection="1">
      <alignment horizontal="right" vertical="center" wrapText="1"/>
      <protection hidden="1"/>
    </xf>
    <xf numFmtId="0" fontId="296" fillId="18" borderId="229" xfId="0" applyFont="1" applyFill="1" applyBorder="1" applyAlignment="1" applyProtection="1">
      <alignment horizontal="right" vertical="center" wrapText="1"/>
      <protection hidden="1"/>
    </xf>
    <xf numFmtId="0" fontId="296" fillId="18" borderId="231" xfId="0" applyFont="1" applyFill="1" applyBorder="1" applyAlignment="1" applyProtection="1">
      <alignment horizontal="right" vertical="center" wrapText="1"/>
      <protection hidden="1"/>
    </xf>
    <xf numFmtId="0" fontId="296" fillId="18" borderId="0" xfId="0" applyFont="1" applyFill="1" applyAlignment="1" applyProtection="1">
      <alignment horizontal="right" vertical="center" wrapText="1"/>
      <protection hidden="1"/>
    </xf>
    <xf numFmtId="0" fontId="63" fillId="18" borderId="229" xfId="0" applyFont="1" applyFill="1" applyBorder="1" applyAlignment="1" applyProtection="1">
      <alignment horizontal="center" vertical="center" wrapText="1"/>
      <protection hidden="1"/>
    </xf>
    <xf numFmtId="0" fontId="63" fillId="18" borderId="0" xfId="0" applyFont="1" applyFill="1" applyAlignment="1" applyProtection="1">
      <alignment horizontal="center" vertical="center" wrapText="1"/>
      <protection hidden="1"/>
    </xf>
    <xf numFmtId="0" fontId="296" fillId="18" borderId="229" xfId="0" applyFont="1" applyFill="1" applyBorder="1" applyAlignment="1" applyProtection="1">
      <alignment horizontal="left" vertical="center" wrapText="1"/>
      <protection hidden="1"/>
    </xf>
    <xf numFmtId="0" fontId="296" fillId="18" borderId="230" xfId="0" applyFont="1" applyFill="1" applyBorder="1" applyAlignment="1" applyProtection="1">
      <alignment horizontal="left" vertical="center" wrapText="1"/>
      <protection hidden="1"/>
    </xf>
    <xf numFmtId="0" fontId="296" fillId="18" borderId="0" xfId="0" applyFont="1" applyFill="1" applyAlignment="1" applyProtection="1">
      <alignment horizontal="left" vertical="center" wrapText="1"/>
      <protection hidden="1"/>
    </xf>
    <xf numFmtId="0" fontId="296" fillId="18" borderId="232" xfId="0" applyFont="1" applyFill="1" applyBorder="1" applyAlignment="1" applyProtection="1">
      <alignment horizontal="left" vertical="center" wrapText="1"/>
      <protection hidden="1"/>
    </xf>
    <xf numFmtId="0" fontId="27" fillId="18" borderId="40" xfId="0" applyFont="1" applyFill="1" applyBorder="1" applyAlignment="1" applyProtection="1">
      <alignment horizontal="center" vertical="center" wrapText="1"/>
      <protection locked="0"/>
    </xf>
    <xf numFmtId="0" fontId="27" fillId="18" borderId="56" xfId="0" applyFont="1" applyFill="1" applyBorder="1" applyAlignment="1" applyProtection="1">
      <alignment horizontal="center" vertical="center" wrapText="1"/>
      <protection locked="0"/>
    </xf>
    <xf numFmtId="0" fontId="27" fillId="18" borderId="39" xfId="0" applyFont="1" applyFill="1" applyBorder="1" applyAlignment="1" applyProtection="1">
      <alignment horizontal="center" vertical="center" wrapText="1"/>
      <protection locked="0"/>
    </xf>
    <xf numFmtId="0" fontId="27" fillId="18" borderId="44" xfId="0" applyFont="1" applyFill="1" applyBorder="1" applyAlignment="1" applyProtection="1">
      <alignment horizontal="center" vertical="center" wrapText="1"/>
      <protection locked="0"/>
    </xf>
    <xf numFmtId="0" fontId="27" fillId="18" borderId="0" xfId="0" applyFont="1" applyFill="1" applyAlignment="1" applyProtection="1">
      <alignment horizontal="center" vertical="center" wrapText="1"/>
      <protection locked="0"/>
    </xf>
    <xf numFmtId="0" fontId="27" fillId="18" borderId="111" xfId="0" applyFont="1" applyFill="1" applyBorder="1" applyAlignment="1" applyProtection="1">
      <alignment horizontal="center" vertical="center" wrapText="1"/>
      <protection locked="0"/>
    </xf>
    <xf numFmtId="0" fontId="27" fillId="18" borderId="38" xfId="0" applyFont="1" applyFill="1" applyBorder="1" applyAlignment="1" applyProtection="1">
      <alignment horizontal="center" vertical="center" wrapText="1"/>
      <protection locked="0"/>
    </xf>
    <xf numFmtId="0" fontId="27" fillId="18" borderId="57" xfId="0" applyFont="1" applyFill="1" applyBorder="1" applyAlignment="1" applyProtection="1">
      <alignment horizontal="center" vertical="center" wrapText="1"/>
      <protection locked="0"/>
    </xf>
    <xf numFmtId="0" fontId="27" fillId="18" borderId="26" xfId="0" applyFont="1" applyFill="1" applyBorder="1" applyAlignment="1" applyProtection="1">
      <alignment horizontal="center" vertical="center" wrapText="1"/>
      <protection locked="0"/>
    </xf>
    <xf numFmtId="0" fontId="215" fillId="18" borderId="231" xfId="0" applyFont="1" applyFill="1" applyBorder="1" applyAlignment="1" applyProtection="1">
      <alignment horizontal="center" vertical="center" wrapText="1"/>
      <protection hidden="1"/>
    </xf>
    <xf numFmtId="0" fontId="215" fillId="18" borderId="233" xfId="0" applyFont="1" applyFill="1" applyBorder="1" applyAlignment="1" applyProtection="1">
      <alignment horizontal="center" vertical="center" wrapText="1"/>
      <protection hidden="1"/>
    </xf>
    <xf numFmtId="0" fontId="215" fillId="18" borderId="232" xfId="0" applyFont="1" applyFill="1" applyBorder="1" applyAlignment="1" applyProtection="1">
      <alignment horizontal="center" vertical="center" wrapText="1"/>
      <protection hidden="1"/>
    </xf>
    <xf numFmtId="0" fontId="215" fillId="18" borderId="235" xfId="0" applyFont="1" applyFill="1" applyBorder="1" applyAlignment="1" applyProtection="1">
      <alignment horizontal="center" vertical="center" wrapText="1"/>
      <protection hidden="1"/>
    </xf>
    <xf numFmtId="0" fontId="27" fillId="18" borderId="234" xfId="0" applyFont="1" applyFill="1" applyBorder="1" applyAlignment="1" applyProtection="1">
      <alignment horizontal="center" vertical="center" wrapText="1"/>
      <protection locked="0"/>
    </xf>
    <xf numFmtId="0" fontId="214" fillId="0" borderId="0" xfId="0" applyFont="1" applyAlignment="1" applyProtection="1">
      <alignment horizontal="left" vertical="center"/>
      <protection locked="0"/>
    </xf>
    <xf numFmtId="0" fontId="213" fillId="0" borderId="0" xfId="0" applyFont="1" applyAlignment="1" applyProtection="1">
      <alignment horizontal="right" vertical="center"/>
      <protection locked="0"/>
    </xf>
    <xf numFmtId="0" fontId="213" fillId="0" borderId="106" xfId="0" applyFont="1" applyBorder="1" applyAlignment="1" applyProtection="1">
      <alignment horizontal="center" vertical="center"/>
      <protection hidden="1"/>
    </xf>
    <xf numFmtId="0" fontId="278" fillId="18" borderId="202" xfId="0" applyFont="1" applyFill="1" applyBorder="1" applyAlignment="1" applyProtection="1">
      <alignment horizontal="center" vertical="top"/>
      <protection hidden="1"/>
    </xf>
    <xf numFmtId="166" fontId="278" fillId="18" borderId="202" xfId="0" applyNumberFormat="1" applyFont="1" applyFill="1" applyBorder="1" applyAlignment="1" applyProtection="1">
      <alignment horizontal="center" vertical="top" wrapText="1"/>
      <protection locked="0"/>
    </xf>
    <xf numFmtId="166" fontId="278" fillId="18" borderId="202" xfId="0" applyNumberFormat="1" applyFont="1" applyFill="1" applyBorder="1" applyAlignment="1" applyProtection="1">
      <alignment horizontal="center" vertical="top" wrapText="1"/>
      <protection hidden="1"/>
    </xf>
    <xf numFmtId="1" fontId="68" fillId="18" borderId="202" xfId="0" applyNumberFormat="1" applyFont="1" applyFill="1" applyBorder="1" applyAlignment="1" applyProtection="1">
      <alignment horizontal="center" vertical="top"/>
      <protection hidden="1"/>
    </xf>
    <xf numFmtId="165" fontId="278" fillId="18" borderId="202" xfId="0" applyNumberFormat="1" applyFont="1" applyFill="1" applyBorder="1" applyAlignment="1" applyProtection="1">
      <alignment horizontal="right" vertical="top" indent="1"/>
      <protection hidden="1"/>
    </xf>
    <xf numFmtId="0" fontId="27" fillId="18" borderId="203" xfId="0" applyFont="1" applyFill="1" applyBorder="1" applyAlignment="1" applyProtection="1">
      <alignment horizontal="left" indent="1"/>
      <protection locked="0"/>
    </xf>
    <xf numFmtId="1" fontId="27" fillId="18" borderId="203" xfId="0" applyNumberFormat="1" applyFont="1" applyFill="1" applyBorder="1" applyAlignment="1" applyProtection="1">
      <alignment horizontal="right" indent="1"/>
      <protection hidden="1"/>
    </xf>
    <xf numFmtId="0" fontId="503" fillId="18" borderId="0" xfId="0" applyFont="1" applyFill="1" applyAlignment="1" applyProtection="1">
      <alignment horizontal="center"/>
      <protection hidden="1"/>
    </xf>
    <xf numFmtId="0" fontId="492" fillId="18" borderId="0" xfId="0" applyFont="1" applyFill="1" applyAlignment="1" applyProtection="1">
      <alignment horizontal="center" vertical="center" wrapText="1"/>
      <protection hidden="1"/>
    </xf>
    <xf numFmtId="0" fontId="208" fillId="4" borderId="0" xfId="0" applyFont="1" applyFill="1" applyAlignment="1" applyProtection="1">
      <alignment horizontal="center" vertical="center"/>
      <protection hidden="1"/>
    </xf>
    <xf numFmtId="0" fontId="504" fillId="18" borderId="0" xfId="0" applyFont="1" applyFill="1" applyAlignment="1" applyProtection="1">
      <alignment horizontal="center"/>
      <protection hidden="1"/>
    </xf>
    <xf numFmtId="0" fontId="250" fillId="0" borderId="57" xfId="0" applyFont="1" applyBorder="1" applyAlignment="1" applyProtection="1">
      <alignment horizontal="center"/>
      <protection hidden="1"/>
    </xf>
    <xf numFmtId="14" fontId="250" fillId="0" borderId="56" xfId="0" applyNumberFormat="1" applyFont="1" applyBorder="1" applyAlignment="1" applyProtection="1">
      <alignment horizontal="center" vertical="center"/>
      <protection locked="0"/>
    </xf>
    <xf numFmtId="0" fontId="250" fillId="0" borderId="56" xfId="0" applyFont="1" applyBorder="1" applyAlignment="1" applyProtection="1">
      <alignment horizontal="right" vertical="center"/>
      <protection locked="0"/>
    </xf>
    <xf numFmtId="0" fontId="250" fillId="0" borderId="56" xfId="0" applyFont="1" applyBorder="1" applyAlignment="1" applyProtection="1">
      <alignment horizontal="left" vertical="center" indent="1"/>
      <protection hidden="1"/>
    </xf>
    <xf numFmtId="0" fontId="213" fillId="0" borderId="0" xfId="0" applyFont="1" applyAlignment="1" applyProtection="1">
      <alignment horizontal="center" vertical="center"/>
      <protection hidden="1"/>
    </xf>
    <xf numFmtId="0" fontId="503" fillId="0" borderId="0" xfId="0" applyFont="1" applyAlignment="1" applyProtection="1">
      <alignment horizontal="center" vertical="center"/>
      <protection hidden="1"/>
    </xf>
    <xf numFmtId="1" fontId="139" fillId="0" borderId="0" xfId="0" applyNumberFormat="1" applyFont="1" applyAlignment="1">
      <alignment horizontal="left"/>
    </xf>
    <xf numFmtId="0" fontId="23" fillId="0" borderId="23" xfId="0" applyFont="1" applyBorder="1" applyAlignment="1">
      <alignment horizontal="right"/>
    </xf>
    <xf numFmtId="2" fontId="23" fillId="0" borderId="23" xfId="0" quotePrefix="1" applyNumberFormat="1" applyFont="1" applyBorder="1" applyAlignment="1">
      <alignment horizontal="left"/>
    </xf>
    <xf numFmtId="0" fontId="23" fillId="0" borderId="23" xfId="0" applyFont="1" applyBorder="1" applyAlignment="1">
      <alignment horizontal="left"/>
    </xf>
    <xf numFmtId="0" fontId="23" fillId="0" borderId="23" xfId="0" quotePrefix="1" applyFont="1" applyBorder="1" applyAlignment="1">
      <alignment horizontal="center"/>
    </xf>
    <xf numFmtId="0" fontId="23" fillId="0" borderId="23" xfId="0" applyFont="1" applyBorder="1" applyAlignment="1">
      <alignment horizontal="center"/>
    </xf>
    <xf numFmtId="0" fontId="21" fillId="0" borderId="17" xfId="0" applyFont="1" applyBorder="1" applyAlignment="1">
      <alignment horizontal="left"/>
    </xf>
    <xf numFmtId="1" fontId="21" fillId="0" borderId="17" xfId="0" applyNumberFormat="1" applyFont="1" applyBorder="1" applyAlignment="1">
      <alignment horizontal="left"/>
    </xf>
    <xf numFmtId="1" fontId="23" fillId="0" borderId="0" xfId="0" applyNumberFormat="1" applyFont="1" applyAlignment="1">
      <alignment horizontal="left"/>
    </xf>
    <xf numFmtId="0" fontId="23" fillId="0" borderId="0" xfId="0" applyFont="1" applyAlignment="1">
      <alignment horizontal="left"/>
    </xf>
    <xf numFmtId="1" fontId="21" fillId="0" borderId="19" xfId="0" applyNumberFormat="1" applyFont="1" applyBorder="1" applyAlignment="1">
      <alignment horizontal="left"/>
    </xf>
    <xf numFmtId="0" fontId="139" fillId="0" borderId="20" xfId="0" quotePrefix="1" applyFont="1" applyBorder="1" applyAlignment="1">
      <alignment horizontal="right"/>
    </xf>
    <xf numFmtId="0" fontId="139" fillId="0" borderId="0" xfId="0" applyFont="1" applyAlignment="1">
      <alignment horizontal="right"/>
    </xf>
    <xf numFmtId="9" fontId="139" fillId="0" borderId="0" xfId="1" applyFont="1" applyFill="1" applyBorder="1" applyAlignment="1">
      <alignment horizontal="center"/>
    </xf>
    <xf numFmtId="0" fontId="138" fillId="0" borderId="0" xfId="0" applyFont="1" applyAlignment="1">
      <alignment horizontal="left"/>
    </xf>
    <xf numFmtId="1" fontId="23" fillId="0" borderId="23" xfId="0" applyNumberFormat="1" applyFont="1" applyBorder="1" applyAlignment="1">
      <alignment horizontal="center"/>
    </xf>
    <xf numFmtId="1" fontId="23" fillId="0" borderId="21" xfId="0" applyNumberFormat="1" applyFont="1" applyBorder="1" applyAlignment="1">
      <alignment horizontal="left"/>
    </xf>
    <xf numFmtId="0" fontId="23" fillId="0" borderId="0" xfId="0" applyFont="1" applyAlignment="1">
      <alignment horizontal="right"/>
    </xf>
    <xf numFmtId="165" fontId="23" fillId="0" borderId="23" xfId="0" applyNumberFormat="1" applyFont="1" applyBorder="1" applyAlignment="1">
      <alignment horizontal="left"/>
    </xf>
    <xf numFmtId="1" fontId="139" fillId="0" borderId="21" xfId="0" applyNumberFormat="1" applyFont="1" applyBorder="1" applyAlignment="1">
      <alignment horizontal="left"/>
    </xf>
    <xf numFmtId="1" fontId="23" fillId="0" borderId="23" xfId="0" quotePrefix="1" applyNumberFormat="1" applyFont="1" applyBorder="1" applyAlignment="1">
      <alignment horizontal="center"/>
    </xf>
    <xf numFmtId="1" fontId="23" fillId="0" borderId="23" xfId="0" applyNumberFormat="1" applyFont="1" applyBorder="1" applyAlignment="1">
      <alignment horizontal="left"/>
    </xf>
    <xf numFmtId="1" fontId="23" fillId="0" borderId="24" xfId="0" applyNumberFormat="1" applyFont="1" applyBorder="1" applyAlignment="1">
      <alignment horizontal="left"/>
    </xf>
    <xf numFmtId="168" fontId="23" fillId="0" borderId="23" xfId="2" applyNumberFormat="1" applyFont="1" applyFill="1" applyBorder="1" applyAlignment="1">
      <alignment horizontal="right"/>
    </xf>
    <xf numFmtId="0" fontId="23" fillId="0" borderId="22" xfId="0" applyFont="1" applyBorder="1" applyAlignment="1">
      <alignment horizontal="center"/>
    </xf>
    <xf numFmtId="0" fontId="23" fillId="0" borderId="17" xfId="0" applyFont="1" applyBorder="1" applyAlignment="1">
      <alignment horizontal="right"/>
    </xf>
    <xf numFmtId="2" fontId="21" fillId="0" borderId="17" xfId="0" applyNumberFormat="1" applyFont="1" applyBorder="1" applyAlignment="1">
      <alignment horizontal="center"/>
    </xf>
    <xf numFmtId="168" fontId="23" fillId="0" borderId="0" xfId="2" applyNumberFormat="1" applyFont="1" applyFill="1" applyBorder="1" applyAlignment="1">
      <alignment horizontal="right" indent="1"/>
    </xf>
    <xf numFmtId="168" fontId="23" fillId="0" borderId="0" xfId="2" applyNumberFormat="1" applyFont="1" applyFill="1" applyBorder="1" applyAlignment="1">
      <alignment horizontal="right"/>
    </xf>
    <xf numFmtId="1" fontId="23" fillId="0" borderId="0" xfId="0" applyNumberFormat="1" applyFont="1" applyAlignment="1">
      <alignment horizontal="center"/>
    </xf>
    <xf numFmtId="0" fontId="23" fillId="0" borderId="0" xfId="0" applyFont="1" applyAlignment="1">
      <alignment horizontal="center"/>
    </xf>
    <xf numFmtId="1" fontId="23" fillId="0" borderId="23" xfId="0" applyNumberFormat="1" applyFont="1" applyBorder="1" applyAlignment="1">
      <alignment horizontal="right" indent="1"/>
    </xf>
    <xf numFmtId="2" fontId="21" fillId="0" borderId="0" xfId="0" applyNumberFormat="1" applyFont="1" applyAlignment="1">
      <alignment horizontal="right"/>
    </xf>
    <xf numFmtId="2" fontId="23" fillId="0" borderId="0" xfId="0" applyNumberFormat="1" applyFont="1" applyAlignment="1">
      <alignment horizontal="center"/>
    </xf>
    <xf numFmtId="0" fontId="23" fillId="0" borderId="17" xfId="0" applyFont="1" applyBorder="1" applyAlignment="1">
      <alignment horizontal="center"/>
    </xf>
    <xf numFmtId="168" fontId="23" fillId="0" borderId="23" xfId="2" applyNumberFormat="1" applyFont="1" applyFill="1" applyBorder="1" applyAlignment="1">
      <alignment horizontal="center"/>
    </xf>
    <xf numFmtId="0" fontId="21" fillId="0" borderId="19" xfId="0" applyFont="1" applyBorder="1" applyAlignment="1">
      <alignment horizontal="left"/>
    </xf>
    <xf numFmtId="0" fontId="139" fillId="0" borderId="0" xfId="0" applyFont="1" applyAlignment="1">
      <alignment horizontal="left"/>
    </xf>
    <xf numFmtId="0" fontId="77" fillId="0" borderId="146" xfId="0" applyFont="1" applyBorder="1" applyAlignment="1">
      <alignment horizontal="center"/>
    </xf>
    <xf numFmtId="0" fontId="78" fillId="0" borderId="106" xfId="0" applyFont="1" applyBorder="1" applyAlignment="1">
      <alignment horizontal="center"/>
    </xf>
    <xf numFmtId="0" fontId="78" fillId="0" borderId="146" xfId="0" applyFont="1" applyBorder="1" applyAlignment="1">
      <alignment horizontal="center"/>
    </xf>
    <xf numFmtId="0" fontId="106" fillId="0" borderId="177" xfId="0" applyFont="1" applyBorder="1" applyAlignment="1">
      <alignment horizontal="right" vertical="top" wrapText="1"/>
    </xf>
    <xf numFmtId="0" fontId="106" fillId="0" borderId="0" xfId="0" applyFont="1" applyAlignment="1">
      <alignment horizontal="right" vertical="top" wrapText="1"/>
    </xf>
    <xf numFmtId="0" fontId="78" fillId="0" borderId="190" xfId="0" applyFont="1" applyBorder="1" applyAlignment="1">
      <alignment horizontal="center"/>
    </xf>
    <xf numFmtId="0" fontId="78" fillId="0" borderId="192" xfId="0" applyFont="1" applyBorder="1" applyAlignment="1">
      <alignment horizontal="center"/>
    </xf>
    <xf numFmtId="0" fontId="78" fillId="0" borderId="191" xfId="0" applyFont="1" applyBorder="1" applyAlignment="1">
      <alignment horizontal="center"/>
    </xf>
    <xf numFmtId="0" fontId="94" fillId="3" borderId="187" xfId="0" applyFont="1" applyFill="1" applyBorder="1" applyAlignment="1">
      <alignment horizontal="left" wrapText="1"/>
    </xf>
    <xf numFmtId="0" fontId="94" fillId="3" borderId="188" xfId="0" applyFont="1" applyFill="1" applyBorder="1" applyAlignment="1">
      <alignment horizontal="left" wrapText="1"/>
    </xf>
    <xf numFmtId="0" fontId="94" fillId="3" borderId="113" xfId="0" applyFont="1" applyFill="1" applyBorder="1" applyAlignment="1">
      <alignment horizontal="left" wrapText="1"/>
    </xf>
    <xf numFmtId="0" fontId="77" fillId="0" borderId="187" xfId="0" applyFont="1" applyBorder="1" applyAlignment="1">
      <alignment horizontal="left" vertical="top" wrapText="1"/>
    </xf>
    <xf numFmtId="0" fontId="77" fillId="0" borderId="188" xfId="0" applyFont="1" applyBorder="1" applyAlignment="1">
      <alignment horizontal="left" vertical="top" wrapText="1"/>
    </xf>
    <xf numFmtId="0" fontId="77" fillId="0" borderId="113" xfId="0" applyFont="1" applyBorder="1" applyAlignment="1">
      <alignment horizontal="left" vertical="top" wrapText="1"/>
    </xf>
    <xf numFmtId="0" fontId="190" fillId="21" borderId="106" xfId="0" applyFont="1" applyFill="1" applyBorder="1" applyAlignment="1">
      <alignment horizontal="right" vertical="top" wrapText="1"/>
    </xf>
    <xf numFmtId="164" fontId="94" fillId="3" borderId="106" xfId="0" applyNumberFormat="1" applyFont="1" applyFill="1" applyBorder="1" applyAlignment="1">
      <alignment horizontal="center" vertical="center" wrapText="1"/>
    </xf>
    <xf numFmtId="0" fontId="77" fillId="0" borderId="190" xfId="0" applyFont="1" applyBorder="1" applyAlignment="1">
      <alignment horizontal="right"/>
    </xf>
    <xf numFmtId="0" fontId="77" fillId="0" borderId="191" xfId="0" applyFont="1" applyBorder="1" applyAlignment="1">
      <alignment horizontal="right"/>
    </xf>
    <xf numFmtId="0" fontId="113" fillId="0" borderId="106" xfId="0" applyFont="1" applyBorder="1" applyAlignment="1">
      <alignment horizontal="center" vertical="center" wrapText="1"/>
    </xf>
    <xf numFmtId="0" fontId="78" fillId="0" borderId="176" xfId="0" applyFont="1" applyBorder="1" applyAlignment="1">
      <alignment horizontal="center" vertical="center" wrapText="1"/>
    </xf>
    <xf numFmtId="0" fontId="78" fillId="0" borderId="177" xfId="0" applyFont="1" applyBorder="1" applyAlignment="1">
      <alignment horizontal="center" vertical="center" wrapText="1"/>
    </xf>
    <xf numFmtId="0" fontId="78" fillId="0" borderId="178" xfId="0" applyFont="1" applyBorder="1" applyAlignment="1">
      <alignment horizontal="center" vertical="center" wrapText="1"/>
    </xf>
    <xf numFmtId="0" fontId="78" fillId="0" borderId="179" xfId="0" applyFont="1" applyBorder="1" applyAlignment="1">
      <alignment horizontal="center" vertical="center" wrapText="1"/>
    </xf>
    <xf numFmtId="0" fontId="78" fillId="0" borderId="0" xfId="0" applyFont="1" applyAlignment="1">
      <alignment horizontal="center" vertical="center" wrapText="1"/>
    </xf>
    <xf numFmtId="0" fontId="78" fillId="0" borderId="180" xfId="0" applyFont="1" applyBorder="1" applyAlignment="1">
      <alignment horizontal="center" vertical="center" wrapText="1"/>
    </xf>
    <xf numFmtId="0" fontId="78" fillId="0" borderId="181" xfId="0" applyFont="1" applyBorder="1" applyAlignment="1">
      <alignment horizontal="center" vertical="center" wrapText="1"/>
    </xf>
    <xf numFmtId="0" fontId="78" fillId="0" borderId="146" xfId="0" applyFont="1" applyBorder="1" applyAlignment="1">
      <alignment horizontal="center" vertical="center" wrapText="1"/>
    </xf>
    <xf numFmtId="0" fontId="78" fillId="0" borderId="182" xfId="0" applyFont="1" applyBorder="1" applyAlignment="1">
      <alignment horizontal="center" vertical="center" wrapText="1"/>
    </xf>
    <xf numFmtId="0" fontId="78" fillId="0" borderId="106" xfId="0" applyFont="1" applyBorder="1" applyAlignment="1">
      <alignment horizontal="left" indent="1"/>
    </xf>
    <xf numFmtId="0" fontId="94" fillId="21" borderId="190" xfId="0" applyFont="1" applyFill="1" applyBorder="1" applyAlignment="1">
      <alignment horizontal="right"/>
    </xf>
    <xf numFmtId="0" fontId="94" fillId="21" borderId="191" xfId="0" applyFont="1" applyFill="1" applyBorder="1" applyAlignment="1">
      <alignment horizontal="right"/>
    </xf>
    <xf numFmtId="0" fontId="358" fillId="0" borderId="179" xfId="0" quotePrefix="1" applyFont="1" applyBorder="1" applyAlignment="1">
      <alignment horizontal="left" vertical="center"/>
    </xf>
    <xf numFmtId="0" fontId="78" fillId="0" borderId="188" xfId="0" applyFont="1" applyBorder="1" applyAlignment="1">
      <alignment horizontal="center" wrapText="1"/>
    </xf>
    <xf numFmtId="0" fontId="94" fillId="3" borderId="106" xfId="0" applyFont="1" applyFill="1" applyBorder="1" applyAlignment="1">
      <alignment horizontal="center" wrapText="1"/>
    </xf>
    <xf numFmtId="0" fontId="68" fillId="3" borderId="179" xfId="0" applyFont="1" applyFill="1" applyBorder="1" applyAlignment="1">
      <alignment horizontal="right" indent="1"/>
    </xf>
    <xf numFmtId="0" fontId="68" fillId="3" borderId="180" xfId="0" applyFont="1" applyFill="1" applyBorder="1" applyAlignment="1">
      <alignment horizontal="right" indent="1"/>
    </xf>
    <xf numFmtId="0" fontId="78" fillId="0" borderId="106" xfId="0" applyFont="1" applyBorder="1" applyAlignment="1">
      <alignment horizontal="right" indent="1"/>
    </xf>
    <xf numFmtId="0" fontId="68" fillId="21" borderId="106" xfId="0" applyFont="1" applyFill="1" applyBorder="1" applyAlignment="1">
      <alignment horizontal="right" indent="1"/>
    </xf>
    <xf numFmtId="0" fontId="94" fillId="3" borderId="190" xfId="0" applyFont="1" applyFill="1" applyBorder="1" applyAlignment="1">
      <alignment horizontal="center"/>
    </xf>
    <xf numFmtId="0" fontId="94" fillId="3" borderId="191" xfId="0" applyFont="1" applyFill="1" applyBorder="1" applyAlignment="1">
      <alignment horizontal="center"/>
    </xf>
    <xf numFmtId="0" fontId="190" fillId="3" borderId="176" xfId="0" applyFont="1" applyFill="1" applyBorder="1" applyAlignment="1">
      <alignment horizontal="left" wrapText="1"/>
    </xf>
    <xf numFmtId="0" fontId="190" fillId="3" borderId="178" xfId="0" applyFont="1" applyFill="1" applyBorder="1" applyAlignment="1">
      <alignment horizontal="left" wrapText="1"/>
    </xf>
    <xf numFmtId="0" fontId="190" fillId="3" borderId="181" xfId="0" applyFont="1" applyFill="1" applyBorder="1" applyAlignment="1">
      <alignment horizontal="left" wrapText="1"/>
    </xf>
    <xf numFmtId="0" fontId="190" fillId="3" borderId="182" xfId="0" applyFont="1" applyFill="1" applyBorder="1" applyAlignment="1">
      <alignment horizontal="left" wrapText="1"/>
    </xf>
    <xf numFmtId="1" fontId="77" fillId="18" borderId="0" xfId="0" applyNumberFormat="1" applyFont="1" applyFill="1" applyAlignment="1">
      <alignment horizontal="center"/>
    </xf>
    <xf numFmtId="1" fontId="77" fillId="18" borderId="146" xfId="0" applyNumberFormat="1" applyFont="1" applyFill="1" applyBorder="1" applyAlignment="1">
      <alignment horizontal="center"/>
    </xf>
    <xf numFmtId="0" fontId="77" fillId="18" borderId="106" xfId="0" applyFont="1" applyFill="1" applyBorder="1" applyAlignment="1">
      <alignment horizontal="center" vertical="center"/>
    </xf>
    <xf numFmtId="0" fontId="190" fillId="3" borderId="176" xfId="0" applyFont="1" applyFill="1" applyBorder="1" applyAlignment="1">
      <alignment horizontal="left" vertical="center" wrapText="1"/>
    </xf>
    <xf numFmtId="0" fontId="190" fillId="3" borderId="178" xfId="0" applyFont="1" applyFill="1" applyBorder="1" applyAlignment="1">
      <alignment horizontal="left" vertical="center" wrapText="1"/>
    </xf>
    <xf numFmtId="0" fontId="190" fillId="3" borderId="181" xfId="0" applyFont="1" applyFill="1" applyBorder="1" applyAlignment="1">
      <alignment horizontal="left" vertical="center" wrapText="1"/>
    </xf>
    <xf numFmtId="0" fontId="190" fillId="3" borderId="182" xfId="0" applyFont="1" applyFill="1" applyBorder="1" applyAlignment="1">
      <alignment horizontal="left" vertical="center" wrapText="1"/>
    </xf>
    <xf numFmtId="164" fontId="77" fillId="0" borderId="190" xfId="0" applyNumberFormat="1" applyFont="1" applyBorder="1" applyAlignment="1">
      <alignment horizontal="right"/>
    </xf>
  </cellXfs>
  <cellStyles count="4">
    <cellStyle name="Comma" xfId="2" builtinId="3"/>
    <cellStyle name="Comma 2" xfId="3" xr:uid="{CD123052-0FA9-4D43-8981-E9767B41C3E8}"/>
    <cellStyle name="Normal" xfId="0" builtinId="0"/>
    <cellStyle name="Percent" xfId="1" builtinId="5"/>
  </cellStyles>
  <dxfs count="5592">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border>
        <top/>
        <bottom/>
        <vertical/>
        <horizontal/>
      </border>
    </dxf>
    <dxf>
      <fill>
        <patternFill>
          <bgColor theme="1" tint="4.9989318521683403E-2"/>
        </patternFill>
      </fill>
      <border>
        <vertical/>
        <horizontal/>
      </border>
    </dxf>
    <dxf>
      <border>
        <left style="thin">
          <color theme="1" tint="0.14996795556505021"/>
        </left>
        <right/>
        <vertical/>
        <horizontal/>
      </border>
    </dxf>
    <dxf>
      <border>
        <left style="thin">
          <color theme="1" tint="0.14996795556505021"/>
        </left>
        <right style="thin">
          <color theme="1" tint="0.14996795556505021"/>
        </right>
        <vertical/>
        <horizontal/>
      </border>
    </dxf>
    <dxf>
      <border>
        <left/>
        <right/>
        <vertical/>
        <horizontal/>
      </border>
    </dxf>
    <dxf>
      <border>
        <left/>
        <right style="thin">
          <color theme="1" tint="0.14996795556505021"/>
        </right>
        <vertical/>
        <horizontal/>
      </border>
    </dxf>
    <dxf>
      <border>
        <top style="thin">
          <color theme="1" tint="0.14996795556505021"/>
        </top>
        <bottom style="thin">
          <color theme="1" tint="0.14996795556505021"/>
        </bottom>
        <vertical/>
        <horizontal/>
      </border>
    </dxf>
    <dxf>
      <border>
        <top/>
        <bottom/>
        <vertical/>
        <horizontal/>
      </border>
    </dxf>
    <dxf>
      <fill>
        <patternFill>
          <bgColor theme="1" tint="4.9989318521683403E-2"/>
        </patternFill>
      </fill>
    </dxf>
    <dxf>
      <fill>
        <patternFill>
          <bgColor theme="1" tint="4.9989318521683403E-2"/>
        </patternFill>
      </fill>
    </dxf>
    <dxf>
      <border>
        <top/>
        <bottom/>
        <vertical/>
        <horizontal/>
      </border>
    </dxf>
    <dxf>
      <fill>
        <patternFill>
          <bgColor theme="1" tint="4.9989318521683403E-2"/>
        </patternFill>
      </fill>
    </dxf>
    <dxf>
      <border>
        <top/>
        <bottom/>
        <vertical/>
        <horizontal/>
      </border>
    </dxf>
    <dxf>
      <fill>
        <patternFill>
          <bgColor theme="1" tint="4.9989318521683403E-2"/>
        </patternFill>
      </fill>
      <border>
        <vertical/>
        <horizontal/>
      </border>
    </dxf>
    <dxf>
      <border>
        <left style="thin">
          <color theme="1" tint="0.14996795556505021"/>
        </left>
        <right/>
        <vertical/>
        <horizontal/>
      </border>
    </dxf>
    <dxf>
      <border>
        <left/>
        <right/>
        <vertical/>
        <horizontal/>
      </border>
    </dxf>
    <dxf>
      <border>
        <left style="thin">
          <color theme="1" tint="0.14996795556505021"/>
        </left>
        <right style="thin">
          <color theme="1" tint="0.14996795556505021"/>
        </right>
        <vertical/>
        <horizontal/>
      </border>
    </dxf>
    <dxf>
      <border>
        <left/>
        <right style="thin">
          <color theme="1" tint="0.14996795556505021"/>
        </right>
        <vertical/>
        <horizontal/>
      </border>
    </dxf>
    <dxf>
      <border>
        <top/>
        <bottom/>
        <vertical/>
        <horizontal/>
      </border>
    </dxf>
    <dxf>
      <border>
        <top style="thin">
          <color theme="1" tint="0.14996795556505021"/>
        </top>
        <bottom style="thin">
          <color theme="1" tint="0.14996795556505021"/>
        </bottom>
        <vertical/>
        <horizontal/>
      </border>
    </dxf>
    <dxf>
      <fill>
        <patternFill>
          <bgColor theme="1" tint="4.9989318521683403E-2"/>
        </patternFill>
      </fill>
    </dxf>
    <dxf>
      <fill>
        <patternFill>
          <bgColor theme="1" tint="4.9989318521683403E-2"/>
        </patternFill>
      </fill>
    </dxf>
    <dxf>
      <border>
        <top/>
        <bottom/>
        <vertical/>
        <horizontal/>
      </border>
    </dxf>
    <dxf>
      <fill>
        <patternFill>
          <bgColor theme="1" tint="4.9989318521683403E-2"/>
        </patternFill>
      </fill>
    </dxf>
    <dxf>
      <border>
        <top/>
        <bottom/>
        <vertical/>
        <horizontal/>
      </border>
    </dxf>
    <dxf>
      <fill>
        <patternFill>
          <bgColor theme="1" tint="4.9989318521683403E-2"/>
        </patternFill>
      </fill>
      <border>
        <vertical/>
        <horizontal/>
      </border>
    </dxf>
    <dxf>
      <border>
        <left style="thin">
          <color theme="1" tint="0.14996795556505021"/>
        </left>
        <right/>
        <vertical/>
        <horizontal/>
      </border>
    </dxf>
    <dxf>
      <border>
        <left/>
        <right/>
        <vertical/>
        <horizontal/>
      </border>
    </dxf>
    <dxf>
      <border>
        <left style="thin">
          <color theme="1" tint="0.14996795556505021"/>
        </left>
        <right style="thin">
          <color theme="1" tint="0.14996795556505021"/>
        </right>
        <vertical/>
        <horizontal/>
      </border>
    </dxf>
    <dxf>
      <border>
        <left/>
        <right style="thin">
          <color theme="1" tint="0.14996795556505021"/>
        </right>
        <vertical/>
        <horizontal/>
      </border>
    </dxf>
    <dxf>
      <border>
        <top style="thin">
          <color theme="1" tint="0.14996795556505021"/>
        </top>
        <bottom style="thin">
          <color theme="1" tint="0.14996795556505021"/>
        </bottom>
        <vertical/>
        <horizontal/>
      </border>
    </dxf>
    <dxf>
      <border>
        <top/>
        <bottom/>
        <vertical/>
        <horizontal/>
      </border>
    </dxf>
    <dxf>
      <fill>
        <patternFill>
          <bgColor theme="1" tint="4.9989318521683403E-2"/>
        </patternFill>
      </fill>
    </dxf>
    <dxf>
      <fill>
        <patternFill>
          <bgColor theme="1" tint="4.9989318521683403E-2"/>
        </patternFill>
      </fill>
    </dxf>
    <dxf>
      <border>
        <top/>
        <bottom/>
        <vertical/>
        <horizontal/>
      </border>
    </dxf>
    <dxf>
      <fill>
        <patternFill>
          <bgColor theme="1" tint="4.9989318521683403E-2"/>
        </patternFill>
      </fill>
    </dxf>
    <dxf>
      <border>
        <top/>
        <bottom/>
        <vertical/>
        <horizontal/>
      </border>
    </dxf>
    <dxf>
      <fill>
        <patternFill>
          <bgColor theme="1" tint="4.9989318521683403E-2"/>
        </patternFill>
      </fill>
      <border>
        <vertical/>
        <horizontal/>
      </border>
    </dxf>
    <dxf>
      <border>
        <left style="thin">
          <color theme="1" tint="0.14996795556505021"/>
        </left>
        <right/>
        <vertical/>
        <horizontal/>
      </border>
    </dxf>
    <dxf>
      <border>
        <left style="thin">
          <color theme="1" tint="0.14996795556505021"/>
        </left>
        <right style="thin">
          <color theme="1" tint="0.14996795556505021"/>
        </right>
        <vertical/>
        <horizontal/>
      </border>
    </dxf>
    <dxf>
      <border>
        <left/>
        <right/>
        <vertical/>
        <horizontal/>
      </border>
    </dxf>
    <dxf>
      <border>
        <left/>
        <right style="thin">
          <color theme="1" tint="0.14996795556505021"/>
        </right>
        <vertical/>
        <horizontal/>
      </border>
    </dxf>
    <dxf>
      <border>
        <top style="thin">
          <color theme="1" tint="0.14996795556505021"/>
        </top>
        <bottom style="thin">
          <color theme="1" tint="0.14996795556505021"/>
        </bottom>
        <vertical/>
        <horizontal/>
      </border>
    </dxf>
    <dxf>
      <border>
        <top/>
        <bottom/>
        <vertical/>
        <horizontal/>
      </border>
    </dxf>
    <dxf>
      <fill>
        <patternFill>
          <bgColor theme="1" tint="4.9989318521683403E-2"/>
        </patternFill>
      </fill>
    </dxf>
    <dxf>
      <fill>
        <patternFill>
          <bgColor theme="1" tint="4.9989318521683403E-2"/>
        </patternFill>
      </fill>
    </dxf>
    <dxf>
      <border>
        <top/>
        <bottom/>
        <vertical/>
        <horizontal/>
      </border>
    </dxf>
    <dxf>
      <fill>
        <patternFill>
          <bgColor theme="1" tint="4.9989318521683403E-2"/>
        </patternFill>
      </fill>
    </dxf>
    <dxf>
      <border>
        <top/>
        <bottom/>
        <vertical/>
        <horizontal/>
      </border>
    </dxf>
    <dxf>
      <fill>
        <patternFill>
          <bgColor theme="1" tint="4.9989318521683403E-2"/>
        </patternFill>
      </fill>
      <border>
        <vertical/>
        <horizontal/>
      </border>
    </dxf>
    <dxf>
      <border>
        <left style="thin">
          <color theme="1" tint="0.14996795556505021"/>
        </left>
        <right/>
        <vertical/>
        <horizontal/>
      </border>
    </dxf>
    <dxf>
      <border>
        <left style="thin">
          <color theme="1" tint="0.14996795556505021"/>
        </left>
        <right style="thin">
          <color theme="1" tint="0.14996795556505021"/>
        </right>
        <vertical/>
        <horizontal/>
      </border>
    </dxf>
    <dxf>
      <border>
        <left/>
        <right/>
        <vertical/>
        <horizontal/>
      </border>
    </dxf>
    <dxf>
      <border>
        <left/>
        <right style="thin">
          <color theme="1" tint="0.14996795556505021"/>
        </right>
        <vertical/>
        <horizontal/>
      </border>
    </dxf>
    <dxf>
      <border>
        <top style="thin">
          <color theme="1" tint="0.14996795556505021"/>
        </top>
        <bottom style="thin">
          <color theme="1" tint="0.14996795556505021"/>
        </bottom>
        <vertical/>
        <horizontal/>
      </border>
    </dxf>
    <dxf>
      <border>
        <top/>
        <bottom/>
        <vertical/>
        <horizontal/>
      </border>
    </dxf>
    <dxf>
      <fill>
        <patternFill>
          <bgColor theme="1" tint="4.9989318521683403E-2"/>
        </patternFill>
      </fill>
    </dxf>
    <dxf>
      <fill>
        <patternFill>
          <bgColor theme="1" tint="4.9989318521683403E-2"/>
        </patternFill>
      </fill>
    </dxf>
    <dxf>
      <border>
        <top/>
        <bottom/>
        <vertical/>
        <horizontal/>
      </border>
    </dxf>
    <dxf>
      <fill>
        <patternFill>
          <bgColor theme="1" tint="4.9989318521683403E-2"/>
        </patternFill>
      </fill>
    </dxf>
    <dxf>
      <border>
        <top/>
        <bottom/>
        <vertical/>
        <horizontal/>
      </border>
    </dxf>
    <dxf>
      <fill>
        <patternFill>
          <bgColor theme="1" tint="4.9989318521683403E-2"/>
        </patternFill>
      </fill>
      <border>
        <vertical/>
        <horizontal/>
      </border>
    </dxf>
    <dxf>
      <border>
        <left style="thin">
          <color theme="1" tint="0.14996795556505021"/>
        </left>
        <right/>
        <vertical/>
        <horizontal/>
      </border>
    </dxf>
    <dxf>
      <border>
        <left style="thin">
          <color theme="1" tint="0.14996795556505021"/>
        </left>
        <right style="thin">
          <color theme="1" tint="0.14996795556505021"/>
        </right>
        <vertical/>
        <horizontal/>
      </border>
    </dxf>
    <dxf>
      <border>
        <left/>
        <right/>
        <vertical/>
        <horizontal/>
      </border>
    </dxf>
    <dxf>
      <border>
        <left/>
        <right style="thin">
          <color theme="1" tint="0.14996795556505021"/>
        </right>
        <vertical/>
        <horizontal/>
      </border>
    </dxf>
    <dxf>
      <border>
        <top/>
        <bottom/>
        <vertical/>
        <horizontal/>
      </border>
    </dxf>
    <dxf>
      <border>
        <top style="thin">
          <color theme="1" tint="0.14996795556505021"/>
        </top>
        <bottom style="thin">
          <color theme="1" tint="0.14996795556505021"/>
        </bottom>
        <vertical/>
        <horizontal/>
      </border>
    </dxf>
    <dxf>
      <fill>
        <patternFill>
          <bgColor theme="1" tint="4.9989318521683403E-2"/>
        </patternFill>
      </fill>
    </dxf>
    <dxf>
      <fill>
        <patternFill>
          <bgColor theme="1" tint="4.9989318521683403E-2"/>
        </patternFill>
      </fill>
    </dxf>
    <dxf>
      <border>
        <top/>
        <bottom/>
        <vertical/>
        <horizontal/>
      </border>
    </dxf>
    <dxf>
      <fill>
        <patternFill>
          <bgColor theme="1" tint="4.9989318521683403E-2"/>
        </patternFill>
      </fill>
    </dxf>
    <dxf>
      <border>
        <top/>
        <bottom/>
        <vertical/>
        <horizontal/>
      </border>
    </dxf>
    <dxf>
      <fill>
        <patternFill>
          <bgColor theme="1" tint="4.9989318521683403E-2"/>
        </patternFill>
      </fill>
      <border>
        <vertical/>
        <horizontal/>
      </border>
    </dxf>
    <dxf>
      <border>
        <left style="thin">
          <color theme="1" tint="0.14996795556505021"/>
        </left>
        <right/>
        <vertical/>
        <horizontal/>
      </border>
    </dxf>
    <dxf>
      <border>
        <left style="thin">
          <color theme="1" tint="0.14996795556505021"/>
        </left>
        <right style="thin">
          <color theme="1" tint="0.14996795556505021"/>
        </right>
        <vertical/>
        <horizontal/>
      </border>
    </dxf>
    <dxf>
      <border>
        <left/>
        <right/>
        <vertical/>
        <horizontal/>
      </border>
    </dxf>
    <dxf>
      <border>
        <left/>
        <right style="thin">
          <color theme="1" tint="0.14996795556505021"/>
        </right>
        <vertical/>
        <horizontal/>
      </border>
    </dxf>
    <dxf>
      <border>
        <top style="thin">
          <color theme="1" tint="0.14996795556505021"/>
        </top>
        <bottom style="thin">
          <color theme="1" tint="0.14996795556505021"/>
        </bottom>
        <vertical/>
        <horizontal/>
      </border>
    </dxf>
    <dxf>
      <border>
        <top/>
        <bottom/>
        <vertical/>
        <horizontal/>
      </border>
    </dxf>
    <dxf>
      <fill>
        <patternFill>
          <bgColor theme="1" tint="4.9989318521683403E-2"/>
        </patternFill>
      </fill>
    </dxf>
    <dxf>
      <fill>
        <patternFill>
          <bgColor theme="1" tint="4.9989318521683403E-2"/>
        </patternFill>
      </fill>
    </dxf>
    <dxf>
      <border>
        <top/>
        <bottom/>
        <vertical/>
        <horizontal/>
      </border>
    </dxf>
    <dxf>
      <fill>
        <patternFill>
          <bgColor theme="1" tint="4.9989318521683403E-2"/>
        </patternFill>
      </fill>
    </dxf>
    <dxf>
      <border>
        <top/>
        <bottom/>
        <vertical/>
        <horizontal/>
      </border>
    </dxf>
    <dxf>
      <fill>
        <patternFill>
          <bgColor theme="1" tint="4.9989318521683403E-2"/>
        </patternFill>
      </fill>
      <border>
        <vertical/>
        <horizontal/>
      </border>
    </dxf>
    <dxf>
      <border>
        <left style="thin">
          <color theme="1" tint="0.14996795556505021"/>
        </left>
        <right/>
        <vertical/>
        <horizontal/>
      </border>
    </dxf>
    <dxf>
      <border>
        <left/>
        <right/>
        <vertical/>
        <horizontal/>
      </border>
    </dxf>
    <dxf>
      <border>
        <left style="thin">
          <color theme="1" tint="0.14996795556505021"/>
        </left>
        <right style="thin">
          <color theme="1" tint="0.14996795556505021"/>
        </right>
        <vertical/>
        <horizontal/>
      </border>
    </dxf>
    <dxf>
      <border>
        <left/>
        <right style="thin">
          <color theme="1" tint="0.14996795556505021"/>
        </right>
        <vertical/>
        <horizontal/>
      </border>
    </dxf>
    <dxf>
      <border>
        <top style="thin">
          <color theme="1" tint="0.14996795556505021"/>
        </top>
        <bottom style="thin">
          <color theme="1" tint="0.14996795556505021"/>
        </bottom>
        <vertical/>
        <horizontal/>
      </border>
    </dxf>
    <dxf>
      <border>
        <top/>
        <bottom/>
        <vertical/>
        <horizontal/>
      </border>
    </dxf>
    <dxf>
      <fill>
        <patternFill>
          <bgColor theme="1" tint="4.9989318521683403E-2"/>
        </patternFill>
      </fill>
    </dxf>
    <dxf>
      <fill>
        <patternFill>
          <bgColor theme="1" tint="4.9989318521683403E-2"/>
        </patternFill>
      </fill>
    </dxf>
    <dxf>
      <border>
        <top/>
        <bottom/>
        <vertical/>
        <horizontal/>
      </border>
    </dxf>
    <dxf>
      <fill>
        <patternFill>
          <bgColor theme="1" tint="4.9989318521683403E-2"/>
        </patternFill>
      </fill>
    </dxf>
    <dxf>
      <font>
        <color theme="1" tint="0.14996795556505021"/>
      </font>
    </dxf>
    <dxf>
      <border>
        <top/>
        <bottom/>
        <vertical/>
        <horizontal/>
      </border>
    </dxf>
    <dxf>
      <fill>
        <patternFill>
          <bgColor theme="1" tint="4.9989318521683403E-2"/>
        </patternFill>
      </fill>
      <border>
        <vertical/>
        <horizontal/>
      </border>
    </dxf>
    <dxf>
      <border>
        <left style="thin">
          <color theme="1" tint="0.14996795556505021"/>
        </left>
        <right/>
        <vertical/>
        <horizontal/>
      </border>
    </dxf>
    <dxf>
      <border>
        <left style="thin">
          <color theme="1" tint="0.14996795556505021"/>
        </left>
        <right style="thin">
          <color theme="1" tint="0.14996795556505021"/>
        </right>
        <vertical/>
        <horizontal/>
      </border>
    </dxf>
    <dxf>
      <border>
        <left/>
        <right/>
        <vertical/>
        <horizontal/>
      </border>
    </dxf>
    <dxf>
      <border>
        <left/>
        <right style="thin">
          <color theme="1" tint="0.14996795556505021"/>
        </right>
        <vertical/>
        <horizontal/>
      </border>
    </dxf>
    <dxf>
      <border>
        <top style="thin">
          <color theme="1" tint="0.14996795556505021"/>
        </top>
        <bottom style="thin">
          <color theme="1" tint="0.14996795556505021"/>
        </bottom>
        <vertical/>
        <horizontal/>
      </border>
    </dxf>
    <dxf>
      <border>
        <top/>
        <bottom/>
        <vertical/>
        <horizontal/>
      </border>
    </dxf>
    <dxf>
      <fill>
        <patternFill>
          <bgColor theme="1" tint="4.9989318521683403E-2"/>
        </patternFill>
      </fill>
    </dxf>
    <dxf>
      <fill>
        <patternFill>
          <bgColor theme="1" tint="4.9989318521683403E-2"/>
        </patternFill>
      </fill>
    </dxf>
    <dxf>
      <border>
        <top/>
        <bottom/>
        <vertical/>
        <horizontal/>
      </border>
    </dxf>
    <dxf>
      <fill>
        <patternFill>
          <bgColor theme="1" tint="4.9989318521683403E-2"/>
        </patternFill>
      </fill>
    </dxf>
    <dxf>
      <border>
        <top/>
        <bottom/>
        <vertical/>
        <horizontal/>
      </border>
    </dxf>
    <dxf>
      <fill>
        <patternFill>
          <bgColor theme="1" tint="4.9989318521683403E-2"/>
        </patternFill>
      </fill>
      <border>
        <vertical/>
        <horizontal/>
      </border>
    </dxf>
    <dxf>
      <border>
        <left style="thin">
          <color theme="1" tint="0.14996795556505021"/>
        </left>
        <right/>
        <vertical/>
        <horizontal/>
      </border>
    </dxf>
    <dxf>
      <border>
        <left style="thin">
          <color theme="1" tint="0.14996795556505021"/>
        </left>
        <right style="thin">
          <color theme="1" tint="0.14996795556505021"/>
        </right>
        <vertical/>
        <horizontal/>
      </border>
    </dxf>
    <dxf>
      <border>
        <left/>
        <right/>
        <vertical/>
        <horizontal/>
      </border>
    </dxf>
    <dxf>
      <border>
        <left/>
        <right style="thin">
          <color theme="1" tint="0.14996795556505021"/>
        </right>
        <vertical/>
        <horizontal/>
      </border>
    </dxf>
    <dxf>
      <border>
        <top style="thin">
          <color theme="1" tint="0.14996795556505021"/>
        </top>
        <bottom style="thin">
          <color theme="1" tint="0.14996795556505021"/>
        </bottom>
        <vertical/>
        <horizontal/>
      </border>
    </dxf>
    <dxf>
      <border>
        <top/>
        <bottom/>
        <vertical/>
        <horizontal/>
      </border>
    </dxf>
    <dxf>
      <fill>
        <patternFill>
          <bgColor theme="1" tint="4.9989318521683403E-2"/>
        </patternFill>
      </fill>
    </dxf>
    <dxf>
      <fill>
        <patternFill>
          <bgColor theme="1" tint="4.9989318521683403E-2"/>
        </patternFill>
      </fill>
    </dxf>
    <dxf>
      <border>
        <top/>
        <bottom/>
        <vertical/>
        <horizontal/>
      </border>
    </dxf>
    <dxf>
      <fill>
        <patternFill>
          <bgColor theme="1" tint="4.9989318521683403E-2"/>
        </patternFill>
      </fill>
    </dxf>
    <dxf>
      <border>
        <top/>
        <bottom/>
        <vertical/>
        <horizontal/>
      </border>
    </dxf>
    <dxf>
      <fill>
        <patternFill>
          <bgColor theme="1" tint="4.9989318521683403E-2"/>
        </patternFill>
      </fill>
      <border>
        <vertical/>
        <horizontal/>
      </border>
    </dxf>
    <dxf>
      <border>
        <left style="thin">
          <color theme="1" tint="0.14996795556505021"/>
        </left>
        <right/>
        <vertical/>
        <horizontal/>
      </border>
    </dxf>
    <dxf>
      <border>
        <left style="thin">
          <color theme="1" tint="0.14996795556505021"/>
        </left>
        <right style="thin">
          <color theme="1" tint="0.14996795556505021"/>
        </right>
        <vertical/>
        <horizontal/>
      </border>
    </dxf>
    <dxf>
      <border>
        <left/>
        <right/>
        <vertical/>
        <horizontal/>
      </border>
    </dxf>
    <dxf>
      <border>
        <left/>
        <right style="thin">
          <color theme="1" tint="0.14996795556505021"/>
        </right>
        <vertical/>
        <horizontal/>
      </border>
    </dxf>
    <dxf>
      <border>
        <top style="thin">
          <color theme="1" tint="0.14996795556505021"/>
        </top>
        <bottom style="thin">
          <color theme="1" tint="0.14996795556505021"/>
        </bottom>
        <vertical/>
        <horizontal/>
      </border>
    </dxf>
    <dxf>
      <border>
        <top/>
        <bottom/>
        <vertical/>
        <horizontal/>
      </border>
    </dxf>
    <dxf>
      <fill>
        <patternFill>
          <bgColor theme="1" tint="4.9989318521683403E-2"/>
        </patternFill>
      </fill>
    </dxf>
    <dxf>
      <fill>
        <patternFill>
          <bgColor theme="1" tint="4.9989318521683403E-2"/>
        </patternFill>
      </fill>
    </dxf>
    <dxf>
      <border>
        <top/>
        <bottom/>
        <vertical/>
        <horizontal/>
      </border>
    </dxf>
    <dxf>
      <fill>
        <patternFill>
          <bgColor theme="1" tint="4.9989318521683403E-2"/>
        </patternFill>
      </fill>
    </dxf>
    <dxf>
      <border>
        <top/>
        <bottom/>
        <vertical/>
        <horizontal/>
      </border>
    </dxf>
    <dxf>
      <fill>
        <patternFill>
          <bgColor theme="1" tint="4.9989318521683403E-2"/>
        </patternFill>
      </fill>
      <border>
        <vertical/>
        <horizontal/>
      </border>
    </dxf>
    <dxf>
      <border>
        <left style="thin">
          <color theme="1" tint="0.14996795556505021"/>
        </left>
        <right/>
        <vertical/>
        <horizontal/>
      </border>
    </dxf>
    <dxf>
      <border>
        <left style="thin">
          <color theme="1" tint="0.14996795556505021"/>
        </left>
        <right style="thin">
          <color theme="1" tint="0.14996795556505021"/>
        </right>
        <vertical/>
        <horizontal/>
      </border>
    </dxf>
    <dxf>
      <border>
        <left/>
        <right/>
        <vertical/>
        <horizontal/>
      </border>
    </dxf>
    <dxf>
      <border>
        <left/>
        <right style="thin">
          <color theme="1" tint="0.14996795556505021"/>
        </right>
        <vertical/>
        <horizontal/>
      </border>
    </dxf>
    <dxf>
      <border>
        <top style="thin">
          <color theme="1" tint="0.14996795556505021"/>
        </top>
        <bottom style="thin">
          <color theme="1" tint="0.14996795556505021"/>
        </bottom>
        <vertical/>
        <horizontal/>
      </border>
    </dxf>
    <dxf>
      <border>
        <top/>
        <bottom/>
        <vertical/>
        <horizontal/>
      </border>
    </dxf>
    <dxf>
      <fill>
        <patternFill>
          <bgColor theme="1" tint="4.9989318521683403E-2"/>
        </patternFill>
      </fill>
    </dxf>
    <dxf>
      <fill>
        <patternFill>
          <bgColor theme="1" tint="4.9989318521683403E-2"/>
        </patternFill>
      </fill>
    </dxf>
    <dxf>
      <border>
        <top/>
        <bottom/>
        <vertical/>
        <horizontal/>
      </border>
    </dxf>
    <dxf>
      <fill>
        <patternFill>
          <bgColor theme="1" tint="4.9989318521683403E-2"/>
        </patternFill>
      </fill>
    </dxf>
    <dxf>
      <border>
        <top/>
        <bottom/>
        <vertical/>
        <horizontal/>
      </border>
    </dxf>
    <dxf>
      <fill>
        <patternFill>
          <bgColor theme="1" tint="4.9989318521683403E-2"/>
        </patternFill>
      </fill>
      <border>
        <vertical/>
        <horizontal/>
      </border>
    </dxf>
    <dxf>
      <border>
        <left style="thin">
          <color theme="1" tint="0.14996795556505021"/>
        </left>
        <right/>
        <vertical/>
        <horizontal/>
      </border>
    </dxf>
    <dxf>
      <border>
        <left style="thin">
          <color theme="1" tint="0.14996795556505021"/>
        </left>
        <right style="thin">
          <color theme="1" tint="0.14996795556505021"/>
        </right>
        <vertical/>
        <horizontal/>
      </border>
    </dxf>
    <dxf>
      <border>
        <left/>
        <right/>
        <vertical/>
        <horizontal/>
      </border>
    </dxf>
    <dxf>
      <border>
        <left/>
        <right style="thin">
          <color theme="1" tint="0.14996795556505021"/>
        </right>
        <vertical/>
        <horizontal/>
      </border>
    </dxf>
    <dxf>
      <border>
        <top style="thin">
          <color theme="1" tint="0.14996795556505021"/>
        </top>
        <bottom style="thin">
          <color theme="1" tint="0.14996795556505021"/>
        </bottom>
        <vertical/>
        <horizontal/>
      </border>
    </dxf>
    <dxf>
      <border>
        <top/>
        <bottom/>
        <vertical/>
        <horizontal/>
      </border>
    </dxf>
    <dxf>
      <fill>
        <patternFill>
          <bgColor theme="1" tint="4.9989318521683403E-2"/>
        </patternFill>
      </fill>
    </dxf>
    <dxf>
      <fill>
        <patternFill>
          <bgColor theme="1" tint="4.9989318521683403E-2"/>
        </patternFill>
      </fill>
    </dxf>
    <dxf>
      <border>
        <top/>
        <bottom/>
        <vertical/>
        <horizontal/>
      </border>
    </dxf>
    <dxf>
      <fill>
        <patternFill>
          <bgColor theme="1" tint="4.9989318521683403E-2"/>
        </patternFill>
      </fill>
    </dxf>
    <dxf>
      <border>
        <top/>
        <bottom/>
        <vertical/>
        <horizontal/>
      </border>
    </dxf>
    <dxf>
      <fill>
        <patternFill>
          <bgColor theme="1" tint="4.9989318521683403E-2"/>
        </patternFill>
      </fill>
      <border>
        <vertical/>
        <horizontal/>
      </border>
    </dxf>
    <dxf>
      <border>
        <left style="thin">
          <color theme="1" tint="0.14996795556505021"/>
        </left>
        <right/>
        <vertical/>
        <horizontal/>
      </border>
    </dxf>
    <dxf>
      <border>
        <left style="thin">
          <color theme="1" tint="0.14996795556505021"/>
        </left>
        <right style="thin">
          <color theme="1" tint="0.14996795556505021"/>
        </right>
        <vertical/>
        <horizontal/>
      </border>
    </dxf>
    <dxf>
      <border>
        <left/>
        <right/>
        <vertical/>
        <horizontal/>
      </border>
    </dxf>
    <dxf>
      <border>
        <left/>
        <right style="thin">
          <color theme="1" tint="0.14996795556505021"/>
        </right>
        <vertical/>
        <horizontal/>
      </border>
    </dxf>
    <dxf>
      <border>
        <top/>
        <bottom/>
        <vertical/>
        <horizontal/>
      </border>
    </dxf>
    <dxf>
      <border>
        <top style="thin">
          <color theme="1" tint="0.14996795556505021"/>
        </top>
        <bottom style="thin">
          <color theme="1" tint="0.14996795556505021"/>
        </bottom>
        <vertical/>
        <horizontal/>
      </border>
    </dxf>
    <dxf>
      <fill>
        <patternFill>
          <bgColor theme="1" tint="4.9989318521683403E-2"/>
        </patternFill>
      </fill>
    </dxf>
    <dxf>
      <fill>
        <patternFill>
          <bgColor theme="1" tint="4.9989318521683403E-2"/>
        </patternFill>
      </fill>
    </dxf>
    <dxf>
      <border>
        <top/>
        <bottom/>
        <vertical/>
        <horizontal/>
      </border>
    </dxf>
    <dxf>
      <fill>
        <patternFill>
          <bgColor theme="1" tint="4.9989318521683403E-2"/>
        </patternFill>
      </fill>
    </dxf>
    <dxf>
      <border>
        <top/>
        <bottom/>
        <vertical/>
        <horizontal/>
      </border>
    </dxf>
    <dxf>
      <fill>
        <patternFill>
          <bgColor theme="1" tint="4.9989318521683403E-2"/>
        </patternFill>
      </fill>
      <border>
        <vertical/>
        <horizontal/>
      </border>
    </dxf>
    <dxf>
      <border>
        <left style="thin">
          <color theme="1" tint="0.14996795556505021"/>
        </left>
        <right/>
        <vertical/>
        <horizontal/>
      </border>
    </dxf>
    <dxf>
      <border>
        <left/>
        <right/>
        <vertical/>
        <horizontal/>
      </border>
    </dxf>
    <dxf>
      <border>
        <left style="thin">
          <color theme="1" tint="0.14996795556505021"/>
        </left>
        <right style="thin">
          <color theme="1" tint="0.14996795556505021"/>
        </right>
        <vertical/>
        <horizontal/>
      </border>
    </dxf>
    <dxf>
      <border>
        <left/>
        <right style="thin">
          <color theme="1" tint="0.14996795556505021"/>
        </right>
        <vertical/>
        <horizontal/>
      </border>
    </dxf>
    <dxf>
      <border>
        <top style="thin">
          <color theme="1" tint="0.14996795556505021"/>
        </top>
        <bottom style="thin">
          <color theme="1" tint="0.14996795556505021"/>
        </bottom>
        <vertical/>
        <horizontal/>
      </border>
    </dxf>
    <dxf>
      <border>
        <top/>
        <bottom/>
        <vertical/>
        <horizontal/>
      </border>
    </dxf>
    <dxf>
      <fill>
        <patternFill>
          <bgColor theme="1" tint="4.9989318521683403E-2"/>
        </patternFill>
      </fill>
    </dxf>
    <dxf>
      <fill>
        <patternFill>
          <bgColor theme="1" tint="4.9989318521683403E-2"/>
        </patternFill>
      </fill>
    </dxf>
    <dxf>
      <border>
        <top/>
        <bottom/>
        <vertical/>
        <horizontal/>
      </border>
    </dxf>
    <dxf>
      <fill>
        <patternFill>
          <bgColor theme="1" tint="4.9989318521683403E-2"/>
        </patternFill>
      </fill>
    </dxf>
    <dxf>
      <border>
        <top/>
        <bottom/>
        <vertical/>
        <horizontal/>
      </border>
    </dxf>
    <dxf>
      <fill>
        <patternFill>
          <bgColor theme="1" tint="4.9989318521683403E-2"/>
        </patternFill>
      </fill>
      <border>
        <vertical/>
        <horizontal/>
      </border>
    </dxf>
    <dxf>
      <border>
        <left style="thin">
          <color theme="1" tint="0.14996795556505021"/>
        </left>
        <right/>
        <vertical/>
        <horizontal/>
      </border>
    </dxf>
    <dxf>
      <border>
        <left style="thin">
          <color theme="1" tint="0.14996795556505021"/>
        </left>
        <right style="thin">
          <color theme="1" tint="0.14996795556505021"/>
        </right>
        <vertical/>
        <horizontal/>
      </border>
    </dxf>
    <dxf>
      <border>
        <left/>
        <right/>
        <vertical/>
        <horizontal/>
      </border>
    </dxf>
    <dxf>
      <border>
        <left/>
        <right style="thin">
          <color theme="1" tint="0.14996795556505021"/>
        </right>
        <vertical/>
        <horizontal/>
      </border>
    </dxf>
    <dxf>
      <border>
        <top/>
        <bottom/>
        <vertical/>
        <horizontal/>
      </border>
    </dxf>
    <dxf>
      <border>
        <top style="thin">
          <color theme="1" tint="0.14996795556505021"/>
        </top>
        <bottom style="thin">
          <color theme="1" tint="0.14996795556505021"/>
        </bottom>
        <vertical/>
        <horizontal/>
      </border>
    </dxf>
    <dxf>
      <fill>
        <patternFill>
          <bgColor theme="1" tint="4.9989318521683403E-2"/>
        </patternFill>
      </fill>
    </dxf>
    <dxf>
      <fill>
        <patternFill>
          <bgColor theme="1" tint="4.9989318521683403E-2"/>
        </patternFill>
      </fill>
    </dxf>
    <dxf>
      <border>
        <top/>
        <bottom/>
        <vertical/>
        <horizontal/>
      </border>
    </dxf>
    <dxf>
      <fill>
        <patternFill>
          <bgColor theme="1" tint="4.9989318521683403E-2"/>
        </patternFill>
      </fill>
    </dxf>
    <dxf>
      <font>
        <color auto="1"/>
      </font>
      <fill>
        <patternFill>
          <bgColor theme="1" tint="4.9989318521683403E-2"/>
        </patternFill>
      </fill>
    </dxf>
    <dxf>
      <font>
        <color auto="1"/>
      </font>
      <fill>
        <patternFill>
          <bgColor theme="1" tint="4.9989318521683403E-2"/>
        </patternFill>
      </fill>
    </dxf>
    <dxf>
      <font>
        <color auto="1"/>
      </font>
      <fill>
        <patternFill>
          <bgColor theme="1" tint="4.9989318521683403E-2"/>
        </patternFill>
      </fill>
    </dxf>
    <dxf>
      <font>
        <color auto="1"/>
      </font>
      <fill>
        <patternFill>
          <bgColor theme="1" tint="4.9989318521683403E-2"/>
        </patternFill>
      </fill>
    </dxf>
    <dxf>
      <font>
        <color auto="1"/>
      </font>
      <fill>
        <patternFill>
          <bgColor theme="1" tint="4.9989318521683403E-2"/>
        </patternFill>
      </fill>
    </dxf>
    <dxf>
      <font>
        <color auto="1"/>
      </font>
      <fill>
        <patternFill>
          <bgColor theme="1" tint="4.9989318521683403E-2"/>
        </patternFill>
      </fill>
    </dxf>
    <dxf>
      <font>
        <color auto="1"/>
      </font>
      <fill>
        <patternFill>
          <bgColor theme="1" tint="4.9989318521683403E-2"/>
        </patternFill>
      </fill>
    </dxf>
    <dxf>
      <font>
        <color theme="0"/>
      </font>
      <fill>
        <patternFill>
          <bgColor theme="1" tint="4.9989318521683403E-2"/>
        </patternFill>
      </fill>
    </dxf>
    <dxf>
      <fill>
        <patternFill>
          <bgColor theme="0"/>
        </patternFill>
      </fill>
    </dxf>
    <dxf>
      <font>
        <color theme="0"/>
      </font>
      <fill>
        <patternFill>
          <bgColor theme="1" tint="4.9989318521683403E-2"/>
        </patternFill>
      </fill>
    </dxf>
    <dxf>
      <fill>
        <patternFill>
          <bgColor theme="0"/>
        </patternFill>
      </fill>
    </dxf>
    <dxf>
      <font>
        <color theme="0"/>
      </font>
      <fill>
        <patternFill>
          <bgColor theme="1" tint="4.9989318521683403E-2"/>
        </patternFill>
      </fill>
    </dxf>
    <dxf>
      <fill>
        <patternFill>
          <bgColor theme="0"/>
        </patternFill>
      </fill>
    </dxf>
    <dxf>
      <fill>
        <patternFill>
          <bgColor theme="0"/>
        </patternFill>
      </fill>
    </dxf>
    <dxf>
      <font>
        <color theme="0"/>
      </font>
      <fill>
        <patternFill>
          <bgColor theme="1" tint="4.9989318521683403E-2"/>
        </patternFill>
      </fill>
    </dxf>
    <dxf>
      <fill>
        <patternFill>
          <bgColor theme="0"/>
        </patternFill>
      </fill>
    </dxf>
    <dxf>
      <font>
        <color theme="0"/>
      </font>
      <fill>
        <patternFill>
          <bgColor theme="1" tint="4.9989318521683403E-2"/>
        </patternFill>
      </fill>
    </dxf>
    <dxf>
      <fill>
        <patternFill>
          <bgColor theme="0"/>
        </patternFill>
      </fill>
    </dxf>
    <dxf>
      <font>
        <color theme="0"/>
      </font>
      <fill>
        <patternFill>
          <bgColor theme="1" tint="4.9989318521683403E-2"/>
        </patternFill>
      </fill>
    </dxf>
    <dxf>
      <font>
        <color theme="0"/>
      </font>
      <fill>
        <patternFill>
          <bgColor theme="1" tint="4.9989318521683403E-2"/>
        </patternFill>
      </fill>
    </dxf>
    <dxf>
      <fill>
        <patternFill>
          <bgColor theme="0"/>
        </patternFill>
      </fill>
    </dxf>
    <dxf>
      <font>
        <color theme="0"/>
      </font>
    </dxf>
    <dxf>
      <font>
        <color theme="0"/>
      </font>
    </dxf>
    <dxf>
      <font>
        <color theme="0"/>
      </font>
    </dxf>
    <dxf>
      <font>
        <color theme="0"/>
      </font>
    </dxf>
    <dxf>
      <font>
        <color theme="0"/>
      </font>
    </dxf>
    <dxf>
      <font>
        <color theme="1"/>
      </font>
      <fill>
        <patternFill>
          <bgColor theme="0"/>
        </patternFill>
      </fill>
    </dxf>
    <dxf>
      <font>
        <color theme="1"/>
      </font>
      <fill>
        <patternFill>
          <bgColor theme="0"/>
        </patternFill>
      </fill>
      <border>
        <right style="thin">
          <color theme="1" tint="0.14996795556505021"/>
        </right>
      </border>
    </dxf>
    <dxf>
      <fill>
        <patternFill>
          <bgColor rgb="FF6600CC"/>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00B0F0"/>
        </patternFill>
      </fill>
    </dxf>
    <dxf>
      <fill>
        <patternFill>
          <bgColor rgb="FF9900CC"/>
        </patternFill>
      </fill>
    </dxf>
    <dxf>
      <fill>
        <patternFill>
          <bgColor rgb="FFFF00FF"/>
        </patternFill>
      </fill>
    </dxf>
    <dxf>
      <fill>
        <patternFill>
          <bgColor rgb="FF0070C0"/>
        </patternFill>
      </fill>
    </dxf>
    <dxf>
      <fill>
        <patternFill>
          <bgColor rgb="FFFF0000"/>
        </patternFill>
      </fill>
    </dxf>
    <dxf>
      <fill>
        <patternFill>
          <bgColor rgb="FFFF6600"/>
        </patternFill>
      </fill>
    </dxf>
    <dxf>
      <fill>
        <patternFill>
          <bgColor rgb="FFC00000"/>
        </patternFill>
      </fill>
    </dxf>
    <dxf>
      <fill>
        <patternFill>
          <bgColor rgb="FF6600CC"/>
        </patternFill>
      </fill>
    </dxf>
    <dxf>
      <fill>
        <patternFill>
          <bgColor rgb="FFFF00FF"/>
        </patternFill>
      </fill>
    </dxf>
    <dxf>
      <fill>
        <patternFill>
          <bgColor rgb="FFFF0000"/>
        </patternFill>
      </fill>
    </dxf>
    <dxf>
      <fill>
        <patternFill>
          <bgColor rgb="FFC00000"/>
        </patternFill>
      </fill>
    </dxf>
    <dxf>
      <fill>
        <patternFill>
          <bgColor rgb="FFFF6600"/>
        </patternFill>
      </fill>
    </dxf>
    <dxf>
      <fill>
        <patternFill>
          <bgColor rgb="FF9900CC"/>
        </patternFill>
      </fill>
    </dxf>
    <dxf>
      <fill>
        <patternFill>
          <bgColor rgb="FF0070C0"/>
        </patternFill>
      </fill>
    </dxf>
    <dxf>
      <fill>
        <patternFill>
          <bgColor rgb="FF00B0F0"/>
        </patternFill>
      </fill>
    </dxf>
    <dxf>
      <fill>
        <patternFill>
          <bgColor rgb="FF00B050"/>
        </patternFill>
      </fill>
    </dxf>
    <dxf>
      <fill>
        <patternFill>
          <bgColor rgb="FF92D050"/>
        </patternFill>
      </fill>
    </dxf>
    <dxf>
      <fill>
        <patternFill>
          <bgColor rgb="FFEBE600"/>
        </patternFill>
      </fill>
    </dxf>
    <dxf>
      <fill>
        <patternFill>
          <bgColor rgb="FFFFC000"/>
        </patternFill>
      </fill>
    </dxf>
    <dxf>
      <fill>
        <patternFill>
          <bgColor rgb="FF0070C0"/>
        </patternFill>
      </fill>
    </dxf>
    <dxf>
      <fill>
        <patternFill>
          <bgColor rgb="FF00B0F0"/>
        </patternFill>
      </fill>
    </dxf>
    <dxf>
      <fill>
        <patternFill>
          <bgColor rgb="FF00B050"/>
        </patternFill>
      </fill>
    </dxf>
    <dxf>
      <fill>
        <patternFill>
          <bgColor rgb="FF92D050"/>
        </patternFill>
      </fill>
    </dxf>
    <dxf>
      <fill>
        <patternFill>
          <bgColor rgb="FFFFC000"/>
        </patternFill>
      </fill>
    </dxf>
    <dxf>
      <fill>
        <patternFill>
          <bgColor rgb="FFEBE600"/>
        </patternFill>
      </fill>
    </dxf>
    <dxf>
      <fill>
        <patternFill>
          <bgColor rgb="FFFF0000"/>
        </patternFill>
      </fill>
    </dxf>
    <dxf>
      <fill>
        <patternFill>
          <bgColor rgb="FFFF6600"/>
        </patternFill>
      </fill>
    </dxf>
    <dxf>
      <fill>
        <patternFill>
          <bgColor rgb="FFC00000"/>
        </patternFill>
      </fill>
    </dxf>
    <dxf>
      <fill>
        <patternFill>
          <bgColor rgb="FFFF00FF"/>
        </patternFill>
      </fill>
    </dxf>
    <dxf>
      <fill>
        <patternFill>
          <bgColor rgb="FF9900CC"/>
        </patternFill>
      </fill>
    </dxf>
    <dxf>
      <fill>
        <patternFill>
          <bgColor rgb="FF6600CC"/>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FF6600"/>
        </patternFill>
      </fill>
    </dxf>
    <dxf>
      <fill>
        <patternFill>
          <bgColor rgb="FF0070C0"/>
        </patternFill>
      </fill>
    </dxf>
    <dxf>
      <fill>
        <patternFill>
          <bgColor rgb="FF00B0F0"/>
        </patternFill>
      </fill>
    </dxf>
    <dxf>
      <fill>
        <patternFill>
          <bgColor rgb="FF00B050"/>
        </patternFill>
      </fill>
    </dxf>
    <dxf>
      <fill>
        <patternFill>
          <bgColor rgb="FF92D050"/>
        </patternFill>
      </fill>
    </dxf>
    <dxf>
      <fill>
        <patternFill>
          <bgColor rgb="FFEBE600"/>
        </patternFill>
      </fill>
    </dxf>
    <dxf>
      <fill>
        <patternFill>
          <bgColor rgb="FFFFC000"/>
        </patternFill>
      </fill>
    </dxf>
    <dxf>
      <fill>
        <patternFill>
          <bgColor rgb="FF00B0F0"/>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FF6600"/>
        </patternFill>
      </fill>
    </dxf>
    <dxf>
      <fill>
        <patternFill>
          <bgColor rgb="FFC00000"/>
        </patternFill>
      </fill>
    </dxf>
    <dxf>
      <font>
        <color theme="0"/>
      </font>
    </dxf>
    <dxf>
      <font>
        <color theme="0"/>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0"/>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0"/>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1" tint="0.34998626667073579"/>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6600"/>
        </patternFill>
      </fill>
    </dxf>
    <dxf>
      <fill>
        <patternFill>
          <bgColor rgb="FFC00000"/>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00B0F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0070C0"/>
        </patternFill>
      </fill>
    </dxf>
    <dxf>
      <font>
        <color theme="0"/>
      </font>
    </dxf>
    <dxf>
      <font>
        <color theme="1"/>
      </font>
    </dxf>
    <dxf>
      <font>
        <color theme="0"/>
      </font>
    </dxf>
    <dxf>
      <font>
        <color theme="0"/>
      </font>
    </dxf>
    <dxf>
      <fill>
        <patternFill>
          <bgColor rgb="FFFFC000"/>
        </patternFill>
      </fill>
    </dxf>
    <dxf>
      <fill>
        <patternFill>
          <bgColor rgb="FFEBE600"/>
        </patternFill>
      </fill>
    </dxf>
    <dxf>
      <fill>
        <patternFill>
          <bgColor rgb="FF00B050"/>
        </patternFill>
      </fill>
    </dxf>
    <dxf>
      <fill>
        <patternFill>
          <bgColor rgb="FF6600CC"/>
        </patternFill>
      </fill>
    </dxf>
    <dxf>
      <fill>
        <patternFill>
          <bgColor rgb="FF00B0F0"/>
        </patternFill>
      </fill>
    </dxf>
    <dxf>
      <fill>
        <patternFill>
          <bgColor rgb="FFFF6600"/>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0070C0"/>
        </patternFill>
      </fill>
    </dxf>
    <dxf>
      <fill>
        <patternFill>
          <bgColor rgb="FF92D050"/>
        </patternFill>
      </fill>
    </dxf>
    <dxf>
      <font>
        <color theme="0" tint="-0.14996795556505021"/>
      </font>
    </dxf>
    <dxf>
      <font>
        <color theme="0"/>
      </font>
    </dxf>
    <dxf>
      <font>
        <color theme="1"/>
      </font>
    </dxf>
    <dxf>
      <font>
        <color theme="0"/>
      </font>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tint="-0.499984740745262"/>
      </font>
      <fill>
        <patternFill>
          <bgColor theme="1"/>
        </patternFill>
      </fill>
    </dxf>
    <dxf>
      <font>
        <color theme="0" tint="-0.499984740745262"/>
      </font>
      <fill>
        <patternFill>
          <bgColor theme="1"/>
        </patternFill>
      </fill>
    </dxf>
    <dxf>
      <font>
        <color theme="0" tint="-0.14996795556505021"/>
      </font>
      <fill>
        <patternFill>
          <bgColor theme="0" tint="-0.14996795556505021"/>
        </patternFill>
      </fill>
    </dxf>
    <dxf>
      <font>
        <color theme="0" tint="-0.499984740745262"/>
      </font>
      <fill>
        <patternFill>
          <bgColor theme="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499984740745262"/>
      </font>
      <fill>
        <patternFill>
          <bgColor theme="1"/>
        </patternFill>
      </fill>
    </dxf>
    <dxf>
      <font>
        <color theme="0" tint="-0.14996795556505021"/>
      </font>
      <fill>
        <patternFill>
          <bgColor theme="0" tint="-0.14996795556505021"/>
        </patternFill>
      </fill>
    </dxf>
    <dxf>
      <font>
        <color theme="0" tint="-0.499984740745262"/>
      </font>
      <fill>
        <patternFill>
          <bgColor theme="1"/>
        </patternFill>
      </fill>
    </dxf>
    <dxf>
      <font>
        <color rgb="FFEBE600"/>
      </font>
    </dxf>
    <dxf>
      <font>
        <color rgb="FFFFC000"/>
      </font>
    </dxf>
    <dxf>
      <font>
        <color rgb="FFC00000"/>
      </font>
    </dxf>
    <dxf>
      <font>
        <color rgb="FFFF6600"/>
      </font>
    </dxf>
    <dxf>
      <font>
        <color rgb="FF00B0F0"/>
      </font>
    </dxf>
    <dxf>
      <font>
        <color rgb="FFFF0000"/>
      </font>
    </dxf>
    <dxf>
      <font>
        <color rgb="FFFF00FF"/>
      </font>
    </dxf>
    <dxf>
      <font>
        <color rgb="FF9900CC"/>
      </font>
    </dxf>
    <dxf>
      <font>
        <color rgb="FF6600CC"/>
      </font>
    </dxf>
    <dxf>
      <font>
        <color rgb="FF0070C0"/>
      </font>
    </dxf>
    <dxf>
      <font>
        <color rgb="FF00B050"/>
      </font>
    </dxf>
    <dxf>
      <font>
        <color rgb="FF92D050"/>
      </font>
    </dxf>
    <dxf>
      <font>
        <color rgb="FFC00000"/>
      </font>
    </dxf>
    <dxf>
      <font>
        <color rgb="FFFF0000"/>
      </font>
    </dxf>
    <dxf>
      <font>
        <color rgb="FFFF00FF"/>
      </font>
    </dxf>
    <dxf>
      <font>
        <color rgb="FF9900CC"/>
      </font>
    </dxf>
    <dxf>
      <font>
        <color rgb="FF6600CC"/>
      </font>
    </dxf>
    <dxf>
      <font>
        <color rgb="FF0070C0"/>
      </font>
    </dxf>
    <dxf>
      <font>
        <color rgb="FF00B0F0"/>
      </font>
    </dxf>
    <dxf>
      <font>
        <color rgb="FF00B050"/>
      </font>
    </dxf>
    <dxf>
      <font>
        <color rgb="FF92D050"/>
      </font>
    </dxf>
    <dxf>
      <font>
        <color rgb="FFEBE600"/>
      </font>
    </dxf>
    <dxf>
      <font>
        <color rgb="FFFFC000"/>
      </font>
    </dxf>
    <dxf>
      <font>
        <color rgb="FFFF6600"/>
      </font>
    </dxf>
    <dxf>
      <font>
        <color theme="0"/>
      </font>
      <fill>
        <patternFill>
          <bgColor theme="1"/>
        </patternFill>
      </fill>
    </dxf>
    <dxf>
      <font>
        <color theme="0"/>
      </font>
      <fill>
        <patternFill>
          <bgColor theme="1"/>
        </patternFill>
      </fill>
    </dxf>
    <dxf>
      <font>
        <color theme="1"/>
      </font>
      <fill>
        <patternFill>
          <bgColor theme="0" tint="-0.14996795556505021"/>
        </patternFill>
      </fill>
    </dxf>
    <dxf>
      <font>
        <color theme="1"/>
      </font>
      <fill>
        <patternFill>
          <bgColor theme="0" tint="-0.14996795556505021"/>
        </patternFill>
      </fill>
    </dxf>
    <dxf>
      <font>
        <color theme="0"/>
      </font>
      <fill>
        <patternFill>
          <bgColor theme="1"/>
        </patternFill>
      </fill>
    </dxf>
    <dxf>
      <font>
        <color theme="1"/>
      </font>
      <fill>
        <patternFill>
          <bgColor theme="0" tint="-0.14996795556505021"/>
        </patternFill>
      </fill>
    </dxf>
    <dxf>
      <font>
        <color theme="0"/>
      </font>
      <fill>
        <patternFill>
          <bgColor theme="1"/>
        </patternFill>
      </fill>
    </dxf>
    <dxf>
      <font>
        <color theme="1"/>
      </font>
      <fill>
        <patternFill>
          <bgColor theme="0" tint="-0.14996795556505021"/>
        </patternFill>
      </fill>
    </dxf>
    <dxf>
      <font>
        <color theme="0"/>
      </font>
      <fill>
        <patternFill>
          <bgColor theme="1"/>
        </patternFill>
      </fill>
    </dxf>
    <dxf>
      <font>
        <color theme="0" tint="-0.24994659260841701"/>
      </font>
    </dxf>
    <dxf>
      <font>
        <color theme="0" tint="-0.24994659260841701"/>
      </font>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border>
        <bottom style="thin">
          <color theme="0"/>
        </bottom>
      </border>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border>
        <bottom style="thin">
          <color theme="0"/>
        </bottom>
      </border>
    </dxf>
    <dxf>
      <font>
        <color theme="0" tint="-0.24994659260841701"/>
      </font>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border>
        <bottom style="thin">
          <color theme="0"/>
        </bottom>
      </border>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dxf>
    <dxf>
      <font>
        <color theme="0"/>
      </font>
      <fill>
        <patternFill>
          <bgColor theme="1"/>
        </patternFill>
      </fill>
      <border>
        <bottom style="thin">
          <color theme="0"/>
        </bottom>
      </border>
    </dxf>
    <dxf>
      <font>
        <color theme="0"/>
      </font>
      <fill>
        <patternFill>
          <bgColor theme="1"/>
        </patternFill>
      </fill>
    </dxf>
    <dxf>
      <font>
        <color theme="0"/>
      </font>
      <fill>
        <patternFill>
          <bgColor theme="1"/>
        </patternFill>
      </fill>
      <border>
        <bottom style="thin">
          <color theme="0"/>
        </bottom>
      </border>
    </dxf>
    <dxf>
      <font>
        <color theme="0"/>
      </font>
      <fill>
        <patternFill>
          <bgColor theme="1"/>
        </patternFill>
      </fill>
    </dxf>
    <dxf>
      <font>
        <color theme="0"/>
      </font>
      <fill>
        <patternFill>
          <bgColor theme="1" tint="4.9989318521683403E-2"/>
        </patternFill>
      </fill>
    </dxf>
    <dxf>
      <font>
        <color theme="0"/>
      </font>
      <fill>
        <patternFill>
          <bgColor theme="1" tint="4.9989318521683403E-2"/>
        </patternFill>
      </fill>
    </dxf>
    <dxf>
      <font>
        <color theme="0"/>
      </font>
      <fill>
        <patternFill>
          <bgColor theme="1" tint="4.9989318521683403E-2"/>
        </patternFill>
      </fill>
    </dxf>
    <dxf>
      <fill>
        <patternFill>
          <bgColor theme="0" tint="-4.9989318521683403E-2"/>
        </patternFill>
      </fill>
    </dxf>
    <dxf>
      <font>
        <color theme="0"/>
      </font>
      <fill>
        <patternFill>
          <bgColor theme="1" tint="0.24994659260841701"/>
        </patternFill>
      </fill>
    </dxf>
    <dxf>
      <fill>
        <patternFill>
          <bgColor theme="0" tint="-4.9989318521683403E-2"/>
        </patternFill>
      </fill>
    </dxf>
    <dxf>
      <font>
        <color theme="0"/>
      </font>
      <fill>
        <patternFill>
          <bgColor theme="1" tint="0.24994659260841701"/>
        </patternFill>
      </fill>
    </dxf>
    <dxf>
      <font>
        <color theme="0" tint="-0.14996795556505021"/>
      </font>
    </dxf>
    <dxf>
      <font>
        <color theme="0" tint="-0.14996795556505021"/>
      </font>
    </dxf>
    <dxf>
      <font>
        <color theme="0" tint="-0.14996795556505021"/>
      </font>
    </dxf>
    <dxf>
      <font>
        <color theme="0" tint="-0.14996795556505021"/>
      </font>
    </dxf>
    <dxf>
      <font>
        <color theme="0" tint="-0.24994659260841701"/>
      </font>
    </dxf>
    <dxf>
      <font>
        <color theme="0" tint="-0.24994659260841701"/>
      </font>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border>
        <bottom style="thin">
          <color theme="0"/>
        </bottom>
      </border>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border>
        <bottom style="thin">
          <color theme="0"/>
        </bottom>
      </border>
    </dxf>
    <dxf>
      <font>
        <color theme="0" tint="-0.24994659260841701"/>
      </font>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border>
        <bottom style="thin">
          <color theme="0"/>
        </bottom>
      </border>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dxf>
    <dxf>
      <font>
        <color theme="0"/>
      </font>
      <fill>
        <patternFill>
          <bgColor theme="1"/>
        </patternFill>
      </fill>
      <border>
        <bottom style="thin">
          <color theme="0"/>
        </bottom>
      </border>
    </dxf>
    <dxf>
      <font>
        <color theme="0"/>
      </font>
      <fill>
        <patternFill>
          <bgColor theme="1"/>
        </patternFill>
      </fill>
    </dxf>
    <dxf>
      <font>
        <color theme="0"/>
      </font>
      <fill>
        <patternFill>
          <bgColor theme="1"/>
        </patternFill>
      </fill>
      <border>
        <bottom style="thin">
          <color theme="0"/>
        </bottom>
      </border>
    </dxf>
    <dxf>
      <font>
        <color theme="0"/>
      </font>
      <fill>
        <patternFill>
          <bgColor theme="1"/>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1" tint="0.14996795556505021"/>
      </font>
      <fill>
        <patternFill>
          <bgColor theme="1"/>
        </patternFill>
      </fill>
      <border>
        <bottom style="thin">
          <color theme="1" tint="0.14996795556505021"/>
        </bottom>
        <vertical/>
        <horizontal/>
      </border>
    </dxf>
    <dxf>
      <fill>
        <patternFill>
          <bgColor theme="0"/>
        </patternFill>
      </fill>
    </dxf>
    <dxf>
      <font>
        <color theme="0"/>
      </font>
      <fill>
        <patternFill>
          <bgColor theme="0" tint="-0.499984740745262"/>
        </patternFill>
      </fill>
      <border>
        <bottom style="thin">
          <color theme="0"/>
        </bottom>
      </border>
    </dxf>
    <dxf>
      <fill>
        <patternFill>
          <bgColor theme="1"/>
        </patternFill>
      </fill>
      <border>
        <left style="thin">
          <color theme="1" tint="0.14996795556505021"/>
        </left>
        <bottom style="thin">
          <color theme="1" tint="0.14996795556505021"/>
        </bottom>
        <vertical/>
        <horizontal/>
      </border>
    </dxf>
    <dxf>
      <fill>
        <patternFill>
          <bgColor theme="0"/>
        </patternFill>
      </fill>
    </dxf>
    <dxf>
      <fill>
        <patternFill>
          <bgColor theme="0" tint="-0.499984740745262"/>
        </patternFill>
      </fill>
      <border>
        <left style="thin">
          <color theme="0"/>
        </left>
        <bottom style="thin">
          <color theme="0"/>
        </bottom>
      </border>
    </dxf>
    <dxf>
      <fill>
        <patternFill>
          <bgColor theme="1"/>
        </patternFill>
      </fill>
      <border>
        <right style="thin">
          <color theme="1" tint="0.14996795556505021"/>
        </right>
        <bottom style="thin">
          <color theme="1" tint="0.14996795556505021"/>
        </bottom>
        <vertical/>
        <horizontal/>
      </border>
    </dxf>
    <dxf>
      <fill>
        <patternFill>
          <bgColor theme="0"/>
        </patternFill>
      </fill>
    </dxf>
    <dxf>
      <fill>
        <patternFill>
          <bgColor theme="0" tint="-0.499984740745262"/>
        </patternFill>
      </fill>
      <border>
        <right style="thin">
          <color theme="0"/>
        </right>
        <bottom style="thin">
          <color theme="0"/>
        </bottom>
      </border>
    </dxf>
    <dxf>
      <font>
        <color theme="1" tint="0.14996795556505021"/>
      </font>
      <fill>
        <patternFill>
          <bgColor theme="1"/>
        </patternFill>
      </fill>
      <border>
        <right style="thin">
          <color theme="1" tint="0.14996795556505021"/>
        </right>
        <top style="thin">
          <color theme="1" tint="0.14996795556505021"/>
        </top>
        <vertical/>
        <horizontal/>
      </border>
    </dxf>
    <dxf>
      <font>
        <color theme="1"/>
      </font>
      <fill>
        <patternFill>
          <bgColor theme="0"/>
        </patternFill>
      </fill>
    </dxf>
    <dxf>
      <font>
        <color theme="0"/>
      </font>
      <fill>
        <patternFill>
          <bgColor theme="0" tint="-0.499984740745262"/>
        </patternFill>
      </fill>
      <border>
        <right style="thin">
          <color theme="0"/>
        </right>
        <top style="thin">
          <color theme="0"/>
        </top>
      </border>
    </dxf>
    <dxf>
      <font>
        <color theme="1" tint="0.14996795556505021"/>
      </font>
      <fill>
        <patternFill>
          <bgColor theme="1"/>
        </patternFill>
      </fill>
      <border>
        <top style="thin">
          <color theme="1" tint="0.14996795556505021"/>
        </top>
        <vertical/>
        <horizontal/>
      </border>
    </dxf>
    <dxf>
      <font>
        <color theme="1"/>
      </font>
      <fill>
        <patternFill>
          <bgColor theme="0"/>
        </patternFill>
      </fill>
    </dxf>
    <dxf>
      <font>
        <color theme="0"/>
      </font>
      <fill>
        <patternFill>
          <bgColor theme="0" tint="-0.499984740745262"/>
        </patternFill>
      </fill>
      <border>
        <top style="thin">
          <color theme="0"/>
        </top>
      </border>
    </dxf>
    <dxf>
      <font>
        <color theme="1" tint="0.14996795556505021"/>
      </font>
      <fill>
        <patternFill>
          <bgColor theme="1"/>
        </patternFill>
      </fill>
      <border>
        <left style="thin">
          <color theme="1" tint="0.14996795556505021"/>
        </left>
        <top style="thin">
          <color theme="1" tint="0.14996795556505021"/>
        </top>
        <vertical/>
        <horizontal/>
      </border>
    </dxf>
    <dxf>
      <font>
        <color theme="1"/>
      </font>
      <fill>
        <patternFill>
          <bgColor theme="0"/>
        </patternFill>
      </fill>
    </dxf>
    <dxf>
      <font>
        <color theme="0"/>
      </font>
      <fill>
        <patternFill>
          <bgColor theme="0" tint="-0.499984740745262"/>
        </patternFill>
      </fill>
      <border>
        <left style="thin">
          <color theme="0"/>
        </left>
        <top style="thin">
          <color theme="0"/>
        </top>
      </border>
    </dxf>
    <dxf>
      <font>
        <color theme="0"/>
      </font>
      <fill>
        <patternFill>
          <bgColor theme="1"/>
        </patternFill>
      </fill>
      <border>
        <left style="thin">
          <color theme="1" tint="0.14996795556505021"/>
        </left>
        <right style="thin">
          <color theme="1" tint="0.14996795556505021"/>
        </right>
        <top style="thin">
          <color theme="1" tint="0.14996795556505021"/>
        </top>
        <bottom style="thin">
          <color theme="1" tint="0.14996795556505021"/>
        </bottom>
      </border>
    </dxf>
    <dxf>
      <font>
        <color theme="0"/>
      </font>
      <fill>
        <patternFill>
          <bgColor theme="1"/>
        </patternFill>
      </fill>
    </dxf>
    <dxf>
      <font>
        <color theme="1" tint="0.14996795556505021"/>
      </font>
      <fill>
        <patternFill>
          <bgColor theme="1"/>
        </patternFill>
      </fill>
      <border>
        <bottom style="thin">
          <color theme="1" tint="0.14996795556505021"/>
        </bottom>
        <vertical/>
        <horizontal/>
      </border>
    </dxf>
    <dxf>
      <fill>
        <patternFill>
          <bgColor theme="0"/>
        </patternFill>
      </fill>
    </dxf>
    <dxf>
      <font>
        <color theme="0"/>
      </font>
      <fill>
        <patternFill>
          <bgColor theme="0" tint="-0.499984740745262"/>
        </patternFill>
      </fill>
      <border>
        <bottom style="thin">
          <color theme="0"/>
        </bottom>
      </border>
    </dxf>
    <dxf>
      <fill>
        <patternFill>
          <bgColor theme="1"/>
        </patternFill>
      </fill>
      <border>
        <left style="thin">
          <color theme="1" tint="0.14996795556505021"/>
        </left>
        <bottom style="thin">
          <color theme="1" tint="0.14996795556505021"/>
        </bottom>
        <vertical/>
        <horizontal/>
      </border>
    </dxf>
    <dxf>
      <fill>
        <patternFill>
          <bgColor theme="0"/>
        </patternFill>
      </fill>
    </dxf>
    <dxf>
      <fill>
        <patternFill>
          <bgColor theme="0" tint="-0.499984740745262"/>
        </patternFill>
      </fill>
      <border>
        <left style="thin">
          <color theme="0"/>
        </left>
        <bottom style="thin">
          <color theme="0"/>
        </bottom>
      </border>
    </dxf>
    <dxf>
      <fill>
        <patternFill>
          <bgColor theme="1"/>
        </patternFill>
      </fill>
      <border>
        <right style="thin">
          <color theme="1" tint="0.14996795556505021"/>
        </right>
        <bottom style="thin">
          <color theme="1" tint="0.14996795556505021"/>
        </bottom>
        <vertical/>
        <horizontal/>
      </border>
    </dxf>
    <dxf>
      <fill>
        <patternFill>
          <bgColor theme="0"/>
        </patternFill>
      </fill>
    </dxf>
    <dxf>
      <fill>
        <patternFill>
          <bgColor theme="0" tint="-0.499984740745262"/>
        </patternFill>
      </fill>
      <border>
        <right style="thin">
          <color theme="0"/>
        </right>
        <bottom style="thin">
          <color theme="0"/>
        </bottom>
      </border>
    </dxf>
    <dxf>
      <font>
        <color theme="1" tint="0.14996795556505021"/>
      </font>
      <fill>
        <patternFill>
          <bgColor theme="1"/>
        </patternFill>
      </fill>
      <border>
        <right style="thin">
          <color theme="1" tint="0.14996795556505021"/>
        </right>
        <top style="thin">
          <color theme="1" tint="0.14996795556505021"/>
        </top>
        <vertical/>
        <horizontal/>
      </border>
    </dxf>
    <dxf>
      <font>
        <color theme="1"/>
      </font>
      <fill>
        <patternFill>
          <bgColor theme="0"/>
        </patternFill>
      </fill>
    </dxf>
    <dxf>
      <font>
        <color theme="0"/>
      </font>
      <fill>
        <patternFill>
          <bgColor theme="0" tint="-0.499984740745262"/>
        </patternFill>
      </fill>
      <border>
        <right style="thin">
          <color theme="0"/>
        </right>
        <top style="thin">
          <color theme="0"/>
        </top>
      </border>
    </dxf>
    <dxf>
      <font>
        <color theme="1" tint="0.14996795556505021"/>
      </font>
      <fill>
        <patternFill>
          <bgColor theme="1"/>
        </patternFill>
      </fill>
      <border>
        <top style="thin">
          <color theme="1" tint="0.14996795556505021"/>
        </top>
        <vertical/>
        <horizontal/>
      </border>
    </dxf>
    <dxf>
      <font>
        <color theme="1"/>
      </font>
      <fill>
        <patternFill>
          <bgColor theme="0"/>
        </patternFill>
      </fill>
    </dxf>
    <dxf>
      <font>
        <color theme="0"/>
      </font>
      <fill>
        <patternFill>
          <bgColor theme="0" tint="-0.499984740745262"/>
        </patternFill>
      </fill>
      <border>
        <top style="thin">
          <color theme="0"/>
        </top>
      </border>
    </dxf>
    <dxf>
      <font>
        <color theme="1" tint="0.14996795556505021"/>
      </font>
      <fill>
        <patternFill>
          <bgColor theme="1"/>
        </patternFill>
      </fill>
      <border>
        <left style="thin">
          <color theme="1" tint="0.14996795556505021"/>
        </left>
        <top style="thin">
          <color theme="1" tint="0.14996795556505021"/>
        </top>
        <vertical/>
        <horizontal/>
      </border>
    </dxf>
    <dxf>
      <font>
        <color theme="1"/>
      </font>
      <fill>
        <patternFill>
          <bgColor theme="0"/>
        </patternFill>
      </fill>
    </dxf>
    <dxf>
      <font>
        <color theme="0"/>
      </font>
      <fill>
        <patternFill>
          <bgColor theme="0" tint="-0.499984740745262"/>
        </patternFill>
      </fill>
      <border>
        <left style="thin">
          <color theme="0"/>
        </left>
        <top style="thin">
          <color theme="0"/>
        </top>
      </border>
    </dxf>
    <dxf>
      <font>
        <color theme="0"/>
      </font>
      <fill>
        <patternFill>
          <bgColor theme="1"/>
        </patternFill>
      </fill>
      <border>
        <left style="thin">
          <color theme="1" tint="0.14996795556505021"/>
        </left>
        <right style="thin">
          <color theme="1" tint="0.14996795556505021"/>
        </right>
        <top style="thin">
          <color theme="1" tint="0.14996795556505021"/>
        </top>
        <bottom style="thin">
          <color theme="1" tint="0.14996795556505021"/>
        </bottom>
      </border>
    </dxf>
    <dxf>
      <font>
        <color theme="0"/>
      </font>
      <fill>
        <patternFill>
          <bgColor theme="1"/>
        </patternFill>
      </fill>
    </dxf>
    <dxf>
      <font>
        <color theme="1" tint="0.14996795556505021"/>
      </font>
      <fill>
        <patternFill>
          <bgColor theme="1"/>
        </patternFill>
      </fill>
      <border>
        <bottom style="thin">
          <color theme="1" tint="0.14996795556505021"/>
        </bottom>
        <vertical/>
        <horizontal/>
      </border>
    </dxf>
    <dxf>
      <fill>
        <patternFill>
          <bgColor theme="0"/>
        </patternFill>
      </fill>
    </dxf>
    <dxf>
      <font>
        <color theme="0"/>
      </font>
      <fill>
        <patternFill>
          <bgColor theme="0" tint="-0.499984740745262"/>
        </patternFill>
      </fill>
      <border>
        <bottom style="thin">
          <color theme="0"/>
        </bottom>
      </border>
    </dxf>
    <dxf>
      <fill>
        <patternFill>
          <bgColor theme="1"/>
        </patternFill>
      </fill>
      <border>
        <left style="thin">
          <color theme="1" tint="0.14996795556505021"/>
        </left>
        <bottom style="thin">
          <color theme="1" tint="0.14996795556505021"/>
        </bottom>
        <vertical/>
        <horizontal/>
      </border>
    </dxf>
    <dxf>
      <fill>
        <patternFill>
          <bgColor theme="0"/>
        </patternFill>
      </fill>
    </dxf>
    <dxf>
      <fill>
        <patternFill>
          <bgColor theme="0" tint="-0.499984740745262"/>
        </patternFill>
      </fill>
      <border>
        <left style="thin">
          <color theme="0"/>
        </left>
        <bottom style="thin">
          <color theme="0"/>
        </bottom>
      </border>
    </dxf>
    <dxf>
      <fill>
        <patternFill>
          <bgColor theme="1"/>
        </patternFill>
      </fill>
      <border>
        <right style="thin">
          <color theme="1" tint="0.14996795556505021"/>
        </right>
        <bottom style="thin">
          <color theme="1" tint="0.14996795556505021"/>
        </bottom>
        <vertical/>
        <horizontal/>
      </border>
    </dxf>
    <dxf>
      <fill>
        <patternFill>
          <bgColor theme="0"/>
        </patternFill>
      </fill>
    </dxf>
    <dxf>
      <fill>
        <patternFill>
          <bgColor theme="0" tint="-0.499984740745262"/>
        </patternFill>
      </fill>
      <border>
        <right style="thin">
          <color theme="0"/>
        </right>
        <bottom style="thin">
          <color theme="0"/>
        </bottom>
      </border>
    </dxf>
    <dxf>
      <font>
        <color theme="1" tint="0.14996795556505021"/>
      </font>
      <fill>
        <patternFill>
          <bgColor theme="1"/>
        </patternFill>
      </fill>
      <border>
        <right style="thin">
          <color theme="1" tint="0.14996795556505021"/>
        </right>
        <top style="thin">
          <color theme="1" tint="0.14996795556505021"/>
        </top>
        <vertical/>
        <horizontal/>
      </border>
    </dxf>
    <dxf>
      <font>
        <color theme="1"/>
      </font>
      <fill>
        <patternFill>
          <bgColor theme="0"/>
        </patternFill>
      </fill>
    </dxf>
    <dxf>
      <font>
        <color theme="0"/>
      </font>
      <fill>
        <patternFill>
          <bgColor theme="0" tint="-0.499984740745262"/>
        </patternFill>
      </fill>
      <border>
        <right style="thin">
          <color theme="0"/>
        </right>
        <top style="thin">
          <color theme="0"/>
        </top>
      </border>
    </dxf>
    <dxf>
      <font>
        <color theme="1" tint="0.14996795556505021"/>
      </font>
      <fill>
        <patternFill>
          <bgColor theme="1"/>
        </patternFill>
      </fill>
      <border>
        <top style="thin">
          <color theme="1" tint="0.14996795556505021"/>
        </top>
        <vertical/>
        <horizontal/>
      </border>
    </dxf>
    <dxf>
      <font>
        <color theme="1"/>
      </font>
      <fill>
        <patternFill>
          <bgColor theme="0"/>
        </patternFill>
      </fill>
    </dxf>
    <dxf>
      <font>
        <color theme="0"/>
      </font>
      <fill>
        <patternFill>
          <bgColor theme="0" tint="-0.499984740745262"/>
        </patternFill>
      </fill>
      <border>
        <top style="thin">
          <color theme="0"/>
        </top>
      </border>
    </dxf>
    <dxf>
      <font>
        <color theme="1" tint="0.14996795556505021"/>
      </font>
      <fill>
        <patternFill>
          <bgColor theme="1"/>
        </patternFill>
      </fill>
      <border>
        <left style="thin">
          <color theme="1" tint="0.14996795556505021"/>
        </left>
        <top style="thin">
          <color theme="1" tint="0.14996795556505021"/>
        </top>
        <vertical/>
        <horizontal/>
      </border>
    </dxf>
    <dxf>
      <font>
        <color theme="1"/>
      </font>
      <fill>
        <patternFill>
          <bgColor theme="0"/>
        </patternFill>
      </fill>
    </dxf>
    <dxf>
      <font>
        <color theme="0"/>
      </font>
      <fill>
        <patternFill>
          <bgColor theme="0" tint="-0.499984740745262"/>
        </patternFill>
      </fill>
      <border>
        <left style="thin">
          <color theme="0"/>
        </left>
        <top style="thin">
          <color theme="0"/>
        </top>
      </border>
    </dxf>
    <dxf>
      <font>
        <color theme="0"/>
      </font>
      <fill>
        <patternFill>
          <bgColor theme="1"/>
        </patternFill>
      </fill>
      <border>
        <left style="thin">
          <color theme="1" tint="0.14996795556505021"/>
        </left>
        <right style="thin">
          <color theme="1" tint="0.14996795556505021"/>
        </right>
        <top style="thin">
          <color theme="1" tint="0.14996795556505021"/>
        </top>
        <bottom style="thin">
          <color theme="1" tint="0.14996795556505021"/>
        </bottom>
      </border>
    </dxf>
    <dxf>
      <font>
        <color theme="0"/>
      </font>
      <fill>
        <patternFill>
          <bgColor theme="1"/>
        </patternFill>
      </fill>
    </dxf>
    <dxf>
      <font>
        <color theme="1" tint="0.14996795556505021"/>
      </font>
      <fill>
        <patternFill>
          <bgColor theme="1"/>
        </patternFill>
      </fill>
      <border>
        <bottom style="thin">
          <color theme="1" tint="0.14996795556505021"/>
        </bottom>
        <vertical/>
        <horizontal/>
      </border>
    </dxf>
    <dxf>
      <fill>
        <patternFill>
          <bgColor theme="0"/>
        </patternFill>
      </fill>
    </dxf>
    <dxf>
      <font>
        <color theme="0"/>
      </font>
      <fill>
        <patternFill>
          <bgColor theme="0" tint="-0.499984740745262"/>
        </patternFill>
      </fill>
      <border>
        <bottom style="thin">
          <color theme="0"/>
        </bottom>
      </border>
    </dxf>
    <dxf>
      <fill>
        <patternFill>
          <bgColor theme="1"/>
        </patternFill>
      </fill>
      <border>
        <left style="thin">
          <color theme="1" tint="0.14996795556505021"/>
        </left>
        <bottom style="thin">
          <color theme="1" tint="0.14996795556505021"/>
        </bottom>
        <vertical/>
        <horizontal/>
      </border>
    </dxf>
    <dxf>
      <fill>
        <patternFill>
          <bgColor theme="0"/>
        </patternFill>
      </fill>
    </dxf>
    <dxf>
      <fill>
        <patternFill>
          <bgColor theme="0" tint="-0.499984740745262"/>
        </patternFill>
      </fill>
      <border>
        <left style="thin">
          <color theme="0"/>
        </left>
        <bottom style="thin">
          <color theme="0"/>
        </bottom>
      </border>
    </dxf>
    <dxf>
      <fill>
        <patternFill>
          <bgColor theme="1"/>
        </patternFill>
      </fill>
      <border>
        <right style="thin">
          <color theme="1" tint="0.14996795556505021"/>
        </right>
        <bottom style="thin">
          <color theme="1" tint="0.14996795556505021"/>
        </bottom>
        <vertical/>
        <horizontal/>
      </border>
    </dxf>
    <dxf>
      <fill>
        <patternFill>
          <bgColor theme="0"/>
        </patternFill>
      </fill>
    </dxf>
    <dxf>
      <fill>
        <patternFill>
          <bgColor theme="0" tint="-0.499984740745262"/>
        </patternFill>
      </fill>
      <border>
        <right style="thin">
          <color theme="0"/>
        </right>
        <bottom style="thin">
          <color theme="0"/>
        </bottom>
      </border>
    </dxf>
    <dxf>
      <font>
        <color theme="1" tint="0.14996795556505021"/>
      </font>
      <fill>
        <patternFill>
          <bgColor theme="1"/>
        </patternFill>
      </fill>
      <border>
        <right style="thin">
          <color theme="1" tint="0.14996795556505021"/>
        </right>
        <top style="thin">
          <color theme="1" tint="0.14996795556505021"/>
        </top>
        <vertical/>
        <horizontal/>
      </border>
    </dxf>
    <dxf>
      <font>
        <color theme="1"/>
      </font>
      <fill>
        <patternFill>
          <bgColor theme="0"/>
        </patternFill>
      </fill>
    </dxf>
    <dxf>
      <font>
        <color theme="0"/>
      </font>
      <fill>
        <patternFill>
          <bgColor theme="0" tint="-0.499984740745262"/>
        </patternFill>
      </fill>
      <border>
        <right style="thin">
          <color theme="0"/>
        </right>
        <top style="thin">
          <color theme="0"/>
        </top>
      </border>
    </dxf>
    <dxf>
      <font>
        <color theme="1" tint="0.14996795556505021"/>
      </font>
      <fill>
        <patternFill>
          <bgColor theme="1"/>
        </patternFill>
      </fill>
      <border>
        <top style="thin">
          <color theme="1" tint="0.14996795556505021"/>
        </top>
        <vertical/>
        <horizontal/>
      </border>
    </dxf>
    <dxf>
      <font>
        <color theme="1"/>
      </font>
      <fill>
        <patternFill>
          <bgColor theme="0"/>
        </patternFill>
      </fill>
    </dxf>
    <dxf>
      <font>
        <color theme="0"/>
      </font>
      <fill>
        <patternFill>
          <bgColor theme="0" tint="-0.499984740745262"/>
        </patternFill>
      </fill>
      <border>
        <top style="thin">
          <color theme="0"/>
        </top>
      </border>
    </dxf>
    <dxf>
      <font>
        <color theme="1" tint="0.14996795556505021"/>
      </font>
      <fill>
        <patternFill>
          <bgColor theme="1"/>
        </patternFill>
      </fill>
      <border>
        <left style="thin">
          <color theme="1" tint="0.14996795556505021"/>
        </left>
        <top style="thin">
          <color theme="1" tint="0.14996795556505021"/>
        </top>
        <vertical/>
        <horizontal/>
      </border>
    </dxf>
    <dxf>
      <font>
        <color theme="1"/>
      </font>
      <fill>
        <patternFill>
          <bgColor theme="0"/>
        </patternFill>
      </fill>
    </dxf>
    <dxf>
      <font>
        <color theme="0"/>
      </font>
      <fill>
        <patternFill>
          <bgColor theme="0" tint="-0.499984740745262"/>
        </patternFill>
      </fill>
      <border>
        <left style="thin">
          <color theme="0"/>
        </left>
        <top style="thin">
          <color theme="0"/>
        </top>
      </border>
    </dxf>
    <dxf>
      <font>
        <color theme="0"/>
      </font>
      <fill>
        <patternFill>
          <bgColor theme="1"/>
        </patternFill>
      </fill>
      <border>
        <left style="thin">
          <color theme="1" tint="0.14996795556505021"/>
        </left>
        <right style="thin">
          <color theme="1" tint="0.14996795556505021"/>
        </right>
        <top style="thin">
          <color theme="1" tint="0.14996795556505021"/>
        </top>
        <bottom style="thin">
          <color theme="1" tint="0.14996795556505021"/>
        </bottom>
      </border>
    </dxf>
    <dxf>
      <font>
        <color theme="0"/>
      </font>
      <fill>
        <patternFill>
          <bgColor theme="1"/>
        </patternFill>
      </fill>
    </dxf>
    <dxf>
      <font>
        <color theme="1" tint="0.14996795556505021"/>
      </font>
      <fill>
        <patternFill>
          <bgColor theme="1"/>
        </patternFill>
      </fill>
      <border>
        <bottom style="thin">
          <color theme="1" tint="0.14996795556505021"/>
        </bottom>
        <vertical/>
        <horizontal/>
      </border>
    </dxf>
    <dxf>
      <fill>
        <patternFill>
          <bgColor theme="0"/>
        </patternFill>
      </fill>
    </dxf>
    <dxf>
      <font>
        <color theme="0"/>
      </font>
      <fill>
        <patternFill>
          <bgColor theme="0" tint="-0.499984740745262"/>
        </patternFill>
      </fill>
      <border>
        <bottom style="thin">
          <color theme="0"/>
        </bottom>
      </border>
    </dxf>
    <dxf>
      <fill>
        <patternFill>
          <bgColor theme="1"/>
        </patternFill>
      </fill>
      <border>
        <left style="thin">
          <color theme="1" tint="0.14996795556505021"/>
        </left>
        <bottom style="thin">
          <color theme="1" tint="0.14996795556505021"/>
        </bottom>
        <vertical/>
        <horizontal/>
      </border>
    </dxf>
    <dxf>
      <fill>
        <patternFill>
          <bgColor theme="0"/>
        </patternFill>
      </fill>
    </dxf>
    <dxf>
      <fill>
        <patternFill>
          <bgColor theme="0" tint="-0.499984740745262"/>
        </patternFill>
      </fill>
      <border>
        <left style="thin">
          <color theme="0"/>
        </left>
        <bottom style="thin">
          <color theme="0"/>
        </bottom>
      </border>
    </dxf>
    <dxf>
      <fill>
        <patternFill>
          <bgColor theme="1"/>
        </patternFill>
      </fill>
      <border>
        <right style="thin">
          <color theme="1" tint="0.14996795556505021"/>
        </right>
        <bottom style="thin">
          <color theme="1" tint="0.14996795556505021"/>
        </bottom>
        <vertical/>
        <horizontal/>
      </border>
    </dxf>
    <dxf>
      <fill>
        <patternFill>
          <bgColor theme="0"/>
        </patternFill>
      </fill>
    </dxf>
    <dxf>
      <fill>
        <patternFill>
          <bgColor theme="0" tint="-0.499984740745262"/>
        </patternFill>
      </fill>
      <border>
        <right style="thin">
          <color theme="0"/>
        </right>
        <bottom style="thin">
          <color theme="0"/>
        </bottom>
      </border>
    </dxf>
    <dxf>
      <font>
        <color theme="1" tint="0.14996795556505021"/>
      </font>
      <fill>
        <patternFill>
          <bgColor theme="1"/>
        </patternFill>
      </fill>
      <border>
        <right style="thin">
          <color theme="1" tint="0.14996795556505021"/>
        </right>
        <top style="thin">
          <color theme="1" tint="0.14996795556505021"/>
        </top>
        <vertical/>
        <horizontal/>
      </border>
    </dxf>
    <dxf>
      <font>
        <color theme="1"/>
      </font>
      <fill>
        <patternFill>
          <bgColor theme="0"/>
        </patternFill>
      </fill>
    </dxf>
    <dxf>
      <font>
        <color theme="0"/>
      </font>
      <fill>
        <patternFill>
          <bgColor theme="0" tint="-0.499984740745262"/>
        </patternFill>
      </fill>
      <border>
        <right style="thin">
          <color theme="0"/>
        </right>
        <top style="thin">
          <color theme="0"/>
        </top>
      </border>
    </dxf>
    <dxf>
      <font>
        <color theme="1" tint="0.14996795556505021"/>
      </font>
      <fill>
        <patternFill>
          <bgColor theme="1"/>
        </patternFill>
      </fill>
      <border>
        <top style="thin">
          <color theme="1" tint="0.14996795556505021"/>
        </top>
        <vertical/>
        <horizontal/>
      </border>
    </dxf>
    <dxf>
      <font>
        <color theme="1"/>
      </font>
      <fill>
        <patternFill>
          <bgColor theme="0"/>
        </patternFill>
      </fill>
    </dxf>
    <dxf>
      <font>
        <color theme="0"/>
      </font>
      <fill>
        <patternFill>
          <bgColor theme="0" tint="-0.499984740745262"/>
        </patternFill>
      </fill>
      <border>
        <top style="thin">
          <color theme="0"/>
        </top>
      </border>
    </dxf>
    <dxf>
      <font>
        <color theme="1" tint="0.14996795556505021"/>
      </font>
      <fill>
        <patternFill>
          <bgColor theme="1"/>
        </patternFill>
      </fill>
      <border>
        <left style="thin">
          <color theme="1" tint="0.14996795556505021"/>
        </left>
        <top style="thin">
          <color theme="1" tint="0.14996795556505021"/>
        </top>
        <vertical/>
        <horizontal/>
      </border>
    </dxf>
    <dxf>
      <font>
        <color theme="1"/>
      </font>
      <fill>
        <patternFill>
          <bgColor theme="0"/>
        </patternFill>
      </fill>
    </dxf>
    <dxf>
      <font>
        <color theme="0"/>
      </font>
      <fill>
        <patternFill>
          <bgColor theme="0" tint="-0.499984740745262"/>
        </patternFill>
      </fill>
      <border>
        <left style="thin">
          <color theme="0"/>
        </left>
        <top style="thin">
          <color theme="0"/>
        </top>
      </border>
    </dxf>
    <dxf>
      <font>
        <color theme="0"/>
      </font>
      <fill>
        <patternFill>
          <bgColor theme="1"/>
        </patternFill>
      </fill>
      <border>
        <left style="thin">
          <color theme="1" tint="0.14996795556505021"/>
        </left>
        <right style="thin">
          <color theme="1" tint="0.14996795556505021"/>
        </right>
        <top style="thin">
          <color theme="1" tint="0.14996795556505021"/>
        </top>
        <bottom style="thin">
          <color theme="1" tint="0.14996795556505021"/>
        </bottom>
      </border>
    </dxf>
    <dxf>
      <font>
        <color theme="0"/>
      </font>
      <fill>
        <patternFill>
          <bgColor theme="1"/>
        </patternFill>
      </fill>
    </dxf>
    <dxf>
      <font>
        <color theme="1" tint="0.14996795556505021"/>
      </font>
      <fill>
        <patternFill>
          <bgColor theme="1"/>
        </patternFill>
      </fill>
      <border>
        <bottom style="thin">
          <color theme="1" tint="0.14996795556505021"/>
        </bottom>
        <vertical/>
        <horizontal/>
      </border>
    </dxf>
    <dxf>
      <fill>
        <patternFill>
          <bgColor theme="0"/>
        </patternFill>
      </fill>
    </dxf>
    <dxf>
      <font>
        <color theme="0"/>
      </font>
      <fill>
        <patternFill>
          <bgColor theme="0" tint="-0.499984740745262"/>
        </patternFill>
      </fill>
      <border>
        <bottom style="thin">
          <color theme="0"/>
        </bottom>
      </border>
    </dxf>
    <dxf>
      <fill>
        <patternFill>
          <bgColor theme="1"/>
        </patternFill>
      </fill>
      <border>
        <left style="thin">
          <color theme="1" tint="0.14996795556505021"/>
        </left>
        <bottom style="thin">
          <color theme="1" tint="0.14996795556505021"/>
        </bottom>
        <vertical/>
        <horizontal/>
      </border>
    </dxf>
    <dxf>
      <fill>
        <patternFill>
          <bgColor theme="0"/>
        </patternFill>
      </fill>
    </dxf>
    <dxf>
      <fill>
        <patternFill>
          <bgColor theme="0" tint="-0.499984740745262"/>
        </patternFill>
      </fill>
      <border>
        <left style="thin">
          <color theme="0"/>
        </left>
        <bottom style="thin">
          <color theme="0"/>
        </bottom>
      </border>
    </dxf>
    <dxf>
      <fill>
        <patternFill>
          <bgColor theme="1"/>
        </patternFill>
      </fill>
      <border>
        <right style="thin">
          <color theme="1" tint="0.14996795556505021"/>
        </right>
        <bottom style="thin">
          <color theme="1" tint="0.14996795556505021"/>
        </bottom>
        <vertical/>
        <horizontal/>
      </border>
    </dxf>
    <dxf>
      <fill>
        <patternFill>
          <bgColor theme="0"/>
        </patternFill>
      </fill>
    </dxf>
    <dxf>
      <fill>
        <patternFill>
          <bgColor theme="0" tint="-0.499984740745262"/>
        </patternFill>
      </fill>
      <border>
        <right style="thin">
          <color theme="0"/>
        </right>
        <bottom style="thin">
          <color theme="0"/>
        </bottom>
      </border>
    </dxf>
    <dxf>
      <font>
        <color theme="1" tint="0.14996795556505021"/>
      </font>
      <fill>
        <patternFill>
          <bgColor theme="1"/>
        </patternFill>
      </fill>
      <border>
        <right style="thin">
          <color theme="1" tint="0.14996795556505021"/>
        </right>
        <top style="thin">
          <color theme="1" tint="0.14996795556505021"/>
        </top>
        <vertical/>
        <horizontal/>
      </border>
    </dxf>
    <dxf>
      <font>
        <color theme="1"/>
      </font>
      <fill>
        <patternFill>
          <bgColor theme="0"/>
        </patternFill>
      </fill>
    </dxf>
    <dxf>
      <font>
        <color theme="0"/>
      </font>
      <fill>
        <patternFill>
          <bgColor theme="0" tint="-0.499984740745262"/>
        </patternFill>
      </fill>
      <border>
        <right style="thin">
          <color theme="0"/>
        </right>
        <top style="thin">
          <color theme="0"/>
        </top>
      </border>
    </dxf>
    <dxf>
      <font>
        <color theme="1" tint="0.14996795556505021"/>
      </font>
      <fill>
        <patternFill>
          <bgColor theme="1"/>
        </patternFill>
      </fill>
      <border>
        <top style="thin">
          <color theme="1" tint="0.14996795556505021"/>
        </top>
        <vertical/>
        <horizontal/>
      </border>
    </dxf>
    <dxf>
      <font>
        <color theme="1"/>
      </font>
      <fill>
        <patternFill>
          <bgColor theme="0"/>
        </patternFill>
      </fill>
    </dxf>
    <dxf>
      <font>
        <color theme="0"/>
      </font>
      <fill>
        <patternFill>
          <bgColor theme="0" tint="-0.499984740745262"/>
        </patternFill>
      </fill>
      <border>
        <top style="thin">
          <color theme="0"/>
        </top>
      </border>
    </dxf>
    <dxf>
      <font>
        <color theme="1" tint="0.14996795556505021"/>
      </font>
      <fill>
        <patternFill>
          <bgColor theme="1"/>
        </patternFill>
      </fill>
      <border>
        <left style="thin">
          <color theme="1" tint="0.14996795556505021"/>
        </left>
        <top style="thin">
          <color theme="1" tint="0.14996795556505021"/>
        </top>
        <vertical/>
        <horizontal/>
      </border>
    </dxf>
    <dxf>
      <font>
        <color theme="1"/>
      </font>
      <fill>
        <patternFill>
          <bgColor theme="0"/>
        </patternFill>
      </fill>
    </dxf>
    <dxf>
      <font>
        <color theme="0"/>
      </font>
      <fill>
        <patternFill>
          <bgColor theme="0" tint="-0.499984740745262"/>
        </patternFill>
      </fill>
      <border>
        <left style="thin">
          <color theme="0"/>
        </left>
        <top style="thin">
          <color theme="0"/>
        </top>
      </border>
    </dxf>
    <dxf>
      <font>
        <color theme="0"/>
      </font>
      <fill>
        <patternFill>
          <bgColor theme="1"/>
        </patternFill>
      </fill>
      <border>
        <left style="thin">
          <color theme="1" tint="0.14996795556505021"/>
        </left>
        <right style="thin">
          <color theme="1" tint="0.14996795556505021"/>
        </right>
        <top style="thin">
          <color theme="1" tint="0.14996795556505021"/>
        </top>
        <bottom style="thin">
          <color theme="1" tint="0.14996795556505021"/>
        </bottom>
      </border>
    </dxf>
    <dxf>
      <font>
        <color theme="0"/>
      </font>
      <fill>
        <patternFill>
          <bgColor theme="1"/>
        </patternFill>
      </fill>
    </dxf>
    <dxf>
      <font>
        <color theme="1" tint="0.14996795556505021"/>
      </font>
      <fill>
        <patternFill>
          <bgColor theme="1"/>
        </patternFill>
      </fill>
      <border>
        <bottom style="thin">
          <color theme="1" tint="0.14996795556505021"/>
        </bottom>
        <vertical/>
        <horizontal/>
      </border>
    </dxf>
    <dxf>
      <fill>
        <patternFill>
          <bgColor theme="0"/>
        </patternFill>
      </fill>
    </dxf>
    <dxf>
      <font>
        <color theme="0"/>
      </font>
      <fill>
        <patternFill>
          <bgColor theme="0" tint="-0.499984740745262"/>
        </patternFill>
      </fill>
      <border>
        <bottom style="thin">
          <color theme="0"/>
        </bottom>
      </border>
    </dxf>
    <dxf>
      <fill>
        <patternFill>
          <bgColor theme="1"/>
        </patternFill>
      </fill>
      <border>
        <left style="thin">
          <color theme="1" tint="0.14996795556505021"/>
        </left>
        <bottom style="thin">
          <color theme="1" tint="0.14996795556505021"/>
        </bottom>
        <vertical/>
        <horizontal/>
      </border>
    </dxf>
    <dxf>
      <fill>
        <patternFill>
          <bgColor theme="0"/>
        </patternFill>
      </fill>
    </dxf>
    <dxf>
      <fill>
        <patternFill>
          <bgColor theme="0" tint="-0.499984740745262"/>
        </patternFill>
      </fill>
      <border>
        <left style="thin">
          <color theme="0"/>
        </left>
        <bottom style="thin">
          <color theme="0"/>
        </bottom>
      </border>
    </dxf>
    <dxf>
      <fill>
        <patternFill>
          <bgColor theme="1"/>
        </patternFill>
      </fill>
      <border>
        <right style="thin">
          <color theme="1" tint="0.14996795556505021"/>
        </right>
        <bottom style="thin">
          <color theme="1" tint="0.14996795556505021"/>
        </bottom>
        <vertical/>
        <horizontal/>
      </border>
    </dxf>
    <dxf>
      <fill>
        <patternFill>
          <bgColor theme="0"/>
        </patternFill>
      </fill>
    </dxf>
    <dxf>
      <fill>
        <patternFill>
          <bgColor theme="0" tint="-0.499984740745262"/>
        </patternFill>
      </fill>
      <border>
        <right style="thin">
          <color theme="0"/>
        </right>
        <bottom style="thin">
          <color theme="0"/>
        </bottom>
      </border>
    </dxf>
    <dxf>
      <font>
        <color theme="1" tint="0.14996795556505021"/>
      </font>
      <fill>
        <patternFill>
          <bgColor theme="1"/>
        </patternFill>
      </fill>
      <border>
        <right style="thin">
          <color theme="1" tint="0.14996795556505021"/>
        </right>
        <top style="thin">
          <color theme="1" tint="0.14996795556505021"/>
        </top>
        <vertical/>
        <horizontal/>
      </border>
    </dxf>
    <dxf>
      <font>
        <color theme="1"/>
      </font>
      <fill>
        <patternFill>
          <bgColor theme="0"/>
        </patternFill>
      </fill>
    </dxf>
    <dxf>
      <font>
        <color theme="0"/>
      </font>
      <fill>
        <patternFill>
          <bgColor theme="0" tint="-0.499984740745262"/>
        </patternFill>
      </fill>
      <border>
        <right style="thin">
          <color theme="0"/>
        </right>
        <top style="thin">
          <color theme="0"/>
        </top>
      </border>
    </dxf>
    <dxf>
      <font>
        <color theme="1" tint="0.14996795556505021"/>
      </font>
      <fill>
        <patternFill>
          <bgColor theme="1"/>
        </patternFill>
      </fill>
      <border>
        <top style="thin">
          <color theme="1" tint="0.14996795556505021"/>
        </top>
        <vertical/>
        <horizontal/>
      </border>
    </dxf>
    <dxf>
      <font>
        <color theme="1"/>
      </font>
      <fill>
        <patternFill>
          <bgColor theme="0"/>
        </patternFill>
      </fill>
    </dxf>
    <dxf>
      <font>
        <color theme="0"/>
      </font>
      <fill>
        <patternFill>
          <bgColor theme="0" tint="-0.499984740745262"/>
        </patternFill>
      </fill>
      <border>
        <top style="thin">
          <color theme="0"/>
        </top>
      </border>
    </dxf>
    <dxf>
      <font>
        <color theme="1" tint="0.14996795556505021"/>
      </font>
      <fill>
        <patternFill>
          <bgColor theme="1"/>
        </patternFill>
      </fill>
      <border>
        <left style="thin">
          <color theme="1" tint="0.14996795556505021"/>
        </left>
        <top style="thin">
          <color theme="1" tint="0.14996795556505021"/>
        </top>
        <vertical/>
        <horizontal/>
      </border>
    </dxf>
    <dxf>
      <font>
        <color theme="1"/>
      </font>
      <fill>
        <patternFill>
          <bgColor theme="0"/>
        </patternFill>
      </fill>
    </dxf>
    <dxf>
      <font>
        <color theme="0"/>
      </font>
      <fill>
        <patternFill>
          <bgColor theme="0" tint="-0.499984740745262"/>
        </patternFill>
      </fill>
      <border>
        <left style="thin">
          <color theme="0"/>
        </left>
        <top style="thin">
          <color theme="0"/>
        </top>
      </border>
    </dxf>
    <dxf>
      <font>
        <color theme="0"/>
      </font>
      <fill>
        <patternFill>
          <bgColor theme="1"/>
        </patternFill>
      </fill>
      <border>
        <left style="thin">
          <color theme="1" tint="0.14996795556505021"/>
        </left>
        <right style="thin">
          <color theme="1" tint="0.14996795556505021"/>
        </right>
        <top style="thin">
          <color theme="1" tint="0.14996795556505021"/>
        </top>
        <bottom style="thin">
          <color theme="1" tint="0.14996795556505021"/>
        </bottom>
      </border>
    </dxf>
    <dxf>
      <font>
        <color theme="0"/>
      </font>
      <fill>
        <patternFill>
          <bgColor theme="1"/>
        </patternFill>
      </fill>
    </dxf>
    <dxf>
      <font>
        <color theme="1" tint="0.14996795556505021"/>
      </font>
      <fill>
        <patternFill>
          <bgColor theme="1"/>
        </patternFill>
      </fill>
      <border>
        <bottom style="thin">
          <color theme="1" tint="0.14996795556505021"/>
        </bottom>
        <vertical/>
        <horizontal/>
      </border>
    </dxf>
    <dxf>
      <fill>
        <patternFill>
          <bgColor theme="0"/>
        </patternFill>
      </fill>
    </dxf>
    <dxf>
      <font>
        <color theme="0"/>
      </font>
      <fill>
        <patternFill>
          <bgColor theme="0" tint="-0.499984740745262"/>
        </patternFill>
      </fill>
      <border>
        <bottom style="thin">
          <color theme="0"/>
        </bottom>
      </border>
    </dxf>
    <dxf>
      <fill>
        <patternFill>
          <bgColor theme="1"/>
        </patternFill>
      </fill>
      <border>
        <left style="thin">
          <color theme="1" tint="0.14996795556505021"/>
        </left>
        <bottom style="thin">
          <color theme="1" tint="0.14996795556505021"/>
        </bottom>
        <vertical/>
        <horizontal/>
      </border>
    </dxf>
    <dxf>
      <fill>
        <patternFill>
          <bgColor theme="0"/>
        </patternFill>
      </fill>
    </dxf>
    <dxf>
      <fill>
        <patternFill>
          <bgColor theme="0" tint="-0.499984740745262"/>
        </patternFill>
      </fill>
      <border>
        <left style="thin">
          <color theme="0"/>
        </left>
        <bottom style="thin">
          <color theme="0"/>
        </bottom>
      </border>
    </dxf>
    <dxf>
      <fill>
        <patternFill>
          <bgColor theme="1"/>
        </patternFill>
      </fill>
      <border>
        <right style="thin">
          <color theme="1" tint="0.14996795556505021"/>
        </right>
        <bottom style="thin">
          <color theme="1" tint="0.14996795556505021"/>
        </bottom>
        <vertical/>
        <horizontal/>
      </border>
    </dxf>
    <dxf>
      <fill>
        <patternFill>
          <bgColor theme="0"/>
        </patternFill>
      </fill>
    </dxf>
    <dxf>
      <fill>
        <patternFill>
          <bgColor theme="0" tint="-0.499984740745262"/>
        </patternFill>
      </fill>
      <border>
        <right style="thin">
          <color theme="0"/>
        </right>
        <bottom style="thin">
          <color theme="0"/>
        </bottom>
      </border>
    </dxf>
    <dxf>
      <font>
        <color theme="1" tint="0.14996795556505021"/>
      </font>
      <fill>
        <patternFill>
          <bgColor theme="1"/>
        </patternFill>
      </fill>
      <border>
        <right style="thin">
          <color theme="1" tint="0.14996795556505021"/>
        </right>
        <top style="thin">
          <color theme="1" tint="0.14996795556505021"/>
        </top>
        <vertical/>
        <horizontal/>
      </border>
    </dxf>
    <dxf>
      <font>
        <color theme="1"/>
      </font>
      <fill>
        <patternFill>
          <bgColor theme="0"/>
        </patternFill>
      </fill>
    </dxf>
    <dxf>
      <font>
        <color theme="0"/>
      </font>
      <fill>
        <patternFill>
          <bgColor theme="0" tint="-0.499984740745262"/>
        </patternFill>
      </fill>
      <border>
        <right style="thin">
          <color theme="0"/>
        </right>
        <top style="thin">
          <color theme="0"/>
        </top>
      </border>
    </dxf>
    <dxf>
      <font>
        <color theme="1" tint="0.14996795556505021"/>
      </font>
      <fill>
        <patternFill>
          <bgColor theme="1"/>
        </patternFill>
      </fill>
      <border>
        <top style="thin">
          <color theme="1" tint="0.14996795556505021"/>
        </top>
        <vertical/>
        <horizontal/>
      </border>
    </dxf>
    <dxf>
      <font>
        <color theme="1"/>
      </font>
      <fill>
        <patternFill>
          <bgColor theme="0"/>
        </patternFill>
      </fill>
    </dxf>
    <dxf>
      <font>
        <color theme="0"/>
      </font>
      <fill>
        <patternFill>
          <bgColor theme="0" tint="-0.499984740745262"/>
        </patternFill>
      </fill>
      <border>
        <top style="thin">
          <color theme="0"/>
        </top>
      </border>
    </dxf>
    <dxf>
      <font>
        <color theme="1" tint="0.14996795556505021"/>
      </font>
      <fill>
        <patternFill>
          <bgColor theme="1"/>
        </patternFill>
      </fill>
      <border>
        <left style="thin">
          <color theme="1" tint="0.14996795556505021"/>
        </left>
        <top style="thin">
          <color theme="1" tint="0.14996795556505021"/>
        </top>
        <vertical/>
        <horizontal/>
      </border>
    </dxf>
    <dxf>
      <font>
        <color theme="1"/>
      </font>
      <fill>
        <patternFill>
          <bgColor theme="0"/>
        </patternFill>
      </fill>
    </dxf>
    <dxf>
      <font>
        <color theme="0"/>
      </font>
      <fill>
        <patternFill>
          <bgColor theme="0" tint="-0.499984740745262"/>
        </patternFill>
      </fill>
      <border>
        <left style="thin">
          <color theme="0"/>
        </left>
        <top style="thin">
          <color theme="0"/>
        </top>
      </border>
    </dxf>
    <dxf>
      <font>
        <color theme="0"/>
      </font>
      <fill>
        <patternFill>
          <bgColor theme="1"/>
        </patternFill>
      </fill>
      <border>
        <left style="thin">
          <color theme="1" tint="0.14996795556505021"/>
        </left>
        <right style="thin">
          <color theme="1" tint="0.14996795556505021"/>
        </right>
        <top style="thin">
          <color theme="1" tint="0.14996795556505021"/>
        </top>
        <bottom style="thin">
          <color theme="1" tint="0.14996795556505021"/>
        </bottom>
      </border>
    </dxf>
    <dxf>
      <font>
        <color theme="0"/>
      </font>
      <fill>
        <patternFill>
          <bgColor theme="1"/>
        </patternFill>
      </fill>
    </dxf>
    <dxf>
      <font>
        <color theme="1" tint="0.14996795556505021"/>
      </font>
      <fill>
        <patternFill>
          <bgColor theme="1"/>
        </patternFill>
      </fill>
      <border>
        <bottom style="thin">
          <color theme="1" tint="0.14996795556505021"/>
        </bottom>
        <vertical/>
        <horizontal/>
      </border>
    </dxf>
    <dxf>
      <fill>
        <patternFill>
          <bgColor theme="0"/>
        </patternFill>
      </fill>
    </dxf>
    <dxf>
      <font>
        <color theme="0"/>
      </font>
      <fill>
        <patternFill>
          <bgColor theme="0" tint="-0.499984740745262"/>
        </patternFill>
      </fill>
      <border>
        <bottom style="thin">
          <color theme="0"/>
        </bottom>
      </border>
    </dxf>
    <dxf>
      <fill>
        <patternFill>
          <bgColor theme="1"/>
        </patternFill>
      </fill>
      <border>
        <left style="thin">
          <color theme="1" tint="0.14996795556505021"/>
        </left>
        <bottom style="thin">
          <color theme="1" tint="0.14996795556505021"/>
        </bottom>
        <vertical/>
        <horizontal/>
      </border>
    </dxf>
    <dxf>
      <fill>
        <patternFill>
          <bgColor theme="0"/>
        </patternFill>
      </fill>
    </dxf>
    <dxf>
      <fill>
        <patternFill>
          <bgColor theme="0" tint="-0.499984740745262"/>
        </patternFill>
      </fill>
      <border>
        <left style="thin">
          <color theme="0"/>
        </left>
        <bottom style="thin">
          <color theme="0"/>
        </bottom>
      </border>
    </dxf>
    <dxf>
      <fill>
        <patternFill>
          <bgColor theme="1"/>
        </patternFill>
      </fill>
      <border>
        <right style="thin">
          <color theme="1" tint="0.14996795556505021"/>
        </right>
        <bottom style="thin">
          <color theme="1" tint="0.14996795556505021"/>
        </bottom>
        <vertical/>
        <horizontal/>
      </border>
    </dxf>
    <dxf>
      <fill>
        <patternFill>
          <bgColor theme="0"/>
        </patternFill>
      </fill>
    </dxf>
    <dxf>
      <fill>
        <patternFill>
          <bgColor theme="0" tint="-0.499984740745262"/>
        </patternFill>
      </fill>
      <border>
        <right style="thin">
          <color theme="0"/>
        </right>
        <bottom style="thin">
          <color theme="0"/>
        </bottom>
      </border>
    </dxf>
    <dxf>
      <font>
        <color theme="1" tint="0.14996795556505021"/>
      </font>
      <fill>
        <patternFill>
          <bgColor theme="1"/>
        </patternFill>
      </fill>
      <border>
        <right style="thin">
          <color theme="1" tint="0.14996795556505021"/>
        </right>
        <top style="thin">
          <color theme="1" tint="0.14996795556505021"/>
        </top>
        <vertical/>
        <horizontal/>
      </border>
    </dxf>
    <dxf>
      <font>
        <color theme="1"/>
      </font>
      <fill>
        <patternFill>
          <bgColor theme="0"/>
        </patternFill>
      </fill>
    </dxf>
    <dxf>
      <font>
        <color theme="0"/>
      </font>
      <fill>
        <patternFill>
          <bgColor theme="0" tint="-0.499984740745262"/>
        </patternFill>
      </fill>
      <border>
        <right style="thin">
          <color theme="0"/>
        </right>
        <top style="thin">
          <color theme="0"/>
        </top>
      </border>
    </dxf>
    <dxf>
      <font>
        <color theme="1" tint="0.14996795556505021"/>
      </font>
      <fill>
        <patternFill>
          <bgColor theme="1"/>
        </patternFill>
      </fill>
      <border>
        <top style="thin">
          <color theme="1" tint="0.14996795556505021"/>
        </top>
        <vertical/>
        <horizontal/>
      </border>
    </dxf>
    <dxf>
      <font>
        <color theme="1"/>
      </font>
      <fill>
        <patternFill>
          <bgColor theme="0"/>
        </patternFill>
      </fill>
    </dxf>
    <dxf>
      <font>
        <color theme="0"/>
      </font>
      <fill>
        <patternFill>
          <bgColor theme="0" tint="-0.499984740745262"/>
        </patternFill>
      </fill>
      <border>
        <top style="thin">
          <color theme="0"/>
        </top>
      </border>
    </dxf>
    <dxf>
      <font>
        <color theme="1" tint="0.14996795556505021"/>
      </font>
      <fill>
        <patternFill>
          <bgColor theme="1"/>
        </patternFill>
      </fill>
      <border>
        <left style="thin">
          <color theme="1" tint="0.14996795556505021"/>
        </left>
        <top style="thin">
          <color theme="1" tint="0.14996795556505021"/>
        </top>
        <vertical/>
        <horizontal/>
      </border>
    </dxf>
    <dxf>
      <font>
        <color theme="1"/>
      </font>
      <fill>
        <patternFill>
          <bgColor theme="0"/>
        </patternFill>
      </fill>
    </dxf>
    <dxf>
      <font>
        <color theme="0"/>
      </font>
      <fill>
        <patternFill>
          <bgColor theme="0" tint="-0.499984740745262"/>
        </patternFill>
      </fill>
      <border>
        <left style="thin">
          <color theme="0"/>
        </left>
        <top style="thin">
          <color theme="0"/>
        </top>
      </border>
    </dxf>
    <dxf>
      <font>
        <color theme="0"/>
      </font>
      <fill>
        <patternFill>
          <bgColor theme="1"/>
        </patternFill>
      </fill>
      <border>
        <left style="thin">
          <color theme="1" tint="0.14996795556505021"/>
        </left>
        <right style="thin">
          <color theme="1" tint="0.14996795556505021"/>
        </right>
        <top style="thin">
          <color theme="1" tint="0.14996795556505021"/>
        </top>
        <bottom style="thin">
          <color theme="1" tint="0.14996795556505021"/>
        </bottom>
      </border>
    </dxf>
    <dxf>
      <font>
        <color theme="0"/>
      </font>
      <fill>
        <patternFill>
          <bgColor theme="1"/>
        </patternFill>
      </fill>
    </dxf>
    <dxf>
      <font>
        <color theme="1" tint="0.14996795556505021"/>
      </font>
      <fill>
        <patternFill>
          <bgColor theme="1"/>
        </patternFill>
      </fill>
      <border>
        <bottom style="thin">
          <color theme="1" tint="0.14996795556505021"/>
        </bottom>
        <vertical/>
        <horizontal/>
      </border>
    </dxf>
    <dxf>
      <fill>
        <patternFill>
          <bgColor theme="0"/>
        </patternFill>
      </fill>
    </dxf>
    <dxf>
      <font>
        <color theme="0"/>
      </font>
      <fill>
        <patternFill>
          <bgColor theme="0" tint="-0.499984740745262"/>
        </patternFill>
      </fill>
      <border>
        <bottom style="thin">
          <color theme="0"/>
        </bottom>
      </border>
    </dxf>
    <dxf>
      <fill>
        <patternFill>
          <bgColor theme="1"/>
        </patternFill>
      </fill>
      <border>
        <left style="thin">
          <color theme="1" tint="0.14996795556505021"/>
        </left>
        <bottom style="thin">
          <color theme="1" tint="0.14996795556505021"/>
        </bottom>
        <vertical/>
        <horizontal/>
      </border>
    </dxf>
    <dxf>
      <fill>
        <patternFill>
          <bgColor theme="0"/>
        </patternFill>
      </fill>
    </dxf>
    <dxf>
      <fill>
        <patternFill>
          <bgColor theme="0" tint="-0.499984740745262"/>
        </patternFill>
      </fill>
      <border>
        <left style="thin">
          <color theme="0"/>
        </left>
        <bottom style="thin">
          <color theme="0"/>
        </bottom>
      </border>
    </dxf>
    <dxf>
      <fill>
        <patternFill>
          <bgColor theme="1"/>
        </patternFill>
      </fill>
      <border>
        <right style="thin">
          <color theme="1" tint="0.14996795556505021"/>
        </right>
        <bottom style="thin">
          <color theme="1" tint="0.14996795556505021"/>
        </bottom>
        <vertical/>
        <horizontal/>
      </border>
    </dxf>
    <dxf>
      <fill>
        <patternFill>
          <bgColor theme="0"/>
        </patternFill>
      </fill>
    </dxf>
    <dxf>
      <fill>
        <patternFill>
          <bgColor theme="0" tint="-0.499984740745262"/>
        </patternFill>
      </fill>
      <border>
        <right style="thin">
          <color theme="0"/>
        </right>
        <bottom style="thin">
          <color theme="0"/>
        </bottom>
      </border>
    </dxf>
    <dxf>
      <font>
        <color theme="1" tint="0.14996795556505021"/>
      </font>
      <fill>
        <patternFill>
          <bgColor theme="1"/>
        </patternFill>
      </fill>
      <border>
        <right style="thin">
          <color theme="1" tint="0.14996795556505021"/>
        </right>
        <top style="thin">
          <color theme="1" tint="0.14996795556505021"/>
        </top>
        <vertical/>
        <horizontal/>
      </border>
    </dxf>
    <dxf>
      <font>
        <color theme="1"/>
      </font>
      <fill>
        <patternFill>
          <bgColor theme="0"/>
        </patternFill>
      </fill>
    </dxf>
    <dxf>
      <font>
        <color theme="0"/>
      </font>
      <fill>
        <patternFill>
          <bgColor theme="0" tint="-0.499984740745262"/>
        </patternFill>
      </fill>
      <border>
        <right style="thin">
          <color theme="0"/>
        </right>
        <top style="thin">
          <color theme="0"/>
        </top>
      </border>
    </dxf>
    <dxf>
      <font>
        <color theme="1" tint="0.14996795556505021"/>
      </font>
      <fill>
        <patternFill>
          <bgColor theme="1"/>
        </patternFill>
      </fill>
      <border>
        <top style="thin">
          <color theme="1" tint="0.14996795556505021"/>
        </top>
        <vertical/>
        <horizontal/>
      </border>
    </dxf>
    <dxf>
      <font>
        <color theme="1"/>
      </font>
      <fill>
        <patternFill>
          <bgColor theme="0"/>
        </patternFill>
      </fill>
    </dxf>
    <dxf>
      <font>
        <color theme="0"/>
      </font>
      <fill>
        <patternFill>
          <bgColor theme="0" tint="-0.499984740745262"/>
        </patternFill>
      </fill>
      <border>
        <top style="thin">
          <color theme="0"/>
        </top>
      </border>
    </dxf>
    <dxf>
      <font>
        <color theme="1" tint="0.14996795556505021"/>
      </font>
      <fill>
        <patternFill>
          <bgColor theme="1"/>
        </patternFill>
      </fill>
      <border>
        <left style="thin">
          <color theme="1" tint="0.14996795556505021"/>
        </left>
        <top style="thin">
          <color theme="1" tint="0.14996795556505021"/>
        </top>
        <vertical/>
        <horizontal/>
      </border>
    </dxf>
    <dxf>
      <font>
        <color theme="1"/>
      </font>
      <fill>
        <patternFill>
          <bgColor theme="0"/>
        </patternFill>
      </fill>
    </dxf>
    <dxf>
      <font>
        <color theme="0"/>
      </font>
      <fill>
        <patternFill>
          <bgColor theme="0" tint="-0.499984740745262"/>
        </patternFill>
      </fill>
      <border>
        <left style="thin">
          <color theme="0"/>
        </left>
        <top style="thin">
          <color theme="0"/>
        </top>
      </border>
    </dxf>
    <dxf>
      <font>
        <color theme="0"/>
      </font>
      <fill>
        <patternFill>
          <bgColor theme="1"/>
        </patternFill>
      </fill>
      <border>
        <left style="thin">
          <color theme="1" tint="0.14996795556505021"/>
        </left>
        <right style="thin">
          <color theme="1" tint="0.14996795556505021"/>
        </right>
        <top style="thin">
          <color theme="1" tint="0.14996795556505021"/>
        </top>
        <bottom style="thin">
          <color theme="1" tint="0.14996795556505021"/>
        </bottom>
      </border>
    </dxf>
    <dxf>
      <font>
        <color theme="0"/>
      </font>
      <fill>
        <patternFill>
          <bgColor theme="1"/>
        </patternFill>
      </fill>
    </dxf>
    <dxf>
      <font>
        <color theme="1" tint="0.14996795556505021"/>
      </font>
      <fill>
        <patternFill>
          <bgColor theme="1"/>
        </patternFill>
      </fill>
      <border>
        <bottom style="thin">
          <color theme="1" tint="0.14996795556505021"/>
        </bottom>
        <vertical/>
        <horizontal/>
      </border>
    </dxf>
    <dxf>
      <fill>
        <patternFill>
          <bgColor theme="0"/>
        </patternFill>
      </fill>
    </dxf>
    <dxf>
      <font>
        <color theme="0"/>
      </font>
      <fill>
        <patternFill>
          <bgColor theme="0" tint="-0.499984740745262"/>
        </patternFill>
      </fill>
      <border>
        <bottom style="thin">
          <color theme="0"/>
        </bottom>
      </border>
    </dxf>
    <dxf>
      <fill>
        <patternFill>
          <bgColor theme="1"/>
        </patternFill>
      </fill>
      <border>
        <left style="thin">
          <color theme="1" tint="0.14996795556505021"/>
        </left>
        <bottom style="thin">
          <color theme="1" tint="0.14996795556505021"/>
        </bottom>
        <vertical/>
        <horizontal/>
      </border>
    </dxf>
    <dxf>
      <fill>
        <patternFill>
          <bgColor theme="0"/>
        </patternFill>
      </fill>
    </dxf>
    <dxf>
      <fill>
        <patternFill>
          <bgColor theme="0" tint="-0.499984740745262"/>
        </patternFill>
      </fill>
      <border>
        <left style="thin">
          <color theme="0"/>
        </left>
        <bottom style="thin">
          <color theme="0"/>
        </bottom>
      </border>
    </dxf>
    <dxf>
      <fill>
        <patternFill>
          <bgColor theme="1"/>
        </patternFill>
      </fill>
      <border>
        <right style="thin">
          <color theme="1" tint="0.14996795556505021"/>
        </right>
        <bottom style="thin">
          <color theme="1" tint="0.14996795556505021"/>
        </bottom>
        <vertical/>
        <horizontal/>
      </border>
    </dxf>
    <dxf>
      <fill>
        <patternFill>
          <bgColor theme="0"/>
        </patternFill>
      </fill>
    </dxf>
    <dxf>
      <fill>
        <patternFill>
          <bgColor theme="0" tint="-0.499984740745262"/>
        </patternFill>
      </fill>
      <border>
        <right style="thin">
          <color theme="0"/>
        </right>
        <bottom style="thin">
          <color theme="0"/>
        </bottom>
      </border>
    </dxf>
    <dxf>
      <font>
        <color theme="1" tint="0.14996795556505021"/>
      </font>
      <fill>
        <patternFill>
          <bgColor theme="1"/>
        </patternFill>
      </fill>
      <border>
        <right style="thin">
          <color theme="1" tint="0.14996795556505021"/>
        </right>
        <top style="thin">
          <color theme="1" tint="0.14996795556505021"/>
        </top>
        <vertical/>
        <horizontal/>
      </border>
    </dxf>
    <dxf>
      <font>
        <color theme="1"/>
      </font>
      <fill>
        <patternFill>
          <bgColor theme="0"/>
        </patternFill>
      </fill>
    </dxf>
    <dxf>
      <font>
        <color theme="0"/>
      </font>
      <fill>
        <patternFill>
          <bgColor theme="0" tint="-0.499984740745262"/>
        </patternFill>
      </fill>
      <border>
        <right style="thin">
          <color theme="0"/>
        </right>
        <top style="thin">
          <color theme="0"/>
        </top>
      </border>
    </dxf>
    <dxf>
      <font>
        <color theme="1" tint="0.14996795556505021"/>
      </font>
      <fill>
        <patternFill>
          <bgColor theme="1"/>
        </patternFill>
      </fill>
      <border>
        <top style="thin">
          <color theme="1" tint="0.14996795556505021"/>
        </top>
        <vertical/>
        <horizontal/>
      </border>
    </dxf>
    <dxf>
      <font>
        <color theme="1"/>
      </font>
      <fill>
        <patternFill>
          <bgColor theme="0"/>
        </patternFill>
      </fill>
    </dxf>
    <dxf>
      <font>
        <color theme="0"/>
      </font>
      <fill>
        <patternFill>
          <bgColor theme="0" tint="-0.499984740745262"/>
        </patternFill>
      </fill>
      <border>
        <top style="thin">
          <color theme="0"/>
        </top>
      </border>
    </dxf>
    <dxf>
      <font>
        <color theme="1" tint="0.14996795556505021"/>
      </font>
      <fill>
        <patternFill>
          <bgColor theme="1"/>
        </patternFill>
      </fill>
      <border>
        <left style="thin">
          <color theme="1" tint="0.14996795556505021"/>
        </left>
        <top style="thin">
          <color theme="1" tint="0.14996795556505021"/>
        </top>
        <vertical/>
        <horizontal/>
      </border>
    </dxf>
    <dxf>
      <font>
        <color theme="1"/>
      </font>
      <fill>
        <patternFill>
          <bgColor theme="0"/>
        </patternFill>
      </fill>
    </dxf>
    <dxf>
      <font>
        <color theme="0"/>
      </font>
      <fill>
        <patternFill>
          <bgColor theme="0" tint="-0.499984740745262"/>
        </patternFill>
      </fill>
      <border>
        <left style="thin">
          <color theme="0"/>
        </left>
        <top style="thin">
          <color theme="0"/>
        </top>
      </border>
    </dxf>
    <dxf>
      <font>
        <color theme="0"/>
      </font>
      <fill>
        <patternFill>
          <bgColor theme="1"/>
        </patternFill>
      </fill>
      <border>
        <left style="thin">
          <color theme="1" tint="0.14996795556505021"/>
        </left>
        <right style="thin">
          <color theme="1" tint="0.14996795556505021"/>
        </right>
        <top style="thin">
          <color theme="1" tint="0.14996795556505021"/>
        </top>
        <bottom style="thin">
          <color theme="1" tint="0.14996795556505021"/>
        </bottom>
      </border>
    </dxf>
    <dxf>
      <font>
        <color theme="0"/>
      </font>
      <fill>
        <patternFill>
          <bgColor theme="1"/>
        </patternFill>
      </fill>
    </dxf>
    <dxf>
      <font>
        <color theme="1" tint="0.14996795556505021"/>
      </font>
      <fill>
        <patternFill>
          <bgColor theme="1"/>
        </patternFill>
      </fill>
      <border>
        <bottom style="thin">
          <color theme="1" tint="0.14996795556505021"/>
        </bottom>
        <vertical/>
        <horizontal/>
      </border>
    </dxf>
    <dxf>
      <fill>
        <patternFill>
          <bgColor theme="0"/>
        </patternFill>
      </fill>
    </dxf>
    <dxf>
      <font>
        <color theme="0"/>
      </font>
      <fill>
        <patternFill>
          <bgColor theme="0" tint="-0.499984740745262"/>
        </patternFill>
      </fill>
      <border>
        <bottom style="thin">
          <color theme="0"/>
        </bottom>
      </border>
    </dxf>
    <dxf>
      <fill>
        <patternFill>
          <bgColor theme="1"/>
        </patternFill>
      </fill>
      <border>
        <left style="thin">
          <color theme="1" tint="0.14996795556505021"/>
        </left>
        <bottom style="thin">
          <color theme="1" tint="0.14996795556505021"/>
        </bottom>
        <vertical/>
        <horizontal/>
      </border>
    </dxf>
    <dxf>
      <fill>
        <patternFill>
          <bgColor theme="0"/>
        </patternFill>
      </fill>
    </dxf>
    <dxf>
      <fill>
        <patternFill>
          <bgColor theme="0" tint="-0.499984740745262"/>
        </patternFill>
      </fill>
      <border>
        <left style="thin">
          <color theme="0"/>
        </left>
        <bottom style="thin">
          <color theme="0"/>
        </bottom>
      </border>
    </dxf>
    <dxf>
      <fill>
        <patternFill>
          <bgColor theme="1"/>
        </patternFill>
      </fill>
      <border>
        <right style="thin">
          <color theme="1" tint="0.14996795556505021"/>
        </right>
        <bottom style="thin">
          <color theme="1" tint="0.14996795556505021"/>
        </bottom>
        <vertical/>
        <horizontal/>
      </border>
    </dxf>
    <dxf>
      <fill>
        <patternFill>
          <bgColor theme="0"/>
        </patternFill>
      </fill>
    </dxf>
    <dxf>
      <fill>
        <patternFill>
          <bgColor theme="0" tint="-0.499984740745262"/>
        </patternFill>
      </fill>
      <border>
        <right style="thin">
          <color theme="0"/>
        </right>
        <bottom style="thin">
          <color theme="0"/>
        </bottom>
      </border>
    </dxf>
    <dxf>
      <font>
        <color theme="1" tint="0.14996795556505021"/>
      </font>
      <fill>
        <patternFill>
          <bgColor theme="1"/>
        </patternFill>
      </fill>
      <border>
        <right style="thin">
          <color theme="1" tint="0.14996795556505021"/>
        </right>
        <top style="thin">
          <color theme="1" tint="0.14996795556505021"/>
        </top>
        <vertical/>
        <horizontal/>
      </border>
    </dxf>
    <dxf>
      <font>
        <color theme="1"/>
      </font>
      <fill>
        <patternFill>
          <bgColor theme="0"/>
        </patternFill>
      </fill>
    </dxf>
    <dxf>
      <font>
        <color theme="0"/>
      </font>
      <fill>
        <patternFill>
          <bgColor theme="0" tint="-0.499984740745262"/>
        </patternFill>
      </fill>
      <border>
        <right style="thin">
          <color theme="0"/>
        </right>
        <top style="thin">
          <color theme="0"/>
        </top>
      </border>
    </dxf>
    <dxf>
      <font>
        <color theme="1" tint="0.14996795556505021"/>
      </font>
      <fill>
        <patternFill>
          <bgColor theme="1"/>
        </patternFill>
      </fill>
      <border>
        <top style="thin">
          <color theme="1" tint="0.14996795556505021"/>
        </top>
        <vertical/>
        <horizontal/>
      </border>
    </dxf>
    <dxf>
      <font>
        <color theme="1"/>
      </font>
      <fill>
        <patternFill>
          <bgColor theme="0"/>
        </patternFill>
      </fill>
    </dxf>
    <dxf>
      <font>
        <color theme="0"/>
      </font>
      <fill>
        <patternFill>
          <bgColor theme="0" tint="-0.499984740745262"/>
        </patternFill>
      </fill>
      <border>
        <top style="thin">
          <color theme="0"/>
        </top>
      </border>
    </dxf>
    <dxf>
      <font>
        <color theme="1" tint="0.14996795556505021"/>
      </font>
      <fill>
        <patternFill>
          <bgColor theme="1"/>
        </patternFill>
      </fill>
      <border>
        <left style="thin">
          <color theme="1" tint="0.14996795556505021"/>
        </left>
        <top style="thin">
          <color theme="1" tint="0.14996795556505021"/>
        </top>
        <vertical/>
        <horizontal/>
      </border>
    </dxf>
    <dxf>
      <font>
        <color theme="1"/>
      </font>
      <fill>
        <patternFill>
          <bgColor theme="0"/>
        </patternFill>
      </fill>
    </dxf>
    <dxf>
      <font>
        <color theme="0"/>
      </font>
      <fill>
        <patternFill>
          <bgColor theme="0" tint="-0.499984740745262"/>
        </patternFill>
      </fill>
      <border>
        <left style="thin">
          <color theme="0"/>
        </left>
        <top style="thin">
          <color theme="0"/>
        </top>
      </border>
    </dxf>
    <dxf>
      <font>
        <color theme="0"/>
      </font>
      <fill>
        <patternFill>
          <bgColor theme="1"/>
        </patternFill>
      </fill>
      <border>
        <left style="thin">
          <color theme="1" tint="0.14996795556505021"/>
        </left>
        <right style="thin">
          <color theme="1" tint="0.14996795556505021"/>
        </right>
        <top style="thin">
          <color theme="1" tint="0.14996795556505021"/>
        </top>
        <bottom style="thin">
          <color theme="1" tint="0.14996795556505021"/>
        </bottom>
      </border>
    </dxf>
    <dxf>
      <font>
        <color theme="0"/>
      </font>
      <fill>
        <patternFill>
          <bgColor theme="1"/>
        </patternFill>
      </fill>
    </dxf>
    <dxf>
      <font>
        <color theme="1" tint="0.14996795556505021"/>
      </font>
      <fill>
        <patternFill>
          <bgColor theme="1"/>
        </patternFill>
      </fill>
      <border>
        <bottom style="thin">
          <color theme="1" tint="0.14996795556505021"/>
        </bottom>
        <vertical/>
        <horizontal/>
      </border>
    </dxf>
    <dxf>
      <fill>
        <patternFill>
          <bgColor theme="0"/>
        </patternFill>
      </fill>
    </dxf>
    <dxf>
      <font>
        <color theme="0"/>
      </font>
      <fill>
        <patternFill>
          <bgColor theme="0" tint="-0.499984740745262"/>
        </patternFill>
      </fill>
      <border>
        <bottom style="thin">
          <color theme="0"/>
        </bottom>
      </border>
    </dxf>
    <dxf>
      <fill>
        <patternFill>
          <bgColor theme="1"/>
        </patternFill>
      </fill>
      <border>
        <left style="thin">
          <color theme="1" tint="0.14996795556505021"/>
        </left>
        <bottom style="thin">
          <color theme="1" tint="0.14996795556505021"/>
        </bottom>
        <vertical/>
        <horizontal/>
      </border>
    </dxf>
    <dxf>
      <fill>
        <patternFill>
          <bgColor theme="0"/>
        </patternFill>
      </fill>
    </dxf>
    <dxf>
      <fill>
        <patternFill>
          <bgColor theme="0" tint="-0.499984740745262"/>
        </patternFill>
      </fill>
      <border>
        <left style="thin">
          <color theme="0"/>
        </left>
        <bottom style="thin">
          <color theme="0"/>
        </bottom>
      </border>
    </dxf>
    <dxf>
      <fill>
        <patternFill>
          <bgColor theme="1"/>
        </patternFill>
      </fill>
      <border>
        <right style="thin">
          <color theme="1" tint="0.14996795556505021"/>
        </right>
        <bottom style="thin">
          <color theme="1" tint="0.14996795556505021"/>
        </bottom>
        <vertical/>
        <horizontal/>
      </border>
    </dxf>
    <dxf>
      <fill>
        <patternFill>
          <bgColor theme="0"/>
        </patternFill>
      </fill>
    </dxf>
    <dxf>
      <fill>
        <patternFill>
          <bgColor theme="0" tint="-0.499984740745262"/>
        </patternFill>
      </fill>
      <border>
        <right style="thin">
          <color theme="0"/>
        </right>
        <bottom style="thin">
          <color theme="0"/>
        </bottom>
      </border>
    </dxf>
    <dxf>
      <font>
        <color theme="1" tint="0.14996795556505021"/>
      </font>
      <fill>
        <patternFill>
          <bgColor theme="1"/>
        </patternFill>
      </fill>
      <border>
        <right style="thin">
          <color theme="1" tint="0.14996795556505021"/>
        </right>
        <top style="thin">
          <color theme="1" tint="0.14996795556505021"/>
        </top>
        <vertical/>
        <horizontal/>
      </border>
    </dxf>
    <dxf>
      <font>
        <color theme="1"/>
      </font>
      <fill>
        <patternFill>
          <bgColor theme="0"/>
        </patternFill>
      </fill>
    </dxf>
    <dxf>
      <font>
        <color theme="0"/>
      </font>
      <fill>
        <patternFill>
          <bgColor theme="0" tint="-0.499984740745262"/>
        </patternFill>
      </fill>
      <border>
        <right style="thin">
          <color theme="0"/>
        </right>
        <top style="thin">
          <color theme="0"/>
        </top>
      </border>
    </dxf>
    <dxf>
      <font>
        <color theme="1" tint="0.14996795556505021"/>
      </font>
      <fill>
        <patternFill>
          <bgColor theme="1"/>
        </patternFill>
      </fill>
      <border>
        <top style="thin">
          <color theme="1" tint="0.14996795556505021"/>
        </top>
        <vertical/>
        <horizontal/>
      </border>
    </dxf>
    <dxf>
      <font>
        <color theme="1"/>
      </font>
      <fill>
        <patternFill>
          <bgColor theme="0"/>
        </patternFill>
      </fill>
    </dxf>
    <dxf>
      <font>
        <color theme="0"/>
      </font>
      <fill>
        <patternFill>
          <bgColor theme="0" tint="-0.499984740745262"/>
        </patternFill>
      </fill>
      <border>
        <top style="thin">
          <color theme="0"/>
        </top>
      </border>
    </dxf>
    <dxf>
      <font>
        <color theme="1" tint="0.14996795556505021"/>
      </font>
      <fill>
        <patternFill>
          <bgColor theme="1"/>
        </patternFill>
      </fill>
      <border>
        <left style="thin">
          <color theme="1" tint="0.14996795556505021"/>
        </left>
        <top style="thin">
          <color theme="1" tint="0.14996795556505021"/>
        </top>
        <vertical/>
        <horizontal/>
      </border>
    </dxf>
    <dxf>
      <font>
        <color theme="1"/>
      </font>
      <fill>
        <patternFill>
          <bgColor theme="0"/>
        </patternFill>
      </fill>
    </dxf>
    <dxf>
      <font>
        <color theme="0"/>
      </font>
      <fill>
        <patternFill>
          <bgColor theme="0" tint="-0.499984740745262"/>
        </patternFill>
      </fill>
      <border>
        <left style="thin">
          <color theme="0"/>
        </left>
        <top style="thin">
          <color theme="0"/>
        </top>
      </border>
    </dxf>
    <dxf>
      <font>
        <color theme="0"/>
      </font>
      <fill>
        <patternFill>
          <bgColor theme="1"/>
        </patternFill>
      </fill>
      <border>
        <left style="thin">
          <color theme="1" tint="0.14996795556505021"/>
        </left>
        <right style="thin">
          <color theme="1" tint="0.14996795556505021"/>
        </right>
        <top style="thin">
          <color theme="1" tint="0.14996795556505021"/>
        </top>
        <bottom style="thin">
          <color theme="1" tint="0.14996795556505021"/>
        </bottom>
      </border>
    </dxf>
    <dxf>
      <font>
        <color theme="0"/>
      </font>
      <fill>
        <patternFill>
          <bgColor theme="1"/>
        </patternFill>
      </fill>
    </dxf>
    <dxf>
      <font>
        <color theme="1" tint="0.14996795556505021"/>
      </font>
      <fill>
        <patternFill>
          <bgColor theme="1"/>
        </patternFill>
      </fill>
      <border>
        <bottom style="thin">
          <color theme="1" tint="0.14996795556505021"/>
        </bottom>
        <vertical/>
        <horizontal/>
      </border>
    </dxf>
    <dxf>
      <fill>
        <patternFill>
          <bgColor theme="0"/>
        </patternFill>
      </fill>
    </dxf>
    <dxf>
      <font>
        <color theme="0"/>
      </font>
      <fill>
        <patternFill>
          <bgColor theme="0" tint="-0.499984740745262"/>
        </patternFill>
      </fill>
      <border>
        <bottom style="thin">
          <color theme="0"/>
        </bottom>
      </border>
    </dxf>
    <dxf>
      <fill>
        <patternFill>
          <bgColor theme="1"/>
        </patternFill>
      </fill>
      <border>
        <left style="thin">
          <color theme="1" tint="0.14996795556505021"/>
        </left>
        <bottom style="thin">
          <color theme="1" tint="0.14996795556505021"/>
        </bottom>
        <vertical/>
        <horizontal/>
      </border>
    </dxf>
    <dxf>
      <fill>
        <patternFill>
          <bgColor theme="0"/>
        </patternFill>
      </fill>
    </dxf>
    <dxf>
      <fill>
        <patternFill>
          <bgColor theme="0" tint="-0.499984740745262"/>
        </patternFill>
      </fill>
      <border>
        <left style="thin">
          <color theme="0"/>
        </left>
        <bottom style="thin">
          <color theme="0"/>
        </bottom>
      </border>
    </dxf>
    <dxf>
      <fill>
        <patternFill>
          <bgColor theme="1"/>
        </patternFill>
      </fill>
      <border>
        <right style="thin">
          <color theme="1" tint="0.14996795556505021"/>
        </right>
        <bottom style="thin">
          <color theme="1" tint="0.14996795556505021"/>
        </bottom>
        <vertical/>
        <horizontal/>
      </border>
    </dxf>
    <dxf>
      <fill>
        <patternFill>
          <bgColor theme="0"/>
        </patternFill>
      </fill>
    </dxf>
    <dxf>
      <fill>
        <patternFill>
          <bgColor theme="0" tint="-0.499984740745262"/>
        </patternFill>
      </fill>
      <border>
        <right style="thin">
          <color theme="0"/>
        </right>
        <bottom style="thin">
          <color theme="0"/>
        </bottom>
      </border>
    </dxf>
    <dxf>
      <font>
        <color theme="1" tint="0.14996795556505021"/>
      </font>
      <fill>
        <patternFill>
          <bgColor theme="1"/>
        </patternFill>
      </fill>
      <border>
        <right style="thin">
          <color theme="1" tint="0.14996795556505021"/>
        </right>
        <top style="thin">
          <color theme="1" tint="0.14996795556505021"/>
        </top>
        <vertical/>
        <horizontal/>
      </border>
    </dxf>
    <dxf>
      <font>
        <color theme="1"/>
      </font>
      <fill>
        <patternFill>
          <bgColor theme="0"/>
        </patternFill>
      </fill>
    </dxf>
    <dxf>
      <font>
        <color theme="0"/>
      </font>
      <fill>
        <patternFill>
          <bgColor theme="0" tint="-0.499984740745262"/>
        </patternFill>
      </fill>
      <border>
        <right style="thin">
          <color theme="0"/>
        </right>
        <top style="thin">
          <color theme="0"/>
        </top>
      </border>
    </dxf>
    <dxf>
      <font>
        <color theme="1" tint="0.14996795556505021"/>
      </font>
      <fill>
        <patternFill>
          <bgColor theme="1"/>
        </patternFill>
      </fill>
      <border>
        <top style="thin">
          <color theme="1" tint="0.14996795556505021"/>
        </top>
        <vertical/>
        <horizontal/>
      </border>
    </dxf>
    <dxf>
      <font>
        <color theme="1"/>
      </font>
      <fill>
        <patternFill>
          <bgColor theme="0"/>
        </patternFill>
      </fill>
    </dxf>
    <dxf>
      <font>
        <color theme="0"/>
      </font>
      <fill>
        <patternFill>
          <bgColor theme="0" tint="-0.499984740745262"/>
        </patternFill>
      </fill>
      <border>
        <top style="thin">
          <color theme="0"/>
        </top>
      </border>
    </dxf>
    <dxf>
      <font>
        <color theme="1" tint="0.14996795556505021"/>
      </font>
      <fill>
        <patternFill>
          <bgColor theme="1"/>
        </patternFill>
      </fill>
      <border>
        <left style="thin">
          <color theme="1" tint="0.14996795556505021"/>
        </left>
        <top style="thin">
          <color theme="1" tint="0.14996795556505021"/>
        </top>
        <vertical/>
        <horizontal/>
      </border>
    </dxf>
    <dxf>
      <font>
        <color theme="1"/>
      </font>
      <fill>
        <patternFill>
          <bgColor theme="0"/>
        </patternFill>
      </fill>
    </dxf>
    <dxf>
      <font>
        <color theme="0"/>
      </font>
      <fill>
        <patternFill>
          <bgColor theme="0" tint="-0.499984740745262"/>
        </patternFill>
      </fill>
      <border>
        <left style="thin">
          <color theme="0"/>
        </left>
        <top style="thin">
          <color theme="0"/>
        </top>
      </border>
    </dxf>
    <dxf>
      <font>
        <color theme="0"/>
      </font>
      <fill>
        <patternFill>
          <bgColor theme="1"/>
        </patternFill>
      </fill>
      <border>
        <left style="thin">
          <color theme="1" tint="0.14996795556505021"/>
        </left>
        <right style="thin">
          <color theme="1" tint="0.14996795556505021"/>
        </right>
        <top style="thin">
          <color theme="1" tint="0.14996795556505021"/>
        </top>
        <bottom style="thin">
          <color theme="1" tint="0.14996795556505021"/>
        </bottom>
      </border>
    </dxf>
    <dxf>
      <font>
        <color theme="0"/>
      </font>
      <fill>
        <patternFill>
          <bgColor theme="1"/>
        </patternFill>
      </fill>
    </dxf>
    <dxf>
      <font>
        <color theme="1" tint="0.14996795556505021"/>
      </font>
      <fill>
        <patternFill>
          <bgColor theme="1"/>
        </patternFill>
      </fill>
      <border>
        <bottom style="thin">
          <color theme="1" tint="0.14996795556505021"/>
        </bottom>
        <vertical/>
        <horizontal/>
      </border>
    </dxf>
    <dxf>
      <fill>
        <patternFill>
          <bgColor theme="0"/>
        </patternFill>
      </fill>
    </dxf>
    <dxf>
      <font>
        <color theme="0"/>
      </font>
      <fill>
        <patternFill>
          <bgColor theme="0" tint="-0.499984740745262"/>
        </patternFill>
      </fill>
      <border>
        <bottom style="thin">
          <color theme="0"/>
        </bottom>
      </border>
    </dxf>
    <dxf>
      <fill>
        <patternFill>
          <bgColor theme="1"/>
        </patternFill>
      </fill>
      <border>
        <left style="thin">
          <color theme="1" tint="0.14996795556505021"/>
        </left>
        <bottom style="thin">
          <color theme="1" tint="0.14996795556505021"/>
        </bottom>
        <vertical/>
        <horizontal/>
      </border>
    </dxf>
    <dxf>
      <fill>
        <patternFill>
          <bgColor theme="0"/>
        </patternFill>
      </fill>
    </dxf>
    <dxf>
      <fill>
        <patternFill>
          <bgColor theme="0" tint="-0.499984740745262"/>
        </patternFill>
      </fill>
      <border>
        <left style="thin">
          <color theme="0"/>
        </left>
        <bottom style="thin">
          <color theme="0"/>
        </bottom>
      </border>
    </dxf>
    <dxf>
      <fill>
        <patternFill>
          <bgColor theme="1"/>
        </patternFill>
      </fill>
      <border>
        <right style="thin">
          <color theme="1" tint="0.14996795556505021"/>
        </right>
        <bottom style="thin">
          <color theme="1" tint="0.14996795556505021"/>
        </bottom>
        <vertical/>
        <horizontal/>
      </border>
    </dxf>
    <dxf>
      <fill>
        <patternFill>
          <bgColor theme="0"/>
        </patternFill>
      </fill>
    </dxf>
    <dxf>
      <fill>
        <patternFill>
          <bgColor theme="0" tint="-0.499984740745262"/>
        </patternFill>
      </fill>
      <border>
        <right style="thin">
          <color theme="0"/>
        </right>
        <bottom style="thin">
          <color theme="0"/>
        </bottom>
      </border>
    </dxf>
    <dxf>
      <font>
        <color theme="1" tint="0.14996795556505021"/>
      </font>
      <fill>
        <patternFill>
          <bgColor theme="1"/>
        </patternFill>
      </fill>
      <border>
        <right style="thin">
          <color theme="1" tint="0.14996795556505021"/>
        </right>
        <top style="thin">
          <color theme="1" tint="0.14996795556505021"/>
        </top>
        <vertical/>
        <horizontal/>
      </border>
    </dxf>
    <dxf>
      <font>
        <color theme="1"/>
      </font>
      <fill>
        <patternFill>
          <bgColor theme="0"/>
        </patternFill>
      </fill>
    </dxf>
    <dxf>
      <font>
        <color theme="0"/>
      </font>
      <fill>
        <patternFill>
          <bgColor theme="0" tint="-0.499984740745262"/>
        </patternFill>
      </fill>
      <border>
        <right style="thin">
          <color theme="0"/>
        </right>
        <top style="thin">
          <color theme="0"/>
        </top>
      </border>
    </dxf>
    <dxf>
      <font>
        <color theme="1" tint="0.14996795556505021"/>
      </font>
      <fill>
        <patternFill>
          <bgColor theme="1"/>
        </patternFill>
      </fill>
      <border>
        <top style="thin">
          <color theme="1" tint="0.14996795556505021"/>
        </top>
        <vertical/>
        <horizontal/>
      </border>
    </dxf>
    <dxf>
      <font>
        <color theme="1"/>
      </font>
      <fill>
        <patternFill>
          <bgColor theme="0"/>
        </patternFill>
      </fill>
    </dxf>
    <dxf>
      <font>
        <color theme="0"/>
      </font>
      <fill>
        <patternFill>
          <bgColor theme="0" tint="-0.499984740745262"/>
        </patternFill>
      </fill>
      <border>
        <top style="thin">
          <color theme="0"/>
        </top>
      </border>
    </dxf>
    <dxf>
      <font>
        <color theme="1" tint="0.14996795556505021"/>
      </font>
      <fill>
        <patternFill>
          <bgColor theme="1"/>
        </patternFill>
      </fill>
      <border>
        <left style="thin">
          <color theme="1" tint="0.14996795556505021"/>
        </left>
        <top style="thin">
          <color theme="1" tint="0.14996795556505021"/>
        </top>
        <vertical/>
        <horizontal/>
      </border>
    </dxf>
    <dxf>
      <font>
        <color theme="1"/>
      </font>
      <fill>
        <patternFill>
          <bgColor theme="0"/>
        </patternFill>
      </fill>
    </dxf>
    <dxf>
      <font>
        <color theme="0"/>
      </font>
      <fill>
        <patternFill>
          <bgColor theme="0" tint="-0.499984740745262"/>
        </patternFill>
      </fill>
      <border>
        <left style="thin">
          <color theme="0"/>
        </left>
        <top style="thin">
          <color theme="0"/>
        </top>
      </border>
    </dxf>
    <dxf>
      <font>
        <color theme="0"/>
      </font>
      <fill>
        <patternFill>
          <bgColor theme="1"/>
        </patternFill>
      </fill>
      <border>
        <left style="thin">
          <color theme="1" tint="0.14996795556505021"/>
        </left>
        <right style="thin">
          <color theme="1" tint="0.14996795556505021"/>
        </right>
        <top style="thin">
          <color theme="1" tint="0.14996795556505021"/>
        </top>
        <bottom style="thin">
          <color theme="1" tint="0.14996795556505021"/>
        </bottom>
      </border>
    </dxf>
    <dxf>
      <font>
        <color theme="0"/>
      </font>
      <fill>
        <patternFill>
          <bgColor theme="1"/>
        </patternFill>
      </fill>
    </dxf>
    <dxf>
      <font>
        <color theme="1" tint="0.14996795556505021"/>
      </font>
      <fill>
        <patternFill>
          <bgColor theme="1"/>
        </patternFill>
      </fill>
      <border>
        <bottom style="thin">
          <color theme="1" tint="0.14996795556505021"/>
        </bottom>
        <vertical/>
        <horizontal/>
      </border>
    </dxf>
    <dxf>
      <fill>
        <patternFill>
          <bgColor theme="0"/>
        </patternFill>
      </fill>
    </dxf>
    <dxf>
      <font>
        <color theme="0"/>
      </font>
      <fill>
        <patternFill>
          <bgColor theme="0" tint="-0.499984740745262"/>
        </patternFill>
      </fill>
      <border>
        <bottom style="thin">
          <color theme="0"/>
        </bottom>
      </border>
    </dxf>
    <dxf>
      <fill>
        <patternFill>
          <bgColor theme="1"/>
        </patternFill>
      </fill>
      <border>
        <left style="thin">
          <color theme="1" tint="0.14996795556505021"/>
        </left>
        <bottom style="thin">
          <color theme="1" tint="0.14996795556505021"/>
        </bottom>
        <vertical/>
        <horizontal/>
      </border>
    </dxf>
    <dxf>
      <fill>
        <patternFill>
          <bgColor theme="0"/>
        </patternFill>
      </fill>
    </dxf>
    <dxf>
      <fill>
        <patternFill>
          <bgColor theme="0" tint="-0.499984740745262"/>
        </patternFill>
      </fill>
      <border>
        <left style="thin">
          <color theme="0"/>
        </left>
        <bottom style="thin">
          <color theme="0"/>
        </bottom>
      </border>
    </dxf>
    <dxf>
      <fill>
        <patternFill>
          <bgColor theme="1"/>
        </patternFill>
      </fill>
      <border>
        <right style="thin">
          <color theme="1" tint="0.14996795556505021"/>
        </right>
        <bottom style="thin">
          <color theme="1" tint="0.14996795556505021"/>
        </bottom>
        <vertical/>
        <horizontal/>
      </border>
    </dxf>
    <dxf>
      <fill>
        <patternFill>
          <bgColor theme="0"/>
        </patternFill>
      </fill>
    </dxf>
    <dxf>
      <fill>
        <patternFill>
          <bgColor theme="0" tint="-0.499984740745262"/>
        </patternFill>
      </fill>
      <border>
        <right style="thin">
          <color theme="0"/>
        </right>
        <bottom style="thin">
          <color theme="0"/>
        </bottom>
      </border>
    </dxf>
    <dxf>
      <font>
        <color theme="1" tint="0.14996795556505021"/>
      </font>
      <fill>
        <patternFill>
          <bgColor theme="1"/>
        </patternFill>
      </fill>
      <border>
        <right style="thin">
          <color theme="1" tint="0.14996795556505021"/>
        </right>
        <top style="thin">
          <color theme="1" tint="0.14996795556505021"/>
        </top>
        <vertical/>
        <horizontal/>
      </border>
    </dxf>
    <dxf>
      <font>
        <color theme="1"/>
      </font>
      <fill>
        <patternFill>
          <bgColor theme="0"/>
        </patternFill>
      </fill>
    </dxf>
    <dxf>
      <font>
        <color theme="0"/>
      </font>
      <fill>
        <patternFill>
          <bgColor theme="0" tint="-0.499984740745262"/>
        </patternFill>
      </fill>
      <border>
        <right style="thin">
          <color theme="0"/>
        </right>
        <top style="thin">
          <color theme="0"/>
        </top>
      </border>
    </dxf>
    <dxf>
      <font>
        <color theme="1" tint="0.14996795556505021"/>
      </font>
      <fill>
        <patternFill>
          <bgColor theme="1"/>
        </patternFill>
      </fill>
      <border>
        <top style="thin">
          <color theme="1" tint="0.14996795556505021"/>
        </top>
        <vertical/>
        <horizontal/>
      </border>
    </dxf>
    <dxf>
      <font>
        <color theme="1"/>
      </font>
      <fill>
        <patternFill>
          <bgColor theme="0"/>
        </patternFill>
      </fill>
    </dxf>
    <dxf>
      <font>
        <color theme="0"/>
      </font>
      <fill>
        <patternFill>
          <bgColor theme="0" tint="-0.499984740745262"/>
        </patternFill>
      </fill>
      <border>
        <top style="thin">
          <color theme="0"/>
        </top>
      </border>
    </dxf>
    <dxf>
      <font>
        <color theme="1" tint="0.14996795556505021"/>
      </font>
      <fill>
        <patternFill>
          <bgColor theme="1"/>
        </patternFill>
      </fill>
      <border>
        <left style="thin">
          <color theme="1" tint="0.14996795556505021"/>
        </left>
        <top style="thin">
          <color theme="1" tint="0.14996795556505021"/>
        </top>
        <vertical/>
        <horizontal/>
      </border>
    </dxf>
    <dxf>
      <font>
        <color theme="1"/>
      </font>
      <fill>
        <patternFill>
          <bgColor theme="0"/>
        </patternFill>
      </fill>
    </dxf>
    <dxf>
      <font>
        <color theme="0"/>
      </font>
      <fill>
        <patternFill>
          <bgColor theme="0" tint="-0.499984740745262"/>
        </patternFill>
      </fill>
      <border>
        <left style="thin">
          <color theme="0"/>
        </left>
        <top style="thin">
          <color theme="0"/>
        </top>
      </border>
    </dxf>
    <dxf>
      <font>
        <color theme="0"/>
      </font>
      <fill>
        <patternFill>
          <bgColor theme="1"/>
        </patternFill>
      </fill>
      <border>
        <left style="thin">
          <color theme="1" tint="0.14996795556505021"/>
        </left>
        <right style="thin">
          <color theme="1" tint="0.14996795556505021"/>
        </right>
        <top style="thin">
          <color theme="1" tint="0.14996795556505021"/>
        </top>
        <bottom style="thin">
          <color theme="1" tint="0.14996795556505021"/>
        </bottom>
      </border>
    </dxf>
    <dxf>
      <font>
        <color theme="0"/>
      </font>
      <fill>
        <patternFill>
          <bgColor theme="1"/>
        </patternFill>
      </fill>
    </dxf>
    <dxf>
      <font>
        <color theme="1" tint="0.14996795556505021"/>
      </font>
      <fill>
        <patternFill>
          <bgColor theme="1"/>
        </patternFill>
      </fill>
      <border>
        <bottom style="thin">
          <color theme="1" tint="0.14996795556505021"/>
        </bottom>
        <vertical/>
        <horizontal/>
      </border>
    </dxf>
    <dxf>
      <fill>
        <patternFill>
          <bgColor theme="0"/>
        </patternFill>
      </fill>
    </dxf>
    <dxf>
      <font>
        <color theme="0"/>
      </font>
      <fill>
        <patternFill>
          <bgColor theme="0" tint="-0.499984740745262"/>
        </patternFill>
      </fill>
      <border>
        <bottom style="thin">
          <color theme="0"/>
        </bottom>
      </border>
    </dxf>
    <dxf>
      <fill>
        <patternFill>
          <bgColor theme="1"/>
        </patternFill>
      </fill>
      <border>
        <left style="thin">
          <color theme="1" tint="0.14996795556505021"/>
        </left>
        <bottom style="thin">
          <color theme="1" tint="0.14996795556505021"/>
        </bottom>
        <vertical/>
        <horizontal/>
      </border>
    </dxf>
    <dxf>
      <fill>
        <patternFill>
          <bgColor theme="0"/>
        </patternFill>
      </fill>
    </dxf>
    <dxf>
      <fill>
        <patternFill>
          <bgColor theme="0" tint="-0.499984740745262"/>
        </patternFill>
      </fill>
      <border>
        <left style="thin">
          <color theme="0"/>
        </left>
        <bottom style="thin">
          <color theme="0"/>
        </bottom>
      </border>
    </dxf>
    <dxf>
      <fill>
        <patternFill>
          <bgColor theme="1"/>
        </patternFill>
      </fill>
      <border>
        <right style="thin">
          <color theme="1" tint="0.14996795556505021"/>
        </right>
        <bottom style="thin">
          <color theme="1" tint="0.14996795556505021"/>
        </bottom>
        <vertical/>
        <horizontal/>
      </border>
    </dxf>
    <dxf>
      <fill>
        <patternFill>
          <bgColor theme="0"/>
        </patternFill>
      </fill>
    </dxf>
    <dxf>
      <fill>
        <patternFill>
          <bgColor theme="0" tint="-0.499984740745262"/>
        </patternFill>
      </fill>
      <border>
        <right style="thin">
          <color theme="0"/>
        </right>
        <bottom style="thin">
          <color theme="0"/>
        </bottom>
      </border>
    </dxf>
    <dxf>
      <font>
        <color theme="1" tint="0.14996795556505021"/>
      </font>
      <fill>
        <patternFill>
          <bgColor theme="1"/>
        </patternFill>
      </fill>
      <border>
        <right style="thin">
          <color theme="1" tint="0.14996795556505021"/>
        </right>
        <top style="thin">
          <color theme="1" tint="0.14996795556505021"/>
        </top>
        <vertical/>
        <horizontal/>
      </border>
    </dxf>
    <dxf>
      <font>
        <color theme="1"/>
      </font>
      <fill>
        <patternFill>
          <bgColor theme="0"/>
        </patternFill>
      </fill>
    </dxf>
    <dxf>
      <font>
        <color theme="0"/>
      </font>
      <fill>
        <patternFill>
          <bgColor theme="0" tint="-0.499984740745262"/>
        </patternFill>
      </fill>
      <border>
        <right style="thin">
          <color theme="0"/>
        </right>
        <top style="thin">
          <color theme="0"/>
        </top>
      </border>
    </dxf>
    <dxf>
      <font>
        <color theme="1" tint="0.14996795556505021"/>
      </font>
      <fill>
        <patternFill>
          <bgColor theme="1"/>
        </patternFill>
      </fill>
      <border>
        <top style="thin">
          <color theme="1" tint="0.14996795556505021"/>
        </top>
        <vertical/>
        <horizontal/>
      </border>
    </dxf>
    <dxf>
      <font>
        <color theme="1"/>
      </font>
      <fill>
        <patternFill>
          <bgColor theme="0"/>
        </patternFill>
      </fill>
    </dxf>
    <dxf>
      <font>
        <color theme="0"/>
      </font>
      <fill>
        <patternFill>
          <bgColor theme="0" tint="-0.499984740745262"/>
        </patternFill>
      </fill>
      <border>
        <top style="thin">
          <color theme="0"/>
        </top>
      </border>
    </dxf>
    <dxf>
      <font>
        <color theme="1" tint="0.14996795556505021"/>
      </font>
      <fill>
        <patternFill>
          <bgColor theme="1"/>
        </patternFill>
      </fill>
      <border>
        <left style="thin">
          <color theme="1" tint="0.14996795556505021"/>
        </left>
        <top style="thin">
          <color theme="1" tint="0.14996795556505021"/>
        </top>
        <vertical/>
        <horizontal/>
      </border>
    </dxf>
    <dxf>
      <font>
        <color theme="1"/>
      </font>
      <fill>
        <patternFill>
          <bgColor theme="0"/>
        </patternFill>
      </fill>
    </dxf>
    <dxf>
      <font>
        <color theme="0"/>
      </font>
      <fill>
        <patternFill>
          <bgColor theme="0" tint="-0.499984740745262"/>
        </patternFill>
      </fill>
      <border>
        <left style="thin">
          <color theme="0"/>
        </left>
        <top style="thin">
          <color theme="0"/>
        </top>
      </border>
    </dxf>
    <dxf>
      <font>
        <color theme="0"/>
      </font>
      <fill>
        <patternFill>
          <bgColor theme="1"/>
        </patternFill>
      </fill>
      <border>
        <left style="thin">
          <color theme="1" tint="0.14996795556505021"/>
        </left>
        <right style="thin">
          <color theme="1" tint="0.14996795556505021"/>
        </right>
        <top style="thin">
          <color theme="1" tint="0.14996795556505021"/>
        </top>
        <bottom style="thin">
          <color theme="1" tint="0.14996795556505021"/>
        </bottom>
      </border>
    </dxf>
    <dxf>
      <font>
        <color theme="0"/>
      </font>
      <fill>
        <patternFill>
          <bgColor theme="1"/>
        </patternFill>
      </fill>
    </dxf>
    <dxf>
      <font>
        <color theme="1" tint="0.14996795556505021"/>
      </font>
      <fill>
        <patternFill>
          <bgColor theme="1"/>
        </patternFill>
      </fill>
      <border>
        <bottom style="thin">
          <color theme="1" tint="0.14996795556505021"/>
        </bottom>
        <vertical/>
        <horizontal/>
      </border>
    </dxf>
    <dxf>
      <fill>
        <patternFill>
          <bgColor theme="0"/>
        </patternFill>
      </fill>
    </dxf>
    <dxf>
      <font>
        <color theme="0"/>
      </font>
      <fill>
        <patternFill>
          <bgColor theme="0" tint="-0.499984740745262"/>
        </patternFill>
      </fill>
      <border>
        <bottom style="thin">
          <color theme="0"/>
        </bottom>
      </border>
    </dxf>
    <dxf>
      <fill>
        <patternFill>
          <bgColor theme="1"/>
        </patternFill>
      </fill>
      <border>
        <left style="thin">
          <color theme="1" tint="0.14996795556505021"/>
        </left>
        <bottom style="thin">
          <color theme="1" tint="0.14996795556505021"/>
        </bottom>
        <vertical/>
        <horizontal/>
      </border>
    </dxf>
    <dxf>
      <fill>
        <patternFill>
          <bgColor theme="0"/>
        </patternFill>
      </fill>
    </dxf>
    <dxf>
      <fill>
        <patternFill>
          <bgColor theme="0" tint="-0.499984740745262"/>
        </patternFill>
      </fill>
      <border>
        <left style="thin">
          <color theme="0"/>
        </left>
        <bottom style="thin">
          <color theme="0"/>
        </bottom>
      </border>
    </dxf>
    <dxf>
      <fill>
        <patternFill>
          <bgColor theme="1"/>
        </patternFill>
      </fill>
      <border>
        <right style="thin">
          <color theme="1" tint="0.14996795556505021"/>
        </right>
        <bottom style="thin">
          <color theme="1" tint="0.14996795556505021"/>
        </bottom>
        <vertical/>
        <horizontal/>
      </border>
    </dxf>
    <dxf>
      <fill>
        <patternFill>
          <bgColor theme="0"/>
        </patternFill>
      </fill>
    </dxf>
    <dxf>
      <fill>
        <patternFill>
          <bgColor theme="0" tint="-0.499984740745262"/>
        </patternFill>
      </fill>
      <border>
        <right style="thin">
          <color theme="0"/>
        </right>
        <bottom style="thin">
          <color theme="0"/>
        </bottom>
      </border>
    </dxf>
    <dxf>
      <font>
        <color theme="1" tint="0.14996795556505021"/>
      </font>
      <fill>
        <patternFill>
          <bgColor theme="1"/>
        </patternFill>
      </fill>
      <border>
        <right style="thin">
          <color theme="1" tint="0.14996795556505021"/>
        </right>
        <top style="thin">
          <color theme="1" tint="0.14996795556505021"/>
        </top>
        <vertical/>
        <horizontal/>
      </border>
    </dxf>
    <dxf>
      <font>
        <color theme="1"/>
      </font>
      <fill>
        <patternFill>
          <bgColor theme="0"/>
        </patternFill>
      </fill>
    </dxf>
    <dxf>
      <font>
        <color theme="0"/>
      </font>
      <fill>
        <patternFill>
          <bgColor theme="0" tint="-0.499984740745262"/>
        </patternFill>
      </fill>
      <border>
        <right style="thin">
          <color theme="0"/>
        </right>
        <top style="thin">
          <color theme="0"/>
        </top>
      </border>
    </dxf>
    <dxf>
      <font>
        <color theme="1" tint="0.14996795556505021"/>
      </font>
      <fill>
        <patternFill>
          <bgColor theme="1"/>
        </patternFill>
      </fill>
      <border>
        <top style="thin">
          <color theme="1" tint="0.14996795556505021"/>
        </top>
        <vertical/>
        <horizontal/>
      </border>
    </dxf>
    <dxf>
      <font>
        <color theme="1"/>
      </font>
      <fill>
        <patternFill>
          <bgColor theme="0"/>
        </patternFill>
      </fill>
    </dxf>
    <dxf>
      <font>
        <color theme="0"/>
      </font>
      <fill>
        <patternFill>
          <bgColor theme="0" tint="-0.499984740745262"/>
        </patternFill>
      </fill>
      <border>
        <top style="thin">
          <color theme="0"/>
        </top>
      </border>
    </dxf>
    <dxf>
      <font>
        <color theme="1" tint="0.14996795556505021"/>
      </font>
      <fill>
        <patternFill>
          <bgColor theme="1"/>
        </patternFill>
      </fill>
      <border>
        <left style="thin">
          <color theme="1" tint="0.14996795556505021"/>
        </left>
        <top style="thin">
          <color theme="1" tint="0.14996795556505021"/>
        </top>
        <vertical/>
        <horizontal/>
      </border>
    </dxf>
    <dxf>
      <font>
        <color theme="1"/>
      </font>
      <fill>
        <patternFill>
          <bgColor theme="0"/>
        </patternFill>
      </fill>
    </dxf>
    <dxf>
      <font>
        <color theme="0"/>
      </font>
      <fill>
        <patternFill>
          <bgColor theme="0" tint="-0.499984740745262"/>
        </patternFill>
      </fill>
      <border>
        <left style="thin">
          <color theme="0"/>
        </left>
        <top style="thin">
          <color theme="0"/>
        </top>
      </border>
    </dxf>
    <dxf>
      <font>
        <color theme="0"/>
      </font>
      <fill>
        <patternFill>
          <bgColor theme="1"/>
        </patternFill>
      </fill>
      <border>
        <left style="thin">
          <color theme="1" tint="0.14996795556505021"/>
        </left>
        <right style="thin">
          <color theme="1" tint="0.14996795556505021"/>
        </right>
        <top style="thin">
          <color theme="1" tint="0.14996795556505021"/>
        </top>
        <bottom style="thin">
          <color theme="1" tint="0.14996795556505021"/>
        </bottom>
      </border>
    </dxf>
    <dxf>
      <font>
        <color theme="0"/>
      </font>
      <fill>
        <patternFill>
          <bgColor theme="1"/>
        </patternFill>
      </fill>
    </dxf>
    <dxf>
      <font>
        <color theme="0"/>
      </font>
    </dxf>
    <dxf>
      <font>
        <color theme="1" tint="0.34998626667073579"/>
      </font>
    </dxf>
    <dxf>
      <font>
        <color theme="1" tint="0.34998626667073579"/>
      </font>
    </dxf>
    <dxf>
      <font>
        <color theme="0" tint="-0.499984740745262"/>
      </font>
    </dxf>
    <dxf>
      <font>
        <color theme="0" tint="-0.499984740745262"/>
      </font>
    </dxf>
    <dxf>
      <font>
        <color theme="0" tint="-0.499984740745262"/>
      </font>
    </dxf>
    <dxf>
      <fill>
        <patternFill>
          <bgColor theme="0" tint="-0.24994659260841701"/>
        </patternFill>
      </fill>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tint="-0.14996795556505021"/>
      </font>
    </dxf>
    <dxf>
      <fill>
        <patternFill>
          <bgColor theme="0" tint="-0.14996795556505021"/>
        </patternFill>
      </fill>
    </dxf>
    <dxf>
      <font>
        <color theme="1"/>
      </font>
    </dxf>
    <dxf>
      <font>
        <color theme="0"/>
      </font>
      <fill>
        <patternFill>
          <bgColor theme="1"/>
        </patternFill>
      </fill>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ill>
        <patternFill>
          <bgColor theme="0" tint="-0.14996795556505021"/>
        </patternFill>
      </fill>
    </dxf>
    <dxf>
      <font>
        <color theme="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tint="-0.14996795556505021"/>
      </font>
    </dxf>
    <dxf>
      <fill>
        <patternFill>
          <bgColor theme="0" tint="-0.14996795556505021"/>
        </patternFill>
      </fill>
    </dxf>
    <dxf>
      <font>
        <color theme="1"/>
      </font>
    </dxf>
    <dxf>
      <font>
        <color theme="0"/>
      </font>
      <fill>
        <patternFill>
          <bgColor theme="1"/>
        </patternFill>
      </fill>
    </dxf>
    <dxf>
      <font>
        <color theme="0"/>
      </font>
      <fill>
        <patternFill>
          <bgColor theme="1"/>
        </patternFill>
      </fill>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font>
      <fill>
        <patternFill>
          <bgColor theme="0"/>
        </patternFill>
      </fill>
    </dxf>
    <dxf>
      <font>
        <color theme="0"/>
      </font>
      <fill>
        <patternFill>
          <bgColor theme="0"/>
        </patternFill>
      </fill>
    </dxf>
    <dxf>
      <font>
        <color theme="0"/>
      </font>
      <fill>
        <patternFill>
          <bgColor theme="0"/>
        </patternFill>
      </fill>
    </dxf>
    <dxf>
      <font>
        <color theme="0"/>
      </font>
      <fill>
        <patternFill>
          <bgColor theme="1"/>
        </patternFill>
      </fill>
    </dxf>
    <dxf>
      <font>
        <color theme="0"/>
      </font>
      <fill>
        <patternFill>
          <bgColor theme="1"/>
        </patternFill>
      </fill>
    </dxf>
    <dxf>
      <font>
        <color theme="0" tint="-0.24994659260841701"/>
      </font>
    </dxf>
    <dxf>
      <font>
        <color theme="0"/>
      </font>
      <fill>
        <patternFill>
          <bgColor theme="1"/>
        </patternFill>
      </fill>
    </dxf>
    <dxf>
      <font>
        <color theme="0"/>
      </font>
      <fill>
        <patternFill>
          <bgColor theme="1"/>
        </patternFill>
      </fill>
    </dxf>
    <dxf>
      <fill>
        <patternFill>
          <bgColor theme="0" tint="-0.14996795556505021"/>
        </patternFill>
      </fill>
    </dxf>
    <dxf>
      <font>
        <color theme="0"/>
      </font>
      <fill>
        <patternFill>
          <bgColor theme="1"/>
        </patternFill>
      </fill>
    </dxf>
    <dxf>
      <font>
        <color theme="0" tint="-0.24994659260841701"/>
      </font>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dxf>
    <dxf>
      <font>
        <color theme="0"/>
      </font>
      <fill>
        <patternFill>
          <bgColor theme="1"/>
        </patternFill>
      </fill>
    </dxf>
    <dxf>
      <font>
        <color theme="0"/>
      </font>
      <fill>
        <patternFill>
          <bgColor theme="1"/>
        </patternFill>
      </fill>
    </dxf>
    <dxf>
      <font>
        <color theme="0"/>
      </font>
      <fill>
        <patternFill>
          <bgColor theme="1"/>
        </patternFill>
      </fill>
    </dxf>
    <dxf>
      <fill>
        <patternFill>
          <bgColor theme="0" tint="-0.14996795556505021"/>
        </patternFill>
      </fill>
    </dxf>
    <dxf>
      <font>
        <color theme="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dxf>
    <dxf>
      <font>
        <color theme="0"/>
      </font>
    </dxf>
    <dxf>
      <font>
        <color theme="0"/>
      </font>
      <fill>
        <patternFill>
          <bgColor theme="0" tint="-0.34998626667073579"/>
        </patternFill>
      </fill>
      <border>
        <left/>
        <right/>
        <top style="thin">
          <color theme="0"/>
        </top>
        <bottom/>
        <vertical/>
        <horizontal/>
      </border>
    </dxf>
    <dxf>
      <font>
        <color theme="0"/>
      </font>
      <fill>
        <patternFill>
          <bgColor theme="0" tint="-0.34998626667073579"/>
        </patternFill>
      </fill>
      <border>
        <left style="thin">
          <color theme="0"/>
        </left>
        <right/>
        <top style="thin">
          <color theme="0"/>
        </top>
        <bottom/>
        <vertical/>
        <horizontal/>
      </border>
    </dxf>
    <dxf>
      <font>
        <color theme="0"/>
      </font>
      <fill>
        <patternFill>
          <bgColor theme="0" tint="-0.34998626667073579"/>
        </patternFill>
      </fill>
      <border>
        <left/>
        <right style="thin">
          <color theme="0"/>
        </right>
        <top style="thin">
          <color theme="0"/>
        </top>
        <bottom/>
        <vertical/>
        <horizontal/>
      </border>
    </dxf>
    <dxf>
      <font>
        <color theme="0"/>
      </font>
      <fill>
        <patternFill>
          <bgColor theme="0" tint="-0.34998626667073579"/>
        </patternFill>
      </fill>
      <border>
        <left style="thin">
          <color theme="0"/>
        </left>
        <right style="thin">
          <color theme="0"/>
        </right>
        <top style="thin">
          <color theme="0"/>
        </top>
        <bottom style="thin">
          <color theme="0"/>
        </bottom>
        <vertical/>
        <horizontal/>
      </border>
    </dxf>
    <dxf>
      <font>
        <color theme="0" tint="-0.14996795556505021"/>
      </font>
    </dxf>
    <dxf>
      <font>
        <color theme="0" tint="-0.14996795556505021"/>
      </font>
    </dxf>
    <dxf>
      <font>
        <color theme="0" tint="-0.14996795556505021"/>
      </font>
    </dxf>
    <dxf>
      <font>
        <color theme="0" tint="-0.14996795556505021"/>
      </font>
    </dxf>
    <dxf>
      <font>
        <color theme="1" tint="0.34998626667073579"/>
      </font>
    </dxf>
    <dxf>
      <font>
        <color theme="1" tint="0.34998626667073579"/>
      </font>
    </dxf>
    <dxf>
      <font>
        <color theme="0"/>
      </font>
      <fill>
        <patternFill>
          <bgColor theme="0"/>
        </patternFill>
      </fill>
      <border>
        <left style="thin">
          <color theme="0" tint="-0.14996795556505021"/>
        </left>
        <top style="thin">
          <color theme="0" tint="-0.14996795556505021"/>
        </top>
        <vertical/>
        <horizontal/>
      </border>
    </dxf>
    <dxf>
      <font>
        <color theme="0" tint="-0.499984740745262"/>
      </font>
      <fill>
        <patternFill>
          <bgColor theme="1"/>
        </patternFill>
      </fill>
    </dxf>
    <dxf>
      <font>
        <color theme="0"/>
      </font>
      <fill>
        <patternFill>
          <bgColor theme="0"/>
        </patternFill>
      </fill>
      <border>
        <left style="thin">
          <color theme="1"/>
        </left>
        <top style="thin">
          <color theme="1"/>
        </top>
        <vertical/>
        <horizontal/>
      </border>
    </dxf>
    <dxf>
      <font>
        <color theme="0"/>
      </font>
      <fill>
        <patternFill>
          <bgColor theme="0"/>
        </patternFill>
      </fill>
      <border>
        <right style="thin">
          <color theme="0" tint="-0.14996795556505021"/>
        </right>
        <top style="thin">
          <color theme="0" tint="-0.14996795556505021"/>
        </top>
        <vertical/>
        <horizontal/>
      </border>
    </dxf>
    <dxf>
      <font>
        <color theme="0" tint="-0.499984740745262"/>
      </font>
      <fill>
        <patternFill>
          <bgColor theme="1"/>
        </patternFill>
      </fill>
    </dxf>
    <dxf>
      <font>
        <color theme="0"/>
      </font>
      <fill>
        <patternFill>
          <bgColor theme="0"/>
        </patternFill>
      </fill>
      <border>
        <right style="thin">
          <color theme="1"/>
        </right>
        <top style="thin">
          <color theme="1"/>
        </top>
        <vertical/>
        <horizontal/>
      </border>
    </dxf>
    <dxf>
      <font>
        <color theme="0"/>
      </font>
      <fill>
        <patternFill>
          <bgColor theme="0"/>
        </patternFill>
      </fill>
      <border>
        <top style="thin">
          <color theme="0" tint="-0.14996795556505021"/>
        </top>
        <vertical/>
        <horizontal/>
      </border>
    </dxf>
    <dxf>
      <font>
        <color theme="0"/>
      </font>
      <fill>
        <patternFill>
          <bgColor theme="1"/>
        </patternFill>
      </fill>
    </dxf>
    <dxf>
      <font>
        <color theme="0"/>
      </font>
      <fill>
        <patternFill>
          <bgColor theme="0"/>
        </patternFill>
      </fill>
      <border>
        <top style="thin">
          <color theme="1"/>
        </top>
        <vertical/>
        <horizontal/>
      </border>
    </dxf>
    <dxf>
      <font>
        <color theme="0"/>
      </font>
      <fill>
        <patternFill>
          <bgColor theme="0"/>
        </patternFill>
      </fill>
      <border>
        <left style="thin">
          <color theme="0" tint="-0.14996795556505021"/>
        </left>
        <right style="thin">
          <color theme="0" tint="-0.14996795556505021"/>
        </right>
        <top/>
        <bottom style="thin">
          <color theme="0" tint="-0.14996795556505021"/>
        </bottom>
        <vertical/>
        <horizontal/>
      </border>
    </dxf>
    <dxf>
      <font>
        <color theme="0"/>
      </font>
      <fill>
        <patternFill>
          <bgColor theme="1"/>
        </patternFill>
      </fill>
    </dxf>
    <dxf>
      <font>
        <color theme="0"/>
      </font>
      <fill>
        <patternFill>
          <bgColor theme="0"/>
        </patternFill>
      </fill>
      <border>
        <left style="thin">
          <color theme="1"/>
        </left>
        <right style="thin">
          <color theme="1"/>
        </right>
        <bottom style="thin">
          <color theme="1"/>
        </bottom>
        <vertical/>
        <horizontal/>
      </border>
    </dxf>
    <dxf>
      <font>
        <color theme="0"/>
      </font>
    </dxf>
    <dxf>
      <font>
        <color theme="0"/>
      </font>
    </dxf>
    <dxf>
      <font>
        <color theme="0"/>
      </font>
      <fill>
        <patternFill>
          <bgColor theme="0" tint="-0.34998626667073579"/>
        </patternFill>
      </fill>
      <border>
        <left/>
        <right/>
        <top style="thin">
          <color theme="0"/>
        </top>
        <bottom/>
        <vertical/>
        <horizontal/>
      </border>
    </dxf>
    <dxf>
      <font>
        <color theme="0"/>
      </font>
      <fill>
        <patternFill>
          <bgColor theme="0" tint="-0.34998626667073579"/>
        </patternFill>
      </fill>
      <border>
        <left style="thin">
          <color theme="0"/>
        </left>
        <right/>
        <top style="thin">
          <color theme="0"/>
        </top>
        <bottom/>
        <vertical/>
        <horizontal/>
      </border>
    </dxf>
    <dxf>
      <font>
        <color theme="0"/>
      </font>
      <fill>
        <patternFill>
          <bgColor theme="0" tint="-0.34998626667073579"/>
        </patternFill>
      </fill>
      <border>
        <left/>
        <right style="thin">
          <color theme="0"/>
        </right>
        <top style="thin">
          <color theme="0"/>
        </top>
        <bottom/>
        <vertical/>
        <horizontal/>
      </border>
    </dxf>
    <dxf>
      <font>
        <color theme="0"/>
      </font>
      <fill>
        <patternFill>
          <bgColor theme="0" tint="-0.34998626667073579"/>
        </patternFill>
      </fill>
      <border>
        <left style="thin">
          <color theme="0"/>
        </left>
        <right style="thin">
          <color theme="0"/>
        </right>
        <top style="thin">
          <color theme="0"/>
        </top>
        <bottom style="thin">
          <color theme="0"/>
        </bottom>
        <vertical/>
        <horizontal/>
      </border>
    </dxf>
    <dxf>
      <font>
        <color theme="0"/>
      </font>
    </dxf>
    <dxf>
      <font>
        <color theme="0"/>
      </font>
    </dxf>
    <dxf>
      <font>
        <color theme="1"/>
      </font>
    </dxf>
    <dxf>
      <font>
        <color theme="0"/>
      </font>
    </dxf>
    <dxf>
      <font>
        <color theme="1"/>
      </font>
    </dxf>
    <dxf>
      <font>
        <color rgb="FFFF6600"/>
      </font>
    </dxf>
    <dxf>
      <font>
        <color rgb="FFC00000"/>
      </font>
    </dxf>
    <dxf>
      <font>
        <color rgb="FFFF0000"/>
      </font>
    </dxf>
    <dxf>
      <font>
        <color rgb="FFFF00FF"/>
      </font>
    </dxf>
    <dxf>
      <font>
        <color rgb="FF9900CC"/>
      </font>
    </dxf>
    <dxf>
      <font>
        <color rgb="FF6600CC"/>
      </font>
    </dxf>
    <dxf>
      <font>
        <color rgb="FF0070C0"/>
      </font>
    </dxf>
    <dxf>
      <font>
        <color rgb="FF00B0F0"/>
      </font>
    </dxf>
    <dxf>
      <font>
        <color rgb="FF00B050"/>
      </font>
    </dxf>
    <dxf>
      <font>
        <color rgb="FF92D050"/>
      </font>
    </dxf>
    <dxf>
      <font>
        <color rgb="FFEBE600"/>
      </font>
    </dxf>
    <dxf>
      <font>
        <color rgb="FFFFC000"/>
      </font>
    </dxf>
    <dxf>
      <font>
        <color rgb="FFFF6600"/>
      </font>
    </dxf>
    <dxf>
      <font>
        <color rgb="FFC00000"/>
      </font>
    </dxf>
    <dxf>
      <font>
        <color rgb="FFFF0000"/>
      </font>
    </dxf>
    <dxf>
      <font>
        <color rgb="FFFF00FF"/>
      </font>
    </dxf>
    <dxf>
      <font>
        <color rgb="FF9900CC"/>
      </font>
    </dxf>
    <dxf>
      <font>
        <color rgb="FF6600CC"/>
      </font>
    </dxf>
    <dxf>
      <font>
        <color rgb="FF0070C0"/>
      </font>
    </dxf>
    <dxf>
      <font>
        <color rgb="FF00B0F0"/>
      </font>
    </dxf>
    <dxf>
      <font>
        <color rgb="FF00B050"/>
      </font>
    </dxf>
    <dxf>
      <font>
        <color rgb="FF92D050"/>
      </font>
    </dxf>
    <dxf>
      <font>
        <color rgb="FFEBE600"/>
      </font>
    </dxf>
    <dxf>
      <font>
        <color rgb="FFFFC000"/>
      </font>
    </dxf>
    <dxf>
      <font>
        <color theme="1"/>
      </font>
    </dxf>
    <dxf>
      <font>
        <color theme="1"/>
      </font>
    </dxf>
    <dxf>
      <font>
        <color theme="0"/>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1"/>
      </font>
    </dxf>
    <dxf>
      <font>
        <color theme="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1"/>
      </font>
    </dxf>
    <dxf>
      <font>
        <color theme="1"/>
      </font>
    </dxf>
    <dxf>
      <font>
        <color theme="1"/>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0.14996795556505021"/>
      </font>
    </dxf>
    <dxf>
      <font>
        <color theme="1" tint="0.34998626667073579"/>
      </font>
    </dxf>
    <dxf>
      <font>
        <color theme="1"/>
      </font>
    </dxf>
    <dxf>
      <fill>
        <patternFill>
          <bgColor theme="0" tint="-4.9989318521683403E-2"/>
        </patternFill>
      </fill>
      <border>
        <left style="thin">
          <color theme="0"/>
        </left>
        <right style="thin">
          <color theme="0"/>
        </right>
        <top style="thin">
          <color theme="0"/>
        </top>
        <bottom style="thin">
          <color theme="0"/>
        </bottom>
        <vertical/>
        <horizontal/>
      </border>
    </dxf>
    <dxf>
      <font>
        <color theme="0"/>
      </font>
    </dxf>
    <dxf>
      <font>
        <color theme="0" tint="-4.9989318521683403E-2"/>
      </font>
      <fill>
        <patternFill>
          <bgColor theme="0"/>
        </patternFill>
      </fill>
      <border>
        <left/>
        <right/>
        <top style="thin">
          <color theme="0" tint="-4.9989318521683403E-2"/>
        </top>
        <bottom/>
        <vertical/>
        <horizontal/>
      </border>
    </dxf>
    <dxf>
      <font>
        <color theme="0"/>
      </font>
      <fill>
        <patternFill>
          <bgColor theme="1"/>
        </patternFill>
      </fill>
    </dxf>
    <dxf>
      <font>
        <color theme="0" tint="-4.9989318521683403E-2"/>
      </font>
      <fill>
        <patternFill>
          <bgColor theme="0"/>
        </patternFill>
      </fill>
      <border>
        <left style="thin">
          <color theme="0" tint="-4.9989318521683403E-2"/>
        </left>
        <right/>
        <top style="thin">
          <color theme="0" tint="-4.9989318521683403E-2"/>
        </top>
        <bottom/>
        <vertical/>
        <horizontal/>
      </border>
    </dxf>
    <dxf>
      <fill>
        <patternFill>
          <bgColor theme="1"/>
        </patternFill>
      </fill>
    </dxf>
    <dxf>
      <font>
        <color theme="0" tint="-4.9989318521683403E-2"/>
      </font>
      <fill>
        <patternFill>
          <bgColor theme="0"/>
        </patternFill>
      </fill>
      <border>
        <left/>
        <right style="thin">
          <color theme="0" tint="-4.9989318521683403E-2"/>
        </right>
        <top style="thin">
          <color theme="0" tint="-4.9989318521683403E-2"/>
        </top>
        <bottom/>
        <vertical/>
        <horizontal/>
      </border>
    </dxf>
    <dxf>
      <fill>
        <patternFill>
          <bgColor theme="1"/>
        </patternFill>
      </fill>
    </dxf>
    <dxf>
      <font>
        <color theme="1"/>
      </font>
      <fill>
        <patternFill>
          <bgColor theme="0"/>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font>
      <fill>
        <patternFill>
          <bgColor theme="1"/>
        </patternFill>
      </fill>
    </dxf>
    <dxf>
      <font>
        <color theme="0" tint="-4.9989318521683403E-2"/>
      </font>
      <fill>
        <patternFill>
          <bgColor theme="0"/>
        </patternFill>
      </fill>
      <border>
        <left/>
        <right/>
        <top style="thin">
          <color theme="0" tint="-4.9989318521683403E-2"/>
        </top>
        <bottom/>
        <vertical/>
        <horizontal/>
      </border>
    </dxf>
    <dxf>
      <font>
        <color theme="0"/>
      </font>
      <fill>
        <patternFill>
          <bgColor theme="1"/>
        </patternFill>
      </fill>
    </dxf>
    <dxf>
      <font>
        <color theme="0" tint="-4.9989318521683403E-2"/>
      </font>
      <fill>
        <patternFill>
          <bgColor theme="0"/>
        </patternFill>
      </fill>
      <border>
        <left style="thin">
          <color theme="0" tint="-4.9989318521683403E-2"/>
        </left>
        <right/>
        <top style="thin">
          <color theme="0" tint="-4.9989318521683403E-2"/>
        </top>
        <bottom/>
        <vertical/>
        <horizontal/>
      </border>
    </dxf>
    <dxf>
      <fill>
        <patternFill>
          <bgColor theme="1"/>
        </patternFill>
      </fill>
    </dxf>
    <dxf>
      <font>
        <color theme="0" tint="-4.9989318521683403E-2"/>
      </font>
      <fill>
        <patternFill>
          <bgColor theme="0"/>
        </patternFill>
      </fill>
      <border>
        <left/>
        <right style="thin">
          <color theme="0" tint="-4.9989318521683403E-2"/>
        </right>
        <top style="thin">
          <color theme="0" tint="-4.9989318521683403E-2"/>
        </top>
        <bottom/>
        <vertical/>
        <horizontal/>
      </border>
    </dxf>
    <dxf>
      <fill>
        <patternFill>
          <bgColor theme="1"/>
        </patternFill>
      </fill>
    </dxf>
    <dxf>
      <font>
        <color theme="1"/>
      </font>
      <fill>
        <patternFill>
          <bgColor theme="0"/>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font>
      <fill>
        <patternFill>
          <bgColor theme="1"/>
        </patternFill>
      </fill>
    </dxf>
    <dxf>
      <font>
        <color theme="0" tint="-4.9989318521683403E-2"/>
      </font>
      <fill>
        <patternFill>
          <bgColor theme="0"/>
        </patternFill>
      </fill>
      <border>
        <left/>
        <right/>
        <top style="thin">
          <color theme="0" tint="-4.9989318521683403E-2"/>
        </top>
        <bottom/>
        <vertical/>
        <horizontal/>
      </border>
    </dxf>
    <dxf>
      <font>
        <color theme="0"/>
      </font>
      <fill>
        <patternFill>
          <bgColor theme="1"/>
        </patternFill>
      </fill>
    </dxf>
    <dxf>
      <font>
        <color theme="0" tint="-4.9989318521683403E-2"/>
      </font>
      <fill>
        <patternFill>
          <bgColor theme="0"/>
        </patternFill>
      </fill>
      <border>
        <left style="thin">
          <color theme="0" tint="-4.9989318521683403E-2"/>
        </left>
        <right/>
        <top style="thin">
          <color theme="0" tint="-4.9989318521683403E-2"/>
        </top>
        <bottom/>
        <vertical/>
        <horizontal/>
      </border>
    </dxf>
    <dxf>
      <fill>
        <patternFill>
          <bgColor theme="1"/>
        </patternFill>
      </fill>
    </dxf>
    <dxf>
      <font>
        <color theme="0" tint="-4.9989318521683403E-2"/>
      </font>
      <fill>
        <patternFill>
          <bgColor theme="0"/>
        </patternFill>
      </fill>
      <border>
        <left/>
        <right style="thin">
          <color theme="0" tint="-4.9989318521683403E-2"/>
        </right>
        <top style="thin">
          <color theme="0" tint="-4.9989318521683403E-2"/>
        </top>
        <bottom/>
        <vertical/>
        <horizontal/>
      </border>
    </dxf>
    <dxf>
      <fill>
        <patternFill>
          <bgColor theme="1"/>
        </patternFill>
      </fill>
    </dxf>
    <dxf>
      <font>
        <color theme="1"/>
      </font>
      <fill>
        <patternFill>
          <bgColor theme="0"/>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font>
      <fill>
        <patternFill>
          <bgColor theme="1"/>
        </patternFill>
      </fill>
    </dxf>
    <dxf>
      <font>
        <color theme="0" tint="-4.9989318521683403E-2"/>
      </font>
      <fill>
        <patternFill>
          <bgColor theme="0"/>
        </patternFill>
      </fill>
      <border>
        <left/>
        <right/>
        <top style="thin">
          <color theme="0" tint="-4.9989318521683403E-2"/>
        </top>
        <bottom/>
        <vertical/>
        <horizontal/>
      </border>
    </dxf>
    <dxf>
      <font>
        <color theme="0"/>
      </font>
      <fill>
        <patternFill>
          <bgColor theme="1"/>
        </patternFill>
      </fill>
    </dxf>
    <dxf>
      <font>
        <color theme="0" tint="-4.9989318521683403E-2"/>
      </font>
      <fill>
        <patternFill>
          <bgColor theme="0"/>
        </patternFill>
      </fill>
      <border>
        <left style="thin">
          <color theme="0" tint="-4.9989318521683403E-2"/>
        </left>
        <right/>
        <top style="thin">
          <color theme="0" tint="-4.9989318521683403E-2"/>
        </top>
        <bottom/>
        <vertical/>
        <horizontal/>
      </border>
    </dxf>
    <dxf>
      <fill>
        <patternFill>
          <bgColor theme="1"/>
        </patternFill>
      </fill>
    </dxf>
    <dxf>
      <font>
        <color theme="0" tint="-4.9989318521683403E-2"/>
      </font>
      <fill>
        <patternFill>
          <bgColor theme="0"/>
        </patternFill>
      </fill>
      <border>
        <left/>
        <right style="thin">
          <color theme="0" tint="-4.9989318521683403E-2"/>
        </right>
        <top style="thin">
          <color theme="0" tint="-4.9989318521683403E-2"/>
        </top>
        <bottom/>
        <vertical/>
        <horizontal/>
      </border>
    </dxf>
    <dxf>
      <fill>
        <patternFill>
          <bgColor theme="1"/>
        </patternFill>
      </fill>
    </dxf>
    <dxf>
      <font>
        <color theme="1"/>
      </font>
      <fill>
        <patternFill>
          <bgColor theme="0"/>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font>
      <fill>
        <patternFill>
          <bgColor theme="1"/>
        </patternFill>
      </fill>
    </dxf>
    <dxf>
      <font>
        <color theme="0" tint="-4.9989318521683403E-2"/>
      </font>
      <fill>
        <patternFill>
          <bgColor theme="0"/>
        </patternFill>
      </fill>
      <border>
        <left/>
        <right/>
        <top style="thin">
          <color theme="0" tint="-4.9989318521683403E-2"/>
        </top>
        <bottom/>
        <vertical/>
        <horizontal/>
      </border>
    </dxf>
    <dxf>
      <font>
        <color theme="0"/>
      </font>
      <fill>
        <patternFill>
          <bgColor theme="1"/>
        </patternFill>
      </fill>
    </dxf>
    <dxf>
      <font>
        <color theme="0" tint="-4.9989318521683403E-2"/>
      </font>
      <fill>
        <patternFill>
          <bgColor theme="0"/>
        </patternFill>
      </fill>
      <border>
        <left style="thin">
          <color theme="0" tint="-4.9989318521683403E-2"/>
        </left>
        <right/>
        <top style="thin">
          <color theme="0" tint="-4.9989318521683403E-2"/>
        </top>
        <bottom/>
        <vertical/>
        <horizontal/>
      </border>
    </dxf>
    <dxf>
      <fill>
        <patternFill>
          <bgColor theme="1"/>
        </patternFill>
      </fill>
    </dxf>
    <dxf>
      <font>
        <color theme="0" tint="-4.9989318521683403E-2"/>
      </font>
      <fill>
        <patternFill>
          <bgColor theme="0"/>
        </patternFill>
      </fill>
      <border>
        <left/>
        <right style="thin">
          <color theme="0" tint="-4.9989318521683403E-2"/>
        </right>
        <top style="thin">
          <color theme="0" tint="-4.9989318521683403E-2"/>
        </top>
        <bottom/>
        <vertical/>
        <horizontal/>
      </border>
    </dxf>
    <dxf>
      <fill>
        <patternFill>
          <bgColor theme="1"/>
        </patternFill>
      </fill>
    </dxf>
    <dxf>
      <font>
        <color theme="1"/>
      </font>
      <fill>
        <patternFill>
          <bgColor theme="0"/>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font>
      <fill>
        <patternFill>
          <bgColor theme="1"/>
        </patternFill>
      </fill>
    </dxf>
    <dxf>
      <font>
        <color theme="0" tint="-4.9989318521683403E-2"/>
      </font>
      <fill>
        <patternFill>
          <bgColor theme="0"/>
        </patternFill>
      </fill>
      <border>
        <left/>
        <right/>
        <top style="thin">
          <color theme="0" tint="-4.9989318521683403E-2"/>
        </top>
        <bottom/>
        <vertical/>
        <horizontal/>
      </border>
    </dxf>
    <dxf>
      <font>
        <color theme="0"/>
      </font>
      <fill>
        <patternFill>
          <bgColor theme="1"/>
        </patternFill>
      </fill>
    </dxf>
    <dxf>
      <font>
        <color theme="0" tint="-4.9989318521683403E-2"/>
      </font>
      <fill>
        <patternFill>
          <bgColor theme="0"/>
        </patternFill>
      </fill>
      <border>
        <left style="thin">
          <color theme="0" tint="-4.9989318521683403E-2"/>
        </left>
        <right/>
        <top style="thin">
          <color theme="0" tint="-4.9989318521683403E-2"/>
        </top>
        <bottom/>
        <vertical/>
        <horizontal/>
      </border>
    </dxf>
    <dxf>
      <fill>
        <patternFill>
          <bgColor theme="1"/>
        </patternFill>
      </fill>
    </dxf>
    <dxf>
      <font>
        <color theme="0" tint="-4.9989318521683403E-2"/>
      </font>
      <fill>
        <patternFill>
          <bgColor theme="0"/>
        </patternFill>
      </fill>
      <border>
        <left/>
        <right style="thin">
          <color theme="0" tint="-4.9989318521683403E-2"/>
        </right>
        <top style="thin">
          <color theme="0" tint="-4.9989318521683403E-2"/>
        </top>
        <bottom/>
        <vertical/>
        <horizontal/>
      </border>
    </dxf>
    <dxf>
      <fill>
        <patternFill>
          <bgColor theme="1"/>
        </patternFill>
      </fill>
    </dxf>
    <dxf>
      <font>
        <color theme="1"/>
      </font>
      <fill>
        <patternFill>
          <bgColor theme="0"/>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font>
      <fill>
        <patternFill>
          <bgColor theme="1"/>
        </patternFill>
      </fill>
    </dxf>
    <dxf>
      <font>
        <color theme="0" tint="-4.9989318521683403E-2"/>
      </font>
    </dxf>
    <dxf>
      <font>
        <color theme="1"/>
      </font>
    </dxf>
    <dxf>
      <font>
        <color theme="1"/>
      </font>
    </dxf>
    <dxf>
      <font>
        <color theme="1"/>
      </font>
    </dxf>
    <dxf>
      <font>
        <color theme="1"/>
      </font>
    </dxf>
    <dxf>
      <font>
        <color theme="1"/>
      </font>
    </dxf>
    <dxf>
      <font>
        <color theme="1"/>
      </font>
    </dxf>
    <dxf>
      <font>
        <color theme="1"/>
      </font>
    </dxf>
    <dxf>
      <font>
        <color theme="0"/>
      </font>
      <border>
        <bottom style="thin">
          <color theme="0"/>
        </bottom>
        <vertical/>
        <horizontal/>
      </border>
    </dxf>
    <dxf>
      <font>
        <color theme="0"/>
      </font>
    </dxf>
    <dxf>
      <font>
        <color theme="0" tint="-0.14996795556505021"/>
      </font>
    </dxf>
    <dxf>
      <font>
        <color theme="0"/>
      </font>
    </dxf>
    <dxf>
      <font>
        <color theme="0"/>
      </font>
      <border>
        <bottom style="thin">
          <color theme="0"/>
        </bottom>
        <vertical/>
        <horizontal/>
      </border>
    </dxf>
    <dxf>
      <font>
        <color theme="0"/>
      </font>
    </dxf>
    <dxf>
      <font>
        <color theme="0" tint="-0.14996795556505021"/>
      </font>
    </dxf>
    <dxf>
      <font>
        <color theme="0"/>
      </font>
    </dxf>
    <dxf>
      <font>
        <color theme="0"/>
      </font>
      <border>
        <bottom style="thin">
          <color theme="0"/>
        </bottom>
        <vertical/>
        <horizontal/>
      </border>
    </dxf>
    <dxf>
      <font>
        <color theme="0"/>
      </font>
    </dxf>
    <dxf>
      <font>
        <color theme="0" tint="-0.14996795556505021"/>
      </font>
    </dxf>
    <dxf>
      <font>
        <color theme="0"/>
      </font>
    </dxf>
    <dxf>
      <font>
        <color theme="0"/>
      </font>
      <border>
        <bottom style="thin">
          <color theme="0"/>
        </bottom>
        <vertical/>
        <horizontal/>
      </border>
    </dxf>
    <dxf>
      <font>
        <color theme="0"/>
      </font>
    </dxf>
    <dxf>
      <font>
        <color theme="0" tint="-0.14996795556505021"/>
      </font>
    </dxf>
    <dxf>
      <font>
        <color theme="0"/>
      </font>
    </dxf>
    <dxf>
      <font>
        <color theme="0"/>
      </font>
      <border>
        <bottom style="thin">
          <color theme="0"/>
        </bottom>
        <vertical/>
        <horizontal/>
      </border>
    </dxf>
    <dxf>
      <font>
        <color theme="0"/>
      </font>
    </dxf>
    <dxf>
      <font>
        <color theme="0" tint="-0.14996795556505021"/>
      </font>
    </dxf>
    <dxf>
      <font>
        <color theme="0"/>
      </font>
    </dxf>
    <dxf>
      <font>
        <color theme="0"/>
      </font>
      <border>
        <bottom style="thin">
          <color theme="0"/>
        </bottom>
        <vertical/>
        <horizontal/>
      </border>
    </dxf>
    <dxf>
      <font>
        <color theme="0"/>
      </font>
    </dxf>
    <dxf>
      <font>
        <color theme="0" tint="-0.14996795556505021"/>
      </font>
    </dxf>
    <dxf>
      <font>
        <color theme="0"/>
      </font>
    </dxf>
    <dxf>
      <font>
        <color theme="0"/>
      </font>
      <border>
        <bottom style="thin">
          <color theme="0"/>
        </bottom>
        <vertical/>
        <horizontal/>
      </border>
    </dxf>
    <dxf>
      <font>
        <color theme="0"/>
      </font>
    </dxf>
    <dxf>
      <font>
        <color theme="0" tint="-0.14996795556505021"/>
      </font>
    </dxf>
    <dxf>
      <font>
        <color theme="0"/>
      </font>
    </dxf>
    <dxf>
      <font>
        <color theme="0" tint="-4.9989318521683403E-2"/>
      </font>
      <fill>
        <patternFill>
          <bgColor theme="0"/>
        </patternFill>
      </fill>
      <border>
        <left/>
        <right/>
        <top style="thin">
          <color theme="0" tint="-4.9989318521683403E-2"/>
        </top>
        <bottom/>
        <vertical/>
        <horizontal/>
      </border>
    </dxf>
    <dxf>
      <font>
        <color theme="0"/>
      </font>
      <fill>
        <patternFill>
          <bgColor theme="1"/>
        </patternFill>
      </fill>
    </dxf>
    <dxf>
      <font>
        <color theme="0" tint="-4.9989318521683403E-2"/>
      </font>
      <fill>
        <patternFill>
          <bgColor theme="0"/>
        </patternFill>
      </fill>
      <border>
        <left style="thin">
          <color theme="0" tint="-4.9989318521683403E-2"/>
        </left>
        <right/>
        <top style="thin">
          <color theme="0" tint="-4.9989318521683403E-2"/>
        </top>
        <bottom/>
        <vertical/>
        <horizontal/>
      </border>
    </dxf>
    <dxf>
      <fill>
        <patternFill>
          <bgColor theme="1"/>
        </patternFill>
      </fill>
    </dxf>
    <dxf>
      <font>
        <color theme="0" tint="-4.9989318521683403E-2"/>
      </font>
      <fill>
        <patternFill>
          <bgColor theme="0"/>
        </patternFill>
      </fill>
      <border>
        <left/>
        <right style="thin">
          <color theme="0" tint="-4.9989318521683403E-2"/>
        </right>
        <top style="thin">
          <color theme="0" tint="-4.9989318521683403E-2"/>
        </top>
        <bottom/>
        <vertical/>
        <horizontal/>
      </border>
    </dxf>
    <dxf>
      <fill>
        <patternFill>
          <bgColor theme="1"/>
        </patternFill>
      </fill>
    </dxf>
    <dxf>
      <font>
        <color theme="1"/>
      </font>
      <fill>
        <patternFill>
          <bgColor theme="0"/>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font>
      <fill>
        <patternFill>
          <bgColor theme="1"/>
        </patternFill>
      </fill>
    </dxf>
    <dxf>
      <font>
        <color theme="0" tint="-4.9989318521683403E-2"/>
      </font>
      <fill>
        <patternFill>
          <bgColor theme="0"/>
        </patternFill>
      </fill>
      <border>
        <left/>
        <right/>
        <top style="thin">
          <color theme="0" tint="-4.9989318521683403E-2"/>
        </top>
        <bottom/>
        <vertical/>
        <horizontal/>
      </border>
    </dxf>
    <dxf>
      <font>
        <color theme="0" tint="-4.9989318521683403E-2"/>
      </font>
      <fill>
        <patternFill>
          <bgColor theme="0"/>
        </patternFill>
      </fill>
      <border>
        <left/>
        <right/>
        <top style="thin">
          <color theme="0" tint="-4.9989318521683403E-2"/>
        </top>
        <bottom/>
        <vertical/>
        <horizontal/>
      </border>
    </dxf>
    <dxf>
      <font>
        <color theme="0" tint="-4.9989318521683403E-2"/>
      </font>
      <fill>
        <patternFill>
          <bgColor theme="0"/>
        </patternFill>
      </fill>
      <border>
        <left/>
        <right/>
        <top style="thin">
          <color theme="0" tint="-4.9989318521683403E-2"/>
        </top>
        <bottom/>
        <vertical/>
        <horizontal/>
      </border>
    </dxf>
    <dxf>
      <font>
        <color theme="0" tint="-4.9989318521683403E-2"/>
      </font>
      <fill>
        <patternFill>
          <bgColor theme="0"/>
        </patternFill>
      </fill>
      <border>
        <left/>
        <right/>
        <top style="thin">
          <color theme="0" tint="-4.9989318521683403E-2"/>
        </top>
        <bottom/>
        <vertical/>
        <horizontal/>
      </border>
    </dxf>
    <dxf>
      <font>
        <color theme="0" tint="-4.9989318521683403E-2"/>
      </font>
      <fill>
        <patternFill>
          <bgColor theme="0"/>
        </patternFill>
      </fill>
      <border>
        <left/>
        <right/>
        <top style="thin">
          <color theme="0" tint="-4.9989318521683403E-2"/>
        </top>
        <bottom/>
        <vertical/>
        <horizontal/>
      </border>
    </dxf>
    <dxf>
      <font>
        <color theme="0" tint="-4.9989318521683403E-2"/>
      </font>
      <fill>
        <patternFill>
          <bgColor theme="0"/>
        </patternFill>
      </fill>
      <border>
        <left/>
        <right/>
        <top style="thin">
          <color theme="0" tint="-4.9989318521683403E-2"/>
        </top>
        <bottom/>
        <vertical/>
        <horizontal/>
      </border>
    </dxf>
    <dxf>
      <font>
        <color theme="0" tint="-4.9989318521683403E-2"/>
      </font>
      <fill>
        <patternFill>
          <bgColor theme="0"/>
        </patternFill>
      </fill>
      <border>
        <left/>
        <right/>
        <top style="thin">
          <color theme="0" tint="-4.9989318521683403E-2"/>
        </top>
        <bottom/>
        <vertical/>
        <horizontal/>
      </border>
    </dxf>
    <dxf>
      <font>
        <color theme="0" tint="-4.9989318521683403E-2"/>
      </font>
      <fill>
        <patternFill>
          <bgColor theme="0"/>
        </patternFill>
      </fill>
      <border>
        <left/>
        <right/>
        <top style="thin">
          <color theme="0" tint="-4.9989318521683403E-2"/>
        </top>
        <bottom/>
        <vertical/>
        <horizontal/>
      </border>
    </dxf>
    <dxf>
      <font>
        <color theme="0" tint="-4.9989318521683403E-2"/>
      </font>
      <fill>
        <patternFill>
          <bgColor theme="0"/>
        </patternFill>
      </fill>
      <border>
        <left/>
        <right/>
        <top style="thin">
          <color theme="0" tint="-4.9989318521683403E-2"/>
        </top>
        <bottom/>
        <vertical/>
        <horizontal/>
      </border>
    </dxf>
    <dxf>
      <font>
        <color theme="0" tint="-4.9989318521683403E-2"/>
      </font>
      <fill>
        <patternFill>
          <bgColor theme="0"/>
        </patternFill>
      </fill>
      <border>
        <left/>
        <right/>
        <top style="thin">
          <color theme="0" tint="-4.9989318521683403E-2"/>
        </top>
        <bottom/>
        <vertical/>
        <horizontal/>
      </border>
    </dxf>
    <dxf>
      <font>
        <color theme="0" tint="-4.9989318521683403E-2"/>
      </font>
      <fill>
        <patternFill>
          <bgColor theme="0"/>
        </patternFill>
      </fill>
      <border>
        <left/>
        <right/>
        <top style="thin">
          <color theme="0" tint="-4.9989318521683403E-2"/>
        </top>
        <bottom/>
        <vertical/>
        <horizontal/>
      </border>
    </dxf>
    <dxf>
      <font>
        <color theme="0" tint="-4.9989318521683403E-2"/>
      </font>
      <fill>
        <patternFill>
          <bgColor theme="0"/>
        </patternFill>
      </fill>
      <border>
        <left/>
        <right/>
        <top style="thin">
          <color theme="0" tint="-4.9989318521683403E-2"/>
        </top>
        <bottom/>
        <vertical/>
        <horizontal/>
      </border>
    </dxf>
    <dxf>
      <font>
        <color theme="0" tint="-4.9989318521683403E-2"/>
      </font>
      <fill>
        <patternFill>
          <bgColor theme="0"/>
        </patternFill>
      </fill>
      <border>
        <left/>
        <right/>
        <top style="thin">
          <color theme="0" tint="-4.9989318521683403E-2"/>
        </top>
        <bottom/>
        <vertical/>
        <horizontal/>
      </border>
    </dxf>
    <dxf>
      <font>
        <color theme="1" tint="0.14996795556505021"/>
      </font>
      <fill>
        <patternFill>
          <bgColor theme="1" tint="4.9989318521683403E-2"/>
        </patternFill>
      </fill>
      <border>
        <left/>
        <right/>
        <top style="thin">
          <color theme="1" tint="0.14996795556505021"/>
        </top>
        <bottom/>
        <vertical/>
        <horizontal/>
      </border>
    </dxf>
    <dxf>
      <font>
        <color theme="1" tint="0.14996795556505021"/>
      </font>
      <fill>
        <patternFill>
          <bgColor theme="1" tint="4.9989318521683403E-2"/>
        </patternFill>
      </fill>
      <border>
        <left/>
        <right/>
        <top style="thin">
          <color theme="1" tint="0.14996795556505021"/>
        </top>
        <bottom/>
        <vertical/>
        <horizontal/>
      </border>
    </dxf>
    <dxf>
      <font>
        <color theme="1" tint="0.14996795556505021"/>
      </font>
      <fill>
        <patternFill>
          <bgColor theme="1" tint="4.9989318521683403E-2"/>
        </patternFill>
      </fill>
      <border>
        <left/>
        <right/>
        <top style="thin">
          <color theme="1" tint="0.14996795556505021"/>
        </top>
        <bottom/>
        <vertical/>
        <horizontal/>
      </border>
    </dxf>
    <dxf>
      <font>
        <color theme="1" tint="0.14996795556505021"/>
      </font>
      <fill>
        <patternFill>
          <bgColor theme="1" tint="4.9989318521683403E-2"/>
        </patternFill>
      </fill>
      <border>
        <left/>
        <right/>
        <top style="thin">
          <color theme="1" tint="0.14996795556505021"/>
        </top>
        <bottom/>
        <vertical/>
        <horizontal/>
      </border>
    </dxf>
    <dxf>
      <font>
        <color theme="1" tint="0.14996795556505021"/>
      </font>
      <fill>
        <patternFill>
          <bgColor theme="1" tint="4.9989318521683403E-2"/>
        </patternFill>
      </fill>
      <border>
        <left/>
        <right/>
        <top style="thin">
          <color theme="1" tint="0.14996795556505021"/>
        </top>
        <bottom/>
        <vertical/>
        <horizontal/>
      </border>
    </dxf>
    <dxf>
      <font>
        <color theme="1" tint="0.14996795556505021"/>
      </font>
      <fill>
        <patternFill>
          <bgColor theme="1" tint="4.9989318521683403E-2"/>
        </patternFill>
      </fill>
      <border>
        <left style="thin">
          <color theme="1" tint="0.14996795556505021"/>
        </left>
        <right/>
        <top style="thin">
          <color theme="1" tint="0.14996795556505021"/>
        </top>
        <bottom/>
        <vertical/>
        <horizontal/>
      </border>
    </dxf>
    <dxf>
      <font>
        <color theme="1" tint="0.14996795556505021"/>
      </font>
      <fill>
        <patternFill>
          <bgColor theme="1" tint="4.9989318521683403E-2"/>
        </patternFill>
      </fill>
      <border>
        <left/>
        <right style="thin">
          <color theme="1" tint="0.14996795556505021"/>
        </right>
        <top style="thin">
          <color theme="1" tint="0.14996795556505021"/>
        </top>
        <bottom/>
        <vertical/>
        <horizontal/>
      </border>
    </dxf>
    <dxf>
      <font>
        <color theme="0"/>
      </font>
      <fill>
        <patternFill>
          <bgColor theme="1" tint="4.9989318521683403E-2"/>
        </patternFill>
      </fill>
      <border>
        <left style="thin">
          <color theme="1" tint="0.14993743705557422"/>
        </left>
        <right style="thin">
          <color theme="1" tint="0.14993743705557422"/>
        </right>
        <top style="thin">
          <color theme="1" tint="0.14993743705557422"/>
        </top>
        <bottom style="thin">
          <color theme="1" tint="0.14993743705557422"/>
        </bottom>
        <vertical/>
        <horizontal/>
      </border>
    </dxf>
    <dxf>
      <font>
        <color theme="1" tint="0.14996795556505021"/>
      </font>
      <fill>
        <patternFill>
          <bgColor theme="1" tint="4.9989318521683403E-2"/>
        </patternFill>
      </fill>
      <border>
        <left style="thin">
          <color theme="1" tint="0.14996795556505021"/>
        </left>
        <right/>
        <top style="thin">
          <color theme="1" tint="0.14996795556505021"/>
        </top>
        <bottom/>
        <vertical/>
        <horizontal/>
      </border>
    </dxf>
    <dxf>
      <font>
        <color theme="1" tint="0.14996795556505021"/>
      </font>
      <fill>
        <patternFill>
          <bgColor theme="1" tint="4.9989318521683403E-2"/>
        </patternFill>
      </fill>
      <border>
        <left/>
        <right style="thin">
          <color theme="1" tint="0.14996795556505021"/>
        </right>
        <top style="thin">
          <color theme="1" tint="0.14996795556505021"/>
        </top>
        <bottom/>
        <vertical/>
        <horizontal/>
      </border>
    </dxf>
    <dxf>
      <font>
        <color theme="0"/>
      </font>
      <fill>
        <patternFill>
          <bgColor theme="1" tint="4.9989318521683403E-2"/>
        </patternFill>
      </fill>
      <border>
        <left style="thin">
          <color theme="1" tint="0.14993743705557422"/>
        </left>
        <right style="thin">
          <color theme="1" tint="0.14993743705557422"/>
        </right>
        <top style="thin">
          <color theme="1" tint="0.14993743705557422"/>
        </top>
        <bottom style="thin">
          <color theme="1" tint="0.14993743705557422"/>
        </bottom>
        <vertical/>
        <horizontal/>
      </border>
    </dxf>
    <dxf>
      <font>
        <color theme="1" tint="0.14996795556505021"/>
      </font>
      <fill>
        <patternFill>
          <bgColor theme="1" tint="4.9989318521683403E-2"/>
        </patternFill>
      </fill>
      <border>
        <left style="thin">
          <color theme="1" tint="0.14996795556505021"/>
        </left>
        <right/>
        <top style="thin">
          <color theme="1" tint="0.14996795556505021"/>
        </top>
        <bottom/>
        <vertical/>
        <horizontal/>
      </border>
    </dxf>
    <dxf>
      <font>
        <color theme="1" tint="0.14996795556505021"/>
      </font>
      <fill>
        <patternFill>
          <bgColor theme="1" tint="4.9989318521683403E-2"/>
        </patternFill>
      </fill>
      <border>
        <left/>
        <right style="thin">
          <color theme="1" tint="0.14996795556505021"/>
        </right>
        <top style="thin">
          <color theme="1" tint="0.14996795556505021"/>
        </top>
        <bottom/>
        <vertical/>
        <horizontal/>
      </border>
    </dxf>
    <dxf>
      <font>
        <color theme="0"/>
      </font>
      <fill>
        <patternFill>
          <bgColor theme="1" tint="4.9989318521683403E-2"/>
        </patternFill>
      </fill>
      <border>
        <left style="thin">
          <color theme="1" tint="0.14993743705557422"/>
        </left>
        <right style="thin">
          <color theme="1" tint="0.14993743705557422"/>
        </right>
        <top style="thin">
          <color theme="1" tint="0.14993743705557422"/>
        </top>
        <bottom style="thin">
          <color theme="1" tint="0.14993743705557422"/>
        </bottom>
        <vertical/>
        <horizontal/>
      </border>
    </dxf>
    <dxf>
      <font>
        <color theme="1" tint="0.14996795556505021"/>
      </font>
      <fill>
        <patternFill>
          <bgColor theme="1" tint="4.9989318521683403E-2"/>
        </patternFill>
      </fill>
      <border>
        <left style="thin">
          <color theme="1" tint="0.14996795556505021"/>
        </left>
        <right/>
        <top style="thin">
          <color theme="1" tint="0.14996795556505021"/>
        </top>
        <bottom/>
        <vertical/>
        <horizontal/>
      </border>
    </dxf>
    <dxf>
      <font>
        <color theme="1" tint="0.14996795556505021"/>
      </font>
      <fill>
        <patternFill>
          <bgColor theme="1" tint="4.9989318521683403E-2"/>
        </patternFill>
      </fill>
      <border>
        <left/>
        <right style="thin">
          <color theme="1" tint="0.14996795556505021"/>
        </right>
        <top style="thin">
          <color theme="1" tint="0.14996795556505021"/>
        </top>
        <bottom/>
        <vertical/>
        <horizontal/>
      </border>
    </dxf>
    <dxf>
      <font>
        <color theme="0"/>
      </font>
      <fill>
        <patternFill>
          <bgColor theme="1" tint="4.9989318521683403E-2"/>
        </patternFill>
      </fill>
      <border>
        <left style="thin">
          <color theme="1" tint="0.14993743705557422"/>
        </left>
        <right style="thin">
          <color theme="1" tint="0.14993743705557422"/>
        </right>
        <top style="thin">
          <color theme="1" tint="0.14993743705557422"/>
        </top>
        <bottom style="thin">
          <color theme="1" tint="0.14993743705557422"/>
        </bottom>
        <vertical/>
        <horizontal/>
      </border>
    </dxf>
    <dxf>
      <font>
        <color theme="1" tint="0.14996795556505021"/>
      </font>
      <fill>
        <patternFill>
          <bgColor theme="1" tint="4.9989318521683403E-2"/>
        </patternFill>
      </fill>
      <border>
        <left/>
        <right/>
        <top style="thin">
          <color theme="1" tint="0.14996795556505021"/>
        </top>
        <bottom/>
        <vertical/>
        <horizontal/>
      </border>
    </dxf>
    <dxf>
      <font>
        <color theme="1" tint="0.14996795556505021"/>
      </font>
      <fill>
        <patternFill>
          <bgColor theme="1" tint="4.9989318521683403E-2"/>
        </patternFill>
      </fill>
      <border>
        <left style="thin">
          <color theme="1" tint="0.14996795556505021"/>
        </left>
        <right/>
        <top style="thin">
          <color theme="1" tint="0.14996795556505021"/>
        </top>
        <bottom/>
        <vertical/>
        <horizontal/>
      </border>
    </dxf>
    <dxf>
      <font>
        <color theme="1" tint="0.14996795556505021"/>
      </font>
      <fill>
        <patternFill>
          <bgColor theme="1" tint="4.9989318521683403E-2"/>
        </patternFill>
      </fill>
      <border>
        <left/>
        <right style="thin">
          <color theme="1" tint="0.14996795556505021"/>
        </right>
        <top style="thin">
          <color theme="1" tint="0.14996795556505021"/>
        </top>
        <bottom/>
        <vertical/>
        <horizontal/>
      </border>
    </dxf>
    <dxf>
      <font>
        <color theme="0"/>
      </font>
      <fill>
        <patternFill>
          <bgColor theme="1" tint="4.9989318521683403E-2"/>
        </patternFill>
      </fill>
      <border>
        <left style="thin">
          <color theme="1" tint="0.14993743705557422"/>
        </left>
        <right style="thin">
          <color theme="1" tint="0.14993743705557422"/>
        </right>
        <top style="thin">
          <color theme="1" tint="0.14993743705557422"/>
        </top>
        <bottom style="thin">
          <color theme="1" tint="0.14993743705557422"/>
        </bottom>
        <vertical/>
        <horizontal/>
      </border>
    </dxf>
    <dxf>
      <font>
        <color theme="1" tint="0.14996795556505021"/>
      </font>
      <fill>
        <patternFill>
          <bgColor theme="1" tint="4.9989318521683403E-2"/>
        </patternFill>
      </fill>
      <border>
        <left style="thin">
          <color theme="1" tint="0.14996795556505021"/>
        </left>
        <right/>
        <top style="thin">
          <color theme="1" tint="0.14996795556505021"/>
        </top>
        <bottom/>
        <vertical/>
        <horizontal/>
      </border>
    </dxf>
    <dxf>
      <font>
        <color theme="1" tint="0.14996795556505021"/>
      </font>
      <fill>
        <patternFill>
          <bgColor theme="1" tint="4.9989318521683403E-2"/>
        </patternFill>
      </fill>
      <border>
        <left/>
        <right style="thin">
          <color theme="1" tint="0.14996795556505021"/>
        </right>
        <top style="thin">
          <color theme="1" tint="0.14996795556505021"/>
        </top>
        <bottom/>
        <vertical/>
        <horizontal/>
      </border>
    </dxf>
    <dxf>
      <font>
        <color theme="0"/>
      </font>
      <fill>
        <patternFill>
          <bgColor theme="1" tint="4.9989318521683403E-2"/>
        </patternFill>
      </fill>
      <border>
        <left style="thin">
          <color theme="1" tint="0.14993743705557422"/>
        </left>
        <right style="thin">
          <color theme="1" tint="0.14993743705557422"/>
        </right>
        <top style="thin">
          <color theme="1" tint="0.14993743705557422"/>
        </top>
        <bottom style="thin">
          <color theme="1" tint="0.14993743705557422"/>
        </bottom>
        <vertical/>
        <horizontal/>
      </border>
    </dxf>
    <dxf>
      <font>
        <color theme="1" tint="0.14996795556505021"/>
      </font>
      <fill>
        <patternFill>
          <bgColor theme="1" tint="4.9989318521683403E-2"/>
        </patternFill>
      </fill>
      <border>
        <left/>
        <right/>
        <top style="thin">
          <color theme="1" tint="0.14996795556505021"/>
        </top>
        <bottom/>
        <vertical/>
        <horizontal/>
      </border>
    </dxf>
    <dxf>
      <font>
        <color theme="1" tint="0.14996795556505021"/>
      </font>
      <fill>
        <patternFill>
          <bgColor theme="1" tint="4.9989318521683403E-2"/>
        </patternFill>
      </fill>
      <border>
        <left/>
        <right/>
        <top style="thin">
          <color theme="1" tint="0.14996795556505021"/>
        </top>
        <bottom/>
        <vertical/>
        <horizontal/>
      </border>
    </dxf>
    <dxf>
      <font>
        <color theme="1" tint="0.14996795556505021"/>
      </font>
      <fill>
        <patternFill>
          <bgColor theme="1" tint="4.9989318521683403E-2"/>
        </patternFill>
      </fill>
      <border>
        <left/>
        <right/>
        <top style="thin">
          <color theme="1" tint="0.14996795556505021"/>
        </top>
        <bottom/>
        <vertical/>
        <horizontal/>
      </border>
    </dxf>
    <dxf>
      <font>
        <color theme="1" tint="0.14996795556505021"/>
      </font>
      <fill>
        <patternFill>
          <bgColor theme="1" tint="4.9989318521683403E-2"/>
        </patternFill>
      </fill>
      <border>
        <left/>
        <right/>
        <top style="thin">
          <color theme="1" tint="0.14996795556505021"/>
        </top>
        <bottom/>
        <vertical/>
        <horizontal/>
      </border>
    </dxf>
    <dxf>
      <font>
        <color theme="1" tint="0.14996795556505021"/>
      </font>
      <fill>
        <patternFill>
          <bgColor theme="1" tint="4.9989318521683403E-2"/>
        </patternFill>
      </fill>
      <border>
        <left/>
        <right/>
        <top style="thin">
          <color theme="1" tint="0.14996795556505021"/>
        </top>
        <bottom/>
        <vertical/>
        <horizontal/>
      </border>
    </dxf>
    <dxf>
      <font>
        <color theme="0" tint="-4.9989318521683403E-2"/>
      </font>
      <fill>
        <patternFill>
          <bgColor theme="0"/>
        </patternFill>
      </fill>
      <border>
        <left style="thin">
          <color theme="0" tint="-4.9989318521683403E-2"/>
        </left>
        <right/>
        <top style="thin">
          <color theme="0" tint="-4.9989318521683403E-2"/>
        </top>
        <bottom/>
        <vertical/>
        <horizontal/>
      </border>
    </dxf>
    <dxf>
      <font>
        <color theme="0" tint="-4.9989318521683403E-2"/>
      </font>
      <fill>
        <patternFill>
          <bgColor theme="0"/>
        </patternFill>
      </fill>
      <border>
        <left/>
        <right style="thin">
          <color theme="0" tint="-4.9989318521683403E-2"/>
        </right>
        <top style="thin">
          <color theme="0" tint="-4.9989318521683403E-2"/>
        </top>
        <bottom/>
        <vertical/>
        <horizontal/>
      </border>
    </dxf>
    <dxf>
      <font>
        <color theme="1"/>
      </font>
      <fill>
        <patternFill>
          <bgColor theme="0"/>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tint="-4.9989318521683403E-2"/>
      </font>
      <fill>
        <patternFill>
          <bgColor theme="0"/>
        </patternFill>
      </fill>
      <border>
        <left style="thin">
          <color theme="0" tint="-4.9989318521683403E-2"/>
        </left>
        <right/>
        <top style="thin">
          <color theme="0" tint="-4.9989318521683403E-2"/>
        </top>
        <bottom/>
        <vertical/>
        <horizontal/>
      </border>
    </dxf>
    <dxf>
      <font>
        <color theme="0" tint="-4.9989318521683403E-2"/>
      </font>
      <fill>
        <patternFill>
          <bgColor theme="0"/>
        </patternFill>
      </fill>
      <border>
        <left/>
        <right style="thin">
          <color theme="0" tint="-4.9989318521683403E-2"/>
        </right>
        <top style="thin">
          <color theme="0" tint="-4.9989318521683403E-2"/>
        </top>
        <bottom/>
        <vertical/>
        <horizontal/>
      </border>
    </dxf>
    <dxf>
      <font>
        <color theme="1"/>
      </font>
      <fill>
        <patternFill>
          <bgColor theme="0"/>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tint="-4.9989318521683403E-2"/>
      </font>
      <fill>
        <patternFill>
          <bgColor theme="0"/>
        </patternFill>
      </fill>
      <border>
        <left style="thin">
          <color theme="0" tint="-4.9989318521683403E-2"/>
        </left>
        <right/>
        <top style="thin">
          <color theme="0" tint="-4.9989318521683403E-2"/>
        </top>
        <bottom/>
        <vertical/>
        <horizontal/>
      </border>
    </dxf>
    <dxf>
      <font>
        <color theme="0" tint="-4.9989318521683403E-2"/>
      </font>
      <fill>
        <patternFill>
          <bgColor theme="0"/>
        </patternFill>
      </fill>
      <border>
        <left/>
        <right style="thin">
          <color theme="0" tint="-4.9989318521683403E-2"/>
        </right>
        <top style="thin">
          <color theme="0" tint="-4.9989318521683403E-2"/>
        </top>
        <bottom/>
        <vertical/>
        <horizontal/>
      </border>
    </dxf>
    <dxf>
      <font>
        <color theme="1"/>
      </font>
      <fill>
        <patternFill>
          <bgColor theme="0"/>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tint="-4.9989318521683403E-2"/>
      </font>
      <fill>
        <patternFill>
          <bgColor theme="0"/>
        </patternFill>
      </fill>
      <border>
        <left style="thin">
          <color theme="0" tint="-4.9989318521683403E-2"/>
        </left>
        <right/>
        <top style="thin">
          <color theme="0" tint="-4.9989318521683403E-2"/>
        </top>
        <bottom/>
        <vertical/>
        <horizontal/>
      </border>
    </dxf>
    <dxf>
      <font>
        <color theme="0" tint="-4.9989318521683403E-2"/>
      </font>
      <fill>
        <patternFill>
          <bgColor theme="0"/>
        </patternFill>
      </fill>
      <border>
        <left/>
        <right style="thin">
          <color theme="0" tint="-4.9989318521683403E-2"/>
        </right>
        <top style="thin">
          <color theme="0" tint="-4.9989318521683403E-2"/>
        </top>
        <bottom/>
        <vertical/>
        <horizontal/>
      </border>
    </dxf>
    <dxf>
      <font>
        <color theme="1"/>
      </font>
      <fill>
        <patternFill>
          <bgColor theme="0"/>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tint="-4.9989318521683403E-2"/>
      </font>
      <fill>
        <patternFill>
          <bgColor theme="0"/>
        </patternFill>
      </fill>
      <border>
        <left style="thin">
          <color theme="0" tint="-4.9989318521683403E-2"/>
        </left>
        <right/>
        <top style="thin">
          <color theme="0" tint="-4.9989318521683403E-2"/>
        </top>
        <bottom/>
        <vertical/>
        <horizontal/>
      </border>
    </dxf>
    <dxf>
      <font>
        <color theme="0" tint="-4.9989318521683403E-2"/>
      </font>
      <fill>
        <patternFill>
          <bgColor theme="0"/>
        </patternFill>
      </fill>
      <border>
        <left/>
        <right style="thin">
          <color theme="0" tint="-4.9989318521683403E-2"/>
        </right>
        <top style="thin">
          <color theme="0" tint="-4.9989318521683403E-2"/>
        </top>
        <bottom/>
        <vertical/>
        <horizontal/>
      </border>
    </dxf>
    <dxf>
      <font>
        <color theme="1"/>
      </font>
      <fill>
        <patternFill>
          <bgColor theme="0"/>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tint="-4.9989318521683403E-2"/>
      </font>
      <fill>
        <patternFill>
          <bgColor theme="0"/>
        </patternFill>
      </fill>
      <border>
        <left style="thin">
          <color theme="0" tint="-4.9989318521683403E-2"/>
        </left>
        <right/>
        <top style="thin">
          <color theme="0" tint="-4.9989318521683403E-2"/>
        </top>
        <bottom/>
        <vertical/>
        <horizontal/>
      </border>
    </dxf>
    <dxf>
      <font>
        <color theme="0" tint="-4.9989318521683403E-2"/>
      </font>
      <fill>
        <patternFill>
          <bgColor theme="0"/>
        </patternFill>
      </fill>
      <border>
        <left/>
        <right style="thin">
          <color theme="0" tint="-4.9989318521683403E-2"/>
        </right>
        <top style="thin">
          <color theme="0" tint="-4.9989318521683403E-2"/>
        </top>
        <bottom/>
        <vertical/>
        <horizontal/>
      </border>
    </dxf>
    <dxf>
      <font>
        <color theme="1"/>
      </font>
      <fill>
        <patternFill>
          <bgColor theme="0"/>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tint="-4.9989318521683403E-2"/>
      </font>
      <fill>
        <patternFill>
          <bgColor theme="0"/>
        </patternFill>
      </fill>
      <border>
        <left style="thin">
          <color theme="0" tint="-4.9989318521683403E-2"/>
        </left>
        <right/>
        <top style="thin">
          <color theme="0" tint="-4.9989318521683403E-2"/>
        </top>
        <bottom/>
        <vertical/>
        <horizontal/>
      </border>
    </dxf>
    <dxf>
      <font>
        <color theme="0" tint="-4.9989318521683403E-2"/>
      </font>
      <fill>
        <patternFill>
          <bgColor theme="0"/>
        </patternFill>
      </fill>
      <border>
        <left/>
        <right style="thin">
          <color theme="0" tint="-4.9989318521683403E-2"/>
        </right>
        <top style="thin">
          <color theme="0" tint="-4.9989318521683403E-2"/>
        </top>
        <bottom/>
        <vertical/>
        <horizontal/>
      </border>
    </dxf>
    <dxf>
      <font>
        <color theme="1"/>
      </font>
      <fill>
        <patternFill>
          <bgColor theme="0"/>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tint="-4.9989318521683403E-2"/>
      </font>
    </dxf>
    <dxf>
      <font>
        <color theme="0" tint="-4.9989318521683403E-2"/>
      </font>
      <fill>
        <patternFill>
          <bgColor theme="0"/>
        </patternFill>
      </fill>
      <border>
        <left style="thin">
          <color theme="0" tint="-4.9989318521683403E-2"/>
        </left>
        <right/>
        <top style="thin">
          <color theme="0" tint="-4.9989318521683403E-2"/>
        </top>
        <bottom/>
        <vertical/>
        <horizontal/>
      </border>
    </dxf>
    <dxf>
      <font>
        <color theme="0" tint="-4.9989318521683403E-2"/>
      </font>
      <fill>
        <patternFill>
          <bgColor theme="0"/>
        </patternFill>
      </fill>
      <border>
        <left/>
        <right style="thin">
          <color theme="0" tint="-4.9989318521683403E-2"/>
        </right>
        <top style="thin">
          <color theme="0" tint="-4.9989318521683403E-2"/>
        </top>
        <bottom/>
        <vertical/>
        <horizontal/>
      </border>
    </dxf>
    <dxf>
      <font>
        <color theme="1"/>
      </font>
      <fill>
        <patternFill>
          <bgColor theme="0"/>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tint="-4.9989318521683403E-2"/>
      </font>
    </dxf>
    <dxf>
      <font>
        <color theme="0" tint="-4.9989318521683403E-2"/>
      </font>
      <fill>
        <patternFill>
          <bgColor theme="0"/>
        </patternFill>
      </fill>
      <border>
        <left style="thin">
          <color theme="0" tint="-4.9989318521683403E-2"/>
        </left>
        <right/>
        <top style="thin">
          <color theme="0" tint="-4.9989318521683403E-2"/>
        </top>
        <bottom/>
        <vertical/>
        <horizontal/>
      </border>
    </dxf>
    <dxf>
      <font>
        <color theme="0" tint="-4.9989318521683403E-2"/>
      </font>
      <fill>
        <patternFill>
          <bgColor theme="0"/>
        </patternFill>
      </fill>
      <border>
        <left/>
        <right style="thin">
          <color theme="0" tint="-4.9989318521683403E-2"/>
        </right>
        <top style="thin">
          <color theme="0" tint="-4.9989318521683403E-2"/>
        </top>
        <bottom/>
        <vertical/>
        <horizontal/>
      </border>
    </dxf>
    <dxf>
      <font>
        <color theme="1"/>
      </font>
      <fill>
        <patternFill>
          <bgColor theme="0"/>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tint="-4.9989318521683403E-2"/>
      </font>
    </dxf>
    <dxf>
      <font>
        <color theme="0" tint="-4.9989318521683403E-2"/>
      </font>
      <fill>
        <patternFill>
          <bgColor theme="0"/>
        </patternFill>
      </fill>
      <border>
        <left style="thin">
          <color theme="0" tint="-4.9989318521683403E-2"/>
        </left>
        <right/>
        <top style="thin">
          <color theme="0" tint="-4.9989318521683403E-2"/>
        </top>
        <bottom/>
        <vertical/>
        <horizontal/>
      </border>
    </dxf>
    <dxf>
      <font>
        <color theme="0" tint="-4.9989318521683403E-2"/>
      </font>
      <fill>
        <patternFill>
          <bgColor theme="0"/>
        </patternFill>
      </fill>
      <border>
        <left/>
        <right style="thin">
          <color theme="0" tint="-4.9989318521683403E-2"/>
        </right>
        <top style="thin">
          <color theme="0" tint="-4.9989318521683403E-2"/>
        </top>
        <bottom/>
        <vertical/>
        <horizontal/>
      </border>
    </dxf>
    <dxf>
      <font>
        <color theme="1"/>
      </font>
      <fill>
        <patternFill>
          <bgColor theme="0"/>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tint="-4.9989318521683403E-2"/>
      </font>
    </dxf>
    <dxf>
      <font>
        <color theme="0" tint="-4.9989318521683403E-2"/>
      </font>
      <fill>
        <patternFill>
          <bgColor theme="0"/>
        </patternFill>
      </fill>
      <border>
        <left style="thin">
          <color theme="0" tint="-4.9989318521683403E-2"/>
        </left>
        <right/>
        <top style="thin">
          <color theme="0" tint="-4.9989318521683403E-2"/>
        </top>
        <bottom/>
        <vertical/>
        <horizontal/>
      </border>
    </dxf>
    <dxf>
      <font>
        <color theme="0" tint="-4.9989318521683403E-2"/>
      </font>
      <fill>
        <patternFill>
          <bgColor theme="0"/>
        </patternFill>
      </fill>
      <border>
        <left/>
        <right style="thin">
          <color theme="0" tint="-4.9989318521683403E-2"/>
        </right>
        <top style="thin">
          <color theme="0" tint="-4.9989318521683403E-2"/>
        </top>
        <bottom/>
        <vertical/>
        <horizontal/>
      </border>
    </dxf>
    <dxf>
      <font>
        <color theme="1"/>
      </font>
      <fill>
        <patternFill>
          <bgColor theme="0"/>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tint="-4.9989318521683403E-2"/>
      </font>
    </dxf>
    <dxf>
      <font>
        <color theme="0" tint="-4.9989318521683403E-2"/>
      </font>
      <fill>
        <patternFill>
          <bgColor theme="0"/>
        </patternFill>
      </fill>
      <border>
        <left style="thin">
          <color theme="0" tint="-4.9989318521683403E-2"/>
        </left>
        <right/>
        <top style="thin">
          <color theme="0" tint="-4.9989318521683403E-2"/>
        </top>
        <bottom/>
        <vertical/>
        <horizontal/>
      </border>
    </dxf>
    <dxf>
      <font>
        <color theme="0" tint="-4.9989318521683403E-2"/>
      </font>
      <fill>
        <patternFill>
          <bgColor theme="0"/>
        </patternFill>
      </fill>
      <border>
        <left/>
        <right style="thin">
          <color theme="0" tint="-4.9989318521683403E-2"/>
        </right>
        <top style="thin">
          <color theme="0" tint="-4.9989318521683403E-2"/>
        </top>
        <bottom/>
        <vertical/>
        <horizontal/>
      </border>
    </dxf>
    <dxf>
      <font>
        <color theme="1"/>
      </font>
      <fill>
        <patternFill>
          <bgColor theme="0"/>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tint="-4.9989318521683403E-2"/>
      </font>
    </dxf>
    <dxf>
      <font>
        <color theme="0" tint="-4.9989318521683403E-2"/>
      </font>
      <fill>
        <patternFill>
          <bgColor theme="0"/>
        </patternFill>
      </fill>
      <border>
        <left style="thin">
          <color theme="0" tint="-4.9989318521683403E-2"/>
        </left>
        <right/>
        <top style="thin">
          <color theme="0" tint="-4.9989318521683403E-2"/>
        </top>
        <bottom/>
        <vertical/>
        <horizontal/>
      </border>
    </dxf>
    <dxf>
      <font>
        <color theme="0" tint="-4.9989318521683403E-2"/>
      </font>
      <fill>
        <patternFill>
          <bgColor theme="0"/>
        </patternFill>
      </fill>
      <border>
        <left/>
        <right style="thin">
          <color theme="0" tint="-4.9989318521683403E-2"/>
        </right>
        <top style="thin">
          <color theme="0" tint="-4.9989318521683403E-2"/>
        </top>
        <bottom/>
        <vertical/>
        <horizontal/>
      </border>
    </dxf>
    <dxf>
      <font>
        <color theme="1"/>
      </font>
      <fill>
        <patternFill>
          <bgColor theme="0"/>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0" tint="-4.9989318521683403E-2"/>
      </font>
      <fill>
        <patternFill>
          <bgColor theme="0"/>
        </patternFill>
      </fill>
      <border>
        <left/>
        <right/>
        <top style="thin">
          <color theme="0" tint="-4.9989318521683403E-2"/>
        </top>
        <bottom/>
        <vertical/>
        <horizontal/>
      </border>
    </dxf>
    <dxf>
      <font>
        <color theme="0" tint="-4.9989318521683403E-2"/>
      </font>
      <fill>
        <patternFill>
          <bgColor theme="0"/>
        </patternFill>
      </fill>
      <border>
        <left style="thin">
          <color theme="0" tint="-4.9989318521683403E-2"/>
        </left>
        <right/>
        <top style="thin">
          <color theme="0" tint="-4.9989318521683403E-2"/>
        </top>
        <bottom/>
        <vertical/>
        <horizontal/>
      </border>
    </dxf>
    <dxf>
      <font>
        <color theme="0" tint="-4.9989318521683403E-2"/>
      </font>
      <fill>
        <patternFill>
          <bgColor theme="0"/>
        </patternFill>
      </fill>
      <border>
        <left/>
        <right style="thin">
          <color theme="0" tint="-4.9989318521683403E-2"/>
        </right>
        <top style="thin">
          <color theme="0" tint="-4.9989318521683403E-2"/>
        </top>
        <bottom/>
        <vertical/>
        <horizontal/>
      </border>
    </dxf>
    <dxf>
      <font>
        <color theme="1"/>
      </font>
      <fill>
        <patternFill>
          <bgColor theme="0"/>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color theme="1" tint="0.14996795556505021"/>
      </font>
      <fill>
        <patternFill>
          <bgColor theme="1" tint="4.9989318521683403E-2"/>
        </patternFill>
      </fill>
      <border>
        <left style="thin">
          <color theme="1" tint="0.14996795556505021"/>
        </left>
        <right/>
        <top style="thin">
          <color theme="1" tint="0.14996795556505021"/>
        </top>
        <bottom/>
        <vertical/>
        <horizontal/>
      </border>
    </dxf>
    <dxf>
      <font>
        <color theme="1" tint="0.14996795556505021"/>
      </font>
      <fill>
        <patternFill>
          <bgColor theme="1" tint="4.9989318521683403E-2"/>
        </patternFill>
      </fill>
      <border>
        <left/>
        <right style="thin">
          <color theme="1" tint="0.14996795556505021"/>
        </right>
        <top style="thin">
          <color theme="1" tint="0.14996795556505021"/>
        </top>
        <bottom/>
        <vertical/>
        <horizontal/>
      </border>
    </dxf>
    <dxf>
      <font>
        <color theme="0"/>
      </font>
      <fill>
        <patternFill>
          <bgColor theme="1" tint="4.9989318521683403E-2"/>
        </patternFill>
      </fill>
      <border>
        <left style="thin">
          <color theme="1" tint="0.14993743705557422"/>
        </left>
        <right style="thin">
          <color theme="1" tint="0.14993743705557422"/>
        </right>
        <top style="thin">
          <color theme="1" tint="0.14993743705557422"/>
        </top>
        <bottom style="thin">
          <color theme="1" tint="0.14993743705557422"/>
        </bottom>
        <vertical/>
        <horizontal/>
      </border>
    </dxf>
    <dxf>
      <font>
        <color theme="1" tint="0.14996795556505021"/>
      </font>
      <fill>
        <patternFill>
          <bgColor theme="1" tint="4.9989318521683403E-2"/>
        </patternFill>
      </fill>
      <border>
        <left style="thin">
          <color theme="1" tint="0.14996795556505021"/>
        </left>
        <right/>
        <top style="thin">
          <color theme="1" tint="0.14996795556505021"/>
        </top>
        <bottom/>
        <vertical/>
        <horizontal/>
      </border>
    </dxf>
    <dxf>
      <font>
        <color theme="1" tint="0.14996795556505021"/>
      </font>
      <fill>
        <patternFill>
          <bgColor theme="1" tint="4.9989318521683403E-2"/>
        </patternFill>
      </fill>
      <border>
        <left/>
        <right style="thin">
          <color theme="1" tint="0.14996795556505021"/>
        </right>
        <top style="thin">
          <color theme="1" tint="0.14996795556505021"/>
        </top>
        <bottom/>
        <vertical/>
        <horizontal/>
      </border>
    </dxf>
    <dxf>
      <font>
        <color theme="0"/>
      </font>
      <fill>
        <patternFill>
          <bgColor theme="1" tint="4.9989318521683403E-2"/>
        </patternFill>
      </fill>
      <border>
        <left style="thin">
          <color theme="1" tint="0.14993743705557422"/>
        </left>
        <right style="thin">
          <color theme="1" tint="0.14993743705557422"/>
        </right>
        <top style="thin">
          <color theme="1" tint="0.14993743705557422"/>
        </top>
        <bottom style="thin">
          <color theme="1" tint="0.14993743705557422"/>
        </bottom>
        <vertical/>
        <horizontal/>
      </border>
    </dxf>
    <dxf>
      <font>
        <color theme="1" tint="0.14996795556505021"/>
      </font>
      <fill>
        <patternFill>
          <bgColor theme="1" tint="4.9989318521683403E-2"/>
        </patternFill>
      </fill>
      <border>
        <left style="thin">
          <color theme="1" tint="0.14996795556505021"/>
        </left>
        <right/>
        <top style="thin">
          <color theme="1" tint="0.14996795556505021"/>
        </top>
        <bottom/>
        <vertical/>
        <horizontal/>
      </border>
    </dxf>
    <dxf>
      <font>
        <color theme="1" tint="0.14996795556505021"/>
      </font>
      <fill>
        <patternFill>
          <bgColor theme="1" tint="4.9989318521683403E-2"/>
        </patternFill>
      </fill>
      <border>
        <left/>
        <right style="thin">
          <color theme="1" tint="0.14996795556505021"/>
        </right>
        <top style="thin">
          <color theme="1" tint="0.14996795556505021"/>
        </top>
        <bottom/>
        <vertical/>
        <horizontal/>
      </border>
    </dxf>
    <dxf>
      <font>
        <color theme="0"/>
      </font>
      <fill>
        <patternFill>
          <bgColor theme="1" tint="4.9989318521683403E-2"/>
        </patternFill>
      </fill>
      <border>
        <left style="thin">
          <color theme="1" tint="0.14993743705557422"/>
        </left>
        <right style="thin">
          <color theme="1" tint="0.14993743705557422"/>
        </right>
        <top style="thin">
          <color theme="1" tint="0.14993743705557422"/>
        </top>
        <bottom style="thin">
          <color theme="1" tint="0.14993743705557422"/>
        </bottom>
        <vertical/>
        <horizontal/>
      </border>
    </dxf>
    <dxf>
      <font>
        <color theme="1" tint="0.14996795556505021"/>
      </font>
      <fill>
        <patternFill>
          <bgColor theme="1" tint="4.9989318521683403E-2"/>
        </patternFill>
      </fill>
      <border>
        <left style="thin">
          <color theme="1" tint="0.14996795556505021"/>
        </left>
        <right/>
        <top style="thin">
          <color theme="1" tint="0.14996795556505021"/>
        </top>
        <bottom/>
        <vertical/>
        <horizontal/>
      </border>
    </dxf>
    <dxf>
      <font>
        <color theme="1" tint="0.14996795556505021"/>
      </font>
      <fill>
        <patternFill>
          <bgColor theme="1" tint="4.9989318521683403E-2"/>
        </patternFill>
      </fill>
      <border>
        <left/>
        <right style="thin">
          <color theme="1" tint="0.14996795556505021"/>
        </right>
        <top style="thin">
          <color theme="1" tint="0.14996795556505021"/>
        </top>
        <bottom/>
        <vertical/>
        <horizontal/>
      </border>
    </dxf>
    <dxf>
      <font>
        <color theme="0"/>
      </font>
      <fill>
        <patternFill>
          <bgColor theme="1" tint="4.9989318521683403E-2"/>
        </patternFill>
      </fill>
      <border>
        <left style="thin">
          <color theme="1" tint="0.14993743705557422"/>
        </left>
        <right style="thin">
          <color theme="1" tint="0.14993743705557422"/>
        </right>
        <top style="thin">
          <color theme="1" tint="0.14993743705557422"/>
        </top>
        <bottom style="thin">
          <color theme="1" tint="0.14993743705557422"/>
        </bottom>
        <vertical/>
        <horizontal/>
      </border>
    </dxf>
    <dxf>
      <font>
        <color theme="1" tint="0.14996795556505021"/>
      </font>
      <fill>
        <patternFill>
          <bgColor theme="1" tint="4.9989318521683403E-2"/>
        </patternFill>
      </fill>
      <border>
        <left/>
        <right/>
        <top style="thin">
          <color theme="1" tint="0.14996795556505021"/>
        </top>
        <bottom/>
        <vertical/>
        <horizontal/>
      </border>
    </dxf>
    <dxf>
      <font>
        <color theme="1" tint="0.14996795556505021"/>
      </font>
      <fill>
        <patternFill>
          <bgColor theme="1" tint="4.9989318521683403E-2"/>
        </patternFill>
      </fill>
      <border>
        <left style="thin">
          <color theme="1" tint="0.14996795556505021"/>
        </left>
        <right/>
        <top style="thin">
          <color theme="1" tint="0.14996795556505021"/>
        </top>
        <bottom/>
        <vertical/>
        <horizontal/>
      </border>
    </dxf>
    <dxf>
      <font>
        <color theme="1" tint="0.14996795556505021"/>
      </font>
      <fill>
        <patternFill>
          <bgColor theme="1" tint="4.9989318521683403E-2"/>
        </patternFill>
      </fill>
      <border>
        <left/>
        <right style="thin">
          <color theme="1" tint="0.14996795556505021"/>
        </right>
        <top style="thin">
          <color theme="1" tint="0.14996795556505021"/>
        </top>
        <bottom/>
        <vertical/>
        <horizontal/>
      </border>
    </dxf>
    <dxf>
      <font>
        <color theme="0"/>
      </font>
      <fill>
        <patternFill>
          <bgColor theme="1" tint="4.9989318521683403E-2"/>
        </patternFill>
      </fill>
      <border>
        <left style="thin">
          <color theme="1" tint="0.14993743705557422"/>
        </left>
        <right style="thin">
          <color theme="1" tint="0.14993743705557422"/>
        </right>
        <top style="thin">
          <color theme="1" tint="0.14993743705557422"/>
        </top>
        <bottom style="thin">
          <color theme="1" tint="0.14993743705557422"/>
        </bottom>
        <vertical/>
        <horizontal/>
      </border>
    </dxf>
    <dxf>
      <font>
        <color theme="1" tint="0.14996795556505021"/>
      </font>
      <fill>
        <patternFill>
          <bgColor theme="1" tint="4.9989318521683403E-2"/>
        </patternFill>
      </fill>
      <border>
        <left style="thin">
          <color theme="1" tint="0.14996795556505021"/>
        </left>
        <right/>
        <top style="thin">
          <color theme="1" tint="0.14996795556505021"/>
        </top>
        <bottom/>
        <vertical/>
        <horizontal/>
      </border>
    </dxf>
    <dxf>
      <font>
        <color theme="1" tint="0.14996795556505021"/>
      </font>
      <fill>
        <patternFill>
          <bgColor theme="1" tint="4.9989318521683403E-2"/>
        </patternFill>
      </fill>
      <border>
        <left/>
        <right style="thin">
          <color theme="1" tint="0.14996795556505021"/>
        </right>
        <top style="thin">
          <color theme="1" tint="0.14996795556505021"/>
        </top>
        <bottom/>
        <vertical/>
        <horizontal/>
      </border>
    </dxf>
    <dxf>
      <font>
        <color theme="0"/>
      </font>
      <fill>
        <patternFill>
          <bgColor theme="1" tint="4.9989318521683403E-2"/>
        </patternFill>
      </fill>
      <border>
        <left style="thin">
          <color theme="1" tint="0.14993743705557422"/>
        </left>
        <right style="thin">
          <color theme="1" tint="0.14993743705557422"/>
        </right>
        <top style="thin">
          <color theme="1" tint="0.14993743705557422"/>
        </top>
        <bottom style="thin">
          <color theme="1" tint="0.14993743705557422"/>
        </bottom>
        <vertical/>
        <horizontal/>
      </border>
    </dxf>
    <dxf>
      <font>
        <color theme="0" tint="-0.24994659260841701"/>
      </font>
    </dxf>
    <dxf>
      <font>
        <color theme="0"/>
      </font>
      <fill>
        <patternFill>
          <bgColor theme="0"/>
        </patternFill>
      </fill>
      <border>
        <left/>
        <right/>
        <top/>
        <bottom/>
      </border>
    </dxf>
    <dxf>
      <font>
        <color theme="0"/>
      </font>
      <fill>
        <patternFill>
          <bgColor theme="0" tint="-0.14996795556505021"/>
        </patternFill>
      </fill>
      <border>
        <left/>
        <right/>
        <top/>
        <bottom/>
      </border>
    </dxf>
    <dxf>
      <font>
        <color theme="0"/>
      </font>
      <fill>
        <patternFill>
          <bgColor theme="0"/>
        </patternFill>
      </fill>
      <border>
        <left/>
        <right/>
        <top/>
        <bottom/>
      </border>
    </dxf>
    <dxf>
      <font>
        <color theme="0"/>
      </font>
      <fill>
        <patternFill>
          <bgColor theme="0" tint="-0.14996795556505021"/>
        </patternFill>
      </fill>
      <border>
        <left/>
        <right/>
        <top/>
        <bottom/>
      </border>
    </dxf>
    <dxf>
      <font>
        <color theme="0"/>
      </font>
      <fill>
        <patternFill>
          <bgColor theme="0"/>
        </patternFill>
      </fill>
      <border>
        <left/>
        <right/>
        <top/>
        <bottom/>
      </border>
    </dxf>
    <dxf>
      <font>
        <color theme="0"/>
      </font>
      <fill>
        <patternFill>
          <bgColor theme="0" tint="-0.14996795556505021"/>
        </patternFill>
      </fill>
      <border>
        <left/>
        <right/>
        <top/>
        <bottom/>
      </border>
    </dxf>
    <dxf>
      <font>
        <color theme="0"/>
      </font>
      <fill>
        <patternFill>
          <bgColor theme="0"/>
        </patternFill>
      </fill>
      <border>
        <left/>
        <right/>
        <top/>
        <bottom/>
      </border>
    </dxf>
    <dxf>
      <font>
        <color theme="0"/>
      </font>
      <fill>
        <patternFill>
          <bgColor theme="0" tint="-0.14996795556505021"/>
        </patternFill>
      </fill>
      <border>
        <left/>
        <right/>
        <top/>
        <bottom/>
      </border>
    </dxf>
    <dxf>
      <font>
        <color theme="0"/>
      </font>
      <fill>
        <patternFill>
          <bgColor theme="0"/>
        </patternFill>
      </fill>
      <border>
        <left/>
        <right/>
        <top/>
        <bottom/>
      </border>
    </dxf>
    <dxf>
      <font>
        <color theme="0"/>
      </font>
      <fill>
        <patternFill>
          <bgColor theme="0" tint="-0.14996795556505021"/>
        </patternFill>
      </fill>
      <border>
        <left/>
        <right/>
        <top/>
        <bottom/>
      </border>
    </dxf>
    <dxf>
      <font>
        <color theme="0"/>
      </font>
      <fill>
        <patternFill>
          <bgColor theme="0"/>
        </patternFill>
      </fill>
      <border>
        <left/>
        <right/>
        <top/>
        <bottom/>
      </border>
    </dxf>
    <dxf>
      <font>
        <color theme="0"/>
      </font>
      <fill>
        <patternFill>
          <bgColor theme="0" tint="-0.14996795556505021"/>
        </patternFill>
      </fill>
      <border>
        <left/>
        <right/>
        <top/>
        <bottom/>
      </border>
    </dxf>
    <dxf>
      <font>
        <color theme="0"/>
      </font>
      <fill>
        <patternFill>
          <bgColor theme="0"/>
        </patternFill>
      </fill>
      <border>
        <left/>
        <right/>
        <top/>
        <bottom/>
      </border>
    </dxf>
    <dxf>
      <font>
        <color theme="0"/>
      </font>
      <fill>
        <patternFill>
          <bgColor theme="0" tint="-0.14996795556505021"/>
        </patternFill>
      </fill>
      <border>
        <left/>
        <right/>
        <top/>
        <bottom/>
      </border>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theme="1"/>
        </patternFill>
      </fill>
    </dxf>
    <dxf>
      <font>
        <color theme="0"/>
      </font>
      <fill>
        <patternFill>
          <bgColor theme="1"/>
        </patternFill>
      </fill>
    </dxf>
    <dxf>
      <font>
        <color rgb="FFFF6600"/>
      </font>
    </dxf>
    <dxf>
      <font>
        <color rgb="FFC00000"/>
      </font>
    </dxf>
    <dxf>
      <font>
        <color rgb="FFFF0000"/>
      </font>
    </dxf>
    <dxf>
      <font>
        <color rgb="FFFF00FF"/>
      </font>
    </dxf>
    <dxf>
      <font>
        <color rgb="FF9900CC"/>
      </font>
    </dxf>
    <dxf>
      <font>
        <color rgb="FF6600CC"/>
      </font>
    </dxf>
    <dxf>
      <font>
        <color rgb="FF0070C0"/>
      </font>
    </dxf>
    <dxf>
      <font>
        <color rgb="FF00B0F0"/>
      </font>
    </dxf>
    <dxf>
      <font>
        <color rgb="FF00B050"/>
      </font>
    </dxf>
    <dxf>
      <font>
        <color rgb="FF92D050"/>
      </font>
    </dxf>
    <dxf>
      <font>
        <color rgb="FFEBE600"/>
      </font>
    </dxf>
    <dxf>
      <font>
        <color rgb="FFFFC000"/>
      </font>
    </dxf>
    <dxf>
      <font>
        <color theme="0"/>
      </font>
      <fill>
        <patternFill>
          <bgColor theme="1"/>
        </patternFill>
      </fill>
    </dxf>
    <dxf>
      <font>
        <color theme="0"/>
      </font>
      <fill>
        <patternFill>
          <bgColor theme="1"/>
        </patternFill>
      </fill>
    </dxf>
    <dxf>
      <font>
        <color theme="0" tint="-0.24994659260841701"/>
      </font>
    </dxf>
    <dxf>
      <font>
        <color theme="0" tint="-0.14996795556505021"/>
      </font>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14996795556505021"/>
      </font>
    </dxf>
    <dxf>
      <font>
        <color theme="0" tint="-0.14996795556505021"/>
      </font>
    </dxf>
    <dxf>
      <font>
        <color theme="0" tint="-0.14996795556505021"/>
      </font>
    </dxf>
    <dxf>
      <font>
        <color theme="0" tint="-0.14996795556505021"/>
      </font>
    </dxf>
    <dxf>
      <font>
        <color theme="1"/>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1"/>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tint="-0.24994659260841701"/>
      </font>
    </dxf>
    <dxf>
      <font>
        <color theme="0"/>
      </font>
      <fill>
        <patternFill>
          <bgColor theme="1"/>
        </patternFill>
      </fill>
    </dxf>
    <dxf>
      <font>
        <color theme="0"/>
      </font>
      <fill>
        <patternFill>
          <bgColor rgb="FFFFC000"/>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tint="-0.24994659260841701"/>
      </font>
    </dxf>
    <dxf>
      <font>
        <color theme="0" tint="-0.14996795556505021"/>
      </font>
    </dxf>
    <dxf>
      <font>
        <color theme="0"/>
      </font>
      <fill>
        <patternFill>
          <bgColor theme="1"/>
        </patternFill>
      </fill>
    </dxf>
    <dxf>
      <font>
        <color theme="0" tint="-0.14996795556505021"/>
      </font>
    </dxf>
    <dxf>
      <font>
        <color theme="0"/>
      </font>
      <fill>
        <patternFill>
          <bgColor theme="1"/>
        </patternFill>
      </fill>
    </dxf>
    <dxf>
      <font>
        <color theme="0" tint="-0.14996795556505021"/>
      </font>
    </dxf>
    <dxf>
      <font>
        <color theme="0"/>
      </font>
      <fill>
        <patternFill>
          <bgColor theme="1"/>
        </patternFill>
      </fill>
    </dxf>
    <dxf>
      <font>
        <color theme="0" tint="-0.14996795556505021"/>
      </font>
    </dxf>
    <dxf>
      <font>
        <color theme="0"/>
      </font>
      <fill>
        <patternFill>
          <bgColor theme="1"/>
        </patternFill>
      </fill>
    </dxf>
    <dxf>
      <font>
        <color theme="0" tint="-0.14996795556505021"/>
      </font>
    </dxf>
    <dxf>
      <font>
        <color theme="0"/>
      </font>
      <fill>
        <patternFill>
          <bgColor theme="1"/>
        </patternFill>
      </fill>
    </dxf>
    <dxf>
      <font>
        <color theme="0" tint="-0.14996795556505021"/>
      </font>
    </dxf>
    <dxf>
      <font>
        <color theme="0"/>
      </font>
      <fill>
        <patternFill>
          <bgColor theme="1"/>
        </patternFill>
      </fill>
    </dxf>
    <dxf>
      <font>
        <color theme="0" tint="-0.14996795556505021"/>
      </font>
    </dxf>
    <dxf>
      <font>
        <color theme="0" tint="-0.14996795556505021"/>
      </font>
    </dxf>
    <dxf>
      <font>
        <color theme="0" tint="-0.14996795556505021"/>
      </font>
    </dxf>
    <dxf>
      <font>
        <color theme="0"/>
      </font>
      <fill>
        <patternFill>
          <bgColor theme="1"/>
        </patternFill>
      </fill>
    </dxf>
    <dxf>
      <font>
        <color theme="0" tint="-0.14996795556505021"/>
      </font>
    </dxf>
    <dxf>
      <font>
        <color theme="0"/>
      </font>
      <fill>
        <patternFill>
          <bgColor theme="1"/>
        </patternFill>
      </fill>
    </dxf>
    <dxf>
      <font>
        <color theme="0" tint="-0.14996795556505021"/>
      </font>
    </dxf>
    <dxf>
      <font>
        <color theme="0"/>
      </font>
      <fill>
        <patternFill>
          <bgColor theme="1"/>
        </patternFill>
      </fill>
    </dxf>
    <dxf>
      <font>
        <color theme="0" tint="-0.14996795556505021"/>
      </font>
    </dxf>
    <dxf>
      <font>
        <color theme="0"/>
      </font>
      <fill>
        <patternFill>
          <bgColor theme="1"/>
        </patternFill>
      </fill>
    </dxf>
    <dxf>
      <font>
        <color theme="0" tint="-0.14996795556505021"/>
      </font>
    </dxf>
    <dxf>
      <font>
        <color theme="0"/>
      </font>
      <fill>
        <patternFill>
          <bgColor theme="1"/>
        </patternFill>
      </fill>
    </dxf>
    <dxf>
      <font>
        <color theme="0" tint="-0.14996795556505021"/>
      </font>
    </dxf>
    <dxf>
      <font>
        <color theme="0"/>
      </font>
      <fill>
        <patternFill>
          <bgColor theme="1"/>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tint="-0.24994659260841701"/>
      </font>
    </dxf>
    <dxf>
      <font>
        <color theme="0" tint="-0.14996795556505021"/>
      </font>
    </dxf>
    <dxf>
      <font>
        <color theme="0"/>
      </font>
      <fill>
        <patternFill>
          <bgColor theme="1"/>
        </patternFill>
      </fill>
    </dxf>
    <dxf>
      <font>
        <color theme="0" tint="-0.14996795556505021"/>
      </font>
    </dxf>
    <dxf>
      <font>
        <color theme="0"/>
      </font>
      <fill>
        <patternFill>
          <bgColor theme="1"/>
        </patternFill>
      </fill>
    </dxf>
    <dxf>
      <font>
        <color theme="0" tint="-0.14996795556505021"/>
      </font>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14996795556505021"/>
      </font>
    </dxf>
    <dxf>
      <font>
        <color theme="0" tint="-0.14996795556505021"/>
      </font>
    </dxf>
    <dxf>
      <font>
        <color theme="0" tint="-0.14996795556505021"/>
      </font>
    </dxf>
    <dxf>
      <font>
        <color theme="0" tint="-0.14996795556505021"/>
      </font>
    </dxf>
    <dxf>
      <font>
        <color theme="1"/>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tint="-0.24994659260841701"/>
      </font>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font>
      <fill>
        <patternFill>
          <bgColor theme="1"/>
        </patternFill>
      </fill>
    </dxf>
    <dxf>
      <font>
        <color theme="0"/>
      </font>
      <fill>
        <patternFill>
          <bgColor theme="1"/>
        </patternFill>
      </fill>
    </dxf>
    <dxf>
      <font>
        <color theme="0" tint="-0.24994659260841701"/>
      </font>
    </dxf>
    <dxf>
      <font>
        <color theme="0" tint="-0.14996795556505021"/>
      </font>
    </dxf>
    <dxf>
      <font>
        <color theme="0" tint="-0.14996795556505021"/>
      </font>
    </dxf>
    <dxf>
      <font>
        <color theme="0" tint="-0.14996795556505021"/>
      </font>
    </dxf>
    <dxf>
      <font>
        <color theme="0" tint="-0.14996795556505021"/>
      </font>
    </dxf>
    <dxf>
      <font>
        <color theme="1"/>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tint="-0.24994659260841701"/>
      </font>
    </dxf>
    <dxf>
      <font>
        <color theme="0"/>
      </font>
      <fill>
        <patternFill>
          <bgColor theme="1"/>
        </patternFill>
      </fill>
    </dxf>
    <dxf>
      <font>
        <color theme="0" tint="-0.24994659260841701"/>
      </font>
    </dxf>
    <dxf>
      <font>
        <color theme="0" tint="-0.14996795556505021"/>
      </font>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1"/>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fill>
        <patternFill>
          <bgColor theme="1"/>
        </patternFill>
      </fill>
    </dxf>
    <dxf>
      <font>
        <color theme="0" tint="-0.14996795556505021"/>
      </font>
    </dxf>
    <dxf>
      <font>
        <color theme="0" tint="-0.14996795556505021"/>
      </font>
    </dxf>
    <dxf>
      <font>
        <color theme="0" tint="-0.14996795556505021"/>
      </font>
    </dxf>
    <dxf>
      <font>
        <color theme="0" tint="-0.14996795556505021"/>
      </font>
    </dxf>
    <dxf>
      <font>
        <color theme="1"/>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fill>
        <patternFill>
          <bgColor theme="1"/>
        </patternFill>
      </fill>
    </dxf>
    <dxf>
      <font>
        <color theme="0" tint="-0.14996795556505021"/>
      </font>
    </dxf>
    <dxf>
      <font>
        <color theme="0" tint="-0.14996795556505021"/>
      </font>
    </dxf>
    <dxf>
      <font>
        <color theme="0" tint="-0.14996795556505021"/>
      </font>
    </dxf>
    <dxf>
      <font>
        <color theme="0" tint="-0.14996795556505021"/>
      </font>
    </dxf>
    <dxf>
      <font>
        <color theme="1"/>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fill>
        <patternFill>
          <bgColor theme="1"/>
        </patternFill>
      </fill>
    </dxf>
    <dxf>
      <font>
        <color theme="0"/>
      </font>
      <fill>
        <patternFill>
          <bgColor theme="1"/>
        </patternFill>
      </fill>
    </dxf>
    <dxf>
      <font>
        <color theme="0"/>
      </font>
      <fill>
        <patternFill>
          <bgColor rgb="FFFFC000"/>
        </patternFill>
      </fill>
    </dxf>
    <dxf>
      <font>
        <color theme="0"/>
      </font>
      <fill>
        <patternFill>
          <bgColor theme="1"/>
        </patternFill>
      </fill>
    </dxf>
    <dxf>
      <font>
        <color theme="0"/>
      </font>
      <fill>
        <patternFill>
          <bgColor rgb="FFFF6600"/>
        </patternFill>
      </fill>
    </dxf>
    <dxf>
      <font>
        <color theme="0"/>
      </font>
      <fill>
        <patternFill>
          <bgColor theme="1"/>
        </patternFill>
      </fill>
    </dxf>
    <dxf>
      <font>
        <color theme="0"/>
      </font>
      <fill>
        <patternFill>
          <bgColor rgb="FFFF0000"/>
        </patternFill>
      </fill>
    </dxf>
    <dxf>
      <font>
        <color theme="0"/>
      </font>
      <fill>
        <patternFill>
          <bgColor theme="1"/>
        </patternFill>
      </fill>
    </dxf>
    <dxf>
      <font>
        <color theme="0"/>
      </font>
      <fill>
        <patternFill>
          <bgColor rgb="FFFF00FF"/>
        </patternFill>
      </fill>
    </dxf>
    <dxf>
      <font>
        <color theme="0"/>
      </font>
      <fill>
        <patternFill>
          <bgColor theme="1"/>
        </patternFill>
      </fill>
    </dxf>
    <dxf>
      <font>
        <color theme="0"/>
      </font>
      <fill>
        <patternFill>
          <bgColor rgb="FF9900CC"/>
        </patternFill>
      </fill>
    </dxf>
    <dxf>
      <font>
        <color theme="0"/>
      </font>
      <fill>
        <patternFill>
          <bgColor theme="1"/>
        </patternFill>
      </fill>
    </dxf>
    <dxf>
      <font>
        <color theme="0"/>
      </font>
      <fill>
        <patternFill>
          <bgColor rgb="FF00B0F0"/>
        </patternFill>
      </fill>
    </dxf>
    <dxf>
      <font>
        <color theme="0"/>
      </font>
      <fill>
        <patternFill patternType="solid">
          <bgColor theme="1"/>
        </patternFill>
      </fill>
    </dxf>
    <dxf>
      <font>
        <color theme="0"/>
      </font>
      <fill>
        <patternFill>
          <bgColor rgb="FF00B050"/>
        </patternFill>
      </fill>
    </dxf>
    <dxf>
      <font>
        <color theme="0" tint="-0.14996795556505021"/>
      </font>
    </dxf>
    <dxf>
      <font>
        <color theme="0" tint="-0.14996795556505021"/>
      </font>
    </dxf>
    <dxf>
      <font>
        <color theme="0" tint="-0.14996795556505021"/>
      </font>
    </dxf>
    <dxf>
      <font>
        <color theme="0" tint="-0.14996795556505021"/>
      </font>
    </dxf>
    <dxf>
      <font>
        <color theme="1"/>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fill>
        <patternFill>
          <bgColor theme="1"/>
        </patternFill>
      </fill>
    </dxf>
    <dxf>
      <font>
        <color theme="0" tint="-0.14996795556505021"/>
      </font>
    </dxf>
    <dxf>
      <font>
        <color theme="0" tint="-0.14996795556505021"/>
      </font>
    </dxf>
    <dxf>
      <font>
        <color theme="0" tint="-0.14996795556505021"/>
      </font>
    </dxf>
    <dxf>
      <font>
        <color theme="0" tint="-0.14996795556505021"/>
      </font>
    </dxf>
    <dxf>
      <font>
        <color theme="1"/>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fill>
        <patternFill>
          <bgColor theme="1"/>
        </patternFill>
      </fill>
    </dxf>
    <dxf>
      <font>
        <color theme="0" tint="-0.14996795556505021"/>
      </font>
    </dxf>
    <dxf>
      <font>
        <color theme="0" tint="-0.14996795556505021"/>
      </font>
    </dxf>
    <dxf>
      <font>
        <color theme="0" tint="-0.14996795556505021"/>
      </font>
    </dxf>
    <dxf>
      <font>
        <color theme="0" tint="-0.14996795556505021"/>
      </font>
    </dxf>
    <dxf>
      <font>
        <color theme="1"/>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fill>
        <patternFill>
          <bgColor theme="1"/>
        </patternFill>
      </fill>
    </dxf>
    <dxf>
      <font>
        <color theme="0" tint="-0.14996795556505021"/>
      </font>
    </dxf>
    <dxf>
      <font>
        <color theme="0" tint="-0.14996795556505021"/>
      </font>
    </dxf>
    <dxf>
      <font>
        <color theme="0" tint="-0.14996795556505021"/>
      </font>
    </dxf>
    <dxf>
      <font>
        <color theme="0" tint="-0.14996795556505021"/>
      </font>
    </dxf>
    <dxf>
      <font>
        <color theme="1"/>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fill>
        <patternFill>
          <bgColor theme="1"/>
        </patternFill>
      </fill>
    </dxf>
    <dxf>
      <font>
        <color theme="0" tint="-0.14996795556505021"/>
      </font>
    </dxf>
    <dxf>
      <font>
        <color theme="0" tint="-0.14996795556505021"/>
      </font>
    </dxf>
    <dxf>
      <font>
        <color theme="0" tint="-0.14996795556505021"/>
      </font>
    </dxf>
    <dxf>
      <font>
        <color theme="0" tint="-0.14996795556505021"/>
      </font>
    </dxf>
    <dxf>
      <font>
        <color theme="1"/>
      </font>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fill>
        <patternFill>
          <bgColor theme="1"/>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1"/>
      </font>
    </dxf>
    <dxf>
      <font>
        <color rgb="FF222222"/>
      </font>
    </dxf>
    <dxf>
      <font>
        <color theme="1"/>
      </font>
    </dxf>
    <dxf>
      <font>
        <color rgb="FF222222"/>
      </font>
    </dxf>
    <dxf>
      <font>
        <color theme="1"/>
      </font>
    </dxf>
    <dxf>
      <font>
        <color rgb="FF222222"/>
      </font>
    </dxf>
    <dxf>
      <font>
        <color theme="1"/>
      </font>
    </dxf>
    <dxf>
      <font>
        <color rgb="FF222222"/>
      </font>
    </dxf>
    <dxf>
      <font>
        <color theme="1"/>
      </font>
    </dxf>
    <dxf>
      <font>
        <color rgb="FF222222"/>
      </font>
    </dxf>
    <dxf>
      <font>
        <color theme="1"/>
      </font>
    </dxf>
    <dxf>
      <font>
        <color rgb="FF222222"/>
      </font>
    </dxf>
    <dxf>
      <font>
        <color theme="1"/>
      </font>
    </dxf>
    <dxf>
      <font>
        <color rgb="FF222222"/>
      </font>
    </dxf>
    <dxf>
      <font>
        <color theme="1"/>
      </font>
    </dxf>
    <dxf>
      <font>
        <color rgb="FF222222"/>
      </font>
    </dxf>
    <dxf>
      <font>
        <color theme="1"/>
      </font>
    </dxf>
    <dxf>
      <font>
        <color rgb="FF222222"/>
      </font>
    </dxf>
    <dxf>
      <font>
        <color theme="1"/>
      </font>
    </dxf>
    <dxf>
      <font>
        <color rgb="FF222222"/>
      </font>
    </dxf>
    <dxf>
      <font>
        <color theme="1"/>
      </font>
    </dxf>
    <dxf>
      <font>
        <color rgb="FF222222"/>
      </font>
    </dxf>
    <dxf>
      <font>
        <color theme="1"/>
      </font>
    </dxf>
    <dxf>
      <font>
        <color rgb="FF222222"/>
      </font>
    </dxf>
    <dxf>
      <font>
        <color theme="1"/>
      </font>
    </dxf>
    <dxf>
      <font>
        <color rgb="FF222222"/>
      </font>
    </dxf>
    <dxf>
      <font>
        <color theme="1"/>
      </font>
    </dxf>
    <dxf>
      <font>
        <color rgb="FF222222"/>
      </font>
    </dxf>
    <dxf>
      <font>
        <color theme="1"/>
      </font>
    </dxf>
    <dxf>
      <font>
        <color theme="1"/>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fill>
        <patternFill>
          <bgColor rgb="FF0070C0"/>
        </patternFill>
      </fill>
    </dxf>
    <dxf>
      <font>
        <color theme="0"/>
      </font>
      <fill>
        <patternFill>
          <bgColor rgb="FF9900CC"/>
        </patternFill>
      </fill>
    </dxf>
    <dxf>
      <font>
        <color theme="0"/>
      </font>
      <fill>
        <patternFill>
          <bgColor rgb="FFFF00FF"/>
        </patternFill>
      </fill>
    </dxf>
    <dxf>
      <font>
        <color theme="0"/>
      </font>
      <fill>
        <patternFill>
          <bgColor rgb="FFFF0000"/>
        </patternFill>
      </fill>
    </dxf>
    <dxf>
      <font>
        <color theme="0"/>
      </font>
      <fill>
        <patternFill>
          <bgColor rgb="FFC00000"/>
        </patternFill>
      </fill>
    </dxf>
    <dxf>
      <font>
        <color theme="0"/>
      </font>
      <fill>
        <patternFill>
          <bgColor rgb="FFFF6600"/>
        </patternFill>
      </fill>
    </dxf>
    <dxf>
      <font>
        <color theme="0"/>
      </font>
      <fill>
        <patternFill>
          <bgColor rgb="FFFFC000"/>
        </patternFill>
      </fill>
    </dxf>
    <dxf>
      <font>
        <color theme="0"/>
      </font>
      <fill>
        <patternFill>
          <bgColor rgb="FF00B050"/>
        </patternFill>
      </fill>
    </dxf>
    <dxf>
      <font>
        <color theme="0"/>
      </font>
      <fill>
        <patternFill>
          <bgColor rgb="FF00B0F0"/>
        </patternFill>
      </fill>
    </dxf>
    <dxf>
      <font>
        <color theme="0"/>
      </font>
      <fill>
        <patternFill>
          <bgColor rgb="FF00B0F0"/>
        </patternFill>
      </fill>
    </dxf>
    <dxf>
      <font>
        <color theme="0"/>
      </font>
      <fill>
        <patternFill>
          <bgColor rgb="FF00B050"/>
        </patternFill>
      </fill>
    </dxf>
    <dxf>
      <font>
        <color theme="0"/>
      </font>
      <fill>
        <patternFill>
          <bgColor rgb="FFFFC000"/>
        </patternFill>
      </fill>
    </dxf>
    <dxf>
      <font>
        <color theme="0"/>
      </font>
      <fill>
        <patternFill>
          <bgColor rgb="FFFF6600"/>
        </patternFill>
      </fill>
    </dxf>
    <dxf>
      <font>
        <color theme="0"/>
      </font>
      <fill>
        <patternFill>
          <bgColor rgb="FFC00000"/>
        </patternFill>
      </fill>
    </dxf>
    <dxf>
      <font>
        <color theme="0"/>
      </font>
      <fill>
        <patternFill>
          <bgColor rgb="FFFF0000"/>
        </patternFill>
      </fill>
    </dxf>
    <dxf>
      <font>
        <color theme="0"/>
      </font>
      <fill>
        <patternFill>
          <bgColor rgb="FFFF00FF"/>
        </patternFill>
      </fill>
    </dxf>
    <dxf>
      <font>
        <color theme="0"/>
      </font>
      <fill>
        <patternFill>
          <bgColor rgb="FF9900CC"/>
        </patternFill>
      </fill>
    </dxf>
    <dxf>
      <font>
        <color theme="0"/>
      </font>
      <fill>
        <patternFill>
          <bgColor rgb="FF0070C0"/>
        </patternFill>
      </fill>
    </dxf>
    <dxf>
      <font>
        <color theme="0"/>
      </font>
      <fill>
        <patternFill>
          <bgColor rgb="FFFF0000"/>
        </patternFill>
      </fill>
    </dxf>
    <dxf>
      <font>
        <color theme="0"/>
      </font>
      <fill>
        <patternFill>
          <bgColor rgb="FF00B0F0"/>
        </patternFill>
      </fill>
    </dxf>
    <dxf>
      <font>
        <color theme="0"/>
      </font>
      <fill>
        <patternFill>
          <bgColor rgb="FF00B050"/>
        </patternFill>
      </fill>
    </dxf>
    <dxf>
      <font>
        <color theme="0"/>
      </font>
      <fill>
        <patternFill>
          <bgColor rgb="FFFFC000"/>
        </patternFill>
      </fill>
    </dxf>
    <dxf>
      <font>
        <color theme="0"/>
      </font>
      <fill>
        <patternFill>
          <bgColor rgb="FFFF6600"/>
        </patternFill>
      </fill>
    </dxf>
    <dxf>
      <font>
        <color theme="0"/>
      </font>
      <fill>
        <patternFill>
          <bgColor rgb="FFC00000"/>
        </patternFill>
      </fill>
    </dxf>
    <dxf>
      <font>
        <color theme="0"/>
      </font>
      <fill>
        <patternFill>
          <bgColor rgb="FFFF00FF"/>
        </patternFill>
      </fill>
    </dxf>
    <dxf>
      <font>
        <color theme="0"/>
      </font>
      <fill>
        <patternFill>
          <bgColor rgb="FF9900CC"/>
        </patternFill>
      </fill>
    </dxf>
    <dxf>
      <font>
        <color theme="0"/>
      </font>
      <fill>
        <patternFill>
          <bgColor rgb="FF0070C0"/>
        </patternFill>
      </fill>
    </dxf>
    <dxf>
      <font>
        <color theme="0"/>
      </font>
      <fill>
        <patternFill>
          <bgColor rgb="FF00B0F0"/>
        </patternFill>
      </fill>
    </dxf>
    <dxf>
      <font>
        <color theme="0"/>
      </font>
      <fill>
        <patternFill>
          <bgColor rgb="FF00B050"/>
        </patternFill>
      </fill>
    </dxf>
    <dxf>
      <font>
        <color theme="0"/>
      </font>
      <fill>
        <patternFill>
          <bgColor rgb="FFFF6600"/>
        </patternFill>
      </fill>
    </dxf>
    <dxf>
      <font>
        <color theme="0"/>
      </font>
      <fill>
        <patternFill>
          <bgColor rgb="FFC00000"/>
        </patternFill>
      </fill>
    </dxf>
    <dxf>
      <font>
        <color theme="0"/>
      </font>
      <fill>
        <patternFill>
          <bgColor rgb="FFFF0000"/>
        </patternFill>
      </fill>
    </dxf>
    <dxf>
      <font>
        <color theme="0"/>
      </font>
      <fill>
        <patternFill>
          <bgColor rgb="FFFF00FF"/>
        </patternFill>
      </fill>
    </dxf>
    <dxf>
      <font>
        <color theme="0"/>
      </font>
      <fill>
        <patternFill>
          <bgColor rgb="FF9900CC"/>
        </patternFill>
      </fill>
    </dxf>
    <dxf>
      <font>
        <color theme="0"/>
      </font>
      <fill>
        <patternFill>
          <bgColor rgb="FFFFC000"/>
        </patternFill>
      </fill>
    </dxf>
    <dxf>
      <font>
        <color theme="0"/>
      </font>
      <fill>
        <patternFill>
          <bgColor rgb="FF0070C0"/>
        </patternFill>
      </fill>
    </dxf>
    <dxf>
      <font>
        <color rgb="FF222222"/>
      </font>
    </dxf>
    <dxf>
      <font>
        <color theme="1"/>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tint="-0.24994659260841701"/>
      </font>
    </dxf>
    <dxf>
      <font>
        <color theme="0" tint="-0.24994659260841701"/>
      </font>
    </dxf>
    <dxf>
      <font>
        <color theme="0" tint="-0.24994659260841701"/>
      </font>
    </dxf>
    <dxf>
      <font>
        <color theme="0"/>
      </font>
    </dxf>
    <dxf>
      <fill>
        <patternFill>
          <bgColor theme="1"/>
        </patternFill>
      </fill>
    </dxf>
    <dxf>
      <font>
        <color theme="0" tint="-0.14996795556505021"/>
      </font>
    </dxf>
    <dxf>
      <fill>
        <patternFill>
          <bgColor theme="1"/>
        </patternFill>
      </fill>
    </dxf>
    <dxf>
      <fill>
        <patternFill>
          <bgColor theme="1"/>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1"/>
      </font>
    </dxf>
    <dxf>
      <font>
        <color theme="1"/>
      </font>
      <border>
        <left style="thin">
          <color theme="1"/>
        </left>
        <right style="thin">
          <color theme="1"/>
        </right>
        <top style="thin">
          <color theme="1"/>
        </top>
        <bottom style="thin">
          <color theme="1"/>
        </bottom>
        <vertical/>
        <horizontal/>
      </border>
    </dxf>
    <dxf>
      <font>
        <color theme="0"/>
      </font>
    </dxf>
    <dxf>
      <font>
        <color theme="0"/>
      </font>
      <fill>
        <patternFill>
          <bgColor theme="1"/>
        </patternFill>
      </fill>
    </dxf>
    <dxf>
      <font>
        <color theme="0" tint="-0.24994659260841701"/>
      </font>
    </dxf>
    <dxf>
      <font>
        <color theme="0"/>
      </font>
    </dxf>
    <dxf>
      <font>
        <color theme="0"/>
      </font>
      <fill>
        <patternFill>
          <bgColor theme="1"/>
        </patternFill>
      </fill>
    </dxf>
    <dxf>
      <font>
        <color theme="0" tint="-0.24994659260841701"/>
      </font>
    </dxf>
    <dxf>
      <fill>
        <patternFill>
          <bgColor theme="1"/>
        </patternFill>
      </fill>
    </dxf>
    <dxf>
      <font>
        <color theme="0"/>
      </font>
    </dxf>
    <dxf>
      <font>
        <color theme="0"/>
      </font>
    </dxf>
    <dxf>
      <fill>
        <patternFill>
          <bgColor theme="1"/>
        </patternFill>
      </fill>
    </dxf>
    <dxf>
      <font>
        <color theme="0" tint="-0.14996795556505021"/>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tint="-0.24994659260841701"/>
      </font>
    </dxf>
    <dxf>
      <font>
        <color theme="0" tint="-0.24994659260841701"/>
      </font>
    </dxf>
    <dxf>
      <font>
        <color theme="0" tint="-0.24994659260841701"/>
      </font>
    </dxf>
    <dxf>
      <font>
        <color theme="0"/>
      </font>
    </dxf>
    <dxf>
      <fill>
        <patternFill>
          <bgColor theme="1"/>
        </patternFill>
      </fill>
    </dxf>
    <dxf>
      <font>
        <color theme="0" tint="-0.14996795556505021"/>
      </font>
    </dxf>
    <dxf>
      <fill>
        <patternFill>
          <bgColor theme="1"/>
        </patternFill>
      </fill>
    </dxf>
    <dxf>
      <fill>
        <patternFill>
          <bgColor theme="1"/>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1"/>
      </font>
    </dxf>
    <dxf>
      <font>
        <color theme="0" tint="-4.9989318521683403E-2"/>
      </font>
    </dxf>
    <dxf>
      <font>
        <color theme="0" tint="-4.9989318521683403E-2"/>
      </font>
    </dxf>
    <dxf>
      <font>
        <color theme="1"/>
      </font>
    </dxf>
    <dxf>
      <font>
        <color theme="1"/>
      </font>
    </dxf>
    <dxf>
      <font>
        <color theme="0" tint="-4.9989318521683403E-2"/>
      </font>
    </dxf>
    <dxf>
      <font>
        <color theme="0" tint="-4.9989318521683403E-2"/>
      </font>
    </dxf>
    <dxf>
      <font>
        <color theme="1"/>
      </font>
    </dxf>
    <dxf>
      <font>
        <color theme="1"/>
      </font>
    </dxf>
    <dxf>
      <font>
        <color theme="0" tint="-4.9989318521683403E-2"/>
      </font>
    </dxf>
    <dxf>
      <font>
        <color theme="0" tint="-4.9989318521683403E-2"/>
      </font>
    </dxf>
    <dxf>
      <font>
        <color theme="1"/>
      </font>
    </dxf>
    <dxf>
      <font>
        <color theme="1"/>
      </font>
    </dxf>
    <dxf>
      <font>
        <color theme="0" tint="-4.9989318521683403E-2"/>
      </font>
    </dxf>
    <dxf>
      <font>
        <color theme="0" tint="-4.9989318521683403E-2"/>
      </font>
    </dxf>
    <dxf>
      <font>
        <color theme="1"/>
      </font>
    </dxf>
    <dxf>
      <font>
        <color theme="1"/>
      </font>
    </dxf>
    <dxf>
      <font>
        <color theme="1"/>
      </font>
      <border>
        <left style="thin">
          <color theme="1"/>
        </left>
        <right style="thin">
          <color theme="1"/>
        </right>
        <top style="thin">
          <color theme="1"/>
        </top>
        <bottom style="thin">
          <color theme="1"/>
        </bottom>
        <vertical/>
        <horizontal/>
      </border>
    </dxf>
    <dxf>
      <font>
        <color theme="0"/>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dxf>
    <dxf>
      <font>
        <color theme="0"/>
      </font>
      <fill>
        <patternFill>
          <bgColor theme="1"/>
        </patternFill>
      </fill>
    </dxf>
    <dxf>
      <font>
        <color theme="0"/>
      </font>
    </dxf>
    <dxf>
      <font>
        <color theme="0"/>
      </font>
      <fill>
        <patternFill>
          <bgColor theme="1"/>
        </patternFill>
      </fill>
    </dxf>
    <dxf>
      <font>
        <color theme="0"/>
      </font>
    </dxf>
    <dxf>
      <font>
        <color theme="0" tint="-0.14996795556505021"/>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dxf>
    <dxf>
      <font>
        <color theme="0" tint="-0.14996795556505021"/>
      </font>
    </dxf>
    <dxf>
      <font>
        <color theme="0"/>
      </font>
      <fill>
        <patternFill>
          <bgColor theme="1"/>
        </patternFill>
      </fill>
    </dxf>
    <dxf>
      <font>
        <color theme="0"/>
      </font>
    </dxf>
    <dxf>
      <font>
        <color theme="0"/>
      </font>
      <fill>
        <patternFill>
          <bgColor theme="1"/>
        </patternFill>
      </fill>
    </dxf>
    <dxf>
      <font>
        <color theme="0"/>
      </font>
    </dxf>
    <dxf>
      <font>
        <color theme="0"/>
      </font>
      <fill>
        <patternFill>
          <bgColor theme="1"/>
        </patternFill>
      </fill>
    </dxf>
    <dxf>
      <font>
        <color theme="0"/>
      </font>
    </dxf>
    <dxf>
      <font>
        <color theme="0" tint="-0.14996795556505021"/>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dxf>
    <dxf>
      <font>
        <color theme="0" tint="-0.14996795556505021"/>
      </font>
    </dxf>
    <dxf>
      <font>
        <color theme="0"/>
      </font>
      <fill>
        <patternFill>
          <bgColor theme="1"/>
        </patternFill>
      </fill>
    </dxf>
    <dxf>
      <font>
        <color theme="0"/>
      </font>
    </dxf>
    <dxf>
      <font>
        <color theme="0"/>
      </font>
      <fill>
        <patternFill>
          <bgColor theme="1"/>
        </patternFill>
      </fill>
    </dxf>
    <dxf>
      <font>
        <color theme="0"/>
      </font>
    </dxf>
    <dxf>
      <font>
        <color theme="0"/>
      </font>
      <fill>
        <patternFill>
          <bgColor theme="1"/>
        </patternFill>
      </fill>
    </dxf>
    <dxf>
      <font>
        <color theme="0"/>
      </font>
    </dxf>
    <dxf>
      <font>
        <color theme="0" tint="-0.14996795556505021"/>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dxf>
    <dxf>
      <font>
        <color theme="0" tint="-0.14996795556505021"/>
      </font>
    </dxf>
    <dxf>
      <font>
        <color theme="0"/>
      </font>
      <fill>
        <patternFill>
          <bgColor theme="1"/>
        </patternFill>
      </fill>
    </dxf>
    <dxf>
      <font>
        <color theme="0"/>
      </font>
    </dxf>
    <dxf>
      <font>
        <color theme="0"/>
      </font>
      <fill>
        <patternFill>
          <bgColor theme="1"/>
        </patternFill>
      </fill>
    </dxf>
    <dxf>
      <font>
        <color theme="0"/>
      </font>
    </dxf>
    <dxf>
      <font>
        <color theme="0"/>
      </font>
      <fill>
        <patternFill>
          <bgColor theme="1"/>
        </patternFill>
      </fill>
    </dxf>
    <dxf>
      <font>
        <color theme="0"/>
      </font>
    </dxf>
    <dxf>
      <font>
        <color theme="0" tint="-0.14996795556505021"/>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dxf>
    <dxf>
      <font>
        <color theme="0" tint="-0.14996795556505021"/>
      </font>
    </dxf>
    <dxf>
      <font>
        <color theme="0"/>
      </font>
      <fill>
        <patternFill>
          <bgColor theme="1"/>
        </patternFill>
      </fill>
    </dxf>
    <dxf>
      <font>
        <color theme="1"/>
      </font>
    </dxf>
    <dxf>
      <font>
        <color theme="0"/>
      </font>
      <fill>
        <patternFill>
          <bgColor theme="1"/>
        </patternFill>
      </fill>
    </dxf>
    <dxf>
      <font>
        <color theme="1"/>
      </font>
    </dxf>
    <dxf>
      <font>
        <color theme="0"/>
      </font>
      <fill>
        <patternFill>
          <bgColor theme="1"/>
        </patternFill>
      </fill>
    </dxf>
    <dxf>
      <font>
        <color theme="0"/>
      </font>
    </dxf>
    <dxf>
      <font>
        <color theme="0" tint="-0.14996795556505021"/>
      </font>
    </dxf>
    <dxf>
      <font>
        <color theme="0" tint="-0.14996795556505021"/>
      </font>
    </dxf>
    <dxf>
      <font>
        <color theme="0"/>
      </font>
    </dxf>
    <dxf>
      <font>
        <color theme="0"/>
      </font>
      <fill>
        <patternFill>
          <bgColor theme="1"/>
        </patternFill>
      </fill>
    </dxf>
    <dxf>
      <font>
        <color theme="0" tint="-0.24994659260841701"/>
      </font>
    </dxf>
    <dxf>
      <font>
        <color theme="0"/>
      </font>
    </dxf>
    <dxf>
      <font>
        <color theme="0"/>
      </font>
      <fill>
        <patternFill>
          <bgColor theme="1"/>
        </patternFill>
      </fill>
    </dxf>
    <dxf>
      <font>
        <color theme="0" tint="-0.24994659260841701"/>
      </font>
    </dxf>
    <dxf>
      <font>
        <color theme="0" tint="-0.14996795556505021"/>
      </font>
    </dxf>
    <dxf>
      <font>
        <color theme="0" tint="-0.14996795556505021"/>
      </font>
    </dxf>
    <dxf>
      <font>
        <color theme="0" tint="-0.14996795556505021"/>
      </font>
    </dxf>
    <dxf>
      <font>
        <color theme="0"/>
      </font>
      <fill>
        <patternFill>
          <bgColor theme="1"/>
        </patternFill>
      </fill>
    </dxf>
    <dxf>
      <font>
        <color theme="0"/>
      </font>
    </dxf>
    <dxf>
      <font>
        <color theme="0"/>
      </font>
      <fill>
        <patternFill>
          <bgColor theme="1"/>
        </patternFill>
      </fill>
    </dxf>
    <dxf>
      <font>
        <color theme="0"/>
      </font>
    </dxf>
    <dxf>
      <font>
        <color theme="0" tint="-0.14996795556505021"/>
      </font>
      <fill>
        <patternFill>
          <bgColor theme="1"/>
        </patternFill>
      </fill>
    </dxf>
    <dxf>
      <font>
        <color theme="0"/>
      </font>
      <fill>
        <patternFill>
          <bgColor theme="1"/>
        </patternFill>
      </fill>
    </dxf>
    <dxf>
      <font>
        <color theme="0"/>
      </font>
      <fill>
        <patternFill>
          <bgColor theme="1"/>
        </patternFill>
      </fill>
    </dxf>
    <dxf>
      <fill>
        <patternFill>
          <bgColor theme="1"/>
        </patternFill>
      </fill>
    </dxf>
    <dxf>
      <fill>
        <patternFill>
          <bgColor theme="1"/>
        </patternFill>
      </fill>
    </dxf>
    <dxf>
      <fill>
        <patternFill>
          <bgColor theme="1"/>
        </patternFill>
      </fill>
    </dxf>
    <dxf>
      <font>
        <color theme="0"/>
      </font>
    </dxf>
    <dxf>
      <font>
        <color theme="0"/>
      </font>
    </dxf>
    <dxf>
      <fill>
        <patternFill>
          <bgColor theme="1"/>
        </patternFill>
      </fill>
    </dxf>
    <dxf>
      <font>
        <color theme="0" tint="-0.14996795556505021"/>
      </font>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0"/>
      </font>
      <fill>
        <patternFill>
          <bgColor theme="1"/>
        </patternFill>
      </fill>
    </dxf>
    <dxf>
      <font>
        <color theme="0"/>
      </font>
    </dxf>
    <dxf>
      <font>
        <color theme="0" tint="-0.14996795556505021"/>
      </font>
    </dxf>
    <dxf>
      <font>
        <color theme="0"/>
      </font>
      <fill>
        <patternFill>
          <bgColor theme="1"/>
        </patternFill>
      </fill>
    </dxf>
    <dxf>
      <fill>
        <patternFill>
          <bgColor theme="1"/>
        </patternFill>
      </fill>
    </dxf>
    <dxf>
      <fill>
        <patternFill>
          <bgColor theme="1"/>
        </patternFill>
      </fill>
    </dxf>
    <dxf>
      <fill>
        <patternFill>
          <bgColor theme="1"/>
        </patternFill>
      </fill>
    </dxf>
    <dxf>
      <fill>
        <patternFill>
          <bgColor theme="1"/>
        </patternFill>
      </fill>
    </dxf>
    <dxf>
      <font>
        <color theme="1"/>
      </font>
    </dxf>
    <dxf>
      <font>
        <color theme="0"/>
      </font>
      <fill>
        <patternFill>
          <bgColor theme="1"/>
        </patternFill>
      </fill>
    </dxf>
    <dxf>
      <font>
        <color theme="1"/>
      </font>
    </dxf>
    <dxf>
      <font>
        <color theme="0"/>
      </font>
      <fill>
        <patternFill>
          <bgColor theme="1"/>
        </patternFill>
      </fill>
    </dxf>
    <dxf>
      <font>
        <color theme="0"/>
      </font>
    </dxf>
    <dxf>
      <font>
        <color theme="0"/>
      </font>
    </dxf>
    <dxf>
      <fill>
        <patternFill>
          <bgColor theme="1"/>
        </patternFill>
      </fill>
    </dxf>
    <dxf>
      <font>
        <color theme="0"/>
      </font>
    </dxf>
    <dxf>
      <font>
        <color theme="0"/>
      </font>
    </dxf>
    <dxf>
      <font>
        <color theme="0"/>
      </font>
    </dxf>
    <dxf>
      <font>
        <color theme="0"/>
      </font>
    </dxf>
    <dxf>
      <font>
        <color theme="0"/>
      </font>
    </dxf>
    <dxf>
      <font>
        <color theme="1"/>
      </font>
    </dxf>
    <dxf>
      <font>
        <color theme="0" tint="-4.9989318521683403E-2"/>
      </font>
    </dxf>
    <dxf>
      <font>
        <color theme="0" tint="-4.9989318521683403E-2"/>
      </font>
    </dxf>
    <dxf>
      <font>
        <color theme="1"/>
      </font>
    </dxf>
    <dxf>
      <font>
        <color rgb="FF00B0F0"/>
      </font>
      <fill>
        <patternFill>
          <bgColor theme="1" tint="4.9989318521683403E-2"/>
        </patternFill>
      </fill>
    </dxf>
    <dxf>
      <font>
        <color rgb="FF00B050"/>
      </font>
      <fill>
        <patternFill>
          <bgColor theme="1" tint="4.9989318521683403E-2"/>
        </patternFill>
      </fill>
    </dxf>
    <dxf>
      <font>
        <color rgb="FFFFC000"/>
      </font>
      <fill>
        <patternFill>
          <bgColor theme="1" tint="4.9989318521683403E-2"/>
        </patternFill>
      </fill>
    </dxf>
    <dxf>
      <font>
        <color rgb="FFFF6600"/>
      </font>
      <fill>
        <patternFill>
          <bgColor theme="1" tint="4.9989318521683403E-2"/>
        </patternFill>
      </fill>
    </dxf>
    <dxf>
      <font>
        <color rgb="FFC00000"/>
      </font>
      <fill>
        <patternFill>
          <bgColor theme="1" tint="4.9989318521683403E-2"/>
        </patternFill>
      </fill>
    </dxf>
    <dxf>
      <font>
        <color rgb="FFFF0000"/>
      </font>
      <fill>
        <patternFill>
          <bgColor theme="1" tint="4.9989318521683403E-2"/>
        </patternFill>
      </fill>
    </dxf>
    <dxf>
      <font>
        <color rgb="FFFF00FF"/>
      </font>
      <fill>
        <patternFill>
          <bgColor theme="1" tint="4.9989318521683403E-2"/>
        </patternFill>
      </fill>
    </dxf>
    <dxf>
      <font>
        <color rgb="FF9900CC"/>
      </font>
      <fill>
        <patternFill>
          <bgColor theme="1" tint="4.9989318521683403E-2"/>
        </patternFill>
      </fill>
    </dxf>
    <dxf>
      <font>
        <color rgb="FF0070C0"/>
      </font>
      <fill>
        <patternFill>
          <bgColor theme="1" tint="4.9989318521683403E-2"/>
        </patternFill>
      </fill>
    </dxf>
    <dxf>
      <font>
        <color rgb="FF0070C0"/>
      </font>
      <fill>
        <patternFill>
          <bgColor theme="1" tint="4.9989318521683403E-2"/>
        </patternFill>
      </fill>
    </dxf>
    <dxf>
      <font>
        <color rgb="FF9900CC"/>
      </font>
      <fill>
        <patternFill>
          <bgColor theme="1" tint="4.9989318521683403E-2"/>
        </patternFill>
      </fill>
    </dxf>
    <dxf>
      <font>
        <color rgb="FFFF00FF"/>
      </font>
      <fill>
        <patternFill>
          <bgColor theme="1" tint="4.9989318521683403E-2"/>
        </patternFill>
      </fill>
    </dxf>
    <dxf>
      <font>
        <color rgb="FFC00000"/>
      </font>
      <fill>
        <patternFill>
          <bgColor theme="1" tint="4.9989318521683403E-2"/>
        </patternFill>
      </fill>
    </dxf>
    <dxf>
      <font>
        <color rgb="FFFF6600"/>
      </font>
      <fill>
        <patternFill>
          <bgColor theme="1" tint="4.9989318521683403E-2"/>
        </patternFill>
      </fill>
    </dxf>
    <dxf>
      <font>
        <color rgb="FFFFC000"/>
      </font>
      <fill>
        <patternFill>
          <bgColor theme="1" tint="4.9989318521683403E-2"/>
        </patternFill>
      </fill>
    </dxf>
    <dxf>
      <font>
        <color rgb="FFFFC000"/>
      </font>
      <fill>
        <patternFill>
          <bgColor theme="1" tint="4.9989318521683403E-2"/>
        </patternFill>
      </fill>
    </dxf>
    <dxf>
      <font>
        <color rgb="FF00B050"/>
      </font>
      <fill>
        <patternFill>
          <bgColor theme="1" tint="4.9989318521683403E-2"/>
        </patternFill>
      </fill>
    </dxf>
    <dxf>
      <font>
        <color rgb="FFFF0000"/>
      </font>
      <fill>
        <patternFill>
          <bgColor theme="1" tint="4.9989318521683403E-2"/>
        </patternFill>
      </fill>
    </dxf>
    <dxf>
      <font>
        <color rgb="FF00B0F0"/>
      </font>
      <fill>
        <patternFill patternType="solid">
          <bgColor theme="1" tint="4.9989318521683403E-2"/>
        </patternFill>
      </fill>
    </dxf>
    <dxf>
      <font>
        <color theme="0" tint="-0.14996795556505021"/>
      </font>
    </dxf>
    <dxf>
      <font>
        <color theme="0" tint="-0.14996795556505021"/>
      </font>
    </dxf>
    <dxf>
      <font>
        <color theme="0" tint="-0.14996795556505021"/>
      </font>
    </dxf>
    <dxf>
      <font>
        <color theme="0" tint="-0.14996795556505021"/>
      </font>
    </dxf>
    <dxf>
      <font>
        <color theme="0"/>
      </font>
    </dxf>
    <dxf>
      <font>
        <color theme="1"/>
      </font>
    </dxf>
    <dxf>
      <font>
        <color theme="0"/>
      </font>
    </dxf>
    <dxf>
      <font>
        <color theme="1"/>
      </font>
    </dxf>
    <dxf>
      <font>
        <color theme="0"/>
      </font>
    </dxf>
    <dxf>
      <font>
        <color theme="1"/>
      </font>
    </dxf>
    <dxf>
      <font>
        <color theme="0"/>
      </font>
    </dxf>
    <dxf>
      <font>
        <color theme="1"/>
      </font>
    </dxf>
    <dxf>
      <font>
        <color theme="0"/>
      </font>
    </dxf>
    <dxf>
      <font>
        <color theme="1"/>
      </font>
    </dxf>
    <dxf>
      <font>
        <color theme="0"/>
      </font>
    </dxf>
    <dxf>
      <font>
        <color theme="1"/>
      </font>
    </dxf>
    <dxf>
      <font>
        <color theme="0"/>
      </font>
    </dxf>
    <dxf>
      <font>
        <color theme="1"/>
      </font>
    </dxf>
    <dxf>
      <font>
        <color theme="0"/>
      </font>
    </dxf>
    <dxf>
      <font>
        <color theme="1"/>
      </font>
    </dxf>
    <dxf>
      <font>
        <color theme="0"/>
      </font>
    </dxf>
    <dxf>
      <font>
        <color theme="1"/>
      </font>
    </dxf>
    <dxf>
      <font>
        <color theme="0"/>
      </font>
    </dxf>
    <dxf>
      <font>
        <color theme="1"/>
      </font>
    </dxf>
    <dxf>
      <font>
        <color theme="0"/>
      </font>
    </dxf>
    <dxf>
      <font>
        <color theme="1"/>
      </font>
    </dxf>
    <dxf>
      <font>
        <color theme="0"/>
      </font>
    </dxf>
    <dxf>
      <font>
        <color theme="1"/>
      </font>
    </dxf>
    <dxf>
      <font>
        <color theme="0"/>
      </font>
    </dxf>
    <dxf>
      <font>
        <color theme="1"/>
      </font>
    </dxf>
    <dxf>
      <font>
        <color theme="0"/>
      </font>
    </dxf>
    <dxf>
      <font>
        <color theme="1"/>
      </font>
    </dxf>
    <dxf>
      <font>
        <color theme="0"/>
      </font>
    </dxf>
    <dxf>
      <font>
        <color theme="1"/>
      </font>
    </dxf>
    <dxf>
      <font>
        <color theme="0"/>
      </font>
    </dxf>
    <dxf>
      <font>
        <color theme="1"/>
      </font>
    </dxf>
    <dxf>
      <font>
        <color theme="0"/>
      </font>
    </dxf>
    <dxf>
      <font>
        <color theme="1"/>
      </font>
    </dxf>
    <dxf>
      <font>
        <color theme="0"/>
      </font>
    </dxf>
    <dxf>
      <font>
        <color theme="1"/>
      </font>
    </dxf>
    <dxf>
      <border>
        <left/>
        <right/>
        <bottom/>
        <vertical/>
        <horizontal/>
      </border>
    </dxf>
    <dxf>
      <border>
        <left/>
        <right/>
        <bottom/>
        <vertical/>
        <horizontal/>
      </border>
    </dxf>
    <dxf>
      <border>
        <left/>
        <right/>
        <top/>
        <bottom/>
        <vertical/>
        <horizontal/>
      </border>
    </dxf>
    <dxf>
      <border>
        <left/>
        <right/>
        <bottom/>
        <vertical/>
        <horizontal/>
      </border>
    </dxf>
    <dxf>
      <border>
        <left/>
        <right/>
        <bottom/>
        <vertical/>
        <horizontal/>
      </border>
    </dxf>
    <dxf>
      <border>
        <left/>
        <right/>
        <top/>
        <bottom/>
        <vertical/>
        <horizontal/>
      </border>
    </dxf>
    <dxf>
      <border>
        <left/>
        <right/>
        <bottom/>
        <vertical/>
        <horizontal/>
      </border>
    </dxf>
    <dxf>
      <border>
        <left/>
        <right/>
        <bottom/>
        <vertical/>
        <horizontal/>
      </border>
    </dxf>
    <dxf>
      <border>
        <left/>
        <right/>
        <top/>
        <bottom/>
        <vertical/>
        <horizontal/>
      </border>
    </dxf>
    <dxf>
      <border>
        <left/>
        <right/>
        <bottom/>
        <vertical/>
        <horizontal/>
      </border>
    </dxf>
    <dxf>
      <border>
        <left/>
        <right/>
        <bottom/>
        <vertical/>
        <horizontal/>
      </border>
    </dxf>
    <dxf>
      <border>
        <left/>
        <right/>
        <top/>
        <bottom/>
        <vertical/>
        <horizontal/>
      </border>
    </dxf>
    <dxf>
      <border>
        <left/>
        <right/>
        <bottom/>
        <vertical/>
        <horizontal/>
      </border>
    </dxf>
    <dxf>
      <border>
        <left/>
        <right/>
        <bottom/>
        <vertical/>
        <horizontal/>
      </border>
    </dxf>
    <dxf>
      <border>
        <left/>
        <right/>
        <bottom/>
        <vertical/>
        <horizontal/>
      </border>
    </dxf>
    <dxf>
      <border>
        <left/>
        <right/>
        <vertical/>
        <horizontal/>
      </border>
    </dxf>
    <dxf>
      <border>
        <left/>
        <right/>
        <vertical/>
        <horizontal/>
      </border>
    </dxf>
    <dxf>
      <border>
        <left/>
        <right/>
        <vertical/>
        <horizontal/>
      </border>
    </dxf>
    <dxf>
      <font>
        <color theme="0"/>
      </font>
    </dxf>
    <dxf>
      <font>
        <color theme="0"/>
      </font>
    </dxf>
    <dxf>
      <font>
        <color theme="0"/>
      </font>
    </dxf>
    <dxf>
      <font>
        <color theme="0"/>
      </font>
    </dxf>
    <dxf>
      <font>
        <color theme="0"/>
      </font>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1"/>
        </patternFill>
      </fill>
    </dxf>
    <dxf>
      <font>
        <color theme="0"/>
      </font>
      <fill>
        <patternFill>
          <bgColor theme="0"/>
        </patternFill>
      </fill>
      <border>
        <left style="thin">
          <color theme="0" tint="-0.14996795556505021"/>
        </left>
        <right style="thin">
          <color theme="0" tint="-0.14996795556505021"/>
        </right>
        <top style="thin">
          <color theme="0" tint="-0.14996795556505021"/>
        </top>
        <bottom style="thin">
          <color theme="0" tint="-0.14996795556505021"/>
        </bottom>
      </border>
    </dxf>
    <dxf>
      <font>
        <color theme="0" tint="-0.499984740745262"/>
      </font>
    </dxf>
    <dxf>
      <fill>
        <patternFill>
          <bgColor theme="1"/>
        </patternFill>
      </fill>
    </dxf>
    <dxf>
      <font>
        <color theme="0"/>
      </font>
      <fill>
        <patternFill>
          <bgColor theme="0"/>
        </patternFill>
      </fill>
      <border>
        <left style="thin">
          <color theme="0" tint="-0.14996795556505021"/>
        </left>
        <right style="thin">
          <color theme="0" tint="-0.14996795556505021"/>
        </right>
        <top style="thin">
          <color theme="0" tint="-0.14996795556505021"/>
        </top>
        <bottom style="thin">
          <color theme="0" tint="-0.14996795556505021"/>
        </bottom>
      </border>
    </dxf>
    <dxf>
      <font>
        <color theme="0" tint="-0.499984740745262"/>
      </font>
    </dxf>
    <dxf>
      <fill>
        <patternFill>
          <bgColor theme="1"/>
        </patternFill>
      </fill>
    </dxf>
    <dxf>
      <font>
        <color theme="0"/>
      </font>
      <fill>
        <patternFill>
          <bgColor theme="0"/>
        </patternFill>
      </fill>
      <border>
        <left style="thin">
          <color theme="2" tint="-9.9948118533890809E-2"/>
        </left>
        <right style="thin">
          <color theme="2" tint="-9.9948118533890809E-2"/>
        </right>
        <top style="thin">
          <color theme="2" tint="-9.9948118533890809E-2"/>
        </top>
        <bottom style="thin">
          <color theme="2" tint="-9.9948118533890809E-2"/>
        </bottom>
      </border>
    </dxf>
    <dxf>
      <font>
        <color theme="0" tint="-0.499984740745262"/>
      </font>
    </dxf>
    <dxf>
      <fill>
        <patternFill>
          <bgColor theme="1"/>
        </patternFill>
      </fill>
    </dxf>
    <dxf>
      <font>
        <color theme="0"/>
      </font>
      <fill>
        <patternFill>
          <bgColor theme="0"/>
        </patternFill>
      </fill>
      <border>
        <left style="thin">
          <color theme="0" tint="-0.14996795556505021"/>
        </left>
        <right style="thin">
          <color theme="0" tint="-0.14996795556505021"/>
        </right>
        <top style="thin">
          <color theme="0" tint="-0.14996795556505021"/>
        </top>
        <bottom style="thin">
          <color theme="0" tint="-0.14996795556505021"/>
        </bottom>
      </border>
    </dxf>
    <dxf>
      <font>
        <color theme="0" tint="-0.499984740745262"/>
      </font>
    </dxf>
    <dxf>
      <fill>
        <patternFill>
          <bgColor theme="1"/>
        </patternFill>
      </fill>
    </dxf>
    <dxf>
      <font>
        <color theme="0"/>
      </font>
      <fill>
        <patternFill>
          <bgColor theme="0"/>
        </patternFill>
      </fill>
      <border>
        <left style="thin">
          <color theme="0" tint="-0.14996795556505021"/>
        </left>
        <right style="thin">
          <color theme="0" tint="-0.14996795556505021"/>
        </right>
        <top style="thin">
          <color theme="0" tint="-0.14996795556505021"/>
        </top>
        <bottom style="thin">
          <color theme="0" tint="-0.14996795556505021"/>
        </bottom>
      </border>
    </dxf>
    <dxf>
      <font>
        <color theme="0" tint="-0.499984740745262"/>
      </font>
    </dxf>
    <dxf>
      <border>
        <left style="thin">
          <color theme="0"/>
        </left>
        <right style="thin">
          <color theme="0"/>
        </right>
        <vertical/>
        <horizontal/>
      </border>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border>
        <left style="thin">
          <color theme="0"/>
        </left>
        <right style="thin">
          <color theme="0"/>
        </right>
        <vertical/>
        <horizontal/>
      </border>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ill>
        <patternFill>
          <bgColor rgb="FFEAEAEA"/>
        </patternFill>
      </fill>
    </dxf>
    <dxf>
      <font>
        <color theme="0"/>
      </font>
    </dxf>
    <dxf>
      <font>
        <color theme="0"/>
      </font>
    </dxf>
    <dxf>
      <font>
        <color theme="0"/>
      </font>
    </dxf>
    <dxf>
      <font>
        <color theme="0"/>
      </font>
    </dxf>
    <dxf>
      <font>
        <color theme="0" tint="-0.14996795556505021"/>
      </font>
    </dxf>
    <dxf>
      <font>
        <color theme="0" tint="-0.14996795556505021"/>
      </font>
    </dxf>
    <dxf>
      <font>
        <color theme="0" tint="-0.14996795556505021"/>
      </font>
    </dxf>
    <dxf>
      <font>
        <color theme="0" tint="-0.14996795556505021"/>
      </font>
    </dxf>
    <dxf>
      <font>
        <color theme="0"/>
      </font>
      <fill>
        <patternFill>
          <bgColor theme="1"/>
        </patternFill>
      </fill>
    </dxf>
    <dxf>
      <font>
        <color theme="1"/>
      </font>
    </dxf>
    <dxf>
      <font>
        <color theme="0"/>
      </font>
      <fill>
        <patternFill>
          <bgColor theme="1"/>
        </patternFill>
      </fill>
    </dxf>
    <dxf>
      <font>
        <color theme="1"/>
      </font>
      <fill>
        <patternFill patternType="none">
          <bgColor auto="1"/>
        </patternFill>
      </fill>
    </dxf>
    <dxf>
      <font>
        <color theme="0"/>
      </font>
      <fill>
        <patternFill>
          <bgColor theme="1"/>
        </patternFill>
      </fill>
    </dxf>
    <dxf>
      <font>
        <color theme="1"/>
      </font>
    </dxf>
    <dxf>
      <font>
        <color theme="0"/>
      </font>
      <fill>
        <patternFill>
          <bgColor theme="1"/>
        </patternFill>
      </fill>
    </dxf>
    <dxf>
      <font>
        <color theme="1"/>
      </font>
    </dxf>
    <dxf>
      <font>
        <color theme="0"/>
      </font>
      <fill>
        <patternFill>
          <bgColor rgb="FF0070C0"/>
        </patternFill>
      </fill>
    </dxf>
    <dxf>
      <font>
        <color theme="0"/>
      </font>
      <fill>
        <patternFill>
          <bgColor rgb="FF9900CC"/>
        </patternFill>
      </fill>
    </dxf>
    <dxf>
      <font>
        <color theme="0"/>
      </font>
      <fill>
        <patternFill>
          <bgColor rgb="FFFF00FF"/>
        </patternFill>
      </fill>
    </dxf>
    <dxf>
      <font>
        <color theme="0"/>
      </font>
      <fill>
        <patternFill>
          <bgColor rgb="FFFF0000"/>
        </patternFill>
      </fill>
    </dxf>
    <dxf>
      <font>
        <color theme="0"/>
      </font>
      <fill>
        <patternFill>
          <bgColor rgb="FFC00000"/>
        </patternFill>
      </fill>
    </dxf>
    <dxf>
      <font>
        <color theme="0"/>
      </font>
      <fill>
        <patternFill>
          <bgColor rgb="FFFF6600"/>
        </patternFill>
      </fill>
    </dxf>
    <dxf>
      <font>
        <color theme="0"/>
      </font>
      <fill>
        <patternFill>
          <bgColor rgb="FFFFC000"/>
        </patternFill>
      </fill>
    </dxf>
    <dxf>
      <font>
        <color theme="0"/>
      </font>
      <fill>
        <patternFill>
          <bgColor rgb="FF00B050"/>
        </patternFill>
      </fill>
    </dxf>
    <dxf>
      <font>
        <color theme="0"/>
      </font>
      <fill>
        <patternFill>
          <bgColor rgb="FF00B0F0"/>
        </patternFill>
      </fill>
    </dxf>
    <dxf>
      <font>
        <color theme="0"/>
      </font>
      <fill>
        <patternFill>
          <bgColor rgb="FF00B0F0"/>
        </patternFill>
      </fill>
    </dxf>
    <dxf>
      <font>
        <color theme="0"/>
      </font>
      <fill>
        <patternFill>
          <bgColor rgb="FF00B050"/>
        </patternFill>
      </fill>
    </dxf>
    <dxf>
      <font>
        <color theme="0"/>
      </font>
      <fill>
        <patternFill>
          <bgColor rgb="FFFFC000"/>
        </patternFill>
      </fill>
    </dxf>
    <dxf>
      <font>
        <color theme="0"/>
      </font>
      <fill>
        <patternFill>
          <bgColor rgb="FFFF6600"/>
        </patternFill>
      </fill>
    </dxf>
    <dxf>
      <font>
        <color theme="0"/>
      </font>
      <fill>
        <patternFill>
          <bgColor rgb="FFC00000"/>
        </patternFill>
      </fill>
    </dxf>
    <dxf>
      <font>
        <color theme="0"/>
      </font>
      <fill>
        <patternFill>
          <bgColor rgb="FFFF0000"/>
        </patternFill>
      </fill>
    </dxf>
    <dxf>
      <font>
        <color theme="0"/>
      </font>
      <fill>
        <patternFill>
          <bgColor rgb="FFFF00FF"/>
        </patternFill>
      </fill>
    </dxf>
    <dxf>
      <font>
        <color theme="0"/>
      </font>
      <fill>
        <patternFill>
          <bgColor rgb="FF9900CC"/>
        </patternFill>
      </fill>
    </dxf>
    <dxf>
      <font>
        <color theme="0"/>
      </font>
      <fill>
        <patternFill>
          <bgColor rgb="FF0070C0"/>
        </patternFill>
      </fill>
    </dxf>
    <dxf>
      <font>
        <color theme="0" tint="-0.14996795556505021"/>
      </font>
    </dxf>
    <dxf>
      <font>
        <color theme="0"/>
      </font>
    </dxf>
    <dxf>
      <font>
        <color theme="0"/>
      </font>
    </dxf>
    <dxf>
      <font>
        <color theme="0"/>
      </font>
    </dxf>
    <dxf>
      <font>
        <color theme="2" tint="-0.89996032593768116"/>
      </font>
    </dxf>
    <dxf>
      <border>
        <left style="thin">
          <color theme="1" tint="0.24994659260841701"/>
        </left>
        <right style="thin">
          <color theme="1" tint="0.24994659260841701"/>
        </right>
        <top style="thin">
          <color theme="1" tint="0.24994659260841701"/>
        </top>
        <bottom style="thin">
          <color theme="1" tint="0.24994659260841701"/>
        </bottom>
        <vertical/>
        <horizontal/>
      </border>
    </dxf>
    <dxf>
      <border>
        <left style="thin">
          <color theme="1" tint="0.24994659260841701"/>
        </left>
        <right style="thin">
          <color theme="1" tint="0.24994659260841701"/>
        </right>
        <top style="thin">
          <color theme="1" tint="0.24994659260841701"/>
        </top>
        <bottom style="thin">
          <color theme="1" tint="0.24994659260841701"/>
        </bottom>
        <vertical/>
        <horizontal/>
      </border>
    </dxf>
    <dxf>
      <border>
        <left style="thin">
          <color theme="1" tint="0.24994659260841701"/>
        </left>
        <right style="thin">
          <color theme="1" tint="0.24994659260841701"/>
        </right>
        <top style="thin">
          <color theme="1" tint="0.24994659260841701"/>
        </top>
        <bottom style="thin">
          <color theme="1" tint="0.24994659260841701"/>
        </bottom>
        <vertical/>
        <horizontal/>
      </border>
    </dxf>
    <dxf>
      <border>
        <left style="thin">
          <color theme="1" tint="0.24994659260841701"/>
        </left>
        <right style="thin">
          <color theme="1" tint="0.24994659260841701"/>
        </right>
        <top style="thin">
          <color theme="1" tint="0.24994659260841701"/>
        </top>
        <bottom style="thin">
          <color theme="1" tint="0.24994659260841701"/>
        </bottom>
        <vertical/>
        <horizontal/>
      </border>
    </dxf>
    <dxf>
      <font>
        <color theme="2" tint="-0.89996032593768116"/>
      </font>
    </dxf>
    <dxf>
      <border>
        <left style="thin">
          <color theme="1" tint="0.24994659260841701"/>
        </left>
        <right style="thin">
          <color theme="1" tint="0.24994659260841701"/>
        </right>
        <top style="thin">
          <color theme="1" tint="0.24994659260841701"/>
        </top>
        <bottom style="thin">
          <color theme="1" tint="0.24994659260841701"/>
        </bottom>
        <vertical/>
        <horizontal/>
      </border>
    </dxf>
    <dxf>
      <font>
        <color theme="2" tint="-0.89996032593768116"/>
      </font>
    </dxf>
    <dxf>
      <font>
        <color theme="0"/>
      </font>
    </dxf>
    <dxf>
      <font>
        <color theme="0"/>
      </font>
    </dxf>
    <dxf>
      <font>
        <color theme="0"/>
      </font>
    </dxf>
    <dxf>
      <font>
        <color theme="0"/>
      </font>
      <fill>
        <patternFill patternType="solid">
          <bgColor theme="0" tint="-0.14996795556505021"/>
        </patternFill>
      </fill>
      <border>
        <left style="thin">
          <color theme="0"/>
        </left>
        <right style="thin">
          <color theme="0"/>
        </right>
        <top style="thin">
          <color theme="0"/>
        </top>
        <bottom style="thin">
          <color theme="0"/>
        </bottom>
      </border>
    </dxf>
    <dxf>
      <font>
        <color theme="1"/>
      </font>
    </dxf>
    <dxf>
      <font>
        <color theme="1"/>
      </font>
    </dxf>
    <dxf>
      <font>
        <color theme="1"/>
      </font>
    </dxf>
    <dxf>
      <font>
        <color theme="1" tint="0.24994659260841701"/>
      </font>
    </dxf>
    <dxf>
      <font>
        <color theme="1" tint="0.24994659260841701"/>
      </font>
    </dxf>
    <dxf>
      <font>
        <color theme="1" tint="0.24994659260841701"/>
      </font>
    </dxf>
    <dxf>
      <font>
        <color theme="1" tint="0.24994659260841701"/>
      </font>
    </dxf>
    <dxf>
      <font>
        <color theme="1" tint="0.24994659260841701"/>
      </font>
    </dxf>
    <dxf>
      <font>
        <color theme="1" tint="0.24994659260841701"/>
      </font>
    </dxf>
    <dxf>
      <font>
        <color theme="0"/>
      </font>
    </dxf>
    <dxf>
      <font>
        <color theme="0"/>
      </font>
    </dxf>
    <dxf>
      <font>
        <color theme="1"/>
      </font>
    </dxf>
    <dxf>
      <font>
        <color theme="1"/>
      </font>
    </dxf>
    <dxf>
      <font>
        <color theme="0"/>
      </font>
    </dxf>
    <dxf>
      <font>
        <color theme="0"/>
      </font>
    </dxf>
    <dxf>
      <font>
        <color theme="0" tint="-0.34998626667073579"/>
      </font>
    </dxf>
    <dxf>
      <font>
        <color theme="0" tint="-0.34998626667073579"/>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rgb="FF0070C0"/>
        </patternFill>
      </fill>
    </dxf>
    <dxf>
      <font>
        <color theme="0"/>
      </font>
      <fill>
        <patternFill>
          <bgColor rgb="FF9900CC"/>
        </patternFill>
      </fill>
    </dxf>
    <dxf>
      <font>
        <color theme="0"/>
      </font>
      <fill>
        <patternFill>
          <bgColor rgb="FFFF00FF"/>
        </patternFill>
      </fill>
    </dxf>
    <dxf>
      <font>
        <color theme="0"/>
      </font>
      <fill>
        <patternFill>
          <bgColor rgb="FFFF0000"/>
        </patternFill>
      </fill>
    </dxf>
    <dxf>
      <font>
        <color theme="0"/>
      </font>
      <fill>
        <patternFill>
          <bgColor rgb="FFC00000"/>
        </patternFill>
      </fill>
    </dxf>
    <dxf>
      <font>
        <color theme="0"/>
      </font>
      <fill>
        <patternFill>
          <bgColor rgb="FFFF6600"/>
        </patternFill>
      </fill>
    </dxf>
    <dxf>
      <font>
        <color theme="0"/>
      </font>
      <fill>
        <patternFill>
          <bgColor rgb="FFFFC000"/>
        </patternFill>
      </fill>
    </dxf>
    <dxf>
      <font>
        <color theme="0"/>
      </font>
      <fill>
        <patternFill>
          <bgColor rgb="FF00B050"/>
        </patternFill>
      </fill>
    </dxf>
    <dxf>
      <font>
        <color theme="0"/>
      </font>
      <fill>
        <patternFill>
          <bgColor rgb="FF00B0F0"/>
        </patternFill>
      </fill>
    </dxf>
    <dxf>
      <font>
        <color theme="0"/>
      </font>
      <fill>
        <patternFill>
          <bgColor rgb="FF00B0F0"/>
        </patternFill>
      </fill>
    </dxf>
    <dxf>
      <font>
        <color theme="0"/>
      </font>
      <fill>
        <patternFill>
          <bgColor rgb="FF00B050"/>
        </patternFill>
      </fill>
    </dxf>
    <dxf>
      <font>
        <color theme="0"/>
      </font>
      <fill>
        <patternFill>
          <bgColor rgb="FFFFC000"/>
        </patternFill>
      </fill>
    </dxf>
    <dxf>
      <font>
        <color theme="0"/>
      </font>
      <fill>
        <patternFill>
          <bgColor rgb="FFFF6600"/>
        </patternFill>
      </fill>
    </dxf>
    <dxf>
      <font>
        <color theme="0"/>
      </font>
      <fill>
        <patternFill>
          <bgColor rgb="FFC00000"/>
        </patternFill>
      </fill>
    </dxf>
    <dxf>
      <font>
        <color theme="0"/>
      </font>
      <fill>
        <patternFill>
          <bgColor rgb="FFFF0000"/>
        </patternFill>
      </fill>
    </dxf>
    <dxf>
      <font>
        <color theme="0"/>
      </font>
      <fill>
        <patternFill>
          <bgColor rgb="FFFF00FF"/>
        </patternFill>
      </fill>
    </dxf>
    <dxf>
      <font>
        <color theme="0"/>
      </font>
      <fill>
        <patternFill>
          <bgColor rgb="FF9900CC"/>
        </patternFill>
      </fill>
    </dxf>
    <dxf>
      <font>
        <color theme="0"/>
      </font>
      <fill>
        <patternFill>
          <bgColor rgb="FF0070C0"/>
        </patternFill>
      </fill>
    </dxf>
    <dxf>
      <fill>
        <patternFill>
          <bgColor rgb="FFFF6600"/>
        </patternFill>
      </fill>
    </dxf>
    <dxf>
      <fill>
        <patternFill>
          <bgColor rgb="FFC00000"/>
        </patternFill>
      </fill>
    </dxf>
    <dxf>
      <fill>
        <patternFill>
          <bgColor rgb="FFFF0000"/>
        </patternFill>
      </fill>
    </dxf>
    <dxf>
      <fill>
        <patternFill>
          <bgColor rgb="FFFF00FF"/>
        </patternFill>
      </fill>
    </dxf>
    <dxf>
      <fill>
        <patternFill>
          <bgColor rgb="FF9900CC"/>
        </patternFill>
      </fill>
    </dxf>
    <dxf>
      <fill>
        <patternFill>
          <bgColor rgb="FF6600CC"/>
        </patternFill>
      </fill>
    </dxf>
    <dxf>
      <fill>
        <patternFill>
          <bgColor rgb="FF0070C0"/>
        </patternFill>
      </fill>
    </dxf>
    <dxf>
      <fill>
        <patternFill>
          <bgColor rgb="FF00B0F0"/>
        </patternFill>
      </fill>
    </dxf>
    <dxf>
      <fill>
        <patternFill>
          <bgColor rgb="FF00B050"/>
        </patternFill>
      </fill>
    </dxf>
    <dxf>
      <fill>
        <patternFill>
          <bgColor rgb="FF92D050"/>
        </patternFill>
      </fill>
    </dxf>
    <dxf>
      <fill>
        <patternFill>
          <bgColor rgb="FFEBE600"/>
        </patternFill>
      </fill>
    </dxf>
    <dxf>
      <fill>
        <patternFill>
          <bgColor rgb="FFFFC000"/>
        </patternFill>
      </fill>
    </dxf>
    <dxf>
      <fill>
        <patternFill>
          <bgColor rgb="FFFF6600"/>
        </patternFill>
      </fill>
    </dxf>
    <dxf>
      <fill>
        <patternFill>
          <bgColor rgb="FFC00000"/>
        </patternFill>
      </fill>
    </dxf>
    <dxf>
      <fill>
        <patternFill>
          <bgColor rgb="FFFF0000"/>
        </patternFill>
      </fill>
    </dxf>
    <dxf>
      <fill>
        <patternFill>
          <bgColor rgb="FFFF00FF"/>
        </patternFill>
      </fill>
    </dxf>
    <dxf>
      <fill>
        <patternFill>
          <bgColor rgb="FF9900CC"/>
        </patternFill>
      </fill>
    </dxf>
    <dxf>
      <fill>
        <patternFill>
          <bgColor rgb="FF6600CC"/>
        </patternFill>
      </fill>
    </dxf>
    <dxf>
      <fill>
        <patternFill>
          <bgColor rgb="FF0070C0"/>
        </patternFill>
      </fill>
    </dxf>
    <dxf>
      <fill>
        <patternFill>
          <bgColor rgb="FF00B0F0"/>
        </patternFill>
      </fill>
    </dxf>
    <dxf>
      <fill>
        <patternFill>
          <bgColor rgb="FF00B050"/>
        </patternFill>
      </fill>
    </dxf>
    <dxf>
      <fill>
        <patternFill>
          <bgColor rgb="FF92D050"/>
        </patternFill>
      </fill>
    </dxf>
    <dxf>
      <fill>
        <patternFill>
          <bgColor rgb="FFEBE600"/>
        </patternFill>
      </fill>
    </dxf>
    <dxf>
      <fill>
        <patternFill>
          <bgColor rgb="FFFFC000"/>
        </patternFill>
      </fill>
    </dxf>
    <dxf>
      <fill>
        <patternFill>
          <bgColor rgb="FFFF6600"/>
        </patternFill>
      </fill>
    </dxf>
    <dxf>
      <fill>
        <patternFill>
          <bgColor rgb="FFC00000"/>
        </patternFill>
      </fill>
    </dxf>
    <dxf>
      <fill>
        <patternFill>
          <bgColor rgb="FFFF0000"/>
        </patternFill>
      </fill>
    </dxf>
    <dxf>
      <fill>
        <patternFill>
          <bgColor rgb="FFFF00FF"/>
        </patternFill>
      </fill>
    </dxf>
    <dxf>
      <fill>
        <patternFill>
          <bgColor rgb="FF9900CC"/>
        </patternFill>
      </fill>
    </dxf>
    <dxf>
      <fill>
        <patternFill>
          <bgColor rgb="FF6600CC"/>
        </patternFill>
      </fill>
    </dxf>
    <dxf>
      <fill>
        <patternFill>
          <bgColor rgb="FF0070C0"/>
        </patternFill>
      </fill>
    </dxf>
    <dxf>
      <fill>
        <patternFill>
          <bgColor rgb="FF00B0F0"/>
        </patternFill>
      </fill>
    </dxf>
    <dxf>
      <fill>
        <patternFill>
          <bgColor rgb="FF00B050"/>
        </patternFill>
      </fill>
    </dxf>
    <dxf>
      <fill>
        <patternFill>
          <bgColor rgb="FF92D050"/>
        </patternFill>
      </fill>
    </dxf>
    <dxf>
      <fill>
        <patternFill>
          <bgColor rgb="FFEBE600"/>
        </patternFill>
      </fill>
    </dxf>
    <dxf>
      <fill>
        <patternFill>
          <bgColor rgb="FFFFC000"/>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border>
        <bottom style="thin">
          <color theme="0"/>
        </bottom>
      </border>
    </dxf>
    <dxf>
      <font>
        <color theme="0"/>
      </font>
      <fill>
        <patternFill>
          <bgColor theme="1"/>
        </patternFill>
      </fill>
    </dxf>
    <dxf>
      <font>
        <color theme="0"/>
      </font>
      <fill>
        <patternFill>
          <bgColor theme="1"/>
        </patternFill>
      </fill>
      <border>
        <bottom style="thin">
          <color theme="0"/>
        </bottom>
      </border>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0" tint="-0.24994659260841701"/>
      </font>
    </dxf>
    <dxf>
      <font>
        <color theme="0" tint="-0.24994659260841701"/>
      </font>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border>
        <bottom style="thin">
          <color theme="0"/>
        </bottom>
      </border>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border>
        <bottom style="thin">
          <color theme="0"/>
        </bottom>
      </border>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border>
        <bottom style="thin">
          <color theme="0"/>
        </bottom>
      </border>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border>
        <bottom style="thin">
          <color theme="0"/>
        </bottom>
      </border>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border>
        <bottom style="thin">
          <color theme="0"/>
        </bottom>
      </border>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border>
        <bottom style="thin">
          <color theme="0"/>
        </bottom>
      </border>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border>
        <bottom style="thin">
          <color theme="0"/>
        </bottom>
      </border>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border>
        <bottom style="thin">
          <color theme="0"/>
        </bottom>
      </border>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border>
        <bottom style="thin">
          <color theme="0"/>
        </bottom>
      </border>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border>
        <bottom style="thin">
          <color theme="0"/>
        </bottom>
      </border>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border>
        <bottom style="thin">
          <color theme="0"/>
        </bottom>
      </border>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border>
        <bottom style="thin">
          <color theme="0"/>
        </bottom>
      </border>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0" tint="-0.24994659260841701"/>
      </font>
    </dxf>
    <dxf>
      <font>
        <color theme="0"/>
      </font>
      <fill>
        <patternFill>
          <bgColor theme="0" tint="-0.14996795556505021"/>
        </patternFill>
      </fill>
    </dxf>
    <dxf>
      <font>
        <color theme="0"/>
      </font>
      <fill>
        <patternFill>
          <bgColor theme="1"/>
        </patternFill>
      </fill>
    </dxf>
    <dxf>
      <font>
        <b val="0"/>
        <i val="0"/>
        <color theme="0"/>
      </font>
      <fill>
        <patternFill>
          <bgColor rgb="FFFF6600"/>
        </patternFill>
      </fill>
    </dxf>
    <dxf>
      <font>
        <color theme="1"/>
      </font>
      <fill>
        <patternFill>
          <bgColor rgb="FFFF6600"/>
        </patternFill>
      </fill>
    </dxf>
    <dxf>
      <font>
        <color theme="0"/>
      </font>
      <fill>
        <patternFill>
          <bgColor rgb="FFC00000"/>
        </patternFill>
      </fill>
    </dxf>
    <dxf>
      <font>
        <color theme="1"/>
      </font>
      <fill>
        <patternFill>
          <bgColor rgb="FFC00000"/>
        </patternFill>
      </fill>
    </dxf>
    <dxf>
      <font>
        <color theme="0"/>
      </font>
      <fill>
        <patternFill>
          <bgColor rgb="FFFF0000"/>
        </patternFill>
      </fill>
    </dxf>
    <dxf>
      <font>
        <color theme="1"/>
      </font>
      <fill>
        <patternFill>
          <bgColor rgb="FFFF0000"/>
        </patternFill>
      </fill>
    </dxf>
    <dxf>
      <font>
        <color theme="0"/>
      </font>
      <fill>
        <patternFill>
          <bgColor rgb="FFFF00FF"/>
        </patternFill>
      </fill>
    </dxf>
    <dxf>
      <font>
        <color theme="1"/>
      </font>
      <fill>
        <patternFill>
          <bgColor rgb="FFFF00FF"/>
        </patternFill>
      </fill>
    </dxf>
    <dxf>
      <font>
        <color theme="0"/>
      </font>
      <fill>
        <patternFill>
          <bgColor rgb="FF9900CC"/>
        </patternFill>
      </fill>
    </dxf>
    <dxf>
      <font>
        <color theme="1"/>
      </font>
      <fill>
        <patternFill>
          <bgColor rgb="FF9900CC"/>
        </patternFill>
      </fill>
    </dxf>
    <dxf>
      <font>
        <color theme="0"/>
      </font>
      <fill>
        <patternFill>
          <bgColor rgb="FF6600CC"/>
        </patternFill>
      </fill>
    </dxf>
    <dxf>
      <font>
        <color theme="1"/>
      </font>
      <fill>
        <patternFill>
          <bgColor rgb="FF6600CC"/>
        </patternFill>
      </fill>
    </dxf>
    <dxf>
      <font>
        <color theme="0"/>
      </font>
      <fill>
        <patternFill>
          <bgColor rgb="FF0070C0"/>
        </patternFill>
      </fill>
    </dxf>
    <dxf>
      <font>
        <color theme="1"/>
      </font>
      <fill>
        <patternFill>
          <bgColor rgb="FF0070C0"/>
        </patternFill>
      </fill>
    </dxf>
    <dxf>
      <font>
        <color theme="0"/>
      </font>
      <fill>
        <patternFill>
          <bgColor rgb="FF00B0F0"/>
        </patternFill>
      </fill>
    </dxf>
    <dxf>
      <font>
        <color theme="1"/>
      </font>
      <fill>
        <patternFill>
          <bgColor rgb="FF00B0F0"/>
        </patternFill>
      </fill>
    </dxf>
    <dxf>
      <font>
        <color theme="0"/>
      </font>
      <fill>
        <patternFill>
          <bgColor rgb="FF00B050"/>
        </patternFill>
      </fill>
    </dxf>
    <dxf>
      <font>
        <color theme="1"/>
      </font>
      <fill>
        <patternFill>
          <bgColor rgb="FF00B050"/>
        </patternFill>
      </fill>
    </dxf>
    <dxf>
      <font>
        <color theme="0"/>
      </font>
      <fill>
        <patternFill>
          <bgColor rgb="FF92D050"/>
        </patternFill>
      </fill>
    </dxf>
    <dxf>
      <font>
        <color theme="1"/>
      </font>
      <fill>
        <patternFill>
          <bgColor rgb="FF92D050"/>
        </patternFill>
      </fill>
    </dxf>
    <dxf>
      <font>
        <color theme="0"/>
      </font>
      <fill>
        <patternFill>
          <bgColor rgb="FFEBE600"/>
        </patternFill>
      </fill>
    </dxf>
    <dxf>
      <font>
        <color theme="1"/>
      </font>
      <fill>
        <patternFill>
          <bgColor rgb="FFEBE600"/>
        </patternFill>
      </fill>
    </dxf>
    <dxf>
      <font>
        <color theme="0"/>
      </font>
      <fill>
        <patternFill>
          <bgColor rgb="FFFFC000"/>
        </patternFill>
      </fill>
    </dxf>
    <dxf>
      <font>
        <color theme="1"/>
      </font>
      <fill>
        <patternFill>
          <bgColor rgb="FFFFC000"/>
        </patternFill>
      </fill>
    </dxf>
    <dxf>
      <font>
        <color theme="0" tint="-0.34998626667073579"/>
      </font>
      <fill>
        <patternFill>
          <bgColor rgb="FFFF6600"/>
        </patternFill>
      </fill>
    </dxf>
    <dxf>
      <font>
        <color theme="0" tint="-0.34998626667073579"/>
      </font>
      <fill>
        <patternFill>
          <bgColor rgb="FFC00000"/>
        </patternFill>
      </fill>
    </dxf>
    <dxf>
      <font>
        <color theme="0" tint="-0.34998626667073579"/>
      </font>
      <fill>
        <patternFill>
          <bgColor rgb="FFFF0000"/>
        </patternFill>
      </fill>
    </dxf>
    <dxf>
      <font>
        <color theme="0" tint="-0.34998626667073579"/>
      </font>
      <fill>
        <patternFill>
          <bgColor rgb="FFFF00FF"/>
        </patternFill>
      </fill>
    </dxf>
    <dxf>
      <font>
        <color theme="0" tint="-0.34998626667073579"/>
      </font>
      <fill>
        <patternFill>
          <bgColor rgb="FF9900CC"/>
        </patternFill>
      </fill>
    </dxf>
    <dxf>
      <font>
        <color theme="0" tint="-0.34998626667073579"/>
      </font>
      <fill>
        <patternFill>
          <bgColor rgb="FF6600CC"/>
        </patternFill>
      </fill>
    </dxf>
    <dxf>
      <font>
        <color theme="0" tint="-0.34998626667073579"/>
      </font>
      <fill>
        <patternFill>
          <bgColor rgb="FF0070C0"/>
        </patternFill>
      </fill>
    </dxf>
    <dxf>
      <font>
        <color theme="0" tint="-0.34998626667073579"/>
      </font>
      <fill>
        <patternFill>
          <bgColor rgb="FF00B0F0"/>
        </patternFill>
      </fill>
    </dxf>
    <dxf>
      <font>
        <color theme="0" tint="-0.34998626667073579"/>
      </font>
      <fill>
        <patternFill>
          <bgColor rgb="FF00B050"/>
        </patternFill>
      </fill>
    </dxf>
    <dxf>
      <font>
        <color theme="0" tint="-0.34998626667073579"/>
      </font>
      <fill>
        <patternFill>
          <bgColor rgb="FF92D050"/>
        </patternFill>
      </fill>
    </dxf>
    <dxf>
      <font>
        <color theme="0" tint="-0.34998626667073579"/>
      </font>
      <fill>
        <patternFill>
          <bgColor rgb="FFEBE600"/>
        </patternFill>
      </fill>
    </dxf>
    <dxf>
      <font>
        <color theme="0" tint="-0.34998626667073579"/>
      </font>
      <fill>
        <patternFill>
          <bgColor rgb="FFFFC000"/>
        </patternFill>
      </fill>
    </dxf>
    <dxf>
      <font>
        <color theme="1"/>
      </font>
      <fill>
        <patternFill>
          <bgColor theme="0"/>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border>
        <bottom style="thin">
          <color theme="0"/>
        </bottom>
      </border>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dxf>
    <dxf>
      <font>
        <color theme="1"/>
      </font>
      <fill>
        <patternFill>
          <bgColor theme="0" tint="-4.9989318521683403E-2"/>
        </patternFill>
      </fill>
    </dxf>
    <dxf>
      <font>
        <color theme="1"/>
      </font>
      <fill>
        <patternFill>
          <bgColor theme="0" tint="-0.24994659260841701"/>
        </patternFill>
      </fill>
    </dxf>
    <dxf>
      <font>
        <color theme="1"/>
      </font>
      <fill>
        <patternFill>
          <bgColor theme="0" tint="-0.34998626667073579"/>
        </patternFill>
      </fill>
    </dxf>
    <dxf>
      <font>
        <color theme="1"/>
      </font>
      <fill>
        <patternFill>
          <bgColor theme="0" tint="-0.499984740745262"/>
        </patternFill>
      </fill>
    </dxf>
    <dxf>
      <font>
        <color theme="0"/>
      </font>
      <fill>
        <patternFill>
          <bgColor theme="1"/>
        </patternFill>
      </fill>
      <border>
        <bottom style="thin">
          <color theme="0"/>
        </bottom>
      </border>
    </dxf>
    <dxf>
      <font>
        <color theme="0"/>
      </font>
      <fill>
        <patternFill>
          <bgColor theme="1"/>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font>
      <fill>
        <patternFill>
          <bgColor theme="1"/>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font>
      <fill>
        <patternFill>
          <bgColor theme="1"/>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font>
      <fill>
        <patternFill>
          <bgColor theme="1"/>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font>
      <fill>
        <patternFill>
          <bgColor theme="1"/>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font>
      <fill>
        <patternFill>
          <bgColor theme="1"/>
        </patternFill>
      </fill>
    </dxf>
    <dxf>
      <font>
        <color theme="0"/>
      </font>
      <fill>
        <patternFill>
          <bgColor theme="1"/>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font>
      <fill>
        <patternFill>
          <bgColor theme="1"/>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font>
      <fill>
        <patternFill>
          <bgColor theme="1"/>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rgb="FFFF0000"/>
      </font>
    </dxf>
    <dxf>
      <font>
        <color rgb="FFC00000"/>
      </font>
    </dxf>
    <dxf>
      <font>
        <color rgb="FFFF6600"/>
      </font>
    </dxf>
    <dxf>
      <font>
        <color rgb="FFFFC000"/>
      </font>
    </dxf>
    <dxf>
      <font>
        <color rgb="FFEBE600"/>
      </font>
    </dxf>
    <dxf>
      <font>
        <color theme="1"/>
      </font>
    </dxf>
    <dxf>
      <font>
        <color rgb="FF92D050"/>
      </font>
    </dxf>
    <dxf>
      <font>
        <color rgb="FF00B050"/>
      </font>
    </dxf>
    <dxf>
      <font>
        <color rgb="FF00B0F0"/>
      </font>
    </dxf>
    <dxf>
      <font>
        <color rgb="FF6600CC"/>
      </font>
    </dxf>
    <dxf>
      <font>
        <color rgb="FF0070C0"/>
      </font>
    </dxf>
    <dxf>
      <font>
        <b val="0"/>
        <i val="0"/>
        <color theme="0" tint="-0.499984740745262"/>
      </font>
      <fill>
        <patternFill>
          <bgColor theme="0" tint="-0.34998626667073579"/>
        </patternFill>
      </fill>
    </dxf>
    <dxf>
      <font>
        <color rgb="FF9900CC"/>
      </font>
    </dxf>
    <dxf>
      <font>
        <color rgb="FFFF00FF"/>
      </font>
    </dxf>
    <dxf>
      <font>
        <color rgb="FF9900CC"/>
      </font>
    </dxf>
    <dxf>
      <font>
        <color rgb="FFFFC000"/>
      </font>
    </dxf>
    <dxf>
      <font>
        <color rgb="FF00B050"/>
      </font>
    </dxf>
    <dxf>
      <font>
        <color theme="1"/>
      </font>
    </dxf>
    <dxf>
      <font>
        <color rgb="FFFF6600"/>
      </font>
    </dxf>
    <dxf>
      <font>
        <color rgb="FFEBE600"/>
      </font>
    </dxf>
    <dxf>
      <font>
        <color rgb="FF92D050"/>
      </font>
    </dxf>
    <dxf>
      <font>
        <color rgb="FF00B0F0"/>
      </font>
    </dxf>
    <dxf>
      <font>
        <color rgb="FF6600CC"/>
      </font>
    </dxf>
    <dxf>
      <font>
        <b val="0"/>
        <i val="0"/>
        <color theme="0" tint="-0.499984740745262"/>
      </font>
      <fill>
        <patternFill>
          <bgColor theme="0" tint="-0.34998626667073579"/>
        </patternFill>
      </fill>
    </dxf>
    <dxf>
      <font>
        <color rgb="FFC00000"/>
      </font>
    </dxf>
    <dxf>
      <font>
        <color rgb="FFFF0000"/>
      </font>
    </dxf>
    <dxf>
      <font>
        <color rgb="FFFF00FF"/>
      </font>
    </dxf>
    <dxf>
      <font>
        <color rgb="FF0070C0"/>
      </font>
    </dxf>
    <dxf>
      <font>
        <b val="0"/>
        <i val="0"/>
        <color theme="0" tint="-0.499984740745262"/>
      </font>
      <fill>
        <patternFill>
          <bgColor theme="0" tint="-0.34998626667073579"/>
        </patternFill>
      </fill>
    </dxf>
    <dxf>
      <font>
        <color theme="1"/>
      </font>
    </dxf>
    <dxf>
      <font>
        <color rgb="FFFF6600"/>
      </font>
    </dxf>
    <dxf>
      <font>
        <color rgb="FFFFC000"/>
      </font>
    </dxf>
    <dxf>
      <font>
        <color rgb="FF00B050"/>
      </font>
    </dxf>
    <dxf>
      <font>
        <color rgb="FF00B0F0"/>
      </font>
    </dxf>
    <dxf>
      <font>
        <color rgb="FF9900CC"/>
      </font>
    </dxf>
    <dxf>
      <font>
        <color rgb="FFFF00FF"/>
      </font>
    </dxf>
    <dxf>
      <font>
        <color rgb="FFEBE600"/>
      </font>
    </dxf>
    <dxf>
      <font>
        <color rgb="FFFF0000"/>
      </font>
    </dxf>
    <dxf>
      <font>
        <color rgb="FFC00000"/>
      </font>
    </dxf>
    <dxf>
      <font>
        <color rgb="FF6600CC"/>
      </font>
    </dxf>
    <dxf>
      <font>
        <color rgb="FF92D050"/>
      </font>
    </dxf>
    <dxf>
      <font>
        <color rgb="FF0070C0"/>
      </font>
    </dxf>
    <dxf>
      <fill>
        <patternFill>
          <bgColor rgb="FF92D050"/>
        </patternFill>
      </fill>
    </dxf>
    <dxf>
      <fill>
        <patternFill>
          <bgColor rgb="FFEBE600"/>
        </patternFill>
      </fill>
    </dxf>
    <dxf>
      <fill>
        <patternFill>
          <bgColor rgb="FFFFC000"/>
        </patternFill>
      </fill>
    </dxf>
    <dxf>
      <font>
        <b val="0"/>
        <i val="0"/>
        <color theme="0" tint="-0.499984740745262"/>
      </font>
      <fill>
        <patternFill>
          <bgColor theme="0" tint="-0.34998626667073579"/>
        </patternFill>
      </fill>
    </dxf>
    <dxf>
      <font>
        <color theme="0"/>
      </font>
      <fill>
        <patternFill>
          <bgColor theme="1"/>
        </patternFill>
      </fill>
    </dxf>
    <dxf>
      <fill>
        <patternFill>
          <bgColor rgb="FFFF00FF"/>
        </patternFill>
      </fill>
    </dxf>
    <dxf>
      <fill>
        <patternFill>
          <bgColor rgb="FFFF6600"/>
        </patternFill>
      </fill>
    </dxf>
    <dxf>
      <fill>
        <patternFill>
          <bgColor rgb="FFC00000"/>
        </patternFill>
      </fill>
    </dxf>
    <dxf>
      <fill>
        <patternFill>
          <bgColor rgb="FFFF0000"/>
        </patternFill>
      </fill>
    </dxf>
    <dxf>
      <fill>
        <patternFill>
          <bgColor rgb="FF9900CC"/>
        </patternFill>
      </fill>
    </dxf>
    <dxf>
      <fill>
        <patternFill>
          <bgColor rgb="FF6600CC"/>
        </patternFill>
      </fill>
    </dxf>
    <dxf>
      <fill>
        <patternFill>
          <bgColor rgb="FF0070C0"/>
        </patternFill>
      </fill>
    </dxf>
    <dxf>
      <fill>
        <patternFill>
          <bgColor rgb="FF00B0F0"/>
        </patternFill>
      </fill>
    </dxf>
    <dxf>
      <fill>
        <patternFill>
          <bgColor rgb="FF00B050"/>
        </patternFill>
      </fill>
    </dxf>
    <dxf>
      <fill>
        <patternFill>
          <bgColor rgb="FF0070C0"/>
        </patternFill>
      </fill>
    </dxf>
    <dxf>
      <fill>
        <patternFill>
          <bgColor rgb="FF00B0F0"/>
        </patternFill>
      </fill>
    </dxf>
    <dxf>
      <fill>
        <patternFill>
          <bgColor rgb="FFFF0000"/>
        </patternFill>
      </fill>
    </dxf>
    <dxf>
      <fill>
        <patternFill>
          <bgColor rgb="FF92D050"/>
        </patternFill>
      </fill>
    </dxf>
    <dxf>
      <fill>
        <patternFill>
          <bgColor rgb="FFEBE600"/>
        </patternFill>
      </fill>
    </dxf>
    <dxf>
      <fill>
        <patternFill>
          <bgColor rgb="FFFF6600"/>
        </patternFill>
      </fill>
    </dxf>
    <dxf>
      <fill>
        <patternFill>
          <bgColor rgb="FFC00000"/>
        </patternFill>
      </fill>
    </dxf>
    <dxf>
      <fill>
        <patternFill>
          <bgColor rgb="FFFFC000"/>
        </patternFill>
      </fill>
    </dxf>
    <dxf>
      <font>
        <b val="0"/>
        <i val="0"/>
        <color theme="0" tint="-0.499984740745262"/>
      </font>
      <fill>
        <patternFill>
          <bgColor theme="0" tint="-0.34998626667073579"/>
        </patternFill>
      </fill>
    </dxf>
    <dxf>
      <fill>
        <patternFill>
          <bgColor rgb="FF00B050"/>
        </patternFill>
      </fill>
    </dxf>
    <dxf>
      <font>
        <color theme="0"/>
      </font>
      <fill>
        <patternFill>
          <bgColor theme="1"/>
        </patternFill>
      </fill>
    </dxf>
    <dxf>
      <fill>
        <patternFill>
          <bgColor rgb="FFFF00FF"/>
        </patternFill>
      </fill>
    </dxf>
    <dxf>
      <fill>
        <patternFill>
          <bgColor rgb="FF9900CC"/>
        </patternFill>
      </fill>
    </dxf>
    <dxf>
      <fill>
        <patternFill>
          <bgColor rgb="FF6600CC"/>
        </patternFill>
      </fill>
    </dxf>
    <dxf>
      <fill>
        <patternFill>
          <bgColor rgb="FFEBE600"/>
        </patternFill>
      </fill>
    </dxf>
    <dxf>
      <fill>
        <patternFill>
          <bgColor rgb="FFFFC000"/>
        </patternFill>
      </fill>
    </dxf>
    <dxf>
      <fill>
        <patternFill>
          <bgColor rgb="FFFF0000"/>
        </patternFill>
      </fill>
    </dxf>
    <dxf>
      <font>
        <b val="0"/>
        <i val="0"/>
        <color theme="0" tint="-0.499984740745262"/>
      </font>
      <fill>
        <patternFill>
          <bgColor theme="0" tint="-0.34998626667073579"/>
        </patternFill>
      </fill>
    </dxf>
    <dxf>
      <fill>
        <patternFill>
          <bgColor rgb="FFC00000"/>
        </patternFill>
      </fill>
    </dxf>
    <dxf>
      <font>
        <color theme="0"/>
      </font>
      <fill>
        <patternFill>
          <bgColor theme="1"/>
        </patternFill>
      </fill>
    </dxf>
    <dxf>
      <fill>
        <patternFill>
          <bgColor rgb="FFFF6600"/>
        </patternFill>
      </fill>
    </dxf>
    <dxf>
      <fill>
        <patternFill>
          <bgColor rgb="FFFF00FF"/>
        </patternFill>
      </fill>
    </dxf>
    <dxf>
      <fill>
        <patternFill>
          <bgColor rgb="FF00B0F0"/>
        </patternFill>
      </fill>
    </dxf>
    <dxf>
      <fill>
        <patternFill>
          <bgColor rgb="FF9900CC"/>
        </patternFill>
      </fill>
    </dxf>
    <dxf>
      <fill>
        <patternFill>
          <bgColor rgb="FF6600CC"/>
        </patternFill>
      </fill>
    </dxf>
    <dxf>
      <fill>
        <patternFill>
          <bgColor rgb="FF0070C0"/>
        </patternFill>
      </fill>
    </dxf>
    <dxf>
      <fill>
        <patternFill>
          <bgColor rgb="FF00B050"/>
        </patternFill>
      </fill>
    </dxf>
    <dxf>
      <fill>
        <patternFill>
          <bgColor rgb="FF92D050"/>
        </patternFill>
      </fill>
    </dxf>
    <dxf>
      <fill>
        <patternFill>
          <bgColor rgb="FF6600CC"/>
        </patternFill>
      </fill>
    </dxf>
    <dxf>
      <fill>
        <patternFill>
          <bgColor rgb="FF00B050"/>
        </patternFill>
      </fill>
    </dxf>
    <dxf>
      <fill>
        <patternFill>
          <bgColor rgb="FF0070C0"/>
        </patternFill>
      </fill>
    </dxf>
    <dxf>
      <fill>
        <patternFill>
          <bgColor rgb="FFFFC000"/>
        </patternFill>
      </fill>
    </dxf>
    <dxf>
      <fill>
        <patternFill>
          <bgColor rgb="FF92D050"/>
        </patternFill>
      </fill>
    </dxf>
    <dxf>
      <fill>
        <patternFill>
          <bgColor rgb="FFC00000"/>
        </patternFill>
      </fill>
    </dxf>
    <dxf>
      <fill>
        <patternFill>
          <bgColor rgb="FFEBE600"/>
        </patternFill>
      </fill>
    </dxf>
    <dxf>
      <fill>
        <patternFill>
          <bgColor rgb="FF00B0F0"/>
        </patternFill>
      </fill>
    </dxf>
    <dxf>
      <font>
        <color theme="1"/>
      </font>
      <fill>
        <patternFill>
          <bgColor rgb="FFFF6600"/>
        </patternFill>
      </fill>
    </dxf>
    <dxf>
      <font>
        <color theme="0"/>
      </font>
      <fill>
        <patternFill>
          <bgColor theme="1"/>
        </patternFill>
      </fill>
    </dxf>
    <dxf>
      <font>
        <b val="0"/>
        <i val="0"/>
        <color theme="0" tint="-0.499984740745262"/>
      </font>
      <fill>
        <patternFill>
          <bgColor theme="0" tint="-0.34998626667073579"/>
        </patternFill>
      </fill>
    </dxf>
    <dxf>
      <fill>
        <patternFill>
          <bgColor rgb="FFFF0000"/>
        </patternFill>
      </fill>
    </dxf>
    <dxf>
      <fill>
        <patternFill>
          <bgColor rgb="FFFF00FF"/>
        </patternFill>
      </fill>
    </dxf>
    <dxf>
      <fill>
        <patternFill>
          <bgColor rgb="FF9900CC"/>
        </patternFill>
      </fill>
    </dxf>
    <dxf>
      <font>
        <color rgb="FF9900CC"/>
      </font>
    </dxf>
    <dxf>
      <font>
        <color rgb="FFFF00FF"/>
      </font>
    </dxf>
    <dxf>
      <font>
        <color rgb="FFFF0000"/>
      </font>
    </dxf>
    <dxf>
      <font>
        <color rgb="FFC00000"/>
      </font>
    </dxf>
    <dxf>
      <font>
        <color rgb="FF6600CC"/>
      </font>
    </dxf>
    <dxf>
      <font>
        <color rgb="FFFF6600"/>
      </font>
    </dxf>
    <dxf>
      <font>
        <color rgb="FFEBE600"/>
      </font>
    </dxf>
    <dxf>
      <font>
        <b val="0"/>
        <i val="0"/>
        <color theme="0" tint="-0.499984740745262"/>
      </font>
      <fill>
        <patternFill>
          <bgColor theme="0" tint="-0.34998626667073579"/>
        </patternFill>
      </fill>
    </dxf>
    <dxf>
      <font>
        <color theme="1"/>
      </font>
    </dxf>
    <dxf>
      <font>
        <color rgb="FFFFC000"/>
      </font>
    </dxf>
    <dxf>
      <font>
        <color rgb="FF92D050"/>
      </font>
    </dxf>
    <dxf>
      <font>
        <color rgb="FF00B050"/>
      </font>
    </dxf>
    <dxf>
      <font>
        <color rgb="FF00B0F0"/>
      </font>
    </dxf>
    <dxf>
      <font>
        <color rgb="FF0070C0"/>
      </font>
    </dxf>
    <dxf>
      <font>
        <color rgb="FFFFC000"/>
      </font>
    </dxf>
    <dxf>
      <font>
        <color rgb="FFFF6600"/>
      </font>
    </dxf>
    <dxf>
      <font>
        <color rgb="FFEBE600"/>
      </font>
    </dxf>
    <dxf>
      <font>
        <color rgb="FFFF0000"/>
      </font>
    </dxf>
    <dxf>
      <font>
        <color rgb="FF00B050"/>
      </font>
    </dxf>
    <dxf>
      <font>
        <color rgb="FF92D050"/>
      </font>
    </dxf>
    <dxf>
      <font>
        <color rgb="FFFF00FF"/>
      </font>
    </dxf>
    <dxf>
      <font>
        <color rgb="FF0070C0"/>
      </font>
    </dxf>
    <dxf>
      <font>
        <color rgb="FFC00000"/>
      </font>
    </dxf>
    <dxf>
      <font>
        <color rgb="FF6600CC"/>
      </font>
    </dxf>
    <dxf>
      <font>
        <color rgb="FF9900CC"/>
      </font>
    </dxf>
    <dxf>
      <font>
        <b val="0"/>
        <i val="0"/>
        <color theme="0" tint="-0.499984740745262"/>
      </font>
      <fill>
        <patternFill>
          <bgColor theme="0" tint="-0.34998626667073579"/>
        </patternFill>
      </fill>
    </dxf>
    <dxf>
      <font>
        <color theme="1"/>
      </font>
    </dxf>
    <dxf>
      <font>
        <color rgb="FF00B0F0"/>
      </font>
    </dxf>
    <dxf>
      <font>
        <color theme="1"/>
      </font>
    </dxf>
    <dxf>
      <font>
        <b val="0"/>
        <i val="0"/>
        <color theme="0" tint="-0.499984740745262"/>
      </font>
      <fill>
        <patternFill>
          <bgColor theme="0" tint="-0.34998626667073579"/>
        </patternFill>
      </fill>
    </dxf>
    <dxf>
      <font>
        <color rgb="FFFF00FF"/>
      </font>
    </dxf>
    <dxf>
      <font>
        <color rgb="FFFF6600"/>
      </font>
    </dxf>
    <dxf>
      <font>
        <color rgb="FFC00000"/>
      </font>
    </dxf>
    <dxf>
      <font>
        <color rgb="FFFF0000"/>
      </font>
    </dxf>
    <dxf>
      <font>
        <color rgb="FF9900CC"/>
      </font>
    </dxf>
    <dxf>
      <font>
        <color rgb="FF6600CC"/>
      </font>
    </dxf>
    <dxf>
      <font>
        <color rgb="FF0070C0"/>
      </font>
    </dxf>
    <dxf>
      <font>
        <color rgb="FF00B0F0"/>
      </font>
    </dxf>
    <dxf>
      <font>
        <color rgb="FF00B050"/>
      </font>
    </dxf>
    <dxf>
      <font>
        <color rgb="FF92D050"/>
      </font>
    </dxf>
    <dxf>
      <font>
        <color rgb="FFEBE600"/>
      </font>
    </dxf>
    <dxf>
      <font>
        <color rgb="FFFFC000"/>
      </font>
    </dxf>
    <dxf>
      <font>
        <color rgb="FFFF0000"/>
      </font>
    </dxf>
    <dxf>
      <font>
        <color rgb="FF6600CC"/>
      </font>
    </dxf>
    <dxf>
      <font>
        <color rgb="FF9900CC"/>
      </font>
    </dxf>
    <dxf>
      <font>
        <color rgb="FF00B0F0"/>
      </font>
    </dxf>
    <dxf>
      <font>
        <color rgb="FF00B050"/>
      </font>
    </dxf>
    <dxf>
      <font>
        <color rgb="FF0070C0"/>
      </font>
    </dxf>
    <dxf>
      <font>
        <color rgb="FF92D050"/>
      </font>
    </dxf>
    <dxf>
      <font>
        <color rgb="FFEBE600"/>
      </font>
    </dxf>
    <dxf>
      <font>
        <color rgb="FFFF6600"/>
      </font>
    </dxf>
    <dxf>
      <font>
        <color rgb="FFC00000"/>
      </font>
    </dxf>
    <dxf>
      <font>
        <color rgb="FFFF00FF"/>
      </font>
    </dxf>
    <dxf>
      <font>
        <color theme="1"/>
      </font>
    </dxf>
    <dxf>
      <font>
        <color rgb="FFFFC000"/>
      </font>
    </dxf>
    <dxf>
      <font>
        <b val="0"/>
        <i val="0"/>
        <color theme="0" tint="-0.499984740745262"/>
      </font>
      <fill>
        <patternFill>
          <bgColor theme="0" tint="-0.34998626667073579"/>
        </patternFill>
      </fill>
    </dxf>
    <dxf>
      <font>
        <color rgb="FFFFC000"/>
      </font>
    </dxf>
    <dxf>
      <font>
        <b val="0"/>
        <i val="0"/>
        <color theme="0" tint="-0.499984740745262"/>
      </font>
      <fill>
        <patternFill>
          <bgColor theme="0" tint="-0.34998626667073579"/>
        </patternFill>
      </fill>
    </dxf>
    <dxf>
      <font>
        <color theme="1"/>
      </font>
    </dxf>
    <dxf>
      <font>
        <color rgb="FFEBE600"/>
      </font>
    </dxf>
    <dxf>
      <font>
        <color rgb="FF92D050"/>
      </font>
    </dxf>
    <dxf>
      <font>
        <color rgb="FF0070C0"/>
      </font>
    </dxf>
    <dxf>
      <font>
        <color rgb="FF00B0F0"/>
      </font>
    </dxf>
    <dxf>
      <font>
        <color rgb="FF00B050"/>
      </font>
    </dxf>
    <dxf>
      <font>
        <color rgb="FF9900CC"/>
      </font>
    </dxf>
    <dxf>
      <font>
        <color rgb="FFFF00FF"/>
      </font>
    </dxf>
    <dxf>
      <font>
        <color rgb="FFFF0000"/>
      </font>
    </dxf>
    <dxf>
      <font>
        <color rgb="FF6600CC"/>
      </font>
    </dxf>
    <dxf>
      <font>
        <color rgb="FFFF6600"/>
      </font>
    </dxf>
    <dxf>
      <font>
        <color rgb="FFC00000"/>
      </font>
    </dxf>
    <dxf>
      <font>
        <color rgb="FFEBE600"/>
      </font>
    </dxf>
    <dxf>
      <font>
        <color rgb="FF00B0F0"/>
      </font>
    </dxf>
    <dxf>
      <font>
        <color rgb="FFFFC000"/>
      </font>
    </dxf>
    <dxf>
      <font>
        <color rgb="FFFF6600"/>
      </font>
    </dxf>
    <dxf>
      <font>
        <color rgb="FFC00000"/>
      </font>
    </dxf>
    <dxf>
      <font>
        <color rgb="FF9900CC"/>
      </font>
    </dxf>
    <dxf>
      <font>
        <color rgb="FFFF0000"/>
      </font>
    </dxf>
    <dxf>
      <font>
        <color rgb="FF92D050"/>
      </font>
    </dxf>
    <dxf>
      <font>
        <color rgb="FFFF00FF"/>
      </font>
    </dxf>
    <dxf>
      <font>
        <color theme="1"/>
      </font>
    </dxf>
    <dxf>
      <font>
        <b val="0"/>
        <i val="0"/>
        <color theme="0" tint="-0.499984740745262"/>
      </font>
      <fill>
        <patternFill>
          <bgColor theme="0" tint="-0.34998626667073579"/>
        </patternFill>
      </fill>
    </dxf>
    <dxf>
      <font>
        <color rgb="FF00B050"/>
      </font>
    </dxf>
    <dxf>
      <font>
        <color rgb="FF6600CC"/>
      </font>
    </dxf>
    <dxf>
      <font>
        <color rgb="FF0070C0"/>
      </font>
    </dxf>
    <dxf>
      <font>
        <color rgb="FF6600CC"/>
      </font>
    </dxf>
    <dxf>
      <font>
        <color rgb="FF0070C0"/>
      </font>
    </dxf>
    <dxf>
      <font>
        <color rgb="FF00B0F0"/>
      </font>
    </dxf>
    <dxf>
      <font>
        <color rgb="FF00B050"/>
      </font>
    </dxf>
    <dxf>
      <font>
        <color rgb="FFC00000"/>
      </font>
    </dxf>
    <dxf>
      <font>
        <color rgb="FF92D050"/>
      </font>
    </dxf>
    <dxf>
      <font>
        <color rgb="FFEBE600"/>
      </font>
    </dxf>
    <dxf>
      <font>
        <color rgb="FFFFC000"/>
      </font>
    </dxf>
    <dxf>
      <font>
        <color rgb="FFFF6600"/>
      </font>
    </dxf>
    <dxf>
      <font>
        <color rgb="FFFF0000"/>
      </font>
    </dxf>
    <dxf>
      <font>
        <color rgb="FFFF00FF"/>
      </font>
    </dxf>
    <dxf>
      <font>
        <color rgb="FF9900CC"/>
      </font>
    </dxf>
    <dxf>
      <font>
        <color theme="1"/>
      </font>
    </dxf>
    <dxf>
      <font>
        <color rgb="FF0070C0"/>
      </font>
    </dxf>
    <dxf>
      <font>
        <color rgb="FFFFC000"/>
      </font>
    </dxf>
    <dxf>
      <font>
        <color rgb="FF00B0F0"/>
      </font>
    </dxf>
    <dxf>
      <font>
        <color rgb="FF00B050"/>
      </font>
    </dxf>
    <dxf>
      <font>
        <color rgb="FF92D050"/>
      </font>
    </dxf>
    <dxf>
      <font>
        <color rgb="FF9900CC"/>
      </font>
    </dxf>
    <dxf>
      <font>
        <color rgb="FFFF6600"/>
      </font>
    </dxf>
    <dxf>
      <font>
        <b val="0"/>
        <i val="0"/>
        <color theme="0" tint="-0.499984740745262"/>
      </font>
      <fill>
        <patternFill>
          <bgColor theme="0" tint="-0.34998626667073579"/>
        </patternFill>
      </fill>
    </dxf>
    <dxf>
      <font>
        <color rgb="FFEBE600"/>
      </font>
    </dxf>
    <dxf>
      <font>
        <color rgb="FF6600CC"/>
      </font>
    </dxf>
    <dxf>
      <font>
        <color rgb="FFFF00FF"/>
      </font>
    </dxf>
    <dxf>
      <font>
        <color rgb="FFFF0000"/>
      </font>
    </dxf>
    <dxf>
      <font>
        <color rgb="FFC00000"/>
      </font>
    </dxf>
    <dxf>
      <font>
        <color rgb="FF9900CC"/>
      </font>
    </dxf>
    <dxf>
      <font>
        <color rgb="FF6600CC"/>
      </font>
    </dxf>
    <dxf>
      <font>
        <color rgb="FF0070C0"/>
      </font>
    </dxf>
    <dxf>
      <font>
        <color rgb="FF00B0F0"/>
      </font>
    </dxf>
    <dxf>
      <font>
        <color rgb="FF00B050"/>
      </font>
    </dxf>
    <dxf>
      <font>
        <color rgb="FFFF00FF"/>
      </font>
    </dxf>
    <dxf>
      <font>
        <color rgb="FFFF6600"/>
      </font>
    </dxf>
    <dxf>
      <font>
        <color theme="1"/>
      </font>
    </dxf>
    <dxf>
      <font>
        <b val="0"/>
        <i val="0"/>
        <color theme="0" tint="-0.499984740745262"/>
      </font>
      <fill>
        <patternFill>
          <bgColor theme="0" tint="-0.34998626667073579"/>
        </patternFill>
      </fill>
    </dxf>
    <dxf>
      <font>
        <color rgb="FFFFC000"/>
      </font>
    </dxf>
    <dxf>
      <font>
        <color rgb="FFC00000"/>
      </font>
    </dxf>
    <dxf>
      <font>
        <color rgb="FFFF0000"/>
      </font>
    </dxf>
    <dxf>
      <font>
        <color rgb="FFEBE600"/>
      </font>
    </dxf>
    <dxf>
      <font>
        <color rgb="FF92D050"/>
      </font>
    </dxf>
    <dxf>
      <font>
        <color rgb="FFEBE600"/>
      </font>
    </dxf>
    <dxf>
      <font>
        <color rgb="FF92D050"/>
      </font>
    </dxf>
    <dxf>
      <font>
        <color rgb="FF00B0F0"/>
      </font>
    </dxf>
    <dxf>
      <font>
        <color rgb="FF00B050"/>
      </font>
    </dxf>
    <dxf>
      <font>
        <color rgb="FF9900CC"/>
      </font>
    </dxf>
    <dxf>
      <font>
        <color rgb="FFFF0000"/>
      </font>
    </dxf>
    <dxf>
      <font>
        <color rgb="FF6600CC"/>
      </font>
    </dxf>
    <dxf>
      <font>
        <color rgb="FF0070C0"/>
      </font>
    </dxf>
    <dxf>
      <font>
        <color rgb="FFFFC000"/>
      </font>
    </dxf>
    <dxf>
      <font>
        <color rgb="FFC00000"/>
      </font>
    </dxf>
    <dxf>
      <font>
        <color rgb="FFFF00FF"/>
      </font>
    </dxf>
    <dxf>
      <font>
        <color rgb="FFFF0000"/>
      </font>
    </dxf>
    <dxf>
      <font>
        <color rgb="FFFF00FF"/>
      </font>
    </dxf>
    <dxf>
      <font>
        <color rgb="FF9900CC"/>
      </font>
    </dxf>
    <dxf>
      <font>
        <color rgb="FF6600CC"/>
      </font>
    </dxf>
    <dxf>
      <font>
        <color rgb="FF0070C0"/>
      </font>
    </dxf>
    <dxf>
      <font>
        <color rgb="FF00B0F0"/>
      </font>
    </dxf>
    <dxf>
      <font>
        <color rgb="FF00B050"/>
      </font>
    </dxf>
    <dxf>
      <font>
        <color rgb="FF92D050"/>
      </font>
    </dxf>
    <dxf>
      <font>
        <color rgb="FFEBE600"/>
      </font>
    </dxf>
    <dxf>
      <font>
        <color rgb="FFFFC000"/>
      </font>
    </dxf>
    <dxf>
      <font>
        <color rgb="FFFF6600"/>
      </font>
    </dxf>
    <dxf>
      <font>
        <color theme="1"/>
      </font>
    </dxf>
    <dxf>
      <font>
        <b val="0"/>
        <i val="0"/>
        <color theme="0" tint="-0.499984740745262"/>
      </font>
      <fill>
        <patternFill>
          <bgColor theme="0" tint="-0.34998626667073579"/>
        </patternFill>
      </fill>
    </dxf>
    <dxf>
      <font>
        <color rgb="FFC00000"/>
      </font>
    </dxf>
    <dxf>
      <fill>
        <patternFill>
          <bgColor rgb="FFFF00FF"/>
        </patternFill>
      </fill>
    </dxf>
    <dxf>
      <fill>
        <patternFill>
          <bgColor rgb="FF9900CC"/>
        </patternFill>
      </fill>
    </dxf>
    <dxf>
      <fill>
        <patternFill>
          <bgColor rgb="FF6600CC"/>
        </patternFill>
      </fill>
    </dxf>
    <dxf>
      <fill>
        <patternFill>
          <bgColor rgb="FF0070C0"/>
        </patternFill>
      </fill>
    </dxf>
    <dxf>
      <fill>
        <patternFill>
          <bgColor rgb="FF00B0F0"/>
        </patternFill>
      </fill>
    </dxf>
    <dxf>
      <fill>
        <patternFill>
          <bgColor rgb="FF00B050"/>
        </patternFill>
      </fill>
    </dxf>
    <dxf>
      <fill>
        <patternFill>
          <bgColor rgb="FF92D050"/>
        </patternFill>
      </fill>
    </dxf>
    <dxf>
      <fill>
        <patternFill>
          <bgColor rgb="FFEBE600"/>
        </patternFill>
      </fill>
    </dxf>
    <dxf>
      <fill>
        <patternFill>
          <bgColor rgb="FFFFC000"/>
        </patternFill>
      </fill>
    </dxf>
    <dxf>
      <font>
        <b val="0"/>
        <i val="0"/>
        <color theme="0" tint="-0.499984740745262"/>
      </font>
      <fill>
        <patternFill>
          <bgColor theme="0" tint="-0.34998626667073579"/>
        </patternFill>
      </fill>
    </dxf>
    <dxf>
      <font>
        <color theme="0"/>
      </font>
      <fill>
        <patternFill>
          <bgColor theme="1"/>
        </patternFill>
      </fill>
    </dxf>
    <dxf>
      <fill>
        <patternFill>
          <bgColor rgb="FFC00000"/>
        </patternFill>
      </fill>
    </dxf>
    <dxf>
      <fill>
        <patternFill>
          <bgColor rgb="FFFF6600"/>
        </patternFill>
      </fill>
    </dxf>
    <dxf>
      <fill>
        <patternFill>
          <bgColor rgb="FFFF0000"/>
        </patternFill>
      </fill>
    </dxf>
    <dxf>
      <fill>
        <patternFill>
          <bgColor rgb="FFC00000"/>
        </patternFill>
      </fill>
    </dxf>
    <dxf>
      <font>
        <color theme="0"/>
      </font>
      <fill>
        <patternFill>
          <bgColor theme="1"/>
        </patternFill>
      </fill>
    </dxf>
    <dxf>
      <fill>
        <patternFill>
          <bgColor rgb="FF00B050"/>
        </patternFill>
      </fill>
    </dxf>
    <dxf>
      <fill>
        <patternFill>
          <bgColor rgb="FFFF0000"/>
        </patternFill>
      </fill>
    </dxf>
    <dxf>
      <fill>
        <patternFill>
          <bgColor rgb="FF0070C0"/>
        </patternFill>
      </fill>
    </dxf>
    <dxf>
      <fill>
        <patternFill>
          <bgColor rgb="FF9900CC"/>
        </patternFill>
      </fill>
    </dxf>
    <dxf>
      <fill>
        <patternFill>
          <bgColor rgb="FFFF00FF"/>
        </patternFill>
      </fill>
    </dxf>
    <dxf>
      <fill>
        <patternFill>
          <bgColor rgb="FFFF6600"/>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00B0F0"/>
        </patternFill>
      </fill>
    </dxf>
    <dxf>
      <fill>
        <patternFill>
          <bgColor rgb="FF6600CC"/>
        </patternFill>
      </fill>
    </dxf>
    <dxf>
      <fill>
        <patternFill>
          <bgColor rgb="FF6600CC"/>
        </patternFill>
      </fill>
    </dxf>
    <dxf>
      <fill>
        <patternFill>
          <bgColor rgb="FFFF0000"/>
        </patternFill>
      </fill>
    </dxf>
    <dxf>
      <fill>
        <patternFill>
          <bgColor rgb="FF00B0F0"/>
        </patternFill>
      </fill>
    </dxf>
    <dxf>
      <fill>
        <patternFill>
          <bgColor rgb="FF00B050"/>
        </patternFill>
      </fill>
    </dxf>
    <dxf>
      <fill>
        <patternFill>
          <bgColor rgb="FF92D050"/>
        </patternFill>
      </fill>
    </dxf>
    <dxf>
      <fill>
        <patternFill>
          <bgColor rgb="FFFFC000"/>
        </patternFill>
      </fill>
    </dxf>
    <dxf>
      <font>
        <b val="0"/>
        <i val="0"/>
        <color theme="0" tint="-0.499984740745262"/>
      </font>
      <fill>
        <patternFill>
          <bgColor theme="0" tint="-0.34998626667073579"/>
        </patternFill>
      </fill>
    </dxf>
    <dxf>
      <fill>
        <patternFill>
          <bgColor rgb="FF0070C0"/>
        </patternFill>
      </fill>
    </dxf>
    <dxf>
      <fill>
        <patternFill>
          <bgColor rgb="FFEBE600"/>
        </patternFill>
      </fill>
    </dxf>
    <dxf>
      <font>
        <color theme="0"/>
      </font>
      <fill>
        <patternFill>
          <bgColor theme="1"/>
        </patternFill>
      </fill>
    </dxf>
    <dxf>
      <fill>
        <patternFill>
          <bgColor rgb="FFFF6600"/>
        </patternFill>
      </fill>
    </dxf>
    <dxf>
      <fill>
        <patternFill>
          <bgColor rgb="FFC00000"/>
        </patternFill>
      </fill>
    </dxf>
    <dxf>
      <fill>
        <patternFill>
          <bgColor rgb="FFFF00FF"/>
        </patternFill>
      </fill>
    </dxf>
    <dxf>
      <fill>
        <patternFill>
          <bgColor rgb="FF9900CC"/>
        </patternFill>
      </fill>
    </dxf>
    <dxf>
      <font>
        <color theme="1"/>
      </font>
      <fill>
        <patternFill>
          <bgColor rgb="FFFF6600"/>
        </patternFill>
      </fill>
    </dxf>
    <dxf>
      <font>
        <color theme="0"/>
      </font>
      <fill>
        <patternFill>
          <bgColor theme="1"/>
        </patternFill>
      </fill>
    </dxf>
    <dxf>
      <fill>
        <patternFill>
          <bgColor rgb="FFC00000"/>
        </patternFill>
      </fill>
    </dxf>
    <dxf>
      <fill>
        <patternFill>
          <bgColor rgb="FFFF0000"/>
        </patternFill>
      </fill>
    </dxf>
    <dxf>
      <fill>
        <patternFill>
          <bgColor rgb="FFFF00FF"/>
        </patternFill>
      </fill>
    </dxf>
    <dxf>
      <fill>
        <patternFill>
          <bgColor rgb="FF9900CC"/>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6600CC"/>
        </patternFill>
      </fill>
    </dxf>
    <dxf>
      <font>
        <color rgb="FF00B050"/>
      </font>
    </dxf>
    <dxf>
      <font>
        <color rgb="FFC00000"/>
      </font>
    </dxf>
    <dxf>
      <font>
        <color rgb="FF92D050"/>
      </font>
    </dxf>
    <dxf>
      <font>
        <b val="0"/>
        <i val="0"/>
        <color theme="0" tint="-0.499984740745262"/>
      </font>
      <fill>
        <patternFill>
          <bgColor theme="0" tint="-0.34998626667073579"/>
        </patternFill>
      </fill>
    </dxf>
    <dxf>
      <font>
        <color theme="1"/>
      </font>
    </dxf>
    <dxf>
      <font>
        <color rgb="FFFF00FF"/>
      </font>
    </dxf>
    <dxf>
      <font>
        <color rgb="FFEBE600"/>
      </font>
    </dxf>
    <dxf>
      <font>
        <color rgb="FFFF0000"/>
      </font>
    </dxf>
    <dxf>
      <font>
        <color rgb="FF9900CC"/>
      </font>
    </dxf>
    <dxf>
      <font>
        <color rgb="FF6600CC"/>
      </font>
    </dxf>
    <dxf>
      <font>
        <color rgb="FF0070C0"/>
      </font>
    </dxf>
    <dxf>
      <font>
        <color rgb="FF00B0F0"/>
      </font>
    </dxf>
    <dxf>
      <font>
        <color rgb="FFFF6600"/>
      </font>
    </dxf>
    <dxf>
      <font>
        <color rgb="FFFFC000"/>
      </font>
    </dxf>
    <dxf>
      <font>
        <color rgb="FF92D050"/>
      </font>
    </dxf>
    <dxf>
      <font>
        <color rgb="FF00B050"/>
      </font>
    </dxf>
    <dxf>
      <font>
        <color rgb="FF00B0F0"/>
      </font>
    </dxf>
    <dxf>
      <font>
        <color rgb="FFFFC000"/>
      </font>
    </dxf>
    <dxf>
      <font>
        <color rgb="FF0070C0"/>
      </font>
    </dxf>
    <dxf>
      <font>
        <color rgb="FF6600CC"/>
      </font>
    </dxf>
    <dxf>
      <font>
        <color theme="1"/>
      </font>
    </dxf>
    <dxf>
      <font>
        <color rgb="FFEBE600"/>
      </font>
    </dxf>
    <dxf>
      <font>
        <b val="0"/>
        <i val="0"/>
        <color theme="0" tint="-0.499984740745262"/>
      </font>
      <fill>
        <patternFill>
          <bgColor theme="0" tint="-0.34998626667073579"/>
        </patternFill>
      </fill>
    </dxf>
    <dxf>
      <font>
        <color rgb="FFFF00FF"/>
      </font>
    </dxf>
    <dxf>
      <font>
        <color rgb="FFFF0000"/>
      </font>
    </dxf>
    <dxf>
      <font>
        <color rgb="FFC00000"/>
      </font>
    </dxf>
    <dxf>
      <font>
        <color rgb="FFFF6600"/>
      </font>
    </dxf>
    <dxf>
      <font>
        <color rgb="FF9900CC"/>
      </font>
    </dxf>
    <dxf>
      <font>
        <color rgb="FFFFC000"/>
      </font>
    </dxf>
    <dxf>
      <font>
        <color rgb="FF92D050"/>
      </font>
    </dxf>
    <dxf>
      <font>
        <color rgb="FF00B050"/>
      </font>
    </dxf>
    <dxf>
      <font>
        <color theme="1"/>
      </font>
    </dxf>
    <dxf>
      <font>
        <b val="0"/>
        <i val="0"/>
        <color theme="0" tint="-0.499984740745262"/>
      </font>
      <fill>
        <patternFill>
          <bgColor theme="0" tint="-0.34998626667073579"/>
        </patternFill>
      </fill>
    </dxf>
    <dxf>
      <font>
        <color rgb="FF0070C0"/>
      </font>
    </dxf>
    <dxf>
      <font>
        <color rgb="FF9900CC"/>
      </font>
    </dxf>
    <dxf>
      <font>
        <color rgb="FF00B0F0"/>
      </font>
    </dxf>
    <dxf>
      <font>
        <color rgb="FF6600CC"/>
      </font>
    </dxf>
    <dxf>
      <font>
        <color rgb="FFFF0000"/>
      </font>
    </dxf>
    <dxf>
      <font>
        <color rgb="FFC00000"/>
      </font>
    </dxf>
    <dxf>
      <font>
        <color rgb="FFFF6600"/>
      </font>
    </dxf>
    <dxf>
      <font>
        <color rgb="FFEBE600"/>
      </font>
    </dxf>
    <dxf>
      <font>
        <color rgb="FFFF00FF"/>
      </font>
    </dxf>
    <dxf>
      <font>
        <color rgb="FFFFC000"/>
      </font>
    </dxf>
    <dxf>
      <font>
        <color rgb="FFEBE600"/>
      </font>
    </dxf>
    <dxf>
      <font>
        <color rgb="FF92D050"/>
      </font>
    </dxf>
    <dxf>
      <font>
        <color rgb="FF00B050"/>
      </font>
    </dxf>
    <dxf>
      <font>
        <color rgb="FF00B0F0"/>
      </font>
    </dxf>
    <dxf>
      <font>
        <color rgb="FF9900CC"/>
      </font>
    </dxf>
    <dxf>
      <font>
        <color rgb="FF6600CC"/>
      </font>
    </dxf>
    <dxf>
      <font>
        <color rgb="FFFF00FF"/>
      </font>
    </dxf>
    <dxf>
      <font>
        <color rgb="FFFF0000"/>
      </font>
    </dxf>
    <dxf>
      <font>
        <color rgb="FFC00000"/>
      </font>
    </dxf>
    <dxf>
      <font>
        <color rgb="FFFF6600"/>
      </font>
    </dxf>
    <dxf>
      <font>
        <color rgb="FF0070C0"/>
      </font>
    </dxf>
    <dxf>
      <font>
        <b val="0"/>
        <i val="0"/>
        <color theme="0" tint="-0.499984740745262"/>
      </font>
      <fill>
        <patternFill>
          <bgColor theme="0" tint="-0.34998626667073579"/>
        </patternFill>
      </fill>
    </dxf>
    <dxf>
      <font>
        <color theme="1"/>
      </font>
    </dxf>
    <dxf>
      <font>
        <color rgb="FF9900CC"/>
      </font>
    </dxf>
    <dxf>
      <font>
        <color rgb="FF6600CC"/>
      </font>
    </dxf>
    <dxf>
      <font>
        <color rgb="FF0070C0"/>
      </font>
    </dxf>
    <dxf>
      <font>
        <color rgb="FF00B0F0"/>
      </font>
    </dxf>
    <dxf>
      <font>
        <color rgb="FFFF0000"/>
      </font>
    </dxf>
    <dxf>
      <font>
        <color rgb="FF92D050"/>
      </font>
    </dxf>
    <dxf>
      <font>
        <color rgb="FFEBE600"/>
      </font>
    </dxf>
    <dxf>
      <font>
        <color rgb="FFFFC000"/>
      </font>
    </dxf>
    <dxf>
      <font>
        <color theme="1"/>
      </font>
    </dxf>
    <dxf>
      <font>
        <color rgb="FF00B050"/>
      </font>
    </dxf>
    <dxf>
      <font>
        <color rgb="FFFF6600"/>
      </font>
    </dxf>
    <dxf>
      <font>
        <color rgb="FFC00000"/>
      </font>
    </dxf>
    <dxf>
      <font>
        <b val="0"/>
        <i val="0"/>
        <color theme="0" tint="-0.499984740745262"/>
      </font>
      <fill>
        <patternFill>
          <bgColor theme="0" tint="-0.34998626667073579"/>
        </patternFill>
      </fill>
    </dxf>
    <dxf>
      <font>
        <color rgb="FFFF00FF"/>
      </font>
    </dxf>
    <dxf>
      <font>
        <color rgb="FFC00000"/>
      </font>
    </dxf>
    <dxf>
      <font>
        <color rgb="FF00B0F0"/>
      </font>
    </dxf>
    <dxf>
      <font>
        <color rgb="FFFF6600"/>
      </font>
    </dxf>
    <dxf>
      <font>
        <b val="0"/>
        <i val="0"/>
        <color theme="0" tint="-0.499984740745262"/>
      </font>
      <fill>
        <patternFill>
          <bgColor theme="0" tint="-0.34998626667073579"/>
        </patternFill>
      </fill>
    </dxf>
    <dxf>
      <font>
        <color theme="1"/>
      </font>
    </dxf>
    <dxf>
      <font>
        <color rgb="FFFFC000"/>
      </font>
    </dxf>
    <dxf>
      <font>
        <color rgb="FFEBE600"/>
      </font>
    </dxf>
    <dxf>
      <font>
        <color rgb="FF92D050"/>
      </font>
    </dxf>
    <dxf>
      <font>
        <color rgb="FF00B050"/>
      </font>
    </dxf>
    <dxf>
      <font>
        <color rgb="FF0070C0"/>
      </font>
    </dxf>
    <dxf>
      <font>
        <color rgb="FF6600CC"/>
      </font>
    </dxf>
    <dxf>
      <font>
        <color rgb="FF9900CC"/>
      </font>
    </dxf>
    <dxf>
      <font>
        <color rgb="FFFF00FF"/>
      </font>
    </dxf>
    <dxf>
      <font>
        <color rgb="FFFF0000"/>
      </font>
    </dxf>
    <dxf>
      <font>
        <color rgb="FFFF6600"/>
      </font>
    </dxf>
    <dxf>
      <font>
        <b val="0"/>
        <i val="0"/>
        <color theme="0" tint="-0.499984740745262"/>
      </font>
      <fill>
        <patternFill>
          <bgColor theme="0" tint="-0.34998626667073579"/>
        </patternFill>
      </fill>
    </dxf>
    <dxf>
      <font>
        <color theme="1"/>
      </font>
    </dxf>
    <dxf>
      <font>
        <b val="0"/>
        <i val="0"/>
        <color theme="0" tint="-0.499984740745262"/>
      </font>
      <fill>
        <patternFill>
          <bgColor theme="0" tint="-0.34998626667073579"/>
        </patternFill>
      </fill>
    </dxf>
    <dxf>
      <font>
        <color theme="1"/>
      </font>
    </dxf>
    <dxf>
      <font>
        <color rgb="FFFF6600"/>
      </font>
    </dxf>
    <dxf>
      <font>
        <color rgb="FF00B0F0"/>
      </font>
    </dxf>
    <dxf>
      <font>
        <color rgb="FF00B050"/>
      </font>
    </dxf>
    <dxf>
      <font>
        <color rgb="FF92D050"/>
      </font>
    </dxf>
    <dxf>
      <font>
        <color rgb="FFEBE600"/>
      </font>
    </dxf>
    <dxf>
      <font>
        <color rgb="FFFFC000"/>
      </font>
    </dxf>
    <dxf>
      <font>
        <color rgb="FFFF6600"/>
      </font>
    </dxf>
    <dxf>
      <font>
        <color theme="1"/>
      </font>
    </dxf>
    <dxf>
      <font>
        <b val="0"/>
        <i val="0"/>
        <color theme="0" tint="-0.499984740745262"/>
      </font>
      <fill>
        <patternFill>
          <bgColor theme="0" tint="-0.34998626667073579"/>
        </patternFill>
      </fill>
    </dxf>
    <dxf>
      <font>
        <color rgb="FFFF00FF"/>
      </font>
    </dxf>
    <dxf>
      <font>
        <color rgb="FFFF0000"/>
      </font>
    </dxf>
    <dxf>
      <font>
        <color rgb="FFC00000"/>
      </font>
    </dxf>
    <dxf>
      <font>
        <color rgb="FF9900CC"/>
      </font>
    </dxf>
    <dxf>
      <font>
        <color rgb="FF6600CC"/>
      </font>
    </dxf>
    <dxf>
      <font>
        <color rgb="FF0070C0"/>
      </font>
    </dxf>
    <dxf>
      <font>
        <color rgb="FF9900CC"/>
      </font>
    </dxf>
    <dxf>
      <font>
        <color rgb="FF00B0F0"/>
      </font>
    </dxf>
    <dxf>
      <font>
        <color rgb="FF6600CC"/>
      </font>
    </dxf>
    <dxf>
      <font>
        <color rgb="FF0070C0"/>
      </font>
    </dxf>
    <dxf>
      <font>
        <color rgb="FFFF00FF"/>
      </font>
    </dxf>
    <dxf>
      <font>
        <color rgb="FFFF0000"/>
      </font>
    </dxf>
    <dxf>
      <font>
        <color rgb="FFC00000"/>
      </font>
    </dxf>
    <dxf>
      <font>
        <color rgb="FFFF6600"/>
      </font>
    </dxf>
    <dxf>
      <font>
        <color rgb="FFFFC000"/>
      </font>
    </dxf>
    <dxf>
      <font>
        <color rgb="FFEBE600"/>
      </font>
    </dxf>
    <dxf>
      <font>
        <color rgb="FF92D050"/>
      </font>
    </dxf>
    <dxf>
      <font>
        <color rgb="FF00B050"/>
      </font>
    </dxf>
    <dxf>
      <font>
        <color rgb="FFFF6600"/>
      </font>
    </dxf>
    <dxf>
      <font>
        <color rgb="FFFFC000"/>
      </font>
    </dxf>
    <dxf>
      <font>
        <color rgb="FFEBE600"/>
      </font>
    </dxf>
    <dxf>
      <font>
        <color rgb="FF92D050"/>
      </font>
    </dxf>
    <dxf>
      <font>
        <color rgb="FF00B050"/>
      </font>
    </dxf>
    <dxf>
      <font>
        <color rgb="FF00B0F0"/>
      </font>
    </dxf>
    <dxf>
      <font>
        <color rgb="FFC00000"/>
      </font>
    </dxf>
    <dxf>
      <font>
        <color rgb="FFFF0000"/>
      </font>
    </dxf>
    <dxf>
      <font>
        <color rgb="FFFF00FF"/>
      </font>
    </dxf>
    <dxf>
      <font>
        <color rgb="FF0070C0"/>
      </font>
    </dxf>
    <dxf>
      <font>
        <color rgb="FF6600CC"/>
      </font>
    </dxf>
    <dxf>
      <font>
        <color rgb="FF9900CC"/>
      </font>
    </dxf>
    <dxf>
      <font>
        <color rgb="FFFFC000"/>
      </font>
    </dxf>
    <dxf>
      <font>
        <color rgb="FF9900CC"/>
      </font>
    </dxf>
    <dxf>
      <font>
        <color rgb="FF00B050"/>
      </font>
    </dxf>
    <dxf>
      <font>
        <color rgb="FF6600CC"/>
      </font>
    </dxf>
    <dxf>
      <font>
        <color rgb="FF0070C0"/>
      </font>
    </dxf>
    <dxf>
      <font>
        <color rgb="FF00B0F0"/>
      </font>
    </dxf>
    <dxf>
      <font>
        <color rgb="FF92D050"/>
      </font>
    </dxf>
    <dxf>
      <font>
        <color rgb="FFEBE600"/>
      </font>
    </dxf>
    <dxf>
      <font>
        <color rgb="FFFF6600"/>
      </font>
    </dxf>
    <dxf>
      <font>
        <color rgb="FFC00000"/>
      </font>
    </dxf>
    <dxf>
      <font>
        <color rgb="FFFF0000"/>
      </font>
    </dxf>
    <dxf>
      <font>
        <color rgb="FFFF00FF"/>
      </font>
    </dxf>
    <dxf>
      <font>
        <color rgb="FFFF0000"/>
      </font>
    </dxf>
    <dxf>
      <font>
        <color rgb="FFFF00FF"/>
      </font>
    </dxf>
    <dxf>
      <font>
        <color rgb="FF9900CC"/>
      </font>
    </dxf>
    <dxf>
      <font>
        <color rgb="FF6600CC"/>
      </font>
    </dxf>
    <dxf>
      <font>
        <color rgb="FFFF6600"/>
      </font>
    </dxf>
    <dxf>
      <font>
        <color rgb="FFC00000"/>
      </font>
    </dxf>
    <dxf>
      <font>
        <color rgb="FF0070C0"/>
      </font>
    </dxf>
    <dxf>
      <font>
        <color rgb="FF00B0F0"/>
      </font>
    </dxf>
    <dxf>
      <font>
        <color rgb="FF00B050"/>
      </font>
    </dxf>
    <dxf>
      <font>
        <color rgb="FF92D050"/>
      </font>
    </dxf>
    <dxf>
      <font>
        <color rgb="FFEBE600"/>
      </font>
    </dxf>
    <dxf>
      <font>
        <color rgb="FFFFC000"/>
      </font>
    </dxf>
    <dxf>
      <font>
        <color rgb="FF6600CC"/>
      </font>
    </dxf>
    <dxf>
      <font>
        <color rgb="FFEBE600"/>
      </font>
    </dxf>
    <dxf>
      <font>
        <color rgb="FFFFC000"/>
      </font>
    </dxf>
    <dxf>
      <font>
        <color rgb="FF00B050"/>
      </font>
    </dxf>
    <dxf>
      <font>
        <color rgb="FF92D050"/>
      </font>
    </dxf>
    <dxf>
      <font>
        <color rgb="FF00B0F0"/>
      </font>
    </dxf>
    <dxf>
      <font>
        <color rgb="FFC00000"/>
      </font>
    </dxf>
    <dxf>
      <font>
        <color rgb="FFFF0000"/>
      </font>
    </dxf>
    <dxf>
      <font>
        <color rgb="FF0070C0"/>
      </font>
    </dxf>
    <dxf>
      <font>
        <color rgb="FFFF00FF"/>
      </font>
    </dxf>
    <dxf>
      <font>
        <color rgb="FF9900CC"/>
      </font>
    </dxf>
    <dxf>
      <font>
        <color rgb="FFFF6600"/>
      </font>
    </dxf>
    <dxf>
      <font>
        <color rgb="FFEBE600"/>
      </font>
    </dxf>
    <dxf>
      <font>
        <color rgb="FF92D050"/>
      </font>
    </dxf>
    <dxf>
      <font>
        <color rgb="FF00B050"/>
      </font>
    </dxf>
    <dxf>
      <font>
        <color rgb="FF0070C0"/>
      </font>
    </dxf>
    <dxf>
      <font>
        <color rgb="FF00B0F0"/>
      </font>
    </dxf>
    <dxf>
      <font>
        <color rgb="FF6600CC"/>
      </font>
    </dxf>
    <dxf>
      <font>
        <color rgb="FF9900CC"/>
      </font>
    </dxf>
    <dxf>
      <font>
        <color rgb="FFFF00FF"/>
      </font>
    </dxf>
    <dxf>
      <font>
        <color rgb="FFFF0000"/>
      </font>
    </dxf>
    <dxf>
      <font>
        <color rgb="FFC00000"/>
      </font>
    </dxf>
    <dxf>
      <font>
        <color rgb="FFFF6600"/>
      </font>
    </dxf>
    <dxf>
      <font>
        <color rgb="FFFFC000"/>
      </font>
    </dxf>
    <dxf>
      <font>
        <color rgb="FFC00000"/>
      </font>
    </dxf>
    <dxf>
      <font>
        <color rgb="FFFF0000"/>
      </font>
    </dxf>
    <dxf>
      <font>
        <color rgb="FFFF00FF"/>
      </font>
    </dxf>
    <dxf>
      <font>
        <color rgb="FF9900CC"/>
      </font>
    </dxf>
    <dxf>
      <font>
        <color rgb="FF6600CC"/>
      </font>
    </dxf>
    <dxf>
      <font>
        <color rgb="FFFF6600"/>
      </font>
    </dxf>
    <dxf>
      <font>
        <color rgb="FFFFC000"/>
      </font>
    </dxf>
    <dxf>
      <font>
        <color rgb="FFEBE600"/>
      </font>
    </dxf>
    <dxf>
      <font>
        <color rgb="FF92D050"/>
      </font>
    </dxf>
    <dxf>
      <font>
        <color rgb="FF00B050"/>
      </font>
    </dxf>
    <dxf>
      <font>
        <color rgb="FF00B0F0"/>
      </font>
    </dxf>
    <dxf>
      <font>
        <color rgb="FF0070C0"/>
      </font>
    </dxf>
    <dxf>
      <fill>
        <patternFill>
          <bgColor rgb="FF6600CC"/>
        </patternFill>
      </fill>
    </dxf>
    <dxf>
      <fill>
        <patternFill>
          <bgColor rgb="FFEBE600"/>
        </patternFill>
      </fill>
    </dxf>
    <dxf>
      <fill>
        <patternFill>
          <bgColor rgb="FF92D050"/>
        </patternFill>
      </fill>
    </dxf>
    <dxf>
      <fill>
        <patternFill>
          <bgColor rgb="FF00B050"/>
        </patternFill>
      </fill>
    </dxf>
    <dxf>
      <fill>
        <patternFill>
          <bgColor rgb="FF00B0F0"/>
        </patternFill>
      </fill>
    </dxf>
    <dxf>
      <fill>
        <patternFill>
          <bgColor rgb="FFFF00FF"/>
        </patternFill>
      </fill>
    </dxf>
    <dxf>
      <fill>
        <patternFill>
          <bgColor rgb="FF0070C0"/>
        </patternFill>
      </fill>
    </dxf>
    <dxf>
      <fill>
        <patternFill>
          <bgColor rgb="FFFF0000"/>
        </patternFill>
      </fill>
    </dxf>
    <dxf>
      <font>
        <color theme="0"/>
      </font>
      <fill>
        <patternFill>
          <bgColor theme="1"/>
        </patternFill>
      </fill>
    </dxf>
    <dxf>
      <fill>
        <patternFill>
          <bgColor rgb="FFFF6600"/>
        </patternFill>
      </fill>
    </dxf>
    <dxf>
      <fill>
        <patternFill>
          <bgColor rgb="FFC00000"/>
        </patternFill>
      </fill>
    </dxf>
    <dxf>
      <fill>
        <patternFill>
          <bgColor rgb="FF9900CC"/>
        </patternFill>
      </fill>
    </dxf>
    <dxf>
      <font>
        <b val="0"/>
        <i val="0"/>
        <color theme="0" tint="-0.499984740745262"/>
      </font>
      <fill>
        <patternFill>
          <bgColor theme="0" tint="-0.34998626667073579"/>
        </patternFill>
      </fill>
    </dxf>
    <dxf>
      <fill>
        <patternFill>
          <bgColor rgb="FFFFC000"/>
        </patternFill>
      </fill>
    </dxf>
    <dxf>
      <font>
        <color rgb="FFFF00FF"/>
      </font>
    </dxf>
    <dxf>
      <font>
        <color rgb="FF6600CC"/>
      </font>
    </dxf>
    <dxf>
      <font>
        <color rgb="FFC00000"/>
      </font>
    </dxf>
    <dxf>
      <font>
        <color rgb="FFFF0000"/>
      </font>
    </dxf>
    <dxf>
      <font>
        <color rgb="FF9900CC"/>
      </font>
    </dxf>
    <dxf>
      <font>
        <color rgb="FFFFC000"/>
      </font>
    </dxf>
    <dxf>
      <font>
        <color rgb="FF0070C0"/>
      </font>
    </dxf>
    <dxf>
      <font>
        <color rgb="FF00B0F0"/>
      </font>
    </dxf>
    <dxf>
      <font>
        <color rgb="FF00B050"/>
      </font>
    </dxf>
    <dxf>
      <font>
        <color rgb="FF92D050"/>
      </font>
    </dxf>
    <dxf>
      <font>
        <color rgb="FFEBE600"/>
      </font>
    </dxf>
    <dxf>
      <font>
        <color rgb="FF9900CC"/>
      </font>
    </dxf>
    <dxf>
      <font>
        <color rgb="FFFF00FF"/>
      </font>
    </dxf>
    <dxf>
      <font>
        <color rgb="FFFF0000"/>
      </font>
    </dxf>
    <dxf>
      <font>
        <color rgb="FFC00000"/>
      </font>
    </dxf>
    <dxf>
      <font>
        <color rgb="FFEBE600"/>
      </font>
    </dxf>
    <dxf>
      <font>
        <color rgb="FFFFC000"/>
      </font>
    </dxf>
    <dxf>
      <font>
        <color rgb="FF92D050"/>
      </font>
    </dxf>
    <dxf>
      <font>
        <color rgb="FF00B050"/>
      </font>
    </dxf>
    <dxf>
      <font>
        <color rgb="FF00B0F0"/>
      </font>
    </dxf>
    <dxf>
      <font>
        <color rgb="FF0070C0"/>
      </font>
    </dxf>
    <dxf>
      <font>
        <color rgb="FF6600CC"/>
      </font>
    </dxf>
    <dxf>
      <fill>
        <patternFill>
          <bgColor rgb="FF92D050"/>
        </patternFill>
      </fill>
    </dxf>
    <dxf>
      <fill>
        <patternFill>
          <bgColor rgb="FFFF00FF"/>
        </patternFill>
      </fill>
    </dxf>
    <dxf>
      <fill>
        <patternFill>
          <bgColor rgb="FFEBE600"/>
        </patternFill>
      </fill>
    </dxf>
    <dxf>
      <fill>
        <patternFill>
          <bgColor rgb="FFFFC000"/>
        </patternFill>
      </fill>
    </dxf>
    <dxf>
      <font>
        <b val="0"/>
        <i val="0"/>
        <color theme="0" tint="-0.499984740745262"/>
      </font>
      <fill>
        <patternFill>
          <bgColor theme="0" tint="-0.34998626667073579"/>
        </patternFill>
      </fill>
    </dxf>
    <dxf>
      <fill>
        <patternFill>
          <bgColor rgb="FFFF0000"/>
        </patternFill>
      </fill>
    </dxf>
    <dxf>
      <fill>
        <patternFill>
          <bgColor rgb="FF9900CC"/>
        </patternFill>
      </fill>
    </dxf>
    <dxf>
      <fill>
        <patternFill>
          <bgColor rgb="FFC00000"/>
        </patternFill>
      </fill>
    </dxf>
    <dxf>
      <fill>
        <patternFill>
          <bgColor rgb="FFFF6600"/>
        </patternFill>
      </fill>
    </dxf>
    <dxf>
      <font>
        <color theme="0"/>
      </font>
      <fill>
        <patternFill>
          <bgColor theme="1"/>
        </patternFill>
      </fill>
    </dxf>
    <dxf>
      <fill>
        <patternFill>
          <bgColor rgb="FF6600CC"/>
        </patternFill>
      </fill>
    </dxf>
    <dxf>
      <fill>
        <patternFill>
          <bgColor rgb="FF0070C0"/>
        </patternFill>
      </fill>
    </dxf>
    <dxf>
      <fill>
        <patternFill>
          <bgColor rgb="FF00B0F0"/>
        </patternFill>
      </fill>
    </dxf>
    <dxf>
      <fill>
        <patternFill>
          <bgColor rgb="FF00B050"/>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FF6600"/>
        </patternFill>
      </fill>
    </dxf>
    <dxf>
      <font>
        <color theme="0"/>
      </font>
      <fill>
        <patternFill>
          <bgColor theme="1"/>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FF6600"/>
        </patternFill>
      </fill>
    </dxf>
    <dxf>
      <fill>
        <patternFill>
          <bgColor rgb="FF9900CC"/>
        </patternFill>
      </fill>
    </dxf>
    <dxf>
      <fill>
        <patternFill>
          <bgColor rgb="FFEBE600"/>
        </patternFill>
      </fill>
    </dxf>
    <dxf>
      <fill>
        <patternFill>
          <bgColor rgb="FFFFC000"/>
        </patternFill>
      </fill>
    </dxf>
    <dxf>
      <font>
        <b val="0"/>
        <i val="0"/>
        <color theme="0" tint="-0.499984740745262"/>
      </font>
      <fill>
        <patternFill>
          <bgColor theme="0" tint="-0.34998626667073579"/>
        </patternFill>
      </fill>
    </dxf>
    <dxf>
      <fill>
        <patternFill>
          <bgColor rgb="FFC00000"/>
        </patternFill>
      </fill>
    </dxf>
    <dxf>
      <fill>
        <patternFill>
          <bgColor rgb="FF00B0F0"/>
        </patternFill>
      </fill>
    </dxf>
    <dxf>
      <fill>
        <patternFill>
          <bgColor rgb="FF6600CC"/>
        </patternFill>
      </fill>
    </dxf>
    <dxf>
      <fill>
        <patternFill>
          <bgColor rgb="FFFF0000"/>
        </patternFill>
      </fill>
    </dxf>
    <dxf>
      <fill>
        <patternFill>
          <bgColor rgb="FFFF00FF"/>
        </patternFill>
      </fill>
    </dxf>
    <dxf>
      <fill>
        <patternFill>
          <bgColor rgb="FF0070C0"/>
        </patternFill>
      </fill>
    </dxf>
    <dxf>
      <fill>
        <patternFill>
          <bgColor rgb="FF92D050"/>
        </patternFill>
      </fill>
    </dxf>
    <dxf>
      <font>
        <color theme="0"/>
      </font>
      <fill>
        <patternFill>
          <bgColor theme="1"/>
        </patternFill>
      </fill>
    </dxf>
    <dxf>
      <fill>
        <patternFill>
          <bgColor rgb="FF6600CC"/>
        </patternFill>
      </fill>
    </dxf>
    <dxf>
      <fill>
        <patternFill>
          <bgColor rgb="FF00B0F0"/>
        </patternFill>
      </fill>
    </dxf>
    <dxf>
      <font>
        <color theme="1"/>
      </font>
      <fill>
        <patternFill>
          <bgColor rgb="FFFF6600"/>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0070C0"/>
        </patternFill>
      </fill>
    </dxf>
    <dxf>
      <fill>
        <patternFill>
          <bgColor rgb="FF9900CC"/>
        </patternFill>
      </fill>
    </dxf>
    <dxf>
      <fill>
        <patternFill>
          <bgColor rgb="FFFF00FF"/>
        </patternFill>
      </fill>
    </dxf>
    <dxf>
      <fill>
        <patternFill>
          <bgColor rgb="FFFF0000"/>
        </patternFill>
      </fill>
    </dxf>
    <dxf>
      <fill>
        <patternFill>
          <bgColor rgb="FFC00000"/>
        </patternFill>
      </fill>
    </dxf>
    <dxf>
      <font>
        <color theme="0"/>
      </font>
      <fill>
        <patternFill>
          <bgColor theme="1"/>
        </patternFill>
      </fill>
    </dxf>
    <dxf>
      <font>
        <color theme="1"/>
      </font>
    </dxf>
    <dxf>
      <font>
        <color theme="1"/>
      </font>
    </dxf>
    <dxf>
      <font>
        <color theme="1"/>
      </font>
    </dxf>
    <dxf>
      <font>
        <color theme="1"/>
      </font>
    </dxf>
    <dxf>
      <font>
        <color theme="1"/>
      </font>
    </dxf>
    <dxf>
      <font>
        <b val="0"/>
        <i val="0"/>
        <color theme="0" tint="-0.499984740745262"/>
      </font>
      <fill>
        <patternFill>
          <bgColor theme="0" tint="-0.34998626667073579"/>
        </patternFill>
      </fill>
    </dxf>
    <dxf>
      <font>
        <color rgb="FF00B050"/>
      </font>
    </dxf>
    <dxf>
      <font>
        <color rgb="FF00B0F0"/>
      </font>
    </dxf>
    <dxf>
      <font>
        <color rgb="FF6600CC"/>
      </font>
    </dxf>
    <dxf>
      <font>
        <color rgb="FFFF6600"/>
      </font>
    </dxf>
    <dxf>
      <font>
        <color rgb="FFFF0000"/>
      </font>
    </dxf>
    <dxf>
      <font>
        <color rgb="FFFF00FF"/>
      </font>
    </dxf>
    <dxf>
      <font>
        <color rgb="FF9900CC"/>
      </font>
    </dxf>
    <dxf>
      <font>
        <b val="0"/>
        <i val="0"/>
        <color theme="0" tint="-0.499984740745262"/>
      </font>
      <fill>
        <patternFill>
          <bgColor theme="0" tint="-0.34998626667073579"/>
        </patternFill>
      </fill>
    </dxf>
    <dxf>
      <font>
        <color theme="1"/>
      </font>
    </dxf>
    <dxf>
      <font>
        <color rgb="FFFFC000"/>
      </font>
    </dxf>
    <dxf>
      <font>
        <color rgb="FFC00000"/>
      </font>
    </dxf>
    <dxf>
      <font>
        <color rgb="FF0070C0"/>
      </font>
    </dxf>
    <dxf>
      <font>
        <color rgb="FFEBE600"/>
      </font>
    </dxf>
    <dxf>
      <font>
        <color rgb="FF92D050"/>
      </font>
    </dxf>
    <dxf>
      <font>
        <color rgb="FFFF6600"/>
      </font>
    </dxf>
    <dxf>
      <font>
        <color theme="1"/>
      </font>
    </dxf>
    <dxf>
      <font>
        <b val="0"/>
        <i val="0"/>
        <color theme="0" tint="-0.499984740745262"/>
      </font>
      <fill>
        <patternFill>
          <bgColor theme="0" tint="-0.34998626667073579"/>
        </patternFill>
      </fill>
    </dxf>
    <dxf>
      <font>
        <color rgb="FF00B050"/>
      </font>
    </dxf>
    <dxf>
      <font>
        <color rgb="FF0070C0"/>
      </font>
    </dxf>
    <dxf>
      <font>
        <color rgb="FF6600CC"/>
      </font>
    </dxf>
    <dxf>
      <font>
        <color rgb="FF00B0F0"/>
      </font>
    </dxf>
    <dxf>
      <font>
        <color rgb="FF9900CC"/>
      </font>
    </dxf>
    <dxf>
      <font>
        <color rgb="FFFF0000"/>
      </font>
    </dxf>
    <dxf>
      <font>
        <color rgb="FFC00000"/>
      </font>
    </dxf>
    <dxf>
      <font>
        <color rgb="FFFF00FF"/>
      </font>
    </dxf>
    <dxf>
      <font>
        <color rgb="FF92D050"/>
      </font>
    </dxf>
    <dxf>
      <font>
        <color rgb="FFEBE600"/>
      </font>
    </dxf>
    <dxf>
      <font>
        <color rgb="FFFFC000"/>
      </font>
    </dxf>
    <dxf>
      <font>
        <color rgb="FF9900CC"/>
      </font>
    </dxf>
    <dxf>
      <font>
        <color rgb="FFFF0000"/>
      </font>
    </dxf>
    <dxf>
      <font>
        <color rgb="FFC00000"/>
      </font>
    </dxf>
    <dxf>
      <font>
        <color rgb="FF00B0F0"/>
      </font>
    </dxf>
    <dxf>
      <font>
        <b val="0"/>
        <i val="0"/>
        <color theme="0" tint="-0.499984740745262"/>
      </font>
      <fill>
        <patternFill>
          <bgColor theme="0" tint="-0.34998626667073579"/>
        </patternFill>
      </fill>
    </dxf>
    <dxf>
      <font>
        <color theme="1"/>
      </font>
    </dxf>
    <dxf>
      <font>
        <color rgb="FFFF6600"/>
      </font>
    </dxf>
    <dxf>
      <font>
        <color rgb="FFFFC000"/>
      </font>
    </dxf>
    <dxf>
      <font>
        <color rgb="FFEBE600"/>
      </font>
    </dxf>
    <dxf>
      <font>
        <color rgb="FF92D050"/>
      </font>
    </dxf>
    <dxf>
      <font>
        <color rgb="FF00B050"/>
      </font>
    </dxf>
    <dxf>
      <font>
        <color rgb="FF0070C0"/>
      </font>
    </dxf>
    <dxf>
      <font>
        <color rgb="FF6600CC"/>
      </font>
    </dxf>
    <dxf>
      <font>
        <color rgb="FFFF00FF"/>
      </font>
    </dxf>
    <dxf>
      <font>
        <color rgb="FFFF6600"/>
      </font>
    </dxf>
    <dxf>
      <font>
        <color theme="1"/>
      </font>
    </dxf>
    <dxf>
      <font>
        <b val="0"/>
        <i val="0"/>
        <color theme="0" tint="-0.499984740745262"/>
      </font>
      <fill>
        <patternFill>
          <bgColor theme="0" tint="-0.34998626667073579"/>
        </patternFill>
      </fill>
    </dxf>
    <dxf>
      <font>
        <color rgb="FFC00000"/>
      </font>
    </dxf>
    <dxf>
      <font>
        <color rgb="FFFF0000"/>
      </font>
    </dxf>
    <dxf>
      <font>
        <color rgb="FFFF00FF"/>
      </font>
    </dxf>
    <dxf>
      <font>
        <color rgb="FF9900CC"/>
      </font>
    </dxf>
    <dxf>
      <font>
        <color rgb="FF6600CC"/>
      </font>
    </dxf>
    <dxf>
      <font>
        <color rgb="FF0070C0"/>
      </font>
    </dxf>
    <dxf>
      <font>
        <color rgb="FF00B0F0"/>
      </font>
    </dxf>
    <dxf>
      <font>
        <color rgb="FF00B050"/>
      </font>
    </dxf>
    <dxf>
      <font>
        <color rgb="FF92D050"/>
      </font>
    </dxf>
    <dxf>
      <font>
        <color rgb="FFEBE600"/>
      </font>
    </dxf>
    <dxf>
      <font>
        <color rgb="FFFFC000"/>
      </font>
    </dxf>
    <dxf>
      <font>
        <color rgb="FF9900CC"/>
      </font>
    </dxf>
    <dxf>
      <font>
        <color rgb="FFFF00FF"/>
      </font>
    </dxf>
    <dxf>
      <font>
        <color rgb="FFFF0000"/>
      </font>
    </dxf>
    <dxf>
      <font>
        <color rgb="FFC00000"/>
      </font>
    </dxf>
    <dxf>
      <font>
        <color rgb="FF00B0F0"/>
      </font>
    </dxf>
    <dxf>
      <font>
        <color rgb="FF00B050"/>
      </font>
    </dxf>
    <dxf>
      <font>
        <color rgb="FF92D050"/>
      </font>
    </dxf>
    <dxf>
      <font>
        <color rgb="FF6600CC"/>
      </font>
    </dxf>
    <dxf>
      <font>
        <color rgb="FFEBE600"/>
      </font>
    </dxf>
    <dxf>
      <font>
        <color rgb="FFFFC000"/>
      </font>
    </dxf>
    <dxf>
      <font>
        <color rgb="FFFF6600"/>
      </font>
    </dxf>
    <dxf>
      <font>
        <color theme="1"/>
      </font>
    </dxf>
    <dxf>
      <font>
        <b val="0"/>
        <i val="0"/>
        <color theme="0" tint="-0.499984740745262"/>
      </font>
      <fill>
        <patternFill>
          <bgColor theme="0" tint="-0.34998626667073579"/>
        </patternFill>
      </fill>
    </dxf>
    <dxf>
      <font>
        <color rgb="FF0070C0"/>
      </font>
    </dxf>
    <dxf>
      <font>
        <b val="0"/>
        <i val="0"/>
        <color theme="0" tint="-0.499984740745262"/>
      </font>
      <fill>
        <patternFill>
          <bgColor theme="0" tint="-0.34998626667073579"/>
        </patternFill>
      </fill>
    </dxf>
    <dxf>
      <font>
        <color theme="1"/>
      </font>
    </dxf>
    <dxf>
      <font>
        <color rgb="FFC00000"/>
      </font>
    </dxf>
    <dxf>
      <font>
        <color rgb="FFFF0000"/>
      </font>
    </dxf>
    <dxf>
      <font>
        <color rgb="FFFF00FF"/>
      </font>
    </dxf>
    <dxf>
      <font>
        <color rgb="FF9900CC"/>
      </font>
    </dxf>
    <dxf>
      <font>
        <color rgb="FF6600CC"/>
      </font>
    </dxf>
    <dxf>
      <font>
        <color rgb="FF0070C0"/>
      </font>
    </dxf>
    <dxf>
      <font>
        <color rgb="FF00B0F0"/>
      </font>
    </dxf>
    <dxf>
      <font>
        <color rgb="FF00B050"/>
      </font>
    </dxf>
    <dxf>
      <font>
        <color rgb="FF92D050"/>
      </font>
    </dxf>
    <dxf>
      <font>
        <color rgb="FFEBE600"/>
      </font>
    </dxf>
    <dxf>
      <font>
        <color rgb="FFFFC000"/>
      </font>
    </dxf>
    <dxf>
      <font>
        <color rgb="FFFF6600"/>
      </font>
    </dxf>
    <dxf>
      <font>
        <color rgb="FF0070C0"/>
      </font>
    </dxf>
    <dxf>
      <font>
        <color rgb="FF00B0F0"/>
      </font>
    </dxf>
    <dxf>
      <font>
        <color rgb="FFFF6600"/>
      </font>
    </dxf>
    <dxf>
      <font>
        <color rgb="FF00B050"/>
      </font>
    </dxf>
    <dxf>
      <font>
        <b val="0"/>
        <i val="0"/>
        <color theme="0" tint="-0.499984740745262"/>
      </font>
      <fill>
        <patternFill>
          <bgColor theme="0" tint="-0.34998626667073579"/>
        </patternFill>
      </fill>
    </dxf>
    <dxf>
      <font>
        <color rgb="FF92D050"/>
      </font>
    </dxf>
    <dxf>
      <font>
        <color rgb="FFEBE600"/>
      </font>
    </dxf>
    <dxf>
      <font>
        <color rgb="FFFFC000"/>
      </font>
    </dxf>
    <dxf>
      <font>
        <color rgb="FF9900CC"/>
      </font>
    </dxf>
    <dxf>
      <font>
        <color theme="1"/>
      </font>
    </dxf>
    <dxf>
      <font>
        <color rgb="FF6600CC"/>
      </font>
    </dxf>
    <dxf>
      <font>
        <color rgb="FFC00000"/>
      </font>
    </dxf>
    <dxf>
      <font>
        <color rgb="FFFF0000"/>
      </font>
    </dxf>
    <dxf>
      <font>
        <color rgb="FFFF00FF"/>
      </font>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FF6600"/>
        </patternFill>
      </fill>
    </dxf>
    <dxf>
      <font>
        <color theme="0"/>
      </font>
      <fill>
        <patternFill>
          <bgColor theme="1"/>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ont>
        <b val="0"/>
        <i val="0"/>
        <color theme="0" tint="-0.499984740745262"/>
      </font>
      <fill>
        <patternFill>
          <bgColor theme="0" tint="-0.34998626667073579"/>
        </patternFill>
      </fill>
    </dxf>
    <dxf>
      <fill>
        <patternFill>
          <bgColor rgb="FF00B050"/>
        </patternFill>
      </fill>
    </dxf>
    <dxf>
      <fill>
        <patternFill>
          <bgColor rgb="FF92D050"/>
        </patternFill>
      </fill>
    </dxf>
    <dxf>
      <fill>
        <patternFill>
          <bgColor rgb="FFEBE600"/>
        </patternFill>
      </fill>
    </dxf>
    <dxf>
      <fill>
        <patternFill>
          <bgColor rgb="FFFFC000"/>
        </patternFill>
      </fill>
    </dxf>
    <dxf>
      <fill>
        <patternFill>
          <bgColor rgb="FFFF00FF"/>
        </patternFill>
      </fill>
    </dxf>
    <dxf>
      <fill>
        <patternFill>
          <bgColor rgb="FF9900CC"/>
        </patternFill>
      </fill>
    </dxf>
    <dxf>
      <fill>
        <patternFill>
          <bgColor rgb="FF6600CC"/>
        </patternFill>
      </fill>
    </dxf>
    <dxf>
      <font>
        <color theme="0"/>
      </font>
      <fill>
        <patternFill>
          <bgColor theme="1"/>
        </patternFill>
      </fill>
    </dxf>
    <dxf>
      <fill>
        <patternFill>
          <bgColor rgb="FFFF0000"/>
        </patternFill>
      </fill>
    </dxf>
    <dxf>
      <fill>
        <patternFill>
          <bgColor rgb="FFC00000"/>
        </patternFill>
      </fill>
    </dxf>
    <dxf>
      <fill>
        <patternFill>
          <bgColor rgb="FFFF6600"/>
        </patternFill>
      </fill>
    </dxf>
    <dxf>
      <fill>
        <patternFill>
          <bgColor rgb="FF0070C0"/>
        </patternFill>
      </fill>
    </dxf>
    <dxf>
      <fill>
        <patternFill>
          <bgColor rgb="FF00B0F0"/>
        </patternFill>
      </fill>
    </dxf>
    <dxf>
      <fill>
        <patternFill>
          <bgColor rgb="FF92D050"/>
        </patternFill>
      </fill>
    </dxf>
    <dxf>
      <fill>
        <patternFill>
          <bgColor rgb="FF00B050"/>
        </patternFill>
      </fill>
    </dxf>
    <dxf>
      <fill>
        <patternFill>
          <bgColor rgb="FF00B0F0"/>
        </patternFill>
      </fill>
    </dxf>
    <dxf>
      <fill>
        <patternFill>
          <bgColor rgb="FF9900CC"/>
        </patternFill>
      </fill>
    </dxf>
    <dxf>
      <fill>
        <patternFill>
          <bgColor rgb="FFC00000"/>
        </patternFill>
      </fill>
    </dxf>
    <dxf>
      <fill>
        <patternFill>
          <bgColor rgb="FF0070C0"/>
        </patternFill>
      </fill>
    </dxf>
    <dxf>
      <fill>
        <patternFill>
          <bgColor rgb="FF6600CC"/>
        </patternFill>
      </fill>
    </dxf>
    <dxf>
      <fill>
        <patternFill>
          <bgColor rgb="FFFF00FF"/>
        </patternFill>
      </fill>
    </dxf>
    <dxf>
      <font>
        <color theme="0"/>
      </font>
      <fill>
        <patternFill>
          <bgColor theme="1"/>
        </patternFill>
      </fill>
    </dxf>
    <dxf>
      <fill>
        <patternFill>
          <bgColor rgb="FFFF6600"/>
        </patternFill>
      </fill>
    </dxf>
    <dxf>
      <font>
        <b val="0"/>
        <i val="0"/>
        <color theme="0" tint="-0.499984740745262"/>
      </font>
      <fill>
        <patternFill>
          <bgColor theme="0" tint="-0.34998626667073579"/>
        </patternFill>
      </fill>
    </dxf>
    <dxf>
      <fill>
        <patternFill>
          <bgColor rgb="FFEBE600"/>
        </patternFill>
      </fill>
    </dxf>
    <dxf>
      <fill>
        <patternFill>
          <bgColor rgb="FFFF0000"/>
        </patternFill>
      </fill>
    </dxf>
    <dxf>
      <fill>
        <patternFill>
          <bgColor rgb="FFFFC000"/>
        </patternFill>
      </fill>
    </dxf>
    <dxf>
      <font>
        <b val="0"/>
        <i val="0"/>
        <color theme="0" tint="-0.499984740745262"/>
      </font>
      <fill>
        <patternFill>
          <bgColor theme="0" tint="-0.34998626667073579"/>
        </patternFill>
      </fill>
    </dxf>
    <dxf>
      <fill>
        <patternFill>
          <bgColor rgb="FF0070C0"/>
        </patternFill>
      </fill>
    </dxf>
    <dxf>
      <font>
        <color theme="1"/>
      </font>
      <fill>
        <patternFill>
          <bgColor rgb="FFFF6600"/>
        </patternFill>
      </fill>
    </dxf>
    <dxf>
      <font>
        <color theme="0"/>
      </font>
      <fill>
        <patternFill>
          <bgColor theme="1"/>
        </patternFill>
      </fill>
    </dxf>
    <dxf>
      <fill>
        <patternFill>
          <bgColor rgb="FFC00000"/>
        </patternFill>
      </fill>
    </dxf>
    <dxf>
      <fill>
        <patternFill>
          <bgColor rgb="FFEBE600"/>
        </patternFill>
      </fill>
    </dxf>
    <dxf>
      <fill>
        <patternFill>
          <bgColor rgb="FF00B0F0"/>
        </patternFill>
      </fill>
    </dxf>
    <dxf>
      <fill>
        <patternFill>
          <bgColor rgb="FF92D050"/>
        </patternFill>
      </fill>
    </dxf>
    <dxf>
      <fill>
        <patternFill>
          <bgColor rgb="FF00B050"/>
        </patternFill>
      </fill>
    </dxf>
    <dxf>
      <fill>
        <patternFill>
          <bgColor rgb="FFFF0000"/>
        </patternFill>
      </fill>
    </dxf>
    <dxf>
      <fill>
        <patternFill>
          <bgColor rgb="FFFF00FF"/>
        </patternFill>
      </fill>
    </dxf>
    <dxf>
      <fill>
        <patternFill>
          <bgColor rgb="FF9900CC"/>
        </patternFill>
      </fill>
    </dxf>
    <dxf>
      <fill>
        <patternFill>
          <bgColor rgb="FF6600CC"/>
        </patternFill>
      </fill>
    </dxf>
    <dxf>
      <fill>
        <patternFill>
          <bgColor rgb="FFFFC000"/>
        </patternFill>
      </fill>
    </dxf>
    <dxf>
      <font>
        <b val="0"/>
        <i val="0"/>
        <color theme="0" tint="-0.499984740745262"/>
      </font>
      <fill>
        <patternFill>
          <bgColor theme="0" tint="-0.34998626667073579"/>
        </patternFill>
      </fill>
    </dxf>
    <dxf>
      <fill>
        <patternFill>
          <bgColor rgb="FF00B0F0"/>
        </patternFill>
      </fill>
    </dxf>
    <dxf>
      <fill>
        <patternFill>
          <bgColor rgb="FF00B050"/>
        </patternFill>
      </fill>
    </dxf>
    <dxf>
      <fill>
        <patternFill>
          <bgColor rgb="FF92D050"/>
        </patternFill>
      </fill>
    </dxf>
    <dxf>
      <fill>
        <patternFill>
          <bgColor rgb="FFEBE600"/>
        </patternFill>
      </fill>
    </dxf>
    <dxf>
      <fill>
        <patternFill>
          <bgColor rgb="FFFFC000"/>
        </patternFill>
      </fill>
    </dxf>
    <dxf>
      <fill>
        <patternFill>
          <bgColor rgb="FF0070C0"/>
        </patternFill>
      </fill>
    </dxf>
    <dxf>
      <font>
        <color theme="0"/>
      </font>
      <fill>
        <patternFill>
          <bgColor theme="1"/>
        </patternFill>
      </fill>
    </dxf>
    <dxf>
      <fill>
        <patternFill>
          <bgColor rgb="FFFF6600"/>
        </patternFill>
      </fill>
    </dxf>
    <dxf>
      <fill>
        <patternFill>
          <bgColor rgb="FFC00000"/>
        </patternFill>
      </fill>
    </dxf>
    <dxf>
      <fill>
        <patternFill>
          <bgColor rgb="FFFF0000"/>
        </patternFill>
      </fill>
    </dxf>
    <dxf>
      <fill>
        <patternFill>
          <bgColor rgb="FFFF00FF"/>
        </patternFill>
      </fill>
    </dxf>
    <dxf>
      <fill>
        <patternFill>
          <bgColor rgb="FF9900CC"/>
        </patternFill>
      </fill>
    </dxf>
    <dxf>
      <fill>
        <patternFill>
          <bgColor rgb="FF6600CC"/>
        </patternFill>
      </fill>
    </dxf>
    <dxf>
      <fill>
        <patternFill>
          <bgColor rgb="FF6600CC"/>
        </patternFill>
      </fill>
    </dxf>
    <dxf>
      <fill>
        <patternFill>
          <bgColor rgb="FF0070C0"/>
        </patternFill>
      </fill>
    </dxf>
    <dxf>
      <fill>
        <patternFill>
          <bgColor rgb="FF00B0F0"/>
        </patternFill>
      </fill>
    </dxf>
    <dxf>
      <fill>
        <patternFill>
          <bgColor rgb="FF00B050"/>
        </patternFill>
      </fill>
    </dxf>
    <dxf>
      <fill>
        <patternFill>
          <bgColor rgb="FF92D050"/>
        </patternFill>
      </fill>
    </dxf>
    <dxf>
      <fill>
        <patternFill>
          <bgColor rgb="FFEBE600"/>
        </patternFill>
      </fill>
    </dxf>
    <dxf>
      <fill>
        <patternFill>
          <bgColor rgb="FFFFC000"/>
        </patternFill>
      </fill>
    </dxf>
    <dxf>
      <font>
        <b val="0"/>
        <i val="0"/>
        <color theme="0" tint="-0.499984740745262"/>
      </font>
      <fill>
        <patternFill>
          <bgColor theme="0" tint="-0.34998626667073579"/>
        </patternFill>
      </fill>
    </dxf>
    <dxf>
      <fill>
        <patternFill>
          <bgColor rgb="FFFF6600"/>
        </patternFill>
      </fill>
    </dxf>
    <dxf>
      <font>
        <color theme="0"/>
      </font>
      <fill>
        <patternFill>
          <bgColor theme="1"/>
        </patternFill>
      </fill>
    </dxf>
    <dxf>
      <fill>
        <patternFill>
          <bgColor rgb="FFC00000"/>
        </patternFill>
      </fill>
    </dxf>
    <dxf>
      <fill>
        <patternFill>
          <bgColor rgb="FFFF0000"/>
        </patternFill>
      </fill>
    </dxf>
    <dxf>
      <fill>
        <patternFill>
          <bgColor rgb="FFFF00FF"/>
        </patternFill>
      </fill>
    </dxf>
    <dxf>
      <fill>
        <patternFill>
          <bgColor rgb="FF9900CC"/>
        </patternFill>
      </fill>
    </dxf>
    <dxf>
      <fill>
        <patternFill>
          <bgColor rgb="FF9900CC"/>
        </patternFill>
      </fill>
    </dxf>
    <dxf>
      <fill>
        <patternFill>
          <bgColor rgb="FF0070C0"/>
        </patternFill>
      </fill>
    </dxf>
    <dxf>
      <fill>
        <patternFill>
          <bgColor rgb="FF00B0F0"/>
        </patternFill>
      </fill>
    </dxf>
    <dxf>
      <fill>
        <patternFill>
          <bgColor rgb="FF92D050"/>
        </patternFill>
      </fill>
    </dxf>
    <dxf>
      <fill>
        <patternFill>
          <bgColor rgb="FFEBE600"/>
        </patternFill>
      </fill>
    </dxf>
    <dxf>
      <fill>
        <patternFill>
          <bgColor rgb="FFFFC000"/>
        </patternFill>
      </fill>
    </dxf>
    <dxf>
      <font>
        <b val="0"/>
        <i val="0"/>
        <color theme="0" tint="-0.499984740745262"/>
      </font>
      <fill>
        <patternFill>
          <bgColor theme="0" tint="-0.34998626667073579"/>
        </patternFill>
      </fill>
    </dxf>
    <dxf>
      <fill>
        <patternFill>
          <bgColor rgb="FFFF0000"/>
        </patternFill>
      </fill>
    </dxf>
    <dxf>
      <fill>
        <patternFill>
          <bgColor rgb="FFC00000"/>
        </patternFill>
      </fill>
    </dxf>
    <dxf>
      <fill>
        <patternFill>
          <bgColor rgb="FFFF6600"/>
        </patternFill>
      </fill>
    </dxf>
    <dxf>
      <font>
        <color theme="0"/>
      </font>
      <fill>
        <patternFill>
          <bgColor theme="1"/>
        </patternFill>
      </fill>
    </dxf>
    <dxf>
      <fill>
        <patternFill>
          <bgColor rgb="FF6600CC"/>
        </patternFill>
      </fill>
    </dxf>
    <dxf>
      <fill>
        <patternFill>
          <bgColor rgb="FFFF00FF"/>
        </patternFill>
      </fill>
    </dxf>
    <dxf>
      <fill>
        <patternFill>
          <bgColor rgb="FF00B050"/>
        </patternFill>
      </fill>
    </dxf>
    <dxf>
      <font>
        <color theme="1"/>
      </font>
      <fill>
        <patternFill>
          <bgColor rgb="FFFF6600"/>
        </patternFill>
      </fill>
    </dxf>
    <dxf>
      <font>
        <color theme="0"/>
      </font>
      <fill>
        <patternFill>
          <bgColor theme="1"/>
        </patternFill>
      </fill>
    </dxf>
    <dxf>
      <fill>
        <patternFill>
          <bgColor rgb="FFC00000"/>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FF0000"/>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ill>
        <patternFill>
          <bgColor rgb="FFFF00FF"/>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FF6600"/>
        </patternFill>
      </fill>
    </dxf>
    <dxf>
      <font>
        <color theme="0"/>
      </font>
      <fill>
        <patternFill>
          <bgColor theme="1"/>
        </patternFill>
      </fill>
    </dxf>
    <dxf>
      <fill>
        <patternFill>
          <bgColor rgb="FF92D050"/>
        </patternFill>
      </fill>
    </dxf>
    <dxf>
      <fill>
        <patternFill>
          <bgColor rgb="FFFF0000"/>
        </patternFill>
      </fill>
    </dxf>
    <dxf>
      <font>
        <b val="0"/>
        <i val="0"/>
        <color theme="0" tint="-0.499984740745262"/>
      </font>
      <fill>
        <patternFill>
          <bgColor theme="0" tint="-0.34998626667073579"/>
        </patternFill>
      </fill>
    </dxf>
    <dxf>
      <fill>
        <patternFill>
          <bgColor rgb="FFFF00FF"/>
        </patternFill>
      </fill>
    </dxf>
    <dxf>
      <fill>
        <patternFill>
          <bgColor rgb="FF9900CC"/>
        </patternFill>
      </fill>
    </dxf>
    <dxf>
      <fill>
        <patternFill>
          <bgColor rgb="FF6600CC"/>
        </patternFill>
      </fill>
    </dxf>
    <dxf>
      <font>
        <color theme="0"/>
      </font>
      <fill>
        <patternFill>
          <bgColor theme="1"/>
        </patternFill>
      </fill>
    </dxf>
    <dxf>
      <fill>
        <patternFill>
          <bgColor rgb="FF0070C0"/>
        </patternFill>
      </fill>
    </dxf>
    <dxf>
      <fill>
        <patternFill>
          <bgColor rgb="FF00B0F0"/>
        </patternFill>
      </fill>
    </dxf>
    <dxf>
      <fill>
        <patternFill>
          <bgColor rgb="FF00B050"/>
        </patternFill>
      </fill>
    </dxf>
    <dxf>
      <fill>
        <patternFill>
          <bgColor rgb="FF92D050"/>
        </patternFill>
      </fill>
    </dxf>
    <dxf>
      <fill>
        <patternFill>
          <bgColor rgb="FFEBE600"/>
        </patternFill>
      </fill>
    </dxf>
    <dxf>
      <fill>
        <patternFill>
          <bgColor rgb="FFFFC000"/>
        </patternFill>
      </fill>
    </dxf>
    <dxf>
      <fill>
        <patternFill>
          <bgColor rgb="FFFF6600"/>
        </patternFill>
      </fill>
    </dxf>
    <dxf>
      <fill>
        <patternFill>
          <bgColor rgb="FFC00000"/>
        </patternFill>
      </fill>
    </dxf>
    <dxf>
      <font>
        <color theme="0"/>
      </font>
      <fill>
        <patternFill>
          <bgColor theme="1"/>
        </patternFill>
      </fill>
    </dxf>
    <dxf>
      <fill>
        <patternFill>
          <bgColor rgb="FFC00000"/>
        </patternFill>
      </fill>
    </dxf>
    <dxf>
      <fill>
        <patternFill>
          <bgColor rgb="FFFF0000"/>
        </patternFill>
      </fill>
    </dxf>
    <dxf>
      <fill>
        <patternFill>
          <bgColor rgb="FFFF00FF"/>
        </patternFill>
      </fill>
    </dxf>
    <dxf>
      <fill>
        <patternFill>
          <bgColor rgb="FF9900CC"/>
        </patternFill>
      </fill>
    </dxf>
    <dxf>
      <fill>
        <patternFill>
          <bgColor rgb="FF6600CC"/>
        </patternFill>
      </fill>
    </dxf>
    <dxf>
      <fill>
        <patternFill>
          <bgColor rgb="FFFF6600"/>
        </patternFill>
      </fill>
    </dxf>
    <dxf>
      <fill>
        <patternFill>
          <bgColor rgb="FF92D050"/>
        </patternFill>
      </fill>
    </dxf>
    <dxf>
      <fill>
        <patternFill>
          <bgColor rgb="FFEBE600"/>
        </patternFill>
      </fill>
    </dxf>
    <dxf>
      <fill>
        <patternFill>
          <bgColor rgb="FFFFC000"/>
        </patternFill>
      </fill>
    </dxf>
    <dxf>
      <font>
        <b val="0"/>
        <i val="0"/>
        <color theme="0" tint="-0.499984740745262"/>
      </font>
      <fill>
        <patternFill>
          <bgColor theme="0" tint="-0.34998626667073579"/>
        </patternFill>
      </fill>
    </dxf>
    <dxf>
      <fill>
        <patternFill>
          <bgColor rgb="FF0070C0"/>
        </patternFill>
      </fill>
    </dxf>
    <dxf>
      <fill>
        <patternFill>
          <bgColor rgb="FF00B0F0"/>
        </patternFill>
      </fill>
    </dxf>
    <dxf>
      <fill>
        <patternFill>
          <bgColor rgb="FF00B050"/>
        </patternFill>
      </fill>
    </dxf>
    <dxf>
      <font>
        <b val="0"/>
        <i val="0"/>
        <color theme="0" tint="-0.499984740745262"/>
      </font>
      <fill>
        <patternFill>
          <bgColor theme="0" tint="-0.34998626667073579"/>
        </patternFill>
      </fill>
    </dxf>
    <dxf>
      <font>
        <color theme="0"/>
      </font>
      <fill>
        <patternFill>
          <bgColor theme="1"/>
        </patternFill>
      </fill>
    </dxf>
    <dxf>
      <fill>
        <patternFill>
          <bgColor rgb="FFC00000"/>
        </patternFill>
      </fill>
    </dxf>
    <dxf>
      <fill>
        <patternFill>
          <bgColor rgb="FFFF00FF"/>
        </patternFill>
      </fill>
    </dxf>
    <dxf>
      <fill>
        <patternFill>
          <bgColor rgb="FF9900CC"/>
        </patternFill>
      </fill>
    </dxf>
    <dxf>
      <fill>
        <patternFill>
          <bgColor rgb="FF6600CC"/>
        </patternFill>
      </fill>
    </dxf>
    <dxf>
      <fill>
        <patternFill>
          <bgColor rgb="FF0070C0"/>
        </patternFill>
      </fill>
    </dxf>
    <dxf>
      <fill>
        <patternFill>
          <bgColor rgb="FFFF0000"/>
        </patternFill>
      </fill>
    </dxf>
    <dxf>
      <fill>
        <patternFill>
          <bgColor rgb="FF00B0F0"/>
        </patternFill>
      </fill>
    </dxf>
    <dxf>
      <fill>
        <patternFill>
          <bgColor rgb="FF00B050"/>
        </patternFill>
      </fill>
    </dxf>
    <dxf>
      <fill>
        <patternFill>
          <bgColor rgb="FF92D050"/>
        </patternFill>
      </fill>
    </dxf>
    <dxf>
      <fill>
        <patternFill>
          <bgColor rgb="FFEBE600"/>
        </patternFill>
      </fill>
    </dxf>
    <dxf>
      <fill>
        <patternFill>
          <bgColor rgb="FFFFC000"/>
        </patternFill>
      </fill>
    </dxf>
    <dxf>
      <font>
        <color theme="1"/>
      </font>
      <fill>
        <patternFill>
          <bgColor rgb="FFFF6600"/>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ont>
        <color theme="0"/>
      </font>
      <fill>
        <patternFill>
          <bgColor theme="1"/>
        </patternFill>
      </fill>
    </dxf>
    <dxf>
      <fill>
        <patternFill>
          <bgColor rgb="FFFF6600"/>
        </patternFill>
      </fill>
    </dxf>
    <dxf>
      <fill>
        <patternFill>
          <bgColor rgb="FFC00000"/>
        </patternFill>
      </fill>
    </dxf>
    <dxf>
      <fill>
        <patternFill>
          <bgColor rgb="FFFF0000"/>
        </patternFill>
      </fill>
    </dxf>
    <dxf>
      <fill>
        <patternFill>
          <bgColor rgb="FFC00000"/>
        </patternFill>
      </fill>
    </dxf>
    <dxf>
      <fill>
        <patternFill>
          <bgColor rgb="FFFF6600"/>
        </patternFill>
      </fill>
    </dxf>
    <dxf>
      <fill>
        <patternFill>
          <bgColor rgb="FFEBE600"/>
        </patternFill>
      </fill>
    </dxf>
    <dxf>
      <font>
        <color theme="0"/>
      </font>
      <fill>
        <patternFill>
          <bgColor theme="1"/>
        </patternFill>
      </fill>
    </dxf>
    <dxf>
      <font>
        <b val="0"/>
        <i val="0"/>
        <color theme="0" tint="-0.499984740745262"/>
      </font>
      <fill>
        <patternFill>
          <bgColor theme="0" tint="-0.34998626667073579"/>
        </patternFill>
      </fill>
    </dxf>
    <dxf>
      <fill>
        <patternFill>
          <bgColor rgb="FFFFC000"/>
        </patternFill>
      </fill>
    </dxf>
    <dxf>
      <fill>
        <patternFill>
          <bgColor rgb="FF6600CC"/>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9900CC"/>
        </patternFill>
      </fill>
    </dxf>
    <dxf>
      <fill>
        <patternFill>
          <bgColor rgb="FFFF00FF"/>
        </patternFill>
      </fill>
    </dxf>
    <dxf>
      <fill>
        <patternFill>
          <bgColor rgb="FF6600CC"/>
        </patternFill>
      </fill>
    </dxf>
    <dxf>
      <fill>
        <patternFill>
          <bgColor rgb="FFFFC000"/>
        </patternFill>
      </fill>
    </dxf>
    <dxf>
      <fill>
        <patternFill>
          <bgColor rgb="FFFF6600"/>
        </patternFill>
      </fill>
    </dxf>
    <dxf>
      <font>
        <b val="0"/>
        <i val="0"/>
        <color theme="0" tint="-0.499984740745262"/>
      </font>
      <fill>
        <patternFill>
          <bgColor theme="0" tint="-0.34998626667073579"/>
        </patternFill>
      </fill>
    </dxf>
    <dxf>
      <fill>
        <patternFill>
          <bgColor rgb="FFEBE600"/>
        </patternFill>
      </fill>
    </dxf>
    <dxf>
      <fill>
        <patternFill>
          <bgColor rgb="FF92D050"/>
        </patternFill>
      </fill>
    </dxf>
    <dxf>
      <fill>
        <patternFill>
          <bgColor rgb="FF00B050"/>
        </patternFill>
      </fill>
    </dxf>
    <dxf>
      <fill>
        <patternFill>
          <bgColor rgb="FF00B0F0"/>
        </patternFill>
      </fill>
    </dxf>
    <dxf>
      <font>
        <color theme="0"/>
      </font>
      <fill>
        <patternFill>
          <bgColor theme="1"/>
        </patternFill>
      </fill>
    </dxf>
    <dxf>
      <fill>
        <patternFill>
          <bgColor rgb="FFC00000"/>
        </patternFill>
      </fill>
    </dxf>
    <dxf>
      <fill>
        <patternFill>
          <bgColor rgb="FFFF0000"/>
        </patternFill>
      </fill>
    </dxf>
    <dxf>
      <fill>
        <patternFill>
          <bgColor rgb="FFFF00FF"/>
        </patternFill>
      </fill>
    </dxf>
    <dxf>
      <fill>
        <patternFill>
          <bgColor rgb="FF0070C0"/>
        </patternFill>
      </fill>
    </dxf>
    <dxf>
      <fill>
        <patternFill>
          <bgColor rgb="FF9900CC"/>
        </patternFill>
      </fill>
    </dxf>
    <dxf>
      <fill>
        <patternFill>
          <bgColor rgb="FFFF0000"/>
        </patternFill>
      </fill>
    </dxf>
    <dxf>
      <fill>
        <patternFill>
          <bgColor rgb="FFC00000"/>
        </patternFill>
      </fill>
    </dxf>
    <dxf>
      <font>
        <color theme="0"/>
      </font>
      <fill>
        <patternFill>
          <bgColor theme="1"/>
        </patternFill>
      </fill>
    </dxf>
    <dxf>
      <font>
        <color theme="1"/>
      </font>
      <fill>
        <patternFill>
          <bgColor rgb="FFFF6600"/>
        </patternFill>
      </fill>
    </dxf>
    <dxf>
      <fill>
        <patternFill>
          <bgColor rgb="FF00B050"/>
        </patternFill>
      </fill>
    </dxf>
    <dxf>
      <fill>
        <patternFill>
          <bgColor rgb="FFFF00FF"/>
        </patternFill>
      </fill>
    </dxf>
    <dxf>
      <fill>
        <patternFill>
          <bgColor rgb="FF9900CC"/>
        </patternFill>
      </fill>
    </dxf>
    <dxf>
      <fill>
        <patternFill>
          <bgColor rgb="FF6600CC"/>
        </patternFill>
      </fill>
    </dxf>
    <dxf>
      <fill>
        <patternFill>
          <bgColor rgb="FF0070C0"/>
        </patternFill>
      </fill>
    </dxf>
    <dxf>
      <fill>
        <patternFill>
          <bgColor rgb="FF00B0F0"/>
        </patternFill>
      </fill>
    </dxf>
    <dxf>
      <fill>
        <patternFill>
          <bgColor rgb="FF92D050"/>
        </patternFill>
      </fill>
    </dxf>
    <dxf>
      <fill>
        <patternFill>
          <bgColor rgb="FFEBE600"/>
        </patternFill>
      </fill>
    </dxf>
    <dxf>
      <fill>
        <patternFill>
          <bgColor rgb="FFFFC000"/>
        </patternFill>
      </fill>
    </dxf>
    <dxf>
      <font>
        <b val="0"/>
        <i val="0"/>
        <color theme="0" tint="-0.499984740745262"/>
      </font>
      <fill>
        <patternFill>
          <bgColor theme="0" tint="-0.34998626667073579"/>
        </patternFill>
      </fill>
    </dxf>
    <dxf>
      <font>
        <b val="0"/>
        <i val="0"/>
        <color theme="0" tint="-0.499984740745262"/>
      </font>
      <fill>
        <patternFill>
          <bgColor theme="0" tint="-0.34998626667073579"/>
        </patternFill>
      </fill>
    </dxf>
    <dxf>
      <fill>
        <patternFill>
          <bgColor rgb="FFFFC000"/>
        </patternFill>
      </fill>
    </dxf>
    <dxf>
      <fill>
        <patternFill>
          <bgColor rgb="FF92D050"/>
        </patternFill>
      </fill>
    </dxf>
    <dxf>
      <font>
        <color theme="0"/>
      </font>
      <fill>
        <patternFill>
          <bgColor theme="1"/>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FF00FF"/>
        </patternFill>
      </fill>
    </dxf>
    <dxf>
      <fill>
        <patternFill>
          <bgColor rgb="FF9900CC"/>
        </patternFill>
      </fill>
    </dxf>
    <dxf>
      <fill>
        <patternFill>
          <bgColor rgb="FFFF0000"/>
        </patternFill>
      </fill>
    </dxf>
    <dxf>
      <fill>
        <patternFill>
          <bgColor rgb="FFC00000"/>
        </patternFill>
      </fill>
    </dxf>
    <dxf>
      <fill>
        <patternFill>
          <bgColor rgb="FFFF6600"/>
        </patternFill>
      </fill>
    </dxf>
    <dxf>
      <fill>
        <patternFill>
          <bgColor rgb="FFEBE600"/>
        </patternFill>
      </fill>
    </dxf>
    <dxf>
      <fill>
        <patternFill>
          <bgColor rgb="FFFF6600"/>
        </patternFill>
      </fill>
    </dxf>
    <dxf>
      <font>
        <color theme="0"/>
      </font>
      <fill>
        <patternFill>
          <bgColor theme="1"/>
        </patternFill>
      </fill>
    </dxf>
    <dxf>
      <fill>
        <patternFill>
          <bgColor rgb="FF0070C0"/>
        </patternFill>
      </fill>
    </dxf>
    <dxf>
      <fill>
        <patternFill>
          <bgColor rgb="FF6600CC"/>
        </patternFill>
      </fill>
    </dxf>
    <dxf>
      <fill>
        <patternFill>
          <bgColor rgb="FFFF0000"/>
        </patternFill>
      </fill>
    </dxf>
    <dxf>
      <fill>
        <patternFill>
          <bgColor rgb="FF9900CC"/>
        </patternFill>
      </fill>
    </dxf>
    <dxf>
      <fill>
        <patternFill>
          <bgColor rgb="FFFF00FF"/>
        </patternFill>
      </fill>
    </dxf>
    <dxf>
      <fill>
        <patternFill>
          <bgColor rgb="FFC00000"/>
        </patternFill>
      </fill>
    </dxf>
    <dxf>
      <font>
        <b val="0"/>
        <i val="0"/>
        <color theme="0" tint="-0.499984740745262"/>
      </font>
      <fill>
        <patternFill>
          <bgColor theme="0" tint="-0.34998626667073579"/>
        </patternFill>
      </fill>
    </dxf>
    <dxf>
      <fill>
        <patternFill>
          <bgColor rgb="FF00B0F0"/>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EBE600"/>
        </patternFill>
      </fill>
    </dxf>
    <dxf>
      <font>
        <b val="0"/>
        <i val="0"/>
        <color theme="0" tint="-0.499984740745262"/>
      </font>
      <fill>
        <patternFill>
          <bgColor theme="0" tint="-0.34998626667073579"/>
        </patternFill>
      </fill>
    </dxf>
    <dxf>
      <fill>
        <patternFill>
          <bgColor rgb="FFFFC000"/>
        </patternFill>
      </fill>
    </dxf>
    <dxf>
      <fill>
        <patternFill>
          <bgColor rgb="FF92D050"/>
        </patternFill>
      </fill>
    </dxf>
    <dxf>
      <fill>
        <patternFill>
          <bgColor rgb="FF00B05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FF6600"/>
        </patternFill>
      </fill>
    </dxf>
    <dxf>
      <font>
        <color theme="0"/>
      </font>
      <fill>
        <patternFill>
          <bgColor theme="1"/>
        </patternFill>
      </fill>
    </dxf>
    <dxf>
      <fill>
        <patternFill>
          <bgColor rgb="FF00B0F0"/>
        </patternFill>
      </fill>
    </dxf>
    <dxf>
      <fill>
        <patternFill>
          <bgColor rgb="FFEBE6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ill>
        <patternFill>
          <bgColor rgb="FFFF0000"/>
        </patternFill>
      </fill>
    </dxf>
    <dxf>
      <fill>
        <patternFill>
          <bgColor rgb="FFC00000"/>
        </patternFill>
      </fill>
    </dxf>
    <dxf>
      <font>
        <color theme="0"/>
      </font>
      <fill>
        <patternFill>
          <bgColor theme="1"/>
        </patternFill>
      </fill>
    </dxf>
    <dxf>
      <font>
        <color theme="1"/>
      </font>
      <fill>
        <patternFill>
          <bgColor rgb="FFFF6600"/>
        </patternFill>
      </fill>
    </dxf>
    <dxf>
      <font>
        <b val="0"/>
        <i val="0"/>
        <color theme="0" tint="-0.499984740745262"/>
      </font>
      <fill>
        <patternFill>
          <bgColor theme="0" tint="-0.34998626667073579"/>
        </patternFill>
      </fill>
    </dxf>
    <dxf>
      <fill>
        <patternFill>
          <bgColor rgb="FFFFC000"/>
        </patternFill>
      </fill>
    </dxf>
    <dxf>
      <fill>
        <patternFill>
          <bgColor rgb="FFFF00FF"/>
        </patternFill>
      </fill>
    </dxf>
    <dxf>
      <fill>
        <patternFill>
          <bgColor rgb="FFFF00FF"/>
        </patternFill>
      </fill>
    </dxf>
    <dxf>
      <fill>
        <patternFill>
          <bgColor rgb="FFFF0000"/>
        </patternFill>
      </fill>
    </dxf>
    <dxf>
      <fill>
        <patternFill>
          <bgColor rgb="FF92D050"/>
        </patternFill>
      </fill>
    </dxf>
    <dxf>
      <fill>
        <patternFill>
          <bgColor rgb="FFC00000"/>
        </patternFill>
      </fill>
    </dxf>
    <dxf>
      <font>
        <color theme="0"/>
      </font>
      <fill>
        <patternFill>
          <bgColor theme="1"/>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0070C0"/>
        </patternFill>
      </fill>
    </dxf>
    <dxf>
      <fill>
        <patternFill>
          <bgColor rgb="FF00B050"/>
        </patternFill>
      </fill>
    </dxf>
    <dxf>
      <fill>
        <patternFill>
          <bgColor rgb="FF00B0F0"/>
        </patternFill>
      </fill>
    </dxf>
    <dxf>
      <fill>
        <patternFill>
          <bgColor rgb="FF6600CC"/>
        </patternFill>
      </fill>
    </dxf>
    <dxf>
      <fill>
        <patternFill>
          <bgColor rgb="FFFF6600"/>
        </patternFill>
      </fill>
    </dxf>
    <dxf>
      <fill>
        <patternFill>
          <bgColor rgb="FF9900CC"/>
        </patternFill>
      </fill>
    </dxf>
    <dxf>
      <fill>
        <patternFill>
          <bgColor rgb="FFFFC000"/>
        </patternFill>
      </fill>
    </dxf>
    <dxf>
      <font>
        <b val="0"/>
        <i val="0"/>
        <color theme="0" tint="-0.499984740745262"/>
      </font>
      <fill>
        <patternFill>
          <bgColor theme="0" tint="-0.34998626667073579"/>
        </patternFill>
      </fill>
    </dxf>
    <dxf>
      <font>
        <color theme="0"/>
      </font>
      <fill>
        <patternFill>
          <bgColor theme="1"/>
        </patternFill>
      </fill>
    </dxf>
    <dxf>
      <fill>
        <patternFill>
          <bgColor rgb="FFFF0000"/>
        </patternFill>
      </fill>
    </dxf>
    <dxf>
      <fill>
        <patternFill>
          <bgColor rgb="FFFF6600"/>
        </patternFill>
      </fill>
    </dxf>
    <dxf>
      <fill>
        <patternFill>
          <bgColor rgb="FFC00000"/>
        </patternFill>
      </fill>
    </dxf>
    <dxf>
      <fill>
        <patternFill>
          <bgColor rgb="FFEBE600"/>
        </patternFill>
      </fill>
    </dxf>
    <dxf>
      <fill>
        <patternFill>
          <bgColor rgb="FFFF00FF"/>
        </patternFill>
      </fill>
    </dxf>
    <dxf>
      <fill>
        <patternFill>
          <bgColor rgb="FF9900CC"/>
        </patternFill>
      </fill>
    </dxf>
    <dxf>
      <fill>
        <patternFill>
          <bgColor rgb="FF6600CC"/>
        </patternFill>
      </fill>
    </dxf>
    <dxf>
      <fill>
        <patternFill>
          <bgColor rgb="FF0070C0"/>
        </patternFill>
      </fill>
    </dxf>
    <dxf>
      <fill>
        <patternFill>
          <bgColor rgb="FF00B0F0"/>
        </patternFill>
      </fill>
    </dxf>
    <dxf>
      <fill>
        <patternFill>
          <bgColor rgb="FF00B050"/>
        </patternFill>
      </fill>
    </dxf>
    <dxf>
      <fill>
        <patternFill>
          <bgColor rgb="FF92D050"/>
        </patternFill>
      </fill>
    </dxf>
    <dxf>
      <fill>
        <patternFill>
          <bgColor rgb="FF00B0F0"/>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C00000"/>
        </patternFill>
      </fill>
    </dxf>
    <dxf>
      <font>
        <color theme="0"/>
      </font>
      <fill>
        <patternFill>
          <bgColor theme="1"/>
        </patternFill>
      </fill>
    </dxf>
    <dxf>
      <fill>
        <patternFill>
          <bgColor rgb="FFFF6600"/>
        </patternFill>
      </fill>
    </dxf>
    <dxf>
      <font>
        <color theme="1"/>
      </font>
      <fill>
        <patternFill>
          <bgColor rgb="FFFF6600"/>
        </patternFill>
      </fill>
    </dxf>
    <dxf>
      <font>
        <color theme="0"/>
      </font>
      <fill>
        <patternFill>
          <bgColor theme="1"/>
        </patternFill>
      </fill>
    </dxf>
    <dxf>
      <fill>
        <patternFill>
          <bgColor rgb="FF92D050"/>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00B0F0"/>
        </patternFill>
      </fill>
    </dxf>
    <dxf>
      <fill>
        <patternFill>
          <bgColor rgb="FF00B05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C00000"/>
        </patternFill>
      </fill>
    </dxf>
    <dxf>
      <font>
        <b val="0"/>
        <i val="0"/>
        <color theme="0" tint="-0.499984740745262"/>
      </font>
      <fill>
        <patternFill>
          <bgColor theme="0" tint="-0.34998626667073579"/>
        </patternFill>
      </fill>
    </dxf>
    <dxf>
      <font>
        <color rgb="FF6600CC"/>
      </font>
    </dxf>
    <dxf>
      <font>
        <color rgb="FF9900CC"/>
      </font>
    </dxf>
    <dxf>
      <font>
        <color rgb="FFFF00FF"/>
      </font>
    </dxf>
    <dxf>
      <font>
        <color rgb="FFFF0000"/>
      </font>
    </dxf>
    <dxf>
      <font>
        <color rgb="FFC00000"/>
      </font>
    </dxf>
    <dxf>
      <font>
        <color rgb="FFFF6600"/>
      </font>
    </dxf>
    <dxf>
      <font>
        <color rgb="FF0070C0"/>
      </font>
    </dxf>
    <dxf>
      <font>
        <color rgb="FF00B0F0"/>
      </font>
    </dxf>
    <dxf>
      <font>
        <color rgb="FF00B050"/>
      </font>
    </dxf>
    <dxf>
      <font>
        <color rgb="FF92D050"/>
      </font>
    </dxf>
    <dxf>
      <font>
        <color rgb="FFEBE600"/>
      </font>
    </dxf>
    <dxf>
      <font>
        <color rgb="FFFFC000"/>
      </font>
    </dxf>
    <dxf>
      <font>
        <color theme="1"/>
      </font>
    </dxf>
    <dxf>
      <font>
        <color rgb="FFC00000"/>
      </font>
    </dxf>
    <dxf>
      <font>
        <b val="0"/>
        <i val="0"/>
        <color theme="0" tint="-0.499984740745262"/>
      </font>
      <fill>
        <patternFill>
          <bgColor theme="0" tint="-0.34998626667073579"/>
        </patternFill>
      </fill>
    </dxf>
    <dxf>
      <font>
        <color theme="1"/>
      </font>
    </dxf>
    <dxf>
      <font>
        <color rgb="FF00B050"/>
      </font>
    </dxf>
    <dxf>
      <font>
        <color rgb="FF6600CC"/>
      </font>
    </dxf>
    <dxf>
      <font>
        <color rgb="FFEBE600"/>
      </font>
    </dxf>
    <dxf>
      <font>
        <color rgb="FF00B0F0"/>
      </font>
    </dxf>
    <dxf>
      <font>
        <color rgb="FFFF00FF"/>
      </font>
    </dxf>
    <dxf>
      <font>
        <color rgb="FFFF0000"/>
      </font>
    </dxf>
    <dxf>
      <font>
        <color rgb="FFFFC000"/>
      </font>
    </dxf>
    <dxf>
      <font>
        <color rgb="FF92D050"/>
      </font>
    </dxf>
    <dxf>
      <font>
        <color rgb="FF0070C0"/>
      </font>
    </dxf>
    <dxf>
      <font>
        <color rgb="FF9900CC"/>
      </font>
    </dxf>
    <dxf>
      <font>
        <color rgb="FFFF6600"/>
      </font>
    </dxf>
    <dxf>
      <font>
        <color rgb="FF00B0F0"/>
      </font>
    </dxf>
    <dxf>
      <font>
        <color rgb="FF6600CC"/>
      </font>
    </dxf>
    <dxf>
      <font>
        <color rgb="FFFF00FF"/>
      </font>
    </dxf>
    <dxf>
      <font>
        <color rgb="FFC00000"/>
      </font>
    </dxf>
    <dxf>
      <font>
        <color rgb="FFFF6600"/>
      </font>
    </dxf>
    <dxf>
      <font>
        <color rgb="FF0070C0"/>
      </font>
    </dxf>
    <dxf>
      <font>
        <color rgb="FFFF0000"/>
      </font>
    </dxf>
    <dxf>
      <font>
        <color rgb="FFEBE600"/>
      </font>
    </dxf>
    <dxf>
      <font>
        <color rgb="FF00B050"/>
      </font>
    </dxf>
    <dxf>
      <font>
        <color rgb="FF92D050"/>
      </font>
    </dxf>
    <dxf>
      <font>
        <color rgb="FFFFC000"/>
      </font>
    </dxf>
    <dxf>
      <font>
        <color theme="1"/>
      </font>
    </dxf>
    <dxf>
      <font>
        <b val="0"/>
        <i val="0"/>
        <color theme="0" tint="-0.499984740745262"/>
      </font>
      <fill>
        <patternFill>
          <bgColor theme="0" tint="-0.34998626667073579"/>
        </patternFill>
      </fill>
    </dxf>
    <dxf>
      <font>
        <color rgb="FF9900CC"/>
      </font>
    </dxf>
    <dxf>
      <font>
        <color rgb="FF6600CC"/>
      </font>
    </dxf>
    <dxf>
      <font>
        <color rgb="FF00B050"/>
      </font>
    </dxf>
    <dxf>
      <font>
        <color rgb="FFFF6600"/>
      </font>
    </dxf>
    <dxf>
      <font>
        <color rgb="FF92D050"/>
      </font>
    </dxf>
    <dxf>
      <font>
        <color rgb="FFFF0000"/>
      </font>
    </dxf>
    <dxf>
      <font>
        <color rgb="FFFF00FF"/>
      </font>
    </dxf>
    <dxf>
      <font>
        <color rgb="FFEBE600"/>
      </font>
    </dxf>
    <dxf>
      <font>
        <color theme="1"/>
      </font>
    </dxf>
    <dxf>
      <font>
        <color rgb="FFC00000"/>
      </font>
    </dxf>
    <dxf>
      <font>
        <color rgb="FF9900CC"/>
      </font>
    </dxf>
    <dxf>
      <font>
        <color rgb="FFFFC000"/>
      </font>
    </dxf>
    <dxf>
      <font>
        <b val="0"/>
        <i val="0"/>
        <color theme="0" tint="-0.499984740745262"/>
      </font>
      <fill>
        <patternFill>
          <bgColor theme="0" tint="-0.34998626667073579"/>
        </patternFill>
      </fill>
    </dxf>
    <dxf>
      <font>
        <color rgb="FF0070C0"/>
      </font>
    </dxf>
    <dxf>
      <font>
        <color rgb="FF00B0F0"/>
      </font>
    </dxf>
    <dxf>
      <font>
        <color rgb="FF00B0F0"/>
      </font>
    </dxf>
    <dxf>
      <font>
        <color rgb="FF0070C0"/>
      </font>
    </dxf>
    <dxf>
      <font>
        <color rgb="FF6600CC"/>
      </font>
    </dxf>
    <dxf>
      <font>
        <color rgb="FF9900CC"/>
      </font>
    </dxf>
    <dxf>
      <font>
        <color rgb="FFFF00FF"/>
      </font>
    </dxf>
    <dxf>
      <font>
        <b val="0"/>
        <i val="0"/>
        <color theme="0" tint="-0.499984740745262"/>
      </font>
      <fill>
        <patternFill>
          <bgColor theme="0" tint="-0.34998626667073579"/>
        </patternFill>
      </fill>
    </dxf>
    <dxf>
      <font>
        <color rgb="FFFF0000"/>
      </font>
    </dxf>
    <dxf>
      <font>
        <color rgb="FFC00000"/>
      </font>
    </dxf>
    <dxf>
      <font>
        <color rgb="FFFF6600"/>
      </font>
    </dxf>
    <dxf>
      <font>
        <color rgb="FFFFC000"/>
      </font>
    </dxf>
    <dxf>
      <font>
        <color theme="1"/>
      </font>
    </dxf>
    <dxf>
      <font>
        <color rgb="FFEBE600"/>
      </font>
    </dxf>
    <dxf>
      <font>
        <color rgb="FF92D050"/>
      </font>
    </dxf>
    <dxf>
      <font>
        <color rgb="FF00B050"/>
      </font>
    </dxf>
    <dxf>
      <font>
        <color rgb="FFFF0000"/>
      </font>
    </dxf>
    <dxf>
      <font>
        <color rgb="FFFF00FF"/>
      </font>
    </dxf>
    <dxf>
      <font>
        <color rgb="FF9900CC"/>
      </font>
    </dxf>
    <dxf>
      <font>
        <color rgb="FF6600CC"/>
      </font>
    </dxf>
    <dxf>
      <font>
        <color rgb="FF0070C0"/>
      </font>
    </dxf>
    <dxf>
      <font>
        <color rgb="FF00B050"/>
      </font>
    </dxf>
    <dxf>
      <font>
        <color rgb="FF92D050"/>
      </font>
    </dxf>
    <dxf>
      <font>
        <color rgb="FFEBE600"/>
      </font>
    </dxf>
    <dxf>
      <font>
        <color rgb="FFFFC000"/>
      </font>
    </dxf>
    <dxf>
      <font>
        <color theme="1"/>
      </font>
    </dxf>
    <dxf>
      <font>
        <b val="0"/>
        <i val="0"/>
        <color theme="0" tint="-0.499984740745262"/>
      </font>
      <fill>
        <patternFill>
          <bgColor theme="0" tint="-0.34998626667073579"/>
        </patternFill>
      </fill>
    </dxf>
    <dxf>
      <font>
        <color rgb="FF00B0F0"/>
      </font>
    </dxf>
    <dxf>
      <font>
        <color rgb="FFFF6600"/>
      </font>
    </dxf>
    <dxf>
      <font>
        <color rgb="FFC00000"/>
      </font>
    </dxf>
    <dxf>
      <font>
        <color theme="0" tint="-0.499984740745262"/>
      </font>
      <fill>
        <patternFill>
          <bgColor theme="0" tint="-0.34998626667073579"/>
        </patternFill>
      </fill>
    </dxf>
    <dxf>
      <font>
        <color theme="0"/>
      </font>
      <fill>
        <patternFill>
          <bgColor theme="1"/>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rgb="FF0070C0"/>
      </font>
    </dxf>
    <dxf>
      <font>
        <color rgb="FF6600CC"/>
      </font>
    </dxf>
    <dxf>
      <font>
        <color rgb="FF9900CC"/>
      </font>
    </dxf>
    <dxf>
      <font>
        <color rgb="FFFF00FF"/>
      </font>
    </dxf>
    <dxf>
      <font>
        <color rgb="FFFF0000"/>
      </font>
    </dxf>
    <dxf>
      <font>
        <color rgb="FFC00000"/>
      </font>
    </dxf>
    <dxf>
      <font>
        <color rgb="FFFFC000"/>
      </font>
    </dxf>
    <dxf>
      <font>
        <b val="0"/>
        <i val="0"/>
        <color theme="0" tint="-0.499984740745262"/>
      </font>
      <fill>
        <patternFill>
          <bgColor theme="0" tint="-0.34998626667073579"/>
        </patternFill>
      </fill>
    </dxf>
    <dxf>
      <font>
        <color theme="1"/>
      </font>
    </dxf>
    <dxf>
      <font>
        <color rgb="FFFF6600"/>
      </font>
    </dxf>
    <dxf>
      <font>
        <color rgb="FFEBE600"/>
      </font>
    </dxf>
    <dxf>
      <font>
        <color rgb="FF92D050"/>
      </font>
    </dxf>
    <dxf>
      <font>
        <color rgb="FF00B050"/>
      </font>
    </dxf>
    <dxf>
      <font>
        <color rgb="FF00B0F0"/>
      </font>
    </dxf>
    <dxf>
      <font>
        <color rgb="FFC00000"/>
      </font>
    </dxf>
    <dxf>
      <font>
        <color rgb="FFFF0000"/>
      </font>
    </dxf>
    <dxf>
      <font>
        <color rgb="FFFF00FF"/>
      </font>
    </dxf>
    <dxf>
      <font>
        <color rgb="FF9900CC"/>
      </font>
    </dxf>
    <dxf>
      <font>
        <b val="0"/>
        <i val="0"/>
        <color theme="0" tint="-0.499984740745262"/>
      </font>
      <fill>
        <patternFill>
          <bgColor theme="0" tint="-0.34998626667073579"/>
        </patternFill>
      </fill>
    </dxf>
    <dxf>
      <font>
        <color theme="1"/>
      </font>
    </dxf>
    <dxf>
      <font>
        <color rgb="FFFF6600"/>
      </font>
    </dxf>
    <dxf>
      <font>
        <color rgb="FFFFC000"/>
      </font>
    </dxf>
    <dxf>
      <font>
        <color rgb="FFEBE600"/>
      </font>
    </dxf>
    <dxf>
      <font>
        <color rgb="FF92D050"/>
      </font>
    </dxf>
    <dxf>
      <font>
        <color rgb="FF00B050"/>
      </font>
    </dxf>
    <dxf>
      <font>
        <color rgb="FF00B0F0"/>
      </font>
    </dxf>
    <dxf>
      <font>
        <color rgb="FF0070C0"/>
      </font>
    </dxf>
    <dxf>
      <font>
        <color rgb="FF6600CC"/>
      </font>
    </dxf>
    <dxf>
      <font>
        <color rgb="FFFF0000"/>
      </font>
    </dxf>
    <dxf>
      <font>
        <color rgb="FF00B050"/>
      </font>
    </dxf>
    <dxf>
      <font>
        <color rgb="FFC00000"/>
      </font>
    </dxf>
    <dxf>
      <font>
        <color theme="1"/>
      </font>
    </dxf>
    <dxf>
      <font>
        <b val="0"/>
        <i val="0"/>
        <color theme="0" tint="-0.499984740745262"/>
      </font>
      <fill>
        <patternFill>
          <bgColor theme="0" tint="-0.34998626667073579"/>
        </patternFill>
      </fill>
    </dxf>
    <dxf>
      <font>
        <color rgb="FFFF6600"/>
      </font>
    </dxf>
    <dxf>
      <font>
        <color rgb="FFFFC000"/>
      </font>
    </dxf>
    <dxf>
      <font>
        <color rgb="FFEBE600"/>
      </font>
    </dxf>
    <dxf>
      <font>
        <color rgb="FF92D050"/>
      </font>
    </dxf>
    <dxf>
      <font>
        <color rgb="FF00B0F0"/>
      </font>
    </dxf>
    <dxf>
      <font>
        <color rgb="FF0070C0"/>
      </font>
    </dxf>
    <dxf>
      <font>
        <color rgb="FF6600CC"/>
      </font>
    </dxf>
    <dxf>
      <font>
        <color rgb="FF9900CC"/>
      </font>
    </dxf>
    <dxf>
      <font>
        <color rgb="FFFF00FF"/>
      </font>
    </dxf>
    <dxf>
      <font>
        <color rgb="FF00B050"/>
      </font>
    </dxf>
    <dxf>
      <font>
        <color rgb="FF00B0F0"/>
      </font>
    </dxf>
    <dxf>
      <font>
        <color rgb="FF0070C0"/>
      </font>
    </dxf>
    <dxf>
      <font>
        <color rgb="FF6600CC"/>
      </font>
    </dxf>
    <dxf>
      <font>
        <color rgb="FF9900CC"/>
      </font>
    </dxf>
    <dxf>
      <font>
        <color rgb="FFFF0000"/>
      </font>
    </dxf>
    <dxf>
      <font>
        <color rgb="FFFF00FF"/>
      </font>
    </dxf>
    <dxf>
      <font>
        <b val="0"/>
        <i val="0"/>
        <color theme="0" tint="-0.499984740745262"/>
      </font>
      <fill>
        <patternFill>
          <bgColor theme="0" tint="-0.34998626667073579"/>
        </patternFill>
      </fill>
    </dxf>
    <dxf>
      <font>
        <color theme="1"/>
      </font>
    </dxf>
    <dxf>
      <font>
        <color rgb="FFFF6600"/>
      </font>
    </dxf>
    <dxf>
      <font>
        <color rgb="FFC00000"/>
      </font>
    </dxf>
    <dxf>
      <font>
        <color rgb="FFFFC000"/>
      </font>
    </dxf>
    <dxf>
      <font>
        <color rgb="FFEBE600"/>
      </font>
    </dxf>
    <dxf>
      <font>
        <color rgb="FF92D050"/>
      </font>
    </dxf>
    <dxf>
      <font>
        <b val="0"/>
        <i val="0"/>
        <color theme="0" tint="-0.499984740745262"/>
      </font>
      <fill>
        <patternFill>
          <bgColor theme="0" tint="-0.34998626667073579"/>
        </patternFill>
      </fill>
    </dxf>
    <dxf>
      <font>
        <color theme="1"/>
      </font>
    </dxf>
    <dxf>
      <font>
        <color rgb="FF6600CC"/>
      </font>
    </dxf>
    <dxf>
      <font>
        <color rgb="FF0070C0"/>
      </font>
    </dxf>
    <dxf>
      <font>
        <color rgb="FFFF6600"/>
      </font>
    </dxf>
    <dxf>
      <font>
        <color rgb="FFEBE600"/>
      </font>
    </dxf>
    <dxf>
      <font>
        <color rgb="FF00B0F0"/>
      </font>
    </dxf>
    <dxf>
      <font>
        <color rgb="FF00B050"/>
      </font>
    </dxf>
    <dxf>
      <font>
        <color rgb="FFC00000"/>
      </font>
    </dxf>
    <dxf>
      <font>
        <color rgb="FFFF0000"/>
      </font>
    </dxf>
    <dxf>
      <font>
        <color rgb="FFFF00FF"/>
      </font>
    </dxf>
    <dxf>
      <font>
        <color rgb="FF9900CC"/>
      </font>
    </dxf>
    <dxf>
      <font>
        <color rgb="FF92D050"/>
      </font>
    </dxf>
    <dxf>
      <font>
        <color rgb="FFFFC000"/>
      </font>
    </dxf>
    <dxf>
      <font>
        <color rgb="FFFF00FF"/>
      </font>
    </dxf>
    <dxf>
      <font>
        <color rgb="FF0070C0"/>
      </font>
    </dxf>
    <dxf>
      <font>
        <color rgb="FF6600CC"/>
      </font>
    </dxf>
    <dxf>
      <font>
        <b val="0"/>
        <i val="0"/>
        <color theme="0" tint="-0.499984740745262"/>
      </font>
      <fill>
        <patternFill>
          <bgColor theme="0" tint="-0.34998626667073579"/>
        </patternFill>
      </fill>
    </dxf>
    <dxf>
      <font>
        <color rgb="FFC00000"/>
      </font>
    </dxf>
    <dxf>
      <font>
        <color rgb="FFFF0000"/>
      </font>
    </dxf>
    <dxf>
      <font>
        <color rgb="FFFF6600"/>
      </font>
    </dxf>
    <dxf>
      <font>
        <color rgb="FF9900CC"/>
      </font>
    </dxf>
    <dxf>
      <font>
        <color rgb="FFFFC000"/>
      </font>
    </dxf>
    <dxf>
      <font>
        <color rgb="FFEBE600"/>
      </font>
    </dxf>
    <dxf>
      <font>
        <color rgb="FF92D050"/>
      </font>
    </dxf>
    <dxf>
      <font>
        <color rgb="FF00B050"/>
      </font>
    </dxf>
    <dxf>
      <font>
        <color rgb="FF00B0F0"/>
      </font>
    </dxf>
    <dxf>
      <font>
        <color theme="1"/>
      </font>
    </dxf>
    <dxf>
      <font>
        <color theme="1"/>
      </font>
    </dxf>
    <dxf>
      <font>
        <color theme="0" tint="-0.499984740745262"/>
      </font>
    </dxf>
    <dxf>
      <font>
        <color theme="0" tint="-0.499984740745262"/>
      </font>
    </dxf>
    <dxf>
      <font>
        <color theme="1"/>
      </font>
    </dxf>
    <dxf>
      <font>
        <color theme="0" tint="-0.499984740745262"/>
      </font>
    </dxf>
    <dxf>
      <font>
        <color theme="1"/>
      </font>
    </dxf>
    <dxf>
      <font>
        <color theme="1"/>
      </font>
    </dxf>
    <dxf>
      <font>
        <color theme="0" tint="-0.499984740745262"/>
      </font>
    </dxf>
    <dxf>
      <font>
        <color theme="0"/>
      </font>
      <fill>
        <patternFill>
          <bgColor theme="1"/>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font>
      <fill>
        <patternFill>
          <bgColor theme="1"/>
        </patternFill>
      </fill>
    </dxf>
    <dxf>
      <font>
        <b val="0"/>
        <i val="0"/>
        <color theme="0" tint="-0.499984740745262"/>
      </font>
      <fill>
        <patternFill>
          <bgColor theme="0" tint="-0.34998626667073579"/>
        </patternFill>
      </fill>
    </dxf>
    <dxf>
      <fill>
        <patternFill>
          <bgColor rgb="FFEBE600"/>
        </patternFill>
      </fill>
    </dxf>
    <dxf>
      <fill>
        <patternFill>
          <bgColor rgb="FFFFC0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FF6600"/>
        </patternFill>
      </fill>
    </dxf>
    <dxf>
      <font>
        <color theme="0"/>
      </font>
      <fill>
        <patternFill>
          <bgColor theme="1"/>
        </patternFill>
      </fill>
    </dxf>
    <dxf>
      <fill>
        <patternFill>
          <bgColor rgb="FFEBE600"/>
        </patternFill>
      </fill>
    </dxf>
    <dxf>
      <fill>
        <patternFill>
          <bgColor rgb="FFFFC000"/>
        </patternFill>
      </fill>
    </dxf>
    <dxf>
      <fill>
        <patternFill>
          <bgColor rgb="FFFF0000"/>
        </patternFill>
      </fill>
    </dxf>
    <dxf>
      <font>
        <color theme="0"/>
      </font>
      <fill>
        <patternFill>
          <bgColor theme="1"/>
        </patternFill>
      </fill>
    </dxf>
    <dxf>
      <fill>
        <patternFill>
          <bgColor rgb="FFFF6600"/>
        </patternFill>
      </fill>
    </dxf>
    <dxf>
      <fill>
        <patternFill>
          <bgColor rgb="FFC00000"/>
        </patternFill>
      </fill>
    </dxf>
    <dxf>
      <fill>
        <patternFill>
          <bgColor rgb="FFFF00FF"/>
        </patternFill>
      </fill>
    </dxf>
    <dxf>
      <fill>
        <patternFill>
          <bgColor rgb="FF6600CC"/>
        </patternFill>
      </fill>
    </dxf>
    <dxf>
      <fill>
        <patternFill>
          <bgColor rgb="FF0070C0"/>
        </patternFill>
      </fill>
    </dxf>
    <dxf>
      <fill>
        <patternFill>
          <bgColor rgb="FF00B0F0"/>
        </patternFill>
      </fill>
    </dxf>
    <dxf>
      <fill>
        <patternFill>
          <bgColor rgb="FF00B050"/>
        </patternFill>
      </fill>
    </dxf>
    <dxf>
      <fill>
        <patternFill>
          <bgColor rgb="FF92D050"/>
        </patternFill>
      </fill>
    </dxf>
    <dxf>
      <font>
        <b val="0"/>
        <i val="0"/>
        <color theme="0" tint="-0.499984740745262"/>
      </font>
      <fill>
        <patternFill>
          <bgColor theme="0" tint="-0.34998626667073579"/>
        </patternFill>
      </fill>
    </dxf>
    <dxf>
      <fill>
        <patternFill>
          <bgColor rgb="FF9900CC"/>
        </patternFill>
      </fill>
    </dxf>
    <dxf>
      <fill>
        <patternFill>
          <bgColor rgb="FFC00000"/>
        </patternFill>
      </fill>
    </dxf>
    <dxf>
      <fill>
        <patternFill>
          <bgColor rgb="FFFF6600"/>
        </patternFill>
      </fill>
    </dxf>
    <dxf>
      <font>
        <b val="0"/>
        <i val="0"/>
        <color theme="0" tint="-0.499984740745262"/>
      </font>
      <fill>
        <patternFill>
          <bgColor theme="0" tint="-0.34998626667073579"/>
        </patternFill>
      </fill>
    </dxf>
    <dxf>
      <fill>
        <patternFill>
          <bgColor rgb="FF00B0F0"/>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ont>
        <color theme="0"/>
      </font>
      <fill>
        <patternFill>
          <bgColor theme="1"/>
        </patternFill>
      </fill>
    </dxf>
    <dxf>
      <font>
        <color theme="1"/>
      </font>
      <fill>
        <patternFill>
          <bgColor rgb="FFFF6600"/>
        </patternFill>
      </fill>
    </dxf>
    <dxf>
      <font>
        <color theme="0"/>
      </font>
      <fill>
        <patternFill>
          <bgColor theme="1"/>
        </patternFill>
      </fill>
    </dxf>
    <dxf>
      <fill>
        <patternFill>
          <bgColor rgb="FFC00000"/>
        </patternFill>
      </fill>
    </dxf>
    <dxf>
      <fill>
        <patternFill>
          <bgColor rgb="FFFF0000"/>
        </patternFill>
      </fill>
    </dxf>
    <dxf>
      <fill>
        <patternFill>
          <bgColor rgb="FFFF00FF"/>
        </patternFill>
      </fill>
    </dxf>
    <dxf>
      <fill>
        <patternFill>
          <bgColor rgb="FF6600CC"/>
        </patternFill>
      </fill>
    </dxf>
    <dxf>
      <fill>
        <patternFill>
          <bgColor rgb="FF0070C0"/>
        </patternFill>
      </fill>
    </dxf>
    <dxf>
      <fill>
        <patternFill>
          <bgColor rgb="FF00B0F0"/>
        </patternFill>
      </fill>
    </dxf>
    <dxf>
      <fill>
        <patternFill>
          <bgColor rgb="FF00B050"/>
        </patternFill>
      </fill>
    </dxf>
    <dxf>
      <fill>
        <patternFill>
          <bgColor rgb="FF92D050"/>
        </patternFill>
      </fill>
    </dxf>
    <dxf>
      <fill>
        <patternFill>
          <bgColor rgb="FFEBE600"/>
        </patternFill>
      </fill>
    </dxf>
    <dxf>
      <fill>
        <patternFill>
          <bgColor rgb="FFFFC000"/>
        </patternFill>
      </fill>
    </dxf>
    <dxf>
      <font>
        <b val="0"/>
        <i val="0"/>
        <color theme="0" tint="-0.499984740745262"/>
      </font>
      <fill>
        <patternFill>
          <bgColor theme="0" tint="-0.34998626667073579"/>
        </patternFill>
      </fill>
    </dxf>
    <dxf>
      <fill>
        <patternFill>
          <bgColor rgb="FF9900CC"/>
        </patternFill>
      </fill>
    </dxf>
    <dxf>
      <fill>
        <patternFill>
          <bgColor rgb="FF00B050"/>
        </patternFill>
      </fill>
    </dxf>
    <dxf>
      <fill>
        <patternFill>
          <bgColor rgb="FF00B0F0"/>
        </patternFill>
      </fill>
    </dxf>
    <dxf>
      <fill>
        <patternFill>
          <bgColor rgb="FF0070C0"/>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FF6600"/>
        </patternFill>
      </fill>
    </dxf>
    <dxf>
      <font>
        <color theme="0"/>
      </font>
      <fill>
        <patternFill>
          <bgColor theme="1"/>
        </patternFill>
      </fill>
    </dxf>
    <dxf>
      <fill>
        <patternFill>
          <bgColor rgb="FF6600CC"/>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92D050"/>
        </patternFill>
      </fill>
    </dxf>
    <dxf>
      <fill>
        <patternFill>
          <bgColor rgb="FFEBE600"/>
        </patternFill>
      </fill>
    </dxf>
    <dxf>
      <fill>
        <patternFill>
          <bgColor rgb="FFFFC000"/>
        </patternFill>
      </fill>
    </dxf>
    <dxf>
      <font>
        <b val="0"/>
        <i val="0"/>
        <color theme="0" tint="-0.499984740745262"/>
      </font>
      <fill>
        <patternFill>
          <bgColor theme="0" tint="-0.34998626667073579"/>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FF6600"/>
        </patternFill>
      </fill>
    </dxf>
    <dxf>
      <font>
        <color theme="0"/>
      </font>
      <fill>
        <patternFill>
          <bgColor theme="1"/>
        </patternFill>
      </fill>
    </dxf>
    <dxf>
      <font>
        <color theme="0"/>
      </font>
      <fill>
        <patternFill>
          <bgColor theme="1"/>
        </patternFill>
      </fill>
    </dxf>
    <dxf>
      <fill>
        <patternFill>
          <bgColor rgb="FFC00000"/>
        </patternFill>
      </fill>
    </dxf>
    <dxf>
      <fill>
        <patternFill>
          <bgColor rgb="FFFF6600"/>
        </patternFill>
      </fill>
    </dxf>
    <dxf>
      <fill>
        <patternFill>
          <bgColor rgb="FF6600CC"/>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9900CC"/>
        </patternFill>
      </fill>
    </dxf>
    <dxf>
      <fill>
        <patternFill>
          <bgColor rgb="FFFF00FF"/>
        </patternFill>
      </fill>
    </dxf>
    <dxf>
      <fill>
        <patternFill>
          <bgColor rgb="FFFF0000"/>
        </patternFill>
      </fill>
    </dxf>
    <dxf>
      <fill>
        <patternFill>
          <bgColor rgb="FFEBE600"/>
        </patternFill>
      </fill>
    </dxf>
    <dxf>
      <fill>
        <patternFill>
          <bgColor rgb="FFFFC000"/>
        </patternFill>
      </fill>
    </dxf>
    <dxf>
      <font>
        <color theme="0"/>
      </font>
      <fill>
        <patternFill>
          <bgColor theme="1"/>
        </patternFill>
      </fill>
    </dxf>
    <dxf>
      <font>
        <color theme="1"/>
      </font>
      <fill>
        <patternFill>
          <bgColor rgb="FFFF6600"/>
        </patternFill>
      </fill>
    </dxf>
    <dxf>
      <fill>
        <patternFill>
          <bgColor rgb="FF00B0F0"/>
        </patternFill>
      </fill>
    </dxf>
    <dxf>
      <font>
        <b val="0"/>
        <i val="0"/>
        <color theme="0" tint="-0.499984740745262"/>
      </font>
      <fill>
        <patternFill>
          <bgColor theme="0" tint="-0.34998626667073579"/>
        </patternFill>
      </fill>
    </dxf>
    <dxf>
      <fill>
        <patternFill>
          <bgColor rgb="FFC00000"/>
        </patternFill>
      </fill>
    </dxf>
    <dxf>
      <fill>
        <patternFill>
          <bgColor rgb="FFFF0000"/>
        </patternFill>
      </fill>
    </dxf>
    <dxf>
      <fill>
        <patternFill>
          <bgColor rgb="FFFF00FF"/>
        </patternFill>
      </fill>
    </dxf>
    <dxf>
      <fill>
        <patternFill>
          <bgColor rgb="FF9900CC"/>
        </patternFill>
      </fill>
    </dxf>
    <dxf>
      <fill>
        <patternFill>
          <bgColor rgb="FF6600CC"/>
        </patternFill>
      </fill>
    </dxf>
    <dxf>
      <fill>
        <patternFill>
          <bgColor rgb="FF0070C0"/>
        </patternFill>
      </fill>
    </dxf>
    <dxf>
      <fill>
        <patternFill>
          <bgColor rgb="FF00B050"/>
        </patternFill>
      </fill>
    </dxf>
    <dxf>
      <fill>
        <patternFill>
          <bgColor rgb="FF92D050"/>
        </patternFill>
      </fill>
    </dxf>
    <dxf>
      <font>
        <color theme="0"/>
      </font>
      <fill>
        <patternFill>
          <bgColor theme="1"/>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FF6600"/>
        </patternFill>
      </fill>
    </dxf>
    <dxf>
      <fill>
        <patternFill>
          <bgColor rgb="FF00B0F0"/>
        </patternFill>
      </fill>
    </dxf>
    <dxf>
      <fill>
        <patternFill>
          <bgColor rgb="FF0070C0"/>
        </patternFill>
      </fill>
    </dxf>
    <dxf>
      <fill>
        <patternFill>
          <bgColor rgb="FF6600CC"/>
        </patternFill>
      </fill>
    </dxf>
    <dxf>
      <fill>
        <patternFill>
          <bgColor rgb="FFC00000"/>
        </patternFill>
      </fill>
    </dxf>
    <dxf>
      <fill>
        <patternFill>
          <bgColor rgb="FF00B050"/>
        </patternFill>
      </fill>
    </dxf>
    <dxf>
      <fill>
        <patternFill>
          <bgColor rgb="FFFF0000"/>
        </patternFill>
      </fill>
    </dxf>
    <dxf>
      <fill>
        <patternFill>
          <bgColor rgb="FFFF6600"/>
        </patternFill>
      </fill>
    </dxf>
    <dxf>
      <font>
        <color theme="0"/>
      </font>
      <fill>
        <patternFill>
          <bgColor theme="1"/>
        </patternFill>
      </fill>
    </dxf>
    <dxf>
      <fill>
        <patternFill>
          <bgColor rgb="FFFF00FF"/>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9900CC"/>
        </patternFill>
      </fill>
    </dxf>
    <dxf>
      <fill>
        <patternFill>
          <bgColor rgb="FF92D050"/>
        </patternFill>
      </fill>
    </dxf>
    <dxf>
      <fill>
        <patternFill>
          <bgColor rgb="FFFFC000"/>
        </patternFill>
      </fill>
    </dxf>
    <dxf>
      <font>
        <b val="0"/>
        <i val="0"/>
        <color theme="0" tint="-0.499984740745262"/>
      </font>
      <fill>
        <patternFill>
          <bgColor theme="0" tint="-0.34998626667073579"/>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FF6600"/>
        </patternFill>
      </fill>
    </dxf>
    <dxf>
      <font>
        <color theme="0"/>
      </font>
      <fill>
        <patternFill>
          <bgColor theme="1"/>
        </patternFill>
      </fill>
    </dxf>
    <dxf>
      <fill>
        <patternFill>
          <bgColor rgb="FFEBE600"/>
        </patternFill>
      </fill>
    </dxf>
    <dxf>
      <fill>
        <patternFill>
          <bgColor rgb="FF9900CC"/>
        </patternFill>
      </fill>
    </dxf>
    <dxf>
      <fill>
        <patternFill>
          <bgColor rgb="FF92D050"/>
        </patternFill>
      </fill>
    </dxf>
    <dxf>
      <fill>
        <patternFill>
          <bgColor rgb="FF00B050"/>
        </patternFill>
      </fill>
    </dxf>
    <dxf>
      <font>
        <b val="0"/>
        <i val="0"/>
        <color theme="0" tint="-0.499984740745262"/>
      </font>
      <fill>
        <patternFill>
          <bgColor theme="0" tint="-0.34998626667073579"/>
        </patternFill>
      </fill>
    </dxf>
    <dxf>
      <fill>
        <patternFill>
          <bgColor rgb="FF00B0F0"/>
        </patternFill>
      </fill>
    </dxf>
    <dxf>
      <fill>
        <patternFill>
          <bgColor rgb="FFFFC000"/>
        </patternFill>
      </fill>
    </dxf>
    <dxf>
      <font>
        <color theme="1"/>
      </font>
      <fill>
        <patternFill>
          <bgColor rgb="FFFF6600"/>
        </patternFill>
      </fill>
    </dxf>
    <dxf>
      <font>
        <color theme="0"/>
      </font>
      <fill>
        <patternFill>
          <bgColor theme="1"/>
        </patternFill>
      </fill>
    </dxf>
    <dxf>
      <fill>
        <patternFill>
          <bgColor rgb="FFC00000"/>
        </patternFill>
      </fill>
    </dxf>
    <dxf>
      <fill>
        <patternFill>
          <bgColor rgb="FFFF0000"/>
        </patternFill>
      </fill>
    </dxf>
    <dxf>
      <fill>
        <patternFill>
          <bgColor rgb="FFFF00FF"/>
        </patternFill>
      </fill>
    </dxf>
    <dxf>
      <fill>
        <patternFill>
          <bgColor rgb="FF6600CC"/>
        </patternFill>
      </fill>
    </dxf>
    <dxf>
      <fill>
        <patternFill>
          <bgColor rgb="FF0070C0"/>
        </patternFill>
      </fill>
    </dxf>
    <dxf>
      <fill>
        <patternFill>
          <bgColor rgb="FFEBE600"/>
        </patternFill>
      </fill>
    </dxf>
    <dxf>
      <fill>
        <patternFill>
          <bgColor rgb="FF92D050"/>
        </patternFill>
      </fill>
    </dxf>
    <dxf>
      <font>
        <color theme="0"/>
      </font>
      <fill>
        <patternFill>
          <bgColor theme="1"/>
        </patternFill>
      </fill>
    </dxf>
    <dxf>
      <fill>
        <patternFill>
          <bgColor rgb="FFFFC000"/>
        </patternFill>
      </fill>
    </dxf>
    <dxf>
      <fill>
        <patternFill>
          <bgColor rgb="FFEBE600"/>
        </patternFill>
      </fill>
    </dxf>
    <dxf>
      <font>
        <b val="0"/>
        <i val="0"/>
        <color theme="0" tint="-0.499984740745262"/>
      </font>
      <fill>
        <patternFill>
          <bgColor theme="0" tint="-0.34998626667073579"/>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FF00FF"/>
        </patternFill>
      </fill>
    </dxf>
    <dxf>
      <fill>
        <patternFill>
          <bgColor rgb="FFFF0000"/>
        </patternFill>
      </fill>
    </dxf>
    <dxf>
      <fill>
        <patternFill>
          <bgColor rgb="FFC00000"/>
        </patternFill>
      </fill>
    </dxf>
    <dxf>
      <fill>
        <patternFill>
          <bgColor rgb="FFFF6600"/>
        </patternFill>
      </fill>
    </dxf>
    <dxf>
      <fill>
        <patternFill>
          <bgColor rgb="FF9900CC"/>
        </patternFill>
      </fill>
    </dxf>
    <dxf>
      <fill>
        <patternFill>
          <bgColor rgb="FF92D050"/>
        </patternFill>
      </fill>
    </dxf>
    <dxf>
      <font>
        <color theme="0"/>
      </font>
      <fill>
        <patternFill>
          <bgColor theme="1"/>
        </patternFill>
      </fill>
    </dxf>
    <dxf>
      <fill>
        <patternFill>
          <bgColor rgb="FF00B050"/>
        </patternFill>
      </fill>
    </dxf>
    <dxf>
      <font>
        <b val="0"/>
        <i val="0"/>
        <color theme="0" tint="-0.499984740745262"/>
      </font>
      <fill>
        <patternFill>
          <bgColor theme="0" tint="-0.34998626667073579"/>
        </patternFill>
      </fill>
    </dxf>
    <dxf>
      <fill>
        <patternFill>
          <bgColor rgb="FFEBE600"/>
        </patternFill>
      </fill>
    </dxf>
    <dxf>
      <fill>
        <patternFill>
          <bgColor rgb="FFFF6600"/>
        </patternFill>
      </fill>
    </dxf>
    <dxf>
      <fill>
        <patternFill>
          <bgColor rgb="FFFF0000"/>
        </patternFill>
      </fill>
    </dxf>
    <dxf>
      <fill>
        <patternFill>
          <bgColor rgb="FFFF00FF"/>
        </patternFill>
      </fill>
    </dxf>
    <dxf>
      <fill>
        <patternFill>
          <bgColor rgb="FF9900CC"/>
        </patternFill>
      </fill>
    </dxf>
    <dxf>
      <fill>
        <patternFill>
          <bgColor rgb="FF6600CC"/>
        </patternFill>
      </fill>
    </dxf>
    <dxf>
      <fill>
        <patternFill>
          <bgColor rgb="FF0070C0"/>
        </patternFill>
      </fill>
    </dxf>
    <dxf>
      <fill>
        <patternFill>
          <bgColor rgb="FFFFC000"/>
        </patternFill>
      </fill>
    </dxf>
    <dxf>
      <fill>
        <patternFill>
          <bgColor rgb="FF00B0F0"/>
        </patternFill>
      </fill>
    </dxf>
    <dxf>
      <fill>
        <patternFill>
          <bgColor rgb="FFC00000"/>
        </patternFill>
      </fill>
    </dxf>
    <dxf>
      <fill>
        <patternFill>
          <bgColor rgb="FF00B0F0"/>
        </patternFill>
      </fill>
    </dxf>
    <dxf>
      <fill>
        <patternFill>
          <bgColor rgb="FFFF6600"/>
        </patternFill>
      </fill>
    </dxf>
    <dxf>
      <font>
        <b val="0"/>
        <i val="0"/>
        <color theme="0" tint="-0.499984740745262"/>
      </font>
      <fill>
        <patternFill>
          <bgColor theme="0" tint="-0.34998626667073579"/>
        </patternFill>
      </fill>
    </dxf>
    <dxf>
      <fill>
        <patternFill>
          <bgColor rgb="FFC00000"/>
        </patternFill>
      </fill>
    </dxf>
    <dxf>
      <fill>
        <patternFill>
          <bgColor rgb="FFFFC000"/>
        </patternFill>
      </fill>
    </dxf>
    <dxf>
      <font>
        <color theme="0"/>
      </font>
      <fill>
        <patternFill>
          <bgColor theme="1"/>
        </patternFill>
      </fill>
    </dxf>
    <dxf>
      <fill>
        <patternFill>
          <bgColor rgb="FF00B050"/>
        </patternFill>
      </fill>
    </dxf>
    <dxf>
      <fill>
        <patternFill>
          <bgColor rgb="FFEBE600"/>
        </patternFill>
      </fill>
    </dxf>
    <dxf>
      <fill>
        <patternFill>
          <bgColor rgb="FF92D050"/>
        </patternFill>
      </fill>
    </dxf>
    <dxf>
      <fill>
        <patternFill>
          <bgColor rgb="FFFF0000"/>
        </patternFill>
      </fill>
    </dxf>
    <dxf>
      <fill>
        <patternFill>
          <bgColor rgb="FFFF00FF"/>
        </patternFill>
      </fill>
    </dxf>
    <dxf>
      <fill>
        <patternFill>
          <bgColor rgb="FF9900CC"/>
        </patternFill>
      </fill>
    </dxf>
    <dxf>
      <fill>
        <patternFill>
          <bgColor rgb="FF6600CC"/>
        </patternFill>
      </fill>
    </dxf>
    <dxf>
      <fill>
        <patternFill>
          <bgColor rgb="FF0070C0"/>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C00000"/>
        </patternFill>
      </fill>
    </dxf>
    <dxf>
      <font>
        <color theme="0"/>
      </font>
      <fill>
        <patternFill>
          <bgColor theme="1"/>
        </patternFill>
      </fill>
    </dxf>
    <dxf>
      <font>
        <color theme="1"/>
      </font>
      <fill>
        <patternFill>
          <bgColor rgb="FFFF6600"/>
        </patternFill>
      </fill>
    </dxf>
    <dxf>
      <fill>
        <patternFill>
          <bgColor rgb="FFFF0000"/>
        </patternFill>
      </fill>
    </dxf>
    <dxf>
      <fill>
        <patternFill>
          <bgColor rgb="FFC0000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92D050"/>
        </patternFill>
      </fill>
    </dxf>
    <dxf>
      <fill>
        <patternFill>
          <bgColor rgb="FFFF6600"/>
        </patternFill>
      </fill>
    </dxf>
    <dxf>
      <font>
        <b val="0"/>
        <i val="0"/>
        <color theme="0" tint="-0.499984740745262"/>
      </font>
      <fill>
        <patternFill>
          <bgColor theme="0" tint="-0.34998626667073579"/>
        </patternFill>
      </fill>
    </dxf>
    <dxf>
      <fill>
        <patternFill>
          <bgColor rgb="FFEBE600"/>
        </patternFill>
      </fill>
    </dxf>
    <dxf>
      <fill>
        <patternFill>
          <bgColor rgb="FFFFC000"/>
        </patternFill>
      </fill>
    </dxf>
    <dxf>
      <fill>
        <patternFill>
          <bgColor rgb="FF00B050"/>
        </patternFill>
      </fill>
    </dxf>
    <dxf>
      <fill>
        <patternFill>
          <bgColor rgb="FF00B0F0"/>
        </patternFill>
      </fill>
    </dxf>
    <dxf>
      <font>
        <color theme="0"/>
      </font>
      <fill>
        <patternFill>
          <bgColor theme="1"/>
        </patternFill>
      </fill>
    </dxf>
    <dxf>
      <fill>
        <patternFill>
          <bgColor rgb="FF0070C0"/>
        </patternFill>
      </fill>
    </dxf>
    <dxf>
      <fill>
        <patternFill>
          <bgColor rgb="FFFF00FF"/>
        </patternFill>
      </fill>
    </dxf>
    <dxf>
      <fill>
        <patternFill>
          <bgColor rgb="FF92D050"/>
        </patternFill>
      </fill>
    </dxf>
    <dxf>
      <font>
        <b val="0"/>
        <i val="0"/>
        <color theme="0" tint="-0.499984740745262"/>
      </font>
      <fill>
        <patternFill>
          <bgColor theme="0" tint="-0.34998626667073579"/>
        </patternFill>
      </fill>
    </dxf>
    <dxf>
      <font>
        <color theme="0"/>
      </font>
      <fill>
        <patternFill>
          <bgColor theme="1"/>
        </patternFill>
      </fill>
    </dxf>
    <dxf>
      <fill>
        <patternFill>
          <bgColor rgb="FFFFC000"/>
        </patternFill>
      </fill>
    </dxf>
    <dxf>
      <fill>
        <patternFill>
          <bgColor rgb="FFEBE600"/>
        </patternFill>
      </fill>
    </dxf>
    <dxf>
      <fill>
        <patternFill>
          <bgColor rgb="FF6600CC"/>
        </patternFill>
      </fill>
    </dxf>
    <dxf>
      <fill>
        <patternFill>
          <bgColor rgb="FF9900CC"/>
        </patternFill>
      </fill>
    </dxf>
    <dxf>
      <fill>
        <patternFill>
          <bgColor rgb="FF00B050"/>
        </patternFill>
      </fill>
    </dxf>
    <dxf>
      <fill>
        <patternFill>
          <bgColor rgb="FF00B0F0"/>
        </patternFill>
      </fill>
    </dxf>
    <dxf>
      <fill>
        <patternFill>
          <bgColor rgb="FFC00000"/>
        </patternFill>
      </fill>
    </dxf>
    <dxf>
      <fill>
        <patternFill>
          <bgColor rgb="FF0070C0"/>
        </patternFill>
      </fill>
    </dxf>
    <dxf>
      <fill>
        <patternFill>
          <bgColor rgb="FFFF0000"/>
        </patternFill>
      </fill>
    </dxf>
    <dxf>
      <fill>
        <patternFill>
          <bgColor rgb="FFFF6600"/>
        </patternFill>
      </fill>
    </dxf>
    <dxf>
      <fill>
        <patternFill>
          <bgColor rgb="FFFF00FF"/>
        </patternFill>
      </fill>
    </dxf>
    <dxf>
      <font>
        <color theme="0"/>
      </font>
      <fill>
        <patternFill>
          <bgColor theme="1"/>
        </patternFill>
      </fill>
    </dxf>
    <dxf>
      <fill>
        <patternFill>
          <bgColor rgb="FF00B050"/>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00B0F0"/>
        </patternFill>
      </fill>
    </dxf>
    <dxf>
      <fill>
        <patternFill>
          <bgColor rgb="FF0070C0"/>
        </patternFill>
      </fill>
    </dxf>
    <dxf>
      <fill>
        <patternFill>
          <bgColor rgb="FF6600CC"/>
        </patternFill>
      </fill>
    </dxf>
    <dxf>
      <fill>
        <patternFill>
          <bgColor rgb="FF9900CC"/>
        </patternFill>
      </fill>
    </dxf>
    <dxf>
      <fill>
        <patternFill>
          <bgColor rgb="FFFF0000"/>
        </patternFill>
      </fill>
    </dxf>
    <dxf>
      <fill>
        <patternFill>
          <bgColor rgb="FFC00000"/>
        </patternFill>
      </fill>
    </dxf>
    <dxf>
      <fill>
        <patternFill>
          <bgColor rgb="FFFF6600"/>
        </patternFill>
      </fill>
    </dxf>
    <dxf>
      <fill>
        <patternFill>
          <bgColor rgb="FF00B050"/>
        </patternFill>
      </fill>
    </dxf>
    <dxf>
      <fill>
        <patternFill>
          <bgColor rgb="FF92D050"/>
        </patternFill>
      </fill>
    </dxf>
    <dxf>
      <fill>
        <patternFill>
          <bgColor rgb="FFEBE600"/>
        </patternFill>
      </fill>
    </dxf>
    <dxf>
      <font>
        <b val="0"/>
        <i val="0"/>
        <color theme="0" tint="-0.499984740745262"/>
      </font>
      <fill>
        <patternFill>
          <bgColor theme="0" tint="-0.34998626667073579"/>
        </patternFill>
      </fill>
    </dxf>
    <dxf>
      <fill>
        <patternFill>
          <bgColor rgb="FFFF0000"/>
        </patternFill>
      </fill>
    </dxf>
    <dxf>
      <fill>
        <patternFill>
          <bgColor rgb="FFFFC000"/>
        </patternFill>
      </fill>
    </dxf>
    <dxf>
      <fill>
        <patternFill>
          <bgColor rgb="FFFF00FF"/>
        </patternFill>
      </fill>
    </dxf>
    <dxf>
      <fill>
        <patternFill>
          <bgColor rgb="FF9900CC"/>
        </patternFill>
      </fill>
    </dxf>
    <dxf>
      <fill>
        <patternFill>
          <bgColor rgb="FF6600CC"/>
        </patternFill>
      </fill>
    </dxf>
    <dxf>
      <fill>
        <patternFill>
          <bgColor rgb="FFC00000"/>
        </patternFill>
      </fill>
    </dxf>
    <dxf>
      <font>
        <color theme="0"/>
      </font>
      <fill>
        <patternFill>
          <bgColor theme="1"/>
        </patternFill>
      </fill>
    </dxf>
    <dxf>
      <font>
        <color theme="1"/>
      </font>
      <fill>
        <patternFill>
          <bgColor rgb="FFFF6600"/>
        </patternFill>
      </fill>
    </dxf>
    <dxf>
      <fill>
        <patternFill>
          <bgColor rgb="FF0070C0"/>
        </patternFill>
      </fill>
    </dxf>
    <dxf>
      <fill>
        <patternFill>
          <bgColor rgb="FF00B0F0"/>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ont>
        <color theme="0"/>
      </font>
      <fill>
        <patternFill>
          <bgColor theme="1"/>
        </patternFill>
      </fill>
    </dxf>
    <dxf>
      <fill>
        <patternFill>
          <bgColor rgb="FFFF00FF"/>
        </patternFill>
      </fill>
    </dxf>
    <dxf>
      <fill>
        <patternFill>
          <bgColor rgb="FFFF0000"/>
        </patternFill>
      </fill>
    </dxf>
    <dxf>
      <fill>
        <patternFill>
          <bgColor rgb="FFC00000"/>
        </patternFill>
      </fill>
    </dxf>
    <dxf>
      <fill>
        <patternFill>
          <bgColor rgb="FFFF6600"/>
        </patternFill>
      </fill>
    </dxf>
    <dxf>
      <font>
        <b val="0"/>
        <i val="0"/>
        <color theme="0" tint="-0.499984740745262"/>
      </font>
      <fill>
        <patternFill>
          <bgColor theme="0" tint="-0.34998626667073579"/>
        </patternFill>
      </fill>
    </dxf>
    <dxf>
      <fill>
        <patternFill>
          <bgColor rgb="FFEBE600"/>
        </patternFill>
      </fill>
    </dxf>
    <dxf>
      <fill>
        <patternFill>
          <bgColor rgb="FF92D050"/>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00B0F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FF6600"/>
        </patternFill>
      </fill>
    </dxf>
    <dxf>
      <fill>
        <patternFill>
          <bgColor rgb="FF0070C0"/>
        </patternFill>
      </fill>
    </dxf>
    <dxf>
      <font>
        <color theme="0"/>
      </font>
      <fill>
        <patternFill>
          <bgColor theme="1"/>
        </patternFill>
      </fill>
    </dxf>
    <dxf>
      <font>
        <b val="0"/>
        <i val="0"/>
        <color theme="0" tint="-0.499984740745262"/>
      </font>
      <fill>
        <patternFill>
          <bgColor theme="0" tint="-0.34998626667073579"/>
        </patternFill>
      </fill>
    </dxf>
    <dxf>
      <fill>
        <patternFill>
          <bgColor rgb="FFFFC000"/>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FF6600"/>
        </patternFill>
      </fill>
    </dxf>
    <dxf>
      <font>
        <color theme="0"/>
      </font>
      <fill>
        <patternFill>
          <bgColor theme="1"/>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00B0F0"/>
        </patternFill>
      </fill>
    </dxf>
    <dxf>
      <fill>
        <patternFill>
          <bgColor rgb="FF6600CC"/>
        </patternFill>
      </fill>
    </dxf>
    <dxf>
      <fill>
        <patternFill>
          <bgColor rgb="FF0070C0"/>
        </patternFill>
      </fill>
    </dxf>
    <dxf>
      <fill>
        <patternFill>
          <bgColor rgb="FF9900CC"/>
        </patternFill>
      </fill>
    </dxf>
    <dxf>
      <fill>
        <patternFill>
          <bgColor rgb="FF6600CC"/>
        </patternFill>
      </fill>
    </dxf>
    <dxf>
      <font>
        <b val="0"/>
        <i val="0"/>
        <color theme="0" tint="-0.499984740745262"/>
      </font>
      <fill>
        <patternFill>
          <bgColor theme="0" tint="-0.34998626667073579"/>
        </patternFill>
      </fill>
    </dxf>
    <dxf>
      <fill>
        <patternFill>
          <bgColor rgb="FFFFC000"/>
        </patternFill>
      </fill>
    </dxf>
    <dxf>
      <fill>
        <patternFill>
          <bgColor rgb="FF0070C0"/>
        </patternFill>
      </fill>
    </dxf>
    <dxf>
      <fill>
        <patternFill>
          <bgColor rgb="FFEBE600"/>
        </patternFill>
      </fill>
    </dxf>
    <dxf>
      <fill>
        <patternFill>
          <bgColor rgb="FF92D050"/>
        </patternFill>
      </fill>
    </dxf>
    <dxf>
      <fill>
        <patternFill>
          <bgColor rgb="FF00B050"/>
        </patternFill>
      </fill>
    </dxf>
    <dxf>
      <fill>
        <patternFill>
          <bgColor rgb="FF00B0F0"/>
        </patternFill>
      </fill>
    </dxf>
    <dxf>
      <fill>
        <patternFill>
          <bgColor rgb="FFFF0000"/>
        </patternFill>
      </fill>
    </dxf>
    <dxf>
      <font>
        <color theme="1"/>
      </font>
      <fill>
        <patternFill>
          <bgColor rgb="FFFF6600"/>
        </patternFill>
      </fill>
    </dxf>
    <dxf>
      <font>
        <color theme="0"/>
      </font>
      <fill>
        <patternFill>
          <bgColor theme="1"/>
        </patternFill>
      </fill>
    </dxf>
    <dxf>
      <fill>
        <patternFill>
          <bgColor rgb="FFC00000"/>
        </patternFill>
      </fill>
    </dxf>
    <dxf>
      <fill>
        <patternFill>
          <bgColor rgb="FFFF00FF"/>
        </patternFill>
      </fill>
    </dxf>
    <dxf>
      <font>
        <color rgb="FFFF6600"/>
      </font>
    </dxf>
    <dxf>
      <font>
        <color rgb="FFC00000"/>
      </font>
    </dxf>
    <dxf>
      <font>
        <color rgb="FFFF0000"/>
      </font>
    </dxf>
    <dxf>
      <font>
        <color rgb="FFFF00FF"/>
      </font>
    </dxf>
    <dxf>
      <font>
        <color rgb="FF6600CC"/>
      </font>
    </dxf>
    <dxf>
      <font>
        <color rgb="FF0070C0"/>
      </font>
    </dxf>
    <dxf>
      <font>
        <color rgb="FF00B0F0"/>
      </font>
    </dxf>
    <dxf>
      <font>
        <color rgb="FF00B050"/>
      </font>
    </dxf>
    <dxf>
      <font>
        <color rgb="FF92D050"/>
      </font>
    </dxf>
    <dxf>
      <font>
        <color theme="1"/>
      </font>
    </dxf>
    <dxf>
      <font>
        <color rgb="FFEBE600"/>
      </font>
    </dxf>
    <dxf>
      <font>
        <color rgb="FFFFC000"/>
      </font>
    </dxf>
    <dxf>
      <font>
        <b val="0"/>
        <i val="0"/>
        <color theme="0" tint="-0.499984740745262"/>
      </font>
      <fill>
        <patternFill>
          <bgColor theme="0" tint="-0.34998626667073579"/>
        </patternFill>
      </fill>
    </dxf>
    <dxf>
      <font>
        <color rgb="FF9900CC"/>
      </font>
    </dxf>
    <dxf>
      <font>
        <color rgb="FFFF6600"/>
      </font>
    </dxf>
    <dxf>
      <font>
        <color rgb="FFEBE600"/>
      </font>
    </dxf>
    <dxf>
      <font>
        <color rgb="FFFFC000"/>
      </font>
    </dxf>
    <dxf>
      <font>
        <color theme="1"/>
      </font>
    </dxf>
    <dxf>
      <font>
        <color rgb="FF00B0F0"/>
      </font>
    </dxf>
    <dxf>
      <font>
        <color rgb="FF0070C0"/>
      </font>
    </dxf>
    <dxf>
      <font>
        <color rgb="FFC00000"/>
      </font>
    </dxf>
    <dxf>
      <font>
        <color rgb="FFFF0000"/>
      </font>
    </dxf>
    <dxf>
      <font>
        <color rgb="FFFF00FF"/>
      </font>
    </dxf>
    <dxf>
      <font>
        <color rgb="FF92D050"/>
      </font>
    </dxf>
    <dxf>
      <font>
        <color rgb="FF9900CC"/>
      </font>
    </dxf>
    <dxf>
      <font>
        <color rgb="FF00B050"/>
      </font>
    </dxf>
    <dxf>
      <font>
        <color rgb="FF6600CC"/>
      </font>
    </dxf>
    <dxf>
      <font>
        <b val="0"/>
        <i val="0"/>
        <color theme="0" tint="-0.499984740745262"/>
      </font>
      <fill>
        <patternFill>
          <bgColor theme="0" tint="-0.34998626667073579"/>
        </patternFill>
      </fill>
    </dxf>
    <dxf>
      <font>
        <color rgb="FFFFC000"/>
      </font>
    </dxf>
    <dxf>
      <font>
        <color theme="1"/>
      </font>
    </dxf>
    <dxf>
      <font>
        <b val="0"/>
        <i val="0"/>
        <color theme="0" tint="-0.499984740745262"/>
      </font>
      <fill>
        <patternFill>
          <bgColor theme="0" tint="-0.34998626667073579"/>
        </patternFill>
      </fill>
    </dxf>
    <dxf>
      <font>
        <color rgb="FF00B0F0"/>
      </font>
    </dxf>
    <dxf>
      <font>
        <color rgb="FF6600CC"/>
      </font>
    </dxf>
    <dxf>
      <font>
        <color rgb="FF92D050"/>
      </font>
    </dxf>
    <dxf>
      <font>
        <color rgb="FF0070C0"/>
      </font>
    </dxf>
    <dxf>
      <font>
        <color rgb="FFEBE600"/>
      </font>
    </dxf>
    <dxf>
      <font>
        <color rgb="FF00B050"/>
      </font>
    </dxf>
    <dxf>
      <font>
        <color rgb="FFFF6600"/>
      </font>
    </dxf>
    <dxf>
      <font>
        <color rgb="FFC00000"/>
      </font>
    </dxf>
    <dxf>
      <font>
        <color rgb="FFFF0000"/>
      </font>
    </dxf>
    <dxf>
      <font>
        <color rgb="FFFF00FF"/>
      </font>
    </dxf>
    <dxf>
      <font>
        <color rgb="FF9900CC"/>
      </font>
    </dxf>
    <dxf>
      <font>
        <color rgb="FFFF0000"/>
      </font>
    </dxf>
    <dxf>
      <font>
        <color rgb="FFEBE600"/>
      </font>
    </dxf>
    <dxf>
      <font>
        <color rgb="FFFFC000"/>
      </font>
    </dxf>
    <dxf>
      <font>
        <color rgb="FF92D050"/>
      </font>
    </dxf>
    <dxf>
      <font>
        <color theme="1"/>
      </font>
    </dxf>
    <dxf>
      <font>
        <b val="0"/>
        <i val="0"/>
        <color theme="0" tint="-0.499984740745262"/>
      </font>
      <fill>
        <patternFill>
          <bgColor theme="0" tint="-0.34998626667073579"/>
        </patternFill>
      </fill>
    </dxf>
    <dxf>
      <font>
        <color rgb="FFFF00FF"/>
      </font>
    </dxf>
    <dxf>
      <font>
        <color rgb="FF00B050"/>
      </font>
    </dxf>
    <dxf>
      <font>
        <color rgb="FF00B0F0"/>
      </font>
    </dxf>
    <dxf>
      <font>
        <color rgb="FFFF6600"/>
      </font>
    </dxf>
    <dxf>
      <font>
        <color rgb="FF0070C0"/>
      </font>
    </dxf>
    <dxf>
      <font>
        <color rgb="FF6600CC"/>
      </font>
    </dxf>
    <dxf>
      <font>
        <color rgb="FFC00000"/>
      </font>
    </dxf>
    <dxf>
      <font>
        <color rgb="FF9900CC"/>
      </font>
    </dxf>
    <dxf>
      <font>
        <color rgb="FF92D050"/>
      </font>
    </dxf>
    <dxf>
      <font>
        <color rgb="FFEBE600"/>
      </font>
    </dxf>
    <dxf>
      <font>
        <color rgb="FFFFC000"/>
      </font>
    </dxf>
    <dxf>
      <font>
        <color theme="1"/>
      </font>
    </dxf>
    <dxf>
      <font>
        <b val="0"/>
        <i val="0"/>
        <color theme="0" tint="-0.499984740745262"/>
      </font>
      <fill>
        <patternFill>
          <bgColor theme="0" tint="-0.34998626667073579"/>
        </patternFill>
      </fill>
    </dxf>
    <dxf>
      <font>
        <color rgb="FFFF00FF"/>
      </font>
    </dxf>
    <dxf>
      <font>
        <color rgb="FF00B0F0"/>
      </font>
    </dxf>
    <dxf>
      <font>
        <color rgb="FF0070C0"/>
      </font>
    </dxf>
    <dxf>
      <font>
        <color rgb="FF6600CC"/>
      </font>
    </dxf>
    <dxf>
      <font>
        <color rgb="FF9900CC"/>
      </font>
    </dxf>
    <dxf>
      <font>
        <color rgb="FFFF0000"/>
      </font>
    </dxf>
    <dxf>
      <font>
        <color rgb="FFC00000"/>
      </font>
    </dxf>
    <dxf>
      <font>
        <color rgb="FFFF6600"/>
      </font>
    </dxf>
    <dxf>
      <font>
        <color rgb="FF00B050"/>
      </font>
    </dxf>
    <dxf>
      <font>
        <color rgb="FFC00000"/>
      </font>
    </dxf>
    <dxf>
      <font>
        <color rgb="FF6600CC"/>
      </font>
    </dxf>
    <dxf>
      <font>
        <color rgb="FF0070C0"/>
      </font>
    </dxf>
    <dxf>
      <font>
        <color rgb="FF00B0F0"/>
      </font>
    </dxf>
    <dxf>
      <font>
        <color rgb="FFFF6600"/>
      </font>
    </dxf>
    <dxf>
      <font>
        <color rgb="FF00B050"/>
      </font>
    </dxf>
    <dxf>
      <font>
        <color rgb="FF92D050"/>
      </font>
    </dxf>
    <dxf>
      <font>
        <color rgb="FFEBE600"/>
      </font>
    </dxf>
    <dxf>
      <font>
        <b val="0"/>
        <i val="0"/>
        <color theme="0" tint="-0.499984740745262"/>
      </font>
      <fill>
        <patternFill>
          <bgColor theme="0" tint="-0.34998626667073579"/>
        </patternFill>
      </fill>
    </dxf>
    <dxf>
      <font>
        <color theme="1"/>
      </font>
    </dxf>
    <dxf>
      <font>
        <color rgb="FFFFC000"/>
      </font>
    </dxf>
    <dxf>
      <font>
        <color rgb="FFFF0000"/>
      </font>
    </dxf>
    <dxf>
      <font>
        <color rgb="FFFF00FF"/>
      </font>
    </dxf>
    <dxf>
      <font>
        <color rgb="FF9900CC"/>
      </font>
    </dxf>
    <dxf>
      <font>
        <color rgb="FFFF6600"/>
      </font>
    </dxf>
    <dxf>
      <font>
        <color rgb="FFEBE600"/>
      </font>
    </dxf>
    <dxf>
      <font>
        <color rgb="FFFFC000"/>
      </font>
    </dxf>
    <dxf>
      <font>
        <color rgb="FF92D050"/>
      </font>
    </dxf>
    <dxf>
      <font>
        <color rgb="FF00B050"/>
      </font>
    </dxf>
    <dxf>
      <font>
        <color rgb="FF00B0F0"/>
      </font>
    </dxf>
    <dxf>
      <font>
        <b val="0"/>
        <i val="0"/>
        <color theme="0" tint="-0.499984740745262"/>
      </font>
      <fill>
        <patternFill>
          <bgColor theme="0" tint="-0.34998626667073579"/>
        </patternFill>
      </fill>
    </dxf>
    <dxf>
      <font>
        <color rgb="FF0070C0"/>
      </font>
    </dxf>
    <dxf>
      <font>
        <color rgb="FF6600CC"/>
      </font>
    </dxf>
    <dxf>
      <font>
        <color rgb="FF9900CC"/>
      </font>
    </dxf>
    <dxf>
      <font>
        <color rgb="FFFF00FF"/>
      </font>
    </dxf>
    <dxf>
      <font>
        <color rgb="FFFF0000"/>
      </font>
    </dxf>
    <dxf>
      <font>
        <color rgb="FFC00000"/>
      </font>
    </dxf>
    <dxf>
      <font>
        <color theme="1"/>
      </font>
    </dxf>
    <dxf>
      <font>
        <color theme="1"/>
      </font>
    </dxf>
    <dxf>
      <font>
        <b val="0"/>
        <i val="0"/>
        <color theme="0" tint="-0.499984740745262"/>
      </font>
      <fill>
        <patternFill>
          <bgColor theme="0" tint="-0.34998626667073579"/>
        </patternFill>
      </fill>
    </dxf>
    <dxf>
      <font>
        <color rgb="FFC00000"/>
      </font>
    </dxf>
    <dxf>
      <font>
        <color rgb="FFFF0000"/>
      </font>
    </dxf>
    <dxf>
      <font>
        <color rgb="FF92D050"/>
      </font>
    </dxf>
    <dxf>
      <font>
        <color rgb="FFFF6600"/>
      </font>
    </dxf>
    <dxf>
      <font>
        <color rgb="FFFFC000"/>
      </font>
    </dxf>
    <dxf>
      <font>
        <color rgb="FFEBE600"/>
      </font>
    </dxf>
    <dxf>
      <font>
        <color rgb="FFFF00FF"/>
      </font>
    </dxf>
    <dxf>
      <font>
        <color rgb="FF00B0F0"/>
      </font>
    </dxf>
    <dxf>
      <font>
        <color rgb="FF0070C0"/>
      </font>
    </dxf>
    <dxf>
      <font>
        <color rgb="FF6600CC"/>
      </font>
    </dxf>
    <dxf>
      <font>
        <color rgb="FF9900CC"/>
      </font>
    </dxf>
    <dxf>
      <font>
        <color rgb="FF00B050"/>
      </font>
    </dxf>
    <dxf>
      <font>
        <color rgb="FFFF6600"/>
      </font>
    </dxf>
    <dxf>
      <font>
        <color rgb="FF00B050"/>
      </font>
    </dxf>
    <dxf>
      <font>
        <color rgb="FF9900CC"/>
      </font>
    </dxf>
    <dxf>
      <font>
        <b val="0"/>
        <i val="0"/>
        <color theme="0" tint="-0.499984740745262"/>
      </font>
      <fill>
        <patternFill>
          <bgColor theme="0" tint="-0.34998626667073579"/>
        </patternFill>
      </fill>
    </dxf>
    <dxf>
      <font>
        <color rgb="FFC00000"/>
      </font>
    </dxf>
    <dxf>
      <font>
        <color rgb="FFFF0000"/>
      </font>
    </dxf>
    <dxf>
      <font>
        <color rgb="FFEBE600"/>
      </font>
    </dxf>
    <dxf>
      <font>
        <color rgb="FF92D050"/>
      </font>
    </dxf>
    <dxf>
      <font>
        <color rgb="FFFF00FF"/>
      </font>
    </dxf>
    <dxf>
      <font>
        <color rgb="FFFFC000"/>
      </font>
    </dxf>
    <dxf>
      <font>
        <color theme="1"/>
      </font>
    </dxf>
    <dxf>
      <font>
        <color rgb="FF6600CC"/>
      </font>
    </dxf>
    <dxf>
      <font>
        <color rgb="FF0070C0"/>
      </font>
    </dxf>
    <dxf>
      <font>
        <color rgb="FF00B0F0"/>
      </font>
    </dxf>
    <dxf>
      <font>
        <color rgb="FFFF6600"/>
      </font>
    </dxf>
    <dxf>
      <font>
        <color rgb="FFEBE600"/>
      </font>
    </dxf>
    <dxf>
      <font>
        <color rgb="FFFFC000"/>
      </font>
    </dxf>
    <dxf>
      <font>
        <color rgb="FFC00000"/>
      </font>
    </dxf>
    <dxf>
      <font>
        <color rgb="FFFF0000"/>
      </font>
    </dxf>
    <dxf>
      <font>
        <color rgb="FFFF00FF"/>
      </font>
    </dxf>
    <dxf>
      <font>
        <color rgb="FF6600CC"/>
      </font>
    </dxf>
    <dxf>
      <font>
        <color rgb="FF0070C0"/>
      </font>
    </dxf>
    <dxf>
      <font>
        <color rgb="FF00B050"/>
      </font>
    </dxf>
    <dxf>
      <font>
        <color rgb="FF92D050"/>
      </font>
    </dxf>
    <dxf>
      <font>
        <b val="0"/>
        <i val="0"/>
        <color theme="0" tint="-0.499984740745262"/>
      </font>
      <fill>
        <patternFill>
          <bgColor theme="0" tint="-0.34998626667073579"/>
        </patternFill>
      </fill>
    </dxf>
    <dxf>
      <font>
        <color theme="1"/>
      </font>
    </dxf>
    <dxf>
      <font>
        <color rgb="FF00B0F0"/>
      </font>
    </dxf>
    <dxf>
      <font>
        <color rgb="FF9900CC"/>
      </font>
    </dxf>
    <dxf>
      <font>
        <color theme="1"/>
      </font>
    </dxf>
    <dxf>
      <font>
        <color rgb="FFFF6600"/>
      </font>
    </dxf>
    <dxf>
      <font>
        <color rgb="FFFFC000"/>
      </font>
    </dxf>
    <dxf>
      <font>
        <color rgb="FFEBE600"/>
      </font>
    </dxf>
    <dxf>
      <font>
        <color rgb="FF92D050"/>
      </font>
    </dxf>
    <dxf>
      <font>
        <color rgb="FF9900CC"/>
      </font>
    </dxf>
    <dxf>
      <font>
        <color rgb="FF00B050"/>
      </font>
    </dxf>
    <dxf>
      <font>
        <color rgb="FF00B0F0"/>
      </font>
    </dxf>
    <dxf>
      <font>
        <color rgb="FF0070C0"/>
      </font>
    </dxf>
    <dxf>
      <font>
        <color rgb="FF6600CC"/>
      </font>
    </dxf>
    <dxf>
      <font>
        <b val="0"/>
        <i val="0"/>
        <color theme="0" tint="-0.499984740745262"/>
      </font>
      <fill>
        <patternFill>
          <bgColor theme="0" tint="-0.34998626667073579"/>
        </patternFill>
      </fill>
    </dxf>
    <dxf>
      <font>
        <color rgb="FFFF00FF"/>
      </font>
    </dxf>
    <dxf>
      <font>
        <color rgb="FFFF0000"/>
      </font>
    </dxf>
    <dxf>
      <font>
        <color rgb="FFC00000"/>
      </font>
    </dxf>
    <dxf>
      <font>
        <color rgb="FFEBE600"/>
      </font>
    </dxf>
    <dxf>
      <font>
        <color rgb="FFFFC000"/>
      </font>
    </dxf>
    <dxf>
      <font>
        <color rgb="FFFF6600"/>
      </font>
    </dxf>
    <dxf>
      <font>
        <color theme="1"/>
      </font>
    </dxf>
    <dxf>
      <font>
        <b val="0"/>
        <i val="0"/>
        <color theme="0" tint="-0.499984740745262"/>
      </font>
      <fill>
        <patternFill>
          <bgColor theme="0" tint="-0.34998626667073579"/>
        </patternFill>
      </fill>
    </dxf>
    <dxf>
      <font>
        <color rgb="FFC00000"/>
      </font>
    </dxf>
    <dxf>
      <font>
        <color rgb="FFFF0000"/>
      </font>
    </dxf>
    <dxf>
      <font>
        <color rgb="FFFF00FF"/>
      </font>
    </dxf>
    <dxf>
      <font>
        <color rgb="FF9900CC"/>
      </font>
    </dxf>
    <dxf>
      <font>
        <color rgb="FF6600CC"/>
      </font>
    </dxf>
    <dxf>
      <font>
        <color rgb="FF0070C0"/>
      </font>
    </dxf>
    <dxf>
      <font>
        <color rgb="FF00B0F0"/>
      </font>
    </dxf>
    <dxf>
      <font>
        <color rgb="FF00B050"/>
      </font>
    </dxf>
    <dxf>
      <font>
        <color rgb="FF92D050"/>
      </font>
    </dxf>
    <dxf>
      <font>
        <color theme="0" tint="-0.499984740745262"/>
      </font>
      <fill>
        <patternFill>
          <bgColor theme="0" tint="-0.34998626667073579"/>
        </patternFill>
      </fill>
    </dxf>
    <dxf>
      <font>
        <color theme="0"/>
      </font>
      <fill>
        <patternFill>
          <bgColor theme="1"/>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font>
      <fill>
        <patternFill>
          <bgColor theme="1"/>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font>
      <fill>
        <patternFill>
          <bgColor theme="1"/>
        </patternFill>
      </fill>
    </dxf>
    <dxf>
      <font>
        <color theme="0" tint="-0.499984740745262"/>
      </font>
      <fill>
        <patternFill>
          <bgColor theme="0" tint="-0.34998626667073579"/>
        </patternFill>
      </fill>
    </dxf>
    <dxf>
      <fill>
        <patternFill>
          <bgColor rgb="FF00B0F0"/>
        </patternFill>
      </fill>
    </dxf>
    <dxf>
      <fill>
        <patternFill>
          <bgColor rgb="FF00B050"/>
        </patternFill>
      </fill>
    </dxf>
    <dxf>
      <fill>
        <patternFill>
          <bgColor rgb="FF92D050"/>
        </patternFill>
      </fill>
    </dxf>
    <dxf>
      <fill>
        <patternFill>
          <bgColor rgb="FFEBE600"/>
        </patternFill>
      </fill>
    </dxf>
    <dxf>
      <fill>
        <patternFill>
          <bgColor rgb="FFFFC000"/>
        </patternFill>
      </fill>
    </dxf>
    <dxf>
      <font>
        <b val="0"/>
        <i val="0"/>
        <color theme="0" tint="-0.499984740745262"/>
      </font>
      <fill>
        <patternFill>
          <bgColor theme="0" tint="-0.34998626667073579"/>
        </patternFill>
      </fill>
    </dxf>
    <dxf>
      <fill>
        <patternFill>
          <bgColor rgb="FF9900CC"/>
        </patternFill>
      </fill>
    </dxf>
    <dxf>
      <fill>
        <patternFill>
          <bgColor rgb="FFFF00FF"/>
        </patternFill>
      </fill>
    </dxf>
    <dxf>
      <fill>
        <patternFill>
          <bgColor rgb="FF0070C0"/>
        </patternFill>
      </fill>
    </dxf>
    <dxf>
      <fill>
        <patternFill>
          <bgColor rgb="FFFF0000"/>
        </patternFill>
      </fill>
    </dxf>
    <dxf>
      <fill>
        <patternFill>
          <bgColor rgb="FF6600CC"/>
        </patternFill>
      </fill>
    </dxf>
    <dxf>
      <fill>
        <patternFill>
          <bgColor rgb="FFC00000"/>
        </patternFill>
      </fill>
    </dxf>
    <dxf>
      <fill>
        <patternFill>
          <bgColor rgb="FFFF6600"/>
        </patternFill>
      </fill>
    </dxf>
    <dxf>
      <font>
        <color theme="0"/>
      </font>
      <fill>
        <patternFill>
          <bgColor theme="1"/>
        </patternFill>
      </fill>
    </dxf>
    <dxf>
      <fill>
        <patternFill>
          <bgColor rgb="FFFF6600"/>
        </patternFill>
      </fill>
    </dxf>
    <dxf>
      <font>
        <color theme="0"/>
      </font>
      <fill>
        <patternFill>
          <bgColor theme="1"/>
        </patternFill>
      </fill>
    </dxf>
    <dxf>
      <fill>
        <patternFill>
          <bgColor rgb="FFFF00FF"/>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ill>
        <patternFill>
          <bgColor rgb="FFFF0000"/>
        </patternFill>
      </fill>
    </dxf>
    <dxf>
      <fill>
        <patternFill>
          <bgColor rgb="FFC00000"/>
        </patternFill>
      </fill>
    </dxf>
    <dxf>
      <font>
        <color theme="0"/>
      </font>
      <fill>
        <patternFill>
          <bgColor theme="1"/>
        </patternFill>
      </fill>
    </dxf>
    <dxf>
      <fill>
        <patternFill>
          <bgColor rgb="FFFFC000"/>
        </patternFill>
      </fill>
    </dxf>
    <dxf>
      <fill>
        <patternFill>
          <bgColor rgb="FFC00000"/>
        </patternFill>
      </fill>
    </dxf>
    <dxf>
      <fill>
        <patternFill>
          <bgColor rgb="FFEBE600"/>
        </patternFill>
      </fill>
    </dxf>
    <dxf>
      <fill>
        <patternFill>
          <bgColor rgb="FF92D050"/>
        </patternFill>
      </fill>
    </dxf>
    <dxf>
      <fill>
        <patternFill>
          <bgColor rgb="FF6600CC"/>
        </patternFill>
      </fill>
    </dxf>
    <dxf>
      <fill>
        <patternFill>
          <bgColor rgb="FF00B050"/>
        </patternFill>
      </fill>
    </dxf>
    <dxf>
      <fill>
        <patternFill>
          <bgColor rgb="FF00B0F0"/>
        </patternFill>
      </fill>
    </dxf>
    <dxf>
      <font>
        <b val="0"/>
        <i val="0"/>
        <color theme="0" tint="-0.499984740745262"/>
      </font>
      <fill>
        <patternFill>
          <bgColor theme="0" tint="-0.34998626667073579"/>
        </patternFill>
      </fill>
    </dxf>
    <dxf>
      <fill>
        <patternFill>
          <bgColor rgb="FF0070C0"/>
        </patternFill>
      </fill>
    </dxf>
    <dxf>
      <fill>
        <patternFill>
          <bgColor rgb="FF9900CC"/>
        </patternFill>
      </fill>
    </dxf>
    <dxf>
      <fill>
        <patternFill>
          <bgColor rgb="FFFF6600"/>
        </patternFill>
      </fill>
    </dxf>
    <dxf>
      <fill>
        <patternFill>
          <bgColor rgb="FFFF00FF"/>
        </patternFill>
      </fill>
    </dxf>
    <dxf>
      <fill>
        <patternFill>
          <bgColor rgb="FFFF0000"/>
        </patternFill>
      </fill>
    </dxf>
    <dxf>
      <fill>
        <patternFill>
          <bgColor rgb="FFEBE600"/>
        </patternFill>
      </fill>
    </dxf>
    <dxf>
      <fill>
        <patternFill>
          <bgColor rgb="FFFF0000"/>
        </patternFill>
      </fill>
    </dxf>
    <dxf>
      <fill>
        <patternFill>
          <bgColor rgb="FF0070C0"/>
        </patternFill>
      </fill>
    </dxf>
    <dxf>
      <font>
        <color theme="1"/>
      </font>
      <fill>
        <patternFill>
          <bgColor rgb="FFFF6600"/>
        </patternFill>
      </fill>
    </dxf>
    <dxf>
      <font>
        <color theme="0"/>
      </font>
      <fill>
        <patternFill>
          <bgColor theme="1"/>
        </patternFill>
      </fill>
    </dxf>
    <dxf>
      <fill>
        <patternFill>
          <bgColor rgb="FF6600CC"/>
        </patternFill>
      </fill>
    </dxf>
    <dxf>
      <fill>
        <patternFill>
          <bgColor rgb="FF00B0F0"/>
        </patternFill>
      </fill>
    </dxf>
    <dxf>
      <fill>
        <patternFill>
          <bgColor rgb="FFC00000"/>
        </patternFill>
      </fill>
    </dxf>
    <dxf>
      <fill>
        <patternFill>
          <bgColor rgb="FF00B050"/>
        </patternFill>
      </fill>
    </dxf>
    <dxf>
      <fill>
        <patternFill>
          <bgColor rgb="FF92D050"/>
        </patternFill>
      </fill>
    </dxf>
    <dxf>
      <fill>
        <patternFill>
          <bgColor rgb="FFFFC000"/>
        </patternFill>
      </fill>
    </dxf>
    <dxf>
      <font>
        <b val="0"/>
        <i val="0"/>
        <color theme="0" tint="-0.499984740745262"/>
      </font>
      <fill>
        <patternFill>
          <bgColor theme="0" tint="-0.34998626667073579"/>
        </patternFill>
      </fill>
    </dxf>
    <dxf>
      <fill>
        <patternFill>
          <bgColor rgb="FFFF00FF"/>
        </patternFill>
      </fill>
    </dxf>
    <dxf>
      <fill>
        <patternFill>
          <bgColor rgb="FF9900CC"/>
        </patternFill>
      </fill>
    </dxf>
    <dxf>
      <fill>
        <patternFill>
          <bgColor rgb="FF92D050"/>
        </patternFill>
      </fill>
    </dxf>
    <dxf>
      <font>
        <b val="0"/>
        <i val="0"/>
        <color theme="0" tint="-0.499984740745262"/>
      </font>
      <fill>
        <patternFill>
          <bgColor theme="0" tint="-0.34998626667073579"/>
        </patternFill>
      </fill>
    </dxf>
    <dxf>
      <fill>
        <patternFill>
          <bgColor rgb="FF00B050"/>
        </patternFill>
      </fill>
    </dxf>
    <dxf>
      <fill>
        <patternFill>
          <bgColor rgb="FF0070C0"/>
        </patternFill>
      </fill>
    </dxf>
    <dxf>
      <fill>
        <patternFill>
          <bgColor rgb="FFFFC000"/>
        </patternFill>
      </fill>
    </dxf>
    <dxf>
      <fill>
        <patternFill>
          <bgColor rgb="FF00B0F0"/>
        </patternFill>
      </fill>
    </dxf>
    <dxf>
      <fill>
        <patternFill>
          <bgColor rgb="FFEBE600"/>
        </patternFill>
      </fill>
    </dxf>
    <dxf>
      <fill>
        <patternFill>
          <bgColor rgb="FFFF0000"/>
        </patternFill>
      </fill>
    </dxf>
    <dxf>
      <fill>
        <patternFill>
          <bgColor rgb="FF6600CC"/>
        </patternFill>
      </fill>
    </dxf>
    <dxf>
      <font>
        <color theme="0"/>
      </font>
      <fill>
        <patternFill>
          <bgColor theme="1"/>
        </patternFill>
      </fill>
    </dxf>
    <dxf>
      <fill>
        <patternFill>
          <bgColor rgb="FF9900CC"/>
        </patternFill>
      </fill>
    </dxf>
    <dxf>
      <fill>
        <patternFill>
          <bgColor rgb="FFFF00FF"/>
        </patternFill>
      </fill>
    </dxf>
    <dxf>
      <fill>
        <patternFill>
          <bgColor rgb="FFC00000"/>
        </patternFill>
      </fill>
    </dxf>
    <dxf>
      <fill>
        <patternFill>
          <bgColor rgb="FFFF6600"/>
        </patternFill>
      </fill>
    </dxf>
    <dxf>
      <fill>
        <patternFill>
          <bgColor rgb="FF00B050"/>
        </patternFill>
      </fill>
    </dxf>
    <dxf>
      <fill>
        <patternFill>
          <bgColor rgb="FF92D050"/>
        </patternFill>
      </fill>
    </dxf>
    <dxf>
      <font>
        <b val="0"/>
        <i val="0"/>
        <color theme="0" tint="-0.499984740745262"/>
      </font>
      <fill>
        <patternFill>
          <bgColor theme="0" tint="-0.34998626667073579"/>
        </patternFill>
      </fill>
    </dxf>
    <dxf>
      <fill>
        <patternFill>
          <bgColor rgb="FFEBE600"/>
        </patternFill>
      </fill>
    </dxf>
    <dxf>
      <fill>
        <patternFill>
          <bgColor rgb="FFC00000"/>
        </patternFill>
      </fill>
    </dxf>
    <dxf>
      <fill>
        <patternFill>
          <bgColor rgb="FFFF0000"/>
        </patternFill>
      </fill>
    </dxf>
    <dxf>
      <fill>
        <patternFill>
          <bgColor rgb="FFFF00FF"/>
        </patternFill>
      </fill>
    </dxf>
    <dxf>
      <fill>
        <patternFill>
          <bgColor rgb="FF9900CC"/>
        </patternFill>
      </fill>
    </dxf>
    <dxf>
      <fill>
        <patternFill>
          <bgColor rgb="FF6600CC"/>
        </patternFill>
      </fill>
    </dxf>
    <dxf>
      <fill>
        <patternFill>
          <bgColor rgb="FF0070C0"/>
        </patternFill>
      </fill>
    </dxf>
    <dxf>
      <fill>
        <patternFill>
          <bgColor rgb="FFFFC000"/>
        </patternFill>
      </fill>
    </dxf>
    <dxf>
      <fill>
        <patternFill>
          <bgColor rgb="FF00B0F0"/>
        </patternFill>
      </fill>
    </dxf>
    <dxf>
      <font>
        <color theme="0"/>
      </font>
      <fill>
        <patternFill>
          <bgColor theme="1"/>
        </patternFill>
      </fill>
    </dxf>
    <dxf>
      <fill>
        <patternFill>
          <bgColor rgb="FFFF6600"/>
        </patternFill>
      </fill>
    </dxf>
    <dxf>
      <fill>
        <patternFill>
          <bgColor rgb="FFFF00FF"/>
        </patternFill>
      </fill>
    </dxf>
    <dxf>
      <font>
        <b val="0"/>
        <i val="0"/>
        <color theme="0" tint="-0.499984740745262"/>
      </font>
      <fill>
        <patternFill>
          <bgColor theme="0" tint="-0.34998626667073579"/>
        </patternFill>
      </fill>
    </dxf>
    <dxf>
      <fill>
        <patternFill>
          <bgColor rgb="FFFFC000"/>
        </patternFill>
      </fill>
    </dxf>
    <dxf>
      <font>
        <color theme="0"/>
      </font>
      <fill>
        <patternFill>
          <bgColor theme="1"/>
        </patternFill>
      </fill>
    </dxf>
    <dxf>
      <fill>
        <patternFill>
          <bgColor rgb="FFFF6600"/>
        </patternFill>
      </fill>
    </dxf>
    <dxf>
      <fill>
        <patternFill>
          <bgColor rgb="FFC00000"/>
        </patternFill>
      </fill>
    </dxf>
    <dxf>
      <fill>
        <patternFill>
          <bgColor rgb="FFFF0000"/>
        </patternFill>
      </fill>
    </dxf>
    <dxf>
      <fill>
        <patternFill>
          <bgColor rgb="FFEBE600"/>
        </patternFill>
      </fill>
    </dxf>
    <dxf>
      <fill>
        <patternFill>
          <bgColor rgb="FF92D050"/>
        </patternFill>
      </fill>
    </dxf>
    <dxf>
      <fill>
        <patternFill>
          <bgColor rgb="FF00B0F0"/>
        </patternFill>
      </fill>
    </dxf>
    <dxf>
      <fill>
        <patternFill>
          <bgColor rgb="FF00B050"/>
        </patternFill>
      </fill>
    </dxf>
    <dxf>
      <fill>
        <patternFill>
          <bgColor rgb="FF0070C0"/>
        </patternFill>
      </fill>
    </dxf>
    <dxf>
      <fill>
        <patternFill>
          <bgColor rgb="FF6600CC"/>
        </patternFill>
      </fill>
    </dxf>
    <dxf>
      <fill>
        <patternFill>
          <bgColor rgb="FF9900CC"/>
        </patternFill>
      </fill>
    </dxf>
    <dxf>
      <font>
        <b val="0"/>
        <i val="0"/>
        <color theme="0" tint="-0.499984740745262"/>
      </font>
      <fill>
        <patternFill>
          <bgColor theme="0" tint="-0.34998626667073579"/>
        </patternFill>
      </fill>
    </dxf>
    <dxf>
      <fill>
        <patternFill>
          <bgColor rgb="FF0070C0"/>
        </patternFill>
      </fill>
    </dxf>
    <dxf>
      <font>
        <color theme="1"/>
      </font>
      <fill>
        <patternFill>
          <bgColor rgb="FFFF6600"/>
        </patternFill>
      </fill>
    </dxf>
    <dxf>
      <font>
        <color theme="0"/>
      </font>
      <fill>
        <patternFill>
          <bgColor theme="1"/>
        </patternFill>
      </fill>
    </dxf>
    <dxf>
      <fill>
        <patternFill>
          <bgColor rgb="FFC00000"/>
        </patternFill>
      </fill>
    </dxf>
    <dxf>
      <fill>
        <patternFill>
          <bgColor rgb="FFFF0000"/>
        </patternFill>
      </fill>
    </dxf>
    <dxf>
      <fill>
        <patternFill>
          <bgColor rgb="FFFF00FF"/>
        </patternFill>
      </fill>
    </dxf>
    <dxf>
      <fill>
        <patternFill>
          <bgColor rgb="FFEBE600"/>
        </patternFill>
      </fill>
    </dxf>
    <dxf>
      <fill>
        <patternFill>
          <bgColor rgb="FF92D050"/>
        </patternFill>
      </fill>
    </dxf>
    <dxf>
      <fill>
        <patternFill>
          <bgColor rgb="FF6600CC"/>
        </patternFill>
      </fill>
    </dxf>
    <dxf>
      <fill>
        <patternFill>
          <bgColor rgb="FF00B0F0"/>
        </patternFill>
      </fill>
    </dxf>
    <dxf>
      <fill>
        <patternFill>
          <bgColor rgb="FFFFC000"/>
        </patternFill>
      </fill>
    </dxf>
    <dxf>
      <fill>
        <patternFill>
          <bgColor rgb="FF9900CC"/>
        </patternFill>
      </fill>
    </dxf>
    <dxf>
      <fill>
        <patternFill>
          <bgColor rgb="FF00B050"/>
        </patternFill>
      </fill>
    </dxf>
    <dxf>
      <fill>
        <patternFill>
          <bgColor rgb="FFFFC000"/>
        </patternFill>
      </fill>
    </dxf>
    <dxf>
      <font>
        <b val="0"/>
        <i val="0"/>
        <color theme="0" tint="-0.499984740745262"/>
      </font>
      <fill>
        <patternFill>
          <bgColor theme="0" tint="-0.34998626667073579"/>
        </patternFill>
      </fill>
    </dxf>
    <dxf>
      <fill>
        <patternFill>
          <bgColor rgb="FFEBE600"/>
        </patternFill>
      </fill>
    </dxf>
    <dxf>
      <fill>
        <patternFill>
          <bgColor rgb="FFC00000"/>
        </patternFill>
      </fill>
    </dxf>
    <dxf>
      <fill>
        <patternFill>
          <bgColor rgb="FFFF0000"/>
        </patternFill>
      </fill>
    </dxf>
    <dxf>
      <fill>
        <patternFill>
          <bgColor rgb="FFFF6600"/>
        </patternFill>
      </fill>
    </dxf>
    <dxf>
      <fill>
        <patternFill>
          <bgColor rgb="FF9900CC"/>
        </patternFill>
      </fill>
    </dxf>
    <dxf>
      <fill>
        <patternFill>
          <bgColor rgb="FF6600CC"/>
        </patternFill>
      </fill>
    </dxf>
    <dxf>
      <fill>
        <patternFill>
          <bgColor rgb="FF0070C0"/>
        </patternFill>
      </fill>
    </dxf>
    <dxf>
      <fill>
        <patternFill>
          <bgColor rgb="FF00B0F0"/>
        </patternFill>
      </fill>
    </dxf>
    <dxf>
      <fill>
        <patternFill>
          <bgColor rgb="FF00B050"/>
        </patternFill>
      </fill>
    </dxf>
    <dxf>
      <fill>
        <patternFill>
          <bgColor rgb="FFFF00FF"/>
        </patternFill>
      </fill>
    </dxf>
    <dxf>
      <fill>
        <patternFill>
          <bgColor rgb="FF92D050"/>
        </patternFill>
      </fill>
    </dxf>
    <dxf>
      <font>
        <color theme="0"/>
      </font>
      <fill>
        <patternFill>
          <bgColor theme="1"/>
        </patternFill>
      </fill>
    </dxf>
    <dxf>
      <fill>
        <patternFill>
          <bgColor rgb="FF92D050"/>
        </patternFill>
      </fill>
    </dxf>
    <dxf>
      <fill>
        <patternFill>
          <bgColor rgb="FFEBE600"/>
        </patternFill>
      </fill>
    </dxf>
    <dxf>
      <fill>
        <patternFill>
          <bgColor rgb="FFFFC000"/>
        </patternFill>
      </fill>
    </dxf>
    <dxf>
      <font>
        <b val="0"/>
        <i val="0"/>
        <color theme="0" tint="-0.499984740745262"/>
      </font>
      <fill>
        <patternFill>
          <bgColor theme="0" tint="-0.34998626667073579"/>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FF6600"/>
        </patternFill>
      </fill>
    </dxf>
    <dxf>
      <font>
        <color theme="0"/>
      </font>
      <fill>
        <patternFill>
          <bgColor theme="1"/>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FFC00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FF6600"/>
        </patternFill>
      </fill>
    </dxf>
    <dxf>
      <font>
        <b val="0"/>
        <i val="0"/>
        <color theme="0" tint="-0.499984740745262"/>
      </font>
      <fill>
        <patternFill>
          <bgColor theme="0" tint="-0.34998626667073579"/>
        </patternFill>
      </fill>
    </dxf>
    <dxf>
      <fill>
        <patternFill>
          <bgColor rgb="FFEBE600"/>
        </patternFill>
      </fill>
    </dxf>
    <dxf>
      <font>
        <color theme="0"/>
      </font>
      <fill>
        <patternFill>
          <bgColor theme="1"/>
        </patternFill>
      </fill>
    </dxf>
    <dxf>
      <fill>
        <patternFill>
          <bgColor rgb="FF92D050"/>
        </patternFill>
      </fill>
    </dxf>
    <dxf>
      <fill>
        <patternFill>
          <bgColor rgb="FF00B050"/>
        </patternFill>
      </fill>
    </dxf>
    <dxf>
      <fill>
        <patternFill>
          <bgColor rgb="FF00B0F0"/>
        </patternFill>
      </fill>
    </dxf>
    <dxf>
      <fill>
        <patternFill>
          <bgColor rgb="FFC00000"/>
        </patternFill>
      </fill>
    </dxf>
    <dxf>
      <font>
        <color theme="0"/>
      </font>
      <fill>
        <patternFill>
          <bgColor theme="1"/>
        </patternFill>
      </fill>
    </dxf>
    <dxf>
      <fill>
        <patternFill>
          <bgColor rgb="FF6600CC"/>
        </patternFill>
      </fill>
    </dxf>
    <dxf>
      <font>
        <color theme="1"/>
      </font>
      <fill>
        <patternFill>
          <bgColor rgb="FFFF6600"/>
        </patternFill>
      </fill>
    </dxf>
    <dxf>
      <fill>
        <patternFill>
          <bgColor rgb="FFEBE600"/>
        </patternFill>
      </fill>
    </dxf>
    <dxf>
      <fill>
        <patternFill>
          <bgColor rgb="FFFF0000"/>
        </patternFill>
      </fill>
    </dxf>
    <dxf>
      <fill>
        <patternFill>
          <bgColor rgb="FFFF00FF"/>
        </patternFill>
      </fill>
    </dxf>
    <dxf>
      <fill>
        <patternFill>
          <bgColor rgb="FF9900CC"/>
        </patternFill>
      </fill>
    </dxf>
    <dxf>
      <fill>
        <patternFill>
          <bgColor rgb="FF0070C0"/>
        </patternFill>
      </fill>
    </dxf>
    <dxf>
      <font>
        <b val="0"/>
        <i val="0"/>
        <color theme="0" tint="-0.499984740745262"/>
      </font>
      <fill>
        <patternFill>
          <bgColor theme="0" tint="-0.34998626667073579"/>
        </patternFill>
      </fill>
    </dxf>
    <dxf>
      <fill>
        <patternFill>
          <bgColor rgb="FFFFC00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FF6600"/>
        </patternFill>
      </fill>
    </dxf>
    <dxf>
      <font>
        <color theme="0"/>
      </font>
      <fill>
        <patternFill>
          <bgColor theme="1"/>
        </patternFill>
      </fill>
    </dxf>
    <dxf>
      <fill>
        <patternFill>
          <bgColor rgb="FF92D050"/>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00B050"/>
        </patternFill>
      </fill>
    </dxf>
    <dxf>
      <fill>
        <patternFill>
          <bgColor rgb="FF00B0F0"/>
        </patternFill>
      </fill>
    </dxf>
    <dxf>
      <fill>
        <patternFill>
          <bgColor rgb="FFFF6600"/>
        </patternFill>
      </fill>
    </dxf>
    <dxf>
      <fill>
        <patternFill>
          <bgColor rgb="FF92D050"/>
        </patternFill>
      </fill>
    </dxf>
    <dxf>
      <fill>
        <patternFill>
          <bgColor rgb="FFEBE600"/>
        </patternFill>
      </fill>
    </dxf>
    <dxf>
      <font>
        <b val="0"/>
        <i val="0"/>
        <color theme="0" tint="-0.499984740745262"/>
      </font>
      <fill>
        <patternFill>
          <bgColor theme="0" tint="-0.34998626667073579"/>
        </patternFill>
      </fill>
    </dxf>
    <dxf>
      <font>
        <color theme="0"/>
      </font>
      <fill>
        <patternFill>
          <bgColor theme="1"/>
        </patternFill>
      </fill>
    </dxf>
    <dxf>
      <fill>
        <patternFill>
          <bgColor rgb="FF6600CC"/>
        </patternFill>
      </fill>
    </dxf>
    <dxf>
      <fill>
        <patternFill>
          <bgColor rgb="FF9900CC"/>
        </patternFill>
      </fill>
    </dxf>
    <dxf>
      <fill>
        <patternFill>
          <bgColor rgb="FFFF00FF"/>
        </patternFill>
      </fill>
    </dxf>
    <dxf>
      <fill>
        <patternFill>
          <bgColor rgb="FF00B0F0"/>
        </patternFill>
      </fill>
    </dxf>
    <dxf>
      <fill>
        <patternFill>
          <bgColor rgb="FFFF0000"/>
        </patternFill>
      </fill>
    </dxf>
    <dxf>
      <fill>
        <patternFill>
          <bgColor rgb="FFFFC000"/>
        </patternFill>
      </fill>
    </dxf>
    <dxf>
      <fill>
        <patternFill>
          <bgColor rgb="FF0070C0"/>
        </patternFill>
      </fill>
    </dxf>
    <dxf>
      <fill>
        <patternFill>
          <bgColor rgb="FFC00000"/>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FF6600"/>
        </patternFill>
      </fill>
    </dxf>
    <dxf>
      <font>
        <color theme="0"/>
      </font>
      <fill>
        <patternFill>
          <bgColor theme="1"/>
        </patternFill>
      </fill>
    </dxf>
    <dxf>
      <fill>
        <patternFill>
          <bgColor rgb="FFEBE600"/>
        </patternFill>
      </fill>
    </dxf>
    <dxf>
      <font>
        <b val="0"/>
        <i val="0"/>
        <color theme="0" tint="-0.499984740745262"/>
      </font>
      <fill>
        <patternFill>
          <bgColor theme="0" tint="-0.34998626667073579"/>
        </patternFill>
      </fill>
    </dxf>
    <dxf>
      <fill>
        <patternFill>
          <bgColor rgb="FFFFC000"/>
        </patternFill>
      </fill>
    </dxf>
    <dxf>
      <fill>
        <patternFill>
          <bgColor rgb="FF92D050"/>
        </patternFill>
      </fill>
    </dxf>
    <dxf>
      <fill>
        <patternFill>
          <bgColor rgb="FF00B050"/>
        </patternFill>
      </fill>
    </dxf>
    <dxf>
      <font>
        <color theme="0"/>
      </font>
      <fill>
        <patternFill>
          <bgColor theme="1"/>
        </patternFill>
      </fill>
    </dxf>
    <dxf>
      <font>
        <color theme="1"/>
      </font>
      <fill>
        <patternFill>
          <bgColor rgb="FFFF6600"/>
        </patternFill>
      </fill>
    </dxf>
    <dxf>
      <fill>
        <patternFill>
          <bgColor rgb="FF6600CC"/>
        </patternFill>
      </fill>
    </dxf>
    <dxf>
      <fill>
        <patternFill>
          <bgColor rgb="FF9900CC"/>
        </patternFill>
      </fill>
    </dxf>
    <dxf>
      <fill>
        <patternFill>
          <bgColor rgb="FFFF00FF"/>
        </patternFill>
      </fill>
    </dxf>
    <dxf>
      <fill>
        <patternFill>
          <bgColor rgb="FFFFC000"/>
        </patternFill>
      </fill>
    </dxf>
    <dxf>
      <font>
        <b val="0"/>
        <i val="0"/>
        <color theme="0" tint="-0.499984740745262"/>
      </font>
      <fill>
        <patternFill>
          <bgColor theme="0" tint="-0.34998626667073579"/>
        </patternFill>
      </fill>
    </dxf>
    <dxf>
      <fill>
        <patternFill>
          <bgColor rgb="FFFF0000"/>
        </patternFill>
      </fill>
    </dxf>
    <dxf>
      <fill>
        <patternFill>
          <bgColor rgb="FF92D050"/>
        </patternFill>
      </fill>
    </dxf>
    <dxf>
      <fill>
        <patternFill>
          <bgColor rgb="FF00B050"/>
        </patternFill>
      </fill>
    </dxf>
    <dxf>
      <fill>
        <patternFill>
          <bgColor rgb="FFEBE600"/>
        </patternFill>
      </fill>
    </dxf>
    <dxf>
      <fill>
        <patternFill>
          <bgColor rgb="FF00B0F0"/>
        </patternFill>
      </fill>
    </dxf>
    <dxf>
      <fill>
        <patternFill>
          <bgColor rgb="FF0070C0"/>
        </patternFill>
      </fill>
    </dxf>
    <dxf>
      <fill>
        <patternFill>
          <bgColor rgb="FFC00000"/>
        </patternFill>
      </fill>
    </dxf>
    <dxf>
      <fill>
        <patternFill>
          <bgColor rgb="FFFF6600"/>
        </patternFill>
      </fill>
    </dxf>
    <dxf>
      <font>
        <color theme="0"/>
      </font>
      <fill>
        <patternFill>
          <bgColor theme="1"/>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C00000"/>
        </patternFill>
      </fill>
    </dxf>
    <dxf>
      <font>
        <color theme="0"/>
      </font>
      <fill>
        <patternFill>
          <bgColor theme="1"/>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92D050"/>
        </patternFill>
      </fill>
    </dxf>
    <dxf>
      <fill>
        <patternFill>
          <bgColor rgb="FFFF6600"/>
        </patternFill>
      </fill>
    </dxf>
    <dxf>
      <font>
        <b val="0"/>
        <i val="0"/>
        <color theme="0" tint="-0.499984740745262"/>
      </font>
      <fill>
        <patternFill>
          <bgColor theme="0" tint="-0.34998626667073579"/>
        </patternFill>
      </fill>
    </dxf>
    <dxf>
      <fill>
        <patternFill>
          <bgColor rgb="FFFFC000"/>
        </patternFill>
      </fill>
    </dxf>
    <dxf>
      <fill>
        <patternFill>
          <bgColor rgb="FF00B0F0"/>
        </patternFill>
      </fill>
    </dxf>
    <dxf>
      <fill>
        <patternFill>
          <bgColor rgb="FFEBE600"/>
        </patternFill>
      </fill>
    </dxf>
    <dxf>
      <fill>
        <patternFill>
          <bgColor rgb="FF00B050"/>
        </patternFill>
      </fill>
    </dxf>
    <dxf>
      <font>
        <color theme="0"/>
      </font>
      <fill>
        <patternFill>
          <bgColor theme="1"/>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6600CC"/>
        </patternFill>
      </fill>
    </dxf>
    <dxf>
      <fill>
        <patternFill>
          <bgColor rgb="FF0070C0"/>
        </patternFill>
      </fill>
    </dxf>
    <dxf>
      <fill>
        <patternFill>
          <bgColor rgb="FF00B0F0"/>
        </patternFill>
      </fill>
    </dxf>
    <dxf>
      <fill>
        <patternFill>
          <bgColor rgb="FF00B050"/>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FF6600"/>
        </patternFill>
      </fill>
    </dxf>
    <dxf>
      <font>
        <b val="0"/>
        <i val="0"/>
        <color theme="0" tint="-0.499984740745262"/>
      </font>
      <fill>
        <patternFill>
          <bgColor theme="0" tint="-0.34998626667073579"/>
        </patternFill>
      </fill>
    </dxf>
    <dxf>
      <font>
        <color theme="1"/>
      </font>
      <fill>
        <patternFill>
          <bgColor rgb="FFFF6600"/>
        </patternFill>
      </fill>
    </dxf>
    <dxf>
      <font>
        <color theme="0"/>
      </font>
      <fill>
        <patternFill>
          <bgColor theme="1"/>
        </patternFill>
      </fill>
    </dxf>
    <dxf>
      <fill>
        <patternFill>
          <bgColor rgb="FFC00000"/>
        </patternFill>
      </fill>
    </dxf>
    <dxf>
      <fill>
        <patternFill>
          <bgColor rgb="FFFF0000"/>
        </patternFill>
      </fill>
    </dxf>
    <dxf>
      <fill>
        <patternFill>
          <bgColor rgb="FFFF00FF"/>
        </patternFill>
      </fill>
    </dxf>
    <dxf>
      <fill>
        <patternFill>
          <bgColor rgb="FF9900CC"/>
        </patternFill>
      </fill>
    </dxf>
    <dxf>
      <fill>
        <patternFill>
          <bgColor rgb="FF6600CC"/>
        </patternFill>
      </fill>
    </dxf>
    <dxf>
      <fill>
        <patternFill>
          <bgColor rgb="FF0070C0"/>
        </patternFill>
      </fill>
    </dxf>
    <dxf>
      <fill>
        <patternFill>
          <bgColor rgb="FF00B0F0"/>
        </patternFill>
      </fill>
    </dxf>
    <dxf>
      <fill>
        <patternFill>
          <bgColor rgb="FF00B050"/>
        </patternFill>
      </fill>
    </dxf>
    <dxf>
      <fill>
        <patternFill>
          <bgColor rgb="FF92D050"/>
        </patternFill>
      </fill>
    </dxf>
    <dxf>
      <fill>
        <patternFill>
          <bgColor rgb="FFEBE600"/>
        </patternFill>
      </fill>
    </dxf>
    <dxf>
      <fill>
        <patternFill>
          <bgColor rgb="FFFFC000"/>
        </patternFill>
      </fill>
    </dxf>
    <dxf>
      <fill>
        <patternFill>
          <bgColor rgb="FFFF6600"/>
        </patternFill>
      </fill>
    </dxf>
    <dxf>
      <fill>
        <patternFill>
          <bgColor rgb="FFC00000"/>
        </patternFill>
      </fill>
    </dxf>
    <dxf>
      <font>
        <color theme="0"/>
      </font>
      <fill>
        <patternFill>
          <bgColor theme="1"/>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FF6600"/>
        </patternFill>
      </fill>
    </dxf>
    <dxf>
      <fill>
        <patternFill>
          <bgColor rgb="FFFF0000"/>
        </patternFill>
      </fill>
    </dxf>
    <dxf>
      <font>
        <color theme="0"/>
      </font>
      <fill>
        <patternFill>
          <bgColor theme="1"/>
        </patternFill>
      </fill>
    </dxf>
    <dxf>
      <fill>
        <patternFill>
          <bgColor rgb="FFFFC000"/>
        </patternFill>
      </fill>
    </dxf>
    <dxf>
      <font>
        <b val="0"/>
        <i val="0"/>
        <color theme="0" tint="-0.499984740745262"/>
      </font>
      <fill>
        <patternFill>
          <bgColor theme="0" tint="-0.34998626667073579"/>
        </patternFill>
      </fill>
    </dxf>
    <dxf>
      <fill>
        <patternFill>
          <bgColor rgb="FFEBE6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C00000"/>
        </patternFill>
      </fill>
    </dxf>
    <dxf>
      <fill>
        <patternFill>
          <bgColor rgb="FFFF6600"/>
        </patternFill>
      </fill>
    </dxf>
    <dxf>
      <fill>
        <patternFill>
          <bgColor rgb="FFEBE600"/>
        </patternFill>
      </fill>
    </dxf>
    <dxf>
      <fill>
        <patternFill>
          <bgColor rgb="FF92D050"/>
        </patternFill>
      </fill>
    </dxf>
    <dxf>
      <font>
        <color theme="0"/>
      </font>
      <fill>
        <patternFill>
          <bgColor theme="1"/>
        </patternFill>
      </fill>
    </dxf>
    <dxf>
      <fill>
        <patternFill>
          <bgColor rgb="FF00B0F0"/>
        </patternFill>
      </fill>
    </dxf>
    <dxf>
      <font>
        <b val="0"/>
        <i val="0"/>
        <color theme="0" tint="-0.499984740745262"/>
      </font>
      <fill>
        <patternFill>
          <bgColor theme="0" tint="-0.34998626667073579"/>
        </patternFill>
      </fill>
    </dxf>
    <dxf>
      <fill>
        <patternFill>
          <bgColor rgb="FFFFC000"/>
        </patternFill>
      </fill>
    </dxf>
    <dxf>
      <fill>
        <patternFill>
          <bgColor rgb="FFFF0000"/>
        </patternFill>
      </fill>
    </dxf>
    <dxf>
      <fill>
        <patternFill>
          <bgColor rgb="FF00B050"/>
        </patternFill>
      </fill>
    </dxf>
    <dxf>
      <fill>
        <patternFill>
          <bgColor rgb="FFFF0000"/>
        </patternFill>
      </fill>
    </dxf>
    <dxf>
      <fill>
        <patternFill>
          <bgColor rgb="FFFF00FF"/>
        </patternFill>
      </fill>
    </dxf>
    <dxf>
      <fill>
        <patternFill>
          <bgColor rgb="FF9900CC"/>
        </patternFill>
      </fill>
    </dxf>
    <dxf>
      <fill>
        <patternFill>
          <bgColor rgb="FF6600CC"/>
        </patternFill>
      </fill>
    </dxf>
    <dxf>
      <fill>
        <patternFill>
          <bgColor rgb="FFC00000"/>
        </patternFill>
      </fill>
    </dxf>
    <dxf>
      <fill>
        <patternFill>
          <bgColor rgb="FF0070C0"/>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00B0F0"/>
        </patternFill>
      </fill>
    </dxf>
    <dxf>
      <font>
        <color theme="1"/>
      </font>
      <fill>
        <patternFill>
          <bgColor rgb="FFFF6600"/>
        </patternFill>
      </fill>
    </dxf>
    <dxf>
      <font>
        <color theme="0"/>
      </font>
      <fill>
        <patternFill>
          <bgColor theme="1"/>
        </patternFill>
      </fill>
    </dxf>
    <dxf>
      <font>
        <b val="0"/>
        <i val="0"/>
        <color theme="0" tint="-0.499984740745262"/>
      </font>
      <fill>
        <patternFill>
          <bgColor theme="0" tint="-0.34998626667073579"/>
        </patternFill>
      </fill>
    </dxf>
    <dxf>
      <font>
        <color theme="1"/>
      </font>
    </dxf>
    <dxf>
      <font>
        <color rgb="FFFFC000"/>
      </font>
    </dxf>
    <dxf>
      <font>
        <color rgb="FFEBE600"/>
      </font>
    </dxf>
    <dxf>
      <font>
        <color rgb="FF92D050"/>
      </font>
    </dxf>
    <dxf>
      <font>
        <color rgb="FF00B050"/>
      </font>
    </dxf>
    <dxf>
      <font>
        <color rgb="FF00B0F0"/>
      </font>
    </dxf>
    <dxf>
      <font>
        <color rgb="FF0070C0"/>
      </font>
    </dxf>
    <dxf>
      <font>
        <color rgb="FF6600CC"/>
      </font>
    </dxf>
    <dxf>
      <font>
        <color rgb="FF9900CC"/>
      </font>
    </dxf>
    <dxf>
      <font>
        <color rgb="FFFF00FF"/>
      </font>
    </dxf>
    <dxf>
      <font>
        <color rgb="FFFF0000"/>
      </font>
    </dxf>
    <dxf>
      <font>
        <color rgb="FFFF6600"/>
      </font>
    </dxf>
    <dxf>
      <font>
        <color rgb="FFC00000"/>
      </font>
    </dxf>
    <dxf>
      <font>
        <color rgb="FFFF6600"/>
      </font>
    </dxf>
    <dxf>
      <font>
        <color rgb="FFC00000"/>
      </font>
    </dxf>
    <dxf>
      <font>
        <color rgb="FFFF0000"/>
      </font>
    </dxf>
    <dxf>
      <font>
        <color rgb="FFFF00FF"/>
      </font>
    </dxf>
    <dxf>
      <font>
        <color rgb="FF9900CC"/>
      </font>
    </dxf>
    <dxf>
      <font>
        <color rgb="FF6600CC"/>
      </font>
    </dxf>
    <dxf>
      <font>
        <color rgb="FF0070C0"/>
      </font>
    </dxf>
    <dxf>
      <font>
        <color rgb="FF92D050"/>
      </font>
    </dxf>
    <dxf>
      <font>
        <color rgb="FFEBE600"/>
      </font>
    </dxf>
    <dxf>
      <font>
        <color rgb="FFFFC000"/>
      </font>
    </dxf>
    <dxf>
      <font>
        <color theme="1"/>
      </font>
    </dxf>
    <dxf>
      <font>
        <b val="0"/>
        <i val="0"/>
        <color theme="0" tint="-0.499984740745262"/>
      </font>
      <fill>
        <patternFill>
          <bgColor theme="0" tint="-0.34998626667073579"/>
        </patternFill>
      </fill>
    </dxf>
    <dxf>
      <font>
        <color rgb="FF00B050"/>
      </font>
    </dxf>
    <dxf>
      <font>
        <color rgb="FF00B0F0"/>
      </font>
    </dxf>
    <dxf>
      <font>
        <color rgb="FF6600CC"/>
      </font>
    </dxf>
    <dxf>
      <font>
        <color rgb="FF00B0F0"/>
      </font>
    </dxf>
    <dxf>
      <font>
        <color rgb="FFFF6600"/>
      </font>
    </dxf>
    <dxf>
      <font>
        <color rgb="FFC00000"/>
      </font>
    </dxf>
    <dxf>
      <font>
        <color rgb="FFFF0000"/>
      </font>
    </dxf>
    <dxf>
      <font>
        <color rgb="FFFF00FF"/>
      </font>
    </dxf>
    <dxf>
      <font>
        <color rgb="FF9900CC"/>
      </font>
    </dxf>
    <dxf>
      <font>
        <color rgb="FF0070C0"/>
      </font>
    </dxf>
    <dxf>
      <font>
        <color rgb="FF00B050"/>
      </font>
    </dxf>
    <dxf>
      <font>
        <color rgb="FF92D050"/>
      </font>
    </dxf>
    <dxf>
      <font>
        <color rgb="FFEBE600"/>
      </font>
    </dxf>
    <dxf>
      <font>
        <color rgb="FFFFC000"/>
      </font>
    </dxf>
    <dxf>
      <font>
        <color theme="1"/>
      </font>
    </dxf>
    <dxf>
      <font>
        <b val="0"/>
        <i val="0"/>
        <color theme="0" tint="-0.499984740745262"/>
      </font>
      <fill>
        <patternFill>
          <bgColor theme="0" tint="-0.34998626667073579"/>
        </patternFill>
      </fill>
    </dxf>
    <dxf>
      <font>
        <color rgb="FFFF6600"/>
      </font>
    </dxf>
    <dxf>
      <font>
        <color rgb="FFEBE600"/>
      </font>
    </dxf>
    <dxf>
      <font>
        <color rgb="FF92D050"/>
      </font>
    </dxf>
    <dxf>
      <font>
        <color rgb="FF00B050"/>
      </font>
    </dxf>
    <dxf>
      <font>
        <color rgb="FF00B0F0"/>
      </font>
    </dxf>
    <dxf>
      <font>
        <color rgb="FF0070C0"/>
      </font>
    </dxf>
    <dxf>
      <font>
        <color rgb="FF6600CC"/>
      </font>
    </dxf>
    <dxf>
      <font>
        <color rgb="FFC00000"/>
      </font>
    </dxf>
    <dxf>
      <font>
        <color rgb="FFFF0000"/>
      </font>
    </dxf>
    <dxf>
      <font>
        <color rgb="FFFF00FF"/>
      </font>
    </dxf>
    <dxf>
      <font>
        <color rgb="FF9900CC"/>
      </font>
    </dxf>
    <dxf>
      <font>
        <color rgb="FFFFC000"/>
      </font>
    </dxf>
    <dxf>
      <font>
        <b val="0"/>
        <i val="0"/>
        <color theme="0" tint="-0.499984740745262"/>
      </font>
      <fill>
        <patternFill>
          <bgColor theme="0" tint="-0.34998626667073579"/>
        </patternFill>
      </fill>
    </dxf>
    <dxf>
      <font>
        <color theme="1"/>
      </font>
    </dxf>
    <dxf>
      <font>
        <color rgb="FFC00000"/>
      </font>
    </dxf>
    <dxf>
      <font>
        <color rgb="FFFF6600"/>
      </font>
    </dxf>
    <dxf>
      <font>
        <b val="0"/>
        <i val="0"/>
        <color theme="0" tint="-0.499984740745262"/>
      </font>
      <fill>
        <patternFill>
          <bgColor theme="0" tint="-0.34998626667073579"/>
        </patternFill>
      </fill>
    </dxf>
    <dxf>
      <font>
        <color rgb="FFFFC000"/>
      </font>
    </dxf>
    <dxf>
      <font>
        <color rgb="FFFF0000"/>
      </font>
    </dxf>
    <dxf>
      <font>
        <color rgb="FFFF00FF"/>
      </font>
    </dxf>
    <dxf>
      <font>
        <color theme="1"/>
      </font>
    </dxf>
    <dxf>
      <font>
        <color rgb="FF9900CC"/>
      </font>
    </dxf>
    <dxf>
      <font>
        <color rgb="FF6600CC"/>
      </font>
    </dxf>
    <dxf>
      <font>
        <color rgb="FF0070C0"/>
      </font>
    </dxf>
    <dxf>
      <font>
        <color rgb="FF00B0F0"/>
      </font>
    </dxf>
    <dxf>
      <font>
        <color rgb="FF00B050"/>
      </font>
    </dxf>
    <dxf>
      <font>
        <color rgb="FF92D050"/>
      </font>
    </dxf>
    <dxf>
      <font>
        <color rgb="FFEBE600"/>
      </font>
    </dxf>
    <dxf>
      <font>
        <color rgb="FF9900CC"/>
      </font>
    </dxf>
    <dxf>
      <font>
        <color rgb="FFC00000"/>
      </font>
    </dxf>
    <dxf>
      <font>
        <color rgb="FFFF0000"/>
      </font>
    </dxf>
    <dxf>
      <font>
        <b val="0"/>
        <i val="0"/>
        <color theme="0" tint="-0.499984740745262"/>
      </font>
      <fill>
        <patternFill>
          <bgColor theme="0" tint="-0.34998626667073579"/>
        </patternFill>
      </fill>
    </dxf>
    <dxf>
      <font>
        <color theme="1"/>
      </font>
    </dxf>
    <dxf>
      <font>
        <color rgb="FFFFC000"/>
      </font>
    </dxf>
    <dxf>
      <font>
        <color rgb="FFEBE600"/>
      </font>
    </dxf>
    <dxf>
      <font>
        <color rgb="FF92D050"/>
      </font>
    </dxf>
    <dxf>
      <font>
        <color rgb="FF00B050"/>
      </font>
    </dxf>
    <dxf>
      <font>
        <color rgb="FF00B0F0"/>
      </font>
    </dxf>
    <dxf>
      <font>
        <color rgb="FF0070C0"/>
      </font>
    </dxf>
    <dxf>
      <font>
        <color rgb="FF6600CC"/>
      </font>
    </dxf>
    <dxf>
      <font>
        <color rgb="FFFF00FF"/>
      </font>
    </dxf>
    <dxf>
      <font>
        <color rgb="FFFF6600"/>
      </font>
    </dxf>
    <dxf>
      <font>
        <color rgb="FFFF0000"/>
      </font>
    </dxf>
    <dxf>
      <font>
        <color rgb="FF00B0F0"/>
      </font>
    </dxf>
    <dxf>
      <font>
        <color rgb="FFC00000"/>
      </font>
    </dxf>
    <dxf>
      <font>
        <color theme="1"/>
      </font>
    </dxf>
    <dxf>
      <font>
        <b val="0"/>
        <i val="0"/>
        <color theme="0" tint="-0.499984740745262"/>
      </font>
      <fill>
        <patternFill>
          <bgColor theme="0" tint="-0.34998626667073579"/>
        </patternFill>
      </fill>
    </dxf>
    <dxf>
      <font>
        <color rgb="FFFF6600"/>
      </font>
    </dxf>
    <dxf>
      <font>
        <color rgb="FFFFC000"/>
      </font>
    </dxf>
    <dxf>
      <font>
        <color rgb="FFEBE600"/>
      </font>
    </dxf>
    <dxf>
      <font>
        <color rgb="FF92D050"/>
      </font>
    </dxf>
    <dxf>
      <font>
        <color rgb="FF00B050"/>
      </font>
    </dxf>
    <dxf>
      <font>
        <color rgb="FF0070C0"/>
      </font>
    </dxf>
    <dxf>
      <font>
        <color rgb="FF6600CC"/>
      </font>
    </dxf>
    <dxf>
      <font>
        <color rgb="FF9900CC"/>
      </font>
    </dxf>
    <dxf>
      <font>
        <color rgb="FFFF00FF"/>
      </font>
    </dxf>
    <dxf>
      <font>
        <color rgb="FFFF6600"/>
      </font>
    </dxf>
    <dxf>
      <font>
        <color rgb="FFFFC000"/>
      </font>
    </dxf>
    <dxf>
      <font>
        <color rgb="FF6600CC"/>
      </font>
    </dxf>
    <dxf>
      <font>
        <color rgb="FF0070C0"/>
      </font>
    </dxf>
    <dxf>
      <font>
        <color rgb="FF9900CC"/>
      </font>
    </dxf>
    <dxf>
      <font>
        <color rgb="FFFF0000"/>
      </font>
    </dxf>
    <dxf>
      <font>
        <color rgb="FFC00000"/>
      </font>
    </dxf>
    <dxf>
      <font>
        <color theme="1"/>
      </font>
    </dxf>
    <dxf>
      <font>
        <color rgb="FF92D050"/>
      </font>
    </dxf>
    <dxf>
      <font>
        <color rgb="FF00B0F0"/>
      </font>
    </dxf>
    <dxf>
      <font>
        <color rgb="FF00B050"/>
      </font>
    </dxf>
    <dxf>
      <font>
        <b val="0"/>
        <i val="0"/>
        <color theme="0" tint="-0.499984740745262"/>
      </font>
      <fill>
        <patternFill>
          <bgColor theme="0" tint="-0.34998626667073579"/>
        </patternFill>
      </fill>
    </dxf>
    <dxf>
      <font>
        <color rgb="FFFF00FF"/>
      </font>
    </dxf>
    <dxf>
      <font>
        <color rgb="FFEBE600"/>
      </font>
    </dxf>
    <dxf>
      <font>
        <color rgb="FFFF0000"/>
      </font>
    </dxf>
    <dxf>
      <font>
        <color rgb="FFC00000"/>
      </font>
    </dxf>
    <dxf>
      <font>
        <color rgb="FF92D050"/>
      </font>
    </dxf>
    <dxf>
      <font>
        <b val="0"/>
        <i val="0"/>
        <color theme="0" tint="-0.499984740745262"/>
      </font>
      <fill>
        <patternFill>
          <bgColor theme="0" tint="-0.34998626667073579"/>
        </patternFill>
      </fill>
    </dxf>
    <dxf>
      <font>
        <color theme="1"/>
      </font>
    </dxf>
    <dxf>
      <font>
        <color rgb="FFFF6600"/>
      </font>
    </dxf>
    <dxf>
      <font>
        <color rgb="FFFFC000"/>
      </font>
    </dxf>
    <dxf>
      <font>
        <color rgb="FFEBE600"/>
      </font>
    </dxf>
    <dxf>
      <font>
        <color rgb="FF00B050"/>
      </font>
    </dxf>
    <dxf>
      <font>
        <color rgb="FF00B0F0"/>
      </font>
    </dxf>
    <dxf>
      <font>
        <color rgb="FF0070C0"/>
      </font>
    </dxf>
    <dxf>
      <font>
        <color rgb="FF6600CC"/>
      </font>
    </dxf>
    <dxf>
      <font>
        <color rgb="FF9900CC"/>
      </font>
    </dxf>
    <dxf>
      <font>
        <color rgb="FFFF00FF"/>
      </font>
    </dxf>
    <dxf>
      <font>
        <color rgb="FFEBE600"/>
      </font>
    </dxf>
    <dxf>
      <font>
        <color rgb="FFFF6600"/>
      </font>
    </dxf>
    <dxf>
      <font>
        <color rgb="FFFFC000"/>
      </font>
    </dxf>
    <dxf>
      <font>
        <color rgb="FFC00000"/>
      </font>
    </dxf>
    <dxf>
      <font>
        <color rgb="FFFF0000"/>
      </font>
    </dxf>
    <dxf>
      <font>
        <color rgb="FFFF00FF"/>
      </font>
    </dxf>
    <dxf>
      <font>
        <color rgb="FF9900CC"/>
      </font>
    </dxf>
    <dxf>
      <font>
        <color rgb="FF6600CC"/>
      </font>
    </dxf>
    <dxf>
      <font>
        <color theme="1"/>
      </font>
    </dxf>
    <dxf>
      <font>
        <b val="0"/>
        <i val="0"/>
        <color theme="0" tint="-0.499984740745262"/>
      </font>
      <fill>
        <patternFill>
          <bgColor theme="0" tint="-0.34998626667073579"/>
        </patternFill>
      </fill>
    </dxf>
    <dxf>
      <font>
        <color rgb="FF0070C0"/>
      </font>
    </dxf>
    <dxf>
      <font>
        <color rgb="FF00B050"/>
      </font>
    </dxf>
    <dxf>
      <font>
        <color rgb="FF00B0F0"/>
      </font>
    </dxf>
    <dxf>
      <font>
        <color rgb="FF92D050"/>
      </font>
    </dxf>
    <dxf>
      <font>
        <color rgb="FF6600CC"/>
      </font>
    </dxf>
    <dxf>
      <font>
        <color rgb="FF00B0F0"/>
      </font>
    </dxf>
    <dxf>
      <font>
        <color rgb="FF0070C0"/>
      </font>
    </dxf>
    <dxf>
      <font>
        <color rgb="FF00B050"/>
      </font>
    </dxf>
    <dxf>
      <font>
        <color rgb="FF9900CC"/>
      </font>
    </dxf>
    <dxf>
      <font>
        <color rgb="FFFF00FF"/>
      </font>
    </dxf>
    <dxf>
      <font>
        <color rgb="FFFF0000"/>
      </font>
    </dxf>
    <dxf>
      <font>
        <color rgb="FFC00000"/>
      </font>
    </dxf>
    <dxf>
      <font>
        <b val="0"/>
        <i val="0"/>
        <color theme="0" tint="-0.499984740745262"/>
      </font>
      <fill>
        <patternFill>
          <bgColor theme="0" tint="-0.34998626667073579"/>
        </patternFill>
      </fill>
    </dxf>
    <dxf>
      <font>
        <color theme="1"/>
      </font>
    </dxf>
    <dxf>
      <font>
        <color rgb="FFFF6600"/>
      </font>
    </dxf>
    <dxf>
      <font>
        <color rgb="FFFFC000"/>
      </font>
    </dxf>
    <dxf>
      <font>
        <color rgb="FFEBE600"/>
      </font>
    </dxf>
    <dxf>
      <font>
        <color rgb="FF92D050"/>
      </font>
    </dxf>
    <dxf>
      <font>
        <color theme="1"/>
      </font>
    </dxf>
    <dxf>
      <font>
        <b val="0"/>
        <i val="0"/>
        <color theme="0" tint="-0.499984740745262"/>
      </font>
      <fill>
        <patternFill>
          <bgColor theme="0" tint="-0.34998626667073579"/>
        </patternFill>
      </fill>
    </dxf>
    <dxf>
      <font>
        <color rgb="FFFF6600"/>
      </font>
    </dxf>
    <dxf>
      <font>
        <color theme="0"/>
      </font>
      <fill>
        <patternFill>
          <bgColor theme="1"/>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font>
      <fill>
        <patternFill>
          <bgColor theme="1"/>
        </patternFill>
      </fill>
    </dxf>
    <dxf>
      <font>
        <color theme="0" tint="-0.499984740745262"/>
      </font>
      <fill>
        <patternFill>
          <bgColor theme="0" tint="-0.34998626667073579"/>
        </patternFill>
      </fill>
    </dxf>
    <dxf>
      <font>
        <b val="0"/>
        <i val="0"/>
        <color theme="0" tint="-0.499984740745262"/>
      </font>
      <fill>
        <patternFill>
          <bgColor theme="0" tint="-0.34998626667073579"/>
        </patternFill>
      </fill>
    </dxf>
    <dxf>
      <fill>
        <patternFill>
          <bgColor rgb="FFFF6600"/>
        </patternFill>
      </fill>
    </dxf>
    <dxf>
      <fill>
        <patternFill>
          <bgColor rgb="FFC00000"/>
        </patternFill>
      </fill>
    </dxf>
    <dxf>
      <fill>
        <patternFill>
          <bgColor rgb="FFFF0000"/>
        </patternFill>
      </fill>
    </dxf>
    <dxf>
      <fill>
        <patternFill>
          <bgColor rgb="FFFF00FF"/>
        </patternFill>
      </fill>
    </dxf>
    <dxf>
      <fill>
        <patternFill>
          <bgColor rgb="FF9900CC"/>
        </patternFill>
      </fill>
    </dxf>
    <dxf>
      <fill>
        <patternFill>
          <bgColor rgb="FF0070C0"/>
        </patternFill>
      </fill>
    </dxf>
    <dxf>
      <fill>
        <patternFill>
          <bgColor rgb="FF00B0F0"/>
        </patternFill>
      </fill>
    </dxf>
    <dxf>
      <fill>
        <patternFill>
          <bgColor rgb="FF00B050"/>
        </patternFill>
      </fill>
    </dxf>
    <dxf>
      <fill>
        <patternFill>
          <bgColor rgb="FF92D050"/>
        </patternFill>
      </fill>
    </dxf>
    <dxf>
      <fill>
        <patternFill>
          <bgColor rgb="FFEBE600"/>
        </patternFill>
      </fill>
    </dxf>
    <dxf>
      <fill>
        <patternFill>
          <bgColor rgb="FFFFC000"/>
        </patternFill>
      </fill>
    </dxf>
    <dxf>
      <font>
        <color theme="0"/>
      </font>
      <fill>
        <patternFill>
          <bgColor theme="1"/>
        </patternFill>
      </fill>
    </dxf>
    <dxf>
      <fill>
        <patternFill>
          <bgColor rgb="FF6600CC"/>
        </patternFill>
      </fill>
    </dxf>
    <dxf>
      <font>
        <color theme="0"/>
      </font>
      <fill>
        <patternFill>
          <bgColor theme="1"/>
        </patternFill>
      </fill>
    </dxf>
    <dxf>
      <fill>
        <patternFill>
          <bgColor rgb="FF9900CC"/>
        </patternFill>
      </fill>
    </dxf>
    <dxf>
      <fill>
        <patternFill>
          <bgColor rgb="FF6600CC"/>
        </patternFill>
      </fill>
    </dxf>
    <dxf>
      <fill>
        <patternFill>
          <bgColor rgb="FF0070C0"/>
        </patternFill>
      </fill>
    </dxf>
    <dxf>
      <fill>
        <patternFill>
          <bgColor rgb="FF00B0F0"/>
        </patternFill>
      </fill>
    </dxf>
    <dxf>
      <fill>
        <patternFill>
          <bgColor rgb="FF00B050"/>
        </patternFill>
      </fill>
    </dxf>
    <dxf>
      <fill>
        <patternFill>
          <bgColor rgb="FF92D050"/>
        </patternFill>
      </fill>
    </dxf>
    <dxf>
      <fill>
        <patternFill>
          <bgColor rgb="FFEBE600"/>
        </patternFill>
      </fill>
    </dxf>
    <dxf>
      <fill>
        <patternFill>
          <bgColor rgb="FFFFC000"/>
        </patternFill>
      </fill>
    </dxf>
    <dxf>
      <font>
        <b val="0"/>
        <i val="0"/>
        <color theme="0" tint="-0.499984740745262"/>
      </font>
      <fill>
        <patternFill>
          <bgColor theme="0" tint="-0.34998626667073579"/>
        </patternFill>
      </fill>
    </dxf>
    <dxf>
      <fill>
        <patternFill>
          <bgColor rgb="FFFF6600"/>
        </patternFill>
      </fill>
    </dxf>
    <dxf>
      <fill>
        <patternFill>
          <bgColor rgb="FFC00000"/>
        </patternFill>
      </fill>
    </dxf>
    <dxf>
      <fill>
        <patternFill>
          <bgColor rgb="FFFF0000"/>
        </patternFill>
      </fill>
    </dxf>
    <dxf>
      <fill>
        <patternFill>
          <bgColor rgb="FFFF00FF"/>
        </patternFill>
      </fill>
    </dxf>
    <dxf>
      <font>
        <color theme="0"/>
      </font>
      <fill>
        <patternFill>
          <bgColor theme="1"/>
        </patternFill>
      </fill>
    </dxf>
    <dxf>
      <fill>
        <patternFill>
          <bgColor rgb="FFFFC0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FF6600"/>
        </patternFill>
      </fill>
    </dxf>
    <dxf>
      <fill>
        <patternFill>
          <bgColor rgb="FFEBE600"/>
        </patternFill>
      </fill>
    </dxf>
    <dxf>
      <font>
        <b val="0"/>
        <i val="0"/>
        <color theme="0" tint="-0.499984740745262"/>
      </font>
      <fill>
        <patternFill>
          <bgColor theme="0" tint="-0.34998626667073579"/>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C00000"/>
        </patternFill>
      </fill>
    </dxf>
    <dxf>
      <font>
        <color theme="0"/>
      </font>
      <fill>
        <patternFill>
          <bgColor theme="1"/>
        </patternFill>
      </fill>
    </dxf>
    <dxf>
      <font>
        <color theme="1"/>
      </font>
      <fill>
        <patternFill>
          <bgColor rgb="FFFF6600"/>
        </patternFill>
      </fill>
    </dxf>
    <dxf>
      <fill>
        <patternFill>
          <bgColor rgb="FFC00000"/>
        </patternFill>
      </fill>
    </dxf>
    <dxf>
      <font>
        <b val="0"/>
        <i val="0"/>
        <color theme="0" tint="-0.499984740745262"/>
      </font>
      <fill>
        <patternFill>
          <bgColor theme="0" tint="-0.34998626667073579"/>
        </patternFill>
      </fill>
    </dxf>
    <dxf>
      <font>
        <color theme="0"/>
      </font>
      <fill>
        <patternFill>
          <bgColor theme="1"/>
        </patternFill>
      </fill>
    </dxf>
    <dxf>
      <fill>
        <patternFill>
          <bgColor rgb="FFFF0000"/>
        </patternFill>
      </fill>
    </dxf>
    <dxf>
      <fill>
        <patternFill>
          <bgColor rgb="FFFF6600"/>
        </patternFill>
      </fill>
    </dxf>
    <dxf>
      <fill>
        <patternFill>
          <bgColor rgb="FFFF00FF"/>
        </patternFill>
      </fill>
    </dxf>
    <dxf>
      <fill>
        <patternFill>
          <bgColor rgb="FF9900CC"/>
        </patternFill>
      </fill>
    </dxf>
    <dxf>
      <fill>
        <patternFill>
          <bgColor rgb="FF6600CC"/>
        </patternFill>
      </fill>
    </dxf>
    <dxf>
      <fill>
        <patternFill>
          <bgColor rgb="FF0070C0"/>
        </patternFill>
      </fill>
    </dxf>
    <dxf>
      <fill>
        <patternFill>
          <bgColor rgb="FF00B0F0"/>
        </patternFill>
      </fill>
    </dxf>
    <dxf>
      <fill>
        <patternFill>
          <bgColor rgb="FF00B050"/>
        </patternFill>
      </fill>
    </dxf>
    <dxf>
      <fill>
        <patternFill>
          <bgColor rgb="FF92D050"/>
        </patternFill>
      </fill>
    </dxf>
    <dxf>
      <fill>
        <patternFill>
          <bgColor rgb="FFEBE600"/>
        </patternFill>
      </fill>
    </dxf>
    <dxf>
      <fill>
        <patternFill>
          <bgColor rgb="FFFFC000"/>
        </patternFill>
      </fill>
    </dxf>
    <dxf>
      <font>
        <color theme="0"/>
      </font>
      <fill>
        <patternFill>
          <bgColor theme="1"/>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6600"/>
        </patternFill>
      </fill>
    </dxf>
    <dxf>
      <fill>
        <patternFill>
          <bgColor rgb="FFFF0000"/>
        </patternFill>
      </fill>
    </dxf>
    <dxf>
      <fill>
        <patternFill>
          <bgColor rgb="FFC00000"/>
        </patternFill>
      </fill>
    </dxf>
    <dxf>
      <fill>
        <patternFill>
          <bgColor rgb="FF00B0F0"/>
        </patternFill>
      </fill>
    </dxf>
    <dxf>
      <fill>
        <patternFill>
          <bgColor rgb="FF00B050"/>
        </patternFill>
      </fill>
    </dxf>
    <dxf>
      <fill>
        <patternFill>
          <bgColor rgb="FF92D050"/>
        </patternFill>
      </fill>
    </dxf>
    <dxf>
      <fill>
        <patternFill>
          <bgColor rgb="FFFF6600"/>
        </patternFill>
      </fill>
    </dxf>
    <dxf>
      <font>
        <color theme="0"/>
      </font>
      <fill>
        <patternFill>
          <bgColor theme="1"/>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00B0F0"/>
        </patternFill>
      </fill>
    </dxf>
    <dxf>
      <fill>
        <patternFill>
          <bgColor rgb="FF0070C0"/>
        </patternFill>
      </fill>
    </dxf>
    <dxf>
      <fill>
        <patternFill>
          <bgColor rgb="FF6600CC"/>
        </patternFill>
      </fill>
    </dxf>
    <dxf>
      <fill>
        <patternFill>
          <bgColor rgb="FFFF00FF"/>
        </patternFill>
      </fill>
    </dxf>
    <dxf>
      <font>
        <color theme="1"/>
      </font>
      <fill>
        <patternFill>
          <bgColor rgb="FFFF6600"/>
        </patternFill>
      </fill>
    </dxf>
    <dxf>
      <font>
        <color theme="0"/>
      </font>
      <fill>
        <patternFill>
          <bgColor theme="1"/>
        </patternFill>
      </fill>
    </dxf>
    <dxf>
      <fill>
        <patternFill>
          <bgColor rgb="FFC00000"/>
        </patternFill>
      </fill>
    </dxf>
    <dxf>
      <fill>
        <patternFill>
          <bgColor rgb="FF9900CC"/>
        </patternFill>
      </fill>
    </dxf>
    <dxf>
      <fill>
        <patternFill>
          <bgColor rgb="FFFF0000"/>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EBE600"/>
        </patternFill>
      </fill>
    </dxf>
    <dxf>
      <fill>
        <patternFill>
          <bgColor rgb="FF6600CC"/>
        </patternFill>
      </fill>
    </dxf>
    <dxf>
      <fill>
        <patternFill>
          <bgColor rgb="FF00B0F0"/>
        </patternFill>
      </fill>
    </dxf>
    <dxf>
      <fill>
        <patternFill>
          <bgColor rgb="FF00B050"/>
        </patternFill>
      </fill>
    </dxf>
    <dxf>
      <fill>
        <patternFill>
          <bgColor rgb="FF92D050"/>
        </patternFill>
      </fill>
    </dxf>
    <dxf>
      <fill>
        <patternFill>
          <bgColor rgb="FFFFC000"/>
        </patternFill>
      </fill>
    </dxf>
    <dxf>
      <font>
        <b val="0"/>
        <i val="0"/>
        <color theme="0" tint="-0.499984740745262"/>
      </font>
      <fill>
        <patternFill>
          <bgColor theme="0" tint="-0.34998626667073579"/>
        </patternFill>
      </fill>
    </dxf>
    <dxf>
      <fill>
        <patternFill>
          <bgColor rgb="FF0070C0"/>
        </patternFill>
      </fill>
    </dxf>
    <dxf>
      <font>
        <color theme="0"/>
      </font>
      <fill>
        <patternFill>
          <bgColor theme="1"/>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FF6600"/>
        </patternFill>
      </fill>
    </dxf>
    <dxf>
      <fill>
        <patternFill>
          <bgColor rgb="FFFF0000"/>
        </patternFill>
      </fill>
    </dxf>
    <dxf>
      <fill>
        <patternFill>
          <bgColor rgb="FFC00000"/>
        </patternFill>
      </fill>
    </dxf>
    <dxf>
      <fill>
        <patternFill>
          <bgColor rgb="FFFF6600"/>
        </patternFill>
      </fill>
    </dxf>
    <dxf>
      <font>
        <color theme="0"/>
      </font>
      <fill>
        <patternFill>
          <bgColor theme="1"/>
        </patternFill>
      </fill>
    </dxf>
    <dxf>
      <fill>
        <patternFill>
          <bgColor rgb="FF92D050"/>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9900CC"/>
        </patternFill>
      </fill>
    </dxf>
    <dxf>
      <fill>
        <patternFill>
          <bgColor rgb="FF6600CC"/>
        </patternFill>
      </fill>
    </dxf>
    <dxf>
      <fill>
        <patternFill>
          <bgColor rgb="FF0070C0"/>
        </patternFill>
      </fill>
    </dxf>
    <dxf>
      <fill>
        <patternFill>
          <bgColor rgb="FF00B0F0"/>
        </patternFill>
      </fill>
    </dxf>
    <dxf>
      <fill>
        <patternFill>
          <bgColor rgb="FFFF6600"/>
        </patternFill>
      </fill>
    </dxf>
    <dxf>
      <fill>
        <patternFill>
          <bgColor rgb="FF00B050"/>
        </patternFill>
      </fill>
    </dxf>
    <dxf>
      <fill>
        <patternFill>
          <bgColor rgb="FF92D050"/>
        </patternFill>
      </fill>
    </dxf>
    <dxf>
      <fill>
        <patternFill>
          <bgColor rgb="FFEBE600"/>
        </patternFill>
      </fill>
    </dxf>
    <dxf>
      <fill>
        <patternFill>
          <bgColor rgb="FFFFC000"/>
        </patternFill>
      </fill>
    </dxf>
    <dxf>
      <fill>
        <patternFill>
          <bgColor rgb="FFC00000"/>
        </patternFill>
      </fill>
    </dxf>
    <dxf>
      <font>
        <b val="0"/>
        <i val="0"/>
        <color theme="0" tint="-0.499984740745262"/>
      </font>
      <fill>
        <patternFill>
          <bgColor theme="0" tint="-0.34998626667073579"/>
        </patternFill>
      </fill>
    </dxf>
    <dxf>
      <fill>
        <patternFill>
          <bgColor rgb="FFFF0000"/>
        </patternFill>
      </fill>
    </dxf>
    <dxf>
      <fill>
        <patternFill>
          <bgColor rgb="FFFF00FF"/>
        </patternFill>
      </fill>
    </dxf>
    <dxf>
      <font>
        <color theme="0"/>
      </font>
      <fill>
        <patternFill>
          <bgColor theme="1"/>
        </patternFill>
      </fill>
    </dxf>
    <dxf>
      <fill>
        <patternFill>
          <bgColor rgb="FFFF00FF"/>
        </patternFill>
      </fill>
    </dxf>
    <dxf>
      <fill>
        <patternFill>
          <bgColor rgb="FF9900CC"/>
        </patternFill>
      </fill>
    </dxf>
    <dxf>
      <fill>
        <patternFill>
          <bgColor rgb="FF6600CC"/>
        </patternFill>
      </fill>
    </dxf>
    <dxf>
      <fill>
        <patternFill>
          <bgColor rgb="FF0070C0"/>
        </patternFill>
      </fill>
    </dxf>
    <dxf>
      <fill>
        <patternFill>
          <bgColor rgb="FF00B0F0"/>
        </patternFill>
      </fill>
    </dxf>
    <dxf>
      <fill>
        <patternFill>
          <bgColor rgb="FF00B050"/>
        </patternFill>
      </fill>
    </dxf>
    <dxf>
      <font>
        <b val="0"/>
        <i val="0"/>
        <color theme="0" tint="-0.499984740745262"/>
      </font>
      <fill>
        <patternFill>
          <bgColor theme="0" tint="-0.34998626667073579"/>
        </patternFill>
      </fill>
    </dxf>
    <dxf>
      <fill>
        <patternFill>
          <bgColor rgb="FF92D050"/>
        </patternFill>
      </fill>
    </dxf>
    <dxf>
      <fill>
        <patternFill>
          <bgColor rgb="FFEBE600"/>
        </patternFill>
      </fill>
    </dxf>
    <dxf>
      <fill>
        <patternFill>
          <bgColor rgb="FFC00000"/>
        </patternFill>
      </fill>
    </dxf>
    <dxf>
      <font>
        <color theme="1"/>
      </font>
      <fill>
        <patternFill>
          <bgColor rgb="FFFF6600"/>
        </patternFill>
      </fill>
    </dxf>
    <dxf>
      <font>
        <color theme="0"/>
      </font>
      <fill>
        <patternFill>
          <bgColor theme="1"/>
        </patternFill>
      </fill>
    </dxf>
    <dxf>
      <fill>
        <patternFill>
          <bgColor rgb="FFFFC000"/>
        </patternFill>
      </fill>
    </dxf>
    <dxf>
      <fill>
        <patternFill>
          <bgColor rgb="FFFF0000"/>
        </patternFill>
      </fill>
    </dxf>
    <dxf>
      <font>
        <color theme="0"/>
      </font>
      <fill>
        <patternFill>
          <bgColor theme="1"/>
        </patternFill>
      </fill>
    </dxf>
    <dxf>
      <fill>
        <patternFill>
          <bgColor rgb="FF0070C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00B0F0"/>
        </patternFill>
      </fill>
    </dxf>
    <dxf>
      <fill>
        <patternFill>
          <bgColor rgb="FFC00000"/>
        </patternFill>
      </fill>
    </dxf>
    <dxf>
      <fill>
        <patternFill>
          <bgColor rgb="FFFF6600"/>
        </patternFill>
      </fill>
    </dxf>
    <dxf>
      <fill>
        <patternFill>
          <bgColor rgb="FF00B050"/>
        </patternFill>
      </fill>
    </dxf>
    <dxf>
      <fill>
        <patternFill>
          <bgColor rgb="FF92D050"/>
        </patternFill>
      </fill>
    </dxf>
    <dxf>
      <fill>
        <patternFill>
          <bgColor rgb="FFEBE600"/>
        </patternFill>
      </fill>
    </dxf>
    <dxf>
      <fill>
        <patternFill>
          <bgColor rgb="FFFFC000"/>
        </patternFill>
      </fill>
    </dxf>
    <dxf>
      <font>
        <b val="0"/>
        <i val="0"/>
        <color theme="0" tint="-0.499984740745262"/>
      </font>
      <fill>
        <patternFill>
          <bgColor theme="0" tint="-0.34998626667073579"/>
        </patternFill>
      </fill>
    </dxf>
    <dxf>
      <font>
        <color theme="0"/>
      </font>
      <fill>
        <patternFill>
          <bgColor theme="1"/>
        </patternFill>
      </fill>
    </dxf>
    <dxf>
      <fill>
        <patternFill>
          <bgColor rgb="FF0070C0"/>
        </patternFill>
      </fill>
    </dxf>
    <dxf>
      <fill>
        <patternFill>
          <bgColor rgb="FF6600CC"/>
        </patternFill>
      </fill>
    </dxf>
    <dxf>
      <fill>
        <patternFill>
          <bgColor rgb="FFC00000"/>
        </patternFill>
      </fill>
    </dxf>
    <dxf>
      <fill>
        <patternFill>
          <bgColor rgb="FF9900CC"/>
        </patternFill>
      </fill>
    </dxf>
    <dxf>
      <fill>
        <patternFill>
          <bgColor rgb="FF00B0F0"/>
        </patternFill>
      </fill>
    </dxf>
    <dxf>
      <fill>
        <patternFill>
          <bgColor rgb="FFFF00FF"/>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FF0000"/>
        </patternFill>
      </fill>
    </dxf>
    <dxf>
      <fill>
        <patternFill>
          <bgColor rgb="FFFF6600"/>
        </patternFill>
      </fill>
    </dxf>
    <dxf>
      <fill>
        <patternFill>
          <bgColor rgb="FF0070C0"/>
        </patternFill>
      </fill>
    </dxf>
    <dxf>
      <fill>
        <patternFill>
          <bgColor rgb="FF00B0F0"/>
        </patternFill>
      </fill>
    </dxf>
    <dxf>
      <fill>
        <patternFill>
          <bgColor rgb="FF00B050"/>
        </patternFill>
      </fill>
    </dxf>
    <dxf>
      <fill>
        <patternFill>
          <bgColor rgb="FF92D050"/>
        </patternFill>
      </fill>
    </dxf>
    <dxf>
      <fill>
        <patternFill>
          <bgColor rgb="FFEBE600"/>
        </patternFill>
      </fill>
    </dxf>
    <dxf>
      <fill>
        <patternFill>
          <bgColor rgb="FFFFC000"/>
        </patternFill>
      </fill>
    </dxf>
    <dxf>
      <fill>
        <patternFill>
          <bgColor rgb="FFFF6600"/>
        </patternFill>
      </fill>
    </dxf>
    <dxf>
      <font>
        <b val="0"/>
        <i val="0"/>
        <color theme="0" tint="-0.499984740745262"/>
      </font>
      <fill>
        <patternFill>
          <bgColor theme="0" tint="-0.34998626667073579"/>
        </patternFill>
      </fill>
    </dxf>
    <dxf>
      <font>
        <color theme="0"/>
      </font>
      <fill>
        <patternFill>
          <bgColor theme="1"/>
        </patternFill>
      </fill>
    </dxf>
    <dxf>
      <fill>
        <patternFill>
          <bgColor rgb="FFC00000"/>
        </patternFill>
      </fill>
    </dxf>
    <dxf>
      <fill>
        <patternFill>
          <bgColor rgb="FFFF0000"/>
        </patternFill>
      </fill>
    </dxf>
    <dxf>
      <fill>
        <patternFill>
          <bgColor rgb="FFFF00FF"/>
        </patternFill>
      </fill>
    </dxf>
    <dxf>
      <fill>
        <patternFill>
          <bgColor rgb="FF9900CC"/>
        </patternFill>
      </fill>
    </dxf>
    <dxf>
      <fill>
        <patternFill>
          <bgColor rgb="FF6600CC"/>
        </patternFill>
      </fill>
    </dxf>
    <dxf>
      <font>
        <color theme="0"/>
      </font>
      <fill>
        <patternFill>
          <bgColor theme="1"/>
        </patternFill>
      </fill>
    </dxf>
    <dxf>
      <fill>
        <patternFill>
          <bgColor rgb="FFC00000"/>
        </patternFill>
      </fill>
    </dxf>
    <dxf>
      <fill>
        <patternFill>
          <bgColor rgb="FFFF0000"/>
        </patternFill>
      </fill>
    </dxf>
    <dxf>
      <fill>
        <patternFill>
          <bgColor rgb="FFFF00FF"/>
        </patternFill>
      </fill>
    </dxf>
    <dxf>
      <fill>
        <patternFill>
          <bgColor rgb="FF9900CC"/>
        </patternFill>
      </fill>
    </dxf>
    <dxf>
      <fill>
        <patternFill>
          <bgColor rgb="FF6600CC"/>
        </patternFill>
      </fill>
    </dxf>
    <dxf>
      <fill>
        <patternFill>
          <bgColor rgb="FF0070C0"/>
        </patternFill>
      </fill>
    </dxf>
    <dxf>
      <fill>
        <patternFill>
          <bgColor rgb="FFEBE600"/>
        </patternFill>
      </fill>
    </dxf>
    <dxf>
      <fill>
        <patternFill>
          <bgColor rgb="FFFFC000"/>
        </patternFill>
      </fill>
    </dxf>
    <dxf>
      <fill>
        <patternFill>
          <bgColor rgb="FF92D050"/>
        </patternFill>
      </fill>
    </dxf>
    <dxf>
      <font>
        <b val="0"/>
        <i val="0"/>
        <color theme="0" tint="-0.499984740745262"/>
      </font>
      <fill>
        <patternFill>
          <bgColor theme="0" tint="-0.34998626667073579"/>
        </patternFill>
      </fill>
    </dxf>
    <dxf>
      <fill>
        <patternFill>
          <bgColor rgb="FF00B0F0"/>
        </patternFill>
      </fill>
    </dxf>
    <dxf>
      <fill>
        <patternFill>
          <bgColor rgb="FF00B050"/>
        </patternFill>
      </fill>
    </dxf>
    <dxf>
      <font>
        <color theme="1"/>
      </font>
      <fill>
        <patternFill>
          <bgColor rgb="FFFF6600"/>
        </patternFill>
      </fill>
    </dxf>
    <dxf>
      <fill>
        <patternFill>
          <bgColor rgb="FFEBE600"/>
        </patternFill>
      </fill>
    </dxf>
    <dxf>
      <fill>
        <patternFill>
          <bgColor rgb="FF6600CC"/>
        </patternFill>
      </fill>
    </dxf>
    <dxf>
      <fill>
        <patternFill>
          <bgColor rgb="FF9900CC"/>
        </patternFill>
      </fill>
    </dxf>
    <dxf>
      <font>
        <color theme="0"/>
      </font>
      <fill>
        <patternFill>
          <bgColor theme="1"/>
        </patternFill>
      </fill>
    </dxf>
    <dxf>
      <fill>
        <patternFill>
          <bgColor rgb="FF92D050"/>
        </patternFill>
      </fill>
    </dxf>
    <dxf>
      <fill>
        <patternFill>
          <bgColor rgb="FFFF0000"/>
        </patternFill>
      </fill>
    </dxf>
    <dxf>
      <fill>
        <patternFill>
          <bgColor rgb="FFC00000"/>
        </patternFill>
      </fill>
    </dxf>
    <dxf>
      <fill>
        <patternFill>
          <bgColor rgb="FFFF00FF"/>
        </patternFill>
      </fill>
    </dxf>
    <dxf>
      <fill>
        <patternFill>
          <bgColor rgb="FF0070C0"/>
        </patternFill>
      </fill>
    </dxf>
    <dxf>
      <fill>
        <patternFill>
          <bgColor rgb="FF00B0F0"/>
        </patternFill>
      </fill>
    </dxf>
    <dxf>
      <fill>
        <patternFill>
          <bgColor rgb="FF00B050"/>
        </patternFill>
      </fill>
    </dxf>
    <dxf>
      <fill>
        <patternFill>
          <bgColor rgb="FFFFC000"/>
        </patternFill>
      </fill>
    </dxf>
    <dxf>
      <font>
        <b val="0"/>
        <i val="0"/>
        <color theme="0" tint="-0.499984740745262"/>
      </font>
      <fill>
        <patternFill>
          <bgColor theme="0" tint="-0.34998626667073579"/>
        </patternFill>
      </fill>
    </dxf>
    <dxf>
      <fill>
        <patternFill>
          <bgColor rgb="FFFF6600"/>
        </patternFill>
      </fill>
    </dxf>
    <dxf>
      <fill>
        <patternFill>
          <bgColor rgb="FF6600CC"/>
        </patternFill>
      </fill>
    </dxf>
    <dxf>
      <fill>
        <patternFill>
          <bgColor rgb="FF9900CC"/>
        </patternFill>
      </fill>
    </dxf>
    <dxf>
      <fill>
        <patternFill>
          <bgColor rgb="FFFF00FF"/>
        </patternFill>
      </fill>
    </dxf>
    <dxf>
      <fill>
        <patternFill>
          <bgColor rgb="FFFF0000"/>
        </patternFill>
      </fill>
    </dxf>
    <dxf>
      <fill>
        <patternFill>
          <bgColor rgb="FFC00000"/>
        </patternFill>
      </fill>
    </dxf>
    <dxf>
      <fill>
        <patternFill>
          <bgColor rgb="FFFF6600"/>
        </patternFill>
      </fill>
    </dxf>
    <dxf>
      <font>
        <color theme="0"/>
      </font>
      <fill>
        <patternFill>
          <bgColor theme="1"/>
        </patternFill>
      </fill>
    </dxf>
    <dxf>
      <fill>
        <patternFill>
          <bgColor rgb="FF00B050"/>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00B0F0"/>
        </patternFill>
      </fill>
    </dxf>
    <dxf>
      <fill>
        <patternFill>
          <bgColor rgb="FF0070C0"/>
        </patternFill>
      </fill>
    </dxf>
    <dxf>
      <fill>
        <patternFill>
          <bgColor rgb="FF00B050"/>
        </patternFill>
      </fill>
    </dxf>
    <dxf>
      <fill>
        <patternFill>
          <bgColor rgb="FF9900CC"/>
        </patternFill>
      </fill>
    </dxf>
    <dxf>
      <fill>
        <patternFill>
          <bgColor rgb="FF92D050"/>
        </patternFill>
      </fill>
    </dxf>
    <dxf>
      <fill>
        <patternFill>
          <bgColor rgb="FFFFC000"/>
        </patternFill>
      </fill>
    </dxf>
    <dxf>
      <font>
        <b val="0"/>
        <i val="0"/>
        <color theme="0" tint="-0.499984740745262"/>
      </font>
      <fill>
        <patternFill>
          <bgColor theme="0" tint="-0.34998626667073579"/>
        </patternFill>
      </fill>
    </dxf>
    <dxf>
      <fill>
        <patternFill>
          <bgColor rgb="FFEBE600"/>
        </patternFill>
      </fill>
    </dxf>
    <dxf>
      <font>
        <color theme="0"/>
      </font>
      <fill>
        <patternFill>
          <bgColor theme="1"/>
        </patternFill>
      </fill>
    </dxf>
    <dxf>
      <fill>
        <patternFill>
          <bgColor rgb="FF00B0F0"/>
        </patternFill>
      </fill>
    </dxf>
    <dxf>
      <fill>
        <patternFill>
          <bgColor rgb="FF6600CC"/>
        </patternFill>
      </fill>
    </dxf>
    <dxf>
      <fill>
        <patternFill>
          <bgColor rgb="FFFF6600"/>
        </patternFill>
      </fill>
    </dxf>
    <dxf>
      <fill>
        <patternFill>
          <bgColor rgb="FFC00000"/>
        </patternFill>
      </fill>
    </dxf>
    <dxf>
      <fill>
        <patternFill>
          <bgColor rgb="FFFF0000"/>
        </patternFill>
      </fill>
    </dxf>
    <dxf>
      <fill>
        <patternFill>
          <bgColor rgb="FF0070C0"/>
        </patternFill>
      </fill>
    </dxf>
    <dxf>
      <fill>
        <patternFill>
          <bgColor rgb="FFFF00FF"/>
        </patternFill>
      </fill>
    </dxf>
    <dxf>
      <font>
        <color theme="0"/>
      </font>
      <fill>
        <patternFill>
          <bgColor theme="1"/>
        </patternFill>
      </fill>
    </dxf>
    <dxf>
      <fill>
        <patternFill>
          <bgColor rgb="FFC00000"/>
        </patternFill>
      </fill>
    </dxf>
    <dxf>
      <fill>
        <patternFill>
          <bgColor rgb="FFFF0000"/>
        </patternFill>
      </fill>
    </dxf>
    <dxf>
      <fill>
        <patternFill>
          <bgColor rgb="FFFF00FF"/>
        </patternFill>
      </fill>
    </dxf>
    <dxf>
      <font>
        <color theme="1"/>
      </font>
      <fill>
        <patternFill>
          <bgColor rgb="FFFF6600"/>
        </patternFill>
      </fill>
    </dxf>
    <dxf>
      <fill>
        <patternFill>
          <bgColor rgb="FF0070C0"/>
        </patternFill>
      </fill>
    </dxf>
    <dxf>
      <fill>
        <patternFill>
          <bgColor rgb="FF9900CC"/>
        </patternFill>
      </fill>
    </dxf>
    <dxf>
      <fill>
        <patternFill>
          <bgColor rgb="FF6600CC"/>
        </patternFill>
      </fill>
    </dxf>
    <dxf>
      <fill>
        <patternFill>
          <bgColor rgb="FF00B0F0"/>
        </patternFill>
      </fill>
    </dxf>
    <dxf>
      <fill>
        <patternFill>
          <bgColor rgb="FF00B050"/>
        </patternFill>
      </fill>
    </dxf>
    <dxf>
      <fill>
        <patternFill>
          <bgColor rgb="FFEBE600"/>
        </patternFill>
      </fill>
    </dxf>
    <dxf>
      <fill>
        <patternFill>
          <bgColor rgb="FFFFC000"/>
        </patternFill>
      </fill>
    </dxf>
    <dxf>
      <font>
        <b val="0"/>
        <i val="0"/>
        <color theme="0" tint="-0.499984740745262"/>
      </font>
      <fill>
        <patternFill>
          <bgColor theme="0" tint="-0.34998626667073579"/>
        </patternFill>
      </fill>
    </dxf>
    <dxf>
      <fill>
        <patternFill>
          <bgColor rgb="FF92D050"/>
        </patternFill>
      </fill>
    </dxf>
    <dxf>
      <fill>
        <patternFill>
          <bgColor rgb="FFC00000"/>
        </patternFill>
      </fill>
    </dxf>
    <dxf>
      <fill>
        <patternFill>
          <bgColor rgb="FFFF0000"/>
        </patternFill>
      </fill>
    </dxf>
    <dxf>
      <fill>
        <patternFill>
          <bgColor rgb="FFFF00FF"/>
        </patternFill>
      </fill>
    </dxf>
    <dxf>
      <fill>
        <patternFill>
          <bgColor rgb="FF9900CC"/>
        </patternFill>
      </fill>
    </dxf>
    <dxf>
      <fill>
        <patternFill>
          <bgColor rgb="FF6600CC"/>
        </patternFill>
      </fill>
    </dxf>
    <dxf>
      <fill>
        <patternFill>
          <bgColor rgb="FF0070C0"/>
        </patternFill>
      </fill>
    </dxf>
    <dxf>
      <font>
        <b val="0"/>
        <i val="0"/>
        <color theme="0" tint="-0.499984740745262"/>
      </font>
      <fill>
        <patternFill>
          <bgColor theme="0" tint="-0.34998626667073579"/>
        </patternFill>
      </fill>
    </dxf>
    <dxf>
      <fill>
        <patternFill>
          <bgColor rgb="FFFFC000"/>
        </patternFill>
      </fill>
    </dxf>
    <dxf>
      <font>
        <color theme="0"/>
      </font>
      <fill>
        <patternFill>
          <bgColor theme="1"/>
        </patternFill>
      </fill>
    </dxf>
    <dxf>
      <fill>
        <patternFill>
          <bgColor rgb="FFEBE600"/>
        </patternFill>
      </fill>
    </dxf>
    <dxf>
      <fill>
        <patternFill>
          <bgColor rgb="FF92D050"/>
        </patternFill>
      </fill>
    </dxf>
    <dxf>
      <fill>
        <patternFill>
          <bgColor rgb="FF00B050"/>
        </patternFill>
      </fill>
    </dxf>
    <dxf>
      <fill>
        <patternFill>
          <bgColor rgb="FF00B0F0"/>
        </patternFill>
      </fill>
    </dxf>
    <dxf>
      <fill>
        <patternFill>
          <bgColor rgb="FFFF6600"/>
        </patternFill>
      </fill>
    </dxf>
    <dxf>
      <fill>
        <patternFill>
          <bgColor rgb="FFC00000"/>
        </patternFill>
      </fill>
    </dxf>
    <dxf>
      <fill>
        <patternFill>
          <bgColor rgb="FFFFC000"/>
        </patternFill>
      </fill>
    </dxf>
    <dxf>
      <font>
        <b val="0"/>
        <i val="0"/>
        <color theme="0" tint="-0.499984740745262"/>
      </font>
      <fill>
        <patternFill>
          <bgColor theme="0" tint="-0.34998626667073579"/>
        </patternFill>
      </fill>
    </dxf>
    <dxf>
      <fill>
        <patternFill>
          <bgColor rgb="FFEBE600"/>
        </patternFill>
      </fill>
    </dxf>
    <dxf>
      <fill>
        <patternFill>
          <bgColor rgb="FFFF0000"/>
        </patternFill>
      </fill>
    </dxf>
    <dxf>
      <font>
        <color theme="0"/>
      </font>
      <fill>
        <patternFill>
          <bgColor theme="1"/>
        </patternFill>
      </fill>
    </dxf>
    <dxf>
      <fill>
        <patternFill>
          <bgColor rgb="FFFF00FF"/>
        </patternFill>
      </fill>
    </dxf>
    <dxf>
      <fill>
        <patternFill>
          <bgColor rgb="FF9900CC"/>
        </patternFill>
      </fill>
    </dxf>
    <dxf>
      <fill>
        <patternFill>
          <bgColor rgb="FF6600CC"/>
        </patternFill>
      </fill>
    </dxf>
    <dxf>
      <fill>
        <patternFill>
          <bgColor rgb="FF0070C0"/>
        </patternFill>
      </fill>
    </dxf>
    <dxf>
      <fill>
        <patternFill>
          <bgColor rgb="FF00B0F0"/>
        </patternFill>
      </fill>
    </dxf>
    <dxf>
      <fill>
        <patternFill>
          <bgColor rgb="FF00B050"/>
        </patternFill>
      </fill>
    </dxf>
    <dxf>
      <fill>
        <patternFill>
          <bgColor rgb="FF92D050"/>
        </patternFill>
      </fill>
    </dxf>
    <dxf>
      <fill>
        <patternFill>
          <bgColor rgb="FFFF6600"/>
        </patternFill>
      </fill>
    </dxf>
    <dxf>
      <font>
        <color theme="0"/>
      </font>
      <fill>
        <patternFill>
          <bgColor theme="1"/>
        </patternFill>
      </fill>
    </dxf>
    <dxf>
      <fill>
        <patternFill>
          <bgColor rgb="FFFF6600"/>
        </patternFill>
      </fill>
    </dxf>
    <dxf>
      <fill>
        <patternFill>
          <bgColor rgb="FFC00000"/>
        </patternFill>
      </fill>
    </dxf>
    <dxf>
      <fill>
        <patternFill>
          <bgColor rgb="FFFF0000"/>
        </patternFill>
      </fill>
    </dxf>
    <dxf>
      <fill>
        <patternFill>
          <bgColor rgb="FFFF00FF"/>
        </patternFill>
      </fill>
    </dxf>
    <dxf>
      <fill>
        <patternFill>
          <bgColor rgb="FF9900CC"/>
        </patternFill>
      </fill>
    </dxf>
    <dxf>
      <fill>
        <patternFill>
          <bgColor rgb="FF6600CC"/>
        </patternFill>
      </fill>
    </dxf>
    <dxf>
      <fill>
        <patternFill>
          <bgColor rgb="FF00B0F0"/>
        </patternFill>
      </fill>
    </dxf>
    <dxf>
      <fill>
        <patternFill>
          <bgColor rgb="FF00B050"/>
        </patternFill>
      </fill>
    </dxf>
    <dxf>
      <fill>
        <patternFill>
          <bgColor rgb="FF92D050"/>
        </patternFill>
      </fill>
    </dxf>
    <dxf>
      <fill>
        <patternFill>
          <bgColor rgb="FFEBE600"/>
        </patternFill>
      </fill>
    </dxf>
    <dxf>
      <fill>
        <patternFill>
          <bgColor rgb="FFFFC000"/>
        </patternFill>
      </fill>
    </dxf>
    <dxf>
      <font>
        <b val="0"/>
        <i val="0"/>
        <color theme="0" tint="-0.499984740745262"/>
      </font>
      <fill>
        <patternFill>
          <bgColor theme="0" tint="-0.34998626667073579"/>
        </patternFill>
      </fill>
    </dxf>
    <dxf>
      <fill>
        <patternFill>
          <bgColor rgb="FF0070C0"/>
        </patternFill>
      </fill>
    </dxf>
    <dxf>
      <fill>
        <patternFill>
          <bgColor rgb="FFC00000"/>
        </patternFill>
      </fill>
    </dxf>
    <dxf>
      <fill>
        <patternFill>
          <bgColor rgb="FFFF0000"/>
        </patternFill>
      </fill>
    </dxf>
    <dxf>
      <fill>
        <patternFill>
          <bgColor rgb="FFFF00FF"/>
        </patternFill>
      </fill>
    </dxf>
    <dxf>
      <font>
        <b val="0"/>
        <i val="0"/>
        <color theme="0" tint="-0.499984740745262"/>
      </font>
      <fill>
        <patternFill>
          <bgColor theme="0" tint="-0.34998626667073579"/>
        </patternFill>
      </fill>
    </dxf>
    <dxf>
      <fill>
        <patternFill>
          <bgColor rgb="FFFFC000"/>
        </patternFill>
      </fill>
    </dxf>
    <dxf>
      <fill>
        <patternFill>
          <bgColor rgb="FFEBE600"/>
        </patternFill>
      </fill>
    </dxf>
    <dxf>
      <fill>
        <patternFill>
          <bgColor rgb="FF92D050"/>
        </patternFill>
      </fill>
    </dxf>
    <dxf>
      <fill>
        <patternFill>
          <bgColor rgb="FF00B050"/>
        </patternFill>
      </fill>
    </dxf>
    <dxf>
      <fill>
        <patternFill>
          <bgColor rgb="FF00B0F0"/>
        </patternFill>
      </fill>
    </dxf>
    <dxf>
      <fill>
        <patternFill>
          <bgColor rgb="FF0070C0"/>
        </patternFill>
      </fill>
    </dxf>
    <dxf>
      <fill>
        <patternFill>
          <bgColor rgb="FF6600CC"/>
        </patternFill>
      </fill>
    </dxf>
    <dxf>
      <fill>
        <patternFill>
          <bgColor rgb="FF9900CC"/>
        </patternFill>
      </fill>
    </dxf>
    <dxf>
      <font>
        <color theme="1"/>
      </font>
      <fill>
        <patternFill>
          <bgColor rgb="FFFF6600"/>
        </patternFill>
      </fill>
    </dxf>
    <dxf>
      <font>
        <color theme="0"/>
      </font>
      <fill>
        <patternFill>
          <bgColor theme="1"/>
        </patternFill>
      </fill>
    </dxf>
    <dxf>
      <font>
        <color rgb="FFFF00FF"/>
      </font>
    </dxf>
    <dxf>
      <font>
        <color rgb="FF6600CC"/>
      </font>
    </dxf>
    <dxf>
      <font>
        <color rgb="FF0070C0"/>
      </font>
    </dxf>
    <dxf>
      <font>
        <color rgb="FF00B0F0"/>
      </font>
    </dxf>
    <dxf>
      <font>
        <color rgb="FF00B050"/>
      </font>
    </dxf>
    <dxf>
      <font>
        <color rgb="FF92D050"/>
      </font>
    </dxf>
    <dxf>
      <font>
        <color rgb="FFEBE600"/>
      </font>
    </dxf>
    <dxf>
      <font>
        <color rgb="FFFFC000"/>
      </font>
    </dxf>
    <dxf>
      <font>
        <color rgb="FF9900CC"/>
      </font>
    </dxf>
    <dxf>
      <font>
        <color rgb="FFFF0000"/>
      </font>
    </dxf>
    <dxf>
      <font>
        <color rgb="FFC00000"/>
      </font>
    </dxf>
    <dxf>
      <font>
        <color rgb="FF0070C0"/>
      </font>
    </dxf>
    <dxf>
      <font>
        <color rgb="FF00B0F0"/>
      </font>
    </dxf>
    <dxf>
      <font>
        <color rgb="FF00B050"/>
      </font>
    </dxf>
    <dxf>
      <font>
        <color rgb="FF92D050"/>
      </font>
    </dxf>
    <dxf>
      <font>
        <color rgb="FFEBE600"/>
      </font>
    </dxf>
    <dxf>
      <font>
        <b val="0"/>
        <i val="0"/>
        <color theme="0" tint="-0.499984740745262"/>
      </font>
      <fill>
        <patternFill>
          <bgColor theme="0" tint="-0.34998626667073579"/>
        </patternFill>
      </fill>
    </dxf>
    <dxf>
      <font>
        <color rgb="FFC00000"/>
      </font>
    </dxf>
    <dxf>
      <font>
        <color rgb="FFFF00FF"/>
      </font>
    </dxf>
    <dxf>
      <font>
        <color theme="1"/>
      </font>
    </dxf>
    <dxf>
      <font>
        <color rgb="FFFF6600"/>
      </font>
    </dxf>
    <dxf>
      <font>
        <color rgb="FFFFC000"/>
      </font>
    </dxf>
    <dxf>
      <font>
        <color rgb="FF6600CC"/>
      </font>
    </dxf>
    <dxf>
      <font>
        <color rgb="FF9900CC"/>
      </font>
    </dxf>
    <dxf>
      <font>
        <color rgb="FFFF0000"/>
      </font>
    </dxf>
    <dxf>
      <font>
        <b val="0"/>
        <i val="0"/>
        <color theme="0" tint="-0.499984740745262"/>
      </font>
      <fill>
        <patternFill>
          <bgColor theme="0" tint="-0.34998626667073579"/>
        </patternFill>
      </fill>
    </dxf>
    <dxf>
      <font>
        <color theme="1"/>
      </font>
    </dxf>
    <dxf>
      <font>
        <color rgb="FFEBE600"/>
      </font>
    </dxf>
    <dxf>
      <font>
        <color rgb="FF00B0F0"/>
      </font>
    </dxf>
    <dxf>
      <font>
        <color rgb="FF92D050"/>
      </font>
    </dxf>
    <dxf>
      <font>
        <color rgb="FFC00000"/>
      </font>
    </dxf>
    <dxf>
      <font>
        <color rgb="FFFF0000"/>
      </font>
    </dxf>
    <dxf>
      <font>
        <color rgb="FFFF00FF"/>
      </font>
    </dxf>
    <dxf>
      <font>
        <color rgb="FF9900CC"/>
      </font>
    </dxf>
    <dxf>
      <font>
        <color rgb="FF6600CC"/>
      </font>
    </dxf>
    <dxf>
      <font>
        <color rgb="FF0070C0"/>
      </font>
    </dxf>
    <dxf>
      <font>
        <color rgb="FFFFC000"/>
      </font>
    </dxf>
    <dxf>
      <font>
        <color rgb="FFFF6600"/>
      </font>
    </dxf>
    <dxf>
      <font>
        <color rgb="FF00B050"/>
      </font>
    </dxf>
    <dxf>
      <font>
        <color rgb="FFFF0000"/>
      </font>
    </dxf>
    <dxf>
      <font>
        <color rgb="FFFF00FF"/>
      </font>
    </dxf>
    <dxf>
      <font>
        <color rgb="FF9900CC"/>
      </font>
    </dxf>
    <dxf>
      <font>
        <color rgb="FF6600CC"/>
      </font>
    </dxf>
    <dxf>
      <font>
        <color rgb="FF0070C0"/>
      </font>
    </dxf>
    <dxf>
      <font>
        <color rgb="FF00B0F0"/>
      </font>
    </dxf>
    <dxf>
      <font>
        <color rgb="FF00B050"/>
      </font>
    </dxf>
    <dxf>
      <font>
        <color rgb="FF92D050"/>
      </font>
    </dxf>
    <dxf>
      <font>
        <color rgb="FFEBE600"/>
      </font>
    </dxf>
    <dxf>
      <font>
        <color theme="1"/>
      </font>
    </dxf>
    <dxf>
      <font>
        <b val="0"/>
        <i val="0"/>
        <color theme="0" tint="-0.499984740745262"/>
      </font>
      <fill>
        <patternFill>
          <bgColor theme="0" tint="-0.34998626667073579"/>
        </patternFill>
      </fill>
    </dxf>
    <dxf>
      <font>
        <color rgb="FFFF6600"/>
      </font>
    </dxf>
    <dxf>
      <font>
        <color rgb="FFC00000"/>
      </font>
    </dxf>
    <dxf>
      <font>
        <color rgb="FFFFC000"/>
      </font>
    </dxf>
    <dxf>
      <font>
        <color rgb="FFFF6600"/>
      </font>
    </dxf>
    <dxf>
      <font>
        <color rgb="FFC00000"/>
      </font>
    </dxf>
    <dxf>
      <font>
        <color rgb="FF00B0F0"/>
      </font>
    </dxf>
    <dxf>
      <font>
        <color rgb="FFFF0000"/>
      </font>
    </dxf>
    <dxf>
      <font>
        <color rgb="FFFF00FF"/>
      </font>
    </dxf>
    <dxf>
      <font>
        <color rgb="FF00B050"/>
      </font>
    </dxf>
    <dxf>
      <font>
        <color rgb="FF92D050"/>
      </font>
    </dxf>
    <dxf>
      <font>
        <color rgb="FF9900CC"/>
      </font>
    </dxf>
    <dxf>
      <font>
        <color rgb="FFEBE600"/>
      </font>
    </dxf>
    <dxf>
      <font>
        <color rgb="FFFFC000"/>
      </font>
    </dxf>
    <dxf>
      <font>
        <color theme="1"/>
      </font>
    </dxf>
    <dxf>
      <font>
        <b val="0"/>
        <i val="0"/>
        <color theme="0" tint="-0.499984740745262"/>
      </font>
      <fill>
        <patternFill>
          <bgColor theme="0" tint="-0.34998626667073579"/>
        </patternFill>
      </fill>
    </dxf>
    <dxf>
      <font>
        <color rgb="FF6600CC"/>
      </font>
    </dxf>
    <dxf>
      <font>
        <color rgb="FF0070C0"/>
      </font>
    </dxf>
    <dxf>
      <font>
        <color rgb="FF6600CC"/>
      </font>
    </dxf>
    <dxf>
      <font>
        <color rgb="FF92D050"/>
      </font>
    </dxf>
    <dxf>
      <font>
        <color rgb="FF00B050"/>
      </font>
    </dxf>
    <dxf>
      <font>
        <color rgb="FF9900CC"/>
      </font>
    </dxf>
    <dxf>
      <font>
        <color rgb="FF00B0F0"/>
      </font>
    </dxf>
    <dxf>
      <font>
        <color rgb="FF0070C0"/>
      </font>
    </dxf>
    <dxf>
      <font>
        <color rgb="FFFF6600"/>
      </font>
    </dxf>
    <dxf>
      <font>
        <color rgb="FFC00000"/>
      </font>
    </dxf>
    <dxf>
      <font>
        <color rgb="FFFF0000"/>
      </font>
    </dxf>
    <dxf>
      <font>
        <color rgb="FFFF00FF"/>
      </font>
    </dxf>
    <dxf>
      <font>
        <b val="0"/>
        <i val="0"/>
        <color theme="0" tint="-0.499984740745262"/>
      </font>
      <fill>
        <patternFill>
          <bgColor theme="0" tint="-0.34998626667073579"/>
        </patternFill>
      </fill>
    </dxf>
    <dxf>
      <font>
        <color theme="1"/>
      </font>
    </dxf>
    <dxf>
      <font>
        <color rgb="FFFFC000"/>
      </font>
    </dxf>
    <dxf>
      <font>
        <color rgb="FFEBE600"/>
      </font>
    </dxf>
    <dxf>
      <font>
        <color theme="1"/>
      </font>
    </dxf>
    <dxf>
      <font>
        <color rgb="FFFF6600"/>
      </font>
    </dxf>
    <dxf>
      <font>
        <color theme="0" tint="-0.499984740745262"/>
      </font>
    </dxf>
    <dxf>
      <font>
        <color theme="1"/>
      </font>
    </dxf>
    <dxf>
      <font>
        <color theme="0" tint="-0.499984740745262"/>
      </font>
    </dxf>
    <dxf>
      <font>
        <color theme="1"/>
      </font>
    </dxf>
    <dxf>
      <font>
        <color theme="0" tint="-0.499984740745262"/>
      </font>
    </dxf>
    <dxf>
      <font>
        <color theme="1"/>
      </font>
    </dxf>
    <dxf>
      <font>
        <color theme="0"/>
      </font>
      <fill>
        <patternFill>
          <bgColor theme="1"/>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font>
      <fill>
        <patternFill>
          <bgColor theme="1"/>
        </patternFill>
      </fill>
    </dxf>
    <dxf>
      <font>
        <color rgb="FFFF6600"/>
      </font>
    </dxf>
    <dxf>
      <font>
        <color rgb="FFC00000"/>
      </font>
    </dxf>
    <dxf>
      <font>
        <color rgb="FFFF0000"/>
      </font>
    </dxf>
    <dxf>
      <font>
        <color rgb="FFFF00FF"/>
      </font>
    </dxf>
    <dxf>
      <font>
        <color rgb="FF9900CC"/>
      </font>
    </dxf>
    <dxf>
      <font>
        <color rgb="FF6600CC"/>
      </font>
    </dxf>
    <dxf>
      <font>
        <color rgb="FF0070C0"/>
      </font>
    </dxf>
    <dxf>
      <font>
        <color rgb="FF00B0F0"/>
      </font>
    </dxf>
    <dxf>
      <font>
        <color rgb="FF00B050"/>
      </font>
    </dxf>
    <dxf>
      <font>
        <color rgb="FF92D050"/>
      </font>
    </dxf>
    <dxf>
      <font>
        <color rgb="FFEBE600"/>
      </font>
    </dxf>
    <dxf>
      <font>
        <color rgb="FFFFC000"/>
      </font>
    </dxf>
    <dxf>
      <font>
        <color rgb="FF4FB4FF"/>
      </font>
    </dxf>
    <dxf>
      <font>
        <color rgb="FFA54BFF"/>
      </font>
    </dxf>
    <dxf>
      <font>
        <color rgb="FFFFAA71"/>
      </font>
    </dxf>
    <dxf>
      <font>
        <color rgb="FF69D8FF"/>
      </font>
    </dxf>
    <dxf>
      <font>
        <color rgb="FF2DFF8C"/>
      </font>
    </dxf>
    <dxf>
      <font>
        <color rgb="FFC0E399"/>
      </font>
    </dxf>
    <dxf>
      <font>
        <color rgb="FFFFFB61"/>
      </font>
    </dxf>
    <dxf>
      <font>
        <color rgb="FFFFD85B"/>
      </font>
    </dxf>
    <dxf>
      <font>
        <color rgb="FFFF5B5B"/>
      </font>
    </dxf>
    <dxf>
      <font>
        <color rgb="FFFF6D6D"/>
      </font>
    </dxf>
    <dxf>
      <font>
        <color rgb="FFFF97FF"/>
      </font>
    </dxf>
    <dxf>
      <font>
        <color rgb="FFD765FF"/>
      </font>
    </dxf>
    <dxf>
      <font>
        <color rgb="FFFF00FF"/>
      </font>
    </dxf>
    <dxf>
      <font>
        <color rgb="FFFF6600"/>
      </font>
    </dxf>
    <dxf>
      <font>
        <color rgb="FFC00000"/>
      </font>
    </dxf>
    <dxf>
      <font>
        <color rgb="FFFF0000"/>
      </font>
    </dxf>
    <dxf>
      <font>
        <color rgb="FF9900CC"/>
      </font>
    </dxf>
    <dxf>
      <font>
        <color rgb="FF6600CC"/>
      </font>
    </dxf>
    <dxf>
      <font>
        <color rgb="FF0070C0"/>
      </font>
    </dxf>
    <dxf>
      <font>
        <color rgb="FF00B0F0"/>
      </font>
    </dxf>
    <dxf>
      <font>
        <color rgb="FF00B050"/>
      </font>
    </dxf>
    <dxf>
      <font>
        <color rgb="FF92D050"/>
      </font>
    </dxf>
    <dxf>
      <font>
        <color rgb="FFEBE600"/>
      </font>
    </dxf>
    <dxf>
      <font>
        <color rgb="FFFFC000"/>
      </font>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font>
      <fill>
        <patternFill>
          <bgColor theme="1"/>
        </patternFill>
      </fill>
    </dxf>
    <dxf>
      <font>
        <color theme="0" tint="-0.499984740745262"/>
      </font>
      <fill>
        <patternFill>
          <bgColor theme="0" tint="-0.34998626667073579"/>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font>
      <fill>
        <patternFill>
          <bgColor theme="1"/>
        </patternFill>
      </fill>
    </dxf>
    <dxf>
      <font>
        <color theme="0" tint="-0.499984740745262"/>
      </font>
      <fill>
        <patternFill>
          <bgColor theme="0" tint="-0.34998626667073579"/>
        </patternFill>
      </fill>
    </dxf>
    <dxf>
      <font>
        <color theme="0"/>
      </font>
      <fill>
        <patternFill>
          <bgColor theme="1"/>
        </patternFill>
      </fill>
    </dxf>
    <dxf>
      <font>
        <color theme="0" tint="-0.499984740745262"/>
      </font>
      <fill>
        <patternFill>
          <bgColor theme="0" tint="-0.34998626667073579"/>
        </patternFill>
      </fill>
    </dxf>
    <dxf>
      <border>
        <left style="medium">
          <color auto="1"/>
        </left>
        <right style="medium">
          <color auto="1"/>
        </right>
        <vertical style="medium">
          <color auto="1"/>
        </vertical>
      </border>
    </dxf>
    <dxf>
      <fill>
        <patternFill>
          <bgColor theme="0" tint="-0.14996795556505021"/>
        </patternFill>
      </fill>
    </dxf>
    <dxf>
      <fill>
        <patternFill>
          <fgColor theme="0" tint="-0.24994659260841701"/>
          <bgColor theme="0" tint="-0.34998626667073579"/>
        </patternFill>
      </fill>
    </dxf>
    <dxf>
      <font>
        <b/>
        <i val="0"/>
        <color theme="1"/>
      </font>
      <fill>
        <patternFill>
          <bgColor rgb="FFFF6600"/>
        </patternFill>
      </fill>
    </dxf>
    <dxf>
      <font>
        <b/>
        <i val="0"/>
        <color theme="0"/>
      </font>
      <fill>
        <patternFill>
          <bgColor rgb="FFFF6600"/>
        </patternFill>
      </fill>
    </dxf>
  </dxfs>
  <tableStyles count="1" defaultTableStyle="TableStyleMedium2" defaultPivotStyle="PivotStyleLight16">
    <tableStyle name="Gameplan07" pivot="0" count="5" xr9:uid="{77C3C80C-262D-4F73-88C4-95F7142267AD}">
      <tableStyleElement type="headerRow" dxfId="5591"/>
      <tableStyleElement type="totalRow" dxfId="5590"/>
      <tableStyleElement type="firstRowStripe" dxfId="5589"/>
      <tableStyleElement type="secondRowStripe" dxfId="5588"/>
      <tableStyleElement type="firstColumnStripe" dxfId="5587"/>
    </tableStyle>
  </tableStyles>
  <colors>
    <mruColors>
      <color rgb="FF000000"/>
      <color rgb="FF9900CC"/>
      <color rgb="FFFF00FF"/>
      <color rgb="FFFF6600"/>
      <color rgb="FFFFFFFF"/>
      <color rgb="FF6600CC"/>
      <color rgb="FFEBE600"/>
      <color rgb="FF1C1C1C"/>
      <color rgb="FF919191"/>
      <color rgb="FF4D4D4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microsoft.com/office/2017/10/relationships/person" Target="persons/person89.xml"/><Relationship Id="rId21" Type="http://schemas.openxmlformats.org/officeDocument/2006/relationships/styles" Target="styles.xml"/><Relationship Id="rId324" Type="http://schemas.microsoft.com/office/2017/10/relationships/person" Target="persons/person289.xml"/><Relationship Id="rId531" Type="http://schemas.microsoft.com/office/2017/10/relationships/person" Target="persons/person501.xml"/><Relationship Id="rId170" Type="http://schemas.microsoft.com/office/2017/10/relationships/person" Target="persons/person142.xml"/><Relationship Id="rId268" Type="http://schemas.microsoft.com/office/2017/10/relationships/person" Target="persons/person233.xml"/><Relationship Id="rId475" Type="http://schemas.microsoft.com/office/2017/10/relationships/person" Target="persons/person446.xml"/><Relationship Id="rId32" Type="http://schemas.microsoft.com/office/2017/10/relationships/person" Target="persons/person5.xml"/><Relationship Id="rId128" Type="http://schemas.microsoft.com/office/2017/10/relationships/person" Target="persons/person100.xml"/><Relationship Id="rId335" Type="http://schemas.microsoft.com/office/2017/10/relationships/person" Target="persons/person299.xml"/><Relationship Id="rId542" Type="http://schemas.microsoft.com/office/2017/10/relationships/person" Target="persons/person512.xml"/><Relationship Id="rId181" Type="http://schemas.microsoft.com/office/2017/10/relationships/person" Target="persons/person152.xml"/><Relationship Id="rId402" Type="http://schemas.microsoft.com/office/2017/10/relationships/person" Target="persons/person373.xml"/><Relationship Id="rId279" Type="http://schemas.microsoft.com/office/2017/10/relationships/person" Target="persons/person243.xml"/><Relationship Id="rId486" Type="http://schemas.microsoft.com/office/2017/10/relationships/person" Target="persons/person457.xml"/><Relationship Id="rId43" Type="http://schemas.microsoft.com/office/2017/10/relationships/person" Target="persons/person21.xml"/><Relationship Id="rId139" Type="http://schemas.microsoft.com/office/2017/10/relationships/person" Target="persons/person113.xml"/><Relationship Id="rId346" Type="http://schemas.microsoft.com/office/2017/10/relationships/person" Target="persons/person317.xml"/><Relationship Id="rId553" Type="http://schemas.microsoft.com/office/2017/10/relationships/person" Target="persons/person523.xml"/><Relationship Id="rId192" Type="http://schemas.microsoft.com/office/2017/10/relationships/person" Target="persons/person165.xml"/><Relationship Id="rId206" Type="http://schemas.microsoft.com/office/2017/10/relationships/person" Target="persons/person177.xml"/><Relationship Id="rId413" Type="http://schemas.microsoft.com/office/2017/10/relationships/person" Target="persons/person384.xml"/><Relationship Id="rId497" Type="http://schemas.microsoft.com/office/2017/10/relationships/person" Target="persons/person468.xml"/><Relationship Id="rId357" Type="http://schemas.microsoft.com/office/2017/10/relationships/person" Target="persons/person328.xml"/><Relationship Id="rId54" Type="http://schemas.microsoft.com/office/2017/10/relationships/person" Target="persons/person28.xml"/><Relationship Id="rId217" Type="http://schemas.microsoft.com/office/2017/10/relationships/person" Target="persons/person188.xml"/><Relationship Id="rId564" Type="http://schemas.microsoft.com/office/2017/10/relationships/person" Target="persons/person535.xml"/><Relationship Id="rId424" Type="http://schemas.microsoft.com/office/2017/10/relationships/person" Target="persons/person395.xml"/><Relationship Id="rId23" Type="http://schemas.microsoft.com/office/2017/10/relationships/person" Target="persons/person.xml"/><Relationship Id="rId119" Type="http://schemas.microsoft.com/office/2017/10/relationships/person" Target="persons/person93.xml"/><Relationship Id="rId270" Type="http://schemas.microsoft.com/office/2017/10/relationships/person" Target="persons/person241.xml"/><Relationship Id="rId326" Type="http://schemas.microsoft.com/office/2017/10/relationships/person" Target="persons/person296.xml"/><Relationship Id="rId533" Type="http://schemas.microsoft.com/office/2017/10/relationships/person" Target="persons/person503.xml"/><Relationship Id="rId65" Type="http://schemas.microsoft.com/office/2017/10/relationships/person" Target="persons/person39.xml"/><Relationship Id="rId130" Type="http://schemas.microsoft.com/office/2017/10/relationships/person" Target="persons/person104.xml"/><Relationship Id="rId368" Type="http://schemas.microsoft.com/office/2017/10/relationships/person" Target="persons/person338.xml"/><Relationship Id="rId172" Type="http://schemas.microsoft.com/office/2017/10/relationships/person" Target="persons/person146.xml"/><Relationship Id="rId228" Type="http://schemas.microsoft.com/office/2017/10/relationships/person" Target="persons/person199.xml"/><Relationship Id="rId435" Type="http://schemas.microsoft.com/office/2017/10/relationships/person" Target="persons/person405.xml"/><Relationship Id="rId477" Type="http://schemas.microsoft.com/office/2017/10/relationships/person" Target="persons/person447.xml"/><Relationship Id="rId281" Type="http://schemas.microsoft.com/office/2017/10/relationships/person" Target="persons/person252.xml"/><Relationship Id="rId337" Type="http://schemas.microsoft.com/office/2017/10/relationships/person" Target="persons/person307.xml"/><Relationship Id="rId502" Type="http://schemas.microsoft.com/office/2017/10/relationships/person" Target="persons/person472.xml"/><Relationship Id="rId76" Type="http://schemas.microsoft.com/office/2017/10/relationships/person" Target="persons/person49.xml"/><Relationship Id="rId34" Type="http://schemas.microsoft.com/office/2017/10/relationships/person" Target="persons/person8.xml"/><Relationship Id="rId141" Type="http://schemas.microsoft.com/office/2017/10/relationships/person" Target="persons/person115.xml"/><Relationship Id="rId379" Type="http://schemas.microsoft.com/office/2017/10/relationships/person" Target="persons/person349.xml"/><Relationship Id="rId544" Type="http://schemas.microsoft.com/office/2017/10/relationships/person" Target="persons/person514.xml"/><Relationship Id="rId7" Type="http://schemas.openxmlformats.org/officeDocument/2006/relationships/worksheet" Target="worksheets/sheet7.xml"/><Relationship Id="rId183" Type="http://schemas.microsoft.com/office/2017/10/relationships/person" Target="persons/person156.xml"/><Relationship Id="rId239" Type="http://schemas.microsoft.com/office/2017/10/relationships/person" Target="persons/person210.xml"/><Relationship Id="rId390" Type="http://schemas.microsoft.com/office/2017/10/relationships/person" Target="persons/person360.xml"/><Relationship Id="rId404" Type="http://schemas.microsoft.com/office/2017/10/relationships/person" Target="persons/person374.xml"/><Relationship Id="rId446" Type="http://schemas.microsoft.com/office/2017/10/relationships/person" Target="persons/person416.xml"/><Relationship Id="rId250" Type="http://schemas.microsoft.com/office/2017/10/relationships/person" Target="persons/person221.xml"/><Relationship Id="rId292" Type="http://schemas.microsoft.com/office/2017/10/relationships/person" Target="persons/person263.xml"/><Relationship Id="rId306" Type="http://schemas.microsoft.com/office/2017/10/relationships/person" Target="persons/person277.xml"/><Relationship Id="rId488" Type="http://schemas.microsoft.com/office/2017/10/relationships/person" Target="persons/person458.xml"/><Relationship Id="rId110" Type="http://schemas.microsoft.com/office/2017/10/relationships/person" Target="persons/person86.xml"/><Relationship Id="rId87" Type="http://schemas.microsoft.com/office/2017/10/relationships/person" Target="persons/person62.xml"/><Relationship Id="rId45" Type="http://schemas.microsoft.com/office/2017/10/relationships/person" Target="persons/person18.xml"/><Relationship Id="rId348" Type="http://schemas.microsoft.com/office/2017/10/relationships/person" Target="persons/person318.xml"/><Relationship Id="rId513" Type="http://schemas.microsoft.com/office/2017/10/relationships/person" Target="persons/person483.xml"/><Relationship Id="rId555" Type="http://schemas.microsoft.com/office/2017/10/relationships/person" Target="persons/person525.xml"/><Relationship Id="rId152" Type="http://schemas.microsoft.com/office/2017/10/relationships/person" Target="persons/person129.xml"/><Relationship Id="rId194" Type="http://schemas.microsoft.com/office/2017/10/relationships/person" Target="persons/person167.xml"/><Relationship Id="rId208" Type="http://schemas.microsoft.com/office/2017/10/relationships/person" Target="persons/person179.xml"/><Relationship Id="rId415" Type="http://schemas.microsoft.com/office/2017/10/relationships/person" Target="persons/person385.xml"/><Relationship Id="rId457" Type="http://schemas.microsoft.com/office/2017/10/relationships/person" Target="persons/person427.xml"/><Relationship Id="rId261" Type="http://schemas.microsoft.com/office/2017/10/relationships/person" Target="persons/person232.xml"/><Relationship Id="rId499" Type="http://schemas.microsoft.com/office/2017/10/relationships/person" Target="persons/person469.xml"/><Relationship Id="rId14" Type="http://schemas.openxmlformats.org/officeDocument/2006/relationships/worksheet" Target="worksheets/sheet14.xml"/><Relationship Id="rId56" Type="http://schemas.microsoft.com/office/2017/10/relationships/person" Target="persons/person37.xml"/><Relationship Id="rId317" Type="http://schemas.microsoft.com/office/2017/10/relationships/person" Target="persons/person288.xml"/><Relationship Id="rId359" Type="http://schemas.microsoft.com/office/2017/10/relationships/person" Target="persons/person329.xml"/><Relationship Id="rId524" Type="http://schemas.microsoft.com/office/2017/10/relationships/person" Target="persons/person494.xml"/><Relationship Id="rId566" Type="http://schemas.microsoft.com/office/2017/10/relationships/person" Target="persons/person536.xml"/><Relationship Id="rId163" Type="http://schemas.microsoft.com/office/2017/10/relationships/person" Target="persons/person140.xml"/><Relationship Id="rId121" Type="http://schemas.microsoft.com/office/2017/10/relationships/person" Target="persons/person97.xml"/><Relationship Id="rId98" Type="http://schemas.microsoft.com/office/2017/10/relationships/person" Target="persons/person73.xml"/><Relationship Id="rId219" Type="http://schemas.microsoft.com/office/2017/10/relationships/person" Target="persons/person190.xml"/><Relationship Id="rId370" Type="http://schemas.microsoft.com/office/2017/10/relationships/person" Target="persons/person340.xml"/><Relationship Id="rId426" Type="http://schemas.microsoft.com/office/2017/10/relationships/person" Target="persons/person396.xml"/><Relationship Id="rId230" Type="http://schemas.microsoft.com/office/2017/10/relationships/person" Target="persons/person201.xml"/><Relationship Id="rId468" Type="http://schemas.microsoft.com/office/2017/10/relationships/person" Target="persons/person438.xml"/><Relationship Id="rId328" Type="http://schemas.microsoft.com/office/2017/10/relationships/person" Target="persons/person306.xml"/><Relationship Id="rId272" Type="http://schemas.microsoft.com/office/2017/10/relationships/person" Target="persons/person250.xml"/><Relationship Id="rId67" Type="http://schemas.microsoft.com/office/2017/10/relationships/person" Target="persons/person41.xml"/><Relationship Id="rId535" Type="http://schemas.microsoft.com/office/2017/10/relationships/person" Target="persons/person504.xml"/><Relationship Id="rId174" Type="http://schemas.microsoft.com/office/2017/10/relationships/person" Target="persons/person150.xml"/><Relationship Id="rId132" Type="http://schemas.microsoft.com/office/2017/10/relationships/person" Target="persons/person107.xml"/><Relationship Id="rId381" Type="http://schemas.microsoft.com/office/2017/10/relationships/person" Target="persons/person351.xml"/><Relationship Id="rId241" Type="http://schemas.microsoft.com/office/2017/10/relationships/person" Target="persons/person218.xml"/><Relationship Id="rId437" Type="http://schemas.microsoft.com/office/2017/10/relationships/person" Target="persons/person407.xml"/><Relationship Id="rId479" Type="http://schemas.microsoft.com/office/2017/10/relationships/person" Target="persons/person449.xml"/><Relationship Id="rId339" Type="http://schemas.microsoft.com/office/2017/10/relationships/person" Target="persons/person314.xml"/><Relationship Id="rId283" Type="http://schemas.microsoft.com/office/2017/10/relationships/person" Target="persons/person261.xml"/><Relationship Id="rId36" Type="http://schemas.microsoft.com/office/2017/10/relationships/person" Target="persons/person9.xml"/><Relationship Id="rId490" Type="http://schemas.microsoft.com/office/2017/10/relationships/person" Target="persons/person460.xml"/><Relationship Id="rId504" Type="http://schemas.microsoft.com/office/2017/10/relationships/person" Target="persons/person474.xml"/><Relationship Id="rId546" Type="http://schemas.microsoft.com/office/2017/10/relationships/person" Target="persons/person515.xml"/><Relationship Id="rId185" Type="http://schemas.microsoft.com/office/2017/10/relationships/person" Target="persons/person161.xml"/><Relationship Id="rId143" Type="http://schemas.microsoft.com/office/2017/10/relationships/person" Target="persons/person117.xml"/><Relationship Id="rId78" Type="http://schemas.microsoft.com/office/2017/10/relationships/person" Target="persons/person51.xml"/><Relationship Id="rId101" Type="http://schemas.microsoft.com/office/2017/10/relationships/person" Target="persons/person74.xml"/><Relationship Id="rId350" Type="http://schemas.microsoft.com/office/2017/10/relationships/person" Target="persons/person321.xml"/><Relationship Id="rId406" Type="http://schemas.microsoft.com/office/2017/10/relationships/person" Target="persons/person376.xml"/><Relationship Id="rId9" Type="http://schemas.openxmlformats.org/officeDocument/2006/relationships/worksheet" Target="worksheets/sheet9.xml"/><Relationship Id="rId210" Type="http://schemas.microsoft.com/office/2017/10/relationships/person" Target="persons/person180.xml"/><Relationship Id="rId392" Type="http://schemas.microsoft.com/office/2017/10/relationships/person" Target="persons/person362.xml"/><Relationship Id="rId448" Type="http://schemas.microsoft.com/office/2017/10/relationships/person" Target="persons/person418.xml"/><Relationship Id="rId308" Type="http://schemas.microsoft.com/office/2017/10/relationships/person" Target="persons/person285.xml"/><Relationship Id="rId294" Type="http://schemas.microsoft.com/office/2017/10/relationships/person" Target="persons/person269.xml"/><Relationship Id="rId252" Type="http://schemas.microsoft.com/office/2017/10/relationships/person" Target="persons/person229.xml"/><Relationship Id="rId515" Type="http://schemas.microsoft.com/office/2017/10/relationships/person" Target="persons/person485.xml"/><Relationship Id="rId154" Type="http://schemas.microsoft.com/office/2017/10/relationships/person" Target="persons/person127.xml"/><Relationship Id="rId47" Type="http://schemas.microsoft.com/office/2017/10/relationships/person" Target="persons/person19.xml"/><Relationship Id="rId89" Type="http://schemas.microsoft.com/office/2017/10/relationships/person" Target="persons/person63.xml"/><Relationship Id="rId112" Type="http://schemas.microsoft.com/office/2017/10/relationships/person" Target="persons/person84.xml"/><Relationship Id="rId361" Type="http://schemas.microsoft.com/office/2017/10/relationships/person" Target="persons/person332.xml"/><Relationship Id="rId557" Type="http://schemas.microsoft.com/office/2017/10/relationships/person" Target="persons/person526.xml"/><Relationship Id="rId196" Type="http://schemas.microsoft.com/office/2017/10/relationships/person" Target="persons/person171.xml"/><Relationship Id="rId417" Type="http://schemas.microsoft.com/office/2017/10/relationships/person" Target="persons/person387.xml"/><Relationship Id="rId459" Type="http://schemas.microsoft.com/office/2017/10/relationships/person" Target="persons/person429.xml"/><Relationship Id="rId16" Type="http://schemas.openxmlformats.org/officeDocument/2006/relationships/worksheet" Target="worksheets/sheet16.xml"/><Relationship Id="rId319" Type="http://schemas.microsoft.com/office/2017/10/relationships/person" Target="persons/person294.xml"/><Relationship Id="rId263" Type="http://schemas.microsoft.com/office/2017/10/relationships/person" Target="persons/person238.xml"/><Relationship Id="rId221" Type="http://schemas.microsoft.com/office/2017/10/relationships/person" Target="persons/person196.xml"/><Relationship Id="rId470" Type="http://schemas.microsoft.com/office/2017/10/relationships/person" Target="persons/person440.xml"/><Relationship Id="rId526" Type="http://schemas.microsoft.com/office/2017/10/relationships/person" Target="persons/person496.xml"/><Relationship Id="rId330" Type="http://schemas.microsoft.com/office/2017/10/relationships/person" Target="persons/person304.xml"/><Relationship Id="rId58" Type="http://schemas.microsoft.com/office/2017/10/relationships/person" Target="persons/person30.xml"/><Relationship Id="rId123" Type="http://schemas.microsoft.com/office/2017/10/relationships/person" Target="persons/person95.xml"/><Relationship Id="rId568" Type="http://schemas.microsoft.com/office/2017/10/relationships/person" Target="persons/person537.xml"/><Relationship Id="rId165" Type="http://schemas.microsoft.com/office/2017/10/relationships/person" Target="persons/person138.xml"/><Relationship Id="rId372" Type="http://schemas.microsoft.com/office/2017/10/relationships/person" Target="persons/person343.xml"/><Relationship Id="rId428" Type="http://schemas.microsoft.com/office/2017/10/relationships/person" Target="persons/person398.xml"/><Relationship Id="rId274" Type="http://schemas.microsoft.com/office/2017/10/relationships/person" Target="persons/person248.xml"/><Relationship Id="rId232" Type="http://schemas.microsoft.com/office/2017/10/relationships/person" Target="persons/person206.xml"/><Relationship Id="rId481" Type="http://schemas.microsoft.com/office/2017/10/relationships/person" Target="persons/person451.xml"/><Relationship Id="rId69" Type="http://schemas.microsoft.com/office/2017/10/relationships/person" Target="persons/person55.xml"/><Relationship Id="rId134" Type="http://schemas.microsoft.com/office/2017/10/relationships/person" Target="persons/person105.xml"/><Relationship Id="rId537" Type="http://schemas.microsoft.com/office/2017/10/relationships/person" Target="persons/person506.xml"/><Relationship Id="rId341" Type="http://schemas.microsoft.com/office/2017/10/relationships/person" Target="persons/person312.xml"/><Relationship Id="rId176" Type="http://schemas.microsoft.com/office/2017/10/relationships/person" Target="persons/person148.xml"/><Relationship Id="rId80" Type="http://schemas.microsoft.com/office/2017/10/relationships/person" Target="persons/person54.xml"/><Relationship Id="rId383" Type="http://schemas.microsoft.com/office/2017/10/relationships/person" Target="persons/person354.xml"/><Relationship Id="rId439" Type="http://schemas.microsoft.com/office/2017/10/relationships/person" Target="persons/person409.xml"/><Relationship Id="rId285" Type="http://schemas.microsoft.com/office/2017/10/relationships/person" Target="persons/person259.xml"/><Relationship Id="rId243" Type="http://schemas.microsoft.com/office/2017/10/relationships/person" Target="persons/person216.xml"/><Relationship Id="rId201" Type="http://schemas.microsoft.com/office/2017/10/relationships/person" Target="persons/person174.xml"/><Relationship Id="rId450" Type="http://schemas.microsoft.com/office/2017/10/relationships/person" Target="persons/person420.xml"/><Relationship Id="rId506" Type="http://schemas.microsoft.com/office/2017/10/relationships/person" Target="persons/person476.xml"/><Relationship Id="rId310" Type="http://schemas.microsoft.com/office/2017/10/relationships/person" Target="persons/person283.xml"/><Relationship Id="rId38" Type="http://schemas.microsoft.com/office/2017/10/relationships/person" Target="persons/person11.xml"/><Relationship Id="rId103" Type="http://schemas.microsoft.com/office/2017/10/relationships/person" Target="persons/person77.xml"/><Relationship Id="rId492" Type="http://schemas.microsoft.com/office/2017/10/relationships/person" Target="persons/person462.xml"/><Relationship Id="rId548" Type="http://schemas.microsoft.com/office/2017/10/relationships/person" Target="persons/person517.xml"/><Relationship Id="rId187" Type="http://schemas.microsoft.com/office/2017/10/relationships/person" Target="persons/person159.xml"/><Relationship Id="rId91" Type="http://schemas.microsoft.com/office/2017/10/relationships/person" Target="persons/person65.xml"/><Relationship Id="rId145" Type="http://schemas.microsoft.com/office/2017/10/relationships/person" Target="persons/person119.xml"/><Relationship Id="rId352" Type="http://schemas.microsoft.com/office/2017/10/relationships/person" Target="persons/person323.xml"/><Relationship Id="rId394" Type="http://schemas.microsoft.com/office/2017/10/relationships/person" Target="persons/person365.xml"/><Relationship Id="rId408" Type="http://schemas.microsoft.com/office/2017/10/relationships/person" Target="persons/person379.xml"/><Relationship Id="rId254" Type="http://schemas.microsoft.com/office/2017/10/relationships/person" Target="persons/person227.xml"/><Relationship Id="rId212" Type="http://schemas.microsoft.com/office/2017/10/relationships/person" Target="persons/person182.xml"/><Relationship Id="rId296" Type="http://schemas.microsoft.com/office/2017/10/relationships/person" Target="persons/person267.xml"/><Relationship Id="rId49" Type="http://schemas.microsoft.com/office/2017/10/relationships/person" Target="persons/person22.xml"/><Relationship Id="rId114" Type="http://schemas.microsoft.com/office/2017/10/relationships/person" Target="persons/person88.xml"/><Relationship Id="rId461" Type="http://schemas.microsoft.com/office/2017/10/relationships/person" Target="persons/person431.xml"/><Relationship Id="rId517" Type="http://schemas.microsoft.com/office/2017/10/relationships/person" Target="persons/person487.xml"/><Relationship Id="rId559" Type="http://schemas.microsoft.com/office/2017/10/relationships/person" Target="persons/person529.xml"/><Relationship Id="rId321" Type="http://schemas.microsoft.com/office/2017/10/relationships/person" Target="persons/person292.xml"/><Relationship Id="rId198" Type="http://schemas.microsoft.com/office/2017/10/relationships/person" Target="persons/person169.xml"/><Relationship Id="rId60" Type="http://schemas.microsoft.com/office/2017/10/relationships/person" Target="persons/person33.xml"/><Relationship Id="rId156" Type="http://schemas.microsoft.com/office/2017/10/relationships/person" Target="persons/person130.xml"/><Relationship Id="rId363" Type="http://schemas.microsoft.com/office/2017/10/relationships/person" Target="persons/person334.xml"/><Relationship Id="rId419" Type="http://schemas.microsoft.com/office/2017/10/relationships/person" Target="persons/person390.xml"/><Relationship Id="rId223" Type="http://schemas.microsoft.com/office/2017/10/relationships/person" Target="persons/person193.xml"/><Relationship Id="rId430" Type="http://schemas.microsoft.com/office/2017/10/relationships/person" Target="persons/person401.xml"/><Relationship Id="rId18" Type="http://schemas.openxmlformats.org/officeDocument/2006/relationships/worksheet" Target="worksheets/sheet18.xml"/><Relationship Id="rId265" Type="http://schemas.microsoft.com/office/2017/10/relationships/person" Target="persons/person236.xml"/><Relationship Id="rId472" Type="http://schemas.microsoft.com/office/2017/10/relationships/person" Target="persons/person442.xml"/><Relationship Id="rId528" Type="http://schemas.microsoft.com/office/2017/10/relationships/person" Target="persons/person498.xml"/><Relationship Id="rId332" Type="http://schemas.microsoft.com/office/2017/10/relationships/person" Target="persons/person302.xml"/><Relationship Id="rId125" Type="http://schemas.microsoft.com/office/2017/10/relationships/person" Target="persons/person99.xml"/><Relationship Id="rId167" Type="http://schemas.microsoft.com/office/2017/10/relationships/person" Target="persons/person141.xml"/><Relationship Id="rId374" Type="http://schemas.microsoft.com/office/2017/10/relationships/person" Target="persons/person345.xml"/><Relationship Id="rId234" Type="http://schemas.microsoft.com/office/2017/10/relationships/person" Target="persons/person204.xml"/><Relationship Id="rId71" Type="http://schemas.microsoft.com/office/2017/10/relationships/person" Target="persons/person43.xml"/><Relationship Id="rId2" Type="http://schemas.openxmlformats.org/officeDocument/2006/relationships/worksheet" Target="worksheets/sheet2.xml"/><Relationship Id="rId276" Type="http://schemas.microsoft.com/office/2017/10/relationships/person" Target="persons/person246.xml"/><Relationship Id="rId29" Type="http://schemas.microsoft.com/office/2017/10/relationships/person" Target="persons/person2.xml"/><Relationship Id="rId441" Type="http://schemas.microsoft.com/office/2017/10/relationships/person" Target="persons/person411.xml"/><Relationship Id="rId483" Type="http://schemas.microsoft.com/office/2017/10/relationships/person" Target="persons/person453.xml"/><Relationship Id="rId539" Type="http://schemas.microsoft.com/office/2017/10/relationships/person" Target="persons/person508.xml"/><Relationship Id="rId343" Type="http://schemas.microsoft.com/office/2017/10/relationships/person" Target="persons/person310.xml"/><Relationship Id="rId301" Type="http://schemas.microsoft.com/office/2017/10/relationships/person" Target="persons/person274.xml"/><Relationship Id="rId178" Type="http://schemas.microsoft.com/office/2017/10/relationships/person" Target="persons/person155.xml"/><Relationship Id="rId136" Type="http://schemas.microsoft.com/office/2017/10/relationships/person" Target="persons/person112.xml"/><Relationship Id="rId40" Type="http://schemas.microsoft.com/office/2017/10/relationships/person" Target="persons/person15.xml"/><Relationship Id="rId550" Type="http://schemas.microsoft.com/office/2017/10/relationships/person" Target="persons/person519.xml"/><Relationship Id="rId82" Type="http://schemas.microsoft.com/office/2017/10/relationships/person" Target="persons/person56.xml"/><Relationship Id="rId203" Type="http://schemas.microsoft.com/office/2017/10/relationships/person" Target="persons/person1.xml"/><Relationship Id="rId385" Type="http://schemas.microsoft.com/office/2017/10/relationships/person" Target="persons/person356.xml"/><Relationship Id="rId287" Type="http://schemas.microsoft.com/office/2017/10/relationships/person" Target="persons/person257.xml"/><Relationship Id="rId245" Type="http://schemas.microsoft.com/office/2017/10/relationships/person" Target="persons/person214.xml"/><Relationship Id="rId410" Type="http://schemas.microsoft.com/office/2017/10/relationships/person" Target="persons/person381.xml"/><Relationship Id="rId452" Type="http://schemas.microsoft.com/office/2017/10/relationships/person" Target="persons/person423.xml"/><Relationship Id="rId494" Type="http://schemas.microsoft.com/office/2017/10/relationships/person" Target="persons/person464.xml"/><Relationship Id="rId508" Type="http://schemas.microsoft.com/office/2017/10/relationships/person" Target="persons/person478.xml"/><Relationship Id="rId312" Type="http://schemas.microsoft.com/office/2017/10/relationships/person" Target="persons/person281.xml"/><Relationship Id="rId147" Type="http://schemas.microsoft.com/office/2017/10/relationships/person" Target="persons/person123.xml"/><Relationship Id="rId105" Type="http://schemas.microsoft.com/office/2017/10/relationships/person" Target="persons/person80.xml"/><Relationship Id="rId354" Type="http://schemas.microsoft.com/office/2017/10/relationships/person" Target="persons/person325.xml"/><Relationship Id="rId51" Type="http://schemas.microsoft.com/office/2017/10/relationships/person" Target="persons/person29.xml"/><Relationship Id="rId93" Type="http://schemas.microsoft.com/office/2017/10/relationships/person" Target="persons/person67.xml"/><Relationship Id="rId189" Type="http://schemas.microsoft.com/office/2017/10/relationships/person" Target="persons/person162.xml"/><Relationship Id="rId396" Type="http://schemas.microsoft.com/office/2017/10/relationships/person" Target="persons/person367.xml"/><Relationship Id="rId561" Type="http://schemas.microsoft.com/office/2017/10/relationships/person" Target="persons/person531.xml"/><Relationship Id="rId298" Type="http://schemas.microsoft.com/office/2017/10/relationships/person" Target="persons/person265.xml"/><Relationship Id="rId256" Type="http://schemas.microsoft.com/office/2017/10/relationships/person" Target="persons/person225.xml"/><Relationship Id="rId214" Type="http://schemas.microsoft.com/office/2017/10/relationships/person" Target="persons/person183.xml"/><Relationship Id="rId421" Type="http://schemas.microsoft.com/office/2017/10/relationships/person" Target="persons/person392.xml"/><Relationship Id="rId463" Type="http://schemas.microsoft.com/office/2017/10/relationships/person" Target="persons/person434.xml"/><Relationship Id="rId519" Type="http://schemas.microsoft.com/office/2017/10/relationships/person" Target="persons/person489.xml"/><Relationship Id="rId323" Type="http://schemas.microsoft.com/office/2017/10/relationships/person" Target="persons/person290.xml"/><Relationship Id="rId158" Type="http://schemas.microsoft.com/office/2017/10/relationships/person" Target="persons/person132.xml"/><Relationship Id="rId116" Type="http://schemas.microsoft.com/office/2017/10/relationships/person" Target="persons/person90.xml"/><Relationship Id="rId530" Type="http://schemas.microsoft.com/office/2017/10/relationships/person" Target="persons/person500.xml"/><Relationship Id="rId20" Type="http://schemas.openxmlformats.org/officeDocument/2006/relationships/theme" Target="theme/theme1.xml"/><Relationship Id="rId62" Type="http://schemas.microsoft.com/office/2017/10/relationships/person" Target="persons/person36.xml"/><Relationship Id="rId365" Type="http://schemas.microsoft.com/office/2017/10/relationships/person" Target="persons/person336.xml"/><Relationship Id="rId267" Type="http://schemas.microsoft.com/office/2017/10/relationships/person" Target="persons/person234.xml"/><Relationship Id="rId225" Type="http://schemas.microsoft.com/office/2017/10/relationships/person" Target="persons/person191.xml"/><Relationship Id="rId432" Type="http://schemas.microsoft.com/office/2017/10/relationships/person" Target="persons/person403.xml"/><Relationship Id="rId474" Type="http://schemas.microsoft.com/office/2017/10/relationships/person" Target="persons/person445.xml"/><Relationship Id="rId127" Type="http://schemas.microsoft.com/office/2017/10/relationships/person" Target="persons/person101.xml"/><Relationship Id="rId334" Type="http://schemas.microsoft.com/office/2017/10/relationships/person" Target="persons/person300.xml"/><Relationship Id="rId169" Type="http://schemas.microsoft.com/office/2017/10/relationships/person" Target="persons/person143.xml"/><Relationship Id="rId73" Type="http://schemas.microsoft.com/office/2017/10/relationships/person" Target="persons/person44.xml"/><Relationship Id="rId31" Type="http://schemas.microsoft.com/office/2017/10/relationships/person" Target="persons/person4.xml"/><Relationship Id="rId376" Type="http://schemas.microsoft.com/office/2017/10/relationships/person" Target="persons/person347.xml"/><Relationship Id="rId541" Type="http://schemas.microsoft.com/office/2017/10/relationships/person" Target="persons/person510.xml"/><Relationship Id="rId4" Type="http://schemas.openxmlformats.org/officeDocument/2006/relationships/worksheet" Target="worksheets/sheet4.xml"/><Relationship Id="rId278" Type="http://schemas.microsoft.com/office/2017/10/relationships/person" Target="persons/person244.xml"/><Relationship Id="rId180" Type="http://schemas.microsoft.com/office/2017/10/relationships/person" Target="persons/person153.xml"/><Relationship Id="rId236" Type="http://schemas.microsoft.com/office/2017/10/relationships/person" Target="persons/person202.xml"/><Relationship Id="rId401" Type="http://schemas.microsoft.com/office/2017/10/relationships/person" Target="persons/person372.xml"/><Relationship Id="rId443" Type="http://schemas.microsoft.com/office/2017/10/relationships/person" Target="persons/person414.xml"/><Relationship Id="rId303" Type="http://schemas.microsoft.com/office/2017/10/relationships/person" Target="persons/person272.xml"/><Relationship Id="rId485" Type="http://schemas.microsoft.com/office/2017/10/relationships/person" Target="persons/person456.xml"/><Relationship Id="rId42" Type="http://schemas.microsoft.com/office/2017/10/relationships/person" Target="persons/person16.xml"/><Relationship Id="rId84" Type="http://schemas.microsoft.com/office/2017/10/relationships/person" Target="persons/person58.xml"/><Relationship Id="rId138" Type="http://schemas.microsoft.com/office/2017/10/relationships/person" Target="persons/person110.xml"/><Relationship Id="rId345" Type="http://schemas.microsoft.com/office/2017/10/relationships/person" Target="persons/person316.xml"/><Relationship Id="rId387" Type="http://schemas.microsoft.com/office/2017/10/relationships/person" Target="persons/person358.xml"/><Relationship Id="rId510" Type="http://schemas.microsoft.com/office/2017/10/relationships/person" Target="persons/person480.xml"/><Relationship Id="rId552" Type="http://schemas.microsoft.com/office/2017/10/relationships/person" Target="persons/person521.xml"/><Relationship Id="rId191" Type="http://schemas.microsoft.com/office/2017/10/relationships/person" Target="persons/person163.xml"/><Relationship Id="rId205" Type="http://schemas.microsoft.com/office/2017/10/relationships/person" Target="persons/person176.xml"/><Relationship Id="rId247" Type="http://schemas.microsoft.com/office/2017/10/relationships/person" Target="persons/person212.xml"/><Relationship Id="rId412" Type="http://schemas.microsoft.com/office/2017/10/relationships/person" Target="persons/person383.xml"/><Relationship Id="rId289" Type="http://schemas.microsoft.com/office/2017/10/relationships/person" Target="persons/person255.xml"/><Relationship Id="rId107" Type="http://schemas.microsoft.com/office/2017/10/relationships/person" Target="persons/person81.xml"/><Relationship Id="rId454" Type="http://schemas.microsoft.com/office/2017/10/relationships/person" Target="persons/person425.xml"/><Relationship Id="rId496" Type="http://schemas.microsoft.com/office/2017/10/relationships/person" Target="persons/person467.xml"/><Relationship Id="rId11" Type="http://schemas.openxmlformats.org/officeDocument/2006/relationships/worksheet" Target="worksheets/sheet11.xml"/><Relationship Id="rId314" Type="http://schemas.microsoft.com/office/2017/10/relationships/person" Target="persons/person279.xml"/><Relationship Id="rId53" Type="http://schemas.microsoft.com/office/2017/10/relationships/person" Target="persons/person26.xml"/><Relationship Id="rId149" Type="http://schemas.microsoft.com/office/2017/10/relationships/person" Target="persons/person121.xml"/><Relationship Id="rId356" Type="http://schemas.microsoft.com/office/2017/10/relationships/person" Target="persons/person327.xml"/><Relationship Id="rId398" Type="http://schemas.microsoft.com/office/2017/10/relationships/person" Target="persons/person369.xml"/><Relationship Id="rId521" Type="http://schemas.microsoft.com/office/2017/10/relationships/person" Target="persons/person491.xml"/><Relationship Id="rId563" Type="http://schemas.microsoft.com/office/2017/10/relationships/person" Target="persons/person533.xml"/><Relationship Id="rId95" Type="http://schemas.microsoft.com/office/2017/10/relationships/person" Target="persons/person69.xml"/><Relationship Id="rId160" Type="http://schemas.microsoft.com/office/2017/10/relationships/person" Target="persons/person134.xml"/><Relationship Id="rId216" Type="http://schemas.microsoft.com/office/2017/10/relationships/person" Target="persons/person186.xml"/><Relationship Id="rId423" Type="http://schemas.microsoft.com/office/2017/10/relationships/person" Target="persons/person394.xml"/><Relationship Id="rId258" Type="http://schemas.microsoft.com/office/2017/10/relationships/person" Target="persons/person223.xml"/><Relationship Id="rId465" Type="http://schemas.microsoft.com/office/2017/10/relationships/person" Target="persons/person436.xml"/><Relationship Id="rId22" Type="http://schemas.openxmlformats.org/officeDocument/2006/relationships/sharedStrings" Target="sharedStrings.xml"/><Relationship Id="rId532" Type="http://schemas.microsoft.com/office/2017/10/relationships/person" Target="persons/person513.xml"/><Relationship Id="rId367" Type="http://schemas.microsoft.com/office/2017/10/relationships/person" Target="persons/person339.xml"/><Relationship Id="rId325" Type="http://schemas.microsoft.com/office/2017/10/relationships/person" Target="persons/person297.xml"/><Relationship Id="rId64" Type="http://schemas.microsoft.com/office/2017/10/relationships/person" Target="persons/person42.xml"/><Relationship Id="rId118" Type="http://schemas.microsoft.com/office/2017/10/relationships/person" Target="persons/person92.xml"/><Relationship Id="rId171" Type="http://schemas.microsoft.com/office/2017/10/relationships/person" Target="persons/person145.xml"/><Relationship Id="rId227" Type="http://schemas.microsoft.com/office/2017/10/relationships/person" Target="persons/person198.xml"/><Relationship Id="rId476" Type="http://schemas.microsoft.com/office/2017/10/relationships/person" Target="persons/person448.xml"/><Relationship Id="rId434" Type="http://schemas.microsoft.com/office/2017/10/relationships/person" Target="persons/person406.xml"/><Relationship Id="rId269" Type="http://schemas.microsoft.com/office/2017/10/relationships/person" Target="persons/person240.xml"/><Relationship Id="rId543" Type="http://schemas.microsoft.com/office/2017/10/relationships/person" Target="persons/person524.xml"/><Relationship Id="rId501" Type="http://schemas.microsoft.com/office/2017/10/relationships/person" Target="persons/person473.xml"/><Relationship Id="rId336" Type="http://schemas.microsoft.com/office/2017/10/relationships/person" Target="persons/person308.xml"/><Relationship Id="rId33" Type="http://schemas.microsoft.com/office/2017/10/relationships/person" Target="persons/person6.xml"/><Relationship Id="rId129" Type="http://schemas.microsoft.com/office/2017/10/relationships/person" Target="persons/person103.xml"/><Relationship Id="rId280" Type="http://schemas.microsoft.com/office/2017/10/relationships/person" Target="persons/person251.xml"/><Relationship Id="rId403" Type="http://schemas.microsoft.com/office/2017/10/relationships/person" Target="persons/person375.xml"/><Relationship Id="rId378" Type="http://schemas.microsoft.com/office/2017/10/relationships/person" Target="persons/person350.xml"/><Relationship Id="rId75" Type="http://schemas.microsoft.com/office/2017/10/relationships/person" Target="persons/person52.xml"/><Relationship Id="rId140" Type="http://schemas.microsoft.com/office/2017/10/relationships/person" Target="persons/person114.xml"/><Relationship Id="rId182" Type="http://schemas.microsoft.com/office/2017/10/relationships/person" Target="persons/person0.xml"/><Relationship Id="rId6" Type="http://schemas.openxmlformats.org/officeDocument/2006/relationships/worksheet" Target="worksheets/sheet6.xml"/><Relationship Id="rId487" Type="http://schemas.microsoft.com/office/2017/10/relationships/person" Target="persons/person459.xml"/><Relationship Id="rId445" Type="http://schemas.microsoft.com/office/2017/10/relationships/person" Target="persons/person417.xml"/><Relationship Id="rId238" Type="http://schemas.microsoft.com/office/2017/10/relationships/person" Target="persons/person209.xml"/><Relationship Id="rId512" Type="http://schemas.microsoft.com/office/2017/10/relationships/person" Target="persons/person484.xml"/><Relationship Id="rId347" Type="http://schemas.microsoft.com/office/2017/10/relationships/person" Target="persons/person319.xml"/><Relationship Id="rId291" Type="http://schemas.microsoft.com/office/2017/10/relationships/person" Target="persons/person262.xml"/><Relationship Id="rId305" Type="http://schemas.microsoft.com/office/2017/10/relationships/person" Target="persons/person276.xml"/><Relationship Id="rId554" Type="http://schemas.microsoft.com/office/2017/10/relationships/person" Target="persons/person528.xml"/><Relationship Id="rId389" Type="http://schemas.microsoft.com/office/2017/10/relationships/person" Target="persons/person361.xml"/><Relationship Id="rId44" Type="http://schemas.microsoft.com/office/2017/10/relationships/person" Target="persons/person17.xml"/><Relationship Id="rId86" Type="http://schemas.microsoft.com/office/2017/10/relationships/person" Target="persons/person60.xml"/><Relationship Id="rId151" Type="http://schemas.microsoft.com/office/2017/10/relationships/person" Target="persons/person125.xml"/><Relationship Id="rId498" Type="http://schemas.microsoft.com/office/2017/10/relationships/person" Target="persons/person470.xml"/><Relationship Id="rId456" Type="http://schemas.microsoft.com/office/2017/10/relationships/person" Target="persons/person428.xml"/><Relationship Id="rId414" Type="http://schemas.microsoft.com/office/2017/10/relationships/person" Target="persons/person386.xml"/><Relationship Id="rId193" Type="http://schemas.microsoft.com/office/2017/10/relationships/person" Target="persons/person166.xml"/><Relationship Id="rId207" Type="http://schemas.microsoft.com/office/2017/10/relationships/person" Target="persons/person178.xml"/><Relationship Id="rId249" Type="http://schemas.microsoft.com/office/2017/10/relationships/person" Target="persons/person220.xml"/><Relationship Id="rId13" Type="http://schemas.openxmlformats.org/officeDocument/2006/relationships/worksheet" Target="worksheets/sheet13.xml"/><Relationship Id="rId523" Type="http://schemas.microsoft.com/office/2017/10/relationships/person" Target="persons/person502.xml"/><Relationship Id="rId109" Type="http://schemas.microsoft.com/office/2017/10/relationships/person" Target="persons/person83.xml"/><Relationship Id="rId260" Type="http://schemas.microsoft.com/office/2017/10/relationships/person" Target="persons/person231.xml"/><Relationship Id="rId316" Type="http://schemas.microsoft.com/office/2017/10/relationships/person" Target="persons/person287.xml"/><Relationship Id="rId565" Type="http://schemas.microsoft.com/office/2017/10/relationships/person" Target="persons/person539.xml"/><Relationship Id="rId358" Type="http://schemas.microsoft.com/office/2017/10/relationships/person" Target="persons/person330.xml"/><Relationship Id="rId55" Type="http://schemas.microsoft.com/office/2017/10/relationships/person" Target="persons/person27.xml"/><Relationship Id="rId97" Type="http://schemas.microsoft.com/office/2017/10/relationships/person" Target="persons/person71.xml"/><Relationship Id="rId120" Type="http://schemas.microsoft.com/office/2017/10/relationships/person" Target="persons/person94.xml"/><Relationship Id="rId467" Type="http://schemas.microsoft.com/office/2017/10/relationships/person" Target="persons/person439.xml"/><Relationship Id="rId425" Type="http://schemas.microsoft.com/office/2017/10/relationships/person" Target="persons/person397.xml"/><Relationship Id="rId162" Type="http://schemas.microsoft.com/office/2017/10/relationships/person" Target="persons/person136.xml"/><Relationship Id="rId218" Type="http://schemas.microsoft.com/office/2017/10/relationships/person" Target="persons/person189.xml"/><Relationship Id="rId271" Type="http://schemas.microsoft.com/office/2017/10/relationships/person" Target="persons/person242.xml"/><Relationship Id="rId24" Type="http://schemas.openxmlformats.org/officeDocument/2006/relationships/calcChain" Target="calcChain.xml"/><Relationship Id="rId534" Type="http://schemas.microsoft.com/office/2017/10/relationships/person" Target="persons/person505.xml"/><Relationship Id="rId369" Type="http://schemas.microsoft.com/office/2017/10/relationships/person" Target="persons/person341.xml"/><Relationship Id="rId131" Type="http://schemas.microsoft.com/office/2017/10/relationships/person" Target="persons/person108.xml"/><Relationship Id="rId66" Type="http://schemas.microsoft.com/office/2017/10/relationships/person" Target="persons/person38.xml"/><Relationship Id="rId327" Type="http://schemas.microsoft.com/office/2017/10/relationships/person" Target="persons/person298.xml"/><Relationship Id="rId436" Type="http://schemas.microsoft.com/office/2017/10/relationships/person" Target="persons/person408.xml"/><Relationship Id="rId380" Type="http://schemas.microsoft.com/office/2017/10/relationships/person" Target="persons/person352.xml"/><Relationship Id="rId173" Type="http://schemas.microsoft.com/office/2017/10/relationships/person" Target="persons/person151.xml"/><Relationship Id="rId229" Type="http://schemas.microsoft.com/office/2017/10/relationships/person" Target="persons/person200.xml"/><Relationship Id="rId478" Type="http://schemas.microsoft.com/office/2017/10/relationships/person" Target="persons/person450.xml"/><Relationship Id="rId240" Type="http://schemas.microsoft.com/office/2017/10/relationships/person" Target="persons/person211.xml"/><Relationship Id="rId545" Type="http://schemas.microsoft.com/office/2017/10/relationships/person" Target="persons/person516.xml"/><Relationship Id="rId503" Type="http://schemas.microsoft.com/office/2017/10/relationships/person" Target="persons/person475.xml"/><Relationship Id="rId100" Type="http://schemas.microsoft.com/office/2017/10/relationships/person" Target="persons/person75.xml"/><Relationship Id="rId35" Type="http://schemas.microsoft.com/office/2017/10/relationships/person" Target="persons/person12.xml"/><Relationship Id="rId77" Type="http://schemas.microsoft.com/office/2017/10/relationships/person" Target="persons/person48.xml"/><Relationship Id="rId282" Type="http://schemas.microsoft.com/office/2017/10/relationships/person" Target="persons/person253.xml"/><Relationship Id="rId338" Type="http://schemas.microsoft.com/office/2017/10/relationships/person" Target="persons/person309.xml"/><Relationship Id="rId8" Type="http://schemas.openxmlformats.org/officeDocument/2006/relationships/worksheet" Target="worksheets/sheet8.xml"/><Relationship Id="rId447" Type="http://schemas.microsoft.com/office/2017/10/relationships/person" Target="persons/person419.xml"/><Relationship Id="rId405" Type="http://schemas.microsoft.com/office/2017/10/relationships/person" Target="persons/person377.xml"/><Relationship Id="rId391" Type="http://schemas.microsoft.com/office/2017/10/relationships/person" Target="persons/person363.xml"/><Relationship Id="rId142" Type="http://schemas.microsoft.com/office/2017/10/relationships/person" Target="persons/person118.xml"/><Relationship Id="rId184" Type="http://schemas.microsoft.com/office/2017/10/relationships/person" Target="persons/person157.xml"/><Relationship Id="rId489" Type="http://schemas.microsoft.com/office/2017/10/relationships/person" Target="persons/person461.xml"/><Relationship Id="rId251" Type="http://schemas.microsoft.com/office/2017/10/relationships/person" Target="persons/person222.xml"/><Relationship Id="rId556" Type="http://schemas.microsoft.com/office/2017/10/relationships/person" Target="persons/person527.xml"/><Relationship Id="rId514" Type="http://schemas.microsoft.com/office/2017/10/relationships/person" Target="persons/person486.xml"/><Relationship Id="rId307" Type="http://schemas.microsoft.com/office/2017/10/relationships/person" Target="persons/person286.xml"/><Relationship Id="rId293" Type="http://schemas.microsoft.com/office/2017/10/relationships/person" Target="persons/person270.xml"/><Relationship Id="rId46" Type="http://schemas.microsoft.com/office/2017/10/relationships/person" Target="persons/person20.xml"/><Relationship Id="rId349" Type="http://schemas.microsoft.com/office/2017/10/relationships/person" Target="persons/person320.xml"/><Relationship Id="rId416" Type="http://schemas.microsoft.com/office/2017/10/relationships/person" Target="persons/person388.xml"/><Relationship Id="rId209" Type="http://schemas.microsoft.com/office/2017/10/relationships/person" Target="persons/person185.xml"/><Relationship Id="rId195" Type="http://schemas.microsoft.com/office/2017/10/relationships/person" Target="persons/person172.xml"/><Relationship Id="rId153" Type="http://schemas.microsoft.com/office/2017/10/relationships/person" Target="persons/person128.xml"/><Relationship Id="rId111" Type="http://schemas.microsoft.com/office/2017/10/relationships/person" Target="persons/person85.xml"/><Relationship Id="rId88" Type="http://schemas.microsoft.com/office/2017/10/relationships/person" Target="persons/person61.xml"/><Relationship Id="rId360" Type="http://schemas.microsoft.com/office/2017/10/relationships/person" Target="persons/person331.xml"/><Relationship Id="rId458" Type="http://schemas.microsoft.com/office/2017/10/relationships/person" Target="persons/person430.xml"/><Relationship Id="rId220" Type="http://schemas.microsoft.com/office/2017/10/relationships/person" Target="persons/person197.xml"/><Relationship Id="rId15" Type="http://schemas.openxmlformats.org/officeDocument/2006/relationships/worksheet" Target="worksheets/sheet15.xml"/><Relationship Id="rId567" Type="http://schemas.microsoft.com/office/2017/10/relationships/person" Target="persons/person538.xml"/><Relationship Id="rId525" Type="http://schemas.microsoft.com/office/2017/10/relationships/person" Target="persons/person497.xml"/><Relationship Id="rId318" Type="http://schemas.microsoft.com/office/2017/10/relationships/person" Target="persons/person295.xml"/><Relationship Id="rId262" Type="http://schemas.microsoft.com/office/2017/10/relationships/person" Target="persons/person239.xml"/><Relationship Id="rId57" Type="http://schemas.microsoft.com/office/2017/10/relationships/person" Target="persons/person31.xml"/><Relationship Id="rId164" Type="http://schemas.microsoft.com/office/2017/10/relationships/person" Target="persons/person139.xml"/><Relationship Id="rId122" Type="http://schemas.microsoft.com/office/2017/10/relationships/person" Target="persons/person96.xml"/><Relationship Id="rId99" Type="http://schemas.microsoft.com/office/2017/10/relationships/person" Target="persons/person72.xml"/><Relationship Id="rId371" Type="http://schemas.microsoft.com/office/2017/10/relationships/person" Target="persons/person342.xml"/><Relationship Id="rId469" Type="http://schemas.microsoft.com/office/2017/10/relationships/person" Target="persons/person441.xml"/><Relationship Id="rId427" Type="http://schemas.microsoft.com/office/2017/10/relationships/person" Target="persons/person399.xml"/><Relationship Id="rId536" Type="http://schemas.microsoft.com/office/2017/10/relationships/person" Target="persons/person507.xml"/><Relationship Id="rId480" Type="http://schemas.microsoft.com/office/2017/10/relationships/person" Target="persons/person452.xml"/><Relationship Id="rId329" Type="http://schemas.microsoft.com/office/2017/10/relationships/person" Target="persons/person305.xml"/><Relationship Id="rId273" Type="http://schemas.microsoft.com/office/2017/10/relationships/person" Target="persons/person249.xml"/><Relationship Id="rId231" Type="http://schemas.microsoft.com/office/2017/10/relationships/person" Target="persons/person208.xml"/><Relationship Id="rId340" Type="http://schemas.microsoft.com/office/2017/10/relationships/person" Target="persons/person313.xml"/><Relationship Id="rId175" Type="http://schemas.microsoft.com/office/2017/10/relationships/person" Target="persons/person149.xml"/><Relationship Id="rId133" Type="http://schemas.microsoft.com/office/2017/10/relationships/person" Target="persons/person106.xml"/><Relationship Id="rId68" Type="http://schemas.microsoft.com/office/2017/10/relationships/person" Target="persons/person40.xml"/><Relationship Id="rId438" Type="http://schemas.microsoft.com/office/2017/10/relationships/person" Target="persons/person410.xml"/><Relationship Id="rId200" Type="http://schemas.microsoft.com/office/2017/10/relationships/person" Target="persons/person173.xml"/><Relationship Id="rId382" Type="http://schemas.microsoft.com/office/2017/10/relationships/person" Target="persons/person353.xml"/><Relationship Id="rId505" Type="http://schemas.microsoft.com/office/2017/10/relationships/person" Target="persons/person477.xml"/><Relationship Id="rId491" Type="http://schemas.microsoft.com/office/2017/10/relationships/person" Target="persons/person463.xml"/><Relationship Id="rId284" Type="http://schemas.microsoft.com/office/2017/10/relationships/person" Target="persons/person260.xml"/><Relationship Id="rId242" Type="http://schemas.microsoft.com/office/2017/10/relationships/person" Target="persons/person217.xml"/><Relationship Id="rId547" Type="http://schemas.microsoft.com/office/2017/10/relationships/person" Target="persons/person518.xml"/><Relationship Id="rId37" Type="http://schemas.microsoft.com/office/2017/10/relationships/person" Target="persons/person10.xml"/><Relationship Id="rId79" Type="http://schemas.microsoft.com/office/2017/10/relationships/person" Target="persons/person50.xml"/><Relationship Id="rId102" Type="http://schemas.microsoft.com/office/2017/10/relationships/person" Target="persons/person76.xml"/><Relationship Id="rId144" Type="http://schemas.microsoft.com/office/2017/10/relationships/person" Target="persons/person116.xml"/><Relationship Id="rId449" Type="http://schemas.microsoft.com/office/2017/10/relationships/person" Target="persons/person421.xml"/><Relationship Id="rId186" Type="http://schemas.microsoft.com/office/2017/10/relationships/person" Target="persons/person160.xml"/><Relationship Id="rId90" Type="http://schemas.microsoft.com/office/2017/10/relationships/person" Target="persons/person64.xml"/><Relationship Id="rId351" Type="http://schemas.microsoft.com/office/2017/10/relationships/person" Target="persons/person322.xml"/><Relationship Id="rId393" Type="http://schemas.microsoft.com/office/2017/10/relationships/person" Target="persons/person364.xml"/><Relationship Id="rId407" Type="http://schemas.microsoft.com/office/2017/10/relationships/person" Target="persons/person378.xml"/><Relationship Id="rId516" Type="http://schemas.microsoft.com/office/2017/10/relationships/person" Target="persons/person488.xml"/><Relationship Id="rId460" Type="http://schemas.microsoft.com/office/2017/10/relationships/person" Target="persons/person432.xml"/><Relationship Id="rId309" Type="http://schemas.microsoft.com/office/2017/10/relationships/person" Target="persons/person284.xml"/><Relationship Id="rId295" Type="http://schemas.microsoft.com/office/2017/10/relationships/person" Target="persons/person268.xml"/><Relationship Id="rId253" Type="http://schemas.microsoft.com/office/2017/10/relationships/person" Target="persons/person228.xml"/><Relationship Id="rId211" Type="http://schemas.microsoft.com/office/2017/10/relationships/person" Target="persons/person181.xml"/><Relationship Id="rId558" Type="http://schemas.microsoft.com/office/2017/10/relationships/person" Target="persons/person530.xml"/><Relationship Id="rId320" Type="http://schemas.microsoft.com/office/2017/10/relationships/person" Target="persons/person293.xml"/><Relationship Id="rId48" Type="http://schemas.microsoft.com/office/2017/10/relationships/person" Target="persons/person24.xml"/><Relationship Id="rId113" Type="http://schemas.microsoft.com/office/2017/10/relationships/person" Target="persons/person87.xml"/><Relationship Id="rId197" Type="http://schemas.microsoft.com/office/2017/10/relationships/person" Target="persons/person170.xml"/><Relationship Id="rId155" Type="http://schemas.microsoft.com/office/2017/10/relationships/person" Target="persons/person126.xml"/><Relationship Id="rId362" Type="http://schemas.microsoft.com/office/2017/10/relationships/person" Target="persons/person333.xml"/><Relationship Id="rId418" Type="http://schemas.microsoft.com/office/2017/10/relationships/person" Target="persons/person389.xml"/><Relationship Id="rId471" Type="http://schemas.microsoft.com/office/2017/10/relationships/person" Target="persons/person443.xml"/><Relationship Id="rId264" Type="http://schemas.microsoft.com/office/2017/10/relationships/person" Target="persons/person237.xml"/><Relationship Id="rId222" Type="http://schemas.microsoft.com/office/2017/10/relationships/person" Target="persons/person194.xml"/><Relationship Id="rId17" Type="http://schemas.openxmlformats.org/officeDocument/2006/relationships/worksheet" Target="worksheets/sheet17.xml"/><Relationship Id="rId527" Type="http://schemas.microsoft.com/office/2017/10/relationships/person" Target="persons/person499.xml"/><Relationship Id="rId59" Type="http://schemas.microsoft.com/office/2017/10/relationships/person" Target="persons/person34.xml"/><Relationship Id="rId124" Type="http://schemas.microsoft.com/office/2017/10/relationships/person" Target="persons/person98.xml"/><Relationship Id="rId331" Type="http://schemas.microsoft.com/office/2017/10/relationships/person" Target="persons/person303.xml"/><Relationship Id="rId70" Type="http://schemas.microsoft.com/office/2017/10/relationships/person" Target="persons/person45.xml"/><Relationship Id="rId166" Type="http://schemas.microsoft.com/office/2017/10/relationships/person" Target="persons/person137.xml"/><Relationship Id="rId373" Type="http://schemas.microsoft.com/office/2017/10/relationships/person" Target="persons/person344.xml"/><Relationship Id="rId429" Type="http://schemas.microsoft.com/office/2017/10/relationships/person" Target="persons/person400.xml"/><Relationship Id="rId1" Type="http://schemas.openxmlformats.org/officeDocument/2006/relationships/worksheet" Target="worksheets/sheet1.xml"/><Relationship Id="rId440" Type="http://schemas.microsoft.com/office/2017/10/relationships/person" Target="persons/person412.xml"/><Relationship Id="rId233" Type="http://schemas.microsoft.com/office/2017/10/relationships/person" Target="persons/person205.xml"/><Relationship Id="rId538" Type="http://schemas.microsoft.com/office/2017/10/relationships/person" Target="persons/person509.xml"/><Relationship Id="rId482" Type="http://schemas.microsoft.com/office/2017/10/relationships/person" Target="persons/person454.xml"/><Relationship Id="rId300" Type="http://schemas.microsoft.com/office/2017/10/relationships/person" Target="persons/person275.xml"/><Relationship Id="rId275" Type="http://schemas.microsoft.com/office/2017/10/relationships/person" Target="persons/person247.xml"/><Relationship Id="rId342" Type="http://schemas.microsoft.com/office/2017/10/relationships/person" Target="persons/person311.xml"/><Relationship Id="rId81" Type="http://schemas.microsoft.com/office/2017/10/relationships/person" Target="persons/person53.xml"/><Relationship Id="rId135" Type="http://schemas.microsoft.com/office/2017/10/relationships/person" Target="persons/person109.xml"/><Relationship Id="rId177" Type="http://schemas.microsoft.com/office/2017/10/relationships/person" Target="persons/person147.xml"/><Relationship Id="rId384" Type="http://schemas.microsoft.com/office/2017/10/relationships/person" Target="persons/person355.xml"/><Relationship Id="rId244" Type="http://schemas.microsoft.com/office/2017/10/relationships/person" Target="persons/person215.xml"/><Relationship Id="rId202" Type="http://schemas.microsoft.com/office/2017/10/relationships/person" Target="persons/person3.xml"/><Relationship Id="rId549" Type="http://schemas.microsoft.com/office/2017/10/relationships/person" Target="persons/person520.xml"/><Relationship Id="rId507" Type="http://schemas.microsoft.com/office/2017/10/relationships/person" Target="persons/person479.xml"/><Relationship Id="rId493" Type="http://schemas.microsoft.com/office/2017/10/relationships/person" Target="persons/person465.xml"/><Relationship Id="rId286" Type="http://schemas.microsoft.com/office/2017/10/relationships/person" Target="persons/person258.xml"/><Relationship Id="rId39" Type="http://schemas.microsoft.com/office/2017/10/relationships/person" Target="persons/person13.xml"/><Relationship Id="rId451" Type="http://schemas.microsoft.com/office/2017/10/relationships/person" Target="persons/person422.xml"/><Relationship Id="rId560" Type="http://schemas.microsoft.com/office/2017/10/relationships/person" Target="persons/person532.xml"/><Relationship Id="rId311" Type="http://schemas.microsoft.com/office/2017/10/relationships/person" Target="persons/person282.xml"/><Relationship Id="rId50" Type="http://schemas.microsoft.com/office/2017/10/relationships/person" Target="persons/person23.xml"/><Relationship Id="rId104" Type="http://schemas.microsoft.com/office/2017/10/relationships/person" Target="persons/person78.xml"/><Relationship Id="rId146" Type="http://schemas.microsoft.com/office/2017/10/relationships/person" Target="persons/person120.xml"/><Relationship Id="rId188" Type="http://schemas.microsoft.com/office/2017/10/relationships/person" Target="persons/person158.xml"/><Relationship Id="rId353" Type="http://schemas.microsoft.com/office/2017/10/relationships/person" Target="persons/person324.xml"/><Relationship Id="rId395" Type="http://schemas.microsoft.com/office/2017/10/relationships/person" Target="persons/person366.xml"/><Relationship Id="rId409" Type="http://schemas.microsoft.com/office/2017/10/relationships/person" Target="persons/person380.xml"/><Relationship Id="rId213" Type="http://schemas.microsoft.com/office/2017/10/relationships/person" Target="persons/person184.xml"/><Relationship Id="rId92" Type="http://schemas.microsoft.com/office/2017/10/relationships/person" Target="persons/person66.xml"/><Relationship Id="rId420" Type="http://schemas.microsoft.com/office/2017/10/relationships/person" Target="persons/person391.xml"/><Relationship Id="rId518" Type="http://schemas.microsoft.com/office/2017/10/relationships/person" Target="persons/person490.xml"/><Relationship Id="rId297" Type="http://schemas.microsoft.com/office/2017/10/relationships/person" Target="persons/person266.xml"/><Relationship Id="rId255" Type="http://schemas.microsoft.com/office/2017/10/relationships/person" Target="persons/person226.xml"/><Relationship Id="rId462" Type="http://schemas.microsoft.com/office/2017/10/relationships/person" Target="persons/person433.xml"/><Relationship Id="rId322" Type="http://schemas.microsoft.com/office/2017/10/relationships/person" Target="persons/person291.xml"/><Relationship Id="rId157" Type="http://schemas.microsoft.com/office/2017/10/relationships/person" Target="persons/person133.xml"/><Relationship Id="rId115" Type="http://schemas.microsoft.com/office/2017/10/relationships/person" Target="persons/person91.xml"/><Relationship Id="rId364" Type="http://schemas.microsoft.com/office/2017/10/relationships/person" Target="persons/person335.xml"/><Relationship Id="rId61" Type="http://schemas.microsoft.com/office/2017/10/relationships/person" Target="persons/person32.xml"/><Relationship Id="rId199" Type="http://schemas.microsoft.com/office/2017/10/relationships/person" Target="persons/person168.xml"/><Relationship Id="rId19" Type="http://schemas.openxmlformats.org/officeDocument/2006/relationships/worksheet" Target="worksheets/sheet19.xml"/><Relationship Id="rId529" Type="http://schemas.microsoft.com/office/2017/10/relationships/person" Target="persons/person495.xml"/><Relationship Id="rId266" Type="http://schemas.microsoft.com/office/2017/10/relationships/person" Target="persons/person235.xml"/><Relationship Id="rId224" Type="http://schemas.microsoft.com/office/2017/10/relationships/person" Target="persons/person192.xml"/><Relationship Id="rId431" Type="http://schemas.microsoft.com/office/2017/10/relationships/person" Target="persons/person402.xml"/><Relationship Id="rId473" Type="http://schemas.microsoft.com/office/2017/10/relationships/person" Target="persons/person444.xml"/><Relationship Id="rId540" Type="http://schemas.microsoft.com/office/2017/10/relationships/person" Target="persons/person511.xml"/><Relationship Id="rId333" Type="http://schemas.microsoft.com/office/2017/10/relationships/person" Target="persons/person301.xml"/><Relationship Id="rId168" Type="http://schemas.microsoft.com/office/2017/10/relationships/person" Target="persons/person144.xml"/><Relationship Id="rId126" Type="http://schemas.microsoft.com/office/2017/10/relationships/person" Target="persons/person102.xml"/><Relationship Id="rId30" Type="http://schemas.microsoft.com/office/2017/10/relationships/person" Target="persons/person7.xml"/><Relationship Id="rId72" Type="http://schemas.microsoft.com/office/2017/10/relationships/person" Target="persons/person47.xml"/><Relationship Id="rId375" Type="http://schemas.microsoft.com/office/2017/10/relationships/person" Target="persons/person346.xml"/><Relationship Id="rId3" Type="http://schemas.openxmlformats.org/officeDocument/2006/relationships/worksheet" Target="worksheets/sheet3.xml"/><Relationship Id="rId277" Type="http://schemas.microsoft.com/office/2017/10/relationships/person" Target="persons/person245.xml"/><Relationship Id="rId235" Type="http://schemas.microsoft.com/office/2017/10/relationships/person" Target="persons/person203.xml"/><Relationship Id="rId400" Type="http://schemas.microsoft.com/office/2017/10/relationships/person" Target="persons/person371.xml"/><Relationship Id="rId442" Type="http://schemas.microsoft.com/office/2017/10/relationships/person" Target="persons/person413.xml"/><Relationship Id="rId484" Type="http://schemas.microsoft.com/office/2017/10/relationships/person" Target="persons/person455.xml"/><Relationship Id="rId302" Type="http://schemas.microsoft.com/office/2017/10/relationships/person" Target="persons/person273.xml"/><Relationship Id="rId137" Type="http://schemas.microsoft.com/office/2017/10/relationships/person" Target="persons/person111.xml"/><Relationship Id="rId344" Type="http://schemas.microsoft.com/office/2017/10/relationships/person" Target="persons/person315.xml"/><Relationship Id="rId551" Type="http://schemas.microsoft.com/office/2017/10/relationships/person" Target="persons/person522.xml"/><Relationship Id="rId179" Type="http://schemas.microsoft.com/office/2017/10/relationships/person" Target="persons/person154.xml"/><Relationship Id="rId41" Type="http://schemas.microsoft.com/office/2017/10/relationships/person" Target="persons/person14.xml"/><Relationship Id="rId83" Type="http://schemas.microsoft.com/office/2017/10/relationships/person" Target="persons/person57.xml"/><Relationship Id="rId386" Type="http://schemas.microsoft.com/office/2017/10/relationships/person" Target="persons/person357.xml"/><Relationship Id="rId509" Type="http://schemas.microsoft.com/office/2017/10/relationships/person" Target="persons/person481.xml"/><Relationship Id="rId288" Type="http://schemas.microsoft.com/office/2017/10/relationships/person" Target="persons/person256.xml"/><Relationship Id="rId246" Type="http://schemas.microsoft.com/office/2017/10/relationships/person" Target="persons/person213.xml"/><Relationship Id="rId190" Type="http://schemas.microsoft.com/office/2017/10/relationships/person" Target="persons/person164.xml"/><Relationship Id="rId204" Type="http://schemas.microsoft.com/office/2017/10/relationships/person" Target="persons/person175.xml"/><Relationship Id="rId411" Type="http://schemas.microsoft.com/office/2017/10/relationships/person" Target="persons/person382.xml"/><Relationship Id="rId453" Type="http://schemas.microsoft.com/office/2017/10/relationships/person" Target="persons/person424.xml"/><Relationship Id="rId313" Type="http://schemas.microsoft.com/office/2017/10/relationships/person" Target="persons/person280.xml"/><Relationship Id="rId106" Type="http://schemas.microsoft.com/office/2017/10/relationships/person" Target="persons/person79.xml"/><Relationship Id="rId495" Type="http://schemas.microsoft.com/office/2017/10/relationships/person" Target="persons/person466.xml"/><Relationship Id="rId10" Type="http://schemas.openxmlformats.org/officeDocument/2006/relationships/worksheet" Target="worksheets/sheet10.xml"/><Relationship Id="rId562" Type="http://schemas.microsoft.com/office/2017/10/relationships/person" Target="persons/person534.xml"/><Relationship Id="rId520" Type="http://schemas.microsoft.com/office/2017/10/relationships/person" Target="persons/person492.xml"/><Relationship Id="rId148" Type="http://schemas.microsoft.com/office/2017/10/relationships/person" Target="persons/person122.xml"/><Relationship Id="rId52" Type="http://schemas.microsoft.com/office/2017/10/relationships/person" Target="persons/person25.xml"/><Relationship Id="rId94" Type="http://schemas.microsoft.com/office/2017/10/relationships/person" Target="persons/person68.xml"/><Relationship Id="rId355" Type="http://schemas.microsoft.com/office/2017/10/relationships/person" Target="persons/person326.xml"/><Relationship Id="rId397" Type="http://schemas.microsoft.com/office/2017/10/relationships/person" Target="persons/person368.xml"/><Relationship Id="rId257" Type="http://schemas.microsoft.com/office/2017/10/relationships/person" Target="persons/person224.xml"/><Relationship Id="rId215" Type="http://schemas.microsoft.com/office/2017/10/relationships/person" Target="persons/person187.xml"/><Relationship Id="rId422" Type="http://schemas.microsoft.com/office/2017/10/relationships/person" Target="persons/person393.xml"/><Relationship Id="rId464" Type="http://schemas.microsoft.com/office/2017/10/relationships/person" Target="persons/person435.xml"/><Relationship Id="rId299" Type="http://schemas.microsoft.com/office/2017/10/relationships/person" Target="persons/person264.xml"/><Relationship Id="rId63" Type="http://schemas.microsoft.com/office/2017/10/relationships/person" Target="persons/person35.xml"/><Relationship Id="rId159" Type="http://schemas.microsoft.com/office/2017/10/relationships/person" Target="persons/person131.xml"/><Relationship Id="rId366" Type="http://schemas.microsoft.com/office/2017/10/relationships/person" Target="persons/person337.xml"/><Relationship Id="rId226" Type="http://schemas.microsoft.com/office/2017/10/relationships/person" Target="persons/person195.xml"/><Relationship Id="rId433" Type="http://schemas.microsoft.com/office/2017/10/relationships/person" Target="persons/person404.xml"/><Relationship Id="rId74" Type="http://schemas.microsoft.com/office/2017/10/relationships/person" Target="persons/person46.xml"/><Relationship Id="rId377" Type="http://schemas.microsoft.com/office/2017/10/relationships/person" Target="persons/person348.xml"/><Relationship Id="rId500" Type="http://schemas.microsoft.com/office/2017/10/relationships/person" Target="persons/person471.xml"/><Relationship Id="rId5" Type="http://schemas.openxmlformats.org/officeDocument/2006/relationships/worksheet" Target="worksheets/sheet5.xml"/><Relationship Id="rId237" Type="http://schemas.microsoft.com/office/2017/10/relationships/person" Target="persons/person207.xml"/><Relationship Id="rId444" Type="http://schemas.microsoft.com/office/2017/10/relationships/person" Target="persons/person415.xml"/><Relationship Id="rId290" Type="http://schemas.microsoft.com/office/2017/10/relationships/person" Target="persons/person254.xml"/><Relationship Id="rId304" Type="http://schemas.microsoft.com/office/2017/10/relationships/person" Target="persons/person271.xml"/><Relationship Id="rId388" Type="http://schemas.microsoft.com/office/2017/10/relationships/person" Target="persons/person359.xml"/><Relationship Id="rId511" Type="http://schemas.microsoft.com/office/2017/10/relationships/person" Target="persons/person482.xml"/><Relationship Id="rId85" Type="http://schemas.microsoft.com/office/2017/10/relationships/person" Target="persons/person59.xml"/><Relationship Id="rId150" Type="http://schemas.microsoft.com/office/2017/10/relationships/person" Target="persons/person124.xml"/><Relationship Id="rId248" Type="http://schemas.microsoft.com/office/2017/10/relationships/person" Target="persons/person219.xml"/><Relationship Id="rId455" Type="http://schemas.microsoft.com/office/2017/10/relationships/person" Target="persons/person426.xml"/><Relationship Id="rId12" Type="http://schemas.openxmlformats.org/officeDocument/2006/relationships/worksheet" Target="worksheets/sheet12.xml"/><Relationship Id="rId108" Type="http://schemas.microsoft.com/office/2017/10/relationships/person" Target="persons/person82.xml"/><Relationship Id="rId315" Type="http://schemas.microsoft.com/office/2017/10/relationships/person" Target="persons/person278.xml"/><Relationship Id="rId522" Type="http://schemas.microsoft.com/office/2017/10/relationships/person" Target="persons/person493.xml"/><Relationship Id="rId96" Type="http://schemas.microsoft.com/office/2017/10/relationships/person" Target="persons/person70.xml"/><Relationship Id="rId161" Type="http://schemas.microsoft.com/office/2017/10/relationships/person" Target="persons/person135.xml"/><Relationship Id="rId399" Type="http://schemas.microsoft.com/office/2017/10/relationships/person" Target="persons/person370.xml"/><Relationship Id="rId259" Type="http://schemas.microsoft.com/office/2017/10/relationships/person" Target="persons/person230.xml"/><Relationship Id="rId466" Type="http://schemas.microsoft.com/office/2017/10/relationships/person" Target="persons/person43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baseline="0"/>
              <a:t>L V L</a:t>
            </a:r>
          </a:p>
        </c:rich>
      </c:tx>
      <c:layout>
        <c:manualLayout>
          <c:xMode val="edge"/>
          <c:yMode val="edge"/>
          <c:x val="0.44319593210117664"/>
          <c:y val="7.27272495896764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solidFill>
          <a:srgbClr val="000000">
            <a:alpha val="30196"/>
          </a:srgbClr>
        </a:solidFill>
        <a:ln>
          <a:noFill/>
        </a:ln>
        <a:effectLst/>
        <a:sp3d/>
      </c:spPr>
    </c:sideWall>
    <c:backWall>
      <c:thickness val="0"/>
      <c:spPr>
        <a:solidFill>
          <a:srgbClr val="000000">
            <a:alpha val="30196"/>
          </a:srgbClr>
        </a:solidFill>
        <a:ln>
          <a:noFill/>
        </a:ln>
        <a:effectLst/>
        <a:sp3d/>
      </c:spPr>
    </c:backWall>
    <c:plotArea>
      <c:layout>
        <c:manualLayout>
          <c:layoutTarget val="inner"/>
          <c:xMode val="edge"/>
          <c:yMode val="edge"/>
          <c:x val="7.820920822397201E-2"/>
          <c:y val="0.25487751375884393"/>
          <c:w val="0.87720745844269465"/>
          <c:h val="0.57913949238020646"/>
        </c:manualLayout>
      </c:layout>
      <c:bar3DChart>
        <c:barDir val="bar"/>
        <c:grouping val="clustered"/>
        <c:varyColors val="0"/>
        <c:ser>
          <c:idx val="0"/>
          <c:order val="0"/>
          <c:tx>
            <c:strRef>
              <c:f>data!$AV$16</c:f>
              <c:strCache>
                <c:ptCount val="1"/>
                <c:pt idx="0">
                  <c:v>TML</c:v>
                </c:pt>
              </c:strCache>
            </c:strRef>
          </c:tx>
          <c:spPr>
            <a:solidFill>
              <a:srgbClr val="000000">
                <a:alpha val="80000"/>
              </a:srgbClr>
            </a:solidFill>
            <a:ln>
              <a:solidFill>
                <a:schemeClr val="bg1"/>
              </a:solidFill>
            </a:ln>
            <a:effectLst/>
            <a:sp3d>
              <a:contourClr>
                <a:schemeClr val="bg1"/>
              </a:contourClr>
            </a:sp3d>
          </c:spPr>
          <c:invertIfNegative val="0"/>
          <c:dLbls>
            <c:dLbl>
              <c:idx val="0"/>
              <c:layout>
                <c:manualLayout>
                  <c:x val="-9.0277777777777776E-2"/>
                  <c:y val="3.232322203985626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F33-4F36-99CA-04763FDC1D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data!$AU$17</c:f>
              <c:strCache>
                <c:ptCount val="1"/>
                <c:pt idx="0">
                  <c:v>LVL</c:v>
                </c:pt>
              </c:strCache>
            </c:strRef>
          </c:cat>
          <c:val>
            <c:numRef>
              <c:f>data!$AV$17</c:f>
              <c:numCache>
                <c:formatCode>General</c:formatCode>
                <c:ptCount val="1"/>
                <c:pt idx="0">
                  <c:v>0</c:v>
                </c:pt>
              </c:numCache>
            </c:numRef>
          </c:val>
          <c:extLst>
            <c:ext xmlns:c16="http://schemas.microsoft.com/office/drawing/2014/chart" uri="{C3380CC4-5D6E-409C-BE32-E72D297353CC}">
              <c16:uniqueId val="{00000001-AF33-4F36-99CA-04763FDC1DF9}"/>
            </c:ext>
          </c:extLst>
        </c:ser>
        <c:dLbls>
          <c:showLegendKey val="0"/>
          <c:showVal val="0"/>
          <c:showCatName val="0"/>
          <c:showSerName val="0"/>
          <c:showPercent val="0"/>
          <c:showBubbleSize val="0"/>
        </c:dLbls>
        <c:gapWidth val="150"/>
        <c:shape val="box"/>
        <c:axId val="1716674976"/>
        <c:axId val="1716672896"/>
        <c:axId val="0"/>
      </c:bar3DChart>
      <c:catAx>
        <c:axId val="1716674976"/>
        <c:scaling>
          <c:orientation val="minMax"/>
        </c:scaling>
        <c:delete val="1"/>
        <c:axPos val="l"/>
        <c:numFmt formatCode="General" sourceLinked="1"/>
        <c:majorTickMark val="none"/>
        <c:minorTickMark val="none"/>
        <c:tickLblPos val="nextTo"/>
        <c:crossAx val="1716672896"/>
        <c:crosses val="autoZero"/>
        <c:auto val="1"/>
        <c:lblAlgn val="ctr"/>
        <c:lblOffset val="100"/>
        <c:noMultiLvlLbl val="0"/>
      </c:catAx>
      <c:valAx>
        <c:axId val="1716672896"/>
        <c:scaling>
          <c:orientation val="minMax"/>
          <c:max val="414"/>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674976"/>
        <c:crosses val="autoZero"/>
        <c:crossBetween val="between"/>
        <c:majorUnit val="1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50196"/>
      </a:srgb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40"/>
      <c:rotY val="0"/>
      <c:depthPercent val="100"/>
      <c:rAngAx val="0"/>
      <c:perspective val="1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4121919106437252E-2"/>
          <c:y val="7.2885813515734782E-2"/>
          <c:w val="0.95015467026192291"/>
          <c:h val="0.89032253655827442"/>
        </c:manualLayout>
      </c:layout>
      <c:area3DChart>
        <c:grouping val="standard"/>
        <c:varyColors val="0"/>
        <c:ser>
          <c:idx val="0"/>
          <c:order val="0"/>
          <c:tx>
            <c:strRef>
              <c:f>data!$M$2</c:f>
              <c:strCache>
                <c:ptCount val="1"/>
                <c:pt idx="0">
                  <c:v>SKLL</c:v>
                </c:pt>
              </c:strCache>
            </c:strRef>
          </c:tx>
          <c:spPr>
            <a:solidFill>
              <a:srgbClr val="FFFFFF">
                <a:alpha val="50196"/>
              </a:srgbClr>
            </a:solidFill>
            <a:ln>
              <a:solidFill>
                <a:srgbClr val="0070C0"/>
              </a:solidFill>
            </a:ln>
            <a:effectLst>
              <a:outerShdw blurRad="57150" dist="19050" dir="5400000" algn="ctr" rotWithShape="0">
                <a:srgbClr val="000000">
                  <a:alpha val="63000"/>
                </a:srgbClr>
              </a:outerShdw>
            </a:effectLst>
            <a:sp3d>
              <a:contourClr>
                <a:srgbClr val="0070C0"/>
              </a:contourClr>
            </a:sp3d>
          </c:spPr>
          <c:cat>
            <c:numRef>
              <c:f>data!$L$3:$L$33</c:f>
              <c:numCache>
                <c:formatCode>0</c:formatCode>
                <c:ptCount val="31"/>
                <c:pt idx="0">
                  <c:v>31</c:v>
                </c:pt>
                <c:pt idx="1">
                  <c:v>30</c:v>
                </c:pt>
                <c:pt idx="2">
                  <c:v>29</c:v>
                </c:pt>
                <c:pt idx="3">
                  <c:v>28</c:v>
                </c:pt>
                <c:pt idx="4">
                  <c:v>27</c:v>
                </c:pt>
                <c:pt idx="5">
                  <c:v>26</c:v>
                </c:pt>
                <c:pt idx="6">
                  <c:v>25</c:v>
                </c:pt>
                <c:pt idx="7">
                  <c:v>24</c:v>
                </c:pt>
                <c:pt idx="8">
                  <c:v>23</c:v>
                </c:pt>
                <c:pt idx="9">
                  <c:v>22</c:v>
                </c:pt>
                <c:pt idx="10">
                  <c:v>21</c:v>
                </c:pt>
                <c:pt idx="11">
                  <c:v>20</c:v>
                </c:pt>
                <c:pt idx="12">
                  <c:v>19</c:v>
                </c:pt>
                <c:pt idx="13">
                  <c:v>18</c:v>
                </c:pt>
                <c:pt idx="14">
                  <c:v>17</c:v>
                </c:pt>
                <c:pt idx="15">
                  <c:v>16</c:v>
                </c:pt>
                <c:pt idx="16">
                  <c:v>15</c:v>
                </c:pt>
                <c:pt idx="17">
                  <c:v>14</c:v>
                </c:pt>
                <c:pt idx="18">
                  <c:v>13</c:v>
                </c:pt>
                <c:pt idx="19">
                  <c:v>12</c:v>
                </c:pt>
                <c:pt idx="20">
                  <c:v>11</c:v>
                </c:pt>
                <c:pt idx="21">
                  <c:v>10</c:v>
                </c:pt>
                <c:pt idx="22">
                  <c:v>9</c:v>
                </c:pt>
                <c:pt idx="23">
                  <c:v>8</c:v>
                </c:pt>
                <c:pt idx="24">
                  <c:v>7</c:v>
                </c:pt>
                <c:pt idx="25">
                  <c:v>6</c:v>
                </c:pt>
                <c:pt idx="26">
                  <c:v>5</c:v>
                </c:pt>
                <c:pt idx="27">
                  <c:v>4</c:v>
                </c:pt>
                <c:pt idx="28">
                  <c:v>3</c:v>
                </c:pt>
                <c:pt idx="29">
                  <c:v>2</c:v>
                </c:pt>
                <c:pt idx="30">
                  <c:v>1</c:v>
                </c:pt>
              </c:numCache>
            </c:numRef>
          </c:cat>
          <c:val>
            <c:numRef>
              <c:f>data!$M$3:$M$33</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7E41-40DF-ABBE-F5038C173893}"/>
            </c:ext>
          </c:extLst>
        </c:ser>
        <c:ser>
          <c:idx val="1"/>
          <c:order val="1"/>
          <c:tx>
            <c:strRef>
              <c:f>data!$N$2</c:f>
              <c:strCache>
                <c:ptCount val="1"/>
                <c:pt idx="0">
                  <c:v>SKLL</c:v>
                </c:pt>
              </c:strCache>
            </c:strRef>
          </c:tx>
          <c:spPr>
            <a:solidFill>
              <a:srgbClr val="FFFFFF">
                <a:alpha val="50196"/>
              </a:srgbClr>
            </a:solidFill>
            <a:ln>
              <a:solidFill>
                <a:srgbClr val="9900CC"/>
              </a:solidFill>
            </a:ln>
            <a:effectLst>
              <a:outerShdw blurRad="57150" dist="19050" dir="5400000" algn="ctr" rotWithShape="0">
                <a:srgbClr val="000000">
                  <a:alpha val="63000"/>
                </a:srgbClr>
              </a:outerShdw>
            </a:effectLst>
            <a:sp3d>
              <a:contourClr>
                <a:srgbClr val="9900CC"/>
              </a:contourClr>
            </a:sp3d>
          </c:spPr>
          <c:cat>
            <c:numRef>
              <c:f>data!$L$3:$L$33</c:f>
              <c:numCache>
                <c:formatCode>0</c:formatCode>
                <c:ptCount val="31"/>
                <c:pt idx="0">
                  <c:v>31</c:v>
                </c:pt>
                <c:pt idx="1">
                  <c:v>30</c:v>
                </c:pt>
                <c:pt idx="2">
                  <c:v>29</c:v>
                </c:pt>
                <c:pt idx="3">
                  <c:v>28</c:v>
                </c:pt>
                <c:pt idx="4">
                  <c:v>27</c:v>
                </c:pt>
                <c:pt idx="5">
                  <c:v>26</c:v>
                </c:pt>
                <c:pt idx="6">
                  <c:v>25</c:v>
                </c:pt>
                <c:pt idx="7">
                  <c:v>24</c:v>
                </c:pt>
                <c:pt idx="8">
                  <c:v>23</c:v>
                </c:pt>
                <c:pt idx="9">
                  <c:v>22</c:v>
                </c:pt>
                <c:pt idx="10">
                  <c:v>21</c:v>
                </c:pt>
                <c:pt idx="11">
                  <c:v>20</c:v>
                </c:pt>
                <c:pt idx="12">
                  <c:v>19</c:v>
                </c:pt>
                <c:pt idx="13">
                  <c:v>18</c:v>
                </c:pt>
                <c:pt idx="14">
                  <c:v>17</c:v>
                </c:pt>
                <c:pt idx="15">
                  <c:v>16</c:v>
                </c:pt>
                <c:pt idx="16">
                  <c:v>15</c:v>
                </c:pt>
                <c:pt idx="17">
                  <c:v>14</c:v>
                </c:pt>
                <c:pt idx="18">
                  <c:v>13</c:v>
                </c:pt>
                <c:pt idx="19">
                  <c:v>12</c:v>
                </c:pt>
                <c:pt idx="20">
                  <c:v>11</c:v>
                </c:pt>
                <c:pt idx="21">
                  <c:v>10</c:v>
                </c:pt>
                <c:pt idx="22">
                  <c:v>9</c:v>
                </c:pt>
                <c:pt idx="23">
                  <c:v>8</c:v>
                </c:pt>
                <c:pt idx="24">
                  <c:v>7</c:v>
                </c:pt>
                <c:pt idx="25">
                  <c:v>6</c:v>
                </c:pt>
                <c:pt idx="26">
                  <c:v>5</c:v>
                </c:pt>
                <c:pt idx="27">
                  <c:v>4</c:v>
                </c:pt>
                <c:pt idx="28">
                  <c:v>3</c:v>
                </c:pt>
                <c:pt idx="29">
                  <c:v>2</c:v>
                </c:pt>
                <c:pt idx="30">
                  <c:v>1</c:v>
                </c:pt>
              </c:numCache>
            </c:numRef>
          </c:cat>
          <c:val>
            <c:numRef>
              <c:f>data!$N$3:$N$33</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7E41-40DF-ABBE-F5038C173893}"/>
            </c:ext>
          </c:extLst>
        </c:ser>
        <c:ser>
          <c:idx val="2"/>
          <c:order val="2"/>
          <c:tx>
            <c:strRef>
              <c:f>data!$O$2</c:f>
              <c:strCache>
                <c:ptCount val="1"/>
                <c:pt idx="0">
                  <c:v>SKLL</c:v>
                </c:pt>
              </c:strCache>
            </c:strRef>
          </c:tx>
          <c:spPr>
            <a:solidFill>
              <a:srgbClr val="FFFFFF">
                <a:alpha val="50196"/>
              </a:srgbClr>
            </a:solidFill>
            <a:ln>
              <a:solidFill>
                <a:srgbClr val="FF00FF"/>
              </a:solidFill>
            </a:ln>
            <a:effectLst>
              <a:outerShdw blurRad="57150" dist="19050" dir="5400000" algn="ctr" rotWithShape="0">
                <a:srgbClr val="000000">
                  <a:alpha val="63000"/>
                </a:srgbClr>
              </a:outerShdw>
            </a:effectLst>
            <a:sp3d>
              <a:contourClr>
                <a:srgbClr val="FF00FF"/>
              </a:contourClr>
            </a:sp3d>
          </c:spPr>
          <c:cat>
            <c:numRef>
              <c:f>data!$L$3:$L$33</c:f>
              <c:numCache>
                <c:formatCode>0</c:formatCode>
                <c:ptCount val="31"/>
                <c:pt idx="0">
                  <c:v>31</c:v>
                </c:pt>
                <c:pt idx="1">
                  <c:v>30</c:v>
                </c:pt>
                <c:pt idx="2">
                  <c:v>29</c:v>
                </c:pt>
                <c:pt idx="3">
                  <c:v>28</c:v>
                </c:pt>
                <c:pt idx="4">
                  <c:v>27</c:v>
                </c:pt>
                <c:pt idx="5">
                  <c:v>26</c:v>
                </c:pt>
                <c:pt idx="6">
                  <c:v>25</c:v>
                </c:pt>
                <c:pt idx="7">
                  <c:v>24</c:v>
                </c:pt>
                <c:pt idx="8">
                  <c:v>23</c:v>
                </c:pt>
                <c:pt idx="9">
                  <c:v>22</c:v>
                </c:pt>
                <c:pt idx="10">
                  <c:v>21</c:v>
                </c:pt>
                <c:pt idx="11">
                  <c:v>20</c:v>
                </c:pt>
                <c:pt idx="12">
                  <c:v>19</c:v>
                </c:pt>
                <c:pt idx="13">
                  <c:v>18</c:v>
                </c:pt>
                <c:pt idx="14">
                  <c:v>17</c:v>
                </c:pt>
                <c:pt idx="15">
                  <c:v>16</c:v>
                </c:pt>
                <c:pt idx="16">
                  <c:v>15</c:v>
                </c:pt>
                <c:pt idx="17">
                  <c:v>14</c:v>
                </c:pt>
                <c:pt idx="18">
                  <c:v>13</c:v>
                </c:pt>
                <c:pt idx="19">
                  <c:v>12</c:v>
                </c:pt>
                <c:pt idx="20">
                  <c:v>11</c:v>
                </c:pt>
                <c:pt idx="21">
                  <c:v>10</c:v>
                </c:pt>
                <c:pt idx="22">
                  <c:v>9</c:v>
                </c:pt>
                <c:pt idx="23">
                  <c:v>8</c:v>
                </c:pt>
                <c:pt idx="24">
                  <c:v>7</c:v>
                </c:pt>
                <c:pt idx="25">
                  <c:v>6</c:v>
                </c:pt>
                <c:pt idx="26">
                  <c:v>5</c:v>
                </c:pt>
                <c:pt idx="27">
                  <c:v>4</c:v>
                </c:pt>
                <c:pt idx="28">
                  <c:v>3</c:v>
                </c:pt>
                <c:pt idx="29">
                  <c:v>2</c:v>
                </c:pt>
                <c:pt idx="30">
                  <c:v>1</c:v>
                </c:pt>
              </c:numCache>
            </c:numRef>
          </c:cat>
          <c:val>
            <c:numRef>
              <c:f>data!$O$3:$O$33</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7E41-40DF-ABBE-F5038C173893}"/>
            </c:ext>
          </c:extLst>
        </c:ser>
        <c:ser>
          <c:idx val="3"/>
          <c:order val="3"/>
          <c:tx>
            <c:strRef>
              <c:f>data!$P$2</c:f>
              <c:strCache>
                <c:ptCount val="1"/>
                <c:pt idx="0">
                  <c:v>SKLL</c:v>
                </c:pt>
              </c:strCache>
            </c:strRef>
          </c:tx>
          <c:spPr>
            <a:solidFill>
              <a:srgbClr val="FFFFFF">
                <a:alpha val="50196"/>
              </a:srgbClr>
            </a:solidFill>
            <a:ln>
              <a:solidFill>
                <a:srgbClr val="FF0000"/>
              </a:solidFill>
            </a:ln>
            <a:effectLst>
              <a:outerShdw blurRad="57150" dist="19050" dir="5400000" algn="ctr" rotWithShape="0">
                <a:srgbClr val="000000">
                  <a:alpha val="63000"/>
                </a:srgbClr>
              </a:outerShdw>
            </a:effectLst>
            <a:sp3d>
              <a:contourClr>
                <a:srgbClr val="FF0000"/>
              </a:contourClr>
            </a:sp3d>
          </c:spPr>
          <c:cat>
            <c:numRef>
              <c:f>data!$L$3:$L$33</c:f>
              <c:numCache>
                <c:formatCode>0</c:formatCode>
                <c:ptCount val="31"/>
                <c:pt idx="0">
                  <c:v>31</c:v>
                </c:pt>
                <c:pt idx="1">
                  <c:v>30</c:v>
                </c:pt>
                <c:pt idx="2">
                  <c:v>29</c:v>
                </c:pt>
                <c:pt idx="3">
                  <c:v>28</c:v>
                </c:pt>
                <c:pt idx="4">
                  <c:v>27</c:v>
                </c:pt>
                <c:pt idx="5">
                  <c:v>26</c:v>
                </c:pt>
                <c:pt idx="6">
                  <c:v>25</c:v>
                </c:pt>
                <c:pt idx="7">
                  <c:v>24</c:v>
                </c:pt>
                <c:pt idx="8">
                  <c:v>23</c:v>
                </c:pt>
                <c:pt idx="9">
                  <c:v>22</c:v>
                </c:pt>
                <c:pt idx="10">
                  <c:v>21</c:v>
                </c:pt>
                <c:pt idx="11">
                  <c:v>20</c:v>
                </c:pt>
                <c:pt idx="12">
                  <c:v>19</c:v>
                </c:pt>
                <c:pt idx="13">
                  <c:v>18</c:v>
                </c:pt>
                <c:pt idx="14">
                  <c:v>17</c:v>
                </c:pt>
                <c:pt idx="15">
                  <c:v>16</c:v>
                </c:pt>
                <c:pt idx="16">
                  <c:v>15</c:v>
                </c:pt>
                <c:pt idx="17">
                  <c:v>14</c:v>
                </c:pt>
                <c:pt idx="18">
                  <c:v>13</c:v>
                </c:pt>
                <c:pt idx="19">
                  <c:v>12</c:v>
                </c:pt>
                <c:pt idx="20">
                  <c:v>11</c:v>
                </c:pt>
                <c:pt idx="21">
                  <c:v>10</c:v>
                </c:pt>
                <c:pt idx="22">
                  <c:v>9</c:v>
                </c:pt>
                <c:pt idx="23">
                  <c:v>8</c:v>
                </c:pt>
                <c:pt idx="24">
                  <c:v>7</c:v>
                </c:pt>
                <c:pt idx="25">
                  <c:v>6</c:v>
                </c:pt>
                <c:pt idx="26">
                  <c:v>5</c:v>
                </c:pt>
                <c:pt idx="27">
                  <c:v>4</c:v>
                </c:pt>
                <c:pt idx="28">
                  <c:v>3</c:v>
                </c:pt>
                <c:pt idx="29">
                  <c:v>2</c:v>
                </c:pt>
                <c:pt idx="30">
                  <c:v>1</c:v>
                </c:pt>
              </c:numCache>
            </c:numRef>
          </c:cat>
          <c:val>
            <c:numRef>
              <c:f>data!$P$3:$P$33</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3-7E41-40DF-ABBE-F5038C173893}"/>
            </c:ext>
          </c:extLst>
        </c:ser>
        <c:ser>
          <c:idx val="4"/>
          <c:order val="4"/>
          <c:tx>
            <c:strRef>
              <c:f>data!$Q$2</c:f>
              <c:strCache>
                <c:ptCount val="1"/>
                <c:pt idx="0">
                  <c:v>SKLL</c:v>
                </c:pt>
              </c:strCache>
            </c:strRef>
          </c:tx>
          <c:spPr>
            <a:solidFill>
              <a:srgbClr val="FFFFFF">
                <a:alpha val="50196"/>
              </a:srgbClr>
            </a:solidFill>
            <a:ln>
              <a:solidFill>
                <a:srgbClr val="C00000"/>
              </a:solidFill>
            </a:ln>
            <a:effectLst>
              <a:outerShdw blurRad="57150" dist="19050" dir="5400000" algn="ctr" rotWithShape="0">
                <a:srgbClr val="000000">
                  <a:alpha val="63000"/>
                </a:srgbClr>
              </a:outerShdw>
            </a:effectLst>
            <a:sp3d>
              <a:contourClr>
                <a:srgbClr val="C00000"/>
              </a:contourClr>
            </a:sp3d>
          </c:spPr>
          <c:cat>
            <c:numRef>
              <c:f>data!$L$3:$L$33</c:f>
              <c:numCache>
                <c:formatCode>0</c:formatCode>
                <c:ptCount val="31"/>
                <c:pt idx="0">
                  <c:v>31</c:v>
                </c:pt>
                <c:pt idx="1">
                  <c:v>30</c:v>
                </c:pt>
                <c:pt idx="2">
                  <c:v>29</c:v>
                </c:pt>
                <c:pt idx="3">
                  <c:v>28</c:v>
                </c:pt>
                <c:pt idx="4">
                  <c:v>27</c:v>
                </c:pt>
                <c:pt idx="5">
                  <c:v>26</c:v>
                </c:pt>
                <c:pt idx="6">
                  <c:v>25</c:v>
                </c:pt>
                <c:pt idx="7">
                  <c:v>24</c:v>
                </c:pt>
                <c:pt idx="8">
                  <c:v>23</c:v>
                </c:pt>
                <c:pt idx="9">
                  <c:v>22</c:v>
                </c:pt>
                <c:pt idx="10">
                  <c:v>21</c:v>
                </c:pt>
                <c:pt idx="11">
                  <c:v>20</c:v>
                </c:pt>
                <c:pt idx="12">
                  <c:v>19</c:v>
                </c:pt>
                <c:pt idx="13">
                  <c:v>18</c:v>
                </c:pt>
                <c:pt idx="14">
                  <c:v>17</c:v>
                </c:pt>
                <c:pt idx="15">
                  <c:v>16</c:v>
                </c:pt>
                <c:pt idx="16">
                  <c:v>15</c:v>
                </c:pt>
                <c:pt idx="17">
                  <c:v>14</c:v>
                </c:pt>
                <c:pt idx="18">
                  <c:v>13</c:v>
                </c:pt>
                <c:pt idx="19">
                  <c:v>12</c:v>
                </c:pt>
                <c:pt idx="20">
                  <c:v>11</c:v>
                </c:pt>
                <c:pt idx="21">
                  <c:v>10</c:v>
                </c:pt>
                <c:pt idx="22">
                  <c:v>9</c:v>
                </c:pt>
                <c:pt idx="23">
                  <c:v>8</c:v>
                </c:pt>
                <c:pt idx="24">
                  <c:v>7</c:v>
                </c:pt>
                <c:pt idx="25">
                  <c:v>6</c:v>
                </c:pt>
                <c:pt idx="26">
                  <c:v>5</c:v>
                </c:pt>
                <c:pt idx="27">
                  <c:v>4</c:v>
                </c:pt>
                <c:pt idx="28">
                  <c:v>3</c:v>
                </c:pt>
                <c:pt idx="29">
                  <c:v>2</c:v>
                </c:pt>
                <c:pt idx="30">
                  <c:v>1</c:v>
                </c:pt>
              </c:numCache>
            </c:numRef>
          </c:cat>
          <c:val>
            <c:numRef>
              <c:f>data!$Q$3:$Q$33</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4-7E41-40DF-ABBE-F5038C173893}"/>
            </c:ext>
          </c:extLst>
        </c:ser>
        <c:ser>
          <c:idx val="5"/>
          <c:order val="5"/>
          <c:tx>
            <c:strRef>
              <c:f>data!$R$2</c:f>
              <c:strCache>
                <c:ptCount val="1"/>
                <c:pt idx="0">
                  <c:v>SKLL</c:v>
                </c:pt>
              </c:strCache>
            </c:strRef>
          </c:tx>
          <c:spPr>
            <a:solidFill>
              <a:schemeClr val="bg1">
                <a:alpha val="50000"/>
              </a:schemeClr>
            </a:solidFill>
            <a:ln>
              <a:solidFill>
                <a:srgbClr val="FF6600"/>
              </a:solidFill>
            </a:ln>
            <a:effectLst>
              <a:outerShdw blurRad="57150" dist="19050" dir="5400000" algn="ctr" rotWithShape="0">
                <a:srgbClr val="000000">
                  <a:alpha val="63000"/>
                </a:srgbClr>
              </a:outerShdw>
            </a:effectLst>
            <a:sp3d>
              <a:contourClr>
                <a:srgbClr val="FF6600"/>
              </a:contourClr>
            </a:sp3d>
          </c:spPr>
          <c:cat>
            <c:numRef>
              <c:f>data!$L$3:$L$33</c:f>
              <c:numCache>
                <c:formatCode>0</c:formatCode>
                <c:ptCount val="31"/>
                <c:pt idx="0">
                  <c:v>31</c:v>
                </c:pt>
                <c:pt idx="1">
                  <c:v>30</c:v>
                </c:pt>
                <c:pt idx="2">
                  <c:v>29</c:v>
                </c:pt>
                <c:pt idx="3">
                  <c:v>28</c:v>
                </c:pt>
                <c:pt idx="4">
                  <c:v>27</c:v>
                </c:pt>
                <c:pt idx="5">
                  <c:v>26</c:v>
                </c:pt>
                <c:pt idx="6">
                  <c:v>25</c:v>
                </c:pt>
                <c:pt idx="7">
                  <c:v>24</c:v>
                </c:pt>
                <c:pt idx="8">
                  <c:v>23</c:v>
                </c:pt>
                <c:pt idx="9">
                  <c:v>22</c:v>
                </c:pt>
                <c:pt idx="10">
                  <c:v>21</c:v>
                </c:pt>
                <c:pt idx="11">
                  <c:v>20</c:v>
                </c:pt>
                <c:pt idx="12">
                  <c:v>19</c:v>
                </c:pt>
                <c:pt idx="13">
                  <c:v>18</c:v>
                </c:pt>
                <c:pt idx="14">
                  <c:v>17</c:v>
                </c:pt>
                <c:pt idx="15">
                  <c:v>16</c:v>
                </c:pt>
                <c:pt idx="16">
                  <c:v>15</c:v>
                </c:pt>
                <c:pt idx="17">
                  <c:v>14</c:v>
                </c:pt>
                <c:pt idx="18">
                  <c:v>13</c:v>
                </c:pt>
                <c:pt idx="19">
                  <c:v>12</c:v>
                </c:pt>
                <c:pt idx="20">
                  <c:v>11</c:v>
                </c:pt>
                <c:pt idx="21">
                  <c:v>10</c:v>
                </c:pt>
                <c:pt idx="22">
                  <c:v>9</c:v>
                </c:pt>
                <c:pt idx="23">
                  <c:v>8</c:v>
                </c:pt>
                <c:pt idx="24">
                  <c:v>7</c:v>
                </c:pt>
                <c:pt idx="25">
                  <c:v>6</c:v>
                </c:pt>
                <c:pt idx="26">
                  <c:v>5</c:v>
                </c:pt>
                <c:pt idx="27">
                  <c:v>4</c:v>
                </c:pt>
                <c:pt idx="28">
                  <c:v>3</c:v>
                </c:pt>
                <c:pt idx="29">
                  <c:v>2</c:v>
                </c:pt>
                <c:pt idx="30">
                  <c:v>1</c:v>
                </c:pt>
              </c:numCache>
            </c:numRef>
          </c:cat>
          <c:val>
            <c:numRef>
              <c:f>data!$R$3:$R$33</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5-7E41-40DF-ABBE-F5038C173893}"/>
            </c:ext>
          </c:extLst>
        </c:ser>
        <c:ser>
          <c:idx val="6"/>
          <c:order val="6"/>
          <c:tx>
            <c:strRef>
              <c:f>data!$S$2</c:f>
              <c:strCache>
                <c:ptCount val="1"/>
                <c:pt idx="0">
                  <c:v>SKLL</c:v>
                </c:pt>
              </c:strCache>
            </c:strRef>
          </c:tx>
          <c:spPr>
            <a:solidFill>
              <a:schemeClr val="bg1">
                <a:alpha val="50196"/>
              </a:schemeClr>
            </a:solidFill>
            <a:ln>
              <a:solidFill>
                <a:srgbClr val="FFC000"/>
              </a:solidFill>
            </a:ln>
            <a:effectLst>
              <a:outerShdw blurRad="57150" dist="19050" dir="5400000" algn="ctr" rotWithShape="0">
                <a:srgbClr val="000000">
                  <a:alpha val="63000"/>
                </a:srgbClr>
              </a:outerShdw>
            </a:effectLst>
            <a:sp3d>
              <a:contourClr>
                <a:srgbClr val="FFC000"/>
              </a:contourClr>
            </a:sp3d>
          </c:spPr>
          <c:cat>
            <c:numRef>
              <c:f>data!$L$3:$L$33</c:f>
              <c:numCache>
                <c:formatCode>0</c:formatCode>
                <c:ptCount val="31"/>
                <c:pt idx="0">
                  <c:v>31</c:v>
                </c:pt>
                <c:pt idx="1">
                  <c:v>30</c:v>
                </c:pt>
                <c:pt idx="2">
                  <c:v>29</c:v>
                </c:pt>
                <c:pt idx="3">
                  <c:v>28</c:v>
                </c:pt>
                <c:pt idx="4">
                  <c:v>27</c:v>
                </c:pt>
                <c:pt idx="5">
                  <c:v>26</c:v>
                </c:pt>
                <c:pt idx="6">
                  <c:v>25</c:v>
                </c:pt>
                <c:pt idx="7">
                  <c:v>24</c:v>
                </c:pt>
                <c:pt idx="8">
                  <c:v>23</c:v>
                </c:pt>
                <c:pt idx="9">
                  <c:v>22</c:v>
                </c:pt>
                <c:pt idx="10">
                  <c:v>21</c:v>
                </c:pt>
                <c:pt idx="11">
                  <c:v>20</c:v>
                </c:pt>
                <c:pt idx="12">
                  <c:v>19</c:v>
                </c:pt>
                <c:pt idx="13">
                  <c:v>18</c:v>
                </c:pt>
                <c:pt idx="14">
                  <c:v>17</c:v>
                </c:pt>
                <c:pt idx="15">
                  <c:v>16</c:v>
                </c:pt>
                <c:pt idx="16">
                  <c:v>15</c:v>
                </c:pt>
                <c:pt idx="17">
                  <c:v>14</c:v>
                </c:pt>
                <c:pt idx="18">
                  <c:v>13</c:v>
                </c:pt>
                <c:pt idx="19">
                  <c:v>12</c:v>
                </c:pt>
                <c:pt idx="20">
                  <c:v>11</c:v>
                </c:pt>
                <c:pt idx="21">
                  <c:v>10</c:v>
                </c:pt>
                <c:pt idx="22">
                  <c:v>9</c:v>
                </c:pt>
                <c:pt idx="23">
                  <c:v>8</c:v>
                </c:pt>
                <c:pt idx="24">
                  <c:v>7</c:v>
                </c:pt>
                <c:pt idx="25">
                  <c:v>6</c:v>
                </c:pt>
                <c:pt idx="26">
                  <c:v>5</c:v>
                </c:pt>
                <c:pt idx="27">
                  <c:v>4</c:v>
                </c:pt>
                <c:pt idx="28">
                  <c:v>3</c:v>
                </c:pt>
                <c:pt idx="29">
                  <c:v>2</c:v>
                </c:pt>
                <c:pt idx="30">
                  <c:v>1</c:v>
                </c:pt>
              </c:numCache>
            </c:numRef>
          </c:cat>
          <c:val>
            <c:numRef>
              <c:f>data!$S$3:$S$33</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6-7E41-40DF-ABBE-F5038C173893}"/>
            </c:ext>
          </c:extLst>
        </c:ser>
        <c:ser>
          <c:idx val="7"/>
          <c:order val="7"/>
          <c:tx>
            <c:strRef>
              <c:f>data!$T$2</c:f>
              <c:strCache>
                <c:ptCount val="1"/>
                <c:pt idx="0">
                  <c:v>SKLL</c:v>
                </c:pt>
              </c:strCache>
            </c:strRef>
          </c:tx>
          <c:spPr>
            <a:solidFill>
              <a:schemeClr val="bg1">
                <a:alpha val="50196"/>
              </a:schemeClr>
            </a:solidFill>
            <a:ln>
              <a:solidFill>
                <a:srgbClr val="00B050"/>
              </a:solidFill>
            </a:ln>
            <a:effectLst>
              <a:outerShdw blurRad="57150" dist="19050" dir="5400000" algn="ctr" rotWithShape="0">
                <a:srgbClr val="000000">
                  <a:alpha val="63000"/>
                </a:srgbClr>
              </a:outerShdw>
            </a:effectLst>
            <a:sp3d>
              <a:contourClr>
                <a:srgbClr val="00B050"/>
              </a:contourClr>
            </a:sp3d>
          </c:spPr>
          <c:cat>
            <c:numRef>
              <c:f>data!$L$3:$L$33</c:f>
              <c:numCache>
                <c:formatCode>0</c:formatCode>
                <c:ptCount val="31"/>
                <c:pt idx="0">
                  <c:v>31</c:v>
                </c:pt>
                <c:pt idx="1">
                  <c:v>30</c:v>
                </c:pt>
                <c:pt idx="2">
                  <c:v>29</c:v>
                </c:pt>
                <c:pt idx="3">
                  <c:v>28</c:v>
                </c:pt>
                <c:pt idx="4">
                  <c:v>27</c:v>
                </c:pt>
                <c:pt idx="5">
                  <c:v>26</c:v>
                </c:pt>
                <c:pt idx="6">
                  <c:v>25</c:v>
                </c:pt>
                <c:pt idx="7">
                  <c:v>24</c:v>
                </c:pt>
                <c:pt idx="8">
                  <c:v>23</c:v>
                </c:pt>
                <c:pt idx="9">
                  <c:v>22</c:v>
                </c:pt>
                <c:pt idx="10">
                  <c:v>21</c:v>
                </c:pt>
                <c:pt idx="11">
                  <c:v>20</c:v>
                </c:pt>
                <c:pt idx="12">
                  <c:v>19</c:v>
                </c:pt>
                <c:pt idx="13">
                  <c:v>18</c:v>
                </c:pt>
                <c:pt idx="14">
                  <c:v>17</c:v>
                </c:pt>
                <c:pt idx="15">
                  <c:v>16</c:v>
                </c:pt>
                <c:pt idx="16">
                  <c:v>15</c:v>
                </c:pt>
                <c:pt idx="17">
                  <c:v>14</c:v>
                </c:pt>
                <c:pt idx="18">
                  <c:v>13</c:v>
                </c:pt>
                <c:pt idx="19">
                  <c:v>12</c:v>
                </c:pt>
                <c:pt idx="20">
                  <c:v>11</c:v>
                </c:pt>
                <c:pt idx="21">
                  <c:v>10</c:v>
                </c:pt>
                <c:pt idx="22">
                  <c:v>9</c:v>
                </c:pt>
                <c:pt idx="23">
                  <c:v>8</c:v>
                </c:pt>
                <c:pt idx="24">
                  <c:v>7</c:v>
                </c:pt>
                <c:pt idx="25">
                  <c:v>6</c:v>
                </c:pt>
                <c:pt idx="26">
                  <c:v>5</c:v>
                </c:pt>
                <c:pt idx="27">
                  <c:v>4</c:v>
                </c:pt>
                <c:pt idx="28">
                  <c:v>3</c:v>
                </c:pt>
                <c:pt idx="29">
                  <c:v>2</c:v>
                </c:pt>
                <c:pt idx="30">
                  <c:v>1</c:v>
                </c:pt>
              </c:numCache>
            </c:numRef>
          </c:cat>
          <c:val>
            <c:numRef>
              <c:f>data!$T$3:$T$33</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7-7E41-40DF-ABBE-F5038C173893}"/>
            </c:ext>
          </c:extLst>
        </c:ser>
        <c:ser>
          <c:idx val="8"/>
          <c:order val="8"/>
          <c:tx>
            <c:strRef>
              <c:f>data!$U$2</c:f>
              <c:strCache>
                <c:ptCount val="1"/>
                <c:pt idx="0">
                  <c:v>SKLL</c:v>
                </c:pt>
              </c:strCache>
            </c:strRef>
          </c:tx>
          <c:spPr>
            <a:solidFill>
              <a:schemeClr val="bg1">
                <a:alpha val="50196"/>
              </a:schemeClr>
            </a:solidFill>
            <a:ln>
              <a:solidFill>
                <a:srgbClr val="00B0F0"/>
              </a:solidFill>
            </a:ln>
            <a:effectLst>
              <a:outerShdw blurRad="57150" dist="19050" dir="5400000" algn="ctr" rotWithShape="0">
                <a:srgbClr val="000000">
                  <a:alpha val="63000"/>
                </a:srgbClr>
              </a:outerShdw>
            </a:effectLst>
            <a:sp3d>
              <a:contourClr>
                <a:srgbClr val="00B0F0"/>
              </a:contourClr>
            </a:sp3d>
          </c:spPr>
          <c:cat>
            <c:numRef>
              <c:f>data!$L$3:$L$33</c:f>
              <c:numCache>
                <c:formatCode>0</c:formatCode>
                <c:ptCount val="31"/>
                <c:pt idx="0">
                  <c:v>31</c:v>
                </c:pt>
                <c:pt idx="1">
                  <c:v>30</c:v>
                </c:pt>
                <c:pt idx="2">
                  <c:v>29</c:v>
                </c:pt>
                <c:pt idx="3">
                  <c:v>28</c:v>
                </c:pt>
                <c:pt idx="4">
                  <c:v>27</c:v>
                </c:pt>
                <c:pt idx="5">
                  <c:v>26</c:v>
                </c:pt>
                <c:pt idx="6">
                  <c:v>25</c:v>
                </c:pt>
                <c:pt idx="7">
                  <c:v>24</c:v>
                </c:pt>
                <c:pt idx="8">
                  <c:v>23</c:v>
                </c:pt>
                <c:pt idx="9">
                  <c:v>22</c:v>
                </c:pt>
                <c:pt idx="10">
                  <c:v>21</c:v>
                </c:pt>
                <c:pt idx="11">
                  <c:v>20</c:v>
                </c:pt>
                <c:pt idx="12">
                  <c:v>19</c:v>
                </c:pt>
                <c:pt idx="13">
                  <c:v>18</c:v>
                </c:pt>
                <c:pt idx="14">
                  <c:v>17</c:v>
                </c:pt>
                <c:pt idx="15">
                  <c:v>16</c:v>
                </c:pt>
                <c:pt idx="16">
                  <c:v>15</c:v>
                </c:pt>
                <c:pt idx="17">
                  <c:v>14</c:v>
                </c:pt>
                <c:pt idx="18">
                  <c:v>13</c:v>
                </c:pt>
                <c:pt idx="19">
                  <c:v>12</c:v>
                </c:pt>
                <c:pt idx="20">
                  <c:v>11</c:v>
                </c:pt>
                <c:pt idx="21">
                  <c:v>10</c:v>
                </c:pt>
                <c:pt idx="22">
                  <c:v>9</c:v>
                </c:pt>
                <c:pt idx="23">
                  <c:v>8</c:v>
                </c:pt>
                <c:pt idx="24">
                  <c:v>7</c:v>
                </c:pt>
                <c:pt idx="25">
                  <c:v>6</c:v>
                </c:pt>
                <c:pt idx="26">
                  <c:v>5</c:v>
                </c:pt>
                <c:pt idx="27">
                  <c:v>4</c:v>
                </c:pt>
                <c:pt idx="28">
                  <c:v>3</c:v>
                </c:pt>
                <c:pt idx="29">
                  <c:v>2</c:v>
                </c:pt>
                <c:pt idx="30">
                  <c:v>1</c:v>
                </c:pt>
              </c:numCache>
            </c:numRef>
          </c:cat>
          <c:val>
            <c:numRef>
              <c:f>data!$U$3:$U$33</c:f>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8-7E41-40DF-ABBE-F5038C173893}"/>
            </c:ext>
          </c:extLst>
        </c:ser>
        <c:dLbls>
          <c:showLegendKey val="0"/>
          <c:showVal val="0"/>
          <c:showCatName val="0"/>
          <c:showSerName val="0"/>
          <c:showPercent val="0"/>
          <c:showBubbleSize val="0"/>
        </c:dLbls>
        <c:axId val="1593296640"/>
        <c:axId val="1593297056"/>
        <c:axId val="1780311088"/>
      </c:area3DChart>
      <c:dateAx>
        <c:axId val="1593296640"/>
        <c:scaling>
          <c:orientation val="minMax"/>
        </c:scaling>
        <c:delete val="0"/>
        <c:axPos val="b"/>
        <c:numFmt formatCode="0"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93297056"/>
        <c:crosses val="autoZero"/>
        <c:auto val="0"/>
        <c:lblOffset val="100"/>
        <c:baseTimeUnit val="days"/>
      </c:dateAx>
      <c:valAx>
        <c:axId val="1593297056"/>
        <c:scaling>
          <c:orientation val="minMax"/>
          <c:max val="180"/>
        </c:scaling>
        <c:delete val="0"/>
        <c:axPos val="l"/>
        <c:majorGridlines>
          <c:spPr>
            <a:ln w="9525" cap="flat" cmpd="sng" algn="ctr">
              <a:solidFill>
                <a:schemeClr val="tx1">
                  <a:lumMod val="85000"/>
                  <a:lumOff val="15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593296640"/>
        <c:crosses val="autoZero"/>
        <c:crossBetween val="midCat"/>
        <c:majorUnit val="30"/>
        <c:minorUnit val="10"/>
      </c:valAx>
      <c:serAx>
        <c:axId val="1780311088"/>
        <c:scaling>
          <c:orientation val="minMax"/>
        </c:scaling>
        <c:delete val="1"/>
        <c:axPos val="b"/>
        <c:title>
          <c:tx>
            <c:rich>
              <a:bodyPr rot="-5400000" spcFirstLastPara="1" vertOverflow="ellipsis" wrap="square" anchor="ctr" anchorCtr="1"/>
              <a:lstStyle/>
              <a:p>
                <a:pPr>
                  <a:defRPr sz="900" b="1" i="0" u="none" strike="noStrike" kern="1200" cap="all" baseline="0">
                    <a:solidFill>
                      <a:schemeClr val="tx1">
                        <a:lumMod val="85000"/>
                        <a:lumOff val="15000"/>
                      </a:schemeClr>
                    </a:solidFill>
                    <a:latin typeface="+mn-lt"/>
                    <a:ea typeface="+mn-ea"/>
                    <a:cs typeface="+mn-cs"/>
                  </a:defRPr>
                </a:pPr>
                <a:r>
                  <a:rPr lang="en-GB" baseline="0">
                    <a:solidFill>
                      <a:schemeClr val="tx1">
                        <a:lumMod val="85000"/>
                        <a:lumOff val="15000"/>
                      </a:schemeClr>
                    </a:solidFill>
                  </a:rPr>
                  <a:t>XP</a:t>
                </a:r>
              </a:p>
            </c:rich>
          </c:tx>
          <c:layout>
            <c:manualLayout>
              <c:xMode val="edge"/>
              <c:yMode val="edge"/>
              <c:x val="0.93849175091235715"/>
              <c:y val="0.63677610886874436"/>
            </c:manualLayout>
          </c:layout>
          <c:overlay val="0"/>
          <c:spPr>
            <a:noFill/>
            <a:ln>
              <a:noFill/>
            </a:ln>
            <a:effectLst/>
          </c:spPr>
          <c:txPr>
            <a:bodyPr rot="-5400000" spcFirstLastPara="1" vertOverflow="ellipsis" wrap="square" anchor="ctr" anchorCtr="1"/>
            <a:lstStyle/>
            <a:p>
              <a:pPr>
                <a:defRPr sz="900" b="1" i="0" u="none" strike="noStrike" kern="1200" cap="all" baseline="0">
                  <a:solidFill>
                    <a:schemeClr val="tx1">
                      <a:lumMod val="85000"/>
                      <a:lumOff val="15000"/>
                    </a:schemeClr>
                  </a:solidFill>
                  <a:latin typeface="+mn-lt"/>
                  <a:ea typeface="+mn-ea"/>
                  <a:cs typeface="+mn-cs"/>
                </a:defRPr>
              </a:pPr>
              <a:endParaRPr lang="en-US"/>
            </a:p>
          </c:txPr>
        </c:title>
        <c:majorTickMark val="out"/>
        <c:minorTickMark val="none"/>
        <c:tickLblPos val="nextTo"/>
        <c:crossAx val="1593297056"/>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40"/>
      <c:rotY val="0"/>
      <c:depthPercent val="100"/>
      <c:rAngAx val="0"/>
      <c:perspective val="1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1730203472848351E-2"/>
          <c:y val="6.8739910586153016E-2"/>
          <c:w val="0.9511844965502888"/>
          <c:h val="0.89067601319356204"/>
        </c:manualLayout>
      </c:layout>
      <c:area3DChart>
        <c:grouping val="standard"/>
        <c:varyColors val="0"/>
        <c:ser>
          <c:idx val="0"/>
          <c:order val="0"/>
          <c:tx>
            <c:strRef>
              <c:f>data!$B$2</c:f>
              <c:strCache>
                <c:ptCount val="1"/>
                <c:pt idx="0">
                  <c:v>SKLL</c:v>
                </c:pt>
              </c:strCache>
            </c:strRef>
          </c:tx>
          <c:spPr>
            <a:solidFill>
              <a:srgbClr val="FFFFFF">
                <a:alpha val="50196"/>
              </a:srgbClr>
            </a:solidFill>
            <a:ln>
              <a:solidFill>
                <a:srgbClr val="00B0F0"/>
              </a:solidFill>
            </a:ln>
            <a:effectLst>
              <a:outerShdw blurRad="57150" dist="19050" dir="5400000" algn="ctr" rotWithShape="0">
                <a:srgbClr val="000000">
                  <a:alpha val="63000"/>
                </a:srgbClr>
              </a:outerShdw>
            </a:effectLst>
            <a:sp3d>
              <a:contourClr>
                <a:srgbClr val="00B0F0"/>
              </a:contourClr>
            </a:sp3d>
          </c:spPr>
          <c:cat>
            <c:numRef>
              <c:f>data!$A$3:$A$33</c:f>
              <c:numCache>
                <c:formatCode>0</c:formatCode>
                <c:ptCount val="31"/>
                <c:pt idx="0">
                  <c:v>31</c:v>
                </c:pt>
                <c:pt idx="1">
                  <c:v>30</c:v>
                </c:pt>
                <c:pt idx="2">
                  <c:v>29</c:v>
                </c:pt>
                <c:pt idx="3">
                  <c:v>28</c:v>
                </c:pt>
                <c:pt idx="4">
                  <c:v>27</c:v>
                </c:pt>
                <c:pt idx="5">
                  <c:v>26</c:v>
                </c:pt>
                <c:pt idx="6">
                  <c:v>25</c:v>
                </c:pt>
                <c:pt idx="7">
                  <c:v>24</c:v>
                </c:pt>
                <c:pt idx="8">
                  <c:v>23</c:v>
                </c:pt>
                <c:pt idx="9">
                  <c:v>22</c:v>
                </c:pt>
                <c:pt idx="10">
                  <c:v>21</c:v>
                </c:pt>
                <c:pt idx="11">
                  <c:v>20</c:v>
                </c:pt>
                <c:pt idx="12">
                  <c:v>19</c:v>
                </c:pt>
                <c:pt idx="13">
                  <c:v>18</c:v>
                </c:pt>
                <c:pt idx="14">
                  <c:v>17</c:v>
                </c:pt>
                <c:pt idx="15">
                  <c:v>16</c:v>
                </c:pt>
                <c:pt idx="16">
                  <c:v>15</c:v>
                </c:pt>
                <c:pt idx="17">
                  <c:v>14</c:v>
                </c:pt>
                <c:pt idx="18">
                  <c:v>13</c:v>
                </c:pt>
                <c:pt idx="19">
                  <c:v>12</c:v>
                </c:pt>
                <c:pt idx="20">
                  <c:v>11</c:v>
                </c:pt>
                <c:pt idx="21">
                  <c:v>10</c:v>
                </c:pt>
                <c:pt idx="22">
                  <c:v>9</c:v>
                </c:pt>
                <c:pt idx="23">
                  <c:v>8</c:v>
                </c:pt>
                <c:pt idx="24">
                  <c:v>7</c:v>
                </c:pt>
                <c:pt idx="25">
                  <c:v>6</c:v>
                </c:pt>
                <c:pt idx="26">
                  <c:v>5</c:v>
                </c:pt>
                <c:pt idx="27">
                  <c:v>4</c:v>
                </c:pt>
                <c:pt idx="28">
                  <c:v>3</c:v>
                </c:pt>
                <c:pt idx="29">
                  <c:v>2</c:v>
                </c:pt>
                <c:pt idx="30">
                  <c:v>1</c:v>
                </c:pt>
              </c:numCache>
            </c:numRef>
          </c:cat>
          <c:val>
            <c:numRef>
              <c:f>data!$B$3:$B$33</c:f>
              <c:numCache>
                <c:formatCode>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A5E3-4106-BCD1-0B0661D2D1A1}"/>
            </c:ext>
          </c:extLst>
        </c:ser>
        <c:ser>
          <c:idx val="1"/>
          <c:order val="1"/>
          <c:tx>
            <c:strRef>
              <c:f>data!$C$2</c:f>
              <c:strCache>
                <c:ptCount val="1"/>
                <c:pt idx="0">
                  <c:v>SKLL</c:v>
                </c:pt>
              </c:strCache>
            </c:strRef>
          </c:tx>
          <c:spPr>
            <a:solidFill>
              <a:srgbClr val="FFFFFF">
                <a:alpha val="50196"/>
              </a:srgbClr>
            </a:solidFill>
            <a:ln>
              <a:solidFill>
                <a:srgbClr val="00B050"/>
              </a:solidFill>
            </a:ln>
            <a:effectLst>
              <a:outerShdw blurRad="57150" dist="19050" dir="5400000" algn="ctr" rotWithShape="0">
                <a:srgbClr val="000000">
                  <a:alpha val="63000"/>
                </a:srgbClr>
              </a:outerShdw>
            </a:effectLst>
            <a:sp3d>
              <a:contourClr>
                <a:srgbClr val="00B050"/>
              </a:contourClr>
            </a:sp3d>
          </c:spPr>
          <c:cat>
            <c:numRef>
              <c:f>data!$A$3:$A$33</c:f>
              <c:numCache>
                <c:formatCode>0</c:formatCode>
                <c:ptCount val="31"/>
                <c:pt idx="0">
                  <c:v>31</c:v>
                </c:pt>
                <c:pt idx="1">
                  <c:v>30</c:v>
                </c:pt>
                <c:pt idx="2">
                  <c:v>29</c:v>
                </c:pt>
                <c:pt idx="3">
                  <c:v>28</c:v>
                </c:pt>
                <c:pt idx="4">
                  <c:v>27</c:v>
                </c:pt>
                <c:pt idx="5">
                  <c:v>26</c:v>
                </c:pt>
                <c:pt idx="6">
                  <c:v>25</c:v>
                </c:pt>
                <c:pt idx="7">
                  <c:v>24</c:v>
                </c:pt>
                <c:pt idx="8">
                  <c:v>23</c:v>
                </c:pt>
                <c:pt idx="9">
                  <c:v>22</c:v>
                </c:pt>
                <c:pt idx="10">
                  <c:v>21</c:v>
                </c:pt>
                <c:pt idx="11">
                  <c:v>20</c:v>
                </c:pt>
                <c:pt idx="12">
                  <c:v>19</c:v>
                </c:pt>
                <c:pt idx="13">
                  <c:v>18</c:v>
                </c:pt>
                <c:pt idx="14">
                  <c:v>17</c:v>
                </c:pt>
                <c:pt idx="15">
                  <c:v>16</c:v>
                </c:pt>
                <c:pt idx="16">
                  <c:v>15</c:v>
                </c:pt>
                <c:pt idx="17">
                  <c:v>14</c:v>
                </c:pt>
                <c:pt idx="18">
                  <c:v>13</c:v>
                </c:pt>
                <c:pt idx="19">
                  <c:v>12</c:v>
                </c:pt>
                <c:pt idx="20">
                  <c:v>11</c:v>
                </c:pt>
                <c:pt idx="21">
                  <c:v>10</c:v>
                </c:pt>
                <c:pt idx="22">
                  <c:v>9</c:v>
                </c:pt>
                <c:pt idx="23">
                  <c:v>8</c:v>
                </c:pt>
                <c:pt idx="24">
                  <c:v>7</c:v>
                </c:pt>
                <c:pt idx="25">
                  <c:v>6</c:v>
                </c:pt>
                <c:pt idx="26">
                  <c:v>5</c:v>
                </c:pt>
                <c:pt idx="27">
                  <c:v>4</c:v>
                </c:pt>
                <c:pt idx="28">
                  <c:v>3</c:v>
                </c:pt>
                <c:pt idx="29">
                  <c:v>2</c:v>
                </c:pt>
                <c:pt idx="30">
                  <c:v>1</c:v>
                </c:pt>
              </c:numCache>
            </c:numRef>
          </c:cat>
          <c:val>
            <c:numRef>
              <c:f>data!$C$3:$C$33</c:f>
              <c:numCache>
                <c:formatCode>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A5E3-4106-BCD1-0B0661D2D1A1}"/>
            </c:ext>
          </c:extLst>
        </c:ser>
        <c:ser>
          <c:idx val="2"/>
          <c:order val="2"/>
          <c:tx>
            <c:strRef>
              <c:f>data!$D$2</c:f>
              <c:strCache>
                <c:ptCount val="1"/>
                <c:pt idx="0">
                  <c:v>SKLL</c:v>
                </c:pt>
              </c:strCache>
            </c:strRef>
          </c:tx>
          <c:spPr>
            <a:solidFill>
              <a:srgbClr val="FFFFFF">
                <a:alpha val="50196"/>
              </a:srgbClr>
            </a:solidFill>
            <a:ln>
              <a:solidFill>
                <a:srgbClr val="FFC000"/>
              </a:solidFill>
            </a:ln>
            <a:effectLst>
              <a:outerShdw blurRad="57150" dist="19050" dir="5400000" algn="ctr" rotWithShape="0">
                <a:srgbClr val="000000">
                  <a:alpha val="63000"/>
                </a:srgbClr>
              </a:outerShdw>
            </a:effectLst>
            <a:sp3d>
              <a:contourClr>
                <a:srgbClr val="FFC000"/>
              </a:contourClr>
            </a:sp3d>
          </c:spPr>
          <c:cat>
            <c:numRef>
              <c:f>data!$A$3:$A$33</c:f>
              <c:numCache>
                <c:formatCode>0</c:formatCode>
                <c:ptCount val="31"/>
                <c:pt idx="0">
                  <c:v>31</c:v>
                </c:pt>
                <c:pt idx="1">
                  <c:v>30</c:v>
                </c:pt>
                <c:pt idx="2">
                  <c:v>29</c:v>
                </c:pt>
                <c:pt idx="3">
                  <c:v>28</c:v>
                </c:pt>
                <c:pt idx="4">
                  <c:v>27</c:v>
                </c:pt>
                <c:pt idx="5">
                  <c:v>26</c:v>
                </c:pt>
                <c:pt idx="6">
                  <c:v>25</c:v>
                </c:pt>
                <c:pt idx="7">
                  <c:v>24</c:v>
                </c:pt>
                <c:pt idx="8">
                  <c:v>23</c:v>
                </c:pt>
                <c:pt idx="9">
                  <c:v>22</c:v>
                </c:pt>
                <c:pt idx="10">
                  <c:v>21</c:v>
                </c:pt>
                <c:pt idx="11">
                  <c:v>20</c:v>
                </c:pt>
                <c:pt idx="12">
                  <c:v>19</c:v>
                </c:pt>
                <c:pt idx="13">
                  <c:v>18</c:v>
                </c:pt>
                <c:pt idx="14">
                  <c:v>17</c:v>
                </c:pt>
                <c:pt idx="15">
                  <c:v>16</c:v>
                </c:pt>
                <c:pt idx="16">
                  <c:v>15</c:v>
                </c:pt>
                <c:pt idx="17">
                  <c:v>14</c:v>
                </c:pt>
                <c:pt idx="18">
                  <c:v>13</c:v>
                </c:pt>
                <c:pt idx="19">
                  <c:v>12</c:v>
                </c:pt>
                <c:pt idx="20">
                  <c:v>11</c:v>
                </c:pt>
                <c:pt idx="21">
                  <c:v>10</c:v>
                </c:pt>
                <c:pt idx="22">
                  <c:v>9</c:v>
                </c:pt>
                <c:pt idx="23">
                  <c:v>8</c:v>
                </c:pt>
                <c:pt idx="24">
                  <c:v>7</c:v>
                </c:pt>
                <c:pt idx="25">
                  <c:v>6</c:v>
                </c:pt>
                <c:pt idx="26">
                  <c:v>5</c:v>
                </c:pt>
                <c:pt idx="27">
                  <c:v>4</c:v>
                </c:pt>
                <c:pt idx="28">
                  <c:v>3</c:v>
                </c:pt>
                <c:pt idx="29">
                  <c:v>2</c:v>
                </c:pt>
                <c:pt idx="30">
                  <c:v>1</c:v>
                </c:pt>
              </c:numCache>
            </c:numRef>
          </c:cat>
          <c:val>
            <c:numRef>
              <c:f>data!$D$3:$D$33</c:f>
              <c:numCache>
                <c:formatCode>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A5E3-4106-BCD1-0B0661D2D1A1}"/>
            </c:ext>
          </c:extLst>
        </c:ser>
        <c:ser>
          <c:idx val="3"/>
          <c:order val="3"/>
          <c:tx>
            <c:strRef>
              <c:f>data!$E$2</c:f>
              <c:strCache>
                <c:ptCount val="1"/>
                <c:pt idx="0">
                  <c:v>SKLL</c:v>
                </c:pt>
              </c:strCache>
            </c:strRef>
          </c:tx>
          <c:spPr>
            <a:solidFill>
              <a:srgbClr val="FFFFFF">
                <a:alpha val="50196"/>
              </a:srgbClr>
            </a:solidFill>
            <a:ln>
              <a:solidFill>
                <a:srgbClr val="FF6600"/>
              </a:solidFill>
            </a:ln>
            <a:effectLst>
              <a:outerShdw blurRad="57150" dist="19050" dir="5400000" algn="ctr" rotWithShape="0">
                <a:srgbClr val="000000">
                  <a:alpha val="63000"/>
                </a:srgbClr>
              </a:outerShdw>
            </a:effectLst>
            <a:sp3d>
              <a:contourClr>
                <a:srgbClr val="FF6600"/>
              </a:contourClr>
            </a:sp3d>
          </c:spPr>
          <c:cat>
            <c:numRef>
              <c:f>data!$A$3:$A$33</c:f>
              <c:numCache>
                <c:formatCode>0</c:formatCode>
                <c:ptCount val="31"/>
                <c:pt idx="0">
                  <c:v>31</c:v>
                </c:pt>
                <c:pt idx="1">
                  <c:v>30</c:v>
                </c:pt>
                <c:pt idx="2">
                  <c:v>29</c:v>
                </c:pt>
                <c:pt idx="3">
                  <c:v>28</c:v>
                </c:pt>
                <c:pt idx="4">
                  <c:v>27</c:v>
                </c:pt>
                <c:pt idx="5">
                  <c:v>26</c:v>
                </c:pt>
                <c:pt idx="6">
                  <c:v>25</c:v>
                </c:pt>
                <c:pt idx="7">
                  <c:v>24</c:v>
                </c:pt>
                <c:pt idx="8">
                  <c:v>23</c:v>
                </c:pt>
                <c:pt idx="9">
                  <c:v>22</c:v>
                </c:pt>
                <c:pt idx="10">
                  <c:v>21</c:v>
                </c:pt>
                <c:pt idx="11">
                  <c:v>20</c:v>
                </c:pt>
                <c:pt idx="12">
                  <c:v>19</c:v>
                </c:pt>
                <c:pt idx="13">
                  <c:v>18</c:v>
                </c:pt>
                <c:pt idx="14">
                  <c:v>17</c:v>
                </c:pt>
                <c:pt idx="15">
                  <c:v>16</c:v>
                </c:pt>
                <c:pt idx="16">
                  <c:v>15</c:v>
                </c:pt>
                <c:pt idx="17">
                  <c:v>14</c:v>
                </c:pt>
                <c:pt idx="18">
                  <c:v>13</c:v>
                </c:pt>
                <c:pt idx="19">
                  <c:v>12</c:v>
                </c:pt>
                <c:pt idx="20">
                  <c:v>11</c:v>
                </c:pt>
                <c:pt idx="21">
                  <c:v>10</c:v>
                </c:pt>
                <c:pt idx="22">
                  <c:v>9</c:v>
                </c:pt>
                <c:pt idx="23">
                  <c:v>8</c:v>
                </c:pt>
                <c:pt idx="24">
                  <c:v>7</c:v>
                </c:pt>
                <c:pt idx="25">
                  <c:v>6</c:v>
                </c:pt>
                <c:pt idx="26">
                  <c:v>5</c:v>
                </c:pt>
                <c:pt idx="27">
                  <c:v>4</c:v>
                </c:pt>
                <c:pt idx="28">
                  <c:v>3</c:v>
                </c:pt>
                <c:pt idx="29">
                  <c:v>2</c:v>
                </c:pt>
                <c:pt idx="30">
                  <c:v>1</c:v>
                </c:pt>
              </c:numCache>
            </c:numRef>
          </c:cat>
          <c:val>
            <c:numRef>
              <c:f>data!$E$3:$E$33</c:f>
              <c:numCache>
                <c:formatCode>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3-A5E3-4106-BCD1-0B0661D2D1A1}"/>
            </c:ext>
          </c:extLst>
        </c:ser>
        <c:ser>
          <c:idx val="4"/>
          <c:order val="4"/>
          <c:tx>
            <c:strRef>
              <c:f>data!$F$2</c:f>
              <c:strCache>
                <c:ptCount val="1"/>
                <c:pt idx="0">
                  <c:v>SKLL</c:v>
                </c:pt>
              </c:strCache>
            </c:strRef>
          </c:tx>
          <c:spPr>
            <a:solidFill>
              <a:srgbClr val="FFFFFF">
                <a:alpha val="50196"/>
              </a:srgbClr>
            </a:solidFill>
            <a:ln>
              <a:solidFill>
                <a:srgbClr val="C00000"/>
              </a:solidFill>
            </a:ln>
            <a:effectLst>
              <a:outerShdw blurRad="57150" dist="19050" dir="5400000" algn="ctr" rotWithShape="0">
                <a:srgbClr val="000000">
                  <a:alpha val="63000"/>
                </a:srgbClr>
              </a:outerShdw>
            </a:effectLst>
            <a:sp3d>
              <a:contourClr>
                <a:srgbClr val="C00000"/>
              </a:contourClr>
            </a:sp3d>
          </c:spPr>
          <c:cat>
            <c:numRef>
              <c:f>data!$A$3:$A$33</c:f>
              <c:numCache>
                <c:formatCode>0</c:formatCode>
                <c:ptCount val="31"/>
                <c:pt idx="0">
                  <c:v>31</c:v>
                </c:pt>
                <c:pt idx="1">
                  <c:v>30</c:v>
                </c:pt>
                <c:pt idx="2">
                  <c:v>29</c:v>
                </c:pt>
                <c:pt idx="3">
                  <c:v>28</c:v>
                </c:pt>
                <c:pt idx="4">
                  <c:v>27</c:v>
                </c:pt>
                <c:pt idx="5">
                  <c:v>26</c:v>
                </c:pt>
                <c:pt idx="6">
                  <c:v>25</c:v>
                </c:pt>
                <c:pt idx="7">
                  <c:v>24</c:v>
                </c:pt>
                <c:pt idx="8">
                  <c:v>23</c:v>
                </c:pt>
                <c:pt idx="9">
                  <c:v>22</c:v>
                </c:pt>
                <c:pt idx="10">
                  <c:v>21</c:v>
                </c:pt>
                <c:pt idx="11">
                  <c:v>20</c:v>
                </c:pt>
                <c:pt idx="12">
                  <c:v>19</c:v>
                </c:pt>
                <c:pt idx="13">
                  <c:v>18</c:v>
                </c:pt>
                <c:pt idx="14">
                  <c:v>17</c:v>
                </c:pt>
                <c:pt idx="15">
                  <c:v>16</c:v>
                </c:pt>
                <c:pt idx="16">
                  <c:v>15</c:v>
                </c:pt>
                <c:pt idx="17">
                  <c:v>14</c:v>
                </c:pt>
                <c:pt idx="18">
                  <c:v>13</c:v>
                </c:pt>
                <c:pt idx="19">
                  <c:v>12</c:v>
                </c:pt>
                <c:pt idx="20">
                  <c:v>11</c:v>
                </c:pt>
                <c:pt idx="21">
                  <c:v>10</c:v>
                </c:pt>
                <c:pt idx="22">
                  <c:v>9</c:v>
                </c:pt>
                <c:pt idx="23">
                  <c:v>8</c:v>
                </c:pt>
                <c:pt idx="24">
                  <c:v>7</c:v>
                </c:pt>
                <c:pt idx="25">
                  <c:v>6</c:v>
                </c:pt>
                <c:pt idx="26">
                  <c:v>5</c:v>
                </c:pt>
                <c:pt idx="27">
                  <c:v>4</c:v>
                </c:pt>
                <c:pt idx="28">
                  <c:v>3</c:v>
                </c:pt>
                <c:pt idx="29">
                  <c:v>2</c:v>
                </c:pt>
                <c:pt idx="30">
                  <c:v>1</c:v>
                </c:pt>
              </c:numCache>
            </c:numRef>
          </c:cat>
          <c:val>
            <c:numRef>
              <c:f>data!$F$3:$F$33</c:f>
              <c:numCache>
                <c:formatCode>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4-A5E3-4106-BCD1-0B0661D2D1A1}"/>
            </c:ext>
          </c:extLst>
        </c:ser>
        <c:ser>
          <c:idx val="5"/>
          <c:order val="5"/>
          <c:tx>
            <c:strRef>
              <c:f>data!$G$2</c:f>
              <c:strCache>
                <c:ptCount val="1"/>
                <c:pt idx="0">
                  <c:v>SKLL</c:v>
                </c:pt>
              </c:strCache>
            </c:strRef>
          </c:tx>
          <c:spPr>
            <a:solidFill>
              <a:srgbClr val="FFFFFF">
                <a:alpha val="50196"/>
              </a:srgbClr>
            </a:solidFill>
            <a:ln>
              <a:solidFill>
                <a:srgbClr val="FF0000"/>
              </a:solidFill>
            </a:ln>
            <a:effectLst>
              <a:outerShdw blurRad="57150" dist="19050" dir="5400000" algn="ctr" rotWithShape="0">
                <a:srgbClr val="000000">
                  <a:alpha val="63000"/>
                </a:srgbClr>
              </a:outerShdw>
            </a:effectLst>
            <a:sp3d>
              <a:contourClr>
                <a:srgbClr val="FF0000"/>
              </a:contourClr>
            </a:sp3d>
          </c:spPr>
          <c:cat>
            <c:numRef>
              <c:f>data!$A$3:$A$33</c:f>
              <c:numCache>
                <c:formatCode>0</c:formatCode>
                <c:ptCount val="31"/>
                <c:pt idx="0">
                  <c:v>31</c:v>
                </c:pt>
                <c:pt idx="1">
                  <c:v>30</c:v>
                </c:pt>
                <c:pt idx="2">
                  <c:v>29</c:v>
                </c:pt>
                <c:pt idx="3">
                  <c:v>28</c:v>
                </c:pt>
                <c:pt idx="4">
                  <c:v>27</c:v>
                </c:pt>
                <c:pt idx="5">
                  <c:v>26</c:v>
                </c:pt>
                <c:pt idx="6">
                  <c:v>25</c:v>
                </c:pt>
                <c:pt idx="7">
                  <c:v>24</c:v>
                </c:pt>
                <c:pt idx="8">
                  <c:v>23</c:v>
                </c:pt>
                <c:pt idx="9">
                  <c:v>22</c:v>
                </c:pt>
                <c:pt idx="10">
                  <c:v>21</c:v>
                </c:pt>
                <c:pt idx="11">
                  <c:v>20</c:v>
                </c:pt>
                <c:pt idx="12">
                  <c:v>19</c:v>
                </c:pt>
                <c:pt idx="13">
                  <c:v>18</c:v>
                </c:pt>
                <c:pt idx="14">
                  <c:v>17</c:v>
                </c:pt>
                <c:pt idx="15">
                  <c:v>16</c:v>
                </c:pt>
                <c:pt idx="16">
                  <c:v>15</c:v>
                </c:pt>
                <c:pt idx="17">
                  <c:v>14</c:v>
                </c:pt>
                <c:pt idx="18">
                  <c:v>13</c:v>
                </c:pt>
                <c:pt idx="19">
                  <c:v>12</c:v>
                </c:pt>
                <c:pt idx="20">
                  <c:v>11</c:v>
                </c:pt>
                <c:pt idx="21">
                  <c:v>10</c:v>
                </c:pt>
                <c:pt idx="22">
                  <c:v>9</c:v>
                </c:pt>
                <c:pt idx="23">
                  <c:v>8</c:v>
                </c:pt>
                <c:pt idx="24">
                  <c:v>7</c:v>
                </c:pt>
                <c:pt idx="25">
                  <c:v>6</c:v>
                </c:pt>
                <c:pt idx="26">
                  <c:v>5</c:v>
                </c:pt>
                <c:pt idx="27">
                  <c:v>4</c:v>
                </c:pt>
                <c:pt idx="28">
                  <c:v>3</c:v>
                </c:pt>
                <c:pt idx="29">
                  <c:v>2</c:v>
                </c:pt>
                <c:pt idx="30">
                  <c:v>1</c:v>
                </c:pt>
              </c:numCache>
            </c:numRef>
          </c:cat>
          <c:val>
            <c:numRef>
              <c:f>data!$G$3:$G$33</c:f>
              <c:numCache>
                <c:formatCode>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5-A5E3-4106-BCD1-0B0661D2D1A1}"/>
            </c:ext>
          </c:extLst>
        </c:ser>
        <c:ser>
          <c:idx val="6"/>
          <c:order val="6"/>
          <c:tx>
            <c:strRef>
              <c:f>data!$H$2</c:f>
              <c:strCache>
                <c:ptCount val="1"/>
                <c:pt idx="0">
                  <c:v>SKLL</c:v>
                </c:pt>
              </c:strCache>
            </c:strRef>
          </c:tx>
          <c:spPr>
            <a:solidFill>
              <a:srgbClr val="FFFFFF">
                <a:alpha val="50196"/>
              </a:srgbClr>
            </a:solidFill>
            <a:ln>
              <a:solidFill>
                <a:srgbClr val="FF00FF"/>
              </a:solidFill>
            </a:ln>
            <a:effectLst>
              <a:outerShdw blurRad="57150" dist="19050" dir="5400000" algn="ctr" rotWithShape="0">
                <a:srgbClr val="000000">
                  <a:alpha val="63000"/>
                </a:srgbClr>
              </a:outerShdw>
            </a:effectLst>
            <a:sp3d>
              <a:contourClr>
                <a:srgbClr val="FF00FF"/>
              </a:contourClr>
            </a:sp3d>
          </c:spPr>
          <c:cat>
            <c:numRef>
              <c:f>data!$A$3:$A$33</c:f>
              <c:numCache>
                <c:formatCode>0</c:formatCode>
                <c:ptCount val="31"/>
                <c:pt idx="0">
                  <c:v>31</c:v>
                </c:pt>
                <c:pt idx="1">
                  <c:v>30</c:v>
                </c:pt>
                <c:pt idx="2">
                  <c:v>29</c:v>
                </c:pt>
                <c:pt idx="3">
                  <c:v>28</c:v>
                </c:pt>
                <c:pt idx="4">
                  <c:v>27</c:v>
                </c:pt>
                <c:pt idx="5">
                  <c:v>26</c:v>
                </c:pt>
                <c:pt idx="6">
                  <c:v>25</c:v>
                </c:pt>
                <c:pt idx="7">
                  <c:v>24</c:v>
                </c:pt>
                <c:pt idx="8">
                  <c:v>23</c:v>
                </c:pt>
                <c:pt idx="9">
                  <c:v>22</c:v>
                </c:pt>
                <c:pt idx="10">
                  <c:v>21</c:v>
                </c:pt>
                <c:pt idx="11">
                  <c:v>20</c:v>
                </c:pt>
                <c:pt idx="12">
                  <c:v>19</c:v>
                </c:pt>
                <c:pt idx="13">
                  <c:v>18</c:v>
                </c:pt>
                <c:pt idx="14">
                  <c:v>17</c:v>
                </c:pt>
                <c:pt idx="15">
                  <c:v>16</c:v>
                </c:pt>
                <c:pt idx="16">
                  <c:v>15</c:v>
                </c:pt>
                <c:pt idx="17">
                  <c:v>14</c:v>
                </c:pt>
                <c:pt idx="18">
                  <c:v>13</c:v>
                </c:pt>
                <c:pt idx="19">
                  <c:v>12</c:v>
                </c:pt>
                <c:pt idx="20">
                  <c:v>11</c:v>
                </c:pt>
                <c:pt idx="21">
                  <c:v>10</c:v>
                </c:pt>
                <c:pt idx="22">
                  <c:v>9</c:v>
                </c:pt>
                <c:pt idx="23">
                  <c:v>8</c:v>
                </c:pt>
                <c:pt idx="24">
                  <c:v>7</c:v>
                </c:pt>
                <c:pt idx="25">
                  <c:v>6</c:v>
                </c:pt>
                <c:pt idx="26">
                  <c:v>5</c:v>
                </c:pt>
                <c:pt idx="27">
                  <c:v>4</c:v>
                </c:pt>
                <c:pt idx="28">
                  <c:v>3</c:v>
                </c:pt>
                <c:pt idx="29">
                  <c:v>2</c:v>
                </c:pt>
                <c:pt idx="30">
                  <c:v>1</c:v>
                </c:pt>
              </c:numCache>
            </c:numRef>
          </c:cat>
          <c:val>
            <c:numRef>
              <c:f>data!$H$3:$H$33</c:f>
              <c:numCache>
                <c:formatCode>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6-A5E3-4106-BCD1-0B0661D2D1A1}"/>
            </c:ext>
          </c:extLst>
        </c:ser>
        <c:ser>
          <c:idx val="7"/>
          <c:order val="7"/>
          <c:tx>
            <c:strRef>
              <c:f>data!$I$2</c:f>
              <c:strCache>
                <c:ptCount val="1"/>
                <c:pt idx="0">
                  <c:v>SKLL</c:v>
                </c:pt>
              </c:strCache>
            </c:strRef>
          </c:tx>
          <c:spPr>
            <a:solidFill>
              <a:srgbClr val="FFFFFF">
                <a:alpha val="50196"/>
              </a:srgbClr>
            </a:solidFill>
            <a:ln>
              <a:solidFill>
                <a:srgbClr val="9900CC"/>
              </a:solidFill>
            </a:ln>
            <a:effectLst>
              <a:outerShdw blurRad="57150" dist="19050" dir="5400000" algn="ctr" rotWithShape="0">
                <a:srgbClr val="000000">
                  <a:alpha val="63000"/>
                </a:srgbClr>
              </a:outerShdw>
            </a:effectLst>
            <a:sp3d>
              <a:contourClr>
                <a:srgbClr val="9900CC"/>
              </a:contourClr>
            </a:sp3d>
          </c:spPr>
          <c:cat>
            <c:numRef>
              <c:f>data!$A$3:$A$33</c:f>
              <c:numCache>
                <c:formatCode>0</c:formatCode>
                <c:ptCount val="31"/>
                <c:pt idx="0">
                  <c:v>31</c:v>
                </c:pt>
                <c:pt idx="1">
                  <c:v>30</c:v>
                </c:pt>
                <c:pt idx="2">
                  <c:v>29</c:v>
                </c:pt>
                <c:pt idx="3">
                  <c:v>28</c:v>
                </c:pt>
                <c:pt idx="4">
                  <c:v>27</c:v>
                </c:pt>
                <c:pt idx="5">
                  <c:v>26</c:v>
                </c:pt>
                <c:pt idx="6">
                  <c:v>25</c:v>
                </c:pt>
                <c:pt idx="7">
                  <c:v>24</c:v>
                </c:pt>
                <c:pt idx="8">
                  <c:v>23</c:v>
                </c:pt>
                <c:pt idx="9">
                  <c:v>22</c:v>
                </c:pt>
                <c:pt idx="10">
                  <c:v>21</c:v>
                </c:pt>
                <c:pt idx="11">
                  <c:v>20</c:v>
                </c:pt>
                <c:pt idx="12">
                  <c:v>19</c:v>
                </c:pt>
                <c:pt idx="13">
                  <c:v>18</c:v>
                </c:pt>
                <c:pt idx="14">
                  <c:v>17</c:v>
                </c:pt>
                <c:pt idx="15">
                  <c:v>16</c:v>
                </c:pt>
                <c:pt idx="16">
                  <c:v>15</c:v>
                </c:pt>
                <c:pt idx="17">
                  <c:v>14</c:v>
                </c:pt>
                <c:pt idx="18">
                  <c:v>13</c:v>
                </c:pt>
                <c:pt idx="19">
                  <c:v>12</c:v>
                </c:pt>
                <c:pt idx="20">
                  <c:v>11</c:v>
                </c:pt>
                <c:pt idx="21">
                  <c:v>10</c:v>
                </c:pt>
                <c:pt idx="22">
                  <c:v>9</c:v>
                </c:pt>
                <c:pt idx="23">
                  <c:v>8</c:v>
                </c:pt>
                <c:pt idx="24">
                  <c:v>7</c:v>
                </c:pt>
                <c:pt idx="25">
                  <c:v>6</c:v>
                </c:pt>
                <c:pt idx="26">
                  <c:v>5</c:v>
                </c:pt>
                <c:pt idx="27">
                  <c:v>4</c:v>
                </c:pt>
                <c:pt idx="28">
                  <c:v>3</c:v>
                </c:pt>
                <c:pt idx="29">
                  <c:v>2</c:v>
                </c:pt>
                <c:pt idx="30">
                  <c:v>1</c:v>
                </c:pt>
              </c:numCache>
            </c:numRef>
          </c:cat>
          <c:val>
            <c:numRef>
              <c:f>data!$I$3:$I$33</c:f>
              <c:numCache>
                <c:formatCode>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7-A5E3-4106-BCD1-0B0661D2D1A1}"/>
            </c:ext>
          </c:extLst>
        </c:ser>
        <c:ser>
          <c:idx val="8"/>
          <c:order val="8"/>
          <c:tx>
            <c:strRef>
              <c:f>data!$J$2</c:f>
              <c:strCache>
                <c:ptCount val="1"/>
                <c:pt idx="0">
                  <c:v>SKLL</c:v>
                </c:pt>
              </c:strCache>
            </c:strRef>
          </c:tx>
          <c:spPr>
            <a:solidFill>
              <a:srgbClr val="FFFFFF">
                <a:alpha val="50196"/>
              </a:srgbClr>
            </a:solidFill>
            <a:ln>
              <a:solidFill>
                <a:srgbClr val="0070C0"/>
              </a:solidFill>
            </a:ln>
            <a:effectLst>
              <a:outerShdw blurRad="57150" dist="19050" dir="5400000" algn="ctr" rotWithShape="0">
                <a:srgbClr val="000000">
                  <a:alpha val="63000"/>
                </a:srgbClr>
              </a:outerShdw>
            </a:effectLst>
            <a:sp3d>
              <a:contourClr>
                <a:srgbClr val="0070C0"/>
              </a:contourClr>
            </a:sp3d>
          </c:spPr>
          <c:cat>
            <c:numRef>
              <c:f>data!$A$3:$A$33</c:f>
              <c:numCache>
                <c:formatCode>0</c:formatCode>
                <c:ptCount val="31"/>
                <c:pt idx="0">
                  <c:v>31</c:v>
                </c:pt>
                <c:pt idx="1">
                  <c:v>30</c:v>
                </c:pt>
                <c:pt idx="2">
                  <c:v>29</c:v>
                </c:pt>
                <c:pt idx="3">
                  <c:v>28</c:v>
                </c:pt>
                <c:pt idx="4">
                  <c:v>27</c:v>
                </c:pt>
                <c:pt idx="5">
                  <c:v>26</c:v>
                </c:pt>
                <c:pt idx="6">
                  <c:v>25</c:v>
                </c:pt>
                <c:pt idx="7">
                  <c:v>24</c:v>
                </c:pt>
                <c:pt idx="8">
                  <c:v>23</c:v>
                </c:pt>
                <c:pt idx="9">
                  <c:v>22</c:v>
                </c:pt>
                <c:pt idx="10">
                  <c:v>21</c:v>
                </c:pt>
                <c:pt idx="11">
                  <c:v>20</c:v>
                </c:pt>
                <c:pt idx="12">
                  <c:v>19</c:v>
                </c:pt>
                <c:pt idx="13">
                  <c:v>18</c:v>
                </c:pt>
                <c:pt idx="14">
                  <c:v>17</c:v>
                </c:pt>
                <c:pt idx="15">
                  <c:v>16</c:v>
                </c:pt>
                <c:pt idx="16">
                  <c:v>15</c:v>
                </c:pt>
                <c:pt idx="17">
                  <c:v>14</c:v>
                </c:pt>
                <c:pt idx="18">
                  <c:v>13</c:v>
                </c:pt>
                <c:pt idx="19">
                  <c:v>12</c:v>
                </c:pt>
                <c:pt idx="20">
                  <c:v>11</c:v>
                </c:pt>
                <c:pt idx="21">
                  <c:v>10</c:v>
                </c:pt>
                <c:pt idx="22">
                  <c:v>9</c:v>
                </c:pt>
                <c:pt idx="23">
                  <c:v>8</c:v>
                </c:pt>
                <c:pt idx="24">
                  <c:v>7</c:v>
                </c:pt>
                <c:pt idx="25">
                  <c:v>6</c:v>
                </c:pt>
                <c:pt idx="26">
                  <c:v>5</c:v>
                </c:pt>
                <c:pt idx="27">
                  <c:v>4</c:v>
                </c:pt>
                <c:pt idx="28">
                  <c:v>3</c:v>
                </c:pt>
                <c:pt idx="29">
                  <c:v>2</c:v>
                </c:pt>
                <c:pt idx="30">
                  <c:v>1</c:v>
                </c:pt>
              </c:numCache>
            </c:numRef>
          </c:cat>
          <c:val>
            <c:numRef>
              <c:f>data!$J$3:$J$33</c:f>
              <c:numCache>
                <c:formatCode>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8-A5E3-4106-BCD1-0B0661D2D1A1}"/>
            </c:ext>
          </c:extLst>
        </c:ser>
        <c:dLbls>
          <c:showLegendKey val="0"/>
          <c:showVal val="0"/>
          <c:showCatName val="0"/>
          <c:showSerName val="0"/>
          <c:showPercent val="0"/>
          <c:showBubbleSize val="0"/>
        </c:dLbls>
        <c:axId val="1593296640"/>
        <c:axId val="1593297056"/>
        <c:axId val="1780311088"/>
      </c:area3DChart>
      <c:dateAx>
        <c:axId val="1593296640"/>
        <c:scaling>
          <c:orientation val="minMax"/>
        </c:scaling>
        <c:delete val="0"/>
        <c:axPos val="b"/>
        <c:numFmt formatCode="0"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593297056"/>
        <c:crosses val="autoZero"/>
        <c:auto val="0"/>
        <c:lblOffset val="100"/>
        <c:baseTimeUnit val="days"/>
      </c:dateAx>
      <c:valAx>
        <c:axId val="1593297056"/>
        <c:scaling>
          <c:orientation val="minMax"/>
          <c:max val="180"/>
        </c:scaling>
        <c:delete val="0"/>
        <c:axPos val="l"/>
        <c:majorGridlines>
          <c:spPr>
            <a:ln w="9525" cap="flat" cmpd="sng" algn="ctr">
              <a:solidFill>
                <a:schemeClr val="tx1">
                  <a:lumMod val="85000"/>
                  <a:lumOff val="15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tx1">
                        <a:lumMod val="85000"/>
                        <a:lumOff val="15000"/>
                      </a:schemeClr>
                    </a:solidFill>
                    <a:latin typeface="+mn-lt"/>
                    <a:ea typeface="+mn-ea"/>
                    <a:cs typeface="+mn-cs"/>
                  </a:defRPr>
                </a:pPr>
                <a:r>
                  <a:rPr lang="en-GB" baseline="0">
                    <a:solidFill>
                      <a:schemeClr val="tx1">
                        <a:lumMod val="85000"/>
                        <a:lumOff val="15000"/>
                      </a:schemeClr>
                    </a:solidFill>
                  </a:rPr>
                  <a:t>XP</a:t>
                </a:r>
              </a:p>
            </c:rich>
          </c:tx>
          <c:layout>
            <c:manualLayout>
              <c:xMode val="edge"/>
              <c:yMode val="edge"/>
              <c:x val="0.94171489871345426"/>
              <c:y val="0.63873114966029687"/>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tx1">
                      <a:lumMod val="85000"/>
                      <a:lumOff val="15000"/>
                    </a:schemeClr>
                  </a:solidFill>
                  <a:latin typeface="+mn-lt"/>
                  <a:ea typeface="+mn-ea"/>
                  <a:cs typeface="+mn-cs"/>
                </a:defRPr>
              </a:pPr>
              <a:endParaRPr lang="en-US"/>
            </a:p>
          </c:txPr>
        </c:title>
        <c:numFmt formatCode="0" sourceLinked="1"/>
        <c:majorTickMark val="none"/>
        <c:minorTickMark val="none"/>
        <c:tickLblPos val="high"/>
        <c:spPr>
          <a:noFill/>
          <a:ln>
            <a:solidFill>
              <a:schemeClr val="tx1">
                <a:lumMod val="75000"/>
                <a:lumOff val="25000"/>
              </a:schemeClr>
            </a:solid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593296640"/>
        <c:crosses val="autoZero"/>
        <c:crossBetween val="midCat"/>
        <c:majorUnit val="30"/>
        <c:minorUnit val="10"/>
      </c:valAx>
      <c:serAx>
        <c:axId val="1780311088"/>
        <c:scaling>
          <c:orientation val="minMax"/>
        </c:scaling>
        <c:delete val="1"/>
        <c:axPos val="b"/>
        <c:majorTickMark val="out"/>
        <c:minorTickMark val="none"/>
        <c:tickLblPos val="nextTo"/>
        <c:crossAx val="1593297056"/>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35991576634316"/>
          <c:y val="0.16887262201168338"/>
          <c:w val="0.72835317096990781"/>
          <c:h val="0.7057840637113223"/>
        </c:manualLayout>
      </c:layout>
      <c:pieChart>
        <c:varyColors val="1"/>
        <c:ser>
          <c:idx val="0"/>
          <c:order val="0"/>
          <c:tx>
            <c:strRef>
              <c:f>data!$L$36</c:f>
              <c:strCache>
                <c:ptCount val="1"/>
                <c:pt idx="0">
                  <c:v>MTH TOTAL</c:v>
                </c:pt>
              </c:strCache>
            </c:strRef>
          </c:tx>
          <c:spPr>
            <a:solidFill>
              <a:srgbClr val="FFFFFF">
                <a:alpha val="30196"/>
              </a:srgbClr>
            </a:solidFill>
            <a:ln w="19050">
              <a:solidFill>
                <a:schemeClr val="bg1"/>
              </a:solidFill>
            </a:ln>
            <a:effectLst/>
          </c:spPr>
          <c:dPt>
            <c:idx val="0"/>
            <c:bubble3D val="0"/>
            <c:spPr>
              <a:solidFill>
                <a:srgbClr val="FFFFFF">
                  <a:alpha val="30196"/>
                </a:srgbClr>
              </a:solidFill>
              <a:ln w="19050">
                <a:solidFill>
                  <a:schemeClr val="bg1"/>
                </a:solidFill>
              </a:ln>
              <a:effectLst/>
            </c:spPr>
            <c:extLst>
              <c:ext xmlns:c16="http://schemas.microsoft.com/office/drawing/2014/chart" uri="{C3380CC4-5D6E-409C-BE32-E72D297353CC}">
                <c16:uniqueId val="{00000001-FC0E-4526-BD98-BDAE781BA8E8}"/>
              </c:ext>
            </c:extLst>
          </c:dPt>
          <c:dPt>
            <c:idx val="1"/>
            <c:bubble3D val="0"/>
            <c:spPr>
              <a:solidFill>
                <a:srgbClr val="FFFFFF">
                  <a:alpha val="30196"/>
                </a:srgbClr>
              </a:solidFill>
              <a:ln w="19050">
                <a:solidFill>
                  <a:schemeClr val="bg1"/>
                </a:solidFill>
              </a:ln>
              <a:effectLst/>
            </c:spPr>
            <c:extLst>
              <c:ext xmlns:c16="http://schemas.microsoft.com/office/drawing/2014/chart" uri="{C3380CC4-5D6E-409C-BE32-E72D297353CC}">
                <c16:uniqueId val="{00000003-FC0E-4526-BD98-BDAE781BA8E8}"/>
              </c:ext>
            </c:extLst>
          </c:dPt>
          <c:dPt>
            <c:idx val="2"/>
            <c:bubble3D val="0"/>
            <c:spPr>
              <a:solidFill>
                <a:srgbClr val="FFFFFF">
                  <a:alpha val="30196"/>
                </a:srgbClr>
              </a:solidFill>
              <a:ln w="19050">
                <a:solidFill>
                  <a:schemeClr val="bg1"/>
                </a:solidFill>
              </a:ln>
              <a:effectLst/>
            </c:spPr>
            <c:extLst>
              <c:ext xmlns:c16="http://schemas.microsoft.com/office/drawing/2014/chart" uri="{C3380CC4-5D6E-409C-BE32-E72D297353CC}">
                <c16:uniqueId val="{00000005-FC0E-4526-BD98-BDAE781BA8E8}"/>
              </c:ext>
            </c:extLst>
          </c:dPt>
          <c:dPt>
            <c:idx val="3"/>
            <c:bubble3D val="0"/>
            <c:spPr>
              <a:solidFill>
                <a:srgbClr val="FFFFFF">
                  <a:alpha val="30196"/>
                </a:srgbClr>
              </a:solidFill>
              <a:ln w="19050">
                <a:solidFill>
                  <a:schemeClr val="bg1"/>
                </a:solidFill>
              </a:ln>
              <a:effectLst/>
            </c:spPr>
            <c:extLst>
              <c:ext xmlns:c16="http://schemas.microsoft.com/office/drawing/2014/chart" uri="{C3380CC4-5D6E-409C-BE32-E72D297353CC}">
                <c16:uniqueId val="{00000007-FC0E-4526-BD98-BDAE781BA8E8}"/>
              </c:ext>
            </c:extLst>
          </c:dPt>
          <c:dPt>
            <c:idx val="4"/>
            <c:bubble3D val="0"/>
            <c:spPr>
              <a:solidFill>
                <a:srgbClr val="FFFFFF">
                  <a:alpha val="30196"/>
                </a:srgbClr>
              </a:solidFill>
              <a:ln w="19050">
                <a:solidFill>
                  <a:schemeClr val="bg1"/>
                </a:solidFill>
              </a:ln>
              <a:effectLst/>
            </c:spPr>
            <c:extLst>
              <c:ext xmlns:c16="http://schemas.microsoft.com/office/drawing/2014/chart" uri="{C3380CC4-5D6E-409C-BE32-E72D297353CC}">
                <c16:uniqueId val="{00000009-FC0E-4526-BD98-BDAE781BA8E8}"/>
              </c:ext>
            </c:extLst>
          </c:dPt>
          <c:dPt>
            <c:idx val="5"/>
            <c:bubble3D val="0"/>
            <c:spPr>
              <a:solidFill>
                <a:srgbClr val="FFFFFF">
                  <a:alpha val="30196"/>
                </a:srgbClr>
              </a:solidFill>
              <a:ln w="19050">
                <a:solidFill>
                  <a:schemeClr val="bg1"/>
                </a:solidFill>
              </a:ln>
              <a:effectLst/>
            </c:spPr>
            <c:extLst>
              <c:ext xmlns:c16="http://schemas.microsoft.com/office/drawing/2014/chart" uri="{C3380CC4-5D6E-409C-BE32-E72D297353CC}">
                <c16:uniqueId val="{0000000B-FC0E-4526-BD98-BDAE781BA8E8}"/>
              </c:ext>
            </c:extLst>
          </c:dPt>
          <c:dPt>
            <c:idx val="6"/>
            <c:bubble3D val="0"/>
            <c:spPr>
              <a:solidFill>
                <a:srgbClr val="FFFFFF">
                  <a:alpha val="30196"/>
                </a:srgbClr>
              </a:solidFill>
              <a:ln w="19050">
                <a:solidFill>
                  <a:schemeClr val="bg1"/>
                </a:solidFill>
              </a:ln>
              <a:effectLst/>
            </c:spPr>
            <c:extLst>
              <c:ext xmlns:c16="http://schemas.microsoft.com/office/drawing/2014/chart" uri="{C3380CC4-5D6E-409C-BE32-E72D297353CC}">
                <c16:uniqueId val="{0000000D-FC0E-4526-BD98-BDAE781BA8E8}"/>
              </c:ext>
            </c:extLst>
          </c:dPt>
          <c:dPt>
            <c:idx val="7"/>
            <c:bubble3D val="0"/>
            <c:spPr>
              <a:solidFill>
                <a:srgbClr val="FFFFFF">
                  <a:alpha val="30196"/>
                </a:srgbClr>
              </a:solidFill>
              <a:ln w="19050">
                <a:solidFill>
                  <a:schemeClr val="bg1"/>
                </a:solidFill>
              </a:ln>
              <a:effectLst/>
            </c:spPr>
            <c:extLst>
              <c:ext xmlns:c16="http://schemas.microsoft.com/office/drawing/2014/chart" uri="{C3380CC4-5D6E-409C-BE32-E72D297353CC}">
                <c16:uniqueId val="{0000000F-FC0E-4526-BD98-BDAE781BA8E8}"/>
              </c:ext>
            </c:extLst>
          </c:dPt>
          <c:dPt>
            <c:idx val="8"/>
            <c:bubble3D val="0"/>
            <c:spPr>
              <a:solidFill>
                <a:srgbClr val="FFFFFF">
                  <a:alpha val="30196"/>
                </a:srgbClr>
              </a:solidFill>
              <a:ln w="19050">
                <a:solidFill>
                  <a:schemeClr val="bg1"/>
                </a:solidFill>
              </a:ln>
              <a:effectLst/>
            </c:spPr>
            <c:extLst>
              <c:ext xmlns:c16="http://schemas.microsoft.com/office/drawing/2014/chart" uri="{C3380CC4-5D6E-409C-BE32-E72D297353CC}">
                <c16:uniqueId val="{00000011-FC0E-4526-BD98-BDAE781BA8E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a:solidFill>
                    <a:schemeClr val="bg1"/>
                  </a:solidFill>
                </a:ln>
                <a:effectLst/>
              </c:spPr>
            </c:leaderLines>
            <c:extLst>
              <c:ext xmlns:c15="http://schemas.microsoft.com/office/drawing/2012/chart" uri="{CE6537A1-D6FC-4f65-9D91-7224C49458BB}"/>
            </c:extLst>
          </c:dLbls>
          <c:cat>
            <c:strRef>
              <c:f>data!$M$35:$U$35</c:f>
              <c:strCache>
                <c:ptCount val="9"/>
                <c:pt idx="0">
                  <c:v>SKLL</c:v>
                </c:pt>
                <c:pt idx="1">
                  <c:v>SKLL</c:v>
                </c:pt>
                <c:pt idx="2">
                  <c:v>SKLL</c:v>
                </c:pt>
                <c:pt idx="3">
                  <c:v>SKLL</c:v>
                </c:pt>
                <c:pt idx="4">
                  <c:v>SKLL</c:v>
                </c:pt>
                <c:pt idx="5">
                  <c:v>SKLL</c:v>
                </c:pt>
                <c:pt idx="6">
                  <c:v>SKLL</c:v>
                </c:pt>
                <c:pt idx="7">
                  <c:v>SKLL</c:v>
                </c:pt>
                <c:pt idx="8">
                  <c:v>SKLL</c:v>
                </c:pt>
              </c:strCache>
            </c:strRef>
          </c:cat>
          <c:val>
            <c:numRef>
              <c:f>data!$M$36:$U$36</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12-FC0E-4526-BD98-BDAE781BA8E8}"/>
            </c:ext>
          </c:extLst>
        </c:ser>
        <c:dLbls>
          <c:dLblPos val="bestFit"/>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80808">
        <a:alpha val="50196"/>
      </a:srgb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35991576634316"/>
          <c:y val="0.16887262201168338"/>
          <c:w val="0.72835317096990781"/>
          <c:h val="0.7057840637113223"/>
        </c:manualLayout>
      </c:layout>
      <c:pieChart>
        <c:varyColors val="1"/>
        <c:ser>
          <c:idx val="0"/>
          <c:order val="0"/>
          <c:tx>
            <c:strRef>
              <c:f>data!$A$36</c:f>
              <c:strCache>
                <c:ptCount val="1"/>
                <c:pt idx="0">
                  <c:v>MTH TOTAL</c:v>
                </c:pt>
              </c:strCache>
            </c:strRef>
          </c:tx>
          <c:spPr>
            <a:solidFill>
              <a:srgbClr val="FFFFFF">
                <a:alpha val="30196"/>
              </a:srgbClr>
            </a:solidFill>
            <a:ln w="19050">
              <a:solidFill>
                <a:schemeClr val="bg1"/>
              </a:solidFill>
            </a:ln>
            <a:effectLst/>
          </c:spPr>
          <c:dPt>
            <c:idx val="0"/>
            <c:bubble3D val="0"/>
            <c:spPr>
              <a:solidFill>
                <a:srgbClr val="FFFFFF">
                  <a:alpha val="30196"/>
                </a:srgbClr>
              </a:solidFill>
              <a:ln w="19050">
                <a:solidFill>
                  <a:schemeClr val="bg1"/>
                </a:solidFill>
              </a:ln>
              <a:effectLst/>
            </c:spPr>
            <c:extLst>
              <c:ext xmlns:c16="http://schemas.microsoft.com/office/drawing/2014/chart" uri="{C3380CC4-5D6E-409C-BE32-E72D297353CC}">
                <c16:uniqueId val="{00000001-648B-4A26-8620-2AF909DAD66F}"/>
              </c:ext>
            </c:extLst>
          </c:dPt>
          <c:dPt>
            <c:idx val="1"/>
            <c:bubble3D val="0"/>
            <c:spPr>
              <a:solidFill>
                <a:srgbClr val="FFFFFF">
                  <a:alpha val="30196"/>
                </a:srgbClr>
              </a:solidFill>
              <a:ln w="19050">
                <a:solidFill>
                  <a:schemeClr val="bg1"/>
                </a:solidFill>
              </a:ln>
              <a:effectLst/>
            </c:spPr>
            <c:extLst>
              <c:ext xmlns:c16="http://schemas.microsoft.com/office/drawing/2014/chart" uri="{C3380CC4-5D6E-409C-BE32-E72D297353CC}">
                <c16:uniqueId val="{00000003-648B-4A26-8620-2AF909DAD66F}"/>
              </c:ext>
            </c:extLst>
          </c:dPt>
          <c:dPt>
            <c:idx val="2"/>
            <c:bubble3D val="0"/>
            <c:spPr>
              <a:solidFill>
                <a:srgbClr val="FFFFFF">
                  <a:alpha val="30196"/>
                </a:srgbClr>
              </a:solidFill>
              <a:ln w="19050">
                <a:solidFill>
                  <a:schemeClr val="bg1"/>
                </a:solidFill>
              </a:ln>
              <a:effectLst/>
            </c:spPr>
            <c:extLst>
              <c:ext xmlns:c16="http://schemas.microsoft.com/office/drawing/2014/chart" uri="{C3380CC4-5D6E-409C-BE32-E72D297353CC}">
                <c16:uniqueId val="{00000005-648B-4A26-8620-2AF909DAD66F}"/>
              </c:ext>
            </c:extLst>
          </c:dPt>
          <c:dPt>
            <c:idx val="3"/>
            <c:bubble3D val="0"/>
            <c:spPr>
              <a:solidFill>
                <a:srgbClr val="FFFFFF">
                  <a:alpha val="30196"/>
                </a:srgbClr>
              </a:solidFill>
              <a:ln w="19050">
                <a:solidFill>
                  <a:schemeClr val="bg1"/>
                </a:solidFill>
              </a:ln>
              <a:effectLst/>
            </c:spPr>
            <c:extLst>
              <c:ext xmlns:c16="http://schemas.microsoft.com/office/drawing/2014/chart" uri="{C3380CC4-5D6E-409C-BE32-E72D297353CC}">
                <c16:uniqueId val="{00000007-648B-4A26-8620-2AF909DAD66F}"/>
              </c:ext>
            </c:extLst>
          </c:dPt>
          <c:dPt>
            <c:idx val="4"/>
            <c:bubble3D val="0"/>
            <c:spPr>
              <a:solidFill>
                <a:srgbClr val="FFFFFF">
                  <a:alpha val="30196"/>
                </a:srgbClr>
              </a:solidFill>
              <a:ln w="19050">
                <a:solidFill>
                  <a:schemeClr val="bg1"/>
                </a:solidFill>
              </a:ln>
              <a:effectLst/>
            </c:spPr>
            <c:extLst>
              <c:ext xmlns:c16="http://schemas.microsoft.com/office/drawing/2014/chart" uri="{C3380CC4-5D6E-409C-BE32-E72D297353CC}">
                <c16:uniqueId val="{00000009-648B-4A26-8620-2AF909DAD66F}"/>
              </c:ext>
            </c:extLst>
          </c:dPt>
          <c:dPt>
            <c:idx val="5"/>
            <c:bubble3D val="0"/>
            <c:spPr>
              <a:solidFill>
                <a:srgbClr val="FFFFFF">
                  <a:alpha val="30196"/>
                </a:srgbClr>
              </a:solidFill>
              <a:ln w="19050">
                <a:solidFill>
                  <a:schemeClr val="bg1"/>
                </a:solidFill>
              </a:ln>
              <a:effectLst/>
            </c:spPr>
            <c:extLst>
              <c:ext xmlns:c16="http://schemas.microsoft.com/office/drawing/2014/chart" uri="{C3380CC4-5D6E-409C-BE32-E72D297353CC}">
                <c16:uniqueId val="{0000000B-648B-4A26-8620-2AF909DAD66F}"/>
              </c:ext>
            </c:extLst>
          </c:dPt>
          <c:dPt>
            <c:idx val="6"/>
            <c:bubble3D val="0"/>
            <c:spPr>
              <a:solidFill>
                <a:srgbClr val="FFFFFF">
                  <a:alpha val="30196"/>
                </a:srgbClr>
              </a:solidFill>
              <a:ln w="19050">
                <a:solidFill>
                  <a:schemeClr val="bg1"/>
                </a:solidFill>
              </a:ln>
              <a:effectLst/>
            </c:spPr>
            <c:extLst>
              <c:ext xmlns:c16="http://schemas.microsoft.com/office/drawing/2014/chart" uri="{C3380CC4-5D6E-409C-BE32-E72D297353CC}">
                <c16:uniqueId val="{0000000D-648B-4A26-8620-2AF909DAD66F}"/>
              </c:ext>
            </c:extLst>
          </c:dPt>
          <c:dPt>
            <c:idx val="7"/>
            <c:bubble3D val="0"/>
            <c:spPr>
              <a:solidFill>
                <a:srgbClr val="FFFFFF">
                  <a:alpha val="30196"/>
                </a:srgbClr>
              </a:solidFill>
              <a:ln w="19050">
                <a:solidFill>
                  <a:schemeClr val="bg1"/>
                </a:solidFill>
              </a:ln>
              <a:effectLst/>
            </c:spPr>
            <c:extLst>
              <c:ext xmlns:c16="http://schemas.microsoft.com/office/drawing/2014/chart" uri="{C3380CC4-5D6E-409C-BE32-E72D297353CC}">
                <c16:uniqueId val="{0000000F-648B-4A26-8620-2AF909DAD66F}"/>
              </c:ext>
            </c:extLst>
          </c:dPt>
          <c:dPt>
            <c:idx val="8"/>
            <c:bubble3D val="0"/>
            <c:spPr>
              <a:solidFill>
                <a:srgbClr val="FFFFFF">
                  <a:alpha val="30196"/>
                </a:srgbClr>
              </a:solidFill>
              <a:ln w="19050">
                <a:solidFill>
                  <a:schemeClr val="bg1"/>
                </a:solidFill>
              </a:ln>
              <a:effectLst/>
            </c:spPr>
            <c:extLst>
              <c:ext xmlns:c16="http://schemas.microsoft.com/office/drawing/2014/chart" uri="{C3380CC4-5D6E-409C-BE32-E72D297353CC}">
                <c16:uniqueId val="{00000011-648B-4A26-8620-2AF909DAD66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a:solidFill>
                    <a:schemeClr val="bg1"/>
                  </a:solidFill>
                </a:ln>
                <a:effectLst/>
              </c:spPr>
            </c:leaderLines>
            <c:extLst>
              <c:ext xmlns:c15="http://schemas.microsoft.com/office/drawing/2012/chart" uri="{CE6537A1-D6FC-4f65-9D91-7224C49458BB}"/>
            </c:extLst>
          </c:dLbls>
          <c:cat>
            <c:strRef>
              <c:f>data!$B$35:$J$35</c:f>
              <c:strCache>
                <c:ptCount val="9"/>
                <c:pt idx="0">
                  <c:v>SKLL</c:v>
                </c:pt>
                <c:pt idx="1">
                  <c:v>SKLL</c:v>
                </c:pt>
                <c:pt idx="2">
                  <c:v>SKLL</c:v>
                </c:pt>
                <c:pt idx="3">
                  <c:v>SKLL</c:v>
                </c:pt>
                <c:pt idx="4">
                  <c:v>SKLL</c:v>
                </c:pt>
                <c:pt idx="5">
                  <c:v>SKLL</c:v>
                </c:pt>
                <c:pt idx="6">
                  <c:v>SKLL</c:v>
                </c:pt>
                <c:pt idx="7">
                  <c:v>SKLL</c:v>
                </c:pt>
                <c:pt idx="8">
                  <c:v>SKLL</c:v>
                </c:pt>
              </c:strCache>
            </c:strRef>
          </c:cat>
          <c:val>
            <c:numRef>
              <c:f>data!$B$36:$J$36</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12-648B-4A26-8620-2AF909DAD66F}"/>
            </c:ext>
          </c:extLst>
        </c:ser>
        <c:dLbls>
          <c:dLblPos val="bestFit"/>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80808">
        <a:alpha val="49804"/>
      </a:srgb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600" b="0" i="0" u="none" strike="noStrike" kern="1200" spc="0" baseline="0">
                <a:solidFill>
                  <a:schemeClr val="bg1">
                    <a:lumMod val="75000"/>
                  </a:schemeClr>
                </a:solidFill>
                <a:latin typeface="+mn-lt"/>
                <a:ea typeface="+mn-ea"/>
                <a:cs typeface="+mn-cs"/>
              </a:defRPr>
            </a:pPr>
            <a:r>
              <a:rPr lang="en-GB" sz="600">
                <a:solidFill>
                  <a:schemeClr val="bg1">
                    <a:lumMod val="75000"/>
                  </a:schemeClr>
                </a:solidFill>
              </a:rPr>
              <a:t> REWARD</a:t>
            </a:r>
            <a:r>
              <a:rPr lang="en-GB" sz="600" baseline="0">
                <a:solidFill>
                  <a:schemeClr val="bg1">
                    <a:lumMod val="75000"/>
                  </a:schemeClr>
                </a:solidFill>
              </a:rPr>
              <a:t> CHEST</a:t>
            </a:r>
            <a:endParaRPr lang="en-GB" sz="600">
              <a:solidFill>
                <a:schemeClr val="bg1">
                  <a:lumMod val="75000"/>
                </a:schemeClr>
              </a:solidFill>
            </a:endParaRPr>
          </a:p>
        </c:rich>
      </c:tx>
      <c:layout>
        <c:manualLayout>
          <c:xMode val="edge"/>
          <c:yMode val="edge"/>
          <c:x val="0.40154097292142538"/>
          <c:y val="0.13425974246466296"/>
        </c:manualLayout>
      </c:layout>
      <c:overlay val="0"/>
      <c:spPr>
        <a:noFill/>
        <a:ln>
          <a:noFill/>
        </a:ln>
        <a:effectLst/>
      </c:spPr>
      <c:txPr>
        <a:bodyPr rot="0" spcFirstLastPara="1" vertOverflow="ellipsis" vert="horz" wrap="square" anchor="ctr" anchorCtr="1"/>
        <a:lstStyle/>
        <a:p>
          <a:pPr>
            <a:defRPr sz="600" b="0" i="0" u="none" strike="noStrike" kern="1200" spc="0" baseline="0">
              <a:solidFill>
                <a:schemeClr val="bg1">
                  <a:lumMod val="7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7623113427301375"/>
          <c:y val="0.18127893104271053"/>
          <c:w val="0.47283721723737449"/>
          <c:h val="0.78172955653270615"/>
        </c:manualLayout>
      </c:layout>
      <c:bar3DChart>
        <c:barDir val="col"/>
        <c:grouping val="clustered"/>
        <c:varyColors val="0"/>
        <c:ser>
          <c:idx val="0"/>
          <c:order val="0"/>
          <c:spPr>
            <a:solidFill>
              <a:schemeClr val="bg1">
                <a:alpha val="50000"/>
              </a:schemeClr>
            </a:solidFill>
            <a:ln>
              <a:solidFill>
                <a:schemeClr val="bg1"/>
              </a:solidFill>
            </a:ln>
            <a:effectLst/>
            <a:sp3d>
              <a:contourClr>
                <a:schemeClr val="bg1"/>
              </a:contourClr>
            </a:sp3d>
          </c:spPr>
          <c:invertIfNegative val="0"/>
          <c:val>
            <c:numRef>
              <c:f>data!$CC$19</c:f>
              <c:numCache>
                <c:formatCode>"£"#,##0</c:formatCode>
                <c:ptCount val="1"/>
                <c:pt idx="0">
                  <c:v>0</c:v>
                </c:pt>
              </c:numCache>
            </c:numRef>
          </c:val>
          <c:extLst xmlns:c15="http://schemas.microsoft.com/office/drawing/2012/chart">
            <c:ext xmlns:c16="http://schemas.microsoft.com/office/drawing/2014/chart" uri="{C3380CC4-5D6E-409C-BE32-E72D297353CC}">
              <c16:uniqueId val="{00000001-B66B-4B3B-929E-3B7D89DDDD8F}"/>
            </c:ext>
          </c:extLst>
        </c:ser>
        <c:dLbls>
          <c:showLegendKey val="0"/>
          <c:showVal val="0"/>
          <c:showCatName val="0"/>
          <c:showSerName val="0"/>
          <c:showPercent val="0"/>
          <c:showBubbleSize val="0"/>
        </c:dLbls>
        <c:gapWidth val="150"/>
        <c:shape val="box"/>
        <c:axId val="1995418240"/>
        <c:axId val="1995434880"/>
        <c:axId val="0"/>
        <c:extLst/>
      </c:bar3DChart>
      <c:catAx>
        <c:axId val="1995418240"/>
        <c:scaling>
          <c:orientation val="minMax"/>
        </c:scaling>
        <c:delete val="1"/>
        <c:axPos val="b"/>
        <c:numFmt formatCode="General" sourceLinked="1"/>
        <c:majorTickMark val="none"/>
        <c:minorTickMark val="none"/>
        <c:tickLblPos val="nextTo"/>
        <c:crossAx val="1995434880"/>
        <c:crosses val="autoZero"/>
        <c:auto val="1"/>
        <c:lblAlgn val="ctr"/>
        <c:lblOffset val="100"/>
        <c:noMultiLvlLbl val="0"/>
      </c:catAx>
      <c:valAx>
        <c:axId val="1995434880"/>
        <c:scaling>
          <c:orientation val="minMax"/>
          <c:max val="600"/>
        </c:scaling>
        <c:delete val="0"/>
        <c:axPos val="l"/>
        <c:majorGridlines>
          <c:spPr>
            <a:ln w="9525" cap="flat" cmpd="sng" algn="ctr">
              <a:solidFill>
                <a:schemeClr val="tx1">
                  <a:lumMod val="65000"/>
                  <a:lumOff val="3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bg1">
                    <a:lumMod val="50000"/>
                  </a:schemeClr>
                </a:solidFill>
                <a:latin typeface="+mn-lt"/>
                <a:ea typeface="+mn-ea"/>
                <a:cs typeface="+mn-cs"/>
              </a:defRPr>
            </a:pPr>
            <a:endParaRPr lang="en-US"/>
          </a:p>
        </c:txPr>
        <c:crossAx val="1995418240"/>
        <c:crosses val="autoZero"/>
        <c:crossBetween val="between"/>
        <c:majorUnit val="100"/>
      </c:valAx>
      <c:spPr>
        <a:noFill/>
        <a:ln>
          <a:noFill/>
        </a:ln>
        <a:effectLst/>
      </c:spPr>
    </c:plotArea>
    <c:plotVisOnly val="1"/>
    <c:dispBlanksAs val="gap"/>
    <c:showDLblsOverMax val="0"/>
  </c:chart>
  <c:spPr>
    <a:solidFill>
      <a:srgbClr val="000000">
        <a:alpha val="50196"/>
      </a:srgb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752732003957007"/>
          <c:y val="0.15757575757575756"/>
          <c:w val="0.65834374349690261"/>
          <c:h val="0.61857249661974067"/>
        </c:manualLayout>
      </c:layout>
      <c:barChart>
        <c:barDir val="bar"/>
        <c:grouping val="clustered"/>
        <c:varyColors val="0"/>
        <c:ser>
          <c:idx val="0"/>
          <c:order val="0"/>
          <c:spPr>
            <a:solidFill>
              <a:schemeClr val="bg1">
                <a:alpha val="50196"/>
              </a:schemeClr>
            </a:solidFill>
            <a:ln>
              <a:noFill/>
            </a:ln>
            <a:effectLst/>
          </c:spPr>
          <c:invertIfNegative val="0"/>
          <c:cat>
            <c:strRef>
              <c:f>data!$BY$3:$BY$8</c:f>
              <c:strCache>
                <c:ptCount val="6"/>
                <c:pt idx="0">
                  <c:v>JAN</c:v>
                </c:pt>
                <c:pt idx="1">
                  <c:v>FEB</c:v>
                </c:pt>
                <c:pt idx="2">
                  <c:v>MAR</c:v>
                </c:pt>
                <c:pt idx="3">
                  <c:v>APR</c:v>
                </c:pt>
                <c:pt idx="4">
                  <c:v>MAY</c:v>
                </c:pt>
                <c:pt idx="5">
                  <c:v>JUN</c:v>
                </c:pt>
              </c:strCache>
            </c:strRef>
          </c:cat>
          <c:val>
            <c:numRef>
              <c:f>data!$BZ$3:$BZ$8</c:f>
              <c:numCache>
                <c:formatCode>"£"#,##0</c:formatCode>
                <c:ptCount val="6"/>
              </c:numCache>
            </c:numRef>
          </c:val>
          <c:extLst>
            <c:ext xmlns:c16="http://schemas.microsoft.com/office/drawing/2014/chart" uri="{C3380CC4-5D6E-409C-BE32-E72D297353CC}">
              <c16:uniqueId val="{00000002-8567-4E50-A140-57858FFF9BA1}"/>
            </c:ext>
          </c:extLst>
        </c:ser>
        <c:dLbls>
          <c:showLegendKey val="0"/>
          <c:showVal val="0"/>
          <c:showCatName val="0"/>
          <c:showSerName val="0"/>
          <c:showPercent val="0"/>
          <c:showBubbleSize val="0"/>
        </c:dLbls>
        <c:gapWidth val="182"/>
        <c:axId val="1715984192"/>
        <c:axId val="1715985440"/>
      </c:barChart>
      <c:catAx>
        <c:axId val="1715984192"/>
        <c:scaling>
          <c:orientation val="maxMin"/>
        </c:scaling>
        <c:delete val="0"/>
        <c:axPos val="l"/>
        <c:numFmt formatCode="General" sourceLinked="1"/>
        <c:majorTickMark val="none"/>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600" b="0" i="0" u="none" strike="noStrike" kern="1200" baseline="0">
                <a:solidFill>
                  <a:schemeClr val="bg1">
                    <a:lumMod val="65000"/>
                  </a:schemeClr>
                </a:solidFill>
                <a:latin typeface="+mn-lt"/>
                <a:ea typeface="+mn-ea"/>
                <a:cs typeface="+mn-cs"/>
              </a:defRPr>
            </a:pPr>
            <a:endParaRPr lang="en-US"/>
          </a:p>
        </c:txPr>
        <c:crossAx val="1715985440"/>
        <c:crosses val="autoZero"/>
        <c:auto val="0"/>
        <c:lblAlgn val="ctr"/>
        <c:lblOffset val="100"/>
        <c:noMultiLvlLbl val="0"/>
      </c:catAx>
      <c:valAx>
        <c:axId val="1715985440"/>
        <c:scaling>
          <c:orientation val="minMax"/>
        </c:scaling>
        <c:delete val="0"/>
        <c:axPos val="t"/>
        <c:majorGridlines>
          <c:spPr>
            <a:ln w="9525" cap="flat" cmpd="sng" algn="ctr">
              <a:solidFill>
                <a:schemeClr val="tx1">
                  <a:lumMod val="65000"/>
                  <a:lumOff val="35000"/>
                </a:schemeClr>
              </a:solidFill>
              <a:round/>
            </a:ln>
            <a:effectLst/>
          </c:spPr>
        </c:majorGridlines>
        <c:numFmt formatCode="&quot;£&quot;#,##0" sourceLinked="1"/>
        <c:majorTickMark val="none"/>
        <c:minorTickMark val="none"/>
        <c:tickLblPos val="high"/>
        <c:spPr>
          <a:noFill/>
          <a:ln>
            <a:noFill/>
          </a:ln>
          <a:effectLst/>
        </c:spPr>
        <c:txPr>
          <a:bodyPr rot="-60000000" spcFirstLastPara="1" vertOverflow="ellipsis" vert="horz" wrap="square" anchor="ctr" anchorCtr="1"/>
          <a:lstStyle/>
          <a:p>
            <a:pPr>
              <a:defRPr sz="700" b="0" i="0" u="none" strike="noStrike" kern="1200" baseline="0">
                <a:solidFill>
                  <a:schemeClr val="tx1">
                    <a:lumMod val="50000"/>
                    <a:lumOff val="50000"/>
                  </a:schemeClr>
                </a:solidFill>
                <a:latin typeface="+mn-lt"/>
                <a:ea typeface="+mn-ea"/>
                <a:cs typeface="+mn-cs"/>
              </a:defRPr>
            </a:pPr>
            <a:endParaRPr lang="en-US"/>
          </a:p>
        </c:txPr>
        <c:crossAx val="1715984192"/>
        <c:crosses val="autoZero"/>
        <c:crossBetween val="between"/>
        <c:majorUnit val="5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000000">
        <a:alpha val="50196"/>
      </a:srgb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190014405406016"/>
          <c:y val="5.8949534717251249E-2"/>
          <c:w val="0.7731762658401421"/>
          <c:h val="0.72762288236697681"/>
        </c:manualLayout>
      </c:layout>
      <c:barChart>
        <c:barDir val="col"/>
        <c:grouping val="clustered"/>
        <c:varyColors val="0"/>
        <c:ser>
          <c:idx val="0"/>
          <c:order val="0"/>
          <c:tx>
            <c:strRef>
              <c:f>data!$CB$3</c:f>
              <c:strCache>
                <c:ptCount val="1"/>
                <c:pt idx="0">
                  <c:v>MTH</c:v>
                </c:pt>
              </c:strCache>
            </c:strRef>
          </c:tx>
          <c:spPr>
            <a:solidFill>
              <a:srgbClr val="FFFFFF">
                <a:alpha val="50196"/>
              </a:srgbClr>
            </a:solidFill>
            <a:ln>
              <a:solidFill>
                <a:schemeClr val="bg1"/>
              </a:solidFill>
            </a:ln>
            <a:effectLst/>
            <a:sp3d>
              <a:contourClr>
                <a:schemeClr val="bg1"/>
              </a:contourClr>
            </a:sp3d>
          </c:spPr>
          <c:invertIfNegative val="0"/>
          <c:cat>
            <c:numRef>
              <c:f>data!$CC$2</c:f>
              <c:numCache>
                <c:formatCode>General</c:formatCode>
                <c:ptCount val="1"/>
              </c:numCache>
            </c:numRef>
          </c:cat>
          <c:val>
            <c:numRef>
              <c:f>data!$CC$3</c:f>
              <c:numCache>
                <c:formatCode>"£"#,##0</c:formatCode>
                <c:ptCount val="1"/>
                <c:pt idx="0">
                  <c:v>0</c:v>
                </c:pt>
              </c:numCache>
            </c:numRef>
          </c:val>
          <c:extLst>
            <c:ext xmlns:c16="http://schemas.microsoft.com/office/drawing/2014/chart" uri="{C3380CC4-5D6E-409C-BE32-E72D297353CC}">
              <c16:uniqueId val="{00000000-132C-47F4-9FDC-94D1C0889221}"/>
            </c:ext>
          </c:extLst>
        </c:ser>
        <c:dLbls>
          <c:showLegendKey val="0"/>
          <c:showVal val="0"/>
          <c:showCatName val="0"/>
          <c:showSerName val="0"/>
          <c:showPercent val="0"/>
          <c:showBubbleSize val="0"/>
        </c:dLbls>
        <c:gapWidth val="150"/>
        <c:axId val="1716674976"/>
        <c:axId val="1716672896"/>
      </c:barChart>
      <c:catAx>
        <c:axId val="171667497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1"/>
                    </a:solidFill>
                  </a:rPr>
                  <a:t> LOOT</a:t>
                </a:r>
              </a:p>
            </c:rich>
          </c:tx>
          <c:layout>
            <c:manualLayout>
              <c:xMode val="edge"/>
              <c:yMode val="edge"/>
              <c:x val="0.46889827091157316"/>
              <c:y val="0.8317798280892673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716672896"/>
        <c:crosses val="autoZero"/>
        <c:auto val="1"/>
        <c:lblAlgn val="ctr"/>
        <c:lblOffset val="100"/>
        <c:noMultiLvlLbl val="0"/>
      </c:catAx>
      <c:valAx>
        <c:axId val="1716672896"/>
        <c:scaling>
          <c:orientation val="minMax"/>
          <c:max val="200"/>
          <c:min val="0"/>
        </c:scaling>
        <c:delete val="0"/>
        <c:axPos val="l"/>
        <c:majorGridlines>
          <c:spPr>
            <a:ln w="9525" cap="flat" cmpd="sng" algn="ctr">
              <a:solidFill>
                <a:schemeClr val="tx1">
                  <a:lumMod val="65000"/>
                  <a:lumOff val="3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bg1">
                    <a:lumMod val="50000"/>
                  </a:schemeClr>
                </a:solidFill>
                <a:latin typeface="+mn-lt"/>
                <a:ea typeface="+mn-ea"/>
                <a:cs typeface="+mn-cs"/>
              </a:defRPr>
            </a:pPr>
            <a:endParaRPr lang="en-US"/>
          </a:p>
        </c:txPr>
        <c:crossAx val="1716674976"/>
        <c:crosses val="autoZero"/>
        <c:crossBetween val="between"/>
        <c:majorUnit val="25"/>
        <c:minorUnit val="5"/>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alpha val="50196"/>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46915299847448"/>
          <c:y val="0.10214045887628891"/>
          <c:w val="0.65537317450703281"/>
          <c:h val="0.68455702411278618"/>
        </c:manualLayout>
      </c:layout>
      <c:barChart>
        <c:barDir val="col"/>
        <c:grouping val="clustered"/>
        <c:varyColors val="0"/>
        <c:ser>
          <c:idx val="0"/>
          <c:order val="0"/>
          <c:tx>
            <c:strRef>
              <c:f>data!$CG$2</c:f>
              <c:strCache>
                <c:ptCount val="1"/>
                <c:pt idx="0">
                  <c:v>GAMING</c:v>
                </c:pt>
              </c:strCache>
            </c:strRef>
          </c:tx>
          <c:spPr>
            <a:solidFill>
              <a:schemeClr val="bg1">
                <a:alpha val="60000"/>
              </a:schemeClr>
            </a:solidFill>
            <a:ln>
              <a:solidFill>
                <a:schemeClr val="bg1"/>
              </a:solidFill>
            </a:ln>
            <a:effectLst/>
          </c:spPr>
          <c:invertIfNegative val="0"/>
          <c:cat>
            <c:strRef>
              <c:f>data!$CE$3</c:f>
              <c:strCache>
                <c:ptCount val="1"/>
                <c:pt idx="0">
                  <c:v>TOTAL HRS</c:v>
                </c:pt>
              </c:strCache>
            </c:strRef>
          </c:cat>
          <c:val>
            <c:numRef>
              <c:f>data!$CG$3</c:f>
              <c:numCache>
                <c:formatCode>0</c:formatCode>
                <c:ptCount val="1"/>
                <c:pt idx="0">
                  <c:v>0</c:v>
                </c:pt>
              </c:numCache>
            </c:numRef>
          </c:val>
          <c:extLst>
            <c:ext xmlns:c16="http://schemas.microsoft.com/office/drawing/2014/chart" uri="{C3380CC4-5D6E-409C-BE32-E72D297353CC}">
              <c16:uniqueId val="{00000000-C78B-44A9-9826-F135485E0417}"/>
            </c:ext>
          </c:extLst>
        </c:ser>
        <c:ser>
          <c:idx val="1"/>
          <c:order val="1"/>
          <c:tx>
            <c:strRef>
              <c:f>data!$CH$2</c:f>
              <c:strCache>
                <c:ptCount val="1"/>
                <c:pt idx="0">
                  <c:v>TV</c:v>
                </c:pt>
              </c:strCache>
            </c:strRef>
          </c:tx>
          <c:spPr>
            <a:solidFill>
              <a:schemeClr val="bg1">
                <a:lumMod val="50000"/>
                <a:alpha val="60000"/>
              </a:schemeClr>
            </a:solidFill>
            <a:ln>
              <a:solidFill>
                <a:schemeClr val="bg1">
                  <a:lumMod val="50000"/>
                </a:schemeClr>
              </a:solidFill>
            </a:ln>
            <a:effectLst/>
          </c:spPr>
          <c:invertIfNegative val="0"/>
          <c:cat>
            <c:strRef>
              <c:f>data!$CE$3</c:f>
              <c:strCache>
                <c:ptCount val="1"/>
                <c:pt idx="0">
                  <c:v>TOTAL HRS</c:v>
                </c:pt>
              </c:strCache>
            </c:strRef>
          </c:cat>
          <c:val>
            <c:numRef>
              <c:f>data!$CH$3</c:f>
              <c:numCache>
                <c:formatCode>0</c:formatCode>
                <c:ptCount val="1"/>
                <c:pt idx="0">
                  <c:v>0</c:v>
                </c:pt>
              </c:numCache>
            </c:numRef>
          </c:val>
          <c:extLst>
            <c:ext xmlns:c16="http://schemas.microsoft.com/office/drawing/2014/chart" uri="{C3380CC4-5D6E-409C-BE32-E72D297353CC}">
              <c16:uniqueId val="{00000001-C78B-44A9-9826-F135485E0417}"/>
            </c:ext>
          </c:extLst>
        </c:ser>
        <c:ser>
          <c:idx val="2"/>
          <c:order val="2"/>
          <c:tx>
            <c:strRef>
              <c:f>data!$CI$2</c:f>
              <c:strCache>
                <c:ptCount val="1"/>
                <c:pt idx="0">
                  <c:v>FILM</c:v>
                </c:pt>
              </c:strCache>
            </c:strRef>
          </c:tx>
          <c:spPr>
            <a:solidFill>
              <a:schemeClr val="tx1">
                <a:lumMod val="95000"/>
                <a:lumOff val="5000"/>
                <a:alpha val="60000"/>
              </a:schemeClr>
            </a:solidFill>
            <a:ln>
              <a:solidFill>
                <a:schemeClr val="tx1">
                  <a:lumMod val="75000"/>
                  <a:lumOff val="25000"/>
                </a:schemeClr>
              </a:solidFill>
            </a:ln>
            <a:effectLst/>
          </c:spPr>
          <c:invertIfNegative val="0"/>
          <c:cat>
            <c:strRef>
              <c:f>data!$CE$3</c:f>
              <c:strCache>
                <c:ptCount val="1"/>
                <c:pt idx="0">
                  <c:v>TOTAL HRS</c:v>
                </c:pt>
              </c:strCache>
            </c:strRef>
          </c:cat>
          <c:val>
            <c:numRef>
              <c:f>data!$CI$3</c:f>
              <c:numCache>
                <c:formatCode>0</c:formatCode>
                <c:ptCount val="1"/>
                <c:pt idx="0">
                  <c:v>0</c:v>
                </c:pt>
              </c:numCache>
            </c:numRef>
          </c:val>
          <c:extLst>
            <c:ext xmlns:c16="http://schemas.microsoft.com/office/drawing/2014/chart" uri="{C3380CC4-5D6E-409C-BE32-E72D297353CC}">
              <c16:uniqueId val="{00000002-C78B-44A9-9826-F135485E0417}"/>
            </c:ext>
          </c:extLst>
        </c:ser>
        <c:dLbls>
          <c:showLegendKey val="0"/>
          <c:showVal val="0"/>
          <c:showCatName val="0"/>
          <c:showSerName val="0"/>
          <c:showPercent val="0"/>
          <c:showBubbleSize val="0"/>
        </c:dLbls>
        <c:gapWidth val="219"/>
        <c:overlap val="-27"/>
        <c:axId val="1967005951"/>
        <c:axId val="1967004287"/>
      </c:barChart>
      <c:catAx>
        <c:axId val="1967005951"/>
        <c:scaling>
          <c:orientation val="minMax"/>
        </c:scaling>
        <c:delete val="1"/>
        <c:axPos val="b"/>
        <c:numFmt formatCode="General" sourceLinked="1"/>
        <c:majorTickMark val="none"/>
        <c:minorTickMark val="none"/>
        <c:tickLblPos val="nextTo"/>
        <c:crossAx val="1967004287"/>
        <c:crosses val="autoZero"/>
        <c:auto val="1"/>
        <c:lblAlgn val="ctr"/>
        <c:lblOffset val="100"/>
        <c:noMultiLvlLbl val="0"/>
      </c:catAx>
      <c:valAx>
        <c:axId val="1967004287"/>
        <c:scaling>
          <c:orientation val="minMax"/>
          <c:max val="30"/>
        </c:scaling>
        <c:delete val="0"/>
        <c:axPos val="l"/>
        <c:majorGridlines>
          <c:spPr>
            <a:ln w="9525" cap="flat" cmpd="sng" algn="ctr">
              <a:solidFill>
                <a:schemeClr val="tx1">
                  <a:lumMod val="65000"/>
                  <a:lumOff val="3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1">
                        <a:lumMod val="50000"/>
                      </a:schemeClr>
                    </a:solidFill>
                    <a:latin typeface="+mn-lt"/>
                    <a:ea typeface="+mn-ea"/>
                    <a:cs typeface="+mn-cs"/>
                  </a:defRPr>
                </a:pPr>
                <a:r>
                  <a:rPr lang="en-GB" baseline="0">
                    <a:solidFill>
                      <a:schemeClr val="bg1">
                        <a:lumMod val="50000"/>
                      </a:schemeClr>
                    </a:solidFill>
                  </a:rPr>
                  <a:t>HRS</a:t>
                </a:r>
              </a:p>
            </c:rich>
          </c:tx>
          <c:layout>
            <c:manualLayout>
              <c:xMode val="edge"/>
              <c:yMode val="edge"/>
              <c:x val="0.12223390848707089"/>
              <c:y val="0.82218417064064186"/>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lumMod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1967005951"/>
        <c:crosses val="autoZero"/>
        <c:crossBetween val="between"/>
        <c:majorUnit val="5"/>
        <c:minorUnit val="5"/>
      </c:valAx>
      <c:spPr>
        <a:noFill/>
        <a:ln>
          <a:noFill/>
        </a:ln>
        <a:effectLst/>
      </c:spPr>
    </c:plotArea>
    <c:legend>
      <c:legendPos val="b"/>
      <c:layout>
        <c:manualLayout>
          <c:xMode val="edge"/>
          <c:yMode val="edge"/>
          <c:x val="0.30057439935392694"/>
          <c:y val="0.82465213541784299"/>
          <c:w val="0.52491576847950006"/>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chart>
  <c:spPr>
    <a:solidFill>
      <a:srgbClr val="000000">
        <a:alpha val="50196"/>
      </a:srgb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146915299847448"/>
          <c:y val="0.46897997466403202"/>
          <c:w val="0.64794698820779772"/>
          <c:h val="0.37335460893226075"/>
        </c:manualLayout>
      </c:layout>
      <c:barChart>
        <c:barDir val="bar"/>
        <c:grouping val="clustered"/>
        <c:varyColors val="0"/>
        <c:ser>
          <c:idx val="0"/>
          <c:order val="0"/>
          <c:tx>
            <c:strRef>
              <c:f>data!$CE$6</c:f>
              <c:strCache>
                <c:ptCount val="1"/>
                <c:pt idx="0">
                  <c:v>TOTAL HRS</c:v>
                </c:pt>
              </c:strCache>
            </c:strRef>
          </c:tx>
          <c:spPr>
            <a:solidFill>
              <a:schemeClr val="bg1">
                <a:lumMod val="75000"/>
                <a:alpha val="50196"/>
              </a:schemeClr>
            </a:solidFill>
            <a:ln>
              <a:noFill/>
            </a:ln>
            <a:effectLst/>
          </c:spPr>
          <c:invertIfNegative val="0"/>
          <c:dPt>
            <c:idx val="0"/>
            <c:invertIfNegative val="0"/>
            <c:bubble3D val="0"/>
            <c:spPr>
              <a:solidFill>
                <a:schemeClr val="bg1">
                  <a:alpha val="50196"/>
                </a:schemeClr>
              </a:solidFill>
              <a:ln>
                <a:solidFill>
                  <a:schemeClr val="bg1"/>
                </a:solidFill>
              </a:ln>
              <a:effectLst/>
            </c:spPr>
            <c:extLst>
              <c:ext xmlns:c16="http://schemas.microsoft.com/office/drawing/2014/chart" uri="{C3380CC4-5D6E-409C-BE32-E72D297353CC}">
                <c16:uniqueId val="{00000000-E2A6-416C-9F82-A1D2DB5886DD}"/>
              </c:ext>
            </c:extLst>
          </c:dPt>
          <c:dPt>
            <c:idx val="1"/>
            <c:invertIfNegative val="0"/>
            <c:bubble3D val="0"/>
            <c:spPr>
              <a:solidFill>
                <a:schemeClr val="bg1">
                  <a:lumMod val="50000"/>
                  <a:alpha val="50196"/>
                </a:schemeClr>
              </a:solidFill>
              <a:ln>
                <a:solidFill>
                  <a:schemeClr val="bg1">
                    <a:lumMod val="50000"/>
                  </a:schemeClr>
                </a:solidFill>
              </a:ln>
              <a:effectLst/>
            </c:spPr>
            <c:extLst>
              <c:ext xmlns:c16="http://schemas.microsoft.com/office/drawing/2014/chart" uri="{C3380CC4-5D6E-409C-BE32-E72D297353CC}">
                <c16:uniqueId val="{00000001-E2A6-416C-9F82-A1D2DB5886DD}"/>
              </c:ext>
            </c:extLst>
          </c:dPt>
          <c:dPt>
            <c:idx val="2"/>
            <c:invertIfNegative val="0"/>
            <c:bubble3D val="0"/>
            <c:spPr>
              <a:solidFill>
                <a:schemeClr val="tx1">
                  <a:alpha val="50196"/>
                </a:schemeClr>
              </a:solidFill>
              <a:ln>
                <a:solidFill>
                  <a:schemeClr val="tx1">
                    <a:lumMod val="75000"/>
                    <a:lumOff val="25000"/>
                  </a:schemeClr>
                </a:solidFill>
              </a:ln>
              <a:effectLst/>
            </c:spPr>
            <c:extLst>
              <c:ext xmlns:c16="http://schemas.microsoft.com/office/drawing/2014/chart" uri="{C3380CC4-5D6E-409C-BE32-E72D297353CC}">
                <c16:uniqueId val="{00000002-E2A6-416C-9F82-A1D2DB5886DD}"/>
              </c:ext>
            </c:extLst>
          </c:dPt>
          <c:cat>
            <c:strRef>
              <c:f>data!$CG$5:$CI$5</c:f>
              <c:strCache>
                <c:ptCount val="3"/>
                <c:pt idx="0">
                  <c:v>GAMING</c:v>
                </c:pt>
                <c:pt idx="1">
                  <c:v>TV</c:v>
                </c:pt>
                <c:pt idx="2">
                  <c:v>FILM</c:v>
                </c:pt>
              </c:strCache>
            </c:strRef>
          </c:cat>
          <c:val>
            <c:numRef>
              <c:f>data!$CG$6:$CI$6</c:f>
              <c:numCache>
                <c:formatCode>0</c:formatCode>
                <c:ptCount val="3"/>
                <c:pt idx="0">
                  <c:v>0</c:v>
                </c:pt>
                <c:pt idx="1">
                  <c:v>0</c:v>
                </c:pt>
                <c:pt idx="2">
                  <c:v>0</c:v>
                </c:pt>
              </c:numCache>
            </c:numRef>
          </c:val>
          <c:extLst>
            <c:ext xmlns:c16="http://schemas.microsoft.com/office/drawing/2014/chart" uri="{C3380CC4-5D6E-409C-BE32-E72D297353CC}">
              <c16:uniqueId val="{00000000-A192-4E2D-966E-8581DC10FD08}"/>
            </c:ext>
          </c:extLst>
        </c:ser>
        <c:dLbls>
          <c:showLegendKey val="0"/>
          <c:showVal val="0"/>
          <c:showCatName val="0"/>
          <c:showSerName val="0"/>
          <c:showPercent val="0"/>
          <c:showBubbleSize val="0"/>
        </c:dLbls>
        <c:gapWidth val="219"/>
        <c:axId val="1967005951"/>
        <c:axId val="1967004287"/>
      </c:barChart>
      <c:catAx>
        <c:axId val="1967005951"/>
        <c:scaling>
          <c:orientation val="maxMin"/>
        </c:scaling>
        <c:delete val="0"/>
        <c:axPos val="l"/>
        <c:numFmt formatCode="General" sourceLinked="1"/>
        <c:majorTickMark val="out"/>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700" b="0" i="0" u="none" strike="noStrike" kern="1200" baseline="0">
                <a:solidFill>
                  <a:schemeClr val="bg1">
                    <a:lumMod val="50000"/>
                  </a:schemeClr>
                </a:solidFill>
                <a:latin typeface="+mn-lt"/>
                <a:ea typeface="+mn-ea"/>
                <a:cs typeface="+mn-cs"/>
              </a:defRPr>
            </a:pPr>
            <a:endParaRPr lang="en-US"/>
          </a:p>
        </c:txPr>
        <c:crossAx val="1967004287"/>
        <c:crosses val="autoZero"/>
        <c:auto val="1"/>
        <c:lblAlgn val="ctr"/>
        <c:lblOffset val="100"/>
        <c:noMultiLvlLbl val="0"/>
      </c:catAx>
      <c:valAx>
        <c:axId val="1967004287"/>
        <c:scaling>
          <c:orientation val="minMax"/>
        </c:scaling>
        <c:delete val="0"/>
        <c:axPos val="t"/>
        <c:majorGridlines>
          <c:spPr>
            <a:ln w="9525" cap="flat" cmpd="sng" algn="ctr">
              <a:solidFill>
                <a:schemeClr val="tx1">
                  <a:lumMod val="65000"/>
                  <a:lumOff val="3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bg1">
                        <a:lumMod val="65000"/>
                      </a:schemeClr>
                    </a:solidFill>
                    <a:latin typeface="+mn-lt"/>
                    <a:ea typeface="+mn-ea"/>
                    <a:cs typeface="+mn-cs"/>
                  </a:defRPr>
                </a:pPr>
                <a:r>
                  <a:rPr lang="en-GB" sz="700">
                    <a:solidFill>
                      <a:schemeClr val="bg1">
                        <a:lumMod val="65000"/>
                      </a:schemeClr>
                    </a:solidFill>
                  </a:rPr>
                  <a:t>HOURS</a:t>
                </a:r>
                <a:r>
                  <a:rPr lang="en-GB" sz="700" baseline="0">
                    <a:solidFill>
                      <a:schemeClr val="bg1">
                        <a:lumMod val="65000"/>
                      </a:schemeClr>
                    </a:solidFill>
                  </a:rPr>
                  <a:t> LAST MONTH</a:t>
                </a:r>
                <a:endParaRPr lang="en-GB" sz="700">
                  <a:solidFill>
                    <a:schemeClr val="bg1">
                      <a:lumMod val="65000"/>
                    </a:schemeClr>
                  </a:solidFill>
                </a:endParaRPr>
              </a:p>
            </c:rich>
          </c:tx>
          <c:overlay val="0"/>
          <c:spPr>
            <a:noFill/>
            <a:ln>
              <a:noFill/>
            </a:ln>
            <a:effectLst/>
          </c:spPr>
          <c:txPr>
            <a:bodyPr rot="0" spcFirstLastPara="1" vertOverflow="ellipsis" vert="horz" wrap="square" anchor="ctr" anchorCtr="1"/>
            <a:lstStyle/>
            <a:p>
              <a:pPr>
                <a:defRPr sz="700" b="0" i="0" u="none" strike="noStrike" kern="1200" baseline="0">
                  <a:solidFill>
                    <a:schemeClr val="bg1">
                      <a:lumMod val="6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bg1">
                    <a:lumMod val="50000"/>
                  </a:schemeClr>
                </a:solidFill>
                <a:latin typeface="+mn-lt"/>
                <a:ea typeface="+mn-ea"/>
                <a:cs typeface="+mn-cs"/>
              </a:defRPr>
            </a:pPr>
            <a:endParaRPr lang="en-US"/>
          </a:p>
        </c:txPr>
        <c:crossAx val="1967005951"/>
        <c:crosses val="autoZero"/>
        <c:crossBetween val="between"/>
        <c:majorUnit val="5"/>
        <c:minorUnit val="5"/>
      </c:valAx>
      <c:spPr>
        <a:noFill/>
        <a:ln>
          <a:noFill/>
        </a:ln>
        <a:effectLst/>
      </c:spPr>
    </c:plotArea>
    <c:plotVisOnly val="1"/>
    <c:dispBlanksAs val="gap"/>
    <c:showDLblsOverMax val="0"/>
  </c:chart>
  <c:spPr>
    <a:solidFill>
      <a:srgbClr val="000000">
        <a:alpha val="50196"/>
      </a:srgb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73264864706812E-2"/>
          <c:y val="9.9924361727511332E-2"/>
          <c:w val="0.96448335405442731"/>
          <c:h val="0.75098997852541161"/>
        </c:manualLayout>
      </c:layout>
      <c:barChart>
        <c:barDir val="col"/>
        <c:grouping val="clustered"/>
        <c:varyColors val="0"/>
        <c:ser>
          <c:idx val="0"/>
          <c:order val="0"/>
          <c:tx>
            <c:strRef>
              <c:f>data!$Y$2</c:f>
              <c:strCache>
                <c:ptCount val="1"/>
                <c:pt idx="0">
                  <c:v>SKLL</c:v>
                </c:pt>
              </c:strCache>
            </c:strRef>
          </c:tx>
          <c:spPr>
            <a:solidFill>
              <a:srgbClr val="00B0F0"/>
            </a:solidFill>
            <a:ln>
              <a:noFill/>
            </a:ln>
            <a:effectLst/>
          </c:spPr>
          <c:invertIfNegative val="0"/>
          <c:cat>
            <c:strRef>
              <c:f>data!$X$3:$X$14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data!$Y$3:$Y$14</c:f>
              <c:numCache>
                <c:formatCode>0</c:formatCode>
                <c:ptCount val="12"/>
                <c:pt idx="0">
                  <c:v>0</c:v>
                </c:pt>
              </c:numCache>
            </c:numRef>
          </c:val>
          <c:extLst>
            <c:ext xmlns:c16="http://schemas.microsoft.com/office/drawing/2014/chart" uri="{C3380CC4-5D6E-409C-BE32-E72D297353CC}">
              <c16:uniqueId val="{00000000-A060-42F9-A633-77CA05D4BE9B}"/>
            </c:ext>
          </c:extLst>
        </c:ser>
        <c:ser>
          <c:idx val="1"/>
          <c:order val="1"/>
          <c:tx>
            <c:strRef>
              <c:f>data!$Z$2</c:f>
              <c:strCache>
                <c:ptCount val="1"/>
                <c:pt idx="0">
                  <c:v>SKLL</c:v>
                </c:pt>
              </c:strCache>
            </c:strRef>
          </c:tx>
          <c:spPr>
            <a:solidFill>
              <a:srgbClr val="00B050"/>
            </a:solidFill>
            <a:ln>
              <a:noFill/>
            </a:ln>
            <a:effectLst/>
          </c:spPr>
          <c:invertIfNegative val="0"/>
          <c:cat>
            <c:strRef>
              <c:f>data!$X$3:$X$14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data!$Z$3:$Z$14</c:f>
              <c:numCache>
                <c:formatCode>0</c:formatCode>
                <c:ptCount val="12"/>
                <c:pt idx="0">
                  <c:v>0</c:v>
                </c:pt>
              </c:numCache>
            </c:numRef>
          </c:val>
          <c:extLst>
            <c:ext xmlns:c16="http://schemas.microsoft.com/office/drawing/2014/chart" uri="{C3380CC4-5D6E-409C-BE32-E72D297353CC}">
              <c16:uniqueId val="{00000001-A060-42F9-A633-77CA05D4BE9B}"/>
            </c:ext>
          </c:extLst>
        </c:ser>
        <c:ser>
          <c:idx val="2"/>
          <c:order val="2"/>
          <c:tx>
            <c:strRef>
              <c:f>data!$AA$2</c:f>
              <c:strCache>
                <c:ptCount val="1"/>
                <c:pt idx="0">
                  <c:v>SKLL</c:v>
                </c:pt>
              </c:strCache>
            </c:strRef>
          </c:tx>
          <c:spPr>
            <a:solidFill>
              <a:srgbClr val="FFC000"/>
            </a:solidFill>
            <a:ln>
              <a:noFill/>
            </a:ln>
            <a:effectLst/>
          </c:spPr>
          <c:invertIfNegative val="0"/>
          <c:cat>
            <c:strRef>
              <c:f>data!$X$3:$X$14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data!$AA$3:$AA$14</c:f>
              <c:numCache>
                <c:formatCode>0</c:formatCode>
                <c:ptCount val="12"/>
                <c:pt idx="0">
                  <c:v>0</c:v>
                </c:pt>
              </c:numCache>
            </c:numRef>
          </c:val>
          <c:extLst>
            <c:ext xmlns:c16="http://schemas.microsoft.com/office/drawing/2014/chart" uri="{C3380CC4-5D6E-409C-BE32-E72D297353CC}">
              <c16:uniqueId val="{00000002-A060-42F9-A633-77CA05D4BE9B}"/>
            </c:ext>
          </c:extLst>
        </c:ser>
        <c:ser>
          <c:idx val="3"/>
          <c:order val="3"/>
          <c:tx>
            <c:strRef>
              <c:f>data!$AB$2</c:f>
              <c:strCache>
                <c:ptCount val="1"/>
                <c:pt idx="0">
                  <c:v>SKLL</c:v>
                </c:pt>
              </c:strCache>
            </c:strRef>
          </c:tx>
          <c:spPr>
            <a:solidFill>
              <a:srgbClr val="FF6600"/>
            </a:solidFill>
            <a:ln>
              <a:noFill/>
            </a:ln>
            <a:effectLst/>
          </c:spPr>
          <c:invertIfNegative val="0"/>
          <c:cat>
            <c:strRef>
              <c:f>data!$X$3:$X$14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data!$AB$3:$AB$14</c:f>
              <c:numCache>
                <c:formatCode>0</c:formatCode>
                <c:ptCount val="12"/>
                <c:pt idx="0">
                  <c:v>0</c:v>
                </c:pt>
              </c:numCache>
            </c:numRef>
          </c:val>
          <c:extLst>
            <c:ext xmlns:c16="http://schemas.microsoft.com/office/drawing/2014/chart" uri="{C3380CC4-5D6E-409C-BE32-E72D297353CC}">
              <c16:uniqueId val="{00000003-A060-42F9-A633-77CA05D4BE9B}"/>
            </c:ext>
          </c:extLst>
        </c:ser>
        <c:ser>
          <c:idx val="4"/>
          <c:order val="4"/>
          <c:tx>
            <c:strRef>
              <c:f>data!$AC$2</c:f>
              <c:strCache>
                <c:ptCount val="1"/>
                <c:pt idx="0">
                  <c:v>SKLL</c:v>
                </c:pt>
              </c:strCache>
            </c:strRef>
          </c:tx>
          <c:spPr>
            <a:solidFill>
              <a:srgbClr val="C00000"/>
            </a:solidFill>
            <a:ln>
              <a:noFill/>
            </a:ln>
            <a:effectLst/>
          </c:spPr>
          <c:invertIfNegative val="0"/>
          <c:cat>
            <c:strRef>
              <c:f>data!$X$3:$X$14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data!$AC$3:$AC$14</c:f>
              <c:numCache>
                <c:formatCode>0</c:formatCode>
                <c:ptCount val="12"/>
                <c:pt idx="0">
                  <c:v>0</c:v>
                </c:pt>
              </c:numCache>
            </c:numRef>
          </c:val>
          <c:extLst>
            <c:ext xmlns:c16="http://schemas.microsoft.com/office/drawing/2014/chart" uri="{C3380CC4-5D6E-409C-BE32-E72D297353CC}">
              <c16:uniqueId val="{00000004-A060-42F9-A633-77CA05D4BE9B}"/>
            </c:ext>
          </c:extLst>
        </c:ser>
        <c:ser>
          <c:idx val="5"/>
          <c:order val="5"/>
          <c:tx>
            <c:strRef>
              <c:f>data!$AD$2</c:f>
              <c:strCache>
                <c:ptCount val="1"/>
                <c:pt idx="0">
                  <c:v>SKLL</c:v>
                </c:pt>
              </c:strCache>
            </c:strRef>
          </c:tx>
          <c:spPr>
            <a:solidFill>
              <a:srgbClr val="FF0000"/>
            </a:solidFill>
            <a:ln>
              <a:noFill/>
            </a:ln>
            <a:effectLst/>
          </c:spPr>
          <c:invertIfNegative val="0"/>
          <c:cat>
            <c:strRef>
              <c:f>data!$X$3:$X$14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data!$AD$3:$AD$14</c:f>
              <c:numCache>
                <c:formatCode>0</c:formatCode>
                <c:ptCount val="12"/>
                <c:pt idx="0">
                  <c:v>0</c:v>
                </c:pt>
              </c:numCache>
            </c:numRef>
          </c:val>
          <c:extLst>
            <c:ext xmlns:c16="http://schemas.microsoft.com/office/drawing/2014/chart" uri="{C3380CC4-5D6E-409C-BE32-E72D297353CC}">
              <c16:uniqueId val="{00000005-A060-42F9-A633-77CA05D4BE9B}"/>
            </c:ext>
          </c:extLst>
        </c:ser>
        <c:ser>
          <c:idx val="6"/>
          <c:order val="6"/>
          <c:tx>
            <c:strRef>
              <c:f>data!$AE$2</c:f>
              <c:strCache>
                <c:ptCount val="1"/>
                <c:pt idx="0">
                  <c:v>SKLL</c:v>
                </c:pt>
              </c:strCache>
            </c:strRef>
          </c:tx>
          <c:spPr>
            <a:solidFill>
              <a:srgbClr val="FF00FF"/>
            </a:solidFill>
            <a:ln>
              <a:noFill/>
            </a:ln>
            <a:effectLst/>
          </c:spPr>
          <c:invertIfNegative val="0"/>
          <c:cat>
            <c:strRef>
              <c:f>data!$X$3:$X$14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data!$AE$3:$AE$14</c:f>
              <c:numCache>
                <c:formatCode>0</c:formatCode>
                <c:ptCount val="12"/>
                <c:pt idx="0">
                  <c:v>0</c:v>
                </c:pt>
              </c:numCache>
            </c:numRef>
          </c:val>
          <c:extLst>
            <c:ext xmlns:c16="http://schemas.microsoft.com/office/drawing/2014/chart" uri="{C3380CC4-5D6E-409C-BE32-E72D297353CC}">
              <c16:uniqueId val="{00000006-A060-42F9-A633-77CA05D4BE9B}"/>
            </c:ext>
          </c:extLst>
        </c:ser>
        <c:ser>
          <c:idx val="7"/>
          <c:order val="7"/>
          <c:tx>
            <c:strRef>
              <c:f>data!$AF$2</c:f>
              <c:strCache>
                <c:ptCount val="1"/>
                <c:pt idx="0">
                  <c:v>SKLL</c:v>
                </c:pt>
              </c:strCache>
            </c:strRef>
          </c:tx>
          <c:spPr>
            <a:solidFill>
              <a:srgbClr val="9900CC"/>
            </a:solidFill>
            <a:ln>
              <a:noFill/>
            </a:ln>
            <a:effectLst/>
          </c:spPr>
          <c:invertIfNegative val="0"/>
          <c:cat>
            <c:strRef>
              <c:f>data!$X$3:$X$14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data!$AF$3:$AF$14</c:f>
              <c:numCache>
                <c:formatCode>0</c:formatCode>
                <c:ptCount val="12"/>
                <c:pt idx="0">
                  <c:v>0</c:v>
                </c:pt>
              </c:numCache>
            </c:numRef>
          </c:val>
          <c:extLst>
            <c:ext xmlns:c16="http://schemas.microsoft.com/office/drawing/2014/chart" uri="{C3380CC4-5D6E-409C-BE32-E72D297353CC}">
              <c16:uniqueId val="{00000007-A060-42F9-A633-77CA05D4BE9B}"/>
            </c:ext>
          </c:extLst>
        </c:ser>
        <c:ser>
          <c:idx val="8"/>
          <c:order val="8"/>
          <c:tx>
            <c:strRef>
              <c:f>data!$AG$2</c:f>
              <c:strCache>
                <c:ptCount val="1"/>
                <c:pt idx="0">
                  <c:v>SKLL</c:v>
                </c:pt>
              </c:strCache>
            </c:strRef>
          </c:tx>
          <c:spPr>
            <a:solidFill>
              <a:srgbClr val="0070C0"/>
            </a:solidFill>
            <a:ln>
              <a:noFill/>
            </a:ln>
            <a:effectLst/>
          </c:spPr>
          <c:invertIfNegative val="0"/>
          <c:cat>
            <c:strRef>
              <c:f>data!$X$3:$X$14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data!$AG$3:$AG$14</c:f>
              <c:numCache>
                <c:formatCode>0</c:formatCode>
                <c:ptCount val="12"/>
                <c:pt idx="0">
                  <c:v>0</c:v>
                </c:pt>
              </c:numCache>
            </c:numRef>
          </c:val>
          <c:extLst>
            <c:ext xmlns:c16="http://schemas.microsoft.com/office/drawing/2014/chart" uri="{C3380CC4-5D6E-409C-BE32-E72D297353CC}">
              <c16:uniqueId val="{00000008-A060-42F9-A633-77CA05D4BE9B}"/>
            </c:ext>
          </c:extLst>
        </c:ser>
        <c:dLbls>
          <c:showLegendKey val="0"/>
          <c:showVal val="0"/>
          <c:showCatName val="0"/>
          <c:showSerName val="0"/>
          <c:showPercent val="0"/>
          <c:showBubbleSize val="0"/>
        </c:dLbls>
        <c:gapWidth val="219"/>
        <c:overlap val="-27"/>
        <c:axId val="1707419520"/>
        <c:axId val="1707420352"/>
      </c:barChart>
      <c:catAx>
        <c:axId val="1707419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75000"/>
                  </a:schemeClr>
                </a:solidFill>
                <a:latin typeface="+mn-lt"/>
                <a:ea typeface="+mn-ea"/>
                <a:cs typeface="+mn-cs"/>
              </a:defRPr>
            </a:pPr>
            <a:endParaRPr lang="en-US"/>
          </a:p>
        </c:txPr>
        <c:crossAx val="1707420352"/>
        <c:crosses val="autoZero"/>
        <c:auto val="1"/>
        <c:lblAlgn val="ctr"/>
        <c:lblOffset val="100"/>
        <c:noMultiLvlLbl val="0"/>
      </c:catAx>
      <c:valAx>
        <c:axId val="1707420352"/>
        <c:scaling>
          <c:orientation val="minMax"/>
          <c:max val="30"/>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707419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2719563900666264E-2"/>
          <c:y val="9.9924361727511332E-2"/>
          <c:w val="0.93704174798662987"/>
          <c:h val="0.75098997852541161"/>
        </c:manualLayout>
      </c:layout>
      <c:barChart>
        <c:barDir val="col"/>
        <c:grouping val="clustered"/>
        <c:varyColors val="0"/>
        <c:ser>
          <c:idx val="0"/>
          <c:order val="0"/>
          <c:tx>
            <c:strRef>
              <c:f>data!$AK$2</c:f>
              <c:strCache>
                <c:ptCount val="1"/>
                <c:pt idx="0">
                  <c:v>SKLL</c:v>
                </c:pt>
              </c:strCache>
            </c:strRef>
          </c:tx>
          <c:spPr>
            <a:solidFill>
              <a:srgbClr val="0070C0"/>
            </a:solidFill>
            <a:ln>
              <a:noFill/>
            </a:ln>
            <a:effectLst/>
          </c:spPr>
          <c:invertIfNegative val="0"/>
          <c:cat>
            <c:strRef>
              <c:f>data!$AJ$3:$AJ$14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data!$AK$3:$AK$14</c:f>
              <c:numCache>
                <c:formatCode>0</c:formatCode>
                <c:ptCount val="12"/>
                <c:pt idx="0">
                  <c:v>0</c:v>
                </c:pt>
              </c:numCache>
            </c:numRef>
          </c:val>
          <c:extLst>
            <c:ext xmlns:c16="http://schemas.microsoft.com/office/drawing/2014/chart" uri="{C3380CC4-5D6E-409C-BE32-E72D297353CC}">
              <c16:uniqueId val="{00000000-5A3A-4946-A82D-0283B062FC50}"/>
            </c:ext>
          </c:extLst>
        </c:ser>
        <c:ser>
          <c:idx val="1"/>
          <c:order val="1"/>
          <c:tx>
            <c:strRef>
              <c:f>data!$AL$2</c:f>
              <c:strCache>
                <c:ptCount val="1"/>
                <c:pt idx="0">
                  <c:v>SKLL</c:v>
                </c:pt>
              </c:strCache>
            </c:strRef>
          </c:tx>
          <c:spPr>
            <a:solidFill>
              <a:srgbClr val="9900CC"/>
            </a:solidFill>
            <a:ln>
              <a:noFill/>
            </a:ln>
            <a:effectLst/>
          </c:spPr>
          <c:invertIfNegative val="0"/>
          <c:cat>
            <c:strRef>
              <c:f>data!$AJ$3:$AJ$14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data!$AL$3:$AL$14</c:f>
              <c:numCache>
                <c:formatCode>0</c:formatCode>
                <c:ptCount val="12"/>
                <c:pt idx="0">
                  <c:v>0</c:v>
                </c:pt>
              </c:numCache>
            </c:numRef>
          </c:val>
          <c:extLst>
            <c:ext xmlns:c16="http://schemas.microsoft.com/office/drawing/2014/chart" uri="{C3380CC4-5D6E-409C-BE32-E72D297353CC}">
              <c16:uniqueId val="{00000001-5A3A-4946-A82D-0283B062FC50}"/>
            </c:ext>
          </c:extLst>
        </c:ser>
        <c:ser>
          <c:idx val="2"/>
          <c:order val="2"/>
          <c:tx>
            <c:strRef>
              <c:f>data!$AM$2</c:f>
              <c:strCache>
                <c:ptCount val="1"/>
                <c:pt idx="0">
                  <c:v>SKLL</c:v>
                </c:pt>
              </c:strCache>
            </c:strRef>
          </c:tx>
          <c:spPr>
            <a:solidFill>
              <a:srgbClr val="FF00FF"/>
            </a:solidFill>
            <a:ln>
              <a:noFill/>
            </a:ln>
            <a:effectLst/>
          </c:spPr>
          <c:invertIfNegative val="0"/>
          <c:cat>
            <c:strRef>
              <c:f>data!$AJ$3:$AJ$14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data!$AM$3:$AM$14</c:f>
              <c:numCache>
                <c:formatCode>0</c:formatCode>
                <c:ptCount val="12"/>
                <c:pt idx="0">
                  <c:v>0</c:v>
                </c:pt>
              </c:numCache>
            </c:numRef>
          </c:val>
          <c:extLst>
            <c:ext xmlns:c16="http://schemas.microsoft.com/office/drawing/2014/chart" uri="{C3380CC4-5D6E-409C-BE32-E72D297353CC}">
              <c16:uniqueId val="{00000002-5A3A-4946-A82D-0283B062FC50}"/>
            </c:ext>
          </c:extLst>
        </c:ser>
        <c:ser>
          <c:idx val="3"/>
          <c:order val="3"/>
          <c:tx>
            <c:strRef>
              <c:f>data!$AN$2</c:f>
              <c:strCache>
                <c:ptCount val="1"/>
                <c:pt idx="0">
                  <c:v>SKLL</c:v>
                </c:pt>
              </c:strCache>
            </c:strRef>
          </c:tx>
          <c:spPr>
            <a:solidFill>
              <a:srgbClr val="FF0000"/>
            </a:solidFill>
            <a:ln>
              <a:noFill/>
            </a:ln>
            <a:effectLst/>
          </c:spPr>
          <c:invertIfNegative val="0"/>
          <c:cat>
            <c:strRef>
              <c:f>data!$AJ$3:$AJ$14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data!$AN$3:$AN$14</c:f>
              <c:numCache>
                <c:formatCode>0</c:formatCode>
                <c:ptCount val="12"/>
                <c:pt idx="0">
                  <c:v>0</c:v>
                </c:pt>
              </c:numCache>
            </c:numRef>
          </c:val>
          <c:extLst>
            <c:ext xmlns:c16="http://schemas.microsoft.com/office/drawing/2014/chart" uri="{C3380CC4-5D6E-409C-BE32-E72D297353CC}">
              <c16:uniqueId val="{00000003-5A3A-4946-A82D-0283B062FC50}"/>
            </c:ext>
          </c:extLst>
        </c:ser>
        <c:ser>
          <c:idx val="4"/>
          <c:order val="4"/>
          <c:tx>
            <c:strRef>
              <c:f>data!$AO$2</c:f>
              <c:strCache>
                <c:ptCount val="1"/>
                <c:pt idx="0">
                  <c:v>SKLL</c:v>
                </c:pt>
              </c:strCache>
            </c:strRef>
          </c:tx>
          <c:spPr>
            <a:solidFill>
              <a:srgbClr val="C00000"/>
            </a:solidFill>
            <a:ln>
              <a:noFill/>
            </a:ln>
            <a:effectLst/>
          </c:spPr>
          <c:invertIfNegative val="0"/>
          <c:cat>
            <c:strRef>
              <c:f>data!$AJ$3:$AJ$14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data!$AO$3:$AO$14</c:f>
              <c:numCache>
                <c:formatCode>0</c:formatCode>
                <c:ptCount val="12"/>
                <c:pt idx="0">
                  <c:v>0</c:v>
                </c:pt>
              </c:numCache>
            </c:numRef>
          </c:val>
          <c:extLst>
            <c:ext xmlns:c16="http://schemas.microsoft.com/office/drawing/2014/chart" uri="{C3380CC4-5D6E-409C-BE32-E72D297353CC}">
              <c16:uniqueId val="{00000004-5A3A-4946-A82D-0283B062FC50}"/>
            </c:ext>
          </c:extLst>
        </c:ser>
        <c:ser>
          <c:idx val="5"/>
          <c:order val="5"/>
          <c:tx>
            <c:strRef>
              <c:f>data!$AP$2</c:f>
              <c:strCache>
                <c:ptCount val="1"/>
                <c:pt idx="0">
                  <c:v>SKLL</c:v>
                </c:pt>
              </c:strCache>
            </c:strRef>
          </c:tx>
          <c:spPr>
            <a:solidFill>
              <a:srgbClr val="FF6600"/>
            </a:solidFill>
            <a:ln>
              <a:noFill/>
            </a:ln>
            <a:effectLst/>
          </c:spPr>
          <c:invertIfNegative val="0"/>
          <c:cat>
            <c:strRef>
              <c:f>data!$AJ$3:$AJ$14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data!$AP$3:$AP$14</c:f>
              <c:numCache>
                <c:formatCode>0</c:formatCode>
                <c:ptCount val="12"/>
                <c:pt idx="0">
                  <c:v>0</c:v>
                </c:pt>
              </c:numCache>
            </c:numRef>
          </c:val>
          <c:extLst>
            <c:ext xmlns:c16="http://schemas.microsoft.com/office/drawing/2014/chart" uri="{C3380CC4-5D6E-409C-BE32-E72D297353CC}">
              <c16:uniqueId val="{00000005-5A3A-4946-A82D-0283B062FC50}"/>
            </c:ext>
          </c:extLst>
        </c:ser>
        <c:ser>
          <c:idx val="6"/>
          <c:order val="6"/>
          <c:tx>
            <c:strRef>
              <c:f>data!$AQ$2</c:f>
              <c:strCache>
                <c:ptCount val="1"/>
                <c:pt idx="0">
                  <c:v>SKLL</c:v>
                </c:pt>
              </c:strCache>
            </c:strRef>
          </c:tx>
          <c:spPr>
            <a:solidFill>
              <a:srgbClr val="FFC000"/>
            </a:solidFill>
            <a:ln>
              <a:noFill/>
            </a:ln>
            <a:effectLst/>
          </c:spPr>
          <c:invertIfNegative val="0"/>
          <c:cat>
            <c:strRef>
              <c:f>data!$AJ$3:$AJ$14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data!$AQ$3:$AQ$14</c:f>
              <c:numCache>
                <c:formatCode>0</c:formatCode>
                <c:ptCount val="12"/>
                <c:pt idx="0">
                  <c:v>0</c:v>
                </c:pt>
              </c:numCache>
            </c:numRef>
          </c:val>
          <c:extLst>
            <c:ext xmlns:c16="http://schemas.microsoft.com/office/drawing/2014/chart" uri="{C3380CC4-5D6E-409C-BE32-E72D297353CC}">
              <c16:uniqueId val="{00000006-5A3A-4946-A82D-0283B062FC50}"/>
            </c:ext>
          </c:extLst>
        </c:ser>
        <c:ser>
          <c:idx val="7"/>
          <c:order val="7"/>
          <c:tx>
            <c:strRef>
              <c:f>data!$AR$2</c:f>
              <c:strCache>
                <c:ptCount val="1"/>
                <c:pt idx="0">
                  <c:v>SKLL</c:v>
                </c:pt>
              </c:strCache>
            </c:strRef>
          </c:tx>
          <c:spPr>
            <a:solidFill>
              <a:srgbClr val="00B050"/>
            </a:solidFill>
            <a:ln>
              <a:noFill/>
            </a:ln>
            <a:effectLst/>
          </c:spPr>
          <c:invertIfNegative val="0"/>
          <c:cat>
            <c:strRef>
              <c:f>data!$AJ$3:$AJ$14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data!$AR$3:$AR$14</c:f>
              <c:numCache>
                <c:formatCode>0</c:formatCode>
                <c:ptCount val="12"/>
                <c:pt idx="0">
                  <c:v>0</c:v>
                </c:pt>
              </c:numCache>
            </c:numRef>
          </c:val>
          <c:extLst>
            <c:ext xmlns:c16="http://schemas.microsoft.com/office/drawing/2014/chart" uri="{C3380CC4-5D6E-409C-BE32-E72D297353CC}">
              <c16:uniqueId val="{00000007-5A3A-4946-A82D-0283B062FC50}"/>
            </c:ext>
          </c:extLst>
        </c:ser>
        <c:ser>
          <c:idx val="8"/>
          <c:order val="8"/>
          <c:tx>
            <c:strRef>
              <c:f>data!$AS$2</c:f>
              <c:strCache>
                <c:ptCount val="1"/>
                <c:pt idx="0">
                  <c:v>SKLL</c:v>
                </c:pt>
              </c:strCache>
            </c:strRef>
          </c:tx>
          <c:spPr>
            <a:solidFill>
              <a:srgbClr val="00B0F0"/>
            </a:solidFill>
            <a:ln>
              <a:noFill/>
            </a:ln>
            <a:effectLst/>
          </c:spPr>
          <c:invertIfNegative val="0"/>
          <c:cat>
            <c:strRef>
              <c:f>data!$AJ$3:$AJ$14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data!$AS$3:$AS$14</c:f>
              <c:numCache>
                <c:formatCode>0</c:formatCode>
                <c:ptCount val="12"/>
                <c:pt idx="0">
                  <c:v>0</c:v>
                </c:pt>
              </c:numCache>
            </c:numRef>
          </c:val>
          <c:extLst>
            <c:ext xmlns:c16="http://schemas.microsoft.com/office/drawing/2014/chart" uri="{C3380CC4-5D6E-409C-BE32-E72D297353CC}">
              <c16:uniqueId val="{00000008-5A3A-4946-A82D-0283B062FC50}"/>
            </c:ext>
          </c:extLst>
        </c:ser>
        <c:dLbls>
          <c:showLegendKey val="0"/>
          <c:showVal val="0"/>
          <c:showCatName val="0"/>
          <c:showSerName val="0"/>
          <c:showPercent val="0"/>
          <c:showBubbleSize val="0"/>
        </c:dLbls>
        <c:gapWidth val="219"/>
        <c:overlap val="-27"/>
        <c:axId val="1707419520"/>
        <c:axId val="1707420352"/>
      </c:barChart>
      <c:catAx>
        <c:axId val="1707419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75000"/>
                  </a:schemeClr>
                </a:solidFill>
                <a:latin typeface="+mn-lt"/>
                <a:ea typeface="+mn-ea"/>
                <a:cs typeface="+mn-cs"/>
              </a:defRPr>
            </a:pPr>
            <a:endParaRPr lang="en-US"/>
          </a:p>
        </c:txPr>
        <c:crossAx val="1707420352"/>
        <c:crosses val="autoZero"/>
        <c:auto val="1"/>
        <c:lblAlgn val="ctr"/>
        <c:lblOffset val="100"/>
        <c:noMultiLvlLbl val="0"/>
      </c:catAx>
      <c:valAx>
        <c:axId val="1707420352"/>
        <c:scaling>
          <c:orientation val="minMax"/>
          <c:max val="3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bg1">
                        <a:lumMod val="75000"/>
                      </a:schemeClr>
                    </a:solidFill>
                    <a:latin typeface="+mn-lt"/>
                    <a:ea typeface="+mn-ea"/>
                    <a:cs typeface="+mn-cs"/>
                  </a:defRPr>
                </a:pPr>
                <a:r>
                  <a:rPr lang="en-GB" b="1" baseline="0">
                    <a:solidFill>
                      <a:schemeClr val="bg1">
                        <a:lumMod val="75000"/>
                      </a:schemeClr>
                    </a:solidFill>
                  </a:rPr>
                  <a:t>HRS</a:t>
                </a:r>
              </a:p>
            </c:rich>
          </c:tx>
          <c:layout>
            <c:manualLayout>
              <c:xMode val="edge"/>
              <c:yMode val="edge"/>
              <c:x val="1.4245014245014246E-3"/>
              <c:y val="0.8941087846757110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lumMod val="75000"/>
                    </a:schemeClr>
                  </a:solidFill>
                  <a:latin typeface="+mn-lt"/>
                  <a:ea typeface="+mn-ea"/>
                  <a:cs typeface="+mn-cs"/>
                </a:defRPr>
              </a:pPr>
              <a:endParaRPr lang="en-US"/>
            </a:p>
          </c:txPr>
        </c:title>
        <c:numFmt formatCode="0" sourceLinked="1"/>
        <c:majorTickMark val="none"/>
        <c:minorTickMark val="none"/>
        <c:tickLblPos val="low"/>
        <c:spPr>
          <a:noFill/>
          <a:ln>
            <a:noFill/>
          </a:ln>
          <a:effectLst/>
        </c:spPr>
        <c:txPr>
          <a:bodyPr rot="-5400000" spcFirstLastPara="1" vertOverflow="ellipsis"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707419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5"/>
      <c:rotY val="0"/>
      <c:depthPercent val="100"/>
      <c:rAngAx val="0"/>
      <c:perspective val="1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9991185869962317E-2"/>
          <c:y val="2.1066191112036062E-2"/>
          <c:w val="0.89340666421534143"/>
          <c:h val="0.95532886747365531"/>
        </c:manualLayout>
      </c:layout>
      <c:area3DChart>
        <c:grouping val="standard"/>
        <c:varyColors val="0"/>
        <c:ser>
          <c:idx val="0"/>
          <c:order val="0"/>
          <c:tx>
            <c:strRef>
              <c:f>data!$B$142</c:f>
              <c:strCache>
                <c:ptCount val="1"/>
                <c:pt idx="0">
                  <c:v>SKLL</c:v>
                </c:pt>
              </c:strCache>
            </c:strRef>
          </c:tx>
          <c:spPr>
            <a:solidFill>
              <a:srgbClr val="FFFFFF">
                <a:alpha val="50196"/>
              </a:srgbClr>
            </a:solidFill>
            <a:ln w="19050">
              <a:solidFill>
                <a:srgbClr val="00B0F0"/>
              </a:solidFill>
            </a:ln>
            <a:effectLst>
              <a:outerShdw blurRad="57150" dist="19050" dir="5400000" algn="ctr" rotWithShape="0">
                <a:srgbClr val="000000">
                  <a:alpha val="63000"/>
                </a:srgbClr>
              </a:outerShdw>
            </a:effectLst>
            <a:sp3d contourW="19050">
              <a:contourClr>
                <a:srgbClr val="00B0F0"/>
              </a:contourClr>
            </a:sp3d>
          </c:spPr>
          <c:cat>
            <c:numRef>
              <c:f>data!$A$143:$A$171</c:f>
              <c:numCache>
                <c:formatCode>0</c:formatCode>
                <c:ptCount val="29"/>
                <c:pt idx="0" formatCode="General">
                  <c:v>0</c:v>
                </c:pt>
                <c:pt idx="1">
                  <c:v>1</c:v>
                </c:pt>
                <c:pt idx="2" formatCode="General">
                  <c:v>2</c:v>
                </c:pt>
                <c:pt idx="3">
                  <c:v>3</c:v>
                </c:pt>
                <c:pt idx="4" formatCode="General">
                  <c:v>4</c:v>
                </c:pt>
                <c:pt idx="5">
                  <c:v>5</c:v>
                </c:pt>
                <c:pt idx="6" formatCode="General">
                  <c:v>6</c:v>
                </c:pt>
                <c:pt idx="7">
                  <c:v>7</c:v>
                </c:pt>
                <c:pt idx="8" formatCode="General">
                  <c:v>8</c:v>
                </c:pt>
                <c:pt idx="9">
                  <c:v>9</c:v>
                </c:pt>
                <c:pt idx="10" formatCode="General">
                  <c:v>10</c:v>
                </c:pt>
                <c:pt idx="11">
                  <c:v>11</c:v>
                </c:pt>
                <c:pt idx="12" formatCode="General">
                  <c:v>12</c:v>
                </c:pt>
                <c:pt idx="13">
                  <c:v>13</c:v>
                </c:pt>
                <c:pt idx="14" formatCode="General">
                  <c:v>14</c:v>
                </c:pt>
                <c:pt idx="15">
                  <c:v>15</c:v>
                </c:pt>
                <c:pt idx="16" formatCode="General">
                  <c:v>16</c:v>
                </c:pt>
                <c:pt idx="17">
                  <c:v>17</c:v>
                </c:pt>
                <c:pt idx="18" formatCode="General">
                  <c:v>18</c:v>
                </c:pt>
                <c:pt idx="19">
                  <c:v>19</c:v>
                </c:pt>
                <c:pt idx="20" formatCode="General">
                  <c:v>20</c:v>
                </c:pt>
                <c:pt idx="21">
                  <c:v>21</c:v>
                </c:pt>
                <c:pt idx="22" formatCode="General">
                  <c:v>22</c:v>
                </c:pt>
                <c:pt idx="23">
                  <c:v>23</c:v>
                </c:pt>
                <c:pt idx="24" formatCode="General">
                  <c:v>24</c:v>
                </c:pt>
                <c:pt idx="25">
                  <c:v>25</c:v>
                </c:pt>
                <c:pt idx="26" formatCode="General">
                  <c:v>26</c:v>
                </c:pt>
                <c:pt idx="27">
                  <c:v>27</c:v>
                </c:pt>
                <c:pt idx="28" formatCode="General">
                  <c:v>28</c:v>
                </c:pt>
              </c:numCache>
            </c:numRef>
          </c:cat>
          <c:val>
            <c:numRef>
              <c:f>data!$B$143:$B$171</c:f>
              <c:numCache>
                <c:formatCode>0</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extLst>
            <c:ext xmlns:c16="http://schemas.microsoft.com/office/drawing/2014/chart" uri="{C3380CC4-5D6E-409C-BE32-E72D297353CC}">
              <c16:uniqueId val="{00000000-3552-48D4-8028-22AC0DC0443A}"/>
            </c:ext>
          </c:extLst>
        </c:ser>
        <c:ser>
          <c:idx val="1"/>
          <c:order val="1"/>
          <c:tx>
            <c:strRef>
              <c:f>data!$C$142</c:f>
              <c:strCache>
                <c:ptCount val="1"/>
                <c:pt idx="0">
                  <c:v>SKLL</c:v>
                </c:pt>
              </c:strCache>
            </c:strRef>
          </c:tx>
          <c:spPr>
            <a:solidFill>
              <a:srgbClr val="FFFFFF">
                <a:alpha val="50196"/>
              </a:srgbClr>
            </a:solidFill>
            <a:ln w="19050">
              <a:solidFill>
                <a:srgbClr val="00B050"/>
              </a:solidFill>
            </a:ln>
            <a:effectLst>
              <a:outerShdw blurRad="57150" dist="19050" dir="5400000" algn="ctr" rotWithShape="0">
                <a:srgbClr val="000000">
                  <a:alpha val="63000"/>
                </a:srgbClr>
              </a:outerShdw>
            </a:effectLst>
            <a:sp3d contourW="19050">
              <a:contourClr>
                <a:srgbClr val="00B050"/>
              </a:contourClr>
            </a:sp3d>
          </c:spPr>
          <c:cat>
            <c:numRef>
              <c:f>data!$A$143:$A$171</c:f>
              <c:numCache>
                <c:formatCode>0</c:formatCode>
                <c:ptCount val="29"/>
                <c:pt idx="0" formatCode="General">
                  <c:v>0</c:v>
                </c:pt>
                <c:pt idx="1">
                  <c:v>1</c:v>
                </c:pt>
                <c:pt idx="2" formatCode="General">
                  <c:v>2</c:v>
                </c:pt>
                <c:pt idx="3">
                  <c:v>3</c:v>
                </c:pt>
                <c:pt idx="4" formatCode="General">
                  <c:v>4</c:v>
                </c:pt>
                <c:pt idx="5">
                  <c:v>5</c:v>
                </c:pt>
                <c:pt idx="6" formatCode="General">
                  <c:v>6</c:v>
                </c:pt>
                <c:pt idx="7">
                  <c:v>7</c:v>
                </c:pt>
                <c:pt idx="8" formatCode="General">
                  <c:v>8</c:v>
                </c:pt>
                <c:pt idx="9">
                  <c:v>9</c:v>
                </c:pt>
                <c:pt idx="10" formatCode="General">
                  <c:v>10</c:v>
                </c:pt>
                <c:pt idx="11">
                  <c:v>11</c:v>
                </c:pt>
                <c:pt idx="12" formatCode="General">
                  <c:v>12</c:v>
                </c:pt>
                <c:pt idx="13">
                  <c:v>13</c:v>
                </c:pt>
                <c:pt idx="14" formatCode="General">
                  <c:v>14</c:v>
                </c:pt>
                <c:pt idx="15">
                  <c:v>15</c:v>
                </c:pt>
                <c:pt idx="16" formatCode="General">
                  <c:v>16</c:v>
                </c:pt>
                <c:pt idx="17">
                  <c:v>17</c:v>
                </c:pt>
                <c:pt idx="18" formatCode="General">
                  <c:v>18</c:v>
                </c:pt>
                <c:pt idx="19">
                  <c:v>19</c:v>
                </c:pt>
                <c:pt idx="20" formatCode="General">
                  <c:v>20</c:v>
                </c:pt>
                <c:pt idx="21">
                  <c:v>21</c:v>
                </c:pt>
                <c:pt idx="22" formatCode="General">
                  <c:v>22</c:v>
                </c:pt>
                <c:pt idx="23">
                  <c:v>23</c:v>
                </c:pt>
                <c:pt idx="24" formatCode="General">
                  <c:v>24</c:v>
                </c:pt>
                <c:pt idx="25">
                  <c:v>25</c:v>
                </c:pt>
                <c:pt idx="26" formatCode="General">
                  <c:v>26</c:v>
                </c:pt>
                <c:pt idx="27">
                  <c:v>27</c:v>
                </c:pt>
                <c:pt idx="28" formatCode="General">
                  <c:v>28</c:v>
                </c:pt>
              </c:numCache>
            </c:numRef>
          </c:cat>
          <c:val>
            <c:numRef>
              <c:f>data!$C$143:$C$171</c:f>
              <c:numCache>
                <c:formatCode>0</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extLst>
            <c:ext xmlns:c16="http://schemas.microsoft.com/office/drawing/2014/chart" uri="{C3380CC4-5D6E-409C-BE32-E72D297353CC}">
              <c16:uniqueId val="{00000001-3552-48D4-8028-22AC0DC0443A}"/>
            </c:ext>
          </c:extLst>
        </c:ser>
        <c:ser>
          <c:idx val="2"/>
          <c:order val="2"/>
          <c:tx>
            <c:strRef>
              <c:f>data!$D$142</c:f>
              <c:strCache>
                <c:ptCount val="1"/>
                <c:pt idx="0">
                  <c:v>SKLL</c:v>
                </c:pt>
              </c:strCache>
            </c:strRef>
          </c:tx>
          <c:spPr>
            <a:solidFill>
              <a:srgbClr val="FFFFFF">
                <a:alpha val="50196"/>
              </a:srgbClr>
            </a:solidFill>
            <a:ln w="19050">
              <a:solidFill>
                <a:srgbClr val="FFC000"/>
              </a:solidFill>
            </a:ln>
            <a:effectLst>
              <a:outerShdw blurRad="57150" dist="19050" dir="5400000" algn="ctr" rotWithShape="0">
                <a:srgbClr val="000000">
                  <a:alpha val="63000"/>
                </a:srgbClr>
              </a:outerShdw>
            </a:effectLst>
            <a:sp3d contourW="19050">
              <a:contourClr>
                <a:srgbClr val="FFC000"/>
              </a:contourClr>
            </a:sp3d>
          </c:spPr>
          <c:cat>
            <c:numRef>
              <c:f>data!$A$143:$A$171</c:f>
              <c:numCache>
                <c:formatCode>0</c:formatCode>
                <c:ptCount val="29"/>
                <c:pt idx="0" formatCode="General">
                  <c:v>0</c:v>
                </c:pt>
                <c:pt idx="1">
                  <c:v>1</c:v>
                </c:pt>
                <c:pt idx="2" formatCode="General">
                  <c:v>2</c:v>
                </c:pt>
                <c:pt idx="3">
                  <c:v>3</c:v>
                </c:pt>
                <c:pt idx="4" formatCode="General">
                  <c:v>4</c:v>
                </c:pt>
                <c:pt idx="5">
                  <c:v>5</c:v>
                </c:pt>
                <c:pt idx="6" formatCode="General">
                  <c:v>6</c:v>
                </c:pt>
                <c:pt idx="7">
                  <c:v>7</c:v>
                </c:pt>
                <c:pt idx="8" formatCode="General">
                  <c:v>8</c:v>
                </c:pt>
                <c:pt idx="9">
                  <c:v>9</c:v>
                </c:pt>
                <c:pt idx="10" formatCode="General">
                  <c:v>10</c:v>
                </c:pt>
                <c:pt idx="11">
                  <c:v>11</c:v>
                </c:pt>
                <c:pt idx="12" formatCode="General">
                  <c:v>12</c:v>
                </c:pt>
                <c:pt idx="13">
                  <c:v>13</c:v>
                </c:pt>
                <c:pt idx="14" formatCode="General">
                  <c:v>14</c:v>
                </c:pt>
                <c:pt idx="15">
                  <c:v>15</c:v>
                </c:pt>
                <c:pt idx="16" formatCode="General">
                  <c:v>16</c:v>
                </c:pt>
                <c:pt idx="17">
                  <c:v>17</c:v>
                </c:pt>
                <c:pt idx="18" formatCode="General">
                  <c:v>18</c:v>
                </c:pt>
                <c:pt idx="19">
                  <c:v>19</c:v>
                </c:pt>
                <c:pt idx="20" formatCode="General">
                  <c:v>20</c:v>
                </c:pt>
                <c:pt idx="21">
                  <c:v>21</c:v>
                </c:pt>
                <c:pt idx="22" formatCode="General">
                  <c:v>22</c:v>
                </c:pt>
                <c:pt idx="23">
                  <c:v>23</c:v>
                </c:pt>
                <c:pt idx="24" formatCode="General">
                  <c:v>24</c:v>
                </c:pt>
                <c:pt idx="25">
                  <c:v>25</c:v>
                </c:pt>
                <c:pt idx="26" formatCode="General">
                  <c:v>26</c:v>
                </c:pt>
                <c:pt idx="27">
                  <c:v>27</c:v>
                </c:pt>
                <c:pt idx="28" formatCode="General">
                  <c:v>28</c:v>
                </c:pt>
              </c:numCache>
            </c:numRef>
          </c:cat>
          <c:val>
            <c:numRef>
              <c:f>data!$D$143:$D$171</c:f>
              <c:numCache>
                <c:formatCode>0</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extLst>
            <c:ext xmlns:c16="http://schemas.microsoft.com/office/drawing/2014/chart" uri="{C3380CC4-5D6E-409C-BE32-E72D297353CC}">
              <c16:uniqueId val="{00000002-3552-48D4-8028-22AC0DC0443A}"/>
            </c:ext>
          </c:extLst>
        </c:ser>
        <c:ser>
          <c:idx val="3"/>
          <c:order val="3"/>
          <c:tx>
            <c:strRef>
              <c:f>data!$E$142</c:f>
              <c:strCache>
                <c:ptCount val="1"/>
                <c:pt idx="0">
                  <c:v>SKLL</c:v>
                </c:pt>
              </c:strCache>
            </c:strRef>
          </c:tx>
          <c:spPr>
            <a:solidFill>
              <a:srgbClr val="FFFFFF">
                <a:alpha val="50196"/>
              </a:srgbClr>
            </a:solidFill>
            <a:ln w="19050">
              <a:solidFill>
                <a:srgbClr val="FF6600"/>
              </a:solidFill>
            </a:ln>
            <a:effectLst>
              <a:outerShdw blurRad="57150" dist="19050" dir="5400000" algn="ctr" rotWithShape="0">
                <a:srgbClr val="000000">
                  <a:alpha val="63000"/>
                </a:srgbClr>
              </a:outerShdw>
            </a:effectLst>
            <a:sp3d contourW="19050">
              <a:contourClr>
                <a:srgbClr val="FF6600"/>
              </a:contourClr>
            </a:sp3d>
          </c:spPr>
          <c:cat>
            <c:numRef>
              <c:f>data!$A$143:$A$171</c:f>
              <c:numCache>
                <c:formatCode>0</c:formatCode>
                <c:ptCount val="29"/>
                <c:pt idx="0" formatCode="General">
                  <c:v>0</c:v>
                </c:pt>
                <c:pt idx="1">
                  <c:v>1</c:v>
                </c:pt>
                <c:pt idx="2" formatCode="General">
                  <c:v>2</c:v>
                </c:pt>
                <c:pt idx="3">
                  <c:v>3</c:v>
                </c:pt>
                <c:pt idx="4" formatCode="General">
                  <c:v>4</c:v>
                </c:pt>
                <c:pt idx="5">
                  <c:v>5</c:v>
                </c:pt>
                <c:pt idx="6" formatCode="General">
                  <c:v>6</c:v>
                </c:pt>
                <c:pt idx="7">
                  <c:v>7</c:v>
                </c:pt>
                <c:pt idx="8" formatCode="General">
                  <c:v>8</c:v>
                </c:pt>
                <c:pt idx="9">
                  <c:v>9</c:v>
                </c:pt>
                <c:pt idx="10" formatCode="General">
                  <c:v>10</c:v>
                </c:pt>
                <c:pt idx="11">
                  <c:v>11</c:v>
                </c:pt>
                <c:pt idx="12" formatCode="General">
                  <c:v>12</c:v>
                </c:pt>
                <c:pt idx="13">
                  <c:v>13</c:v>
                </c:pt>
                <c:pt idx="14" formatCode="General">
                  <c:v>14</c:v>
                </c:pt>
                <c:pt idx="15">
                  <c:v>15</c:v>
                </c:pt>
                <c:pt idx="16" formatCode="General">
                  <c:v>16</c:v>
                </c:pt>
                <c:pt idx="17">
                  <c:v>17</c:v>
                </c:pt>
                <c:pt idx="18" formatCode="General">
                  <c:v>18</c:v>
                </c:pt>
                <c:pt idx="19">
                  <c:v>19</c:v>
                </c:pt>
                <c:pt idx="20" formatCode="General">
                  <c:v>20</c:v>
                </c:pt>
                <c:pt idx="21">
                  <c:v>21</c:v>
                </c:pt>
                <c:pt idx="22" formatCode="General">
                  <c:v>22</c:v>
                </c:pt>
                <c:pt idx="23">
                  <c:v>23</c:v>
                </c:pt>
                <c:pt idx="24" formatCode="General">
                  <c:v>24</c:v>
                </c:pt>
                <c:pt idx="25">
                  <c:v>25</c:v>
                </c:pt>
                <c:pt idx="26" formatCode="General">
                  <c:v>26</c:v>
                </c:pt>
                <c:pt idx="27">
                  <c:v>27</c:v>
                </c:pt>
                <c:pt idx="28" formatCode="General">
                  <c:v>28</c:v>
                </c:pt>
              </c:numCache>
            </c:numRef>
          </c:cat>
          <c:val>
            <c:numRef>
              <c:f>data!$E$143:$E$171</c:f>
              <c:numCache>
                <c:formatCode>0</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extLst>
            <c:ext xmlns:c16="http://schemas.microsoft.com/office/drawing/2014/chart" uri="{C3380CC4-5D6E-409C-BE32-E72D297353CC}">
              <c16:uniqueId val="{00000003-3552-48D4-8028-22AC0DC0443A}"/>
            </c:ext>
          </c:extLst>
        </c:ser>
        <c:ser>
          <c:idx val="4"/>
          <c:order val="4"/>
          <c:tx>
            <c:strRef>
              <c:f>data!$F$142</c:f>
              <c:strCache>
                <c:ptCount val="1"/>
                <c:pt idx="0">
                  <c:v>SKLL</c:v>
                </c:pt>
              </c:strCache>
            </c:strRef>
          </c:tx>
          <c:spPr>
            <a:solidFill>
              <a:srgbClr val="FFFFFF">
                <a:alpha val="50196"/>
              </a:srgbClr>
            </a:solidFill>
            <a:ln w="19050">
              <a:solidFill>
                <a:srgbClr val="C00000"/>
              </a:solidFill>
            </a:ln>
            <a:effectLst>
              <a:outerShdw blurRad="57150" dist="19050" dir="5400000" algn="ctr" rotWithShape="0">
                <a:srgbClr val="000000">
                  <a:alpha val="63000"/>
                </a:srgbClr>
              </a:outerShdw>
            </a:effectLst>
            <a:sp3d contourW="19050">
              <a:contourClr>
                <a:srgbClr val="C00000"/>
              </a:contourClr>
            </a:sp3d>
          </c:spPr>
          <c:cat>
            <c:numRef>
              <c:f>data!$A$143:$A$171</c:f>
              <c:numCache>
                <c:formatCode>0</c:formatCode>
                <c:ptCount val="29"/>
                <c:pt idx="0" formatCode="General">
                  <c:v>0</c:v>
                </c:pt>
                <c:pt idx="1">
                  <c:v>1</c:v>
                </c:pt>
                <c:pt idx="2" formatCode="General">
                  <c:v>2</c:v>
                </c:pt>
                <c:pt idx="3">
                  <c:v>3</c:v>
                </c:pt>
                <c:pt idx="4" formatCode="General">
                  <c:v>4</c:v>
                </c:pt>
                <c:pt idx="5">
                  <c:v>5</c:v>
                </c:pt>
                <c:pt idx="6" formatCode="General">
                  <c:v>6</c:v>
                </c:pt>
                <c:pt idx="7">
                  <c:v>7</c:v>
                </c:pt>
                <c:pt idx="8" formatCode="General">
                  <c:v>8</c:v>
                </c:pt>
                <c:pt idx="9">
                  <c:v>9</c:v>
                </c:pt>
                <c:pt idx="10" formatCode="General">
                  <c:v>10</c:v>
                </c:pt>
                <c:pt idx="11">
                  <c:v>11</c:v>
                </c:pt>
                <c:pt idx="12" formatCode="General">
                  <c:v>12</c:v>
                </c:pt>
                <c:pt idx="13">
                  <c:v>13</c:v>
                </c:pt>
                <c:pt idx="14" formatCode="General">
                  <c:v>14</c:v>
                </c:pt>
                <c:pt idx="15">
                  <c:v>15</c:v>
                </c:pt>
                <c:pt idx="16" formatCode="General">
                  <c:v>16</c:v>
                </c:pt>
                <c:pt idx="17">
                  <c:v>17</c:v>
                </c:pt>
                <c:pt idx="18" formatCode="General">
                  <c:v>18</c:v>
                </c:pt>
                <c:pt idx="19">
                  <c:v>19</c:v>
                </c:pt>
                <c:pt idx="20" formatCode="General">
                  <c:v>20</c:v>
                </c:pt>
                <c:pt idx="21">
                  <c:v>21</c:v>
                </c:pt>
                <c:pt idx="22" formatCode="General">
                  <c:v>22</c:v>
                </c:pt>
                <c:pt idx="23">
                  <c:v>23</c:v>
                </c:pt>
                <c:pt idx="24" formatCode="General">
                  <c:v>24</c:v>
                </c:pt>
                <c:pt idx="25">
                  <c:v>25</c:v>
                </c:pt>
                <c:pt idx="26" formatCode="General">
                  <c:v>26</c:v>
                </c:pt>
                <c:pt idx="27">
                  <c:v>27</c:v>
                </c:pt>
                <c:pt idx="28" formatCode="General">
                  <c:v>28</c:v>
                </c:pt>
              </c:numCache>
            </c:numRef>
          </c:cat>
          <c:val>
            <c:numRef>
              <c:f>data!$F$143:$F$171</c:f>
              <c:numCache>
                <c:formatCode>0</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extLst>
            <c:ext xmlns:c16="http://schemas.microsoft.com/office/drawing/2014/chart" uri="{C3380CC4-5D6E-409C-BE32-E72D297353CC}">
              <c16:uniqueId val="{00000004-3552-48D4-8028-22AC0DC0443A}"/>
            </c:ext>
          </c:extLst>
        </c:ser>
        <c:ser>
          <c:idx val="5"/>
          <c:order val="5"/>
          <c:tx>
            <c:strRef>
              <c:f>data!$G$142</c:f>
              <c:strCache>
                <c:ptCount val="1"/>
                <c:pt idx="0">
                  <c:v>SKLL</c:v>
                </c:pt>
              </c:strCache>
            </c:strRef>
          </c:tx>
          <c:spPr>
            <a:solidFill>
              <a:srgbClr val="FFFFFF">
                <a:alpha val="50196"/>
              </a:srgbClr>
            </a:solidFill>
            <a:ln w="19050">
              <a:solidFill>
                <a:srgbClr val="FF0000"/>
              </a:solidFill>
            </a:ln>
            <a:effectLst>
              <a:outerShdw blurRad="57150" dist="19050" dir="5400000" algn="ctr" rotWithShape="0">
                <a:srgbClr val="000000">
                  <a:alpha val="63000"/>
                </a:srgbClr>
              </a:outerShdw>
            </a:effectLst>
            <a:sp3d contourW="19050">
              <a:contourClr>
                <a:srgbClr val="FF0000"/>
              </a:contourClr>
            </a:sp3d>
          </c:spPr>
          <c:cat>
            <c:numRef>
              <c:f>data!$A$143:$A$171</c:f>
              <c:numCache>
                <c:formatCode>0</c:formatCode>
                <c:ptCount val="29"/>
                <c:pt idx="0" formatCode="General">
                  <c:v>0</c:v>
                </c:pt>
                <c:pt idx="1">
                  <c:v>1</c:v>
                </c:pt>
                <c:pt idx="2" formatCode="General">
                  <c:v>2</c:v>
                </c:pt>
                <c:pt idx="3">
                  <c:v>3</c:v>
                </c:pt>
                <c:pt idx="4" formatCode="General">
                  <c:v>4</c:v>
                </c:pt>
                <c:pt idx="5">
                  <c:v>5</c:v>
                </c:pt>
                <c:pt idx="6" formatCode="General">
                  <c:v>6</c:v>
                </c:pt>
                <c:pt idx="7">
                  <c:v>7</c:v>
                </c:pt>
                <c:pt idx="8" formatCode="General">
                  <c:v>8</c:v>
                </c:pt>
                <c:pt idx="9">
                  <c:v>9</c:v>
                </c:pt>
                <c:pt idx="10" formatCode="General">
                  <c:v>10</c:v>
                </c:pt>
                <c:pt idx="11">
                  <c:v>11</c:v>
                </c:pt>
                <c:pt idx="12" formatCode="General">
                  <c:v>12</c:v>
                </c:pt>
                <c:pt idx="13">
                  <c:v>13</c:v>
                </c:pt>
                <c:pt idx="14" formatCode="General">
                  <c:v>14</c:v>
                </c:pt>
                <c:pt idx="15">
                  <c:v>15</c:v>
                </c:pt>
                <c:pt idx="16" formatCode="General">
                  <c:v>16</c:v>
                </c:pt>
                <c:pt idx="17">
                  <c:v>17</c:v>
                </c:pt>
                <c:pt idx="18" formatCode="General">
                  <c:v>18</c:v>
                </c:pt>
                <c:pt idx="19">
                  <c:v>19</c:v>
                </c:pt>
                <c:pt idx="20" formatCode="General">
                  <c:v>20</c:v>
                </c:pt>
                <c:pt idx="21">
                  <c:v>21</c:v>
                </c:pt>
                <c:pt idx="22" formatCode="General">
                  <c:v>22</c:v>
                </c:pt>
                <c:pt idx="23">
                  <c:v>23</c:v>
                </c:pt>
                <c:pt idx="24" formatCode="General">
                  <c:v>24</c:v>
                </c:pt>
                <c:pt idx="25">
                  <c:v>25</c:v>
                </c:pt>
                <c:pt idx="26" formatCode="General">
                  <c:v>26</c:v>
                </c:pt>
                <c:pt idx="27">
                  <c:v>27</c:v>
                </c:pt>
                <c:pt idx="28" formatCode="General">
                  <c:v>28</c:v>
                </c:pt>
              </c:numCache>
            </c:numRef>
          </c:cat>
          <c:val>
            <c:numRef>
              <c:f>data!$G$143:$G$171</c:f>
              <c:numCache>
                <c:formatCode>0</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extLst>
            <c:ext xmlns:c16="http://schemas.microsoft.com/office/drawing/2014/chart" uri="{C3380CC4-5D6E-409C-BE32-E72D297353CC}">
              <c16:uniqueId val="{00000005-3552-48D4-8028-22AC0DC0443A}"/>
            </c:ext>
          </c:extLst>
        </c:ser>
        <c:ser>
          <c:idx val="6"/>
          <c:order val="6"/>
          <c:tx>
            <c:strRef>
              <c:f>data!$H$142</c:f>
              <c:strCache>
                <c:ptCount val="1"/>
                <c:pt idx="0">
                  <c:v>SKLL</c:v>
                </c:pt>
              </c:strCache>
            </c:strRef>
          </c:tx>
          <c:spPr>
            <a:solidFill>
              <a:srgbClr val="FFFFFF">
                <a:alpha val="50196"/>
              </a:srgbClr>
            </a:solidFill>
            <a:ln w="19050">
              <a:solidFill>
                <a:srgbClr val="FF00FF"/>
              </a:solidFill>
            </a:ln>
            <a:effectLst>
              <a:outerShdw blurRad="57150" dist="19050" dir="5400000" algn="ctr" rotWithShape="0">
                <a:srgbClr val="000000">
                  <a:alpha val="63000"/>
                </a:srgbClr>
              </a:outerShdw>
            </a:effectLst>
            <a:sp3d contourW="19050">
              <a:contourClr>
                <a:srgbClr val="FF00FF"/>
              </a:contourClr>
            </a:sp3d>
          </c:spPr>
          <c:cat>
            <c:numRef>
              <c:f>data!$A$143:$A$171</c:f>
              <c:numCache>
                <c:formatCode>0</c:formatCode>
                <c:ptCount val="29"/>
                <c:pt idx="0" formatCode="General">
                  <c:v>0</c:v>
                </c:pt>
                <c:pt idx="1">
                  <c:v>1</c:v>
                </c:pt>
                <c:pt idx="2" formatCode="General">
                  <c:v>2</c:v>
                </c:pt>
                <c:pt idx="3">
                  <c:v>3</c:v>
                </c:pt>
                <c:pt idx="4" formatCode="General">
                  <c:v>4</c:v>
                </c:pt>
                <c:pt idx="5">
                  <c:v>5</c:v>
                </c:pt>
                <c:pt idx="6" formatCode="General">
                  <c:v>6</c:v>
                </c:pt>
                <c:pt idx="7">
                  <c:v>7</c:v>
                </c:pt>
                <c:pt idx="8" formatCode="General">
                  <c:v>8</c:v>
                </c:pt>
                <c:pt idx="9">
                  <c:v>9</c:v>
                </c:pt>
                <c:pt idx="10" formatCode="General">
                  <c:v>10</c:v>
                </c:pt>
                <c:pt idx="11">
                  <c:v>11</c:v>
                </c:pt>
                <c:pt idx="12" formatCode="General">
                  <c:v>12</c:v>
                </c:pt>
                <c:pt idx="13">
                  <c:v>13</c:v>
                </c:pt>
                <c:pt idx="14" formatCode="General">
                  <c:v>14</c:v>
                </c:pt>
                <c:pt idx="15">
                  <c:v>15</c:v>
                </c:pt>
                <c:pt idx="16" formatCode="General">
                  <c:v>16</c:v>
                </c:pt>
                <c:pt idx="17">
                  <c:v>17</c:v>
                </c:pt>
                <c:pt idx="18" formatCode="General">
                  <c:v>18</c:v>
                </c:pt>
                <c:pt idx="19">
                  <c:v>19</c:v>
                </c:pt>
                <c:pt idx="20" formatCode="General">
                  <c:v>20</c:v>
                </c:pt>
                <c:pt idx="21">
                  <c:v>21</c:v>
                </c:pt>
                <c:pt idx="22" formatCode="General">
                  <c:v>22</c:v>
                </c:pt>
                <c:pt idx="23">
                  <c:v>23</c:v>
                </c:pt>
                <c:pt idx="24" formatCode="General">
                  <c:v>24</c:v>
                </c:pt>
                <c:pt idx="25">
                  <c:v>25</c:v>
                </c:pt>
                <c:pt idx="26" formatCode="General">
                  <c:v>26</c:v>
                </c:pt>
                <c:pt idx="27">
                  <c:v>27</c:v>
                </c:pt>
                <c:pt idx="28" formatCode="General">
                  <c:v>28</c:v>
                </c:pt>
              </c:numCache>
            </c:numRef>
          </c:cat>
          <c:val>
            <c:numRef>
              <c:f>data!$H$143:$H$171</c:f>
              <c:numCache>
                <c:formatCode>0</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extLst>
            <c:ext xmlns:c16="http://schemas.microsoft.com/office/drawing/2014/chart" uri="{C3380CC4-5D6E-409C-BE32-E72D297353CC}">
              <c16:uniqueId val="{00000006-3552-48D4-8028-22AC0DC0443A}"/>
            </c:ext>
          </c:extLst>
        </c:ser>
        <c:ser>
          <c:idx val="7"/>
          <c:order val="7"/>
          <c:tx>
            <c:strRef>
              <c:f>data!$I$142</c:f>
              <c:strCache>
                <c:ptCount val="1"/>
                <c:pt idx="0">
                  <c:v>SKLL</c:v>
                </c:pt>
              </c:strCache>
            </c:strRef>
          </c:tx>
          <c:spPr>
            <a:solidFill>
              <a:srgbClr val="FFFFFF">
                <a:alpha val="50196"/>
              </a:srgbClr>
            </a:solidFill>
            <a:ln w="19050">
              <a:solidFill>
                <a:srgbClr val="9900CC"/>
              </a:solidFill>
            </a:ln>
            <a:effectLst>
              <a:outerShdw blurRad="57150" dist="19050" dir="5400000" algn="ctr" rotWithShape="0">
                <a:srgbClr val="000000">
                  <a:alpha val="63000"/>
                </a:srgbClr>
              </a:outerShdw>
            </a:effectLst>
            <a:sp3d contourW="19050">
              <a:contourClr>
                <a:srgbClr val="9900CC"/>
              </a:contourClr>
            </a:sp3d>
          </c:spPr>
          <c:cat>
            <c:numRef>
              <c:f>data!$A$143:$A$171</c:f>
              <c:numCache>
                <c:formatCode>0</c:formatCode>
                <c:ptCount val="29"/>
                <c:pt idx="0" formatCode="General">
                  <c:v>0</c:v>
                </c:pt>
                <c:pt idx="1">
                  <c:v>1</c:v>
                </c:pt>
                <c:pt idx="2" formatCode="General">
                  <c:v>2</c:v>
                </c:pt>
                <c:pt idx="3">
                  <c:v>3</c:v>
                </c:pt>
                <c:pt idx="4" formatCode="General">
                  <c:v>4</c:v>
                </c:pt>
                <c:pt idx="5">
                  <c:v>5</c:v>
                </c:pt>
                <c:pt idx="6" formatCode="General">
                  <c:v>6</c:v>
                </c:pt>
                <c:pt idx="7">
                  <c:v>7</c:v>
                </c:pt>
                <c:pt idx="8" formatCode="General">
                  <c:v>8</c:v>
                </c:pt>
                <c:pt idx="9">
                  <c:v>9</c:v>
                </c:pt>
                <c:pt idx="10" formatCode="General">
                  <c:v>10</c:v>
                </c:pt>
                <c:pt idx="11">
                  <c:v>11</c:v>
                </c:pt>
                <c:pt idx="12" formatCode="General">
                  <c:v>12</c:v>
                </c:pt>
                <c:pt idx="13">
                  <c:v>13</c:v>
                </c:pt>
                <c:pt idx="14" formatCode="General">
                  <c:v>14</c:v>
                </c:pt>
                <c:pt idx="15">
                  <c:v>15</c:v>
                </c:pt>
                <c:pt idx="16" formatCode="General">
                  <c:v>16</c:v>
                </c:pt>
                <c:pt idx="17">
                  <c:v>17</c:v>
                </c:pt>
                <c:pt idx="18" formatCode="General">
                  <c:v>18</c:v>
                </c:pt>
                <c:pt idx="19">
                  <c:v>19</c:v>
                </c:pt>
                <c:pt idx="20" formatCode="General">
                  <c:v>20</c:v>
                </c:pt>
                <c:pt idx="21">
                  <c:v>21</c:v>
                </c:pt>
                <c:pt idx="22" formatCode="General">
                  <c:v>22</c:v>
                </c:pt>
                <c:pt idx="23">
                  <c:v>23</c:v>
                </c:pt>
                <c:pt idx="24" formatCode="General">
                  <c:v>24</c:v>
                </c:pt>
                <c:pt idx="25">
                  <c:v>25</c:v>
                </c:pt>
                <c:pt idx="26" formatCode="General">
                  <c:v>26</c:v>
                </c:pt>
                <c:pt idx="27">
                  <c:v>27</c:v>
                </c:pt>
                <c:pt idx="28" formatCode="General">
                  <c:v>28</c:v>
                </c:pt>
              </c:numCache>
            </c:numRef>
          </c:cat>
          <c:val>
            <c:numRef>
              <c:f>data!$I$143:$I$171</c:f>
              <c:numCache>
                <c:formatCode>0</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extLst>
            <c:ext xmlns:c16="http://schemas.microsoft.com/office/drawing/2014/chart" uri="{C3380CC4-5D6E-409C-BE32-E72D297353CC}">
              <c16:uniqueId val="{00000007-3552-48D4-8028-22AC0DC0443A}"/>
            </c:ext>
          </c:extLst>
        </c:ser>
        <c:ser>
          <c:idx val="8"/>
          <c:order val="8"/>
          <c:tx>
            <c:strRef>
              <c:f>data!$J$142</c:f>
              <c:strCache>
                <c:ptCount val="1"/>
                <c:pt idx="0">
                  <c:v>SKLL</c:v>
                </c:pt>
              </c:strCache>
            </c:strRef>
          </c:tx>
          <c:spPr>
            <a:solidFill>
              <a:srgbClr val="FFFFFF">
                <a:alpha val="50196"/>
              </a:srgbClr>
            </a:solidFill>
            <a:ln w="19050">
              <a:solidFill>
                <a:srgbClr val="0070C0"/>
              </a:solidFill>
            </a:ln>
            <a:effectLst>
              <a:outerShdw blurRad="57150" dist="19050" dir="5400000" algn="ctr" rotWithShape="0">
                <a:srgbClr val="000000">
                  <a:alpha val="63000"/>
                </a:srgbClr>
              </a:outerShdw>
            </a:effectLst>
            <a:sp3d contourW="19050">
              <a:contourClr>
                <a:srgbClr val="0070C0"/>
              </a:contourClr>
            </a:sp3d>
          </c:spPr>
          <c:cat>
            <c:numRef>
              <c:f>data!$A$143:$A$171</c:f>
              <c:numCache>
                <c:formatCode>0</c:formatCode>
                <c:ptCount val="29"/>
                <c:pt idx="0" formatCode="General">
                  <c:v>0</c:v>
                </c:pt>
                <c:pt idx="1">
                  <c:v>1</c:v>
                </c:pt>
                <c:pt idx="2" formatCode="General">
                  <c:v>2</c:v>
                </c:pt>
                <c:pt idx="3">
                  <c:v>3</c:v>
                </c:pt>
                <c:pt idx="4" formatCode="General">
                  <c:v>4</c:v>
                </c:pt>
                <c:pt idx="5">
                  <c:v>5</c:v>
                </c:pt>
                <c:pt idx="6" formatCode="General">
                  <c:v>6</c:v>
                </c:pt>
                <c:pt idx="7">
                  <c:v>7</c:v>
                </c:pt>
                <c:pt idx="8" formatCode="General">
                  <c:v>8</c:v>
                </c:pt>
                <c:pt idx="9">
                  <c:v>9</c:v>
                </c:pt>
                <c:pt idx="10" formatCode="General">
                  <c:v>10</c:v>
                </c:pt>
                <c:pt idx="11">
                  <c:v>11</c:v>
                </c:pt>
                <c:pt idx="12" formatCode="General">
                  <c:v>12</c:v>
                </c:pt>
                <c:pt idx="13">
                  <c:v>13</c:v>
                </c:pt>
                <c:pt idx="14" formatCode="General">
                  <c:v>14</c:v>
                </c:pt>
                <c:pt idx="15">
                  <c:v>15</c:v>
                </c:pt>
                <c:pt idx="16" formatCode="General">
                  <c:v>16</c:v>
                </c:pt>
                <c:pt idx="17">
                  <c:v>17</c:v>
                </c:pt>
                <c:pt idx="18" formatCode="General">
                  <c:v>18</c:v>
                </c:pt>
                <c:pt idx="19">
                  <c:v>19</c:v>
                </c:pt>
                <c:pt idx="20" formatCode="General">
                  <c:v>20</c:v>
                </c:pt>
                <c:pt idx="21">
                  <c:v>21</c:v>
                </c:pt>
                <c:pt idx="22" formatCode="General">
                  <c:v>22</c:v>
                </c:pt>
                <c:pt idx="23">
                  <c:v>23</c:v>
                </c:pt>
                <c:pt idx="24" formatCode="General">
                  <c:v>24</c:v>
                </c:pt>
                <c:pt idx="25">
                  <c:v>25</c:v>
                </c:pt>
                <c:pt idx="26" formatCode="General">
                  <c:v>26</c:v>
                </c:pt>
                <c:pt idx="27">
                  <c:v>27</c:v>
                </c:pt>
                <c:pt idx="28" formatCode="General">
                  <c:v>28</c:v>
                </c:pt>
              </c:numCache>
            </c:numRef>
          </c:cat>
          <c:val>
            <c:numRef>
              <c:f>data!$J$143:$J$171</c:f>
              <c:numCache>
                <c:formatCode>0</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extLst>
            <c:ext xmlns:c16="http://schemas.microsoft.com/office/drawing/2014/chart" uri="{C3380CC4-5D6E-409C-BE32-E72D297353CC}">
              <c16:uniqueId val="{00000002-08B6-45F2-BAA0-135938E687B1}"/>
            </c:ext>
          </c:extLst>
        </c:ser>
        <c:dLbls>
          <c:showLegendKey val="0"/>
          <c:showVal val="0"/>
          <c:showCatName val="0"/>
          <c:showSerName val="0"/>
          <c:showPercent val="0"/>
          <c:showBubbleSize val="0"/>
        </c:dLbls>
        <c:axId val="1593296640"/>
        <c:axId val="1593297056"/>
        <c:axId val="1780311088"/>
      </c:area3DChart>
      <c:dateAx>
        <c:axId val="1593296640"/>
        <c:scaling>
          <c:orientation val="minMax"/>
        </c:scaling>
        <c:delete val="1"/>
        <c:axPos val="b"/>
        <c:numFmt formatCode="General" sourceLinked="1"/>
        <c:majorTickMark val="out"/>
        <c:minorTickMark val="none"/>
        <c:tickLblPos val="nextTo"/>
        <c:crossAx val="1593297056"/>
        <c:crosses val="autoZero"/>
        <c:auto val="0"/>
        <c:lblOffset val="100"/>
        <c:baseTimeUnit val="days"/>
      </c:dateAx>
      <c:valAx>
        <c:axId val="1593297056"/>
        <c:scaling>
          <c:orientation val="minMax"/>
        </c:scaling>
        <c:delete val="0"/>
        <c:axPos val="l"/>
        <c:majorGridlines>
          <c:spPr>
            <a:ln w="9525" cap="flat" cmpd="sng" algn="ctr">
              <a:solidFill>
                <a:schemeClr val="bg1">
                  <a:lumMod val="85000"/>
                </a:schemeClr>
              </a:solidFill>
              <a:round/>
            </a:ln>
            <a:effectLst/>
          </c:spPr>
        </c:majorGridlines>
        <c:minorGridlines>
          <c:spPr>
            <a:ln w="3175">
              <a:solidFill>
                <a:schemeClr val="tx1">
                  <a:lumMod val="65000"/>
                  <a:lumOff val="35000"/>
                </a:schemeClr>
              </a:solidFill>
            </a:ln>
            <a:effectLst/>
          </c:spPr>
        </c:min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593296640"/>
        <c:crosses val="autoZero"/>
        <c:crossBetween val="midCat"/>
        <c:majorUnit val="30"/>
        <c:minorUnit val="10"/>
      </c:valAx>
      <c:serAx>
        <c:axId val="1780311088"/>
        <c:scaling>
          <c:orientation val="minMax"/>
        </c:scaling>
        <c:delete val="1"/>
        <c:axPos val="b"/>
        <c:majorTickMark val="out"/>
        <c:minorTickMark val="none"/>
        <c:tickLblPos val="nextTo"/>
        <c:crossAx val="1593297056"/>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5"/>
      <c:rotY val="359"/>
      <c:depthPercent val="100"/>
      <c:rAngAx val="0"/>
      <c:perspective val="1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7152647130709272E-3"/>
          <c:y val="1.5851427662451286E-2"/>
          <c:w val="0.91276777902762174"/>
          <c:h val="0.96815929163952608"/>
        </c:manualLayout>
      </c:layout>
      <c:area3DChart>
        <c:grouping val="standard"/>
        <c:varyColors val="0"/>
        <c:ser>
          <c:idx val="0"/>
          <c:order val="0"/>
          <c:tx>
            <c:strRef>
              <c:f>data!$M$142</c:f>
              <c:strCache>
                <c:ptCount val="1"/>
                <c:pt idx="0">
                  <c:v>SKLL</c:v>
                </c:pt>
              </c:strCache>
            </c:strRef>
          </c:tx>
          <c:spPr>
            <a:solidFill>
              <a:srgbClr val="FFFFFF">
                <a:alpha val="50196"/>
              </a:srgbClr>
            </a:solidFill>
            <a:ln w="19050">
              <a:solidFill>
                <a:srgbClr val="00B0F0"/>
              </a:solidFill>
            </a:ln>
            <a:effectLst>
              <a:outerShdw blurRad="57150" dist="19050" dir="5400000" algn="ctr" rotWithShape="0">
                <a:srgbClr val="000000">
                  <a:alpha val="63000"/>
                </a:srgbClr>
              </a:outerShdw>
            </a:effectLst>
            <a:sp3d contourW="19050">
              <a:contourClr>
                <a:srgbClr val="00B0F0"/>
              </a:contourClr>
            </a:sp3d>
          </c:spPr>
          <c:cat>
            <c:numRef>
              <c:f>data!$L$143:$L$171</c:f>
              <c:numCache>
                <c:formatCode>0</c:formatCode>
                <c:ptCount val="29"/>
                <c:pt idx="0" formatCode="General">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numCache>
            </c:numRef>
          </c:cat>
          <c:val>
            <c:numRef>
              <c:f>data!$M$143:$M$171</c:f>
              <c:numCache>
                <c:formatCode>0</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extLst>
            <c:ext xmlns:c16="http://schemas.microsoft.com/office/drawing/2014/chart" uri="{C3380CC4-5D6E-409C-BE32-E72D297353CC}">
              <c16:uniqueId val="{00000000-14F6-4BAE-AD8E-7CA1F754A31F}"/>
            </c:ext>
          </c:extLst>
        </c:ser>
        <c:ser>
          <c:idx val="1"/>
          <c:order val="1"/>
          <c:tx>
            <c:strRef>
              <c:f>data!$N$142</c:f>
              <c:strCache>
                <c:ptCount val="1"/>
                <c:pt idx="0">
                  <c:v>SKLL</c:v>
                </c:pt>
              </c:strCache>
            </c:strRef>
          </c:tx>
          <c:spPr>
            <a:solidFill>
              <a:srgbClr val="FFFFFF">
                <a:alpha val="50196"/>
              </a:srgbClr>
            </a:solidFill>
            <a:ln w="19050">
              <a:solidFill>
                <a:srgbClr val="00B050"/>
              </a:solidFill>
            </a:ln>
            <a:effectLst>
              <a:outerShdw blurRad="57150" dist="19050" dir="5400000" algn="ctr" rotWithShape="0">
                <a:srgbClr val="000000">
                  <a:alpha val="63000"/>
                </a:srgbClr>
              </a:outerShdw>
            </a:effectLst>
            <a:sp3d contourW="19050">
              <a:contourClr>
                <a:srgbClr val="00B050"/>
              </a:contourClr>
            </a:sp3d>
          </c:spPr>
          <c:cat>
            <c:numRef>
              <c:f>data!$L$143:$L$171</c:f>
              <c:numCache>
                <c:formatCode>0</c:formatCode>
                <c:ptCount val="29"/>
                <c:pt idx="0" formatCode="General">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numCache>
            </c:numRef>
          </c:cat>
          <c:val>
            <c:numRef>
              <c:f>data!$N$143:$N$171</c:f>
              <c:numCache>
                <c:formatCode>0</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extLst>
            <c:ext xmlns:c16="http://schemas.microsoft.com/office/drawing/2014/chart" uri="{C3380CC4-5D6E-409C-BE32-E72D297353CC}">
              <c16:uniqueId val="{00000001-14F6-4BAE-AD8E-7CA1F754A31F}"/>
            </c:ext>
          </c:extLst>
        </c:ser>
        <c:ser>
          <c:idx val="2"/>
          <c:order val="2"/>
          <c:tx>
            <c:strRef>
              <c:f>data!$O$142</c:f>
              <c:strCache>
                <c:ptCount val="1"/>
                <c:pt idx="0">
                  <c:v>SKLL</c:v>
                </c:pt>
              </c:strCache>
            </c:strRef>
          </c:tx>
          <c:spPr>
            <a:solidFill>
              <a:srgbClr val="FFFFFF">
                <a:alpha val="50196"/>
              </a:srgbClr>
            </a:solidFill>
            <a:ln w="19050">
              <a:solidFill>
                <a:srgbClr val="FFC000"/>
              </a:solidFill>
            </a:ln>
            <a:effectLst>
              <a:outerShdw blurRad="57150" dist="19050" dir="5400000" algn="ctr" rotWithShape="0">
                <a:srgbClr val="000000">
                  <a:alpha val="63000"/>
                </a:srgbClr>
              </a:outerShdw>
            </a:effectLst>
            <a:sp3d contourW="19050">
              <a:contourClr>
                <a:srgbClr val="FFC000"/>
              </a:contourClr>
            </a:sp3d>
          </c:spPr>
          <c:cat>
            <c:numRef>
              <c:f>data!$L$143:$L$171</c:f>
              <c:numCache>
                <c:formatCode>0</c:formatCode>
                <c:ptCount val="29"/>
                <c:pt idx="0" formatCode="General">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numCache>
            </c:numRef>
          </c:cat>
          <c:val>
            <c:numRef>
              <c:f>data!$O$143:$O$171</c:f>
              <c:numCache>
                <c:formatCode>0</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extLst>
            <c:ext xmlns:c16="http://schemas.microsoft.com/office/drawing/2014/chart" uri="{C3380CC4-5D6E-409C-BE32-E72D297353CC}">
              <c16:uniqueId val="{00000002-14F6-4BAE-AD8E-7CA1F754A31F}"/>
            </c:ext>
          </c:extLst>
        </c:ser>
        <c:ser>
          <c:idx val="3"/>
          <c:order val="3"/>
          <c:tx>
            <c:strRef>
              <c:f>data!$P$142</c:f>
              <c:strCache>
                <c:ptCount val="1"/>
                <c:pt idx="0">
                  <c:v>SKLL</c:v>
                </c:pt>
              </c:strCache>
            </c:strRef>
          </c:tx>
          <c:spPr>
            <a:solidFill>
              <a:srgbClr val="FFFFFF">
                <a:alpha val="50196"/>
              </a:srgbClr>
            </a:solidFill>
            <a:ln w="19050">
              <a:solidFill>
                <a:srgbClr val="FF6600"/>
              </a:solidFill>
            </a:ln>
            <a:effectLst>
              <a:outerShdw blurRad="57150" dist="19050" dir="5400000" algn="ctr" rotWithShape="0">
                <a:srgbClr val="000000">
                  <a:alpha val="63000"/>
                </a:srgbClr>
              </a:outerShdw>
            </a:effectLst>
            <a:sp3d contourW="19050">
              <a:contourClr>
                <a:srgbClr val="FF6600"/>
              </a:contourClr>
            </a:sp3d>
          </c:spPr>
          <c:cat>
            <c:numRef>
              <c:f>data!$L$143:$L$171</c:f>
              <c:numCache>
                <c:formatCode>0</c:formatCode>
                <c:ptCount val="29"/>
                <c:pt idx="0" formatCode="General">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numCache>
            </c:numRef>
          </c:cat>
          <c:val>
            <c:numRef>
              <c:f>data!$P$143:$P$171</c:f>
              <c:numCache>
                <c:formatCode>0</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extLst>
            <c:ext xmlns:c16="http://schemas.microsoft.com/office/drawing/2014/chart" uri="{C3380CC4-5D6E-409C-BE32-E72D297353CC}">
              <c16:uniqueId val="{00000003-14F6-4BAE-AD8E-7CA1F754A31F}"/>
            </c:ext>
          </c:extLst>
        </c:ser>
        <c:ser>
          <c:idx val="4"/>
          <c:order val="4"/>
          <c:tx>
            <c:strRef>
              <c:f>data!$Q$142</c:f>
              <c:strCache>
                <c:ptCount val="1"/>
                <c:pt idx="0">
                  <c:v>SKLL</c:v>
                </c:pt>
              </c:strCache>
            </c:strRef>
          </c:tx>
          <c:spPr>
            <a:solidFill>
              <a:srgbClr val="FFFFFF">
                <a:alpha val="50196"/>
              </a:srgbClr>
            </a:solidFill>
            <a:ln w="19050">
              <a:solidFill>
                <a:srgbClr val="C00000"/>
              </a:solidFill>
            </a:ln>
            <a:effectLst>
              <a:outerShdw blurRad="57150" dist="19050" dir="5400000" algn="ctr" rotWithShape="0">
                <a:srgbClr val="000000">
                  <a:alpha val="63000"/>
                </a:srgbClr>
              </a:outerShdw>
            </a:effectLst>
            <a:sp3d contourW="19050">
              <a:contourClr>
                <a:srgbClr val="C00000"/>
              </a:contourClr>
            </a:sp3d>
          </c:spPr>
          <c:cat>
            <c:numRef>
              <c:f>data!$L$143:$L$171</c:f>
              <c:numCache>
                <c:formatCode>0</c:formatCode>
                <c:ptCount val="29"/>
                <c:pt idx="0" formatCode="General">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numCache>
            </c:numRef>
          </c:cat>
          <c:val>
            <c:numRef>
              <c:f>data!$Q$143:$Q$171</c:f>
              <c:numCache>
                <c:formatCode>0</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extLst>
            <c:ext xmlns:c16="http://schemas.microsoft.com/office/drawing/2014/chart" uri="{C3380CC4-5D6E-409C-BE32-E72D297353CC}">
              <c16:uniqueId val="{00000004-14F6-4BAE-AD8E-7CA1F754A31F}"/>
            </c:ext>
          </c:extLst>
        </c:ser>
        <c:ser>
          <c:idx val="5"/>
          <c:order val="5"/>
          <c:tx>
            <c:strRef>
              <c:f>data!$R$142</c:f>
              <c:strCache>
                <c:ptCount val="1"/>
                <c:pt idx="0">
                  <c:v>SKLL</c:v>
                </c:pt>
              </c:strCache>
            </c:strRef>
          </c:tx>
          <c:spPr>
            <a:solidFill>
              <a:srgbClr val="FFFFFF">
                <a:alpha val="50196"/>
              </a:srgbClr>
            </a:solidFill>
            <a:ln w="19050">
              <a:solidFill>
                <a:srgbClr val="FF0000"/>
              </a:solidFill>
            </a:ln>
            <a:effectLst>
              <a:outerShdw blurRad="57150" dist="19050" dir="5400000" algn="ctr" rotWithShape="0">
                <a:srgbClr val="000000">
                  <a:alpha val="63000"/>
                </a:srgbClr>
              </a:outerShdw>
            </a:effectLst>
            <a:sp3d contourW="19050">
              <a:contourClr>
                <a:srgbClr val="FF0000"/>
              </a:contourClr>
            </a:sp3d>
          </c:spPr>
          <c:cat>
            <c:numRef>
              <c:f>data!$L$143:$L$171</c:f>
              <c:numCache>
                <c:formatCode>0</c:formatCode>
                <c:ptCount val="29"/>
                <c:pt idx="0" formatCode="General">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numCache>
            </c:numRef>
          </c:cat>
          <c:val>
            <c:numRef>
              <c:f>data!$R$143:$R$171</c:f>
              <c:numCache>
                <c:formatCode>0</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extLst>
            <c:ext xmlns:c16="http://schemas.microsoft.com/office/drawing/2014/chart" uri="{C3380CC4-5D6E-409C-BE32-E72D297353CC}">
              <c16:uniqueId val="{00000005-14F6-4BAE-AD8E-7CA1F754A31F}"/>
            </c:ext>
          </c:extLst>
        </c:ser>
        <c:ser>
          <c:idx val="6"/>
          <c:order val="6"/>
          <c:tx>
            <c:strRef>
              <c:f>data!$S$142</c:f>
              <c:strCache>
                <c:ptCount val="1"/>
                <c:pt idx="0">
                  <c:v>SKLL</c:v>
                </c:pt>
              </c:strCache>
            </c:strRef>
          </c:tx>
          <c:spPr>
            <a:solidFill>
              <a:srgbClr val="FFFFFF">
                <a:alpha val="50196"/>
              </a:srgbClr>
            </a:solidFill>
            <a:ln w="19050">
              <a:solidFill>
                <a:srgbClr val="FF00FF"/>
              </a:solidFill>
            </a:ln>
            <a:effectLst>
              <a:outerShdw blurRad="57150" dist="19050" dir="5400000" algn="ctr" rotWithShape="0">
                <a:srgbClr val="000000">
                  <a:alpha val="63000"/>
                </a:srgbClr>
              </a:outerShdw>
            </a:effectLst>
            <a:sp3d contourW="19050">
              <a:contourClr>
                <a:srgbClr val="FF00FF"/>
              </a:contourClr>
            </a:sp3d>
          </c:spPr>
          <c:cat>
            <c:numRef>
              <c:f>data!$L$143:$L$171</c:f>
              <c:numCache>
                <c:formatCode>0</c:formatCode>
                <c:ptCount val="29"/>
                <c:pt idx="0" formatCode="General">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numCache>
            </c:numRef>
          </c:cat>
          <c:val>
            <c:numRef>
              <c:f>data!$S$143:$S$171</c:f>
              <c:numCache>
                <c:formatCode>0</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extLst>
            <c:ext xmlns:c16="http://schemas.microsoft.com/office/drawing/2014/chart" uri="{C3380CC4-5D6E-409C-BE32-E72D297353CC}">
              <c16:uniqueId val="{00000006-14F6-4BAE-AD8E-7CA1F754A31F}"/>
            </c:ext>
          </c:extLst>
        </c:ser>
        <c:ser>
          <c:idx val="7"/>
          <c:order val="7"/>
          <c:tx>
            <c:strRef>
              <c:f>data!$T$142</c:f>
              <c:strCache>
                <c:ptCount val="1"/>
                <c:pt idx="0">
                  <c:v>SKLL</c:v>
                </c:pt>
              </c:strCache>
            </c:strRef>
          </c:tx>
          <c:spPr>
            <a:solidFill>
              <a:srgbClr val="FFFFFF">
                <a:alpha val="50196"/>
              </a:srgbClr>
            </a:solidFill>
            <a:ln w="19050">
              <a:solidFill>
                <a:srgbClr val="9900CC"/>
              </a:solidFill>
            </a:ln>
            <a:effectLst>
              <a:outerShdw blurRad="57150" dist="19050" dir="5400000" algn="ctr" rotWithShape="0">
                <a:srgbClr val="000000">
                  <a:alpha val="63000"/>
                </a:srgbClr>
              </a:outerShdw>
            </a:effectLst>
            <a:sp3d contourW="19050">
              <a:contourClr>
                <a:srgbClr val="9900CC"/>
              </a:contourClr>
            </a:sp3d>
          </c:spPr>
          <c:cat>
            <c:numRef>
              <c:f>data!$L$143:$L$171</c:f>
              <c:numCache>
                <c:formatCode>0</c:formatCode>
                <c:ptCount val="29"/>
                <c:pt idx="0" formatCode="General">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numCache>
            </c:numRef>
          </c:cat>
          <c:val>
            <c:numRef>
              <c:f>data!$T$143:$T$171</c:f>
              <c:numCache>
                <c:formatCode>0</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extLst>
            <c:ext xmlns:c16="http://schemas.microsoft.com/office/drawing/2014/chart" uri="{C3380CC4-5D6E-409C-BE32-E72D297353CC}">
              <c16:uniqueId val="{00000007-14F6-4BAE-AD8E-7CA1F754A31F}"/>
            </c:ext>
          </c:extLst>
        </c:ser>
        <c:ser>
          <c:idx val="8"/>
          <c:order val="8"/>
          <c:tx>
            <c:strRef>
              <c:f>data!$U$142</c:f>
              <c:strCache>
                <c:ptCount val="1"/>
                <c:pt idx="0">
                  <c:v>SKLL</c:v>
                </c:pt>
              </c:strCache>
            </c:strRef>
          </c:tx>
          <c:spPr>
            <a:solidFill>
              <a:srgbClr val="FFFFFF">
                <a:alpha val="50196"/>
              </a:srgbClr>
            </a:solidFill>
            <a:ln w="19050">
              <a:solidFill>
                <a:srgbClr val="0070C0"/>
              </a:solidFill>
            </a:ln>
            <a:effectLst>
              <a:outerShdw blurRad="57150" dist="19050" dir="5400000" algn="ctr" rotWithShape="0">
                <a:srgbClr val="000000">
                  <a:alpha val="63000"/>
                </a:srgbClr>
              </a:outerShdw>
            </a:effectLst>
            <a:sp3d contourW="19050">
              <a:contourClr>
                <a:srgbClr val="0070C0"/>
              </a:contourClr>
            </a:sp3d>
          </c:spPr>
          <c:cat>
            <c:numRef>
              <c:f>data!$L$143:$L$171</c:f>
              <c:numCache>
                <c:formatCode>0</c:formatCode>
                <c:ptCount val="29"/>
                <c:pt idx="0" formatCode="General">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numCache>
            </c:numRef>
          </c:cat>
          <c:val>
            <c:numRef>
              <c:f>data!$U$143:$U$171</c:f>
              <c:numCache>
                <c:formatCode>0</c:formatCode>
                <c:ptCount val="2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extLst>
            <c:ext xmlns:c16="http://schemas.microsoft.com/office/drawing/2014/chart" uri="{C3380CC4-5D6E-409C-BE32-E72D297353CC}">
              <c16:uniqueId val="{00000008-14F6-4BAE-AD8E-7CA1F754A31F}"/>
            </c:ext>
          </c:extLst>
        </c:ser>
        <c:dLbls>
          <c:showLegendKey val="0"/>
          <c:showVal val="0"/>
          <c:showCatName val="0"/>
          <c:showSerName val="0"/>
          <c:showPercent val="0"/>
          <c:showBubbleSize val="0"/>
        </c:dLbls>
        <c:axId val="1593296640"/>
        <c:axId val="1593297056"/>
        <c:axId val="1780311088"/>
      </c:area3DChart>
      <c:dateAx>
        <c:axId val="1593296640"/>
        <c:scaling>
          <c:orientation val="minMax"/>
        </c:scaling>
        <c:delete val="1"/>
        <c:axPos val="b"/>
        <c:numFmt formatCode="General" sourceLinked="1"/>
        <c:majorTickMark val="out"/>
        <c:minorTickMark val="none"/>
        <c:tickLblPos val="nextTo"/>
        <c:crossAx val="1593297056"/>
        <c:crosses val="autoZero"/>
        <c:auto val="0"/>
        <c:lblOffset val="100"/>
        <c:baseTimeUnit val="days"/>
      </c:dateAx>
      <c:valAx>
        <c:axId val="1593297056"/>
        <c:scaling>
          <c:orientation val="minMax"/>
        </c:scaling>
        <c:delete val="0"/>
        <c:axPos val="l"/>
        <c:majorGridlines>
          <c:spPr>
            <a:ln w="0" cap="flat" cmpd="sng" algn="ctr">
              <a:solidFill>
                <a:schemeClr val="bg1">
                  <a:lumMod val="75000"/>
                </a:schemeClr>
              </a:solidFill>
              <a:round/>
            </a:ln>
            <a:effectLst/>
          </c:spPr>
        </c:majorGridlines>
        <c:minorGridlines>
          <c:spPr>
            <a:ln w="3175">
              <a:solidFill>
                <a:schemeClr val="tx1">
                  <a:lumMod val="65000"/>
                  <a:lumOff val="35000"/>
                </a:schemeClr>
              </a:solidFill>
            </a:ln>
            <a:effectLst/>
          </c:spPr>
        </c:minorGridlines>
        <c:numFmt formatCode="0" sourceLinked="1"/>
        <c:majorTickMark val="out"/>
        <c:minorTickMark val="none"/>
        <c:tickLblPos val="high"/>
        <c:spPr>
          <a:noFill/>
          <a:ln>
            <a:noFill/>
          </a:ln>
          <a:effectLst>
            <a:glow rad="63500">
              <a:schemeClr val="accent1">
                <a:satMod val="175000"/>
                <a:alpha val="40000"/>
              </a:schemeClr>
            </a:glow>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93296640"/>
        <c:crosses val="autoZero"/>
        <c:crossBetween val="midCat"/>
        <c:majorUnit val="30"/>
        <c:minorUnit val="10"/>
      </c:valAx>
      <c:serAx>
        <c:axId val="1780311088"/>
        <c:scaling>
          <c:orientation val="minMax"/>
        </c:scaling>
        <c:delete val="1"/>
        <c:axPos val="b"/>
        <c:majorTickMark val="out"/>
        <c:minorTickMark val="none"/>
        <c:tickLblPos val="nextTo"/>
        <c:crossAx val="1593297056"/>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861217135274316"/>
          <c:y val="0.10108387450691393"/>
          <c:w val="0.6960310574055093"/>
          <c:h val="0.70392562844706796"/>
        </c:manualLayout>
      </c:layout>
      <c:lineChart>
        <c:grouping val="standard"/>
        <c:varyColors val="0"/>
        <c:ser>
          <c:idx val="0"/>
          <c:order val="0"/>
          <c:spPr>
            <a:ln w="12700" cap="rnd">
              <a:solidFill>
                <a:schemeClr val="bg1"/>
              </a:solidFill>
            </a:ln>
            <a:effectLst>
              <a:glow rad="152400">
                <a:schemeClr val="bg1">
                  <a:alpha val="20000"/>
                </a:schemeClr>
              </a:glow>
            </a:effectLst>
          </c:spPr>
          <c:marker>
            <c:symbol val="circle"/>
            <c:size val="4"/>
            <c:spPr>
              <a:solidFill>
                <a:schemeClr val="bg1"/>
              </a:solidFill>
              <a:ln w="41275">
                <a:solidFill>
                  <a:schemeClr val="bg1"/>
                </a:solidFill>
              </a:ln>
              <a:effectLst>
                <a:glow rad="152400">
                  <a:schemeClr val="bg1">
                    <a:alpha val="20000"/>
                  </a:schemeClr>
                </a:glow>
              </a:effectLst>
            </c:spPr>
          </c:marker>
          <c:cat>
            <c:multiLvlStrRef>
              <c:f>data!$BY$36:$BY$46</c:f>
            </c:multiLvlStrRef>
          </c:cat>
          <c:val>
            <c:numRef>
              <c:f>data!$BZ$36:$BZ$46</c:f>
              <c:numCache>
                <c:formatCode>General</c:formatCode>
                <c:ptCount val="11"/>
                <c:pt idx="0">
                  <c:v>0</c:v>
                </c:pt>
                <c:pt idx="1">
                  <c:v>0</c:v>
                </c:pt>
                <c:pt idx="2">
                  <c:v>0</c:v>
                </c:pt>
                <c:pt idx="3">
                  <c:v>0</c:v>
                </c:pt>
                <c:pt idx="4">
                  <c:v>0</c:v>
                </c:pt>
                <c:pt idx="5">
                  <c:v>0</c:v>
                </c:pt>
                <c:pt idx="6">
                  <c:v>0</c:v>
                </c:pt>
                <c:pt idx="7">
                  <c:v>0</c:v>
                </c:pt>
                <c:pt idx="8">
                  <c:v>0</c:v>
                </c:pt>
                <c:pt idx="9">
                  <c:v>0</c:v>
                </c:pt>
                <c:pt idx="10">
                  <c:v>0</c:v>
                </c:pt>
              </c:numCache>
            </c:numRef>
          </c:val>
          <c:smooth val="0"/>
          <c:extLst>
            <c:ext xmlns:c16="http://schemas.microsoft.com/office/drawing/2014/chart" uri="{C3380CC4-5D6E-409C-BE32-E72D297353CC}">
              <c16:uniqueId val="{00000000-6C43-4523-8E58-2B535774AC0A}"/>
            </c:ext>
          </c:extLst>
        </c:ser>
        <c:dLbls>
          <c:showLegendKey val="0"/>
          <c:showVal val="0"/>
          <c:showCatName val="0"/>
          <c:showSerName val="0"/>
          <c:showPercent val="0"/>
          <c:showBubbleSize val="0"/>
        </c:dLbls>
        <c:marker val="1"/>
        <c:smooth val="0"/>
        <c:axId val="404663967"/>
        <c:axId val="404649823"/>
      </c:lineChart>
      <c:catAx>
        <c:axId val="404663967"/>
        <c:scaling>
          <c:orientation val="minMax"/>
        </c:scaling>
        <c:delete val="0"/>
        <c:axPos val="b"/>
        <c:majorGridlines>
          <c:spPr>
            <a:ln w="9525" cap="flat" cmpd="sng" algn="ctr">
              <a:solidFill>
                <a:schemeClr val="tx1">
                  <a:lumMod val="85000"/>
                  <a:lumOff val="1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GB">
                    <a:solidFill>
                      <a:schemeClr val="bg1"/>
                    </a:solidFill>
                  </a:rPr>
                  <a:t>GAMEPLAN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4649823"/>
        <c:crosses val="autoZero"/>
        <c:auto val="1"/>
        <c:lblAlgn val="ctr"/>
        <c:lblOffset val="100"/>
        <c:noMultiLvlLbl val="0"/>
      </c:catAx>
      <c:valAx>
        <c:axId val="404649823"/>
        <c:scaling>
          <c:orientation val="minMax"/>
        </c:scaling>
        <c:delete val="0"/>
        <c:axPos val="l"/>
        <c:majorGridlines>
          <c:spPr>
            <a:ln w="9525" cap="flat" cmpd="sng" algn="ctr">
              <a:solidFill>
                <a:schemeClr val="tx1">
                  <a:lumMod val="65000"/>
                  <a:lumOff val="3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r>
                  <a:rPr lang="en-GB">
                    <a:solidFill>
                      <a:schemeClr val="bg1"/>
                    </a:solidFill>
                  </a:rPr>
                  <a:t>LVL</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0466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7038286125703044E-2"/>
          <c:y val="0.10502059969776505"/>
          <c:w val="0.91095101557616653"/>
          <c:h val="0.70564861210530505"/>
        </c:manualLayout>
      </c:layout>
      <c:barChart>
        <c:barDir val="col"/>
        <c:grouping val="clustered"/>
        <c:varyColors val="0"/>
        <c:ser>
          <c:idx val="0"/>
          <c:order val="0"/>
          <c:tx>
            <c:strRef>
              <c:f>data!$Z$17</c:f>
              <c:strCache>
                <c:ptCount val="1"/>
                <c:pt idx="0">
                  <c:v>MONTH</c:v>
                </c:pt>
              </c:strCache>
            </c:strRef>
          </c:tx>
          <c:spPr>
            <a:solidFill>
              <a:schemeClr val="bg1">
                <a:lumMod val="50000"/>
                <a:alpha val="50196"/>
              </a:schemeClr>
            </a:solidFill>
            <a:ln>
              <a:solidFill>
                <a:schemeClr val="bg1">
                  <a:lumMod val="50000"/>
                </a:schemeClr>
              </a:solidFill>
            </a:ln>
            <a:effectLst/>
          </c:spPr>
          <c:invertIfNegative val="0"/>
          <c:cat>
            <c:strRef>
              <c:f>data!$AB$16:$AS$16</c:f>
              <c:strCache>
                <c:ptCount val="18"/>
                <c:pt idx="0">
                  <c:v>SKLL</c:v>
                </c:pt>
                <c:pt idx="1">
                  <c:v>SKLL</c:v>
                </c:pt>
                <c:pt idx="2">
                  <c:v>SKLL</c:v>
                </c:pt>
                <c:pt idx="3">
                  <c:v>SKLL</c:v>
                </c:pt>
                <c:pt idx="4">
                  <c:v>SKLL</c:v>
                </c:pt>
                <c:pt idx="5">
                  <c:v>SKLL</c:v>
                </c:pt>
                <c:pt idx="6">
                  <c:v>SKLL</c:v>
                </c:pt>
                <c:pt idx="7">
                  <c:v>SKLL</c:v>
                </c:pt>
                <c:pt idx="8">
                  <c:v>SKLL</c:v>
                </c:pt>
                <c:pt idx="9">
                  <c:v>SKLL</c:v>
                </c:pt>
                <c:pt idx="10">
                  <c:v>SKLL</c:v>
                </c:pt>
                <c:pt idx="11">
                  <c:v>SKLL</c:v>
                </c:pt>
                <c:pt idx="12">
                  <c:v>SKLL</c:v>
                </c:pt>
                <c:pt idx="13">
                  <c:v>SKLL</c:v>
                </c:pt>
                <c:pt idx="14">
                  <c:v>SKLL</c:v>
                </c:pt>
                <c:pt idx="15">
                  <c:v>SKLL</c:v>
                </c:pt>
                <c:pt idx="16">
                  <c:v>SKLL</c:v>
                </c:pt>
                <c:pt idx="17">
                  <c:v>SKLL</c:v>
                </c:pt>
              </c:strCache>
            </c:strRef>
          </c:cat>
          <c:val>
            <c:numRef>
              <c:f>data!$AB$17:$AS$17</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0-F908-4CD4-98ED-C9499918C9E5}"/>
            </c:ext>
          </c:extLst>
        </c:ser>
        <c:ser>
          <c:idx val="1"/>
          <c:order val="1"/>
          <c:tx>
            <c:strRef>
              <c:f>data!$Z$18</c:f>
              <c:strCache>
                <c:ptCount val="1"/>
                <c:pt idx="0">
                  <c:v>MONTH</c:v>
                </c:pt>
              </c:strCache>
            </c:strRef>
          </c:tx>
          <c:spPr>
            <a:solidFill>
              <a:srgbClr val="FFFFFF">
                <a:alpha val="50196"/>
              </a:srgbClr>
            </a:solidFill>
            <a:ln>
              <a:solidFill>
                <a:schemeClr val="bg1"/>
              </a:solidFill>
            </a:ln>
            <a:effectLst/>
          </c:spPr>
          <c:invertIfNegative val="0"/>
          <c:cat>
            <c:strRef>
              <c:f>data!$AB$16:$AS$16</c:f>
              <c:strCache>
                <c:ptCount val="18"/>
                <c:pt idx="0">
                  <c:v>SKLL</c:v>
                </c:pt>
                <c:pt idx="1">
                  <c:v>SKLL</c:v>
                </c:pt>
                <c:pt idx="2">
                  <c:v>SKLL</c:v>
                </c:pt>
                <c:pt idx="3">
                  <c:v>SKLL</c:v>
                </c:pt>
                <c:pt idx="4">
                  <c:v>SKLL</c:v>
                </c:pt>
                <c:pt idx="5">
                  <c:v>SKLL</c:v>
                </c:pt>
                <c:pt idx="6">
                  <c:v>SKLL</c:v>
                </c:pt>
                <c:pt idx="7">
                  <c:v>SKLL</c:v>
                </c:pt>
                <c:pt idx="8">
                  <c:v>SKLL</c:v>
                </c:pt>
                <c:pt idx="9">
                  <c:v>SKLL</c:v>
                </c:pt>
                <c:pt idx="10">
                  <c:v>SKLL</c:v>
                </c:pt>
                <c:pt idx="11">
                  <c:v>SKLL</c:v>
                </c:pt>
                <c:pt idx="12">
                  <c:v>SKLL</c:v>
                </c:pt>
                <c:pt idx="13">
                  <c:v>SKLL</c:v>
                </c:pt>
                <c:pt idx="14">
                  <c:v>SKLL</c:v>
                </c:pt>
                <c:pt idx="15">
                  <c:v>SKLL</c:v>
                </c:pt>
                <c:pt idx="16">
                  <c:v>SKLL</c:v>
                </c:pt>
                <c:pt idx="17">
                  <c:v>SKLL</c:v>
                </c:pt>
              </c:strCache>
            </c:strRef>
          </c:cat>
          <c:val>
            <c:numRef>
              <c:f>data!$AB$18:$AS$18</c:f>
              <c:numCache>
                <c:formatCode>0</c:formatCode>
                <c:ptCount val="18"/>
                <c:pt idx="0">
                  <c:v>0</c:v>
                </c:pt>
                <c:pt idx="1">
                  <c:v>0</c:v>
                </c:pt>
                <c:pt idx="2">
                  <c:v>0</c:v>
                </c:pt>
                <c:pt idx="3">
                  <c:v>0</c:v>
                </c:pt>
                <c:pt idx="4">
                  <c:v>0</c:v>
                </c:pt>
                <c:pt idx="5">
                  <c:v>0</c:v>
                </c:pt>
                <c:pt idx="6">
                  <c:v>0</c:v>
                </c:pt>
                <c:pt idx="7">
                  <c:v>0</c:v>
                </c:pt>
                <c:pt idx="8">
                  <c:v>0</c:v>
                </c:pt>
                <c:pt idx="9" formatCode="General">
                  <c:v>0</c:v>
                </c:pt>
                <c:pt idx="10" formatCode="General">
                  <c:v>0</c:v>
                </c:pt>
                <c:pt idx="11" formatCode="General">
                  <c:v>0</c:v>
                </c:pt>
                <c:pt idx="12" formatCode="General">
                  <c:v>0</c:v>
                </c:pt>
                <c:pt idx="13" formatCode="General">
                  <c:v>0</c:v>
                </c:pt>
                <c:pt idx="14" formatCode="General">
                  <c:v>0</c:v>
                </c:pt>
                <c:pt idx="15" formatCode="General">
                  <c:v>0</c:v>
                </c:pt>
                <c:pt idx="16" formatCode="General">
                  <c:v>0</c:v>
                </c:pt>
                <c:pt idx="17" formatCode="General">
                  <c:v>0</c:v>
                </c:pt>
              </c:numCache>
            </c:numRef>
          </c:val>
          <c:extLst>
            <c:ext xmlns:c16="http://schemas.microsoft.com/office/drawing/2014/chart" uri="{C3380CC4-5D6E-409C-BE32-E72D297353CC}">
              <c16:uniqueId val="{00000001-F908-4CD4-98ED-C9499918C9E5}"/>
            </c:ext>
          </c:extLst>
        </c:ser>
        <c:dLbls>
          <c:showLegendKey val="0"/>
          <c:showVal val="0"/>
          <c:showCatName val="0"/>
          <c:showSerName val="0"/>
          <c:showPercent val="0"/>
          <c:showBubbleSize val="0"/>
        </c:dLbls>
        <c:gapWidth val="219"/>
        <c:overlap val="-27"/>
        <c:axId val="1028147215"/>
        <c:axId val="1028148879"/>
      </c:barChart>
      <c:catAx>
        <c:axId val="102814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75000"/>
                  </a:schemeClr>
                </a:solidFill>
                <a:latin typeface="+mn-lt"/>
                <a:ea typeface="+mn-ea"/>
                <a:cs typeface="+mn-cs"/>
              </a:defRPr>
            </a:pPr>
            <a:endParaRPr lang="en-US"/>
          </a:p>
        </c:txPr>
        <c:crossAx val="1028148879"/>
        <c:crosses val="autoZero"/>
        <c:auto val="1"/>
        <c:lblAlgn val="ctr"/>
        <c:lblOffset val="100"/>
        <c:noMultiLvlLbl val="0"/>
      </c:catAx>
      <c:valAx>
        <c:axId val="1028148879"/>
        <c:scaling>
          <c:orientation val="minMax"/>
        </c:scaling>
        <c:delete val="0"/>
        <c:axPos val="l"/>
        <c:majorGridlines>
          <c:spPr>
            <a:ln w="9525" cap="flat" cmpd="sng" algn="ctr">
              <a:solidFill>
                <a:schemeClr val="tx1">
                  <a:lumMod val="75000"/>
                  <a:lumOff val="2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XP</a:t>
                </a:r>
              </a:p>
            </c:rich>
          </c:tx>
          <c:layout>
            <c:manualLayout>
              <c:xMode val="edge"/>
              <c:yMode val="edge"/>
              <c:x val="1.6990217464966217E-2"/>
              <c:y val="0.8490469574634399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1028147215"/>
        <c:crosses val="autoZero"/>
        <c:crossBetween val="between"/>
        <c:majorUnit val="600"/>
        <c:minorUnit val="60"/>
      </c:valAx>
      <c:spPr>
        <a:noFill/>
        <a:ln>
          <a:noFill/>
        </a:ln>
        <a:effectLst/>
      </c:spPr>
    </c:plotArea>
    <c:legend>
      <c:legendPos val="b"/>
      <c:legendEntry>
        <c:idx val="0"/>
        <c:txPr>
          <a:bodyPr rot="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Entry>
      <c:layout>
        <c:manualLayout>
          <c:xMode val="edge"/>
          <c:yMode val="edge"/>
          <c:x val="0.44223355036932799"/>
          <c:y val="0.88376185410831187"/>
          <c:w val="0.10284450387546945"/>
          <c:h val="5.790481480991142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hart" Target="../charts/chart11.xml"/><Relationship Id="rId18" Type="http://schemas.openxmlformats.org/officeDocument/2006/relationships/chart" Target="../charts/chart16.xml"/><Relationship Id="rId3" Type="http://schemas.openxmlformats.org/officeDocument/2006/relationships/image" Target="../media/image4.png"/><Relationship Id="rId7" Type="http://schemas.openxmlformats.org/officeDocument/2006/relationships/chart" Target="../charts/chart5.xml"/><Relationship Id="rId12" Type="http://schemas.openxmlformats.org/officeDocument/2006/relationships/chart" Target="../charts/chart10.xml"/><Relationship Id="rId17" Type="http://schemas.openxmlformats.org/officeDocument/2006/relationships/chart" Target="../charts/chart15.xml"/><Relationship Id="rId2" Type="http://schemas.openxmlformats.org/officeDocument/2006/relationships/chart" Target="../charts/chart1.xml"/><Relationship Id="rId16" Type="http://schemas.openxmlformats.org/officeDocument/2006/relationships/chart" Target="../charts/chart14.xml"/><Relationship Id="rId1" Type="http://schemas.openxmlformats.org/officeDocument/2006/relationships/image" Target="../media/image3.jpg"/><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5" Type="http://schemas.openxmlformats.org/officeDocument/2006/relationships/chart" Target="../charts/chart1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 Id="rId1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image" Target="../media/image5.jpg"/></Relationships>
</file>

<file path=xl/drawings/_rels/drawing10.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jpg"/></Relationships>
</file>

<file path=xl/drawings/drawing1.xml><?xml version="1.0" encoding="utf-8"?>
<xdr:wsDr xmlns:xdr="http://schemas.openxmlformats.org/drawingml/2006/spreadsheetDrawing" xmlns:a="http://schemas.openxmlformats.org/drawingml/2006/main">
  <xdr:twoCellAnchor>
    <xdr:from>
      <xdr:col>19</xdr:col>
      <xdr:colOff>0</xdr:colOff>
      <xdr:row>1</xdr:row>
      <xdr:rowOff>0</xdr:rowOff>
    </xdr:from>
    <xdr:to>
      <xdr:col>78</xdr:col>
      <xdr:colOff>0</xdr:colOff>
      <xdr:row>37</xdr:row>
      <xdr:rowOff>0</xdr:rowOff>
    </xdr:to>
    <xdr:sp macro="" textlink="$AJ$451">
      <xdr:nvSpPr>
        <xdr:cNvPr id="5" name="TextBox 4">
          <a:extLst>
            <a:ext uri="{FF2B5EF4-FFF2-40B4-BE49-F238E27FC236}">
              <a16:creationId xmlns:a16="http://schemas.microsoft.com/office/drawing/2014/main" id="{E41927B7-45AB-4EEE-9F7B-160E19ACFC99}"/>
            </a:ext>
          </a:extLst>
        </xdr:cNvPr>
        <xdr:cNvSpPr txBox="1">
          <a:spLocks/>
        </xdr:cNvSpPr>
      </xdr:nvSpPr>
      <xdr:spPr>
        <a:xfrm>
          <a:off x="4512623" y="217714"/>
          <a:ext cx="14012883" cy="7837715"/>
        </a:xfrm>
        <a:prstGeom prst="rect">
          <a:avLst/>
        </a:prstGeom>
        <a:blipFill dpi="0" rotWithShape="1">
          <a:blip xmlns:r="http://schemas.openxmlformats.org/officeDocument/2006/relationships" r:embed="rId1">
            <a:alphaModFix amt="35000"/>
          </a:blip>
          <a:srcRect/>
          <a:stretch>
            <a:fillRect r="-3006"/>
          </a:stretch>
        </a:blip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1CAC96BE-EF17-4147-B556-50A459849DB9}" type="TxLink">
            <a:rPr lang="en-US" sz="700" b="0" i="0" u="none" strike="noStrike" baseline="0">
              <a:solidFill>
                <a:srgbClr val="000000"/>
              </a:solidFill>
              <a:latin typeface="Agency FB"/>
              <a:ea typeface="+mn-ea"/>
              <a:cs typeface="+mn-cs"/>
            </a:rPr>
            <a:pPr marL="0" indent="0" algn="l"/>
            <a:t> </a:t>
          </a:fld>
          <a:endParaRPr lang="en-GB" sz="800" b="1" baseline="0">
            <a:solidFill>
              <a:schemeClr val="bg1"/>
            </a:solidFill>
            <a:latin typeface="+mn-lt"/>
            <a:ea typeface="+mn-ea"/>
            <a:cs typeface="+mn-cs"/>
          </a:endParaRPr>
        </a:p>
      </xdr:txBody>
    </xdr:sp>
    <xdr:clientData/>
  </xdr:twoCellAnchor>
  <xdr:twoCellAnchor editAs="oneCell">
    <xdr:from>
      <xdr:col>3</xdr:col>
      <xdr:colOff>0</xdr:colOff>
      <xdr:row>10</xdr:row>
      <xdr:rowOff>57149</xdr:rowOff>
    </xdr:from>
    <xdr:to>
      <xdr:col>17</xdr:col>
      <xdr:colOff>19805</xdr:colOff>
      <xdr:row>17</xdr:row>
      <xdr:rowOff>207408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85800" y="2152649"/>
          <a:ext cx="3220205" cy="1617109"/>
        </a:xfrm>
        <a:prstGeom prst="rect">
          <a:avLst/>
        </a:prstGeom>
        <a:effectLst/>
      </xdr:spPr>
    </xdr:pic>
    <xdr:clientData/>
  </xdr:twoCellAnchor>
  <xdr:twoCellAnchor>
    <xdr:from>
      <xdr:col>40</xdr:col>
      <xdr:colOff>0</xdr:colOff>
      <xdr:row>63</xdr:row>
      <xdr:rowOff>9524</xdr:rowOff>
    </xdr:from>
    <xdr:to>
      <xdr:col>78</xdr:col>
      <xdr:colOff>0</xdr:colOff>
      <xdr:row>92</xdr:row>
      <xdr:rowOff>0</xdr:rowOff>
    </xdr:to>
    <xdr:sp macro="" textlink="">
      <xdr:nvSpPr>
        <xdr:cNvPr id="4" name="TextBox 3">
          <a:extLst>
            <a:ext uri="{FF2B5EF4-FFF2-40B4-BE49-F238E27FC236}">
              <a16:creationId xmlns:a16="http://schemas.microsoft.com/office/drawing/2014/main" id="{3A1B7248-7953-4AFB-83E3-51C1B24E3C3E}"/>
            </a:ext>
          </a:extLst>
        </xdr:cNvPr>
        <xdr:cNvSpPr txBox="1"/>
      </xdr:nvSpPr>
      <xdr:spPr>
        <a:xfrm>
          <a:off x="9144000" y="13001624"/>
          <a:ext cx="8686800" cy="5857876"/>
        </a:xfrm>
        <a:prstGeom prst="rect">
          <a:avLst/>
        </a:prstGeom>
        <a:noFill/>
        <a:ln w="22225">
          <a:noFill/>
        </a:ln>
      </xdr:spPr>
      <xdr:style>
        <a:lnRef idx="0">
          <a:scrgbClr r="0" g="0" b="0"/>
        </a:lnRef>
        <a:fillRef idx="0">
          <a:scrgbClr r="0" g="0" b="0"/>
        </a:fillRef>
        <a:effectRef idx="0">
          <a:scrgbClr r="0" g="0" b="0"/>
        </a:effectRef>
        <a:fontRef idx="minor">
          <a:schemeClr val="tx1"/>
        </a:fontRef>
      </xdr:style>
      <xdr:txBody>
        <a:bodyPr vertOverflow="clip" horzOverflow="clip" wrap="square" lIns="252000" rIns="252000" rtlCol="0" anchor="t">
          <a:noAutofit/>
        </a:bodyPr>
        <a:lstStyle/>
        <a:p>
          <a:pPr marL="0" indent="0" algn="l"/>
          <a:endParaRPr lang="en-GB" sz="1000">
            <a:solidFill>
              <a:schemeClr val="bg1">
                <a:lumMod val="75000"/>
              </a:schemeClr>
            </a:solidFill>
            <a:latin typeface="+mn-lt"/>
            <a:ea typeface="+mn-ea"/>
            <a:cs typeface="+mn-cs"/>
          </a:endParaRPr>
        </a:p>
        <a:p>
          <a:pPr marL="0" indent="0" algn="l"/>
          <a:endParaRPr lang="en-GB" sz="1000">
            <a:solidFill>
              <a:schemeClr val="bg1">
                <a:lumMod val="75000"/>
              </a:schemeClr>
            </a:solidFill>
            <a:latin typeface="+mn-lt"/>
            <a:ea typeface="+mn-ea"/>
            <a:cs typeface="+mn-cs"/>
          </a:endParaRPr>
        </a:p>
        <a:p>
          <a:pPr marL="0" indent="0" algn="l"/>
          <a:endParaRPr lang="en-GB" sz="1000">
            <a:solidFill>
              <a:schemeClr val="bg1">
                <a:lumMod val="75000"/>
              </a:schemeClr>
            </a:solidFill>
            <a:latin typeface="+mn-lt"/>
            <a:ea typeface="+mn-ea"/>
            <a:cs typeface="+mn-cs"/>
          </a:endParaRPr>
        </a:p>
        <a:p>
          <a:pPr marL="0" indent="0" algn="l"/>
          <a:r>
            <a:rPr lang="en-GB" sz="1000">
              <a:solidFill>
                <a:schemeClr val="bg1">
                  <a:lumMod val="75000"/>
                </a:schemeClr>
              </a:solidFill>
              <a:latin typeface="+mn-lt"/>
              <a:ea typeface="+mn-ea"/>
              <a:cs typeface="+mn-cs"/>
            </a:rPr>
            <a:t>HUD</a:t>
          </a:r>
        </a:p>
        <a:p>
          <a:pPr marL="0" indent="0" algn="l"/>
          <a:r>
            <a:rPr lang="en-GB" sz="1000">
              <a:solidFill>
                <a:schemeClr val="bg1">
                  <a:lumMod val="75000"/>
                </a:schemeClr>
              </a:solidFill>
              <a:latin typeface="+mn-lt"/>
              <a:ea typeface="+mn-ea"/>
              <a:cs typeface="+mn-cs"/>
            </a:rPr>
            <a:t>Change data source for level history chart to current gameplan going back eleven. eg. gameplan VI - XVI</a:t>
          </a:r>
        </a:p>
        <a:p>
          <a:pPr marL="0" indent="0" algn="l"/>
          <a:r>
            <a:rPr lang="en-GB" sz="1000">
              <a:solidFill>
                <a:schemeClr val="bg1">
                  <a:lumMod val="75000"/>
                </a:schemeClr>
              </a:solidFill>
              <a:latin typeface="+mn-lt"/>
              <a:ea typeface="+mn-ea"/>
              <a:cs typeface="+mn-cs"/>
            </a:rPr>
            <a:t>Delete current picture, insert new one, adjust size to fit.</a:t>
          </a:r>
        </a:p>
        <a:p>
          <a:pPr marL="0" indent="0" algn="l"/>
          <a:endParaRPr lang="en-GB" sz="1000">
            <a:solidFill>
              <a:schemeClr val="bg1">
                <a:lumMod val="75000"/>
              </a:schemeClr>
            </a:solidFill>
            <a:latin typeface="+mn-lt"/>
            <a:ea typeface="+mn-ea"/>
            <a:cs typeface="+mn-cs"/>
          </a:endParaRPr>
        </a:p>
        <a:p>
          <a:pPr marL="0" indent="0" algn="l"/>
          <a:r>
            <a:rPr lang="en-GB" sz="1000">
              <a:solidFill>
                <a:schemeClr val="bg1">
                  <a:lumMod val="75000"/>
                </a:schemeClr>
              </a:solidFill>
              <a:latin typeface="+mn-lt"/>
              <a:ea typeface="+mn-ea"/>
              <a:cs typeface="+mn-cs"/>
            </a:rPr>
            <a:t>LOGS</a:t>
          </a:r>
        </a:p>
        <a:p>
          <a:pPr marL="0" indent="0" algn="l"/>
          <a:r>
            <a:rPr lang="en-GB" sz="1000">
              <a:solidFill>
                <a:schemeClr val="bg1">
                  <a:lumMod val="75000"/>
                </a:schemeClr>
              </a:solidFill>
              <a:latin typeface="+mn-lt"/>
              <a:ea typeface="+mn-ea"/>
              <a:cs typeface="+mn-cs"/>
            </a:rPr>
            <a:t>Delete version change notes.</a:t>
          </a:r>
        </a:p>
        <a:p>
          <a:pPr marL="0" indent="0" algn="l"/>
          <a:r>
            <a:rPr lang="en-GB" sz="1000">
              <a:solidFill>
                <a:schemeClr val="bg1">
                  <a:lumMod val="75000"/>
                </a:schemeClr>
              </a:solidFill>
              <a:latin typeface="+mn-lt"/>
              <a:ea typeface="+mn-ea"/>
              <a:cs typeface="+mn-cs"/>
            </a:rPr>
            <a:t>Delete log entries for last month. </a:t>
          </a:r>
        </a:p>
        <a:p>
          <a:pPr marL="0" indent="0" algn="l"/>
          <a:r>
            <a:rPr lang="en-GB" sz="1000">
              <a:solidFill>
                <a:schemeClr val="bg1">
                  <a:lumMod val="75000"/>
                </a:schemeClr>
              </a:solidFill>
              <a:latin typeface="+mn-lt"/>
              <a:ea typeface="+mn-ea"/>
              <a:cs typeface="+mn-cs"/>
            </a:rPr>
            <a:t>Delete current picture, insert new one, adjust size to fit,</a:t>
          </a:r>
          <a:r>
            <a:rPr lang="en-GB" sz="1000" baseline="0">
              <a:solidFill>
                <a:schemeClr val="bg1">
                  <a:lumMod val="75000"/>
                </a:schemeClr>
              </a:solidFill>
              <a:latin typeface="+mn-lt"/>
              <a:ea typeface="+mn-ea"/>
              <a:cs typeface="+mn-cs"/>
            </a:rPr>
            <a:t> set RECOLOR = GREYSCALE, set CONTRAST = 50%.</a:t>
          </a:r>
          <a:endParaRPr lang="en-GB" sz="1000">
            <a:solidFill>
              <a:schemeClr val="bg1">
                <a:lumMod val="75000"/>
              </a:schemeClr>
            </a:solidFill>
            <a:latin typeface="+mn-lt"/>
            <a:ea typeface="+mn-ea"/>
            <a:cs typeface="+mn-cs"/>
          </a:endParaRPr>
        </a:p>
        <a:p>
          <a:pPr marL="0" indent="0" algn="l"/>
          <a:endParaRPr lang="en-GB" sz="1000">
            <a:solidFill>
              <a:schemeClr val="bg1">
                <a:lumMod val="75000"/>
              </a:schemeClr>
            </a:solidFill>
            <a:latin typeface="+mn-lt"/>
            <a:ea typeface="+mn-ea"/>
            <a:cs typeface="+mn-cs"/>
          </a:endParaRPr>
        </a:p>
        <a:p>
          <a:pPr marL="0" indent="0" algn="l"/>
          <a:r>
            <a:rPr lang="en-GB" sz="1000">
              <a:solidFill>
                <a:schemeClr val="bg1">
                  <a:lumMod val="75000"/>
                </a:schemeClr>
              </a:solidFill>
              <a:latin typeface="+mn-lt"/>
              <a:ea typeface="+mn-ea"/>
              <a:cs typeface="+mn-cs"/>
            </a:rPr>
            <a:t>PLANS</a:t>
          </a:r>
        </a:p>
        <a:p>
          <a:pPr marL="0" indent="0" algn="l"/>
          <a:r>
            <a:rPr lang="en-GB" sz="1000">
              <a:solidFill>
                <a:schemeClr val="bg1">
                  <a:lumMod val="75000"/>
                </a:schemeClr>
              </a:solidFill>
              <a:latin typeface="+mn-lt"/>
              <a:ea typeface="+mn-ea"/>
              <a:cs typeface="+mn-cs"/>
            </a:rPr>
            <a:t>Update sunrise/sunset times.</a:t>
          </a:r>
        </a:p>
        <a:p>
          <a:pPr marL="0" indent="0" algn="l"/>
          <a:r>
            <a:rPr lang="en-GB" sz="1000">
              <a:solidFill>
                <a:schemeClr val="bg1">
                  <a:lumMod val="75000"/>
                </a:schemeClr>
              </a:solidFill>
              <a:latin typeface="+mn-lt"/>
              <a:ea typeface="+mn-ea"/>
              <a:cs typeface="+mn-cs"/>
            </a:rPr>
            <a:t>Change first</a:t>
          </a:r>
          <a:r>
            <a:rPr lang="en-GB" sz="1000" baseline="0">
              <a:solidFill>
                <a:schemeClr val="bg1">
                  <a:lumMod val="75000"/>
                </a:schemeClr>
              </a:solidFill>
              <a:latin typeface="+mn-lt"/>
              <a:ea typeface="+mn-ea"/>
              <a:cs typeface="+mn-cs"/>
            </a:rPr>
            <a:t> day number on first row of days</a:t>
          </a:r>
          <a:r>
            <a:rPr lang="en-GB" sz="1000">
              <a:solidFill>
                <a:schemeClr val="bg1">
                  <a:lumMod val="75000"/>
                </a:schemeClr>
              </a:solidFill>
              <a:latin typeface="+mn-lt"/>
              <a:ea typeface="+mn-ea"/>
              <a:cs typeface="+mn-cs"/>
            </a:rPr>
            <a:t>.</a:t>
          </a:r>
        </a:p>
        <a:p>
          <a:pPr marL="0" indent="0" algn="l"/>
          <a:r>
            <a:rPr lang="en-GB" sz="1000">
              <a:solidFill>
                <a:schemeClr val="bg1">
                  <a:lumMod val="75000"/>
                </a:schemeClr>
              </a:solidFill>
              <a:latin typeface="+mn-lt"/>
              <a:ea typeface="+mn-ea"/>
              <a:cs typeface="+mn-cs"/>
            </a:rPr>
            <a:t>Delete previous month events.</a:t>
          </a:r>
        </a:p>
        <a:p>
          <a:pPr marL="0" indent="0" algn="l"/>
          <a:r>
            <a:rPr lang="en-GB" sz="1000">
              <a:solidFill>
                <a:schemeClr val="bg1">
                  <a:lumMod val="75000"/>
                </a:schemeClr>
              </a:solidFill>
              <a:latin typeface="+mn-lt"/>
              <a:ea typeface="+mn-ea"/>
              <a:cs typeface="+mn-cs"/>
            </a:rPr>
            <a:t>Add any holidays</a:t>
          </a:r>
          <a:r>
            <a:rPr lang="en-GB" sz="1000" baseline="0">
              <a:solidFill>
                <a:schemeClr val="bg1">
                  <a:lumMod val="75000"/>
                </a:schemeClr>
              </a:solidFill>
              <a:latin typeface="+mn-lt"/>
              <a:ea typeface="+mn-ea"/>
              <a:cs typeface="+mn-cs"/>
            </a:rPr>
            <a:t>, special days, events or appointments.</a:t>
          </a:r>
          <a:endParaRPr lang="en-GB" sz="1000">
            <a:solidFill>
              <a:schemeClr val="bg1">
                <a:lumMod val="75000"/>
              </a:schemeClr>
            </a:solidFill>
            <a:latin typeface="+mn-lt"/>
            <a:ea typeface="+mn-ea"/>
            <a:cs typeface="+mn-cs"/>
          </a:endParaRPr>
        </a:p>
        <a:p>
          <a:pPr marL="0" indent="0" algn="l"/>
          <a:endParaRPr lang="en-GB" sz="1000">
            <a:solidFill>
              <a:schemeClr val="tx1"/>
            </a:solidFill>
            <a:latin typeface="+mn-lt"/>
            <a:ea typeface="+mn-ea"/>
            <a:cs typeface="+mn-cs"/>
          </a:endParaRPr>
        </a:p>
        <a:p>
          <a:pPr marL="0" indent="0" algn="l"/>
          <a:r>
            <a:rPr lang="en-GB" sz="1000">
              <a:solidFill>
                <a:schemeClr val="bg1">
                  <a:lumMod val="75000"/>
                </a:schemeClr>
              </a:solidFill>
              <a:latin typeface="+mn-lt"/>
              <a:ea typeface="+mn-ea"/>
              <a:cs typeface="+mn-cs"/>
            </a:rPr>
            <a:t>MISSIONS</a:t>
          </a:r>
        </a:p>
        <a:p>
          <a:pPr marL="0" indent="0" algn="l"/>
          <a:r>
            <a:rPr lang="en-GB" sz="1000">
              <a:solidFill>
                <a:schemeClr val="bg1">
                  <a:lumMod val="75000"/>
                </a:schemeClr>
              </a:solidFill>
              <a:latin typeface="+mn-lt"/>
              <a:ea typeface="+mn-ea"/>
              <a:cs typeface="+mn-cs"/>
            </a:rPr>
            <a:t>Delete completed missions</a:t>
          </a:r>
        </a:p>
        <a:p>
          <a:pPr marL="0" indent="0" algn="l"/>
          <a:r>
            <a:rPr lang="en-GB" sz="1000">
              <a:solidFill>
                <a:schemeClr val="bg1">
                  <a:lumMod val="75000"/>
                </a:schemeClr>
              </a:solidFill>
              <a:latin typeface="+mn-lt"/>
              <a:ea typeface="+mn-ea"/>
              <a:cs typeface="+mn-cs"/>
            </a:rPr>
            <a:t>Delete previous month deadlines.</a:t>
          </a:r>
        </a:p>
        <a:p>
          <a:pPr marL="0" indent="0" algn="l"/>
          <a:r>
            <a:rPr lang="en-GB" sz="1000">
              <a:solidFill>
                <a:schemeClr val="bg1">
                  <a:lumMod val="75000"/>
                </a:schemeClr>
              </a:solidFill>
              <a:latin typeface="+mn-lt"/>
              <a:ea typeface="+mn-ea"/>
              <a:cs typeface="+mn-cs"/>
            </a:rPr>
            <a:t>Delete month name if that is now this month. </a:t>
          </a:r>
        </a:p>
        <a:p>
          <a:pPr marL="0" indent="0" algn="l"/>
          <a:endParaRPr lang="en-GB" sz="1000">
            <a:solidFill>
              <a:schemeClr val="tx1"/>
            </a:solidFill>
            <a:latin typeface="+mn-lt"/>
            <a:ea typeface="+mn-ea"/>
            <a:cs typeface="+mn-cs"/>
          </a:endParaRPr>
        </a:p>
        <a:p>
          <a:pPr marL="0" indent="0" algn="l"/>
          <a:r>
            <a:rPr lang="en-GB" sz="1000">
              <a:solidFill>
                <a:schemeClr val="bg1">
                  <a:lumMod val="75000"/>
                </a:schemeClr>
              </a:solidFill>
              <a:latin typeface="+mn-lt"/>
              <a:ea typeface="+mn-ea"/>
              <a:cs typeface="+mn-cs"/>
            </a:rPr>
            <a:t>PROGRESS</a:t>
          </a:r>
        </a:p>
        <a:p>
          <a:pPr marL="0" indent="0" algn="l"/>
          <a:r>
            <a:rPr lang="en-GB" sz="1000">
              <a:solidFill>
                <a:schemeClr val="bg1">
                  <a:lumMod val="75000"/>
                </a:schemeClr>
              </a:solidFill>
              <a:latin typeface="+mn-lt"/>
              <a:ea typeface="+mn-ea"/>
              <a:cs typeface="+mn-cs"/>
            </a:rPr>
            <a:t>Delete white arrows from levels tracker.</a:t>
          </a:r>
        </a:p>
        <a:p>
          <a:pPr marL="0" indent="0" algn="l"/>
          <a:r>
            <a:rPr lang="en-GB" sz="1000">
              <a:solidFill>
                <a:schemeClr val="bg1">
                  <a:lumMod val="75000"/>
                </a:schemeClr>
              </a:solidFill>
              <a:latin typeface="+mn-lt"/>
              <a:ea typeface="+mn-ea"/>
              <a:cs typeface="+mn-cs"/>
            </a:rPr>
            <a:t>Delete completed challenges. </a:t>
          </a:r>
        </a:p>
        <a:p>
          <a:pPr marL="0" indent="0" algn="l"/>
          <a:endParaRPr lang="en-GB" sz="1000">
            <a:solidFill>
              <a:schemeClr val="tx1"/>
            </a:solidFill>
            <a:latin typeface="+mn-lt"/>
            <a:ea typeface="+mn-ea"/>
            <a:cs typeface="+mn-cs"/>
          </a:endParaRPr>
        </a:p>
        <a:p>
          <a:pPr marL="0" indent="0" algn="l"/>
          <a:r>
            <a:rPr lang="en-GB" sz="1000">
              <a:solidFill>
                <a:schemeClr val="bg1">
                  <a:lumMod val="75000"/>
                </a:schemeClr>
              </a:solidFill>
              <a:latin typeface="+mn-lt"/>
              <a:ea typeface="+mn-ea"/>
              <a:cs typeface="+mn-cs"/>
            </a:rPr>
            <a:t>INVENTORY</a:t>
          </a:r>
        </a:p>
        <a:p>
          <a:pPr marL="0" indent="0" algn="l"/>
          <a:r>
            <a:rPr lang="en-GB" sz="1000">
              <a:solidFill>
                <a:schemeClr val="bg1">
                  <a:lumMod val="75000"/>
                </a:schemeClr>
              </a:solidFill>
              <a:latin typeface="+mn-lt"/>
              <a:ea typeface="+mn-ea"/>
              <a:cs typeface="+mn-cs"/>
            </a:rPr>
            <a:t>Remove ^ from any claimed Booty.</a:t>
          </a:r>
        </a:p>
        <a:p>
          <a:pPr marL="0" indent="0" algn="l"/>
          <a:r>
            <a:rPr lang="en-GB" sz="1000">
              <a:solidFill>
                <a:schemeClr val="bg1">
                  <a:lumMod val="75000"/>
                </a:schemeClr>
              </a:solidFill>
              <a:latin typeface="+mn-lt"/>
              <a:ea typeface="+mn-ea"/>
              <a:cs typeface="+mn-cs"/>
            </a:rPr>
            <a:t>Remove</a:t>
          </a:r>
          <a:r>
            <a:rPr lang="en-GB" sz="1000" baseline="0">
              <a:solidFill>
                <a:schemeClr val="bg1">
                  <a:lumMod val="75000"/>
                </a:schemeClr>
              </a:solidFill>
              <a:latin typeface="+mn-lt"/>
              <a:ea typeface="+mn-ea"/>
              <a:cs typeface="+mn-cs"/>
            </a:rPr>
            <a:t> ^ from of any death states. </a:t>
          </a:r>
          <a:endParaRPr lang="en-GB" sz="1000">
            <a:solidFill>
              <a:schemeClr val="bg1">
                <a:lumMod val="75000"/>
              </a:schemeClr>
            </a:solidFill>
            <a:latin typeface="+mn-lt"/>
            <a:ea typeface="+mn-ea"/>
            <a:cs typeface="+mn-cs"/>
          </a:endParaRPr>
        </a:p>
        <a:p>
          <a:pPr marL="0" indent="0" algn="l"/>
          <a:endParaRPr lang="en-GB" sz="1000">
            <a:solidFill>
              <a:schemeClr val="tx1"/>
            </a:solidFill>
            <a:latin typeface="+mn-lt"/>
            <a:ea typeface="+mn-ea"/>
            <a:cs typeface="+mn-cs"/>
          </a:endParaRPr>
        </a:p>
        <a:p>
          <a:pPr marL="0" indent="0" algn="l"/>
          <a:r>
            <a:rPr lang="en-GB" sz="1000">
              <a:solidFill>
                <a:schemeClr val="bg1">
                  <a:lumMod val="75000"/>
                </a:schemeClr>
              </a:solidFill>
              <a:latin typeface="+mn-lt"/>
              <a:ea typeface="+mn-ea"/>
              <a:cs typeface="+mn-cs"/>
            </a:rPr>
            <a:t>JOURNEY</a:t>
          </a:r>
        </a:p>
        <a:p>
          <a:pPr marL="0" indent="0" algn="l"/>
          <a:r>
            <a:rPr lang="en-GB" sz="1000">
              <a:solidFill>
                <a:schemeClr val="bg1">
                  <a:lumMod val="75000"/>
                </a:schemeClr>
              </a:solidFill>
              <a:latin typeface="+mn-lt"/>
              <a:ea typeface="+mn-ea"/>
              <a:cs typeface="+mn-cs"/>
            </a:rPr>
            <a:t>Delete completed books, adventures, connections made.</a:t>
          </a:r>
        </a:p>
        <a:p>
          <a:pPr marL="0" indent="0" algn="l"/>
          <a:endParaRPr lang="en-GB" sz="1000">
            <a:solidFill>
              <a:schemeClr val="bg1">
                <a:lumMod val="75000"/>
              </a:schemeClr>
            </a:solidFill>
            <a:latin typeface="+mn-lt"/>
            <a:ea typeface="+mn-ea"/>
            <a:cs typeface="+mn-cs"/>
          </a:endParaRPr>
        </a:p>
        <a:p>
          <a:pPr marL="0" indent="0" algn="l"/>
          <a:endParaRPr lang="en-GB" sz="1000">
            <a:solidFill>
              <a:schemeClr val="bg1">
                <a:lumMod val="75000"/>
              </a:schemeClr>
            </a:solidFill>
            <a:latin typeface="+mn-lt"/>
            <a:ea typeface="+mn-ea"/>
            <a:cs typeface="+mn-cs"/>
          </a:endParaRPr>
        </a:p>
        <a:p>
          <a:pPr marL="0" indent="0" algn="l"/>
          <a:endParaRPr lang="en-GB" sz="1000">
            <a:solidFill>
              <a:schemeClr val="bg1">
                <a:lumMod val="75000"/>
              </a:schemeClr>
            </a:solidFill>
            <a:latin typeface="+mn-lt"/>
            <a:ea typeface="+mn-ea"/>
            <a:cs typeface="+mn-cs"/>
          </a:endParaRPr>
        </a:p>
        <a:p>
          <a:pPr marL="0" indent="0" algn="l"/>
          <a:endParaRPr lang="en-GB" sz="1000">
            <a:solidFill>
              <a:schemeClr val="bg1">
                <a:lumMod val="75000"/>
              </a:schemeClr>
            </a:solidFill>
            <a:latin typeface="+mn-lt"/>
            <a:ea typeface="+mn-ea"/>
            <a:cs typeface="+mn-cs"/>
          </a:endParaRPr>
        </a:p>
      </xdr:txBody>
    </xdr:sp>
    <xdr:clientData/>
  </xdr:twoCellAnchor>
  <xdr:twoCellAnchor>
    <xdr:from>
      <xdr:col>1</xdr:col>
      <xdr:colOff>0</xdr:colOff>
      <xdr:row>63</xdr:row>
      <xdr:rowOff>0</xdr:rowOff>
    </xdr:from>
    <xdr:to>
      <xdr:col>38</xdr:col>
      <xdr:colOff>0</xdr:colOff>
      <xdr:row>92</xdr:row>
      <xdr:rowOff>0</xdr:rowOff>
    </xdr:to>
    <xdr:sp macro="" textlink="">
      <xdr:nvSpPr>
        <xdr:cNvPr id="3" name="TextBox 2">
          <a:extLst>
            <a:ext uri="{FF2B5EF4-FFF2-40B4-BE49-F238E27FC236}">
              <a16:creationId xmlns:a16="http://schemas.microsoft.com/office/drawing/2014/main" id="{F409A2DB-B361-4ADA-9E63-76FA05F39F5E}"/>
            </a:ext>
          </a:extLst>
        </xdr:cNvPr>
        <xdr:cNvSpPr txBox="1"/>
      </xdr:nvSpPr>
      <xdr:spPr>
        <a:xfrm>
          <a:off x="228600" y="12992100"/>
          <a:ext cx="8458200" cy="6076950"/>
        </a:xfrm>
        <a:prstGeom prst="rect">
          <a:avLst/>
        </a:prstGeom>
        <a:noFill/>
        <a:ln w="22225">
          <a:noFill/>
        </a:ln>
      </xdr:spPr>
      <xdr:style>
        <a:lnRef idx="0">
          <a:scrgbClr r="0" g="0" b="0"/>
        </a:lnRef>
        <a:fillRef idx="0">
          <a:scrgbClr r="0" g="0" b="0"/>
        </a:fillRef>
        <a:effectRef idx="0">
          <a:scrgbClr r="0" g="0" b="0"/>
        </a:effectRef>
        <a:fontRef idx="minor">
          <a:schemeClr val="tx1"/>
        </a:fontRef>
      </xdr:style>
      <xdr:txBody>
        <a:bodyPr vertOverflow="clip" horzOverflow="clip" wrap="square" lIns="252000" rIns="252000" rtlCol="0" anchor="t">
          <a:noAutofit/>
        </a:bodyPr>
        <a:lstStyle/>
        <a:p>
          <a:pPr marL="0" indent="0" algn="l"/>
          <a:endParaRPr lang="en-GB" sz="1000">
            <a:solidFill>
              <a:schemeClr val="bg1">
                <a:lumMod val="75000"/>
              </a:schemeClr>
            </a:solidFill>
            <a:latin typeface="+mn-lt"/>
            <a:ea typeface="+mn-ea"/>
            <a:cs typeface="+mn-cs"/>
          </a:endParaRPr>
        </a:p>
        <a:p>
          <a:pPr marL="0" indent="0" algn="l"/>
          <a:r>
            <a:rPr lang="en-GB" sz="1000">
              <a:solidFill>
                <a:schemeClr val="bg1">
                  <a:lumMod val="75000"/>
                </a:schemeClr>
              </a:solidFill>
              <a:latin typeface="+mn-lt"/>
              <a:ea typeface="+mn-ea"/>
              <a:cs typeface="+mn-cs"/>
            </a:rPr>
            <a:t>[Transfer end of month Loot Total to savings account]</a:t>
          </a:r>
        </a:p>
        <a:p>
          <a:pPr marL="0" indent="0" algn="l"/>
          <a:endParaRPr lang="en-GB" sz="1000">
            <a:solidFill>
              <a:schemeClr val="bg1">
                <a:lumMod val="75000"/>
              </a:schemeClr>
            </a:solidFill>
            <a:latin typeface="+mn-lt"/>
            <a:ea typeface="+mn-ea"/>
            <a:cs typeface="+mn-cs"/>
          </a:endParaRPr>
        </a:p>
        <a:p>
          <a:pPr marL="0" indent="0" algn="l"/>
          <a:r>
            <a:rPr lang="en-GB" sz="1000">
              <a:solidFill>
                <a:schemeClr val="bg1">
                  <a:lumMod val="75000"/>
                </a:schemeClr>
              </a:solidFill>
              <a:latin typeface="+mn-lt"/>
              <a:ea typeface="+mn-ea"/>
              <a:cs typeface="+mn-cs"/>
            </a:rPr>
            <a:t>[Save as  "20YY-MM-MMM-Gameplan.xlsx" for new month workbook]</a:t>
          </a:r>
        </a:p>
        <a:p>
          <a:pPr marL="0" indent="0" algn="l"/>
          <a:endParaRPr lang="en-GB" sz="1000">
            <a:solidFill>
              <a:schemeClr val="bg1">
                <a:lumMod val="75000"/>
              </a:schemeClr>
            </a:solidFill>
            <a:latin typeface="+mn-lt"/>
            <a:ea typeface="+mn-ea"/>
            <a:cs typeface="+mn-cs"/>
          </a:endParaRPr>
        </a:p>
        <a:p>
          <a:pPr marL="0" indent="0" algn="l"/>
          <a:r>
            <a:rPr lang="en-GB" sz="1000">
              <a:solidFill>
                <a:schemeClr val="bg1">
                  <a:lumMod val="75000"/>
                </a:schemeClr>
              </a:solidFill>
              <a:latin typeface="+mn-lt"/>
              <a:ea typeface="+mn-ea"/>
              <a:cs typeface="+mn-cs"/>
            </a:rPr>
            <a:t>[Create new shortcut for the new Excel file, name as "20YY-MM-MMM", move to desktop]</a:t>
          </a:r>
        </a:p>
        <a:p>
          <a:pPr marL="0" indent="0" algn="l"/>
          <a:endParaRPr lang="en-GB" sz="1000">
            <a:solidFill>
              <a:schemeClr val="bg1">
                <a:lumMod val="75000"/>
              </a:schemeClr>
            </a:solidFill>
            <a:latin typeface="+mn-lt"/>
            <a:ea typeface="+mn-ea"/>
            <a:cs typeface="+mn-cs"/>
          </a:endParaRPr>
        </a:p>
        <a:p>
          <a:pPr marL="0" indent="0" algn="l"/>
          <a:r>
            <a:rPr lang="en-GB" sz="1000">
              <a:solidFill>
                <a:schemeClr val="bg1">
                  <a:lumMod val="75000"/>
                </a:schemeClr>
              </a:solidFill>
              <a:latin typeface="+mn-lt"/>
              <a:ea typeface="+mn-ea"/>
              <a:cs typeface="+mn-cs"/>
            </a:rPr>
            <a:t>^</a:t>
          </a:r>
        </a:p>
        <a:p>
          <a:pPr marL="0" indent="0" algn="l"/>
          <a:r>
            <a:rPr lang="en-GB" sz="1000">
              <a:solidFill>
                <a:schemeClr val="bg1">
                  <a:lumMod val="75000"/>
                </a:schemeClr>
              </a:solidFill>
              <a:latin typeface="+mn-lt"/>
              <a:ea typeface="+mn-ea"/>
              <a:cs typeface="+mn-cs"/>
            </a:rPr>
            <a:t>Manual input new: GAMEPLAN number, YEAR number, MONTH number.</a:t>
          </a:r>
        </a:p>
        <a:p>
          <a:pPr marL="0" indent="0" algn="l"/>
          <a:r>
            <a:rPr lang="en-GB" sz="1000">
              <a:solidFill>
                <a:schemeClr val="bg1">
                  <a:lumMod val="75000"/>
                </a:schemeClr>
              </a:solidFill>
              <a:latin typeface="+mn-lt"/>
              <a:ea typeface="+mn-ea"/>
              <a:cs typeface="+mn-cs"/>
            </a:rPr>
            <a:t>Delete</a:t>
          </a:r>
          <a:r>
            <a:rPr lang="en-GB" sz="1000" baseline="0">
              <a:solidFill>
                <a:schemeClr val="bg1">
                  <a:lumMod val="75000"/>
                </a:schemeClr>
              </a:solidFill>
              <a:latin typeface="+mn-lt"/>
              <a:ea typeface="+mn-ea"/>
              <a:cs typeface="+mn-cs"/>
            </a:rPr>
            <a:t> current picture, insert new one, adjust size to fit</a:t>
          </a:r>
          <a:r>
            <a:rPr lang="en-GB" sz="1000">
              <a:solidFill>
                <a:schemeClr val="bg1">
                  <a:lumMod val="75000"/>
                </a:schemeClr>
              </a:solidFill>
              <a:latin typeface="+mn-lt"/>
              <a:ea typeface="+mn-ea"/>
              <a:cs typeface="+mn-cs"/>
            </a:rPr>
            <a:t>.</a:t>
          </a:r>
        </a:p>
        <a:p>
          <a:pPr marL="0" indent="0" algn="l"/>
          <a:endParaRPr lang="en-GB" sz="1000">
            <a:solidFill>
              <a:schemeClr val="bg1">
                <a:lumMod val="75000"/>
              </a:schemeClr>
            </a:solidFill>
            <a:latin typeface="+mn-lt"/>
            <a:ea typeface="+mn-ea"/>
            <a:cs typeface="+mn-cs"/>
          </a:endParaRPr>
        </a:p>
        <a:p>
          <a:pPr marL="0" indent="0" algn="l"/>
          <a:r>
            <a:rPr lang="en-GB" sz="1000">
              <a:solidFill>
                <a:schemeClr val="bg1">
                  <a:lumMod val="75000"/>
                </a:schemeClr>
              </a:solidFill>
              <a:latin typeface="+mn-lt"/>
              <a:ea typeface="+mn-ea"/>
              <a:cs typeface="+mn-cs"/>
            </a:rPr>
            <a:t>DATA</a:t>
          </a:r>
        </a:p>
        <a:p>
          <a:pPr marL="0" indent="0" algn="l"/>
          <a:r>
            <a:rPr lang="en-GB" sz="1000">
              <a:solidFill>
                <a:schemeClr val="bg1">
                  <a:lumMod val="75000"/>
                </a:schemeClr>
              </a:solidFill>
              <a:latin typeface="+mn-lt"/>
              <a:ea typeface="+mn-ea"/>
              <a:cs typeface="+mn-cs"/>
            </a:rPr>
            <a:t>Table changes in order, part one: </a:t>
          </a:r>
        </a:p>
        <a:p>
          <a:pPr marL="0" indent="0" algn="l"/>
          <a:r>
            <a:rPr lang="en-GB" sz="1000">
              <a:solidFill>
                <a:schemeClr val="bg1">
                  <a:lumMod val="75000"/>
                </a:schemeClr>
              </a:solidFill>
              <a:latin typeface="+mn-lt"/>
              <a:ea typeface="+mn-ea"/>
              <a:cs typeface="+mn-cs"/>
            </a:rPr>
            <a:t>20YY LOOT - drag values and formatting down, then copy and paste values only for month just ended.</a:t>
          </a:r>
        </a:p>
        <a:p>
          <a:pPr marL="0" indent="0" algn="l"/>
          <a:r>
            <a:rPr lang="en-GB" sz="1000">
              <a:solidFill>
                <a:schemeClr val="bg1">
                  <a:lumMod val="75000"/>
                </a:schemeClr>
              </a:solidFill>
              <a:latin typeface="+mn-lt"/>
              <a:ea typeface="+mn-ea"/>
              <a:cs typeface="+mn-cs"/>
            </a:rPr>
            <a:t>THIS MONTH GAMING TV FILM - copy and paste values only from 'this month' to 'last month'</a:t>
          </a:r>
        </a:p>
        <a:p>
          <a:pPr marL="0" indent="0" algn="l"/>
          <a:r>
            <a:rPr lang="en-GB" sz="1000">
              <a:solidFill>
                <a:schemeClr val="bg1">
                  <a:lumMod val="75000"/>
                </a:schemeClr>
              </a:solidFill>
              <a:latin typeface="+mn-lt"/>
              <a:ea typeface="+mn-ea"/>
              <a:cs typeface="+mn-cs"/>
            </a:rPr>
            <a:t>XP THIS MONTH - Input 31 etc. for new longer month if necessary.</a:t>
          </a:r>
        </a:p>
        <a:p>
          <a:pPr marL="0" indent="0" algn="l"/>
          <a:r>
            <a:rPr lang="en-GB" sz="1000">
              <a:solidFill>
                <a:schemeClr val="bg1">
                  <a:lumMod val="75000"/>
                </a:schemeClr>
              </a:solidFill>
              <a:latin typeface="+mn-lt"/>
              <a:ea typeface="+mn-ea"/>
              <a:cs typeface="+mn-cs"/>
            </a:rPr>
            <a:t>XP HISTORY - drag values and formatting down, then copy and paste values only for month just ended.</a:t>
          </a:r>
        </a:p>
        <a:p>
          <a:pPr marL="0" indent="0" algn="l"/>
          <a:r>
            <a:rPr lang="en-GB" sz="1000">
              <a:solidFill>
                <a:schemeClr val="bg1">
                  <a:lumMod val="75000"/>
                </a:schemeClr>
              </a:solidFill>
              <a:latin typeface="+mn-lt"/>
              <a:ea typeface="+mn-ea"/>
              <a:cs typeface="+mn-cs"/>
            </a:rPr>
            <a:t>THIS MONTH V LAST MONTH - copy and paste values only from bottom row to top row.</a:t>
          </a:r>
        </a:p>
        <a:p>
          <a:pPr marL="0" indent="0" algn="l"/>
          <a:endParaRPr lang="en-GB" sz="1000">
            <a:solidFill>
              <a:schemeClr val="bg1">
                <a:lumMod val="75000"/>
              </a:schemeClr>
            </a:solidFill>
            <a:latin typeface="+mn-lt"/>
            <a:ea typeface="+mn-ea"/>
            <a:cs typeface="+mn-cs"/>
          </a:endParaRPr>
        </a:p>
        <a:p>
          <a:pPr marL="0" indent="0" algn="l"/>
          <a:r>
            <a:rPr lang="en-GB" sz="1000">
              <a:solidFill>
                <a:schemeClr val="bg1">
                  <a:lumMod val="75000"/>
                </a:schemeClr>
              </a:solidFill>
              <a:latin typeface="+mn-lt"/>
              <a:ea typeface="+mn-ea"/>
              <a:cs typeface="+mn-cs"/>
            </a:rPr>
            <a:t>ACTIONS</a:t>
          </a:r>
        </a:p>
        <a:p>
          <a:pPr marL="0" indent="0" algn="l"/>
          <a:r>
            <a:rPr lang="en-GB" sz="1000">
              <a:solidFill>
                <a:schemeClr val="bg1">
                  <a:lumMod val="75000"/>
                </a:schemeClr>
              </a:solidFill>
              <a:latin typeface="+mn-lt"/>
              <a:ea typeface="+mn-ea"/>
              <a:cs typeface="+mn-cs"/>
            </a:rPr>
            <a:t>Delete all XP from Studying &amp; Creation and Training &amp; Health tables.</a:t>
          </a:r>
        </a:p>
        <a:p>
          <a:pPr marL="0" indent="0" algn="l"/>
          <a:r>
            <a:rPr lang="en-GB" sz="1000">
              <a:solidFill>
                <a:schemeClr val="bg1">
                  <a:lumMod val="75000"/>
                </a:schemeClr>
              </a:solidFill>
              <a:latin typeface="+mn-lt"/>
              <a:ea typeface="+mn-ea"/>
              <a:cs typeface="+mn-cs"/>
            </a:rPr>
            <a:t>Delete all numbers from Challenges Tracker (note down final no. for continuing chains).</a:t>
          </a:r>
        </a:p>
        <a:p>
          <a:pPr marL="0" indent="0" algn="l"/>
          <a:endParaRPr lang="en-GB" sz="1000">
            <a:solidFill>
              <a:schemeClr val="bg1">
                <a:lumMod val="75000"/>
              </a:schemeClr>
            </a:solidFill>
            <a:latin typeface="+mn-lt"/>
            <a:ea typeface="+mn-ea"/>
            <a:cs typeface="+mn-cs"/>
          </a:endParaRPr>
        </a:p>
        <a:p>
          <a:pPr marL="0" indent="0" algn="l"/>
          <a:r>
            <a:rPr lang="en-GB" sz="1000">
              <a:solidFill>
                <a:schemeClr val="bg1">
                  <a:lumMod val="75000"/>
                </a:schemeClr>
              </a:solidFill>
              <a:latin typeface="+mn-lt"/>
              <a:ea typeface="+mn-ea"/>
              <a:cs typeface="+mn-cs"/>
            </a:rPr>
            <a:t>DATA</a:t>
          </a:r>
        </a:p>
        <a:p>
          <a:pPr marL="0" indent="0" algn="l"/>
          <a:r>
            <a:rPr lang="en-GB" sz="1000">
              <a:solidFill>
                <a:schemeClr val="bg1">
                  <a:lumMod val="75000"/>
                </a:schemeClr>
              </a:solidFill>
              <a:latin typeface="+mn-lt"/>
              <a:ea typeface="+mn-ea"/>
              <a:cs typeface="+mn-cs"/>
            </a:rPr>
            <a:t>Table changes in order, part two:</a:t>
          </a:r>
        </a:p>
        <a:p>
          <a:pPr marL="0" indent="0" algn="l"/>
          <a:r>
            <a:rPr lang="en-GB" sz="1000">
              <a:solidFill>
                <a:schemeClr val="bg1">
                  <a:lumMod val="75000"/>
                </a:schemeClr>
              </a:solidFill>
              <a:latin typeface="+mn-lt"/>
              <a:ea typeface="+mn-ea"/>
              <a:cs typeface="+mn-cs"/>
            </a:rPr>
            <a:t>XP THIS YEAR &amp; MONTH IN HRS - drag formatting and values down.</a:t>
          </a:r>
        </a:p>
        <a:p>
          <a:pPr marL="0" indent="0" algn="l"/>
          <a:r>
            <a:rPr lang="en-GB" sz="1000">
              <a:solidFill>
                <a:schemeClr val="bg1">
                  <a:lumMod val="75000"/>
                </a:schemeClr>
              </a:solidFill>
              <a:latin typeface="+mn-lt"/>
              <a:ea typeface="+mn-ea"/>
              <a:cs typeface="+mn-cs"/>
            </a:rPr>
            <a:t>LEVELS AT BEGINNING OF MONTH - copy and past values only from LEVELS HISTORY month ended.</a:t>
          </a:r>
        </a:p>
        <a:p>
          <a:pPr marL="0" indent="0" algn="l"/>
          <a:r>
            <a:rPr lang="en-GB" sz="1000">
              <a:solidFill>
                <a:schemeClr val="bg1">
                  <a:lumMod val="75000"/>
                </a:schemeClr>
              </a:solidFill>
              <a:latin typeface="+mn-lt"/>
              <a:ea typeface="+mn-ea"/>
              <a:cs typeface="+mn-cs"/>
            </a:rPr>
            <a:t>LEVELS HISTORY - drag values and formatting down, then copy and paste values only for month just ended.</a:t>
          </a:r>
        </a:p>
        <a:p>
          <a:pPr marL="0" indent="0" algn="l"/>
          <a:r>
            <a:rPr lang="en-GB" sz="1000">
              <a:solidFill>
                <a:schemeClr val="bg1">
                  <a:lumMod val="75000"/>
                </a:schemeClr>
              </a:solidFill>
              <a:latin typeface="+mn-lt"/>
              <a:ea typeface="+mn-ea"/>
              <a:cs typeface="+mn-cs"/>
            </a:rPr>
            <a:t>TML LVL HISTORY - drag formatting and values down.  </a:t>
          </a:r>
        </a:p>
        <a:p>
          <a:pPr marL="0" indent="0" algn="l"/>
          <a:r>
            <a:rPr lang="en-GB" sz="1000">
              <a:solidFill>
                <a:schemeClr val="bg1">
                  <a:lumMod val="75000"/>
                </a:schemeClr>
              </a:solidFill>
              <a:latin typeface="+mn-lt"/>
              <a:ea typeface="+mn-ea"/>
              <a:cs typeface="+mn-cs"/>
            </a:rPr>
            <a:t>Add or delete items within Booty array. </a:t>
          </a:r>
        </a:p>
        <a:p>
          <a:pPr marL="0" indent="0" algn="l"/>
          <a:r>
            <a:rPr lang="en-GB" sz="1000">
              <a:solidFill>
                <a:schemeClr val="bg1">
                  <a:lumMod val="75000"/>
                </a:schemeClr>
              </a:solidFill>
              <a:latin typeface="+mn-lt"/>
              <a:ea typeface="+mn-ea"/>
              <a:cs typeface="+mn-cs"/>
            </a:rPr>
            <a:t>Create new randomised numbers for Booty requirements and array.</a:t>
          </a:r>
        </a:p>
        <a:p>
          <a:pPr marL="0" indent="0" algn="l"/>
          <a:r>
            <a:rPr lang="en-GB" sz="1000">
              <a:solidFill>
                <a:schemeClr val="bg1">
                  <a:lumMod val="75000"/>
                </a:schemeClr>
              </a:solidFill>
              <a:latin typeface="+mn-lt"/>
              <a:ea typeface="+mn-ea"/>
              <a:cs typeface="+mn-cs"/>
            </a:rPr>
            <a:t>Create new randomised numbers for Merchant</a:t>
          </a:r>
          <a:r>
            <a:rPr lang="en-GB" sz="1000" baseline="0">
              <a:solidFill>
                <a:schemeClr val="bg1">
                  <a:lumMod val="75000"/>
                </a:schemeClr>
              </a:solidFill>
              <a:latin typeface="+mn-lt"/>
              <a:ea typeface="+mn-ea"/>
              <a:cs typeface="+mn-cs"/>
            </a:rPr>
            <a:t> array</a:t>
          </a:r>
          <a:r>
            <a:rPr lang="en-GB" sz="1000">
              <a:solidFill>
                <a:schemeClr val="bg1">
                  <a:lumMod val="75000"/>
                </a:schemeClr>
              </a:solidFill>
              <a:latin typeface="+mn-lt"/>
              <a:ea typeface="+mn-ea"/>
              <a:cs typeface="+mn-cs"/>
            </a:rPr>
            <a:t>.</a:t>
          </a:r>
        </a:p>
        <a:p>
          <a:pPr marL="0" indent="0" algn="l"/>
          <a:endParaRPr lang="en-GB" sz="1000">
            <a:solidFill>
              <a:schemeClr val="bg1">
                <a:lumMod val="75000"/>
              </a:schemeClr>
            </a:solidFill>
            <a:latin typeface="+mn-lt"/>
            <a:ea typeface="+mn-ea"/>
            <a:cs typeface="+mn-cs"/>
          </a:endParaRPr>
        </a:p>
        <a:p>
          <a:pPr marL="0" indent="0" algn="l"/>
          <a:r>
            <a:rPr lang="en-GB" sz="1000">
              <a:solidFill>
                <a:schemeClr val="bg1">
                  <a:lumMod val="75000"/>
                </a:schemeClr>
              </a:solidFill>
              <a:latin typeface="+mn-lt"/>
              <a:ea typeface="+mn-ea"/>
              <a:cs typeface="+mn-cs"/>
            </a:rPr>
            <a:t>MEDIA</a:t>
          </a:r>
        </a:p>
        <a:p>
          <a:pPr marL="0" indent="0" algn="l"/>
          <a:r>
            <a:rPr lang="en-GB" sz="1000">
              <a:solidFill>
                <a:schemeClr val="bg1">
                  <a:lumMod val="75000"/>
                </a:schemeClr>
              </a:solidFill>
              <a:latin typeface="+mn-lt"/>
              <a:ea typeface="+mn-ea"/>
              <a:cs typeface="+mn-cs"/>
            </a:rPr>
            <a:t>Delete completed games, series, watched films.</a:t>
          </a:r>
        </a:p>
        <a:p>
          <a:pPr marL="0" indent="0" algn="l"/>
          <a:r>
            <a:rPr lang="en-GB" sz="1000">
              <a:solidFill>
                <a:schemeClr val="bg1">
                  <a:lumMod val="75000"/>
                </a:schemeClr>
              </a:solidFill>
              <a:latin typeface="+mn-lt"/>
              <a:ea typeface="+mn-ea"/>
              <a:cs typeface="+mn-cs"/>
            </a:rPr>
            <a:t>Delete all minutes bringing totals to 0. </a:t>
          </a:r>
        </a:p>
        <a:p>
          <a:pPr marL="0" indent="0" algn="l"/>
          <a:endParaRPr lang="en-GB" sz="1000">
            <a:solidFill>
              <a:schemeClr val="bg1">
                <a:lumMod val="75000"/>
              </a:schemeClr>
            </a:solidFill>
            <a:latin typeface="+mn-lt"/>
            <a:ea typeface="+mn-ea"/>
            <a:cs typeface="+mn-cs"/>
          </a:endParaRPr>
        </a:p>
        <a:p>
          <a:pPr marL="0" indent="0" algn="l"/>
          <a:endParaRPr lang="en-GB" sz="1000">
            <a:solidFill>
              <a:schemeClr val="bg1">
                <a:lumMod val="75000"/>
              </a:schemeClr>
            </a:solidFill>
            <a:latin typeface="+mn-lt"/>
            <a:ea typeface="+mn-ea"/>
            <a:cs typeface="+mn-cs"/>
          </a:endParaRPr>
        </a:p>
        <a:p>
          <a:pPr marL="0" indent="0" algn="l"/>
          <a:endParaRPr lang="en-GB" sz="1000">
            <a:solidFill>
              <a:schemeClr val="bg1">
                <a:lumMod val="75000"/>
              </a:schemeClr>
            </a:solidFill>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18</xdr:col>
      <xdr:colOff>228598</xdr:colOff>
      <xdr:row>1</xdr:row>
      <xdr:rowOff>0</xdr:rowOff>
    </xdr:from>
    <xdr:to>
      <xdr:col>77</xdr:col>
      <xdr:colOff>228599</xdr:colOff>
      <xdr:row>37</xdr:row>
      <xdr:rowOff>0</xdr:rowOff>
    </xdr:to>
    <xdr:sp macro="" textlink="$AJ$451">
      <xdr:nvSpPr>
        <xdr:cNvPr id="7" name="TextBox 6">
          <a:extLst>
            <a:ext uri="{FF2B5EF4-FFF2-40B4-BE49-F238E27FC236}">
              <a16:creationId xmlns:a16="http://schemas.microsoft.com/office/drawing/2014/main" id="{F882D655-8034-4231-9BC8-58A489E55A7A}"/>
            </a:ext>
          </a:extLst>
        </xdr:cNvPr>
        <xdr:cNvSpPr txBox="1">
          <a:spLocks/>
        </xdr:cNvSpPr>
      </xdr:nvSpPr>
      <xdr:spPr>
        <a:xfrm>
          <a:off x="4343398" y="209550"/>
          <a:ext cx="13487401" cy="7543800"/>
        </a:xfrm>
        <a:prstGeom prst="rect">
          <a:avLst/>
        </a:prstGeom>
        <a:blipFill dpi="0" rotWithShape="1">
          <a:blip xmlns:r="http://schemas.openxmlformats.org/officeDocument/2006/relationships" r:embed="rId1">
            <a:alphaModFix amt="30000"/>
          </a:blip>
          <a:srcRect/>
          <a:stretch>
            <a:fillRect r="-3006"/>
          </a:stretch>
        </a:blip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1CAC96BE-EF17-4147-B556-50A459849DB9}" type="TxLink">
            <a:rPr lang="en-US" sz="700" b="0" i="0" u="none" strike="noStrike" baseline="0">
              <a:solidFill>
                <a:srgbClr val="000000"/>
              </a:solidFill>
              <a:latin typeface="Agency FB"/>
              <a:ea typeface="+mn-ea"/>
              <a:cs typeface="+mn-cs"/>
            </a:rPr>
            <a:pPr marL="0" indent="0" algn="l"/>
            <a:t> </a:t>
          </a:fld>
          <a:endParaRPr lang="en-GB" sz="800" b="1" baseline="0">
            <a:solidFill>
              <a:schemeClr val="bg1"/>
            </a:solidFill>
            <a:latin typeface="+mn-lt"/>
            <a:ea typeface="+mn-ea"/>
            <a:cs typeface="+mn-cs"/>
          </a:endParaRPr>
        </a:p>
      </xdr:txBody>
    </xdr:sp>
    <xdr:clientData/>
  </xdr:twoCellAnchor>
  <xdr:twoCellAnchor>
    <xdr:from>
      <xdr:col>20</xdr:col>
      <xdr:colOff>0</xdr:colOff>
      <xdr:row>2</xdr:row>
      <xdr:rowOff>0</xdr:rowOff>
    </xdr:from>
    <xdr:to>
      <xdr:col>77</xdr:col>
      <xdr:colOff>0</xdr:colOff>
      <xdr:row>20</xdr:row>
      <xdr:rowOff>0</xdr:rowOff>
    </xdr:to>
    <xdr:sp macro="" textlink="">
      <xdr:nvSpPr>
        <xdr:cNvPr id="13" name="TextBox 12">
          <a:extLst>
            <a:ext uri="{FF2B5EF4-FFF2-40B4-BE49-F238E27FC236}">
              <a16:creationId xmlns:a16="http://schemas.microsoft.com/office/drawing/2014/main" id="{A9932F0C-B975-463E-9C35-BE957173F840}"/>
            </a:ext>
          </a:extLst>
        </xdr:cNvPr>
        <xdr:cNvSpPr txBox="1">
          <a:spLocks/>
        </xdr:cNvSpPr>
      </xdr:nvSpPr>
      <xdr:spPr>
        <a:xfrm>
          <a:off x="4572000" y="419100"/>
          <a:ext cx="13030200" cy="3771900"/>
        </a:xfrm>
        <a:prstGeom prst="rect">
          <a:avLst/>
        </a:prstGeom>
        <a:solidFill>
          <a:schemeClr val="tx1">
            <a:alpha val="50196"/>
          </a:schemeClr>
        </a:solid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lvl="0"/>
          <a:endParaRPr lang="en-GB" sz="1000">
            <a:solidFill>
              <a:schemeClr val="bg1"/>
            </a:solidFill>
          </a:endParaRPr>
        </a:p>
      </xdr:txBody>
    </xdr:sp>
    <xdr:clientData/>
  </xdr:twoCellAnchor>
  <xdr:twoCellAnchor>
    <xdr:from>
      <xdr:col>2</xdr:col>
      <xdr:colOff>9525</xdr:colOff>
      <xdr:row>21</xdr:row>
      <xdr:rowOff>0</xdr:rowOff>
    </xdr:from>
    <xdr:to>
      <xdr:col>18</xdr:col>
      <xdr:colOff>0</xdr:colOff>
      <xdr:row>36</xdr:row>
      <xdr:rowOff>1</xdr:rowOff>
    </xdr:to>
    <xdr:graphicFrame macro="">
      <xdr:nvGraphicFramePr>
        <xdr:cNvPr id="11" name="Chart 1">
          <a:extLst>
            <a:ext uri="{FF2B5EF4-FFF2-40B4-BE49-F238E27FC236}">
              <a16:creationId xmlns:a16="http://schemas.microsoft.com/office/drawing/2014/main" id="{00000000-0008-0000-0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0</xdr:colOff>
      <xdr:row>10</xdr:row>
      <xdr:rowOff>64454</xdr:rowOff>
    </xdr:from>
    <xdr:to>
      <xdr:col>17</xdr:col>
      <xdr:colOff>9526</xdr:colOff>
      <xdr:row>18</xdr:row>
      <xdr:rowOff>0</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5800" y="2159954"/>
          <a:ext cx="3209926" cy="1611946"/>
        </a:xfrm>
        <a:prstGeom prst="rect">
          <a:avLst/>
        </a:prstGeom>
      </xdr:spPr>
    </xdr:pic>
    <xdr:clientData/>
  </xdr:twoCellAnchor>
  <xdr:twoCellAnchor>
    <xdr:from>
      <xdr:col>19</xdr:col>
      <xdr:colOff>0</xdr:colOff>
      <xdr:row>36</xdr:row>
      <xdr:rowOff>180975</xdr:rowOff>
    </xdr:from>
    <xdr:to>
      <xdr:col>77</xdr:col>
      <xdr:colOff>0</xdr:colOff>
      <xdr:row>64</xdr:row>
      <xdr:rowOff>0</xdr:rowOff>
    </xdr:to>
    <xdr:grpSp>
      <xdr:nvGrpSpPr>
        <xdr:cNvPr id="59" name="Group 58">
          <a:extLst>
            <a:ext uri="{FF2B5EF4-FFF2-40B4-BE49-F238E27FC236}">
              <a16:creationId xmlns:a16="http://schemas.microsoft.com/office/drawing/2014/main" id="{00000000-0008-0000-0100-00003B000000}"/>
            </a:ext>
          </a:extLst>
        </xdr:cNvPr>
        <xdr:cNvGrpSpPr/>
      </xdr:nvGrpSpPr>
      <xdr:grpSpPr>
        <a:xfrm>
          <a:off x="4343400" y="7724775"/>
          <a:ext cx="13258800" cy="5686425"/>
          <a:chOff x="4572001" y="377544"/>
          <a:chExt cx="13043806" cy="3780798"/>
        </a:xfrm>
      </xdr:grpSpPr>
      <xdr:graphicFrame macro="">
        <xdr:nvGraphicFramePr>
          <xdr:cNvPr id="60" name="Chart 2">
            <a:extLst>
              <a:ext uri="{FF2B5EF4-FFF2-40B4-BE49-F238E27FC236}">
                <a16:creationId xmlns:a16="http://schemas.microsoft.com/office/drawing/2014/main" id="{00000000-0008-0000-0100-00003C000000}"/>
              </a:ext>
            </a:extLst>
          </xdr:cNvPr>
          <xdr:cNvGraphicFramePr>
            <a:graphicFrameLocks/>
          </xdr:cNvGraphicFramePr>
        </xdr:nvGraphicFramePr>
        <xdr:xfrm>
          <a:off x="11108871" y="377544"/>
          <a:ext cx="6506936" cy="3780798"/>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61" name="Chart 2">
            <a:extLst>
              <a:ext uri="{FF2B5EF4-FFF2-40B4-BE49-F238E27FC236}">
                <a16:creationId xmlns:a16="http://schemas.microsoft.com/office/drawing/2014/main" id="{00000000-0008-0000-0100-00003D000000}"/>
              </a:ext>
            </a:extLst>
          </xdr:cNvPr>
          <xdr:cNvGraphicFramePr>
            <a:graphicFrameLocks/>
          </xdr:cNvGraphicFramePr>
        </xdr:nvGraphicFramePr>
        <xdr:xfrm>
          <a:off x="4572001" y="386443"/>
          <a:ext cx="6536870" cy="3771899"/>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20</xdr:col>
      <xdr:colOff>0</xdr:colOff>
      <xdr:row>21</xdr:row>
      <xdr:rowOff>10208</xdr:rowOff>
    </xdr:from>
    <xdr:to>
      <xdr:col>77</xdr:col>
      <xdr:colOff>509</xdr:colOff>
      <xdr:row>36</xdr:row>
      <xdr:rowOff>32657</xdr:rowOff>
    </xdr:to>
    <xdr:grpSp>
      <xdr:nvGrpSpPr>
        <xdr:cNvPr id="12" name="Group 11">
          <a:extLst>
            <a:ext uri="{FF2B5EF4-FFF2-40B4-BE49-F238E27FC236}">
              <a16:creationId xmlns:a16="http://schemas.microsoft.com/office/drawing/2014/main" id="{D1128B19-A098-CE53-BB7B-25564596C2D4}"/>
            </a:ext>
          </a:extLst>
        </xdr:cNvPr>
        <xdr:cNvGrpSpPr/>
      </xdr:nvGrpSpPr>
      <xdr:grpSpPr>
        <a:xfrm>
          <a:off x="4572000" y="4410758"/>
          <a:ext cx="13030709" cy="3165699"/>
          <a:chOff x="4572000" y="4410758"/>
          <a:chExt cx="13030709" cy="3165699"/>
        </a:xfrm>
      </xdr:grpSpPr>
      <xdr:grpSp>
        <xdr:nvGrpSpPr>
          <xdr:cNvPr id="56" name="Group 55">
            <a:extLst>
              <a:ext uri="{FF2B5EF4-FFF2-40B4-BE49-F238E27FC236}">
                <a16:creationId xmlns:a16="http://schemas.microsoft.com/office/drawing/2014/main" id="{00000000-0008-0000-0100-000038000000}"/>
              </a:ext>
            </a:extLst>
          </xdr:cNvPr>
          <xdr:cNvGrpSpPr/>
        </xdr:nvGrpSpPr>
        <xdr:grpSpPr>
          <a:xfrm>
            <a:off x="7772401" y="4433205"/>
            <a:ext cx="6629399" cy="3143252"/>
            <a:chOff x="7772401" y="4400548"/>
            <a:chExt cx="6629399" cy="3143252"/>
          </a:xfrm>
        </xdr:grpSpPr>
        <xdr:graphicFrame macro="">
          <xdr:nvGraphicFramePr>
            <xdr:cNvPr id="64" name="Chart 63">
              <a:extLst>
                <a:ext uri="{FF2B5EF4-FFF2-40B4-BE49-F238E27FC236}">
                  <a16:creationId xmlns:a16="http://schemas.microsoft.com/office/drawing/2014/main" id="{00000000-0008-0000-0100-000040000000}"/>
                </a:ext>
              </a:extLst>
            </xdr:cNvPr>
            <xdr:cNvGraphicFramePr>
              <a:graphicFrameLocks/>
            </xdr:cNvGraphicFramePr>
          </xdr:nvGraphicFramePr>
          <xdr:xfrm>
            <a:off x="11077575" y="4400548"/>
            <a:ext cx="3324225" cy="314325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65" name="Chart 2">
              <a:extLst>
                <a:ext uri="{FF2B5EF4-FFF2-40B4-BE49-F238E27FC236}">
                  <a16:creationId xmlns:a16="http://schemas.microsoft.com/office/drawing/2014/main" id="{00000000-0008-0000-0100-000041000000}"/>
                </a:ext>
              </a:extLst>
            </xdr:cNvPr>
            <xdr:cNvGraphicFramePr>
              <a:graphicFrameLocks/>
            </xdr:cNvGraphicFramePr>
          </xdr:nvGraphicFramePr>
          <xdr:xfrm>
            <a:off x="7772401" y="4400550"/>
            <a:ext cx="3305174" cy="3143250"/>
          </xdr:xfrm>
          <a:graphic>
            <a:graphicData uri="http://schemas.openxmlformats.org/drawingml/2006/chart">
              <c:chart xmlns:c="http://schemas.openxmlformats.org/drawingml/2006/chart" xmlns:r="http://schemas.openxmlformats.org/officeDocument/2006/relationships" r:id="rId7"/>
            </a:graphicData>
          </a:graphic>
        </xdr:graphicFrame>
      </xdr:grpSp>
      <xdr:grpSp>
        <xdr:nvGrpSpPr>
          <xdr:cNvPr id="9" name="Group 8">
            <a:extLst>
              <a:ext uri="{FF2B5EF4-FFF2-40B4-BE49-F238E27FC236}">
                <a16:creationId xmlns:a16="http://schemas.microsoft.com/office/drawing/2014/main" id="{723FC075-78C7-3EFF-5C9D-AAE12A905AB3}"/>
              </a:ext>
            </a:extLst>
          </xdr:cNvPr>
          <xdr:cNvGrpSpPr/>
        </xdr:nvGrpSpPr>
        <xdr:grpSpPr>
          <a:xfrm>
            <a:off x="4572000" y="4430238"/>
            <a:ext cx="2971801" cy="3146218"/>
            <a:chOff x="4572000" y="4430238"/>
            <a:chExt cx="2971801" cy="3146218"/>
          </a:xfrm>
        </xdr:grpSpPr>
        <xdr:graphicFrame macro="">
          <xdr:nvGraphicFramePr>
            <xdr:cNvPr id="4" name="Chart 1">
              <a:extLst>
                <a:ext uri="{FF2B5EF4-FFF2-40B4-BE49-F238E27FC236}">
                  <a16:creationId xmlns:a16="http://schemas.microsoft.com/office/drawing/2014/main" id="{1E795251-53E5-751C-1834-9F94178D16AD}"/>
                </a:ext>
              </a:extLst>
            </xdr:cNvPr>
            <xdr:cNvGraphicFramePr/>
          </xdr:nvGraphicFramePr>
          <xdr:xfrm>
            <a:off x="6172200" y="4430238"/>
            <a:ext cx="1371601" cy="1437162"/>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62" name="Chart 2">
              <a:extLst>
                <a:ext uri="{FF2B5EF4-FFF2-40B4-BE49-F238E27FC236}">
                  <a16:creationId xmlns:a16="http://schemas.microsoft.com/office/drawing/2014/main" id="{00000000-0008-0000-0100-00003E000000}"/>
                </a:ext>
              </a:extLst>
            </xdr:cNvPr>
            <xdr:cNvGraphicFramePr>
              <a:graphicFrameLocks/>
            </xdr:cNvGraphicFramePr>
          </xdr:nvGraphicFramePr>
          <xdr:xfrm>
            <a:off x="4572001" y="4433206"/>
            <a:ext cx="1600199" cy="1434193"/>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63" name="Chart 1">
              <a:extLst>
                <a:ext uri="{FF2B5EF4-FFF2-40B4-BE49-F238E27FC236}">
                  <a16:creationId xmlns:a16="http://schemas.microsoft.com/office/drawing/2014/main" id="{00000000-0008-0000-0100-00003F000000}"/>
                </a:ext>
              </a:extLst>
            </xdr:cNvPr>
            <xdr:cNvGraphicFramePr>
              <a:graphicFrameLocks/>
            </xdr:cNvGraphicFramePr>
          </xdr:nvGraphicFramePr>
          <xdr:xfrm>
            <a:off x="4572000" y="5867399"/>
            <a:ext cx="2971801" cy="1709057"/>
          </xdr:xfrm>
          <a:graphic>
            <a:graphicData uri="http://schemas.openxmlformats.org/drawingml/2006/chart">
              <c:chart xmlns:c="http://schemas.openxmlformats.org/drawingml/2006/chart" xmlns:r="http://schemas.openxmlformats.org/officeDocument/2006/relationships" r:id="rId10"/>
            </a:graphicData>
          </a:graphic>
        </xdr:graphicFrame>
      </xdr:grpSp>
      <xdr:grpSp>
        <xdr:nvGrpSpPr>
          <xdr:cNvPr id="6" name="Group 5">
            <a:extLst>
              <a:ext uri="{FF2B5EF4-FFF2-40B4-BE49-F238E27FC236}">
                <a16:creationId xmlns:a16="http://schemas.microsoft.com/office/drawing/2014/main" id="{8F3AFABA-8B76-138B-9E04-77625B0611AC}"/>
              </a:ext>
            </a:extLst>
          </xdr:cNvPr>
          <xdr:cNvGrpSpPr/>
        </xdr:nvGrpSpPr>
        <xdr:grpSpPr>
          <a:xfrm>
            <a:off x="14630909" y="4410758"/>
            <a:ext cx="2971800" cy="3151124"/>
            <a:chOff x="19000640" y="4564379"/>
            <a:chExt cx="3087464" cy="3273335"/>
          </a:xfrm>
        </xdr:grpSpPr>
        <xdr:graphicFrame macro="">
          <xdr:nvGraphicFramePr>
            <xdr:cNvPr id="32" name="Chart 2">
              <a:extLst>
                <a:ext uri="{FF2B5EF4-FFF2-40B4-BE49-F238E27FC236}">
                  <a16:creationId xmlns:a16="http://schemas.microsoft.com/office/drawing/2014/main" id="{CB3C094D-F7B4-4C16-87B7-4AF46791105A}"/>
                </a:ext>
              </a:extLst>
            </xdr:cNvPr>
            <xdr:cNvGraphicFramePr>
              <a:graphicFrameLocks/>
            </xdr:cNvGraphicFramePr>
          </xdr:nvGraphicFramePr>
          <xdr:xfrm>
            <a:off x="19000640" y="5660571"/>
            <a:ext cx="3087464" cy="2177143"/>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33" name="Chart 2">
              <a:extLst>
                <a:ext uri="{FF2B5EF4-FFF2-40B4-BE49-F238E27FC236}">
                  <a16:creationId xmlns:a16="http://schemas.microsoft.com/office/drawing/2014/main" id="{0FB2EC38-9AE7-45C9-BB88-D95611282FE6}"/>
                </a:ext>
              </a:extLst>
            </xdr:cNvPr>
            <xdr:cNvGraphicFramePr>
              <a:graphicFrameLocks/>
            </xdr:cNvGraphicFramePr>
          </xdr:nvGraphicFramePr>
          <xdr:xfrm>
            <a:off x="19000640" y="4564379"/>
            <a:ext cx="3087464" cy="1096192"/>
          </xdr:xfrm>
          <a:graphic>
            <a:graphicData uri="http://schemas.openxmlformats.org/drawingml/2006/chart">
              <c:chart xmlns:c="http://schemas.openxmlformats.org/drawingml/2006/chart" xmlns:r="http://schemas.openxmlformats.org/officeDocument/2006/relationships" r:id="rId12"/>
            </a:graphicData>
          </a:graphic>
        </xdr:graphicFrame>
      </xdr:grpSp>
    </xdr:grpSp>
    <xdr:clientData/>
  </xdr:twoCellAnchor>
  <xdr:twoCellAnchor>
    <xdr:from>
      <xdr:col>1</xdr:col>
      <xdr:colOff>0</xdr:colOff>
      <xdr:row>77</xdr:row>
      <xdr:rowOff>95250</xdr:rowOff>
    </xdr:from>
    <xdr:to>
      <xdr:col>78</xdr:col>
      <xdr:colOff>0</xdr:colOff>
      <xdr:row>106</xdr:row>
      <xdr:rowOff>102872</xdr:rowOff>
    </xdr:to>
    <xdr:grpSp>
      <xdr:nvGrpSpPr>
        <xdr:cNvPr id="14" name="Group 13">
          <a:extLst>
            <a:ext uri="{FF2B5EF4-FFF2-40B4-BE49-F238E27FC236}">
              <a16:creationId xmlns:a16="http://schemas.microsoft.com/office/drawing/2014/main" id="{450E5248-D4C3-07B3-FA79-805B7C455155}"/>
            </a:ext>
          </a:extLst>
        </xdr:cNvPr>
        <xdr:cNvGrpSpPr/>
      </xdr:nvGrpSpPr>
      <xdr:grpSpPr>
        <a:xfrm>
          <a:off x="228600" y="16230600"/>
          <a:ext cx="17602200" cy="6084572"/>
          <a:chOff x="228600" y="15886759"/>
          <a:chExt cx="17602200" cy="6084572"/>
        </a:xfrm>
      </xdr:grpSpPr>
      <xdr:graphicFrame macro="">
        <xdr:nvGraphicFramePr>
          <xdr:cNvPr id="15" name="Chart 2">
            <a:extLst>
              <a:ext uri="{FF2B5EF4-FFF2-40B4-BE49-F238E27FC236}">
                <a16:creationId xmlns:a16="http://schemas.microsoft.com/office/drawing/2014/main" id="{00000000-0008-0000-0100-00000F000000}"/>
              </a:ext>
            </a:extLst>
          </xdr:cNvPr>
          <xdr:cNvGraphicFramePr>
            <a:graphicFrameLocks/>
          </xdr:cNvGraphicFramePr>
        </xdr:nvGraphicFramePr>
        <xdr:xfrm>
          <a:off x="228600" y="15886759"/>
          <a:ext cx="8686800" cy="6069369"/>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16" name="Chart 2">
            <a:extLst>
              <a:ext uri="{FF2B5EF4-FFF2-40B4-BE49-F238E27FC236}">
                <a16:creationId xmlns:a16="http://schemas.microsoft.com/office/drawing/2014/main" id="{00000000-0008-0000-0100-000010000000}"/>
              </a:ext>
            </a:extLst>
          </xdr:cNvPr>
          <xdr:cNvGraphicFramePr>
            <a:graphicFrameLocks/>
          </xdr:cNvGraphicFramePr>
        </xdr:nvGraphicFramePr>
        <xdr:xfrm>
          <a:off x="8915400" y="15908694"/>
          <a:ext cx="8915400" cy="6062637"/>
        </xdr:xfrm>
        <a:graphic>
          <a:graphicData uri="http://schemas.openxmlformats.org/drawingml/2006/chart">
            <c:chart xmlns:c="http://schemas.openxmlformats.org/drawingml/2006/chart" xmlns:r="http://schemas.openxmlformats.org/officeDocument/2006/relationships" r:id="rId14"/>
          </a:graphicData>
        </a:graphic>
      </xdr:graphicFrame>
      <xdr:sp macro="" textlink="'^'!$BU$52">
        <xdr:nvSpPr>
          <xdr:cNvPr id="5" name="TextBox 4">
            <a:extLst>
              <a:ext uri="{FF2B5EF4-FFF2-40B4-BE49-F238E27FC236}">
                <a16:creationId xmlns:a16="http://schemas.microsoft.com/office/drawing/2014/main" id="{30BBD654-9909-433A-96D0-58D4D148F9D8}"/>
              </a:ext>
            </a:extLst>
          </xdr:cNvPr>
          <xdr:cNvSpPr txBox="1"/>
        </xdr:nvSpPr>
        <xdr:spPr>
          <a:xfrm>
            <a:off x="8458200" y="15944850"/>
            <a:ext cx="1143000" cy="3044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ctr"/>
            <a:fld id="{259E9EA6-A85A-4C79-9C14-D39D17F632DB}" type="TxLink">
              <a:rPr lang="en-US" sz="2000" b="1" i="0" u="none" strike="noStrike">
                <a:solidFill>
                  <a:schemeClr val="tx1"/>
                </a:solidFill>
                <a:latin typeface="Calibri"/>
                <a:cs typeface="Calibri"/>
              </a:rPr>
              <a:pPr algn="ctr"/>
              <a:t> </a:t>
            </a:fld>
            <a:endParaRPr lang="en-GB" sz="2000" b="1">
              <a:solidFill>
                <a:schemeClr val="tx1"/>
              </a:solidFill>
            </a:endParaRPr>
          </a:p>
        </xdr:txBody>
      </xdr:sp>
    </xdr:grpSp>
    <xdr:clientData/>
  </xdr:twoCellAnchor>
  <xdr:twoCellAnchor>
    <xdr:from>
      <xdr:col>19</xdr:col>
      <xdr:colOff>9525</xdr:colOff>
      <xdr:row>0</xdr:row>
      <xdr:rowOff>38100</xdr:rowOff>
    </xdr:from>
    <xdr:to>
      <xdr:col>78</xdr:col>
      <xdr:colOff>28575</xdr:colOff>
      <xdr:row>22</xdr:row>
      <xdr:rowOff>123825</xdr:rowOff>
    </xdr:to>
    <xdr:grpSp>
      <xdr:nvGrpSpPr>
        <xdr:cNvPr id="8" name="Group 7">
          <a:extLst>
            <a:ext uri="{FF2B5EF4-FFF2-40B4-BE49-F238E27FC236}">
              <a16:creationId xmlns:a16="http://schemas.microsoft.com/office/drawing/2014/main" id="{BCCC3EED-37F8-720B-E158-3E8B468A446F}"/>
            </a:ext>
          </a:extLst>
        </xdr:cNvPr>
        <xdr:cNvGrpSpPr/>
      </xdr:nvGrpSpPr>
      <xdr:grpSpPr>
        <a:xfrm>
          <a:off x="4352925" y="38100"/>
          <a:ext cx="13506450" cy="4695825"/>
          <a:chOff x="4512623" y="11225301"/>
          <a:chExt cx="13819343" cy="5641463"/>
        </a:xfrm>
      </xdr:grpSpPr>
      <xdr:graphicFrame macro="">
        <xdr:nvGraphicFramePr>
          <xdr:cNvPr id="2" name="Chart 2">
            <a:extLst>
              <a:ext uri="{FF2B5EF4-FFF2-40B4-BE49-F238E27FC236}">
                <a16:creationId xmlns:a16="http://schemas.microsoft.com/office/drawing/2014/main" id="{619C2F34-0DC7-4CE2-B9D8-30ABB5E70190}"/>
              </a:ext>
            </a:extLst>
          </xdr:cNvPr>
          <xdr:cNvGraphicFramePr>
            <a:graphicFrameLocks/>
          </xdr:cNvGraphicFramePr>
        </xdr:nvGraphicFramePr>
        <xdr:xfrm>
          <a:off x="4512623" y="11225301"/>
          <a:ext cx="7125195" cy="5641463"/>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19" name="Chart 2">
            <a:extLst>
              <a:ext uri="{FF2B5EF4-FFF2-40B4-BE49-F238E27FC236}">
                <a16:creationId xmlns:a16="http://schemas.microsoft.com/office/drawing/2014/main" id="{F87F8001-9819-4A7D-99D2-243292945A09}"/>
              </a:ext>
            </a:extLst>
          </xdr:cNvPr>
          <xdr:cNvGraphicFramePr>
            <a:graphicFrameLocks/>
          </xdr:cNvGraphicFramePr>
        </xdr:nvGraphicFramePr>
        <xdr:xfrm>
          <a:off x="11400312" y="11225301"/>
          <a:ext cx="6931654" cy="5595791"/>
        </xdr:xfrm>
        <a:graphic>
          <a:graphicData uri="http://schemas.openxmlformats.org/drawingml/2006/chart">
            <c:chart xmlns:c="http://schemas.openxmlformats.org/drawingml/2006/chart" xmlns:r="http://schemas.openxmlformats.org/officeDocument/2006/relationships" r:id="rId16"/>
          </a:graphicData>
        </a:graphic>
      </xdr:graphicFrame>
      <xdr:sp macro="" textlink="$CE$20">
        <xdr:nvSpPr>
          <xdr:cNvPr id="21" name="TextBox 19">
            <a:extLst>
              <a:ext uri="{FF2B5EF4-FFF2-40B4-BE49-F238E27FC236}">
                <a16:creationId xmlns:a16="http://schemas.microsoft.com/office/drawing/2014/main" id="{13882159-6EC2-EC8B-645D-A8D2ED052B8D}"/>
              </a:ext>
            </a:extLst>
          </xdr:cNvPr>
          <xdr:cNvSpPr txBox="1"/>
        </xdr:nvSpPr>
        <xdr:spPr>
          <a:xfrm>
            <a:off x="10379509" y="11683026"/>
            <a:ext cx="2105062" cy="503499"/>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fld id="{58C1648A-9C1E-497B-9959-E60B7C794D13}" type="TxLink">
              <a:rPr lang="en-US" sz="1400" b="1" i="0" u="none" strike="noStrike">
                <a:solidFill>
                  <a:srgbClr val="D9D9D9"/>
                </a:solidFill>
                <a:latin typeface="+mn-lt"/>
              </a:rPr>
              <a:pPr algn="ctr"/>
              <a:t>A V E R A G E S</a:t>
            </a:fld>
            <a:endParaRPr lang="en-GB" sz="1400" b="1">
              <a:solidFill>
                <a:schemeClr val="bg1"/>
              </a:solidFill>
              <a:latin typeface="+mn-lt"/>
            </a:endParaRPr>
          </a:p>
        </xdr:txBody>
      </xdr:sp>
    </xdr:grpSp>
    <xdr:clientData/>
  </xdr:twoCellAnchor>
  <xdr:twoCellAnchor>
    <xdr:from>
      <xdr:col>1</xdr:col>
      <xdr:colOff>0</xdr:colOff>
      <xdr:row>61</xdr:row>
      <xdr:rowOff>0</xdr:rowOff>
    </xdr:from>
    <xdr:to>
      <xdr:col>77</xdr:col>
      <xdr:colOff>209550</xdr:colOff>
      <xdr:row>75</xdr:row>
      <xdr:rowOff>209549</xdr:rowOff>
    </xdr:to>
    <xdr:grpSp>
      <xdr:nvGrpSpPr>
        <xdr:cNvPr id="20" name="Group 19">
          <a:extLst>
            <a:ext uri="{FF2B5EF4-FFF2-40B4-BE49-F238E27FC236}">
              <a16:creationId xmlns:a16="http://schemas.microsoft.com/office/drawing/2014/main" id="{6823D240-9331-F733-DD09-6137715D526F}"/>
            </a:ext>
          </a:extLst>
        </xdr:cNvPr>
        <xdr:cNvGrpSpPr/>
      </xdr:nvGrpSpPr>
      <xdr:grpSpPr>
        <a:xfrm>
          <a:off x="228600" y="12782550"/>
          <a:ext cx="17583150" cy="3143249"/>
          <a:chOff x="247650" y="8382001"/>
          <a:chExt cx="17583150" cy="3143249"/>
        </a:xfrm>
      </xdr:grpSpPr>
      <xdr:graphicFrame macro="">
        <xdr:nvGraphicFramePr>
          <xdr:cNvPr id="3" name="Chart 2">
            <a:extLst>
              <a:ext uri="{FF2B5EF4-FFF2-40B4-BE49-F238E27FC236}">
                <a16:creationId xmlns:a16="http://schemas.microsoft.com/office/drawing/2014/main" id="{00000000-0008-0000-0100-000003000000}"/>
              </a:ext>
            </a:extLst>
          </xdr:cNvPr>
          <xdr:cNvGraphicFramePr>
            <a:graphicFrameLocks/>
          </xdr:cNvGraphicFramePr>
        </xdr:nvGraphicFramePr>
        <xdr:xfrm>
          <a:off x="247650" y="8382543"/>
          <a:ext cx="4119082" cy="3142707"/>
        </xdr:xfrm>
        <a:graphic>
          <a:graphicData uri="http://schemas.openxmlformats.org/drawingml/2006/chart">
            <c:chart xmlns:c="http://schemas.openxmlformats.org/drawingml/2006/chart" xmlns:r="http://schemas.openxmlformats.org/officeDocument/2006/relationships" r:id="rId17"/>
          </a:graphicData>
        </a:graphic>
      </xdr:graphicFrame>
      <xdr:graphicFrame macro="">
        <xdr:nvGraphicFramePr>
          <xdr:cNvPr id="22" name="Chart 1">
            <a:extLst>
              <a:ext uri="{FF2B5EF4-FFF2-40B4-BE49-F238E27FC236}">
                <a16:creationId xmlns:a16="http://schemas.microsoft.com/office/drawing/2014/main" id="{3A5FDD89-C1EC-43A7-8AE5-32355A33B8BC}"/>
              </a:ext>
            </a:extLst>
          </xdr:cNvPr>
          <xdr:cNvGraphicFramePr>
            <a:graphicFrameLocks/>
          </xdr:cNvGraphicFramePr>
        </xdr:nvGraphicFramePr>
        <xdr:xfrm>
          <a:off x="4181475" y="8382001"/>
          <a:ext cx="13649325" cy="3143249"/>
        </xdr:xfrm>
        <a:graphic>
          <a:graphicData uri="http://schemas.openxmlformats.org/drawingml/2006/chart">
            <c:chart xmlns:c="http://schemas.openxmlformats.org/drawingml/2006/chart" xmlns:r="http://schemas.openxmlformats.org/officeDocument/2006/relationships" r:id="rId18"/>
          </a:graphicData>
        </a:graphic>
      </xdr:graphicFrame>
    </xdr:grpSp>
    <xdr:clientData/>
  </xdr:twoCellAnchor>
  <xdr:twoCellAnchor>
    <xdr:from>
      <xdr:col>42</xdr:col>
      <xdr:colOff>95250</xdr:colOff>
      <xdr:row>21</xdr:row>
      <xdr:rowOff>76882</xdr:rowOff>
    </xdr:from>
    <xdr:to>
      <xdr:col>55</xdr:col>
      <xdr:colOff>19050</xdr:colOff>
      <xdr:row>22</xdr:row>
      <xdr:rowOff>123825</xdr:rowOff>
    </xdr:to>
    <xdr:sp macro="" textlink="">
      <xdr:nvSpPr>
        <xdr:cNvPr id="18" name="TextBox 19">
          <a:extLst>
            <a:ext uri="{FF2B5EF4-FFF2-40B4-BE49-F238E27FC236}">
              <a16:creationId xmlns:a16="http://schemas.microsoft.com/office/drawing/2014/main" id="{198574D3-F0B0-4D89-AE03-929F0E2F6657}"/>
            </a:ext>
          </a:extLst>
        </xdr:cNvPr>
        <xdr:cNvSpPr txBox="1"/>
      </xdr:nvSpPr>
      <xdr:spPr>
        <a:xfrm>
          <a:off x="9696450" y="4477432"/>
          <a:ext cx="2895600" cy="256493"/>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n-US" sz="1000" b="1" i="0" u="none" strike="noStrike">
              <a:solidFill>
                <a:schemeClr val="bg1"/>
              </a:solidFill>
              <a:latin typeface="Calibri"/>
              <a:cs typeface="Calibri"/>
            </a:rPr>
            <a:t>O V E R V I E W</a:t>
          </a:r>
          <a:r>
            <a:rPr lang="en-US" sz="1000" b="1" i="0" u="none" strike="noStrike" baseline="0">
              <a:solidFill>
                <a:schemeClr val="bg1"/>
              </a:solidFill>
              <a:latin typeface="Calibri"/>
              <a:cs typeface="Calibri"/>
            </a:rPr>
            <a:t>   </a:t>
          </a:r>
          <a:r>
            <a:rPr lang="en-US" sz="1000" b="1" i="0" u="none" strike="noStrike">
              <a:solidFill>
                <a:schemeClr val="bg1"/>
              </a:solidFill>
              <a:latin typeface="Calibri"/>
              <a:cs typeface="Calibri"/>
            </a:rPr>
            <a:t>O</a:t>
          </a:r>
          <a:r>
            <a:rPr lang="en-US" sz="1000" b="1" i="0" u="none" strike="noStrike" baseline="0">
              <a:solidFill>
                <a:schemeClr val="bg1"/>
              </a:solidFill>
              <a:latin typeface="Calibri"/>
              <a:cs typeface="Calibri"/>
            </a:rPr>
            <a:t> F    T H E   M O N T H</a:t>
          </a:r>
        </a:p>
        <a:p>
          <a:pPr algn="ctr"/>
          <a:endParaRPr lang="en-GB" sz="1000">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19</xdr:col>
      <xdr:colOff>0</xdr:colOff>
      <xdr:row>1</xdr:row>
      <xdr:rowOff>0</xdr:rowOff>
    </xdr:from>
    <xdr:to>
      <xdr:col>78</xdr:col>
      <xdr:colOff>1</xdr:colOff>
      <xdr:row>37</xdr:row>
      <xdr:rowOff>0</xdr:rowOff>
    </xdr:to>
    <xdr:sp macro="" textlink="$AJ$451">
      <xdr:nvSpPr>
        <xdr:cNvPr id="21" name="TextBox 20">
          <a:extLst>
            <a:ext uri="{FF2B5EF4-FFF2-40B4-BE49-F238E27FC236}">
              <a16:creationId xmlns:a16="http://schemas.microsoft.com/office/drawing/2014/main" id="{F80C8F7E-7CCE-4BA9-826D-A5C85BD8F3CD}"/>
            </a:ext>
          </a:extLst>
        </xdr:cNvPr>
        <xdr:cNvSpPr txBox="1">
          <a:spLocks/>
        </xdr:cNvSpPr>
      </xdr:nvSpPr>
      <xdr:spPr>
        <a:xfrm>
          <a:off x="4343400" y="209550"/>
          <a:ext cx="13487401" cy="7543800"/>
        </a:xfrm>
        <a:prstGeom prst="rect">
          <a:avLst/>
        </a:prstGeom>
        <a:blipFill dpi="0" rotWithShape="1">
          <a:blip xmlns:r="http://schemas.openxmlformats.org/officeDocument/2006/relationships" r:embed="rId1"/>
          <a:srcRect/>
          <a:stretch>
            <a:fillRect r="-3006"/>
          </a:stretch>
        </a:blip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1CAC96BE-EF17-4147-B556-50A459849DB9}" type="TxLink">
            <a:rPr lang="en-US" sz="700" b="0" i="0" u="none" strike="noStrike" baseline="0">
              <a:solidFill>
                <a:srgbClr val="000000"/>
              </a:solidFill>
              <a:latin typeface="Agency FB"/>
              <a:ea typeface="+mn-ea"/>
              <a:cs typeface="+mn-cs"/>
            </a:rPr>
            <a:pPr marL="0" indent="0" algn="l"/>
            <a:t> </a:t>
          </a:fld>
          <a:endParaRPr lang="en-GB" sz="800" b="1" baseline="0">
            <a:solidFill>
              <a:schemeClr val="bg1"/>
            </a:solidFill>
            <a:latin typeface="+mn-lt"/>
            <a:ea typeface="+mn-ea"/>
            <a:cs typeface="+mn-cs"/>
          </a:endParaRPr>
        </a:p>
      </xdr:txBody>
    </xdr:sp>
    <xdr:clientData/>
  </xdr:twoCellAnchor>
  <xdr:twoCellAnchor>
    <xdr:from>
      <xdr:col>64</xdr:col>
      <xdr:colOff>0</xdr:colOff>
      <xdr:row>41</xdr:row>
      <xdr:rowOff>9525</xdr:rowOff>
    </xdr:from>
    <xdr:to>
      <xdr:col>77</xdr:col>
      <xdr:colOff>0</xdr:colOff>
      <xdr:row>94</xdr:row>
      <xdr:rowOff>9525</xdr:rowOff>
    </xdr:to>
    <xdr:sp macro="" textlink="" fLocksText="0">
      <xdr:nvSpPr>
        <xdr:cNvPr id="35" name="TextBox 34">
          <a:extLst>
            <a:ext uri="{FF2B5EF4-FFF2-40B4-BE49-F238E27FC236}">
              <a16:creationId xmlns:a16="http://schemas.microsoft.com/office/drawing/2014/main" id="{0C62C694-B2BD-4762-BB03-3E3472120380}"/>
            </a:ext>
          </a:extLst>
        </xdr:cNvPr>
        <xdr:cNvSpPr txBox="1"/>
      </xdr:nvSpPr>
      <xdr:spPr>
        <a:xfrm>
          <a:off x="14630400" y="8601075"/>
          <a:ext cx="2971800" cy="11106150"/>
        </a:xfrm>
        <a:prstGeom prst="rect">
          <a:avLst/>
        </a:prstGeom>
        <a:solidFill>
          <a:schemeClr val="bg1">
            <a:alpha val="69804"/>
          </a:schemeClr>
        </a:solidFill>
        <a:ln>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9200" rIns="36000" rtlCol="0" anchor="t">
          <a:noAutofit/>
        </a:bodyPr>
        <a:lstStyle/>
        <a:p>
          <a:pPr marL="0" indent="0"/>
          <a:endParaRPr lang="en-GB" sz="1200" b="0" u="none" baseline="0">
            <a:solidFill>
              <a:sysClr val="windowText" lastClr="000000"/>
            </a:solidFill>
            <a:latin typeface="+mn-lt"/>
            <a:ea typeface="+mn-ea"/>
            <a:cs typeface="+mn-cs"/>
          </a:endParaRPr>
        </a:p>
        <a:p>
          <a:pPr marL="0" indent="0"/>
          <a:r>
            <a:rPr lang="en-GB" sz="1200" b="1" u="none" baseline="0">
              <a:solidFill>
                <a:sysClr val="windowText" lastClr="000000"/>
              </a:solidFill>
              <a:latin typeface="+mn-lt"/>
              <a:ea typeface="+mn-ea"/>
              <a:cs typeface="+mn-cs"/>
            </a:rPr>
            <a:t>JOURNALLING QUESTIONS</a:t>
          </a:r>
        </a:p>
        <a:p>
          <a:pPr marL="0" indent="0" algn="l"/>
          <a:r>
            <a:rPr lang="en-GB" sz="1200" b="0" u="none" baseline="0">
              <a:solidFill>
                <a:sysClr val="windowText" lastClr="000000"/>
              </a:solidFill>
              <a:latin typeface="+mn-lt"/>
              <a:ea typeface="+mn-ea"/>
              <a:cs typeface="+mn-cs"/>
            </a:rPr>
            <a:t>_____________________________________</a:t>
          </a:r>
        </a:p>
        <a:p>
          <a:pPr marL="0" indent="0"/>
          <a:endParaRPr lang="en-GB" sz="1200" b="0" u="none" baseline="0">
            <a:solidFill>
              <a:sysClr val="windowText" lastClr="000000"/>
            </a:solidFill>
            <a:latin typeface="+mn-lt"/>
            <a:ea typeface="+mn-ea"/>
            <a:cs typeface="+mn-cs"/>
          </a:endParaRP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would you do if you knew you couldn’t fail?</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is your dream life?</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advice would you give to someone in your situation?</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has been your biggest lesson in the last year?</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How can you achieve your 5 year plan in 5 months?</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If you had all the time and money in the world, what would you do?</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What’s your biggest problem? How can you solve it?</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change do you want to make?</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are you afraid of?</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three things are you most proud of?</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has been the biggest lesson you’ve learned in the past week?</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has been the biggest lesson you’ve learned in the past month?</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has been the biggest lesson you’ve learned in the past year?</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do you believe that no one else does?</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makes you most excited?</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does your dream day look like?</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one thing could you stop doing that would completely change your life?</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one thing could you start doing that would completely change your life?</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How do your close friends view you?</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How do you want them to view you?</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Who are you comparing yourself to?</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If nothing changed, what would your life look like in 10 years?</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Are you happy with how that life looks?</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characteristics do you wish you had?</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How can you get those characteristics?</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In under 100 words, what is your purpose?</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was your best investment last month?</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When do you feel most yourself?</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When do you feel least yourself?</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makes you happy?</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are the 20% of tasks that give you 80% benefits?</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Are you happy with your diet?</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Are you happy with your fitness?</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Are you happy with your relationship?</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Are you happy with your job?</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Are you happy with your finances?</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Are you happy with your mental health?</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How could you get paid to do what you love?</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If you could only share one message with the world, what would it be?</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is something you’d love to learn?</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If you achieved all of your life goals, how would you feel?</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Where could I add more fun to my life?</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How can I surprise my partner/friend/family?</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Where do I need some help?</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Where is fear holding me back?</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Who are my role models?</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are the five or less things that I must do before I die?</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is stopping me from being completely satisfied with what I already have?</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is the purpose of my life?</a:t>
          </a:r>
        </a:p>
        <a:p>
          <a:pPr marL="0" indent="0"/>
          <a:r>
            <a:rPr lang="en-GB" sz="1000" b="0" u="none" baseline="0">
              <a:solidFill>
                <a:sysClr val="windowText" lastClr="000000"/>
              </a:solidFill>
              <a:latin typeface="+mn-lt"/>
              <a:ea typeface="+mn-ea"/>
              <a:cs typeface="+mn-cs"/>
            </a:rPr>
            <a:t> </a:t>
          </a:r>
        </a:p>
        <a:p>
          <a:pPr marL="0" indent="0"/>
          <a:r>
            <a:rPr lang="en-GB" sz="1000" b="0" u="none" baseline="0">
              <a:solidFill>
                <a:sysClr val="windowText" lastClr="000000"/>
              </a:solidFill>
              <a:latin typeface="+mn-lt"/>
              <a:ea typeface="+mn-ea"/>
              <a:cs typeface="+mn-cs"/>
            </a:rPr>
            <a:t> </a:t>
          </a:r>
        </a:p>
        <a:p>
          <a:pPr marL="0" indent="0"/>
          <a:r>
            <a:rPr lang="en-GB" sz="1000" b="0" u="none" baseline="0">
              <a:solidFill>
                <a:sysClr val="windowText" lastClr="000000"/>
              </a:solidFill>
              <a:latin typeface="+mn-lt"/>
              <a:ea typeface="+mn-ea"/>
              <a:cs typeface="+mn-cs"/>
            </a:rPr>
            <a:t> </a:t>
          </a:r>
        </a:p>
        <a:p>
          <a:pPr marL="0" indent="0"/>
          <a:endParaRPr lang="en-GB" sz="1000" b="0" u="none" baseline="0">
            <a:solidFill>
              <a:sysClr val="windowText" lastClr="000000"/>
            </a:solidFill>
            <a:latin typeface="+mn-lt"/>
            <a:ea typeface="+mn-ea"/>
            <a:cs typeface="+mn-cs"/>
          </a:endParaRPr>
        </a:p>
      </xdr:txBody>
    </xdr:sp>
    <xdr:clientData fLocksWithSheet="0"/>
  </xdr:twoCellAnchor>
  <xdr:twoCellAnchor>
    <xdr:from>
      <xdr:col>64</xdr:col>
      <xdr:colOff>0</xdr:colOff>
      <xdr:row>14</xdr:row>
      <xdr:rowOff>28574</xdr:rowOff>
    </xdr:from>
    <xdr:to>
      <xdr:col>77</xdr:col>
      <xdr:colOff>0</xdr:colOff>
      <xdr:row>36</xdr:row>
      <xdr:rowOff>19050</xdr:rowOff>
    </xdr:to>
    <xdr:sp macro="" textlink="" fLocksText="0">
      <xdr:nvSpPr>
        <xdr:cNvPr id="33" name="TextBox 32">
          <a:extLst>
            <a:ext uri="{FF2B5EF4-FFF2-40B4-BE49-F238E27FC236}">
              <a16:creationId xmlns:a16="http://schemas.microsoft.com/office/drawing/2014/main" id="{FD15474C-C62C-41B8-AA98-0774CB64168E}"/>
            </a:ext>
          </a:extLst>
        </xdr:cNvPr>
        <xdr:cNvSpPr txBox="1"/>
      </xdr:nvSpPr>
      <xdr:spPr>
        <a:xfrm>
          <a:off x="14630400" y="2962274"/>
          <a:ext cx="2971800" cy="4600576"/>
        </a:xfrm>
        <a:prstGeom prst="rect">
          <a:avLst/>
        </a:prstGeom>
        <a:solidFill>
          <a:schemeClr val="bg1">
            <a:alpha val="69804"/>
          </a:schemeClr>
        </a:solidFill>
        <a:ln>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9200" rIns="36000" rtlCol="0" anchor="t">
          <a:noAutofit/>
        </a:bodyPr>
        <a:lstStyle/>
        <a:p>
          <a:pPr marL="0" indent="0"/>
          <a:endParaRPr lang="en-GB" sz="1200" b="0" u="none" baseline="0">
            <a:solidFill>
              <a:sysClr val="windowText" lastClr="000000"/>
            </a:solidFill>
            <a:latin typeface="+mn-lt"/>
            <a:ea typeface="+mn-ea"/>
            <a:cs typeface="+mn-cs"/>
          </a:endParaRPr>
        </a:p>
        <a:p>
          <a:pPr marL="0" indent="0"/>
          <a:r>
            <a:rPr lang="en-GB" sz="1200" b="1" u="none" baseline="0">
              <a:solidFill>
                <a:sysClr val="windowText" lastClr="000000"/>
              </a:solidFill>
              <a:latin typeface="+mn-lt"/>
              <a:ea typeface="+mn-ea"/>
              <a:cs typeface="+mn-cs"/>
            </a:rPr>
            <a:t>WEEKLY REFLECTION</a:t>
          </a:r>
        </a:p>
        <a:p>
          <a:pPr marL="0" indent="0" algn="l"/>
          <a:r>
            <a:rPr lang="en-GB" sz="1200" b="0" u="none" baseline="0">
              <a:solidFill>
                <a:sysClr val="windowText" lastClr="000000"/>
              </a:solidFill>
              <a:latin typeface="+mn-lt"/>
              <a:ea typeface="+mn-ea"/>
              <a:cs typeface="+mn-cs"/>
            </a:rPr>
            <a:t>_____________________________________</a:t>
          </a:r>
        </a:p>
        <a:p>
          <a:pPr marL="0" indent="0"/>
          <a:endParaRPr lang="en-GB" sz="1200" b="0" u="none" baseline="0">
            <a:solidFill>
              <a:sysClr val="windowText" lastClr="000000"/>
            </a:solidFill>
            <a:latin typeface="+mn-lt"/>
            <a:ea typeface="+mn-ea"/>
            <a:cs typeface="+mn-cs"/>
          </a:endParaRPr>
        </a:p>
        <a:p>
          <a:pPr marL="0" indent="0"/>
          <a:r>
            <a:rPr lang="en-GB" sz="1000" b="1" u="none" baseline="0">
              <a:solidFill>
                <a:sysClr val="windowText" lastClr="000000"/>
              </a:solidFill>
              <a:latin typeface="+mn-lt"/>
              <a:ea typeface="+mn-ea"/>
              <a:cs typeface="+mn-cs"/>
            </a:rPr>
            <a:t>Questions to relfect on:</a:t>
          </a:r>
        </a:p>
        <a:p>
          <a:pPr marL="0" indent="0"/>
          <a:endParaRPr lang="en-GB" sz="1000" b="0" u="none" baseline="0">
            <a:solidFill>
              <a:sysClr val="windowText" lastClr="000000"/>
            </a:solidFill>
            <a:latin typeface="+mn-lt"/>
            <a:ea typeface="+mn-ea"/>
            <a:cs typeface="+mn-cs"/>
          </a:endParaRP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am I grateful for in my life?</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and how am I thinking? (Am I thinking positively or negatively, or about one thing or many things?)</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Am I acting according to my principles?</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am I doing? (Is what I'm spending my time on creating the life I want to live? Are they things that elevate and nurture me or that I'm passionate about?)</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Where am I spending my time and who am I spending it with?</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Am I holding onto something I need to let go of? (These could be objects or habits or relationships or a job or even thought processes.)</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Am I reacting or responding? (Am I doing knee-jerk actions or taking the time to think logically and act thoughtfully?)</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Am I giving back?</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Where am I heading?</a:t>
          </a:r>
        </a:p>
        <a:p>
          <a:pPr marL="0" indent="0"/>
          <a:endParaRPr lang="en-GB" sz="1000" b="0" u="none" baseline="0">
            <a:solidFill>
              <a:sysClr val="windowText" lastClr="000000"/>
            </a:solidFill>
            <a:latin typeface="+mn-lt"/>
            <a:ea typeface="+mn-ea"/>
            <a:cs typeface="+mn-cs"/>
          </a:endParaRPr>
        </a:p>
        <a:p>
          <a:pPr marL="0" indent="0"/>
          <a:endParaRPr lang="en-GB" sz="1000" b="0" u="none" baseline="0">
            <a:solidFill>
              <a:sysClr val="windowText" lastClr="000000"/>
            </a:solidFill>
            <a:latin typeface="+mn-lt"/>
            <a:ea typeface="+mn-ea"/>
            <a:cs typeface="+mn-cs"/>
          </a:endParaRPr>
        </a:p>
        <a:p>
          <a:pPr marL="0" indent="0"/>
          <a:r>
            <a:rPr lang="en-GB" sz="1000" b="0" u="none" baseline="0">
              <a:solidFill>
                <a:sysClr val="windowText" lastClr="000000"/>
              </a:solidFill>
              <a:latin typeface="+mn-lt"/>
              <a:ea typeface="+mn-ea"/>
              <a:cs typeface="+mn-cs"/>
            </a:rPr>
            <a:t> </a:t>
          </a:r>
        </a:p>
        <a:p>
          <a:pPr marL="0" indent="0"/>
          <a:endParaRPr lang="en-GB" sz="1200" b="0" u="none" baseline="0">
            <a:solidFill>
              <a:sysClr val="windowText" lastClr="000000"/>
            </a:solidFill>
            <a:latin typeface="+mn-lt"/>
            <a:ea typeface="+mn-ea"/>
            <a:cs typeface="+mn-cs"/>
          </a:endParaRPr>
        </a:p>
      </xdr:txBody>
    </xdr:sp>
    <xdr:clientData fLocksWithSheet="0"/>
  </xdr:twoCellAnchor>
  <xdr:twoCellAnchor>
    <xdr:from>
      <xdr:col>50</xdr:col>
      <xdr:colOff>0</xdr:colOff>
      <xdr:row>2</xdr:row>
      <xdr:rowOff>9525</xdr:rowOff>
    </xdr:from>
    <xdr:to>
      <xdr:col>63</xdr:col>
      <xdr:colOff>0</xdr:colOff>
      <xdr:row>24</xdr:row>
      <xdr:rowOff>0</xdr:rowOff>
    </xdr:to>
    <xdr:sp macro="" textlink="" fLocksText="0">
      <xdr:nvSpPr>
        <xdr:cNvPr id="34" name="TextBox 33">
          <a:extLst>
            <a:ext uri="{FF2B5EF4-FFF2-40B4-BE49-F238E27FC236}">
              <a16:creationId xmlns:a16="http://schemas.microsoft.com/office/drawing/2014/main" id="{44B93705-559E-4799-A167-47EE914FD8E4}"/>
            </a:ext>
          </a:extLst>
        </xdr:cNvPr>
        <xdr:cNvSpPr txBox="1"/>
      </xdr:nvSpPr>
      <xdr:spPr>
        <a:xfrm>
          <a:off x="11430000" y="428625"/>
          <a:ext cx="2971800" cy="4600575"/>
        </a:xfrm>
        <a:prstGeom prst="rect">
          <a:avLst/>
        </a:prstGeom>
        <a:solidFill>
          <a:schemeClr val="bg1">
            <a:alpha val="69804"/>
          </a:schemeClr>
        </a:solidFill>
        <a:ln>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9200" rIns="36000" rtlCol="0" anchor="t">
          <a:noAutofit/>
        </a:bodyPr>
        <a:lstStyle/>
        <a:p>
          <a:pPr marL="0" indent="0"/>
          <a:r>
            <a:rPr lang="en-GB" sz="1200" b="0" u="none" baseline="0">
              <a:solidFill>
                <a:sysClr val="windowText" lastClr="000000"/>
              </a:solidFill>
              <a:latin typeface="+mn-lt"/>
              <a:ea typeface="+mn-ea"/>
              <a:cs typeface="+mn-cs"/>
            </a:rPr>
            <a:t> </a:t>
          </a:r>
        </a:p>
        <a:p>
          <a:pPr marL="0" indent="0"/>
          <a:r>
            <a:rPr lang="en-GB" sz="1200" b="1" u="none" baseline="0">
              <a:solidFill>
                <a:sysClr val="windowText" lastClr="000000"/>
              </a:solidFill>
              <a:latin typeface="+mn-lt"/>
              <a:ea typeface="+mn-ea"/>
              <a:cs typeface="+mn-cs"/>
            </a:rPr>
            <a:t>MORNING REFLECTION</a:t>
          </a:r>
        </a:p>
        <a:p>
          <a:pPr marL="0" indent="0" algn="l"/>
          <a:r>
            <a:rPr lang="en-GB" sz="1200" b="0" u="none" baseline="0">
              <a:solidFill>
                <a:sysClr val="windowText" lastClr="000000"/>
              </a:solidFill>
              <a:latin typeface="+mn-lt"/>
              <a:ea typeface="+mn-ea"/>
              <a:cs typeface="+mn-cs"/>
            </a:rPr>
            <a:t>_____________________________________</a:t>
          </a:r>
        </a:p>
        <a:p>
          <a:pPr marL="0" indent="0"/>
          <a:endParaRPr lang="en-GB" sz="1200" b="0" u="none" baseline="0">
            <a:solidFill>
              <a:sysClr val="windowText" lastClr="000000"/>
            </a:solidFill>
            <a:latin typeface="+mn-lt"/>
            <a:ea typeface="+mn-ea"/>
            <a:cs typeface="+mn-cs"/>
          </a:endParaRPr>
        </a:p>
        <a:p>
          <a:pPr marL="0" indent="0"/>
          <a:endParaRPr lang="en-GB" sz="1000" b="0" u="none" baseline="0">
            <a:solidFill>
              <a:sysClr val="windowText" lastClr="000000"/>
            </a:solidFill>
            <a:latin typeface="+mn-lt"/>
            <a:ea typeface="+mn-ea"/>
            <a:cs typeface="+mn-cs"/>
          </a:endParaRPr>
        </a:p>
        <a:p>
          <a:pPr marL="0" indent="0"/>
          <a:r>
            <a:rPr lang="en-GB" sz="1000" b="1" u="none" baseline="0">
              <a:solidFill>
                <a:sysClr val="windowText" lastClr="000000"/>
              </a:solidFill>
              <a:latin typeface="+mn-lt"/>
              <a:ea typeface="+mn-ea"/>
              <a:cs typeface="+mn-cs"/>
            </a:rPr>
            <a:t>1. Socratic Questioning</a:t>
          </a:r>
          <a:endParaRPr lang="en-GB" sz="1000" b="0" u="none" baseline="0">
            <a:solidFill>
              <a:sysClr val="windowText" lastClr="000000"/>
            </a:solidFill>
            <a:latin typeface="+mn-lt"/>
            <a:ea typeface="+mn-ea"/>
            <a:cs typeface="+mn-cs"/>
          </a:endParaRPr>
        </a:p>
        <a:p>
          <a:pPr marL="0" indent="0"/>
          <a:r>
            <a:rPr lang="en-GB" sz="1000" b="0" u="none" baseline="0">
              <a:solidFill>
                <a:sysClr val="windowText" lastClr="000000"/>
              </a:solidFill>
              <a:latin typeface="+mn-lt"/>
              <a:ea typeface="+mn-ea"/>
              <a:cs typeface="+mn-cs"/>
            </a:rPr>
            <a:t>Do I have any limiting beliefs popping up, if so:</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What is the evidence for this thought?</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Could I be making any assumptions here?</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Is this thought based on an emotional reaction or the evidence in front of me?</a:t>
          </a:r>
        </a:p>
        <a:p>
          <a:pPr marL="0" indent="0"/>
          <a:r>
            <a:rPr lang="en-GB" sz="1000" b="0" u="none" baseline="0">
              <a:solidFill>
                <a:sysClr val="windowText" lastClr="000000"/>
              </a:solidFill>
              <a:latin typeface="+mn-lt"/>
              <a:ea typeface="+mn-ea"/>
              <a:cs typeface="+mn-cs"/>
            </a:rPr>
            <a:t> </a:t>
          </a:r>
        </a:p>
        <a:p>
          <a:pPr marL="0" indent="0"/>
          <a:r>
            <a:rPr lang="en-GB" sz="1000" b="1" u="none" baseline="0">
              <a:solidFill>
                <a:sysClr val="windowText" lastClr="000000"/>
              </a:solidFill>
              <a:latin typeface="+mn-lt"/>
              <a:ea typeface="+mn-ea"/>
              <a:cs typeface="+mn-cs"/>
            </a:rPr>
            <a:t>2. Because Statements</a:t>
          </a:r>
          <a:endParaRPr lang="en-GB" sz="1000" b="0" u="none" baseline="0">
            <a:solidFill>
              <a:sysClr val="windowText" lastClr="000000"/>
            </a:solidFill>
            <a:latin typeface="+mn-lt"/>
            <a:ea typeface="+mn-ea"/>
            <a:cs typeface="+mn-cs"/>
          </a:endParaRPr>
        </a:p>
        <a:p>
          <a:pPr marL="0" indent="0"/>
          <a:r>
            <a:rPr lang="en-GB" sz="1000" b="0" u="none" baseline="0">
              <a:solidFill>
                <a:sysClr val="windowText" lastClr="000000"/>
              </a:solidFill>
              <a:latin typeface="+mn-lt"/>
              <a:ea typeface="+mn-ea"/>
              <a:cs typeface="+mn-cs"/>
            </a:rPr>
            <a:t>Challenge any limiting beliefs by building a case for the opposite of your limiting belief:</a:t>
          </a:r>
        </a:p>
        <a:p>
          <a:pPr marL="0" indent="0"/>
          <a:r>
            <a:rPr lang="en-GB" sz="1000" b="0" u="none" baseline="0">
              <a:solidFill>
                <a:sysClr val="windowText" lastClr="000000"/>
              </a:solidFill>
              <a:latin typeface="+mn-lt"/>
              <a:ea typeface="+mn-ea"/>
              <a:cs typeface="+mn-cs"/>
            </a:rPr>
            <a:t>[the belief you want to challenge] + [a statement of the opposite] + [because] + [a reason why the opposite statement is true]</a:t>
          </a:r>
        </a:p>
        <a:p>
          <a:pPr marL="0" indent="0"/>
          <a:endParaRPr lang="en-GB" sz="1000" b="0" u="none" baseline="0">
            <a:solidFill>
              <a:sysClr val="windowText" lastClr="000000"/>
            </a:solidFill>
            <a:latin typeface="+mn-lt"/>
            <a:ea typeface="+mn-ea"/>
            <a:cs typeface="+mn-cs"/>
          </a:endParaRPr>
        </a:p>
        <a:p>
          <a:pPr marL="0" indent="0"/>
          <a:r>
            <a:rPr lang="en-GB" sz="1000" b="1" u="none" baseline="0">
              <a:solidFill>
                <a:sysClr val="windowText" lastClr="000000"/>
              </a:solidFill>
              <a:latin typeface="+mn-lt"/>
              <a:ea typeface="+mn-ea"/>
              <a:cs typeface="+mn-cs"/>
            </a:rPr>
            <a:t>3. Focus on Today.</a:t>
          </a:r>
          <a:endParaRPr lang="en-GB" sz="1000" b="0" u="none" baseline="0">
            <a:solidFill>
              <a:sysClr val="windowText" lastClr="000000"/>
            </a:solidFill>
            <a:latin typeface="+mn-lt"/>
            <a:ea typeface="+mn-ea"/>
            <a:cs typeface="+mn-cs"/>
          </a:endParaRPr>
        </a:p>
        <a:p>
          <a:pPr marL="0" indent="0"/>
          <a:r>
            <a:rPr lang="en-GB" sz="1000" b="0" u="none" baseline="0">
              <a:solidFill>
                <a:sysClr val="windowText" lastClr="000000"/>
              </a:solidFill>
              <a:latin typeface="+mn-lt"/>
              <a:ea typeface="+mn-ea"/>
              <a:cs typeface="+mn-cs"/>
            </a:rPr>
            <a:t>Consider each task for the day and ask myself:</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Why is it important?</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Why am I doing it?</a:t>
          </a:r>
        </a:p>
        <a:p>
          <a:pPr marL="171450" indent="-171450">
            <a:buFont typeface="Arial" panose="020B0604020202020204" pitchFamily="34" charset="0"/>
            <a:buChar char="•"/>
          </a:pPr>
          <a:r>
            <a:rPr lang="en-GB" sz="1000" b="0" u="none" baseline="0">
              <a:solidFill>
                <a:sysClr val="windowText" lastClr="000000"/>
              </a:solidFill>
              <a:latin typeface="+mn-lt"/>
              <a:ea typeface="+mn-ea"/>
              <a:cs typeface="+mn-cs"/>
            </a:rPr>
            <a:t>Why is it a priority?</a:t>
          </a:r>
        </a:p>
        <a:p>
          <a:pPr marL="0" indent="0"/>
          <a:r>
            <a:rPr lang="en-GB" sz="1000" b="0" u="none" baseline="0">
              <a:solidFill>
                <a:sysClr val="windowText" lastClr="000000"/>
              </a:solidFill>
              <a:latin typeface="+mn-lt"/>
              <a:ea typeface="+mn-ea"/>
              <a:cs typeface="+mn-cs"/>
            </a:rPr>
            <a:t>What is the one thing I can complete today? </a:t>
          </a:r>
        </a:p>
        <a:p>
          <a:pPr marL="0" indent="0"/>
          <a:endParaRPr lang="en-GB" sz="1000" b="0" u="none" baseline="0">
            <a:solidFill>
              <a:sysClr val="windowText" lastClr="000000"/>
            </a:solidFill>
            <a:latin typeface="+mn-lt"/>
            <a:ea typeface="+mn-ea"/>
            <a:cs typeface="+mn-cs"/>
          </a:endParaRPr>
        </a:p>
        <a:p>
          <a:pPr marL="0" indent="0"/>
          <a:endParaRPr lang="en-GB" sz="1000" b="0" u="none" baseline="0">
            <a:solidFill>
              <a:sysClr val="windowText" lastClr="000000"/>
            </a:solidFill>
            <a:latin typeface="+mn-lt"/>
            <a:ea typeface="+mn-ea"/>
            <a:cs typeface="+mn-cs"/>
          </a:endParaRPr>
        </a:p>
      </xdr:txBody>
    </xdr:sp>
    <xdr:clientData fLocksWithSheet="0"/>
  </xdr:twoCellAnchor>
  <xdr:twoCellAnchor>
    <xdr:from>
      <xdr:col>50</xdr:col>
      <xdr:colOff>0</xdr:colOff>
      <xdr:row>25</xdr:row>
      <xdr:rowOff>19050</xdr:rowOff>
    </xdr:from>
    <xdr:to>
      <xdr:col>63</xdr:col>
      <xdr:colOff>0</xdr:colOff>
      <xdr:row>36</xdr:row>
      <xdr:rowOff>19050</xdr:rowOff>
    </xdr:to>
    <xdr:sp macro="" textlink="" fLocksText="0">
      <xdr:nvSpPr>
        <xdr:cNvPr id="36" name="TextBox 35">
          <a:extLst>
            <a:ext uri="{FF2B5EF4-FFF2-40B4-BE49-F238E27FC236}">
              <a16:creationId xmlns:a16="http://schemas.microsoft.com/office/drawing/2014/main" id="{DA9121CD-6FED-45D5-8F03-78A2BFC13F1A}"/>
            </a:ext>
          </a:extLst>
        </xdr:cNvPr>
        <xdr:cNvSpPr txBox="1"/>
      </xdr:nvSpPr>
      <xdr:spPr>
        <a:xfrm>
          <a:off x="11430000" y="5257800"/>
          <a:ext cx="2971800" cy="2305050"/>
        </a:xfrm>
        <a:prstGeom prst="rect">
          <a:avLst/>
        </a:prstGeom>
        <a:solidFill>
          <a:schemeClr val="bg1">
            <a:alpha val="69804"/>
          </a:schemeClr>
        </a:solidFill>
        <a:ln>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9200" rIns="36000" rtlCol="0" anchor="t">
          <a:noAutofit/>
        </a:bodyPr>
        <a:lstStyle/>
        <a:p>
          <a:pPr marL="0" indent="0"/>
          <a:endParaRPr lang="en-GB" sz="1200" b="0" u="none" baseline="0">
            <a:solidFill>
              <a:sysClr val="windowText" lastClr="000000"/>
            </a:solidFill>
            <a:latin typeface="+mn-lt"/>
            <a:ea typeface="+mn-ea"/>
            <a:cs typeface="+mn-cs"/>
          </a:endParaRPr>
        </a:p>
        <a:p>
          <a:pPr marL="0" indent="0"/>
          <a:r>
            <a:rPr lang="en-GB" sz="1200" b="1" u="none" baseline="0">
              <a:solidFill>
                <a:sysClr val="windowText" lastClr="000000"/>
              </a:solidFill>
              <a:latin typeface="+mn-lt"/>
              <a:ea typeface="+mn-ea"/>
              <a:cs typeface="+mn-cs"/>
            </a:rPr>
            <a:t>EVENING REFLECTION</a:t>
          </a:r>
        </a:p>
        <a:p>
          <a:pPr marL="0" indent="0" algn="l"/>
          <a:r>
            <a:rPr lang="en-GB" sz="1200" b="0" u="none" baseline="0">
              <a:solidFill>
                <a:sysClr val="windowText" lastClr="000000"/>
              </a:solidFill>
              <a:latin typeface="+mn-lt"/>
              <a:ea typeface="+mn-ea"/>
              <a:cs typeface="+mn-cs"/>
            </a:rPr>
            <a:t>_____________________________________</a:t>
          </a:r>
        </a:p>
        <a:p>
          <a:pPr marL="0" indent="0"/>
          <a:endParaRPr lang="en-GB" sz="1200" b="0" u="none" baseline="0">
            <a:solidFill>
              <a:sysClr val="windowText" lastClr="000000"/>
            </a:solidFill>
            <a:latin typeface="+mn-lt"/>
            <a:ea typeface="+mn-ea"/>
            <a:cs typeface="+mn-cs"/>
          </a:endParaRPr>
        </a:p>
        <a:p>
          <a:pPr marL="0" indent="0"/>
          <a:r>
            <a:rPr lang="en-GB" sz="1000" b="0" u="none" baseline="0">
              <a:solidFill>
                <a:sysClr val="windowText" lastClr="000000"/>
              </a:solidFill>
              <a:latin typeface="+mn-lt"/>
              <a:ea typeface="+mn-ea"/>
              <a:cs typeface="+mn-cs"/>
            </a:rPr>
            <a:t>Help myself unwind and unburden my mind.</a:t>
          </a:r>
        </a:p>
        <a:p>
          <a:pPr marL="0" indent="0"/>
          <a:endParaRPr lang="en-GB" sz="1000" b="0" u="none" baseline="0">
            <a:solidFill>
              <a:sysClr val="windowText" lastClr="000000"/>
            </a:solidFill>
            <a:latin typeface="+mn-lt"/>
            <a:ea typeface="+mn-ea"/>
            <a:cs typeface="+mn-cs"/>
          </a:endParaRPr>
        </a:p>
        <a:p>
          <a:pPr marL="171450" indent="-171450">
            <a:buSzPct val="100000"/>
            <a:buFont typeface="Arial" panose="020B0604020202020204" pitchFamily="34" charset="0"/>
            <a:buChar char="•"/>
          </a:pPr>
          <a:r>
            <a:rPr lang="en-GB" sz="1000" b="0" u="none" baseline="0">
              <a:solidFill>
                <a:sysClr val="windowText" lastClr="000000"/>
              </a:solidFill>
              <a:latin typeface="+mn-lt"/>
              <a:ea typeface="+mn-ea"/>
              <a:cs typeface="+mn-cs"/>
            </a:rPr>
            <a:t>Is there anything troubling me today?</a:t>
          </a:r>
        </a:p>
        <a:p>
          <a:pPr marL="171450" indent="-171450">
            <a:buSzPct val="100000"/>
            <a:buFont typeface="Arial" panose="020B0604020202020204" pitchFamily="34" charset="0"/>
            <a:buChar char="•"/>
          </a:pPr>
          <a:r>
            <a:rPr lang="en-GB" sz="1000" b="0" u="none" baseline="0">
              <a:solidFill>
                <a:sysClr val="windowText" lastClr="000000"/>
              </a:solidFill>
              <a:latin typeface="+mn-lt"/>
              <a:ea typeface="+mn-ea"/>
              <a:cs typeface="+mn-cs"/>
            </a:rPr>
            <a:t>Is there anything playing on my mind?</a:t>
          </a:r>
        </a:p>
        <a:p>
          <a:pPr marL="171450" indent="-171450">
            <a:buSzPct val="100000"/>
            <a:buFont typeface="Arial" panose="020B0604020202020204" pitchFamily="34" charset="0"/>
            <a:buChar char="•"/>
          </a:pPr>
          <a:r>
            <a:rPr lang="en-GB" sz="1000" b="0" u="none" baseline="0">
              <a:solidFill>
                <a:sysClr val="windowText" lastClr="000000"/>
              </a:solidFill>
              <a:latin typeface="+mn-lt"/>
              <a:ea typeface="+mn-ea"/>
              <a:cs typeface="+mn-cs"/>
            </a:rPr>
            <a:t>Is there something I have disliked about my day?</a:t>
          </a:r>
        </a:p>
        <a:p>
          <a:pPr marL="171450" indent="-171450">
            <a:buSzPct val="100000"/>
            <a:buFont typeface="Arial" panose="020B0604020202020204" pitchFamily="34" charset="0"/>
            <a:buChar char="•"/>
          </a:pPr>
          <a:r>
            <a:rPr lang="en-GB" sz="1000" b="0" u="none" baseline="0">
              <a:solidFill>
                <a:sysClr val="windowText" lastClr="000000"/>
              </a:solidFill>
              <a:latin typeface="+mn-lt"/>
              <a:ea typeface="+mn-ea"/>
              <a:cs typeface="+mn-cs"/>
            </a:rPr>
            <a:t>What have I enjoyed during the day?</a:t>
          </a:r>
        </a:p>
        <a:p>
          <a:pPr marL="171450" indent="-171450">
            <a:buSzPct val="100000"/>
            <a:buFont typeface="Arial" panose="020B0604020202020204" pitchFamily="34" charset="0"/>
            <a:buChar char="•"/>
          </a:pPr>
          <a:r>
            <a:rPr lang="en-GB" sz="1000" b="0" u="none" baseline="0">
              <a:solidFill>
                <a:sysClr val="windowText" lastClr="000000"/>
              </a:solidFill>
              <a:latin typeface="+mn-lt"/>
              <a:ea typeface="+mn-ea"/>
              <a:cs typeface="+mn-cs"/>
            </a:rPr>
            <a:t>What do I feel I have I achieved today?</a:t>
          </a:r>
        </a:p>
        <a:p>
          <a:pPr marL="171450" indent="-171450">
            <a:buSzPct val="100000"/>
            <a:buFont typeface="Arial" panose="020B0604020202020204" pitchFamily="34" charset="0"/>
            <a:buChar char="•"/>
          </a:pPr>
          <a:r>
            <a:rPr lang="en-GB" sz="1000" b="0" u="none" baseline="0">
              <a:solidFill>
                <a:sysClr val="windowText" lastClr="000000"/>
              </a:solidFill>
              <a:latin typeface="+mn-lt"/>
              <a:ea typeface="+mn-ea"/>
              <a:cs typeface="+mn-cs"/>
            </a:rPr>
            <a:t>What am I grateful for today?</a:t>
          </a:r>
        </a:p>
        <a:p>
          <a:pPr marL="171450" indent="-171450">
            <a:buSzPct val="100000"/>
            <a:buFont typeface="Arial" panose="020B0604020202020204" pitchFamily="34" charset="0"/>
            <a:buChar char="•"/>
          </a:pPr>
          <a:r>
            <a:rPr lang="en-GB" sz="1000" b="0" u="none" baseline="0">
              <a:solidFill>
                <a:sysClr val="windowText" lastClr="000000"/>
              </a:solidFill>
              <a:latin typeface="+mn-lt"/>
              <a:ea typeface="+mn-ea"/>
              <a:cs typeface="+mn-cs"/>
            </a:rPr>
            <a:t>How am I feeling overall?</a:t>
          </a:r>
        </a:p>
        <a:p>
          <a:pPr marL="0" indent="0"/>
          <a:endParaRPr lang="en-GB" sz="1000" b="0" u="none" baseline="0">
            <a:solidFill>
              <a:sysClr val="windowText" lastClr="000000"/>
            </a:solidFill>
            <a:latin typeface="+mn-lt"/>
            <a:ea typeface="+mn-ea"/>
            <a:cs typeface="+mn-cs"/>
          </a:endParaRPr>
        </a:p>
      </xdr:txBody>
    </xdr:sp>
    <xdr:clientData fLocksWithSheet="0"/>
  </xdr:twoCellAnchor>
  <xdr:twoCellAnchor>
    <xdr:from>
      <xdr:col>64</xdr:col>
      <xdr:colOff>0</xdr:colOff>
      <xdr:row>2</xdr:row>
      <xdr:rowOff>19050</xdr:rowOff>
    </xdr:from>
    <xdr:to>
      <xdr:col>77</xdr:col>
      <xdr:colOff>0</xdr:colOff>
      <xdr:row>7</xdr:row>
      <xdr:rowOff>1</xdr:rowOff>
    </xdr:to>
    <xdr:sp macro="" textlink="" fLocksText="0">
      <xdr:nvSpPr>
        <xdr:cNvPr id="37" name="TextBox 36">
          <a:extLst>
            <a:ext uri="{FF2B5EF4-FFF2-40B4-BE49-F238E27FC236}">
              <a16:creationId xmlns:a16="http://schemas.microsoft.com/office/drawing/2014/main" id="{FCAE48D2-F386-4F88-84BE-56279769458C}"/>
            </a:ext>
          </a:extLst>
        </xdr:cNvPr>
        <xdr:cNvSpPr txBox="1"/>
      </xdr:nvSpPr>
      <xdr:spPr>
        <a:xfrm>
          <a:off x="14630400" y="438150"/>
          <a:ext cx="2971800" cy="1028701"/>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9200" rIns="36000" rtlCol="0" anchor="t">
          <a:noAutofit/>
        </a:bodyPr>
        <a:lstStyle/>
        <a:p>
          <a:pPr marL="0" indent="0"/>
          <a:r>
            <a:rPr lang="en-GB" sz="1200" b="0" u="none" baseline="0">
              <a:solidFill>
                <a:schemeClr val="bg1"/>
              </a:solidFill>
              <a:latin typeface="+mn-lt"/>
              <a:ea typeface="+mn-ea"/>
              <a:cs typeface="+mn-cs"/>
            </a:rPr>
            <a:t>ddd DDdd TT.TT</a:t>
          </a:r>
        </a:p>
        <a:p>
          <a:pPr marL="0" indent="0"/>
          <a:r>
            <a:rPr lang="en-GB" sz="1200" b="1" u="none" baseline="0">
              <a:solidFill>
                <a:schemeClr val="bg1"/>
              </a:solidFill>
              <a:latin typeface="+mn-lt"/>
              <a:ea typeface="+mn-ea"/>
              <a:cs typeface="+mn-cs"/>
            </a:rPr>
            <a:t>TITLE</a:t>
          </a:r>
        </a:p>
        <a:p>
          <a:pPr marL="0" indent="0" algn="l"/>
          <a:r>
            <a:rPr lang="en-GB" sz="1200" b="0" u="none" baseline="0">
              <a:solidFill>
                <a:schemeClr val="bg1"/>
              </a:solidFill>
              <a:latin typeface="+mn-lt"/>
              <a:ea typeface="+mn-ea"/>
              <a:cs typeface="+mn-cs"/>
            </a:rPr>
            <a:t>_____________________________________</a:t>
          </a:r>
        </a:p>
        <a:p>
          <a:pPr marL="0" indent="0"/>
          <a:endParaRPr lang="en-GB" sz="1200" b="0" u="none" baseline="0">
            <a:solidFill>
              <a:schemeClr val="bg1"/>
            </a:solidFill>
            <a:latin typeface="+mn-lt"/>
            <a:ea typeface="+mn-ea"/>
            <a:cs typeface="+mn-cs"/>
          </a:endParaRPr>
        </a:p>
        <a:p>
          <a:pPr marL="0" indent="0"/>
          <a:r>
            <a:rPr lang="en-GB" sz="1000" b="0" u="none" baseline="0">
              <a:solidFill>
                <a:schemeClr val="bg1"/>
              </a:solidFill>
              <a:latin typeface="+mn-lt"/>
              <a:ea typeface="+mn-ea"/>
              <a:cs typeface="+mn-cs"/>
            </a:rPr>
            <a:t>Log text. </a:t>
          </a:r>
        </a:p>
        <a:p>
          <a:pPr marL="0" indent="0"/>
          <a:r>
            <a:rPr lang="en-GB" sz="1000" b="0" u="none" baseline="0">
              <a:solidFill>
                <a:schemeClr val="bg1"/>
              </a:solidFill>
              <a:latin typeface="+mn-lt"/>
              <a:ea typeface="+mn-ea"/>
              <a:cs typeface="+mn-cs"/>
            </a:rPr>
            <a:t> </a:t>
          </a:r>
        </a:p>
        <a:p>
          <a:pPr marL="0" indent="0"/>
          <a:endParaRPr lang="en-GB" sz="1200" b="0" u="none" baseline="0">
            <a:solidFill>
              <a:schemeClr val="bg1"/>
            </a:solidFill>
            <a:latin typeface="+mn-lt"/>
            <a:ea typeface="+mn-ea"/>
            <a:cs typeface="+mn-cs"/>
          </a:endParaRPr>
        </a:p>
      </xdr:txBody>
    </xdr:sp>
    <xdr:clientData fLocksWithSheet="0"/>
  </xdr:twoCellAnchor>
  <xdr:twoCellAnchor>
    <xdr:from>
      <xdr:col>64</xdr:col>
      <xdr:colOff>0</xdr:colOff>
      <xdr:row>8</xdr:row>
      <xdr:rowOff>9525</xdr:rowOff>
    </xdr:from>
    <xdr:to>
      <xdr:col>77</xdr:col>
      <xdr:colOff>0</xdr:colOff>
      <xdr:row>13</xdr:row>
      <xdr:rowOff>1</xdr:rowOff>
    </xdr:to>
    <xdr:sp macro="" textlink="" fLocksText="0">
      <xdr:nvSpPr>
        <xdr:cNvPr id="38" name="TextBox 37">
          <a:extLst>
            <a:ext uri="{FF2B5EF4-FFF2-40B4-BE49-F238E27FC236}">
              <a16:creationId xmlns:a16="http://schemas.microsoft.com/office/drawing/2014/main" id="{BAEECC86-0217-4720-8B08-B6113452496A}"/>
            </a:ext>
          </a:extLst>
        </xdr:cNvPr>
        <xdr:cNvSpPr txBox="1"/>
      </xdr:nvSpPr>
      <xdr:spPr>
        <a:xfrm>
          <a:off x="14630400" y="1685925"/>
          <a:ext cx="2971800" cy="1038226"/>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9200" rIns="36000" rtlCol="0" anchor="t">
          <a:noAutofit/>
        </a:bodyPr>
        <a:lstStyle/>
        <a:p>
          <a:pPr marL="0" indent="0"/>
          <a:r>
            <a:rPr lang="en-GB" sz="1200" b="0" u="none" baseline="0">
              <a:solidFill>
                <a:schemeClr val="bg1"/>
              </a:solidFill>
              <a:latin typeface="+mn-lt"/>
              <a:ea typeface="+mn-ea"/>
              <a:cs typeface="+mn-cs"/>
            </a:rPr>
            <a:t>ddd DDdd TT.TT</a:t>
          </a:r>
        </a:p>
        <a:p>
          <a:pPr marL="0" indent="0"/>
          <a:r>
            <a:rPr lang="en-GB" sz="1200" b="1" u="none" baseline="0">
              <a:solidFill>
                <a:schemeClr val="bg1"/>
              </a:solidFill>
              <a:latin typeface="+mn-lt"/>
              <a:ea typeface="+mn-ea"/>
              <a:cs typeface="+mn-cs"/>
            </a:rPr>
            <a:t>TITLE</a:t>
          </a:r>
        </a:p>
        <a:p>
          <a:pPr marL="0" indent="0" algn="l"/>
          <a:r>
            <a:rPr lang="en-GB" sz="1200" b="0" u="none" baseline="0">
              <a:solidFill>
                <a:schemeClr val="bg1"/>
              </a:solidFill>
              <a:latin typeface="+mn-lt"/>
              <a:ea typeface="+mn-ea"/>
              <a:cs typeface="+mn-cs"/>
            </a:rPr>
            <a:t>_____________________________________</a:t>
          </a:r>
        </a:p>
        <a:p>
          <a:pPr marL="0" indent="0"/>
          <a:endParaRPr lang="en-GB" sz="1200" b="0" u="none" baseline="0">
            <a:solidFill>
              <a:schemeClr val="bg1"/>
            </a:solidFill>
            <a:latin typeface="+mn-lt"/>
            <a:ea typeface="+mn-ea"/>
            <a:cs typeface="+mn-cs"/>
          </a:endParaRPr>
        </a:p>
        <a:p>
          <a:pPr marL="0" indent="0"/>
          <a:r>
            <a:rPr lang="en-GB" sz="1000" b="0" u="none" baseline="0">
              <a:solidFill>
                <a:schemeClr val="bg1"/>
              </a:solidFill>
              <a:latin typeface="+mn-lt"/>
              <a:ea typeface="+mn-ea"/>
              <a:cs typeface="+mn-cs"/>
            </a:rPr>
            <a:t>Log text.</a:t>
          </a:r>
        </a:p>
        <a:p>
          <a:pPr marL="0" indent="0"/>
          <a:r>
            <a:rPr lang="en-GB" sz="1000" b="0" u="none" baseline="0">
              <a:solidFill>
                <a:schemeClr val="bg1"/>
              </a:solidFill>
              <a:latin typeface="+mn-lt"/>
              <a:ea typeface="+mn-ea"/>
              <a:cs typeface="+mn-cs"/>
            </a:rPr>
            <a:t> </a:t>
          </a:r>
        </a:p>
        <a:p>
          <a:pPr marL="0" indent="0"/>
          <a:endParaRPr lang="en-GB" sz="1200" b="0" u="none" baseline="0">
            <a:solidFill>
              <a:schemeClr val="bg1"/>
            </a:solidFill>
            <a:latin typeface="+mn-lt"/>
            <a:ea typeface="+mn-ea"/>
            <a:cs typeface="+mn-cs"/>
          </a:endParaRPr>
        </a:p>
      </xdr:txBody>
    </xdr:sp>
    <xdr:clientData fLocksWithSheet="0"/>
  </xdr:twoCellAnchor>
  <xdr:twoCellAnchor>
    <xdr:from>
      <xdr:col>0</xdr:col>
      <xdr:colOff>219075</xdr:colOff>
      <xdr:row>42</xdr:row>
      <xdr:rowOff>0</xdr:rowOff>
    </xdr:from>
    <xdr:to>
      <xdr:col>38</xdr:col>
      <xdr:colOff>0</xdr:colOff>
      <xdr:row>72</xdr:row>
      <xdr:rowOff>0</xdr:rowOff>
    </xdr:to>
    <xdr:sp macro="" textlink="" fLocksText="0">
      <xdr:nvSpPr>
        <xdr:cNvPr id="9" name="TextBox 8">
          <a:extLst>
            <a:ext uri="{FF2B5EF4-FFF2-40B4-BE49-F238E27FC236}">
              <a16:creationId xmlns:a16="http://schemas.microsoft.com/office/drawing/2014/main" id="{8D8567DA-A235-4DB7-9125-6B7909EF8374}"/>
            </a:ext>
          </a:extLst>
        </xdr:cNvPr>
        <xdr:cNvSpPr txBox="1">
          <a:spLocks/>
        </xdr:cNvSpPr>
      </xdr:nvSpPr>
      <xdr:spPr>
        <a:xfrm>
          <a:off x="219075" y="8801100"/>
          <a:ext cx="8467725" cy="6286500"/>
        </a:xfrm>
        <a:prstGeom prst="rect">
          <a:avLst/>
        </a:prstGeom>
        <a:noFill/>
        <a:ln w="22225">
          <a:noFill/>
        </a:ln>
      </xdr:spPr>
      <xdr:style>
        <a:lnRef idx="0">
          <a:scrgbClr r="0" g="0" b="0"/>
        </a:lnRef>
        <a:fillRef idx="0">
          <a:scrgbClr r="0" g="0" b="0"/>
        </a:fillRef>
        <a:effectRef idx="0">
          <a:scrgbClr r="0" g="0" b="0"/>
        </a:effectRef>
        <a:fontRef idx="minor">
          <a:schemeClr val="tx1"/>
        </a:fontRef>
      </xdr:style>
      <xdr:txBody>
        <a:bodyPr vertOverflow="clip" horzOverflow="clip" wrap="square" lIns="252000" rIns="252000" rtlCol="0" anchor="t">
          <a:noAutofit/>
        </a:bodyPr>
        <a:lstStyle/>
        <a:p>
          <a:pPr marL="0" indent="0"/>
          <a:endParaRPr lang="en-GB" sz="1000">
            <a:solidFill>
              <a:schemeClr val="tx1"/>
            </a:solidFill>
            <a:latin typeface="+mn-lt"/>
            <a:ea typeface="+mn-ea"/>
            <a:cs typeface="+mn-cs"/>
          </a:endParaRPr>
        </a:p>
        <a:p>
          <a:pPr marL="0" indent="0"/>
          <a:r>
            <a:rPr lang="en-GB" sz="1000" baseline="0">
              <a:solidFill>
                <a:schemeClr val="tx1"/>
              </a:solidFill>
              <a:latin typeface="+mn-lt"/>
              <a:ea typeface="+mn-ea"/>
              <a:cs typeface="+mn-cs"/>
            </a:rPr>
            <a:t>V</a:t>
          </a:r>
          <a:r>
            <a:rPr lang="en-GB" sz="1000">
              <a:solidFill>
                <a:schemeClr val="tx1"/>
              </a:solidFill>
              <a:latin typeface="+mn-lt"/>
              <a:ea typeface="+mn-ea"/>
              <a:cs typeface="+mn-cs"/>
            </a:rPr>
            <a:t>ersion 17 changes:</a:t>
          </a:r>
        </a:p>
        <a:p>
          <a:pPr marL="0" indent="0"/>
          <a:r>
            <a:rPr lang="en-GB" sz="1000">
              <a:solidFill>
                <a:schemeClr val="tx1"/>
              </a:solidFill>
              <a:latin typeface="+mn-lt"/>
              <a:ea typeface="+mn-ea"/>
              <a:cs typeface="+mn-cs"/>
            </a:rPr>
            <a:t>10. Log any changes you choose to make to your</a:t>
          </a:r>
          <a:r>
            <a:rPr lang="en-GB" sz="1000" baseline="0">
              <a:solidFill>
                <a:schemeClr val="tx1"/>
              </a:solidFill>
              <a:latin typeface="+mn-lt"/>
              <a:ea typeface="+mn-ea"/>
              <a:cs typeface="+mn-cs"/>
            </a:rPr>
            <a:t> gamplan here. </a:t>
          </a:r>
        </a:p>
        <a:p>
          <a:pPr marL="0" indent="0"/>
          <a:endParaRPr lang="en-GB" sz="1000" baseline="0">
            <a:solidFill>
              <a:schemeClr val="tx1"/>
            </a:solidFill>
            <a:latin typeface="+mn-lt"/>
            <a:ea typeface="+mn-ea"/>
            <a:cs typeface="+mn-cs"/>
          </a:endParaRPr>
        </a:p>
        <a:p>
          <a:pPr marL="0" indent="0"/>
          <a:endParaRPr lang="en-GB" sz="1000" baseline="0">
            <a:solidFill>
              <a:schemeClr val="tx1"/>
            </a:solidFill>
            <a:latin typeface="+mn-lt"/>
            <a:ea typeface="+mn-ea"/>
            <a:cs typeface="+mn-cs"/>
          </a:endParaRPr>
        </a:p>
        <a:p>
          <a:pPr marL="0" indent="0"/>
          <a:endParaRPr lang="en-GB" sz="1000" baseline="0">
            <a:solidFill>
              <a:schemeClr val="tx1"/>
            </a:solidFill>
            <a:latin typeface="+mn-lt"/>
            <a:ea typeface="+mn-ea"/>
            <a:cs typeface="+mn-cs"/>
          </a:endParaRPr>
        </a:p>
        <a:p>
          <a:pPr marL="0" indent="0"/>
          <a:endParaRPr lang="en-GB" sz="1000" baseline="0">
            <a:solidFill>
              <a:schemeClr val="tx1"/>
            </a:solidFill>
            <a:latin typeface="+mn-lt"/>
            <a:ea typeface="+mn-ea"/>
            <a:cs typeface="+mn-cs"/>
          </a:endParaRPr>
        </a:p>
        <a:p>
          <a:pPr marL="0" indent="0"/>
          <a:endParaRPr lang="en-GB" sz="1000" baseline="0">
            <a:solidFill>
              <a:schemeClr val="tx1"/>
            </a:solidFill>
            <a:latin typeface="+mn-lt"/>
            <a:ea typeface="+mn-ea"/>
            <a:cs typeface="+mn-cs"/>
          </a:endParaRPr>
        </a:p>
        <a:p>
          <a:pPr marL="0" indent="0"/>
          <a:endParaRPr lang="en-GB" sz="1000">
            <a:solidFill>
              <a:schemeClr val="tx1"/>
            </a:solidFill>
            <a:latin typeface="+mn-lt"/>
            <a:ea typeface="+mn-ea"/>
            <a:cs typeface="+mn-cs"/>
          </a:endParaRPr>
        </a:p>
        <a:p>
          <a:pPr marL="0" indent="0"/>
          <a:endParaRPr lang="en-GB" sz="1000">
            <a:solidFill>
              <a:schemeClr val="tx1"/>
            </a:solidFill>
            <a:latin typeface="+mn-lt"/>
            <a:ea typeface="+mn-ea"/>
            <a:cs typeface="+mn-cs"/>
          </a:endParaRPr>
        </a:p>
        <a:p>
          <a:pPr marL="0" indent="0"/>
          <a:endParaRPr lang="en-GB" sz="1000">
            <a:solidFill>
              <a:schemeClr val="tx1"/>
            </a:solidFill>
            <a:latin typeface="+mn-lt"/>
            <a:ea typeface="+mn-ea"/>
            <a:cs typeface="+mn-cs"/>
          </a:endParaRPr>
        </a:p>
        <a:p>
          <a:pPr marL="0" indent="0"/>
          <a:r>
            <a:rPr lang="en-GB" sz="1000">
              <a:solidFill>
                <a:schemeClr val="tx1"/>
              </a:solidFill>
              <a:latin typeface="+mn-lt"/>
              <a:ea typeface="+mn-ea"/>
              <a:cs typeface="+mn-cs"/>
            </a:rPr>
            <a:t> </a:t>
          </a:r>
        </a:p>
        <a:p>
          <a:pPr marL="0" indent="0"/>
          <a:endParaRPr lang="en-GB" sz="1000">
            <a:solidFill>
              <a:schemeClr val="tx1"/>
            </a:solidFill>
            <a:latin typeface="+mn-lt"/>
            <a:ea typeface="+mn-ea"/>
            <a:cs typeface="+mn-cs"/>
          </a:endParaRPr>
        </a:p>
        <a:p>
          <a:pPr marL="0" indent="0"/>
          <a:endParaRPr lang="en-GB" sz="1000">
            <a:solidFill>
              <a:schemeClr val="tx1"/>
            </a:solidFill>
            <a:latin typeface="+mn-lt"/>
            <a:ea typeface="+mn-ea"/>
            <a:cs typeface="+mn-cs"/>
          </a:endParaRPr>
        </a:p>
        <a:p>
          <a:pPr marL="0" indent="0"/>
          <a:endParaRPr lang="en-GB" sz="1000">
            <a:solidFill>
              <a:schemeClr val="tx1"/>
            </a:solidFill>
            <a:latin typeface="+mn-lt"/>
            <a:ea typeface="+mn-ea"/>
            <a:cs typeface="+mn-cs"/>
          </a:endParaRPr>
        </a:p>
        <a:p>
          <a:pPr marL="0" indent="0"/>
          <a:endParaRPr lang="en-GB" sz="1000">
            <a:solidFill>
              <a:schemeClr val="tx1"/>
            </a:solidFill>
            <a:latin typeface="+mn-lt"/>
            <a:ea typeface="+mn-ea"/>
            <a:cs typeface="+mn-cs"/>
          </a:endParaRPr>
        </a:p>
        <a:p>
          <a:pPr marL="0" indent="0"/>
          <a:endParaRPr lang="en-GB" sz="1000">
            <a:solidFill>
              <a:schemeClr val="tx1"/>
            </a:solidFill>
            <a:latin typeface="+mn-lt"/>
            <a:ea typeface="+mn-ea"/>
            <a:cs typeface="+mn-cs"/>
          </a:endParaRPr>
        </a:p>
        <a:p>
          <a:pPr marL="0" indent="0"/>
          <a:endParaRPr lang="en-GB" sz="1000">
            <a:solidFill>
              <a:schemeClr val="tx1"/>
            </a:solidFill>
            <a:latin typeface="+mn-lt"/>
            <a:ea typeface="+mn-ea"/>
            <a:cs typeface="+mn-cs"/>
          </a:endParaRPr>
        </a:p>
        <a:p>
          <a:pPr marL="0" indent="0"/>
          <a:endParaRPr lang="en-GB" sz="1000">
            <a:solidFill>
              <a:schemeClr val="tx1"/>
            </a:solidFill>
            <a:latin typeface="+mn-lt"/>
            <a:ea typeface="+mn-ea"/>
            <a:cs typeface="+mn-cs"/>
          </a:endParaRPr>
        </a:p>
      </xdr:txBody>
    </xdr:sp>
    <xdr:clientData fLocksWithSheet="0"/>
  </xdr:twoCellAnchor>
  <xdr:twoCellAnchor>
    <xdr:from>
      <xdr:col>2</xdr:col>
      <xdr:colOff>0</xdr:colOff>
      <xdr:row>78</xdr:row>
      <xdr:rowOff>0</xdr:rowOff>
    </xdr:from>
    <xdr:to>
      <xdr:col>6</xdr:col>
      <xdr:colOff>0</xdr:colOff>
      <xdr:row>82</xdr:row>
      <xdr:rowOff>0</xdr:rowOff>
    </xdr:to>
    <xdr:sp macro="" textlink="" fLocksText="0">
      <xdr:nvSpPr>
        <xdr:cNvPr id="7" name="TextBox 6">
          <a:extLst>
            <a:ext uri="{FF2B5EF4-FFF2-40B4-BE49-F238E27FC236}">
              <a16:creationId xmlns:a16="http://schemas.microsoft.com/office/drawing/2014/main" id="{7A2E23C4-103E-41EE-BCBF-1630F599CC59}"/>
            </a:ext>
          </a:extLst>
        </xdr:cNvPr>
        <xdr:cNvSpPr txBox="1">
          <a:spLocks/>
        </xdr:cNvSpPr>
      </xdr:nvSpPr>
      <xdr:spPr>
        <a:xfrm>
          <a:off x="457200" y="16344900"/>
          <a:ext cx="914400" cy="838200"/>
        </a:xfrm>
        <a:prstGeom prst="rect">
          <a:avLst/>
        </a:prstGeom>
        <a:solidFill>
          <a:schemeClr val="bg1">
            <a:lumMod val="65000"/>
            <a:alpha val="30196"/>
          </a:schemeClr>
        </a:solidFill>
        <a:ln w="12700">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000">
              <a:solidFill>
                <a:sysClr val="windowText" lastClr="000000"/>
              </a:solidFill>
            </a:rPr>
            <a:t>Next...</a:t>
          </a:r>
        </a:p>
      </xdr:txBody>
    </xdr:sp>
    <xdr:clientData fLocksWithSheet="0"/>
  </xdr:twoCellAnchor>
  <xdr:twoCellAnchor>
    <xdr:from>
      <xdr:col>64</xdr:col>
      <xdr:colOff>0</xdr:colOff>
      <xdr:row>95</xdr:row>
      <xdr:rowOff>0</xdr:rowOff>
    </xdr:from>
    <xdr:to>
      <xdr:col>77</xdr:col>
      <xdr:colOff>0</xdr:colOff>
      <xdr:row>99</xdr:row>
      <xdr:rowOff>190501</xdr:rowOff>
    </xdr:to>
    <xdr:sp macro="" textlink="" fLocksText="0">
      <xdr:nvSpPr>
        <xdr:cNvPr id="2" name="TextBox 1">
          <a:extLst>
            <a:ext uri="{FF2B5EF4-FFF2-40B4-BE49-F238E27FC236}">
              <a16:creationId xmlns:a16="http://schemas.microsoft.com/office/drawing/2014/main" id="{B247D839-8746-4645-A28C-3396D0C3BCB2}"/>
            </a:ext>
          </a:extLst>
        </xdr:cNvPr>
        <xdr:cNvSpPr txBox="1"/>
      </xdr:nvSpPr>
      <xdr:spPr>
        <a:xfrm>
          <a:off x="14630400" y="19907250"/>
          <a:ext cx="2971800" cy="1028701"/>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9200" rIns="36000" rtlCol="0" anchor="t">
          <a:noAutofit/>
        </a:bodyPr>
        <a:lstStyle/>
        <a:p>
          <a:pPr marL="0" indent="0"/>
          <a:r>
            <a:rPr lang="en-GB" sz="1200" b="0" u="none" baseline="0">
              <a:solidFill>
                <a:schemeClr val="bg1"/>
              </a:solidFill>
              <a:latin typeface="+mn-lt"/>
              <a:ea typeface="+mn-ea"/>
              <a:cs typeface="+mn-cs"/>
            </a:rPr>
            <a:t>ddd DDdd TT.TT</a:t>
          </a:r>
        </a:p>
        <a:p>
          <a:pPr marL="0" indent="0"/>
          <a:r>
            <a:rPr lang="en-GB" sz="1200" b="1" u="none" baseline="0">
              <a:solidFill>
                <a:schemeClr val="bg1"/>
              </a:solidFill>
              <a:latin typeface="+mn-lt"/>
              <a:ea typeface="+mn-ea"/>
              <a:cs typeface="+mn-cs"/>
            </a:rPr>
            <a:t>TITLE</a:t>
          </a:r>
        </a:p>
        <a:p>
          <a:pPr marL="0" indent="0" algn="l"/>
          <a:r>
            <a:rPr lang="en-GB" sz="1200" b="0" u="none" baseline="0">
              <a:solidFill>
                <a:schemeClr val="bg1"/>
              </a:solidFill>
              <a:latin typeface="+mn-lt"/>
              <a:ea typeface="+mn-ea"/>
              <a:cs typeface="+mn-cs"/>
            </a:rPr>
            <a:t>_____________________________________</a:t>
          </a:r>
        </a:p>
        <a:p>
          <a:pPr marL="0" indent="0"/>
          <a:endParaRPr lang="en-GB" sz="1200" b="0" u="none" baseline="0">
            <a:solidFill>
              <a:schemeClr val="bg1"/>
            </a:solidFill>
            <a:latin typeface="+mn-lt"/>
            <a:ea typeface="+mn-ea"/>
            <a:cs typeface="+mn-cs"/>
          </a:endParaRPr>
        </a:p>
        <a:p>
          <a:pPr marL="0" indent="0"/>
          <a:r>
            <a:rPr lang="en-GB" sz="1000" b="0" u="none" baseline="0">
              <a:solidFill>
                <a:schemeClr val="bg1"/>
              </a:solidFill>
              <a:latin typeface="+mn-lt"/>
              <a:ea typeface="+mn-ea"/>
              <a:cs typeface="+mn-cs"/>
            </a:rPr>
            <a:t>Log text. </a:t>
          </a:r>
        </a:p>
        <a:p>
          <a:pPr marL="0" indent="0"/>
          <a:r>
            <a:rPr lang="en-GB" sz="1000" b="0" u="none" baseline="0">
              <a:solidFill>
                <a:schemeClr val="bg1"/>
              </a:solidFill>
              <a:latin typeface="+mn-lt"/>
              <a:ea typeface="+mn-ea"/>
              <a:cs typeface="+mn-cs"/>
            </a:rPr>
            <a:t> </a:t>
          </a:r>
        </a:p>
        <a:p>
          <a:pPr marL="0" indent="0"/>
          <a:endParaRPr lang="en-GB" sz="1200" b="0" u="none" baseline="0">
            <a:solidFill>
              <a:schemeClr val="bg1"/>
            </a:solidFill>
            <a:latin typeface="+mn-lt"/>
            <a:ea typeface="+mn-ea"/>
            <a:cs typeface="+mn-cs"/>
          </a:endParaRPr>
        </a:p>
      </xdr:txBody>
    </xdr:sp>
    <xdr:clientData fLocksWithSheet="0"/>
  </xdr:twoCellAnchor>
  <xdr:twoCellAnchor>
    <xdr:from>
      <xdr:col>64</xdr:col>
      <xdr:colOff>0</xdr:colOff>
      <xdr:row>101</xdr:row>
      <xdr:rowOff>9524</xdr:rowOff>
    </xdr:from>
    <xdr:to>
      <xdr:col>77</xdr:col>
      <xdr:colOff>0</xdr:colOff>
      <xdr:row>105</xdr:row>
      <xdr:rowOff>200025</xdr:rowOff>
    </xdr:to>
    <xdr:sp macro="" textlink="" fLocksText="0">
      <xdr:nvSpPr>
        <xdr:cNvPr id="3" name="TextBox 2">
          <a:extLst>
            <a:ext uri="{FF2B5EF4-FFF2-40B4-BE49-F238E27FC236}">
              <a16:creationId xmlns:a16="http://schemas.microsoft.com/office/drawing/2014/main" id="{0D10C8AA-CF60-4974-B6A4-CCED602AF055}"/>
            </a:ext>
          </a:extLst>
        </xdr:cNvPr>
        <xdr:cNvSpPr txBox="1"/>
      </xdr:nvSpPr>
      <xdr:spPr>
        <a:xfrm>
          <a:off x="14630400" y="21174074"/>
          <a:ext cx="2971800" cy="1028701"/>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9200" rIns="36000" rtlCol="0" anchor="t">
          <a:noAutofit/>
        </a:bodyPr>
        <a:lstStyle/>
        <a:p>
          <a:pPr marL="0" indent="0"/>
          <a:r>
            <a:rPr lang="en-GB" sz="1200" b="0" u="none" baseline="0">
              <a:solidFill>
                <a:schemeClr val="bg1"/>
              </a:solidFill>
              <a:latin typeface="+mn-lt"/>
              <a:ea typeface="+mn-ea"/>
              <a:cs typeface="+mn-cs"/>
            </a:rPr>
            <a:t>ddd DDdd TT.TT</a:t>
          </a:r>
        </a:p>
        <a:p>
          <a:pPr marL="0" indent="0"/>
          <a:r>
            <a:rPr lang="en-GB" sz="1200" b="1" u="none" baseline="0">
              <a:solidFill>
                <a:schemeClr val="bg1"/>
              </a:solidFill>
              <a:latin typeface="+mn-lt"/>
              <a:ea typeface="+mn-ea"/>
              <a:cs typeface="+mn-cs"/>
            </a:rPr>
            <a:t>TITLE</a:t>
          </a:r>
        </a:p>
        <a:p>
          <a:pPr marL="0" indent="0" algn="l"/>
          <a:r>
            <a:rPr lang="en-GB" sz="1200" b="0" u="none" baseline="0">
              <a:solidFill>
                <a:schemeClr val="bg1"/>
              </a:solidFill>
              <a:latin typeface="+mn-lt"/>
              <a:ea typeface="+mn-ea"/>
              <a:cs typeface="+mn-cs"/>
            </a:rPr>
            <a:t>_____________________________________</a:t>
          </a:r>
        </a:p>
        <a:p>
          <a:pPr marL="0" indent="0"/>
          <a:endParaRPr lang="en-GB" sz="1200" b="0" u="none" baseline="0">
            <a:solidFill>
              <a:schemeClr val="bg1"/>
            </a:solidFill>
            <a:latin typeface="+mn-lt"/>
            <a:ea typeface="+mn-ea"/>
            <a:cs typeface="+mn-cs"/>
          </a:endParaRPr>
        </a:p>
        <a:p>
          <a:pPr marL="0" indent="0"/>
          <a:r>
            <a:rPr lang="en-GB" sz="1000" b="0" u="none" baseline="0">
              <a:solidFill>
                <a:schemeClr val="bg1"/>
              </a:solidFill>
              <a:latin typeface="+mn-lt"/>
              <a:ea typeface="+mn-ea"/>
              <a:cs typeface="+mn-cs"/>
            </a:rPr>
            <a:t>Log text. </a:t>
          </a:r>
        </a:p>
        <a:p>
          <a:pPr marL="0" indent="0"/>
          <a:r>
            <a:rPr lang="en-GB" sz="1000" b="0" u="none" baseline="0">
              <a:solidFill>
                <a:schemeClr val="bg1"/>
              </a:solidFill>
              <a:latin typeface="+mn-lt"/>
              <a:ea typeface="+mn-ea"/>
              <a:cs typeface="+mn-cs"/>
            </a:rPr>
            <a:t> </a:t>
          </a:r>
        </a:p>
        <a:p>
          <a:pPr marL="0" indent="0"/>
          <a:endParaRPr lang="en-GB" sz="1200" b="0" u="none" baseline="0">
            <a:solidFill>
              <a:schemeClr val="bg1"/>
            </a:solidFill>
            <a:latin typeface="+mn-lt"/>
            <a:ea typeface="+mn-ea"/>
            <a:cs typeface="+mn-cs"/>
          </a:endParaRPr>
        </a:p>
      </xdr:txBody>
    </xdr:sp>
    <xdr:clientData fLocksWithSheet="0"/>
  </xdr:twoCellAnchor>
  <xdr:twoCellAnchor>
    <xdr:from>
      <xdr:col>64</xdr:col>
      <xdr:colOff>0</xdr:colOff>
      <xdr:row>107</xdr:row>
      <xdr:rowOff>0</xdr:rowOff>
    </xdr:from>
    <xdr:to>
      <xdr:col>77</xdr:col>
      <xdr:colOff>0</xdr:colOff>
      <xdr:row>111</xdr:row>
      <xdr:rowOff>190501</xdr:rowOff>
    </xdr:to>
    <xdr:sp macro="" textlink="" fLocksText="0">
      <xdr:nvSpPr>
        <xdr:cNvPr id="4" name="TextBox 3">
          <a:extLst>
            <a:ext uri="{FF2B5EF4-FFF2-40B4-BE49-F238E27FC236}">
              <a16:creationId xmlns:a16="http://schemas.microsoft.com/office/drawing/2014/main" id="{94C43C85-3236-4133-A650-34A439FED6C6}"/>
            </a:ext>
          </a:extLst>
        </xdr:cNvPr>
        <xdr:cNvSpPr txBox="1"/>
      </xdr:nvSpPr>
      <xdr:spPr>
        <a:xfrm>
          <a:off x="14630400" y="22421850"/>
          <a:ext cx="2971800" cy="1028701"/>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9200" rIns="36000" rtlCol="0" anchor="t">
          <a:noAutofit/>
        </a:bodyPr>
        <a:lstStyle/>
        <a:p>
          <a:pPr marL="0" indent="0"/>
          <a:r>
            <a:rPr lang="en-GB" sz="1200" b="0" u="none" baseline="0">
              <a:solidFill>
                <a:schemeClr val="bg1"/>
              </a:solidFill>
              <a:latin typeface="+mn-lt"/>
              <a:ea typeface="+mn-ea"/>
              <a:cs typeface="+mn-cs"/>
            </a:rPr>
            <a:t>ddd DDdd TT.TT</a:t>
          </a:r>
        </a:p>
        <a:p>
          <a:pPr marL="0" indent="0"/>
          <a:r>
            <a:rPr lang="en-GB" sz="1200" b="1" u="none" baseline="0">
              <a:solidFill>
                <a:schemeClr val="bg1"/>
              </a:solidFill>
              <a:latin typeface="+mn-lt"/>
              <a:ea typeface="+mn-ea"/>
              <a:cs typeface="+mn-cs"/>
            </a:rPr>
            <a:t>TITLE</a:t>
          </a:r>
        </a:p>
        <a:p>
          <a:pPr marL="0" indent="0" algn="l"/>
          <a:r>
            <a:rPr lang="en-GB" sz="1200" b="0" u="none" baseline="0">
              <a:solidFill>
                <a:schemeClr val="bg1"/>
              </a:solidFill>
              <a:latin typeface="+mn-lt"/>
              <a:ea typeface="+mn-ea"/>
              <a:cs typeface="+mn-cs"/>
            </a:rPr>
            <a:t>_____________________________________</a:t>
          </a:r>
        </a:p>
        <a:p>
          <a:pPr marL="0" indent="0"/>
          <a:endParaRPr lang="en-GB" sz="1200" b="0" u="none" baseline="0">
            <a:solidFill>
              <a:schemeClr val="bg1"/>
            </a:solidFill>
            <a:latin typeface="+mn-lt"/>
            <a:ea typeface="+mn-ea"/>
            <a:cs typeface="+mn-cs"/>
          </a:endParaRPr>
        </a:p>
        <a:p>
          <a:pPr marL="0" indent="0"/>
          <a:r>
            <a:rPr lang="en-GB" sz="1000" b="0" u="none" baseline="0">
              <a:solidFill>
                <a:schemeClr val="bg1"/>
              </a:solidFill>
              <a:latin typeface="+mn-lt"/>
              <a:ea typeface="+mn-ea"/>
              <a:cs typeface="+mn-cs"/>
            </a:rPr>
            <a:t>Log text. </a:t>
          </a:r>
        </a:p>
        <a:p>
          <a:pPr marL="0" indent="0"/>
          <a:r>
            <a:rPr lang="en-GB" sz="1000" b="0" u="none" baseline="0">
              <a:solidFill>
                <a:schemeClr val="bg1"/>
              </a:solidFill>
              <a:latin typeface="+mn-lt"/>
              <a:ea typeface="+mn-ea"/>
              <a:cs typeface="+mn-cs"/>
            </a:rPr>
            <a:t> </a:t>
          </a:r>
        </a:p>
        <a:p>
          <a:pPr marL="0" indent="0"/>
          <a:endParaRPr lang="en-GB" sz="1200" b="0" u="none" baseline="0">
            <a:solidFill>
              <a:schemeClr val="bg1"/>
            </a:solidFill>
            <a:latin typeface="+mn-lt"/>
            <a:ea typeface="+mn-ea"/>
            <a:cs typeface="+mn-cs"/>
          </a:endParaRPr>
        </a:p>
      </xdr:txBody>
    </xdr:sp>
    <xdr:clientData fLocksWithSheet="0"/>
  </xdr:twoCellAnchor>
  <xdr:twoCellAnchor>
    <xdr:from>
      <xdr:col>64</xdr:col>
      <xdr:colOff>0</xdr:colOff>
      <xdr:row>113</xdr:row>
      <xdr:rowOff>0</xdr:rowOff>
    </xdr:from>
    <xdr:to>
      <xdr:col>77</xdr:col>
      <xdr:colOff>0</xdr:colOff>
      <xdr:row>117</xdr:row>
      <xdr:rowOff>190501</xdr:rowOff>
    </xdr:to>
    <xdr:sp macro="" textlink="" fLocksText="0">
      <xdr:nvSpPr>
        <xdr:cNvPr id="5" name="TextBox 4">
          <a:extLst>
            <a:ext uri="{FF2B5EF4-FFF2-40B4-BE49-F238E27FC236}">
              <a16:creationId xmlns:a16="http://schemas.microsoft.com/office/drawing/2014/main" id="{836C989D-D6AB-412D-9C3C-05C1AADB3901}"/>
            </a:ext>
          </a:extLst>
        </xdr:cNvPr>
        <xdr:cNvSpPr txBox="1"/>
      </xdr:nvSpPr>
      <xdr:spPr>
        <a:xfrm>
          <a:off x="14630400" y="23679150"/>
          <a:ext cx="2971800" cy="1028701"/>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9200" rIns="36000" rtlCol="0" anchor="t">
          <a:noAutofit/>
        </a:bodyPr>
        <a:lstStyle/>
        <a:p>
          <a:pPr marL="0" indent="0"/>
          <a:r>
            <a:rPr lang="en-GB" sz="1200" b="0" u="none" baseline="0">
              <a:solidFill>
                <a:schemeClr val="bg1"/>
              </a:solidFill>
              <a:latin typeface="+mn-lt"/>
              <a:ea typeface="+mn-ea"/>
              <a:cs typeface="+mn-cs"/>
            </a:rPr>
            <a:t>ddd DDdd TT.TT</a:t>
          </a:r>
        </a:p>
        <a:p>
          <a:pPr marL="0" indent="0"/>
          <a:r>
            <a:rPr lang="en-GB" sz="1200" b="1" u="none" baseline="0">
              <a:solidFill>
                <a:schemeClr val="bg1"/>
              </a:solidFill>
              <a:latin typeface="+mn-lt"/>
              <a:ea typeface="+mn-ea"/>
              <a:cs typeface="+mn-cs"/>
            </a:rPr>
            <a:t>TITLE</a:t>
          </a:r>
        </a:p>
        <a:p>
          <a:pPr marL="0" indent="0" algn="l"/>
          <a:r>
            <a:rPr lang="en-GB" sz="1200" b="0" u="none" baseline="0">
              <a:solidFill>
                <a:schemeClr val="bg1"/>
              </a:solidFill>
              <a:latin typeface="+mn-lt"/>
              <a:ea typeface="+mn-ea"/>
              <a:cs typeface="+mn-cs"/>
            </a:rPr>
            <a:t>_____________________________________</a:t>
          </a:r>
        </a:p>
        <a:p>
          <a:pPr marL="0" indent="0"/>
          <a:endParaRPr lang="en-GB" sz="1200" b="0" u="none" baseline="0">
            <a:solidFill>
              <a:schemeClr val="bg1"/>
            </a:solidFill>
            <a:latin typeface="+mn-lt"/>
            <a:ea typeface="+mn-ea"/>
            <a:cs typeface="+mn-cs"/>
          </a:endParaRPr>
        </a:p>
        <a:p>
          <a:pPr marL="0" indent="0"/>
          <a:r>
            <a:rPr lang="en-GB" sz="1000" b="0" u="none" baseline="0">
              <a:solidFill>
                <a:schemeClr val="bg1"/>
              </a:solidFill>
              <a:latin typeface="+mn-lt"/>
              <a:ea typeface="+mn-ea"/>
              <a:cs typeface="+mn-cs"/>
            </a:rPr>
            <a:t>Log text. </a:t>
          </a:r>
        </a:p>
        <a:p>
          <a:pPr marL="0" indent="0"/>
          <a:r>
            <a:rPr lang="en-GB" sz="1000" b="0" u="none" baseline="0">
              <a:solidFill>
                <a:schemeClr val="bg1"/>
              </a:solidFill>
              <a:latin typeface="+mn-lt"/>
              <a:ea typeface="+mn-ea"/>
              <a:cs typeface="+mn-cs"/>
            </a:rPr>
            <a:t> </a:t>
          </a:r>
        </a:p>
        <a:p>
          <a:pPr marL="0" indent="0"/>
          <a:endParaRPr lang="en-GB" sz="1200" b="0" u="none" baseline="0">
            <a:solidFill>
              <a:schemeClr val="bg1"/>
            </a:solidFill>
            <a:latin typeface="+mn-lt"/>
            <a:ea typeface="+mn-ea"/>
            <a:cs typeface="+mn-cs"/>
          </a:endParaRPr>
        </a:p>
      </xdr:txBody>
    </xdr:sp>
    <xdr:clientData fLocksWithSheet="0"/>
  </xdr:twoCellAnchor>
  <xdr:twoCellAnchor>
    <xdr:from>
      <xdr:col>64</xdr:col>
      <xdr:colOff>0</xdr:colOff>
      <xdr:row>119</xdr:row>
      <xdr:rowOff>0</xdr:rowOff>
    </xdr:from>
    <xdr:to>
      <xdr:col>77</xdr:col>
      <xdr:colOff>0</xdr:colOff>
      <xdr:row>123</xdr:row>
      <xdr:rowOff>190501</xdr:rowOff>
    </xdr:to>
    <xdr:sp macro="" textlink="" fLocksText="0">
      <xdr:nvSpPr>
        <xdr:cNvPr id="6" name="TextBox 5">
          <a:extLst>
            <a:ext uri="{FF2B5EF4-FFF2-40B4-BE49-F238E27FC236}">
              <a16:creationId xmlns:a16="http://schemas.microsoft.com/office/drawing/2014/main" id="{E428F738-0D7E-410A-A3C7-EEE0AEDDF79C}"/>
            </a:ext>
          </a:extLst>
        </xdr:cNvPr>
        <xdr:cNvSpPr txBox="1"/>
      </xdr:nvSpPr>
      <xdr:spPr>
        <a:xfrm>
          <a:off x="14630400" y="24936450"/>
          <a:ext cx="2971800" cy="1028701"/>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9200" rIns="36000" rtlCol="0" anchor="t">
          <a:noAutofit/>
        </a:bodyPr>
        <a:lstStyle/>
        <a:p>
          <a:pPr marL="0" indent="0"/>
          <a:r>
            <a:rPr lang="en-GB" sz="1200" b="0" u="none" baseline="0">
              <a:solidFill>
                <a:schemeClr val="bg1"/>
              </a:solidFill>
              <a:latin typeface="+mn-lt"/>
              <a:ea typeface="+mn-ea"/>
              <a:cs typeface="+mn-cs"/>
            </a:rPr>
            <a:t>ddd DDdd TT.TT</a:t>
          </a:r>
        </a:p>
        <a:p>
          <a:pPr marL="0" indent="0"/>
          <a:r>
            <a:rPr lang="en-GB" sz="1200" b="1" u="none" baseline="0">
              <a:solidFill>
                <a:schemeClr val="bg1"/>
              </a:solidFill>
              <a:latin typeface="+mn-lt"/>
              <a:ea typeface="+mn-ea"/>
              <a:cs typeface="+mn-cs"/>
            </a:rPr>
            <a:t>TITLE</a:t>
          </a:r>
        </a:p>
        <a:p>
          <a:pPr marL="0" indent="0" algn="l"/>
          <a:r>
            <a:rPr lang="en-GB" sz="1200" b="0" u="none" baseline="0">
              <a:solidFill>
                <a:schemeClr val="bg1"/>
              </a:solidFill>
              <a:latin typeface="+mn-lt"/>
              <a:ea typeface="+mn-ea"/>
              <a:cs typeface="+mn-cs"/>
            </a:rPr>
            <a:t>_____________________________________</a:t>
          </a:r>
        </a:p>
        <a:p>
          <a:pPr marL="0" indent="0"/>
          <a:endParaRPr lang="en-GB" sz="1200" b="0" u="none" baseline="0">
            <a:solidFill>
              <a:schemeClr val="bg1"/>
            </a:solidFill>
            <a:latin typeface="+mn-lt"/>
            <a:ea typeface="+mn-ea"/>
            <a:cs typeface="+mn-cs"/>
          </a:endParaRPr>
        </a:p>
        <a:p>
          <a:pPr marL="0" indent="0"/>
          <a:r>
            <a:rPr lang="en-GB" sz="1000" b="0" u="none" baseline="0">
              <a:solidFill>
                <a:schemeClr val="bg1"/>
              </a:solidFill>
              <a:latin typeface="+mn-lt"/>
              <a:ea typeface="+mn-ea"/>
              <a:cs typeface="+mn-cs"/>
            </a:rPr>
            <a:t>Log text. </a:t>
          </a:r>
        </a:p>
        <a:p>
          <a:pPr marL="0" indent="0"/>
          <a:r>
            <a:rPr lang="en-GB" sz="1000" b="0" u="none" baseline="0">
              <a:solidFill>
                <a:schemeClr val="bg1"/>
              </a:solidFill>
              <a:latin typeface="+mn-lt"/>
              <a:ea typeface="+mn-ea"/>
              <a:cs typeface="+mn-cs"/>
            </a:rPr>
            <a:t> </a:t>
          </a:r>
        </a:p>
        <a:p>
          <a:pPr marL="0" indent="0"/>
          <a:endParaRPr lang="en-GB" sz="1200" b="0" u="none" baseline="0">
            <a:solidFill>
              <a:schemeClr val="bg1"/>
            </a:solidFill>
            <a:latin typeface="+mn-lt"/>
            <a:ea typeface="+mn-ea"/>
            <a:cs typeface="+mn-cs"/>
          </a:endParaRPr>
        </a:p>
      </xdr:txBody>
    </xdr:sp>
    <xdr:clientData fLocksWithSheet="0"/>
  </xdr:twoCellAnchor>
  <xdr:twoCellAnchor>
    <xdr:from>
      <xdr:col>64</xdr:col>
      <xdr:colOff>0</xdr:colOff>
      <xdr:row>125</xdr:row>
      <xdr:rowOff>0</xdr:rowOff>
    </xdr:from>
    <xdr:to>
      <xdr:col>77</xdr:col>
      <xdr:colOff>0</xdr:colOff>
      <xdr:row>129</xdr:row>
      <xdr:rowOff>190501</xdr:rowOff>
    </xdr:to>
    <xdr:sp macro="" textlink="" fLocksText="0">
      <xdr:nvSpPr>
        <xdr:cNvPr id="8" name="TextBox 7">
          <a:extLst>
            <a:ext uri="{FF2B5EF4-FFF2-40B4-BE49-F238E27FC236}">
              <a16:creationId xmlns:a16="http://schemas.microsoft.com/office/drawing/2014/main" id="{0F6A5AE9-9456-4224-8BD0-B08ABA69CEE2}"/>
            </a:ext>
          </a:extLst>
        </xdr:cNvPr>
        <xdr:cNvSpPr txBox="1"/>
      </xdr:nvSpPr>
      <xdr:spPr>
        <a:xfrm>
          <a:off x="14630400" y="26193750"/>
          <a:ext cx="2971800" cy="1028701"/>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9200" rIns="36000" rtlCol="0" anchor="t">
          <a:noAutofit/>
        </a:bodyPr>
        <a:lstStyle/>
        <a:p>
          <a:pPr marL="0" indent="0"/>
          <a:r>
            <a:rPr lang="en-GB" sz="1200" b="0" u="none" baseline="0">
              <a:solidFill>
                <a:schemeClr val="bg1"/>
              </a:solidFill>
              <a:latin typeface="+mn-lt"/>
              <a:ea typeface="+mn-ea"/>
              <a:cs typeface="+mn-cs"/>
            </a:rPr>
            <a:t>ddd DDdd TT.TT</a:t>
          </a:r>
        </a:p>
        <a:p>
          <a:pPr marL="0" indent="0"/>
          <a:r>
            <a:rPr lang="en-GB" sz="1200" b="1" u="none" baseline="0">
              <a:solidFill>
                <a:schemeClr val="bg1"/>
              </a:solidFill>
              <a:latin typeface="+mn-lt"/>
              <a:ea typeface="+mn-ea"/>
              <a:cs typeface="+mn-cs"/>
            </a:rPr>
            <a:t>TITLE</a:t>
          </a:r>
        </a:p>
        <a:p>
          <a:pPr marL="0" indent="0" algn="l"/>
          <a:r>
            <a:rPr lang="en-GB" sz="1200" b="0" u="none" baseline="0">
              <a:solidFill>
                <a:schemeClr val="bg1"/>
              </a:solidFill>
              <a:latin typeface="+mn-lt"/>
              <a:ea typeface="+mn-ea"/>
              <a:cs typeface="+mn-cs"/>
            </a:rPr>
            <a:t>_____________________________________</a:t>
          </a:r>
        </a:p>
        <a:p>
          <a:pPr marL="0" indent="0"/>
          <a:endParaRPr lang="en-GB" sz="1200" b="0" u="none" baseline="0">
            <a:solidFill>
              <a:schemeClr val="bg1"/>
            </a:solidFill>
            <a:latin typeface="+mn-lt"/>
            <a:ea typeface="+mn-ea"/>
            <a:cs typeface="+mn-cs"/>
          </a:endParaRPr>
        </a:p>
        <a:p>
          <a:pPr marL="0" indent="0"/>
          <a:r>
            <a:rPr lang="en-GB" sz="1000" b="0" u="none" baseline="0">
              <a:solidFill>
                <a:schemeClr val="bg1"/>
              </a:solidFill>
              <a:latin typeface="+mn-lt"/>
              <a:ea typeface="+mn-ea"/>
              <a:cs typeface="+mn-cs"/>
            </a:rPr>
            <a:t>Log text. </a:t>
          </a:r>
        </a:p>
        <a:p>
          <a:pPr marL="0" indent="0"/>
          <a:r>
            <a:rPr lang="en-GB" sz="1000" b="0" u="none" baseline="0">
              <a:solidFill>
                <a:schemeClr val="bg1"/>
              </a:solidFill>
              <a:latin typeface="+mn-lt"/>
              <a:ea typeface="+mn-ea"/>
              <a:cs typeface="+mn-cs"/>
            </a:rPr>
            <a:t> </a:t>
          </a:r>
        </a:p>
        <a:p>
          <a:pPr marL="0" indent="0"/>
          <a:endParaRPr lang="en-GB" sz="1200" b="0" u="none" baseline="0">
            <a:solidFill>
              <a:schemeClr val="bg1"/>
            </a:solidFill>
            <a:latin typeface="+mn-lt"/>
            <a:ea typeface="+mn-ea"/>
            <a:cs typeface="+mn-cs"/>
          </a:endParaRPr>
        </a:p>
      </xdr:txBody>
    </xdr:sp>
    <xdr:clientData fLocksWithSheet="0"/>
  </xdr:twoCellAnchor>
  <xdr:twoCellAnchor>
    <xdr:from>
      <xdr:col>64</xdr:col>
      <xdr:colOff>0</xdr:colOff>
      <xdr:row>131</xdr:row>
      <xdr:rowOff>0</xdr:rowOff>
    </xdr:from>
    <xdr:to>
      <xdr:col>77</xdr:col>
      <xdr:colOff>0</xdr:colOff>
      <xdr:row>135</xdr:row>
      <xdr:rowOff>190501</xdr:rowOff>
    </xdr:to>
    <xdr:sp macro="" textlink="" fLocksText="0">
      <xdr:nvSpPr>
        <xdr:cNvPr id="10" name="TextBox 9">
          <a:extLst>
            <a:ext uri="{FF2B5EF4-FFF2-40B4-BE49-F238E27FC236}">
              <a16:creationId xmlns:a16="http://schemas.microsoft.com/office/drawing/2014/main" id="{85E786B7-2AFE-4AB3-8D23-60DBDDE12877}"/>
            </a:ext>
          </a:extLst>
        </xdr:cNvPr>
        <xdr:cNvSpPr txBox="1"/>
      </xdr:nvSpPr>
      <xdr:spPr>
        <a:xfrm>
          <a:off x="14630400" y="27451050"/>
          <a:ext cx="2971800" cy="1028701"/>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9200" rIns="36000" rtlCol="0" anchor="t">
          <a:noAutofit/>
        </a:bodyPr>
        <a:lstStyle/>
        <a:p>
          <a:pPr marL="0" indent="0"/>
          <a:r>
            <a:rPr lang="en-GB" sz="1200" b="0" u="none" baseline="0">
              <a:solidFill>
                <a:schemeClr val="bg1"/>
              </a:solidFill>
              <a:latin typeface="+mn-lt"/>
              <a:ea typeface="+mn-ea"/>
              <a:cs typeface="+mn-cs"/>
            </a:rPr>
            <a:t>ddd DDdd TT.TT</a:t>
          </a:r>
        </a:p>
        <a:p>
          <a:pPr marL="0" indent="0"/>
          <a:r>
            <a:rPr lang="en-GB" sz="1200" b="1" u="none" baseline="0">
              <a:solidFill>
                <a:schemeClr val="bg1"/>
              </a:solidFill>
              <a:latin typeface="+mn-lt"/>
              <a:ea typeface="+mn-ea"/>
              <a:cs typeface="+mn-cs"/>
            </a:rPr>
            <a:t>TITLE</a:t>
          </a:r>
        </a:p>
        <a:p>
          <a:pPr marL="0" indent="0" algn="l"/>
          <a:r>
            <a:rPr lang="en-GB" sz="1200" b="0" u="none" baseline="0">
              <a:solidFill>
                <a:schemeClr val="bg1"/>
              </a:solidFill>
              <a:latin typeface="+mn-lt"/>
              <a:ea typeface="+mn-ea"/>
              <a:cs typeface="+mn-cs"/>
            </a:rPr>
            <a:t>_____________________________________</a:t>
          </a:r>
        </a:p>
        <a:p>
          <a:pPr marL="0" indent="0"/>
          <a:endParaRPr lang="en-GB" sz="1200" b="0" u="none" baseline="0">
            <a:solidFill>
              <a:schemeClr val="bg1"/>
            </a:solidFill>
            <a:latin typeface="+mn-lt"/>
            <a:ea typeface="+mn-ea"/>
            <a:cs typeface="+mn-cs"/>
          </a:endParaRPr>
        </a:p>
        <a:p>
          <a:pPr marL="0" indent="0"/>
          <a:r>
            <a:rPr lang="en-GB" sz="1000" b="0" u="none" baseline="0">
              <a:solidFill>
                <a:schemeClr val="bg1"/>
              </a:solidFill>
              <a:latin typeface="+mn-lt"/>
              <a:ea typeface="+mn-ea"/>
              <a:cs typeface="+mn-cs"/>
            </a:rPr>
            <a:t>Log text. </a:t>
          </a:r>
        </a:p>
        <a:p>
          <a:pPr marL="0" indent="0"/>
          <a:r>
            <a:rPr lang="en-GB" sz="1000" b="0" u="none" baseline="0">
              <a:solidFill>
                <a:schemeClr val="bg1"/>
              </a:solidFill>
              <a:latin typeface="+mn-lt"/>
              <a:ea typeface="+mn-ea"/>
              <a:cs typeface="+mn-cs"/>
            </a:rPr>
            <a:t> </a:t>
          </a:r>
        </a:p>
        <a:p>
          <a:pPr marL="0" indent="0"/>
          <a:endParaRPr lang="en-GB" sz="1200" b="0" u="none" baseline="0">
            <a:solidFill>
              <a:schemeClr val="bg1"/>
            </a:solidFill>
            <a:latin typeface="+mn-lt"/>
            <a:ea typeface="+mn-ea"/>
            <a:cs typeface="+mn-cs"/>
          </a:endParaRPr>
        </a:p>
      </xdr:txBody>
    </xdr:sp>
    <xdr:clientData fLocksWithSheet="0"/>
  </xdr:twoCellAnchor>
  <xdr:twoCellAnchor>
    <xdr:from>
      <xdr:col>64</xdr:col>
      <xdr:colOff>0</xdr:colOff>
      <xdr:row>137</xdr:row>
      <xdr:rowOff>0</xdr:rowOff>
    </xdr:from>
    <xdr:to>
      <xdr:col>77</xdr:col>
      <xdr:colOff>0</xdr:colOff>
      <xdr:row>141</xdr:row>
      <xdr:rowOff>190501</xdr:rowOff>
    </xdr:to>
    <xdr:sp macro="" textlink="" fLocksText="0">
      <xdr:nvSpPr>
        <xdr:cNvPr id="11" name="TextBox 10">
          <a:extLst>
            <a:ext uri="{FF2B5EF4-FFF2-40B4-BE49-F238E27FC236}">
              <a16:creationId xmlns:a16="http://schemas.microsoft.com/office/drawing/2014/main" id="{E90D9640-2EB7-4EE2-AB33-045AF8BA0C59}"/>
            </a:ext>
          </a:extLst>
        </xdr:cNvPr>
        <xdr:cNvSpPr txBox="1"/>
      </xdr:nvSpPr>
      <xdr:spPr>
        <a:xfrm>
          <a:off x="14630400" y="28708350"/>
          <a:ext cx="2971800" cy="1028701"/>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9200" rIns="36000" rtlCol="0" anchor="t">
          <a:noAutofit/>
        </a:bodyPr>
        <a:lstStyle/>
        <a:p>
          <a:pPr marL="0" indent="0"/>
          <a:r>
            <a:rPr lang="en-GB" sz="1200" b="0" u="none" baseline="0">
              <a:solidFill>
                <a:schemeClr val="bg1"/>
              </a:solidFill>
              <a:latin typeface="+mn-lt"/>
              <a:ea typeface="+mn-ea"/>
              <a:cs typeface="+mn-cs"/>
            </a:rPr>
            <a:t>ddd DDdd TT.TT</a:t>
          </a:r>
        </a:p>
        <a:p>
          <a:pPr marL="0" indent="0"/>
          <a:r>
            <a:rPr lang="en-GB" sz="1200" b="1" u="none" baseline="0">
              <a:solidFill>
                <a:schemeClr val="bg1"/>
              </a:solidFill>
              <a:latin typeface="+mn-lt"/>
              <a:ea typeface="+mn-ea"/>
              <a:cs typeface="+mn-cs"/>
            </a:rPr>
            <a:t>TITLE</a:t>
          </a:r>
        </a:p>
        <a:p>
          <a:pPr marL="0" indent="0" algn="l"/>
          <a:r>
            <a:rPr lang="en-GB" sz="1200" b="0" u="none" baseline="0">
              <a:solidFill>
                <a:schemeClr val="bg1"/>
              </a:solidFill>
              <a:latin typeface="+mn-lt"/>
              <a:ea typeface="+mn-ea"/>
              <a:cs typeface="+mn-cs"/>
            </a:rPr>
            <a:t>_____________________________________</a:t>
          </a:r>
        </a:p>
        <a:p>
          <a:pPr marL="0" indent="0"/>
          <a:endParaRPr lang="en-GB" sz="1200" b="0" u="none" baseline="0">
            <a:solidFill>
              <a:schemeClr val="bg1"/>
            </a:solidFill>
            <a:latin typeface="+mn-lt"/>
            <a:ea typeface="+mn-ea"/>
            <a:cs typeface="+mn-cs"/>
          </a:endParaRPr>
        </a:p>
        <a:p>
          <a:pPr marL="0" indent="0"/>
          <a:r>
            <a:rPr lang="en-GB" sz="1000" b="0" u="none" baseline="0">
              <a:solidFill>
                <a:schemeClr val="bg1"/>
              </a:solidFill>
              <a:latin typeface="+mn-lt"/>
              <a:ea typeface="+mn-ea"/>
              <a:cs typeface="+mn-cs"/>
            </a:rPr>
            <a:t>Log text. </a:t>
          </a:r>
        </a:p>
        <a:p>
          <a:pPr marL="0" indent="0"/>
          <a:r>
            <a:rPr lang="en-GB" sz="1000" b="0" u="none" baseline="0">
              <a:solidFill>
                <a:schemeClr val="bg1"/>
              </a:solidFill>
              <a:latin typeface="+mn-lt"/>
              <a:ea typeface="+mn-ea"/>
              <a:cs typeface="+mn-cs"/>
            </a:rPr>
            <a:t> </a:t>
          </a:r>
        </a:p>
        <a:p>
          <a:pPr marL="0" indent="0"/>
          <a:endParaRPr lang="en-GB" sz="1200" b="0" u="none" baseline="0">
            <a:solidFill>
              <a:schemeClr val="bg1"/>
            </a:solidFill>
            <a:latin typeface="+mn-lt"/>
            <a:ea typeface="+mn-ea"/>
            <a:cs typeface="+mn-cs"/>
          </a:endParaRPr>
        </a:p>
      </xdr:txBody>
    </xdr:sp>
    <xdr:clientData fLocksWithSheet="0"/>
  </xdr:twoCellAnchor>
  <xdr:twoCellAnchor>
    <xdr:from>
      <xdr:col>64</xdr:col>
      <xdr:colOff>0</xdr:colOff>
      <xdr:row>143</xdr:row>
      <xdr:rowOff>0</xdr:rowOff>
    </xdr:from>
    <xdr:to>
      <xdr:col>77</xdr:col>
      <xdr:colOff>0</xdr:colOff>
      <xdr:row>147</xdr:row>
      <xdr:rowOff>190501</xdr:rowOff>
    </xdr:to>
    <xdr:sp macro="" textlink="" fLocksText="0">
      <xdr:nvSpPr>
        <xdr:cNvPr id="12" name="TextBox 11">
          <a:extLst>
            <a:ext uri="{FF2B5EF4-FFF2-40B4-BE49-F238E27FC236}">
              <a16:creationId xmlns:a16="http://schemas.microsoft.com/office/drawing/2014/main" id="{86CE931D-70A1-4C72-9EE7-1B6EDF574D94}"/>
            </a:ext>
          </a:extLst>
        </xdr:cNvPr>
        <xdr:cNvSpPr txBox="1"/>
      </xdr:nvSpPr>
      <xdr:spPr>
        <a:xfrm>
          <a:off x="14630400" y="29965650"/>
          <a:ext cx="2971800" cy="1028701"/>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9200" rIns="36000" rtlCol="0" anchor="t">
          <a:noAutofit/>
        </a:bodyPr>
        <a:lstStyle/>
        <a:p>
          <a:pPr marL="0" indent="0"/>
          <a:r>
            <a:rPr lang="en-GB" sz="1200" b="0" u="none" baseline="0">
              <a:solidFill>
                <a:schemeClr val="bg1"/>
              </a:solidFill>
              <a:latin typeface="+mn-lt"/>
              <a:ea typeface="+mn-ea"/>
              <a:cs typeface="+mn-cs"/>
            </a:rPr>
            <a:t>ddd DDdd TT.TT</a:t>
          </a:r>
        </a:p>
        <a:p>
          <a:pPr marL="0" indent="0"/>
          <a:r>
            <a:rPr lang="en-GB" sz="1200" b="1" u="none" baseline="0">
              <a:solidFill>
                <a:schemeClr val="bg1"/>
              </a:solidFill>
              <a:latin typeface="+mn-lt"/>
              <a:ea typeface="+mn-ea"/>
              <a:cs typeface="+mn-cs"/>
            </a:rPr>
            <a:t>TITLE</a:t>
          </a:r>
        </a:p>
        <a:p>
          <a:pPr marL="0" indent="0" algn="l"/>
          <a:r>
            <a:rPr lang="en-GB" sz="1200" b="0" u="none" baseline="0">
              <a:solidFill>
                <a:schemeClr val="bg1"/>
              </a:solidFill>
              <a:latin typeface="+mn-lt"/>
              <a:ea typeface="+mn-ea"/>
              <a:cs typeface="+mn-cs"/>
            </a:rPr>
            <a:t>_____________________________________</a:t>
          </a:r>
        </a:p>
        <a:p>
          <a:pPr marL="0" indent="0"/>
          <a:endParaRPr lang="en-GB" sz="1200" b="0" u="none" baseline="0">
            <a:solidFill>
              <a:schemeClr val="bg1"/>
            </a:solidFill>
            <a:latin typeface="+mn-lt"/>
            <a:ea typeface="+mn-ea"/>
            <a:cs typeface="+mn-cs"/>
          </a:endParaRPr>
        </a:p>
        <a:p>
          <a:pPr marL="0" indent="0"/>
          <a:r>
            <a:rPr lang="en-GB" sz="1000" b="0" u="none" baseline="0">
              <a:solidFill>
                <a:schemeClr val="bg1"/>
              </a:solidFill>
              <a:latin typeface="+mn-lt"/>
              <a:ea typeface="+mn-ea"/>
              <a:cs typeface="+mn-cs"/>
            </a:rPr>
            <a:t>Log text. </a:t>
          </a:r>
        </a:p>
        <a:p>
          <a:pPr marL="0" indent="0"/>
          <a:r>
            <a:rPr lang="en-GB" sz="1000" b="0" u="none" baseline="0">
              <a:solidFill>
                <a:schemeClr val="bg1"/>
              </a:solidFill>
              <a:latin typeface="+mn-lt"/>
              <a:ea typeface="+mn-ea"/>
              <a:cs typeface="+mn-cs"/>
            </a:rPr>
            <a:t> </a:t>
          </a:r>
        </a:p>
        <a:p>
          <a:pPr marL="0" indent="0"/>
          <a:endParaRPr lang="en-GB" sz="1200" b="0" u="none" baseline="0">
            <a:solidFill>
              <a:schemeClr val="bg1"/>
            </a:solidFill>
            <a:latin typeface="+mn-lt"/>
            <a:ea typeface="+mn-ea"/>
            <a:cs typeface="+mn-cs"/>
          </a:endParaRPr>
        </a:p>
      </xdr:txBody>
    </xdr:sp>
    <xdr:clientData fLocksWithSheet="0"/>
  </xdr:twoCellAnchor>
  <xdr:twoCellAnchor>
    <xdr:from>
      <xdr:col>64</xdr:col>
      <xdr:colOff>0</xdr:colOff>
      <xdr:row>149</xdr:row>
      <xdr:rowOff>0</xdr:rowOff>
    </xdr:from>
    <xdr:to>
      <xdr:col>77</xdr:col>
      <xdr:colOff>0</xdr:colOff>
      <xdr:row>153</xdr:row>
      <xdr:rowOff>190501</xdr:rowOff>
    </xdr:to>
    <xdr:sp macro="" textlink="" fLocksText="0">
      <xdr:nvSpPr>
        <xdr:cNvPr id="13" name="TextBox 12">
          <a:extLst>
            <a:ext uri="{FF2B5EF4-FFF2-40B4-BE49-F238E27FC236}">
              <a16:creationId xmlns:a16="http://schemas.microsoft.com/office/drawing/2014/main" id="{38954B86-EAD3-478A-AAA8-525C6050CD17}"/>
            </a:ext>
          </a:extLst>
        </xdr:cNvPr>
        <xdr:cNvSpPr txBox="1"/>
      </xdr:nvSpPr>
      <xdr:spPr>
        <a:xfrm>
          <a:off x="14630400" y="31222950"/>
          <a:ext cx="2971800" cy="1028701"/>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9200" rIns="36000" rtlCol="0" anchor="t">
          <a:noAutofit/>
        </a:bodyPr>
        <a:lstStyle/>
        <a:p>
          <a:pPr marL="0" indent="0"/>
          <a:r>
            <a:rPr lang="en-GB" sz="1200" b="0" u="none" baseline="0">
              <a:solidFill>
                <a:schemeClr val="bg1"/>
              </a:solidFill>
              <a:latin typeface="+mn-lt"/>
              <a:ea typeface="+mn-ea"/>
              <a:cs typeface="+mn-cs"/>
            </a:rPr>
            <a:t>ddd DDdd TT.TT</a:t>
          </a:r>
        </a:p>
        <a:p>
          <a:pPr marL="0" indent="0"/>
          <a:r>
            <a:rPr lang="en-GB" sz="1200" b="1" u="none" baseline="0">
              <a:solidFill>
                <a:schemeClr val="bg1"/>
              </a:solidFill>
              <a:latin typeface="+mn-lt"/>
              <a:ea typeface="+mn-ea"/>
              <a:cs typeface="+mn-cs"/>
            </a:rPr>
            <a:t>TITLE</a:t>
          </a:r>
        </a:p>
        <a:p>
          <a:pPr marL="0" indent="0" algn="l"/>
          <a:r>
            <a:rPr lang="en-GB" sz="1200" b="0" u="none" baseline="0">
              <a:solidFill>
                <a:schemeClr val="bg1"/>
              </a:solidFill>
              <a:latin typeface="+mn-lt"/>
              <a:ea typeface="+mn-ea"/>
              <a:cs typeface="+mn-cs"/>
            </a:rPr>
            <a:t>_____________________________________</a:t>
          </a:r>
        </a:p>
        <a:p>
          <a:pPr marL="0" indent="0"/>
          <a:endParaRPr lang="en-GB" sz="1200" b="0" u="none" baseline="0">
            <a:solidFill>
              <a:schemeClr val="bg1"/>
            </a:solidFill>
            <a:latin typeface="+mn-lt"/>
            <a:ea typeface="+mn-ea"/>
            <a:cs typeface="+mn-cs"/>
          </a:endParaRPr>
        </a:p>
        <a:p>
          <a:pPr marL="0" indent="0"/>
          <a:r>
            <a:rPr lang="en-GB" sz="1000" b="0" u="none" baseline="0">
              <a:solidFill>
                <a:schemeClr val="bg1"/>
              </a:solidFill>
              <a:latin typeface="+mn-lt"/>
              <a:ea typeface="+mn-ea"/>
              <a:cs typeface="+mn-cs"/>
            </a:rPr>
            <a:t>Log text. </a:t>
          </a:r>
        </a:p>
        <a:p>
          <a:pPr marL="0" indent="0"/>
          <a:r>
            <a:rPr lang="en-GB" sz="1000" b="0" u="none" baseline="0">
              <a:solidFill>
                <a:schemeClr val="bg1"/>
              </a:solidFill>
              <a:latin typeface="+mn-lt"/>
              <a:ea typeface="+mn-ea"/>
              <a:cs typeface="+mn-cs"/>
            </a:rPr>
            <a:t> </a:t>
          </a:r>
        </a:p>
        <a:p>
          <a:pPr marL="0" indent="0"/>
          <a:endParaRPr lang="en-GB" sz="1200" b="0" u="none" baseline="0">
            <a:solidFill>
              <a:schemeClr val="bg1"/>
            </a:solidFill>
            <a:latin typeface="+mn-lt"/>
            <a:ea typeface="+mn-ea"/>
            <a:cs typeface="+mn-cs"/>
          </a:endParaRPr>
        </a:p>
      </xdr:txBody>
    </xdr:sp>
    <xdr:clientData fLocksWithSheet="0"/>
  </xdr:twoCellAnchor>
  <xdr:twoCellAnchor>
    <xdr:from>
      <xdr:col>64</xdr:col>
      <xdr:colOff>0</xdr:colOff>
      <xdr:row>155</xdr:row>
      <xdr:rowOff>0</xdr:rowOff>
    </xdr:from>
    <xdr:to>
      <xdr:col>77</xdr:col>
      <xdr:colOff>0</xdr:colOff>
      <xdr:row>159</xdr:row>
      <xdr:rowOff>190501</xdr:rowOff>
    </xdr:to>
    <xdr:sp macro="" textlink="" fLocksText="0">
      <xdr:nvSpPr>
        <xdr:cNvPr id="15" name="TextBox 14">
          <a:extLst>
            <a:ext uri="{FF2B5EF4-FFF2-40B4-BE49-F238E27FC236}">
              <a16:creationId xmlns:a16="http://schemas.microsoft.com/office/drawing/2014/main" id="{3AB54B7C-7C56-4C7F-B120-AC9EA5C0303D}"/>
            </a:ext>
          </a:extLst>
        </xdr:cNvPr>
        <xdr:cNvSpPr txBox="1"/>
      </xdr:nvSpPr>
      <xdr:spPr>
        <a:xfrm>
          <a:off x="14630400" y="32480250"/>
          <a:ext cx="2971800" cy="1028701"/>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9200" rIns="36000" rtlCol="0" anchor="t">
          <a:noAutofit/>
        </a:bodyPr>
        <a:lstStyle/>
        <a:p>
          <a:pPr marL="0" indent="0"/>
          <a:r>
            <a:rPr lang="en-GB" sz="1200" b="0" u="none" baseline="0">
              <a:solidFill>
                <a:schemeClr val="bg1"/>
              </a:solidFill>
              <a:latin typeface="+mn-lt"/>
              <a:ea typeface="+mn-ea"/>
              <a:cs typeface="+mn-cs"/>
            </a:rPr>
            <a:t>ddd DDdd TT.TT</a:t>
          </a:r>
        </a:p>
        <a:p>
          <a:pPr marL="0" indent="0"/>
          <a:r>
            <a:rPr lang="en-GB" sz="1200" b="1" u="none" baseline="0">
              <a:solidFill>
                <a:schemeClr val="bg1"/>
              </a:solidFill>
              <a:latin typeface="+mn-lt"/>
              <a:ea typeface="+mn-ea"/>
              <a:cs typeface="+mn-cs"/>
            </a:rPr>
            <a:t>TITLE</a:t>
          </a:r>
        </a:p>
        <a:p>
          <a:pPr marL="0" indent="0" algn="l"/>
          <a:r>
            <a:rPr lang="en-GB" sz="1200" b="0" u="none" baseline="0">
              <a:solidFill>
                <a:schemeClr val="bg1"/>
              </a:solidFill>
              <a:latin typeface="+mn-lt"/>
              <a:ea typeface="+mn-ea"/>
              <a:cs typeface="+mn-cs"/>
            </a:rPr>
            <a:t>_____________________________________</a:t>
          </a:r>
        </a:p>
        <a:p>
          <a:pPr marL="0" indent="0"/>
          <a:endParaRPr lang="en-GB" sz="1200" b="0" u="none" baseline="0">
            <a:solidFill>
              <a:schemeClr val="bg1"/>
            </a:solidFill>
            <a:latin typeface="+mn-lt"/>
            <a:ea typeface="+mn-ea"/>
            <a:cs typeface="+mn-cs"/>
          </a:endParaRPr>
        </a:p>
        <a:p>
          <a:pPr marL="0" indent="0"/>
          <a:r>
            <a:rPr lang="en-GB" sz="1000" b="0" u="none" baseline="0">
              <a:solidFill>
                <a:schemeClr val="bg1"/>
              </a:solidFill>
              <a:latin typeface="+mn-lt"/>
              <a:ea typeface="+mn-ea"/>
              <a:cs typeface="+mn-cs"/>
            </a:rPr>
            <a:t>Log text. </a:t>
          </a:r>
        </a:p>
        <a:p>
          <a:pPr marL="0" indent="0"/>
          <a:r>
            <a:rPr lang="en-GB" sz="1000" b="0" u="none" baseline="0">
              <a:solidFill>
                <a:schemeClr val="bg1"/>
              </a:solidFill>
              <a:latin typeface="+mn-lt"/>
              <a:ea typeface="+mn-ea"/>
              <a:cs typeface="+mn-cs"/>
            </a:rPr>
            <a:t> </a:t>
          </a:r>
        </a:p>
        <a:p>
          <a:pPr marL="0" indent="0"/>
          <a:endParaRPr lang="en-GB" sz="1200" b="0" u="none" baseline="0">
            <a:solidFill>
              <a:schemeClr val="bg1"/>
            </a:solidFill>
            <a:latin typeface="+mn-lt"/>
            <a:ea typeface="+mn-ea"/>
            <a:cs typeface="+mn-cs"/>
          </a:endParaRPr>
        </a:p>
      </xdr:txBody>
    </xdr:sp>
    <xdr:clientData fLocksWithSheet="0"/>
  </xdr:twoCellAnchor>
  <xdr:twoCellAnchor>
    <xdr:from>
      <xdr:col>64</xdr:col>
      <xdr:colOff>0</xdr:colOff>
      <xdr:row>161</xdr:row>
      <xdr:rowOff>0</xdr:rowOff>
    </xdr:from>
    <xdr:to>
      <xdr:col>77</xdr:col>
      <xdr:colOff>0</xdr:colOff>
      <xdr:row>165</xdr:row>
      <xdr:rowOff>190501</xdr:rowOff>
    </xdr:to>
    <xdr:sp macro="" textlink="" fLocksText="0">
      <xdr:nvSpPr>
        <xdr:cNvPr id="17" name="TextBox 16">
          <a:extLst>
            <a:ext uri="{FF2B5EF4-FFF2-40B4-BE49-F238E27FC236}">
              <a16:creationId xmlns:a16="http://schemas.microsoft.com/office/drawing/2014/main" id="{4D882D6A-5AB8-4EDD-BBAB-5021E7BE34F7}"/>
            </a:ext>
          </a:extLst>
        </xdr:cNvPr>
        <xdr:cNvSpPr txBox="1"/>
      </xdr:nvSpPr>
      <xdr:spPr>
        <a:xfrm>
          <a:off x="14630400" y="33737550"/>
          <a:ext cx="2971800" cy="1028701"/>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9200" rIns="36000" rtlCol="0" anchor="t">
          <a:noAutofit/>
        </a:bodyPr>
        <a:lstStyle/>
        <a:p>
          <a:pPr marL="0" indent="0"/>
          <a:r>
            <a:rPr lang="en-GB" sz="1200" b="0" u="none" baseline="0">
              <a:solidFill>
                <a:schemeClr val="bg1"/>
              </a:solidFill>
              <a:latin typeface="+mn-lt"/>
              <a:ea typeface="+mn-ea"/>
              <a:cs typeface="+mn-cs"/>
            </a:rPr>
            <a:t>ddd DDdd TT.TT</a:t>
          </a:r>
        </a:p>
        <a:p>
          <a:pPr marL="0" indent="0"/>
          <a:r>
            <a:rPr lang="en-GB" sz="1200" b="1" u="none" baseline="0">
              <a:solidFill>
                <a:schemeClr val="bg1"/>
              </a:solidFill>
              <a:latin typeface="+mn-lt"/>
              <a:ea typeface="+mn-ea"/>
              <a:cs typeface="+mn-cs"/>
            </a:rPr>
            <a:t>TITLE</a:t>
          </a:r>
        </a:p>
        <a:p>
          <a:pPr marL="0" indent="0" algn="l"/>
          <a:r>
            <a:rPr lang="en-GB" sz="1200" b="0" u="none" baseline="0">
              <a:solidFill>
                <a:schemeClr val="bg1"/>
              </a:solidFill>
              <a:latin typeface="+mn-lt"/>
              <a:ea typeface="+mn-ea"/>
              <a:cs typeface="+mn-cs"/>
            </a:rPr>
            <a:t>_____________________________________</a:t>
          </a:r>
        </a:p>
        <a:p>
          <a:pPr marL="0" indent="0"/>
          <a:endParaRPr lang="en-GB" sz="1200" b="0" u="none" baseline="0">
            <a:solidFill>
              <a:schemeClr val="bg1"/>
            </a:solidFill>
            <a:latin typeface="+mn-lt"/>
            <a:ea typeface="+mn-ea"/>
            <a:cs typeface="+mn-cs"/>
          </a:endParaRPr>
        </a:p>
        <a:p>
          <a:pPr marL="0" indent="0"/>
          <a:r>
            <a:rPr lang="en-GB" sz="1000" b="0" u="none" baseline="0">
              <a:solidFill>
                <a:schemeClr val="bg1"/>
              </a:solidFill>
              <a:latin typeface="+mn-lt"/>
              <a:ea typeface="+mn-ea"/>
              <a:cs typeface="+mn-cs"/>
            </a:rPr>
            <a:t>Log text. </a:t>
          </a:r>
        </a:p>
        <a:p>
          <a:pPr marL="0" indent="0"/>
          <a:r>
            <a:rPr lang="en-GB" sz="1000" b="0" u="none" baseline="0">
              <a:solidFill>
                <a:schemeClr val="bg1"/>
              </a:solidFill>
              <a:latin typeface="+mn-lt"/>
              <a:ea typeface="+mn-ea"/>
              <a:cs typeface="+mn-cs"/>
            </a:rPr>
            <a:t> </a:t>
          </a:r>
        </a:p>
        <a:p>
          <a:pPr marL="0" indent="0"/>
          <a:endParaRPr lang="en-GB" sz="1200" b="0" u="none" baseline="0">
            <a:solidFill>
              <a:schemeClr val="bg1"/>
            </a:solidFill>
            <a:latin typeface="+mn-lt"/>
            <a:ea typeface="+mn-ea"/>
            <a:cs typeface="+mn-cs"/>
          </a:endParaRPr>
        </a:p>
      </xdr:txBody>
    </xdr:sp>
    <xdr:clientData fLocksWithSheet="0"/>
  </xdr:twoCellAnchor>
  <xdr:twoCellAnchor>
    <xdr:from>
      <xdr:col>64</xdr:col>
      <xdr:colOff>0</xdr:colOff>
      <xdr:row>167</xdr:row>
      <xdr:rowOff>0</xdr:rowOff>
    </xdr:from>
    <xdr:to>
      <xdr:col>77</xdr:col>
      <xdr:colOff>0</xdr:colOff>
      <xdr:row>171</xdr:row>
      <xdr:rowOff>190501</xdr:rowOff>
    </xdr:to>
    <xdr:sp macro="" textlink="" fLocksText="0">
      <xdr:nvSpPr>
        <xdr:cNvPr id="19" name="TextBox 18">
          <a:extLst>
            <a:ext uri="{FF2B5EF4-FFF2-40B4-BE49-F238E27FC236}">
              <a16:creationId xmlns:a16="http://schemas.microsoft.com/office/drawing/2014/main" id="{CC3095B5-8A67-4C9F-9709-A476817F5F01}"/>
            </a:ext>
          </a:extLst>
        </xdr:cNvPr>
        <xdr:cNvSpPr txBox="1"/>
      </xdr:nvSpPr>
      <xdr:spPr>
        <a:xfrm>
          <a:off x="14630400" y="34994850"/>
          <a:ext cx="2971800" cy="1028701"/>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9200" rIns="36000" rtlCol="0" anchor="t">
          <a:noAutofit/>
        </a:bodyPr>
        <a:lstStyle/>
        <a:p>
          <a:pPr marL="0" indent="0"/>
          <a:r>
            <a:rPr lang="en-GB" sz="1200" b="0" u="none" baseline="0">
              <a:solidFill>
                <a:schemeClr val="bg1"/>
              </a:solidFill>
              <a:latin typeface="+mn-lt"/>
              <a:ea typeface="+mn-ea"/>
              <a:cs typeface="+mn-cs"/>
            </a:rPr>
            <a:t>ddd DDdd TT.TT</a:t>
          </a:r>
        </a:p>
        <a:p>
          <a:pPr marL="0" indent="0"/>
          <a:r>
            <a:rPr lang="en-GB" sz="1200" b="1" u="none" baseline="0">
              <a:solidFill>
                <a:schemeClr val="bg1"/>
              </a:solidFill>
              <a:latin typeface="+mn-lt"/>
              <a:ea typeface="+mn-ea"/>
              <a:cs typeface="+mn-cs"/>
            </a:rPr>
            <a:t>TITLE</a:t>
          </a:r>
        </a:p>
        <a:p>
          <a:pPr marL="0" indent="0" algn="l"/>
          <a:r>
            <a:rPr lang="en-GB" sz="1200" b="0" u="none" baseline="0">
              <a:solidFill>
                <a:schemeClr val="bg1"/>
              </a:solidFill>
              <a:latin typeface="+mn-lt"/>
              <a:ea typeface="+mn-ea"/>
              <a:cs typeface="+mn-cs"/>
            </a:rPr>
            <a:t>_____________________________________</a:t>
          </a:r>
        </a:p>
        <a:p>
          <a:pPr marL="0" indent="0"/>
          <a:endParaRPr lang="en-GB" sz="1200" b="0" u="none" baseline="0">
            <a:solidFill>
              <a:schemeClr val="bg1"/>
            </a:solidFill>
            <a:latin typeface="+mn-lt"/>
            <a:ea typeface="+mn-ea"/>
            <a:cs typeface="+mn-cs"/>
          </a:endParaRPr>
        </a:p>
        <a:p>
          <a:pPr marL="0" indent="0"/>
          <a:r>
            <a:rPr lang="en-GB" sz="1000" b="0" u="none" baseline="0">
              <a:solidFill>
                <a:schemeClr val="bg1"/>
              </a:solidFill>
              <a:latin typeface="+mn-lt"/>
              <a:ea typeface="+mn-ea"/>
              <a:cs typeface="+mn-cs"/>
            </a:rPr>
            <a:t>Log text. </a:t>
          </a:r>
        </a:p>
        <a:p>
          <a:pPr marL="0" indent="0"/>
          <a:r>
            <a:rPr lang="en-GB" sz="1000" b="0" u="none" baseline="0">
              <a:solidFill>
                <a:schemeClr val="bg1"/>
              </a:solidFill>
              <a:latin typeface="+mn-lt"/>
              <a:ea typeface="+mn-ea"/>
              <a:cs typeface="+mn-cs"/>
            </a:rPr>
            <a:t> </a:t>
          </a:r>
        </a:p>
        <a:p>
          <a:pPr marL="0" indent="0"/>
          <a:endParaRPr lang="en-GB" sz="1200" b="0" u="none" baseline="0">
            <a:solidFill>
              <a:schemeClr val="bg1"/>
            </a:solidFill>
            <a:latin typeface="+mn-lt"/>
            <a:ea typeface="+mn-ea"/>
            <a:cs typeface="+mn-cs"/>
          </a:endParaRPr>
        </a:p>
      </xdr:txBody>
    </xdr:sp>
    <xdr:clientData fLocksWithSheet="0"/>
  </xdr:twoCellAnchor>
</xdr:wsDr>
</file>

<file path=xl/drawings/drawing4.xml><?xml version="1.0" encoding="utf-8"?>
<xdr:wsDr xmlns:xdr="http://schemas.openxmlformats.org/drawingml/2006/spreadsheetDrawing" xmlns:a="http://schemas.openxmlformats.org/drawingml/2006/main">
  <xdr:oneCellAnchor>
    <xdr:from>
      <xdr:col>21</xdr:col>
      <xdr:colOff>95250</xdr:colOff>
      <xdr:row>139</xdr:row>
      <xdr:rowOff>28575</xdr:rowOff>
    </xdr:from>
    <xdr:ext cx="184731" cy="264560"/>
    <xdr:sp macro="" textlink="">
      <xdr:nvSpPr>
        <xdr:cNvPr id="2" name="TextBox 1">
          <a:extLst>
            <a:ext uri="{FF2B5EF4-FFF2-40B4-BE49-F238E27FC236}">
              <a16:creationId xmlns:a16="http://schemas.microsoft.com/office/drawing/2014/main" id="{5151AD84-0FF6-C667-C0A6-5064A1DE3A2F}"/>
            </a:ext>
          </a:extLst>
        </xdr:cNvPr>
        <xdr:cNvSpPr txBox="1"/>
      </xdr:nvSpPr>
      <xdr:spPr>
        <a:xfrm>
          <a:off x="4667250" y="11553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4</xdr:col>
      <xdr:colOff>9525</xdr:colOff>
      <xdr:row>84</xdr:row>
      <xdr:rowOff>0</xdr:rowOff>
    </xdr:from>
    <xdr:to>
      <xdr:col>8</xdr:col>
      <xdr:colOff>0</xdr:colOff>
      <xdr:row>86</xdr:row>
      <xdr:rowOff>0</xdr:rowOff>
    </xdr:to>
    <xdr:sp macro="" textlink="" fLocksText="0">
      <xdr:nvSpPr>
        <xdr:cNvPr id="3" name="TextBox 2">
          <a:extLst>
            <a:ext uri="{FF2B5EF4-FFF2-40B4-BE49-F238E27FC236}">
              <a16:creationId xmlns:a16="http://schemas.microsoft.com/office/drawing/2014/main" id="{2A44FEE2-2D60-4596-8312-9E1996DD8C29}"/>
            </a:ext>
          </a:extLst>
        </xdr:cNvPr>
        <xdr:cNvSpPr txBox="1">
          <a:spLocks/>
        </xdr:cNvSpPr>
      </xdr:nvSpPr>
      <xdr:spPr>
        <a:xfrm>
          <a:off x="923925" y="17392650"/>
          <a:ext cx="904875" cy="419100"/>
        </a:xfrm>
        <a:prstGeom prst="rect">
          <a:avLst/>
        </a:prstGeom>
        <a:solidFill>
          <a:srgbClr val="000000">
            <a:alpha val="69804"/>
          </a:srgbClr>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000">
              <a:solidFill>
                <a:schemeClr val="bg1"/>
              </a:solidFill>
            </a:rPr>
            <a:t>Next...</a:t>
          </a:r>
        </a:p>
        <a:p>
          <a:endParaRPr lang="en-GB" sz="1000">
            <a:solidFill>
              <a:schemeClr val="bg1"/>
            </a:solidFill>
          </a:endParaRPr>
        </a:p>
      </xdr:txBody>
    </xdr:sp>
    <xdr:clientData fLocksWithSheet="0"/>
  </xdr:twoCellAnchor>
</xdr:wsDr>
</file>

<file path=xl/drawings/drawing5.xml><?xml version="1.0" encoding="utf-8"?>
<xdr:wsDr xmlns:xdr="http://schemas.openxmlformats.org/drawingml/2006/spreadsheetDrawing" xmlns:a="http://schemas.openxmlformats.org/drawingml/2006/main">
  <xdr:oneCellAnchor>
    <xdr:from>
      <xdr:col>21</xdr:col>
      <xdr:colOff>95250</xdr:colOff>
      <xdr:row>87</xdr:row>
      <xdr:rowOff>28575</xdr:rowOff>
    </xdr:from>
    <xdr:ext cx="184731" cy="264560"/>
    <xdr:sp macro="" textlink="">
      <xdr:nvSpPr>
        <xdr:cNvPr id="6" name="TextBox 5">
          <a:extLst>
            <a:ext uri="{FF2B5EF4-FFF2-40B4-BE49-F238E27FC236}">
              <a16:creationId xmlns:a16="http://schemas.microsoft.com/office/drawing/2014/main" id="{168CAC4F-F77A-4FC8-AF4D-37E850E3400C}"/>
            </a:ext>
          </a:extLst>
        </xdr:cNvPr>
        <xdr:cNvSpPr txBox="1"/>
      </xdr:nvSpPr>
      <xdr:spPr>
        <a:xfrm>
          <a:off x="4895850" y="11553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3</xdr:col>
      <xdr:colOff>0</xdr:colOff>
      <xdr:row>76</xdr:row>
      <xdr:rowOff>0</xdr:rowOff>
    </xdr:from>
    <xdr:to>
      <xdr:col>10</xdr:col>
      <xdr:colOff>0</xdr:colOff>
      <xdr:row>78</xdr:row>
      <xdr:rowOff>0</xdr:rowOff>
    </xdr:to>
    <xdr:sp macro="" textlink="" fLocksText="0">
      <xdr:nvSpPr>
        <xdr:cNvPr id="8" name="TextBox 7">
          <a:extLst>
            <a:ext uri="{FF2B5EF4-FFF2-40B4-BE49-F238E27FC236}">
              <a16:creationId xmlns:a16="http://schemas.microsoft.com/office/drawing/2014/main" id="{62C201C9-3940-464A-A450-76A22E471B82}"/>
            </a:ext>
          </a:extLst>
        </xdr:cNvPr>
        <xdr:cNvSpPr txBox="1">
          <a:spLocks/>
        </xdr:cNvSpPr>
      </xdr:nvSpPr>
      <xdr:spPr>
        <a:xfrm>
          <a:off x="685800" y="12992100"/>
          <a:ext cx="1600200" cy="419100"/>
        </a:xfrm>
        <a:prstGeom prst="rect">
          <a:avLst/>
        </a:prstGeom>
        <a:solidFill>
          <a:schemeClr val="bg1">
            <a:lumMod val="65000"/>
            <a:alpha val="30196"/>
          </a:schemeClr>
        </a:solidFill>
        <a:ln w="12700">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000">
              <a:solidFill>
                <a:sysClr val="windowText" lastClr="000000"/>
              </a:solidFill>
            </a:rPr>
            <a:t>Next...</a:t>
          </a:r>
        </a:p>
      </xdr:txBody>
    </xdr:sp>
    <xdr:clientData fLocksWithSheet="0"/>
  </xdr:twoCellAnchor>
  <xdr:twoCellAnchor>
    <xdr:from>
      <xdr:col>3</xdr:col>
      <xdr:colOff>0</xdr:colOff>
      <xdr:row>73</xdr:row>
      <xdr:rowOff>0</xdr:rowOff>
    </xdr:from>
    <xdr:to>
      <xdr:col>9</xdr:col>
      <xdr:colOff>228599</xdr:colOff>
      <xdr:row>75</xdr:row>
      <xdr:rowOff>1</xdr:rowOff>
    </xdr:to>
    <xdr:sp macro="" textlink="" fLocksText="0">
      <xdr:nvSpPr>
        <xdr:cNvPr id="11" name="TextBox 10">
          <a:extLst>
            <a:ext uri="{FF2B5EF4-FFF2-40B4-BE49-F238E27FC236}">
              <a16:creationId xmlns:a16="http://schemas.microsoft.com/office/drawing/2014/main" id="{E6A24C53-AB1C-48D1-AFF3-153998C2FA82}"/>
            </a:ext>
          </a:extLst>
        </xdr:cNvPr>
        <xdr:cNvSpPr txBox="1">
          <a:spLocks/>
        </xdr:cNvSpPr>
      </xdr:nvSpPr>
      <xdr:spPr>
        <a:xfrm>
          <a:off x="685800" y="12363450"/>
          <a:ext cx="1600199" cy="419101"/>
        </a:xfrm>
        <a:prstGeom prst="rect">
          <a:avLst/>
        </a:prstGeom>
        <a:solidFill>
          <a:srgbClr val="000000">
            <a:alpha val="69804"/>
          </a:srgbClr>
        </a:solid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000">
              <a:solidFill>
                <a:schemeClr val="bg1"/>
              </a:solidFill>
            </a:rPr>
            <a:t>Next...</a:t>
          </a:r>
        </a:p>
        <a:p>
          <a:endParaRPr lang="en-GB" sz="1000">
            <a:solidFill>
              <a:schemeClr val="bg1"/>
            </a:solidFill>
          </a:endParaRPr>
        </a:p>
      </xdr:txBody>
    </xdr:sp>
    <xdr:clientData fLocksWithSheet="0"/>
  </xdr:twoCellAnchor>
  <xdr:twoCellAnchor>
    <xdr:from>
      <xdr:col>25</xdr:col>
      <xdr:colOff>0</xdr:colOff>
      <xdr:row>41</xdr:row>
      <xdr:rowOff>0</xdr:rowOff>
    </xdr:from>
    <xdr:to>
      <xdr:col>34</xdr:col>
      <xdr:colOff>0</xdr:colOff>
      <xdr:row>41</xdr:row>
      <xdr:rowOff>208800</xdr:rowOff>
    </xdr:to>
    <xdr:grpSp>
      <xdr:nvGrpSpPr>
        <xdr:cNvPr id="400" name="Group 399">
          <a:extLst>
            <a:ext uri="{FF2B5EF4-FFF2-40B4-BE49-F238E27FC236}">
              <a16:creationId xmlns:a16="http://schemas.microsoft.com/office/drawing/2014/main" id="{D5E5A67E-4BA8-4F06-A991-9D557CD33D46}"/>
            </a:ext>
          </a:extLst>
        </xdr:cNvPr>
        <xdr:cNvGrpSpPr/>
      </xdr:nvGrpSpPr>
      <xdr:grpSpPr>
        <a:xfrm>
          <a:off x="5715000" y="8591550"/>
          <a:ext cx="2057400" cy="208800"/>
          <a:chOff x="10515600" y="8591550"/>
          <a:chExt cx="2057400" cy="209550"/>
        </a:xfrm>
      </xdr:grpSpPr>
      <xdr:sp macro="" textlink="" fLocksText="0">
        <xdr:nvSpPr>
          <xdr:cNvPr id="401" name="TextBox 400">
            <a:extLst>
              <a:ext uri="{FF2B5EF4-FFF2-40B4-BE49-F238E27FC236}">
                <a16:creationId xmlns:a16="http://schemas.microsoft.com/office/drawing/2014/main" id="{567DB663-1DAA-C973-7E45-B58B294EB719}"/>
              </a:ext>
            </a:extLst>
          </xdr:cNvPr>
          <xdr:cNvSpPr txBox="1"/>
        </xdr:nvSpPr>
        <xdr:spPr>
          <a:xfrm>
            <a:off x="11201400" y="8591550"/>
            <a:ext cx="228600" cy="209550"/>
          </a:xfrm>
          <a:prstGeom prst="rect">
            <a:avLst/>
          </a:prstGeom>
          <a:solidFill>
            <a:srgbClr val="FF6600">
              <a:alpha val="30000"/>
            </a:srgbClr>
          </a:solidFill>
          <a:ln w="12700">
            <a:solidFill>
              <a:srgbClr val="FF66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algn="l"/>
            <a:endParaRPr lang="en-GB" sz="800" b="1" baseline="0">
              <a:solidFill>
                <a:schemeClr val="bg1"/>
              </a:solidFill>
            </a:endParaRPr>
          </a:p>
        </xdr:txBody>
      </xdr:sp>
      <xdr:sp macro="" textlink="" fLocksText="0">
        <xdr:nvSpPr>
          <xdr:cNvPr id="402" name="TextBox 401">
            <a:extLst>
              <a:ext uri="{FF2B5EF4-FFF2-40B4-BE49-F238E27FC236}">
                <a16:creationId xmlns:a16="http://schemas.microsoft.com/office/drawing/2014/main" id="{97A6267C-5A66-002B-203A-15F69EC92B3E}"/>
              </a:ext>
            </a:extLst>
          </xdr:cNvPr>
          <xdr:cNvSpPr txBox="1"/>
        </xdr:nvSpPr>
        <xdr:spPr>
          <a:xfrm>
            <a:off x="11430000" y="8591550"/>
            <a:ext cx="228600" cy="209549"/>
          </a:xfrm>
          <a:prstGeom prst="rect">
            <a:avLst/>
          </a:prstGeom>
          <a:solidFill>
            <a:srgbClr val="C00000">
              <a:alpha val="30000"/>
            </a:srgbClr>
          </a:solidFill>
          <a:ln w="12700">
            <a:solidFill>
              <a:srgbClr val="C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algn="l"/>
            <a:endParaRPr lang="en-GB" sz="800" b="1" baseline="0">
              <a:solidFill>
                <a:schemeClr val="bg1"/>
              </a:solidFill>
            </a:endParaRPr>
          </a:p>
        </xdr:txBody>
      </xdr:sp>
      <xdr:sp macro="" textlink="" fLocksText="0">
        <xdr:nvSpPr>
          <xdr:cNvPr id="403" name="TextBox 402">
            <a:extLst>
              <a:ext uri="{FF2B5EF4-FFF2-40B4-BE49-F238E27FC236}">
                <a16:creationId xmlns:a16="http://schemas.microsoft.com/office/drawing/2014/main" id="{62E83744-99FA-99F3-72DB-F469D7301C92}"/>
              </a:ext>
            </a:extLst>
          </xdr:cNvPr>
          <xdr:cNvSpPr txBox="1"/>
        </xdr:nvSpPr>
        <xdr:spPr>
          <a:xfrm>
            <a:off x="10972800" y="8591550"/>
            <a:ext cx="228600" cy="209549"/>
          </a:xfrm>
          <a:prstGeom prst="rect">
            <a:avLst/>
          </a:prstGeom>
          <a:solidFill>
            <a:srgbClr val="FFC000">
              <a:alpha val="30000"/>
            </a:srgbClr>
          </a:solidFill>
          <a:ln w="12700">
            <a:solidFill>
              <a:srgbClr val="FFC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algn="l"/>
            <a:endParaRPr lang="en-GB" sz="800" b="1" baseline="0">
              <a:solidFill>
                <a:schemeClr val="bg1"/>
              </a:solidFill>
            </a:endParaRPr>
          </a:p>
        </xdr:txBody>
      </xdr:sp>
      <xdr:sp macro="" textlink="" fLocksText="0">
        <xdr:nvSpPr>
          <xdr:cNvPr id="404" name="TextBox 403">
            <a:extLst>
              <a:ext uri="{FF2B5EF4-FFF2-40B4-BE49-F238E27FC236}">
                <a16:creationId xmlns:a16="http://schemas.microsoft.com/office/drawing/2014/main" id="{66975044-B6D4-EE59-3DA3-6604328C4279}"/>
              </a:ext>
            </a:extLst>
          </xdr:cNvPr>
          <xdr:cNvSpPr txBox="1"/>
        </xdr:nvSpPr>
        <xdr:spPr>
          <a:xfrm>
            <a:off x="12344400" y="8591550"/>
            <a:ext cx="228600" cy="209549"/>
          </a:xfrm>
          <a:prstGeom prst="rect">
            <a:avLst/>
          </a:prstGeom>
          <a:solidFill>
            <a:srgbClr val="0070C0">
              <a:alpha val="30000"/>
            </a:srgbClr>
          </a:solidFill>
          <a:ln w="12700">
            <a:solidFill>
              <a:srgbClr val="0070C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endParaRPr lang="en-GB" sz="800" b="1">
              <a:solidFill>
                <a:schemeClr val="bg1"/>
              </a:solidFill>
              <a:latin typeface="+mn-lt"/>
              <a:ea typeface="+mn-ea"/>
              <a:cs typeface="+mn-cs"/>
            </a:endParaRPr>
          </a:p>
        </xdr:txBody>
      </xdr:sp>
      <xdr:sp macro="" textlink="" fLocksText="0">
        <xdr:nvSpPr>
          <xdr:cNvPr id="406" name="TextBox 405">
            <a:extLst>
              <a:ext uri="{FF2B5EF4-FFF2-40B4-BE49-F238E27FC236}">
                <a16:creationId xmlns:a16="http://schemas.microsoft.com/office/drawing/2014/main" id="{4A5C60F0-598E-48C6-4C4F-AB517D25D31C}"/>
              </a:ext>
            </a:extLst>
          </xdr:cNvPr>
          <xdr:cNvSpPr txBox="1"/>
        </xdr:nvSpPr>
        <xdr:spPr>
          <a:xfrm>
            <a:off x="10515600" y="8591550"/>
            <a:ext cx="228600" cy="209549"/>
          </a:xfrm>
          <a:prstGeom prst="rect">
            <a:avLst/>
          </a:prstGeom>
          <a:solidFill>
            <a:srgbClr val="00B0F0">
              <a:alpha val="30000"/>
            </a:srgbClr>
          </a:solidFill>
          <a:ln w="127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endParaRPr lang="en-GB" sz="800" b="1" baseline="0">
              <a:solidFill>
                <a:schemeClr val="bg1"/>
              </a:solidFill>
              <a:latin typeface="+mn-lt"/>
              <a:ea typeface="+mn-ea"/>
              <a:cs typeface="+mn-cs"/>
            </a:endParaRPr>
          </a:p>
        </xdr:txBody>
      </xdr:sp>
      <xdr:sp macro="" textlink="" fLocksText="0">
        <xdr:nvSpPr>
          <xdr:cNvPr id="407" name="TextBox 406">
            <a:extLst>
              <a:ext uri="{FF2B5EF4-FFF2-40B4-BE49-F238E27FC236}">
                <a16:creationId xmlns:a16="http://schemas.microsoft.com/office/drawing/2014/main" id="{DFB432CC-09C9-9FD2-6D0A-3859575DC742}"/>
              </a:ext>
            </a:extLst>
          </xdr:cNvPr>
          <xdr:cNvSpPr txBox="1"/>
        </xdr:nvSpPr>
        <xdr:spPr>
          <a:xfrm>
            <a:off x="12115800" y="8591550"/>
            <a:ext cx="228600" cy="209549"/>
          </a:xfrm>
          <a:prstGeom prst="rect">
            <a:avLst/>
          </a:prstGeom>
          <a:solidFill>
            <a:srgbClr val="9900CC">
              <a:alpha val="30000"/>
            </a:srgbClr>
          </a:solidFill>
          <a:ln w="12700">
            <a:solidFill>
              <a:srgbClr val="9900CC"/>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endParaRPr lang="en-GB" sz="800" b="1" baseline="0">
              <a:solidFill>
                <a:schemeClr val="bg1"/>
              </a:solidFill>
              <a:latin typeface="+mn-lt"/>
              <a:ea typeface="+mn-ea"/>
              <a:cs typeface="+mn-cs"/>
            </a:endParaRPr>
          </a:p>
        </xdr:txBody>
      </xdr:sp>
      <xdr:sp macro="" textlink="" fLocksText="0">
        <xdr:nvSpPr>
          <xdr:cNvPr id="408" name="TextBox 407">
            <a:extLst>
              <a:ext uri="{FF2B5EF4-FFF2-40B4-BE49-F238E27FC236}">
                <a16:creationId xmlns:a16="http://schemas.microsoft.com/office/drawing/2014/main" id="{086F0492-727D-29B4-DA83-C0E9E4A2C3F6}"/>
              </a:ext>
            </a:extLst>
          </xdr:cNvPr>
          <xdr:cNvSpPr txBox="1"/>
        </xdr:nvSpPr>
        <xdr:spPr>
          <a:xfrm>
            <a:off x="10744200" y="8591550"/>
            <a:ext cx="228600" cy="209549"/>
          </a:xfrm>
          <a:prstGeom prst="rect">
            <a:avLst/>
          </a:prstGeom>
          <a:solidFill>
            <a:srgbClr val="00B050">
              <a:alpha val="30000"/>
            </a:srgbClr>
          </a:solidFill>
          <a:ln w="12700">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algn="l"/>
            <a:endParaRPr lang="en-GB" sz="800" b="1" baseline="0">
              <a:solidFill>
                <a:schemeClr val="bg1"/>
              </a:solidFill>
            </a:endParaRPr>
          </a:p>
        </xdr:txBody>
      </xdr:sp>
      <xdr:sp macro="" textlink="" fLocksText="0">
        <xdr:nvSpPr>
          <xdr:cNvPr id="409" name="TextBox 408">
            <a:extLst>
              <a:ext uri="{FF2B5EF4-FFF2-40B4-BE49-F238E27FC236}">
                <a16:creationId xmlns:a16="http://schemas.microsoft.com/office/drawing/2014/main" id="{E7EF3EE5-527F-ED93-A523-8170A8144F70}"/>
              </a:ext>
            </a:extLst>
          </xdr:cNvPr>
          <xdr:cNvSpPr txBox="1"/>
        </xdr:nvSpPr>
        <xdr:spPr>
          <a:xfrm>
            <a:off x="11658600" y="8591550"/>
            <a:ext cx="228600" cy="209549"/>
          </a:xfrm>
          <a:prstGeom prst="rect">
            <a:avLst/>
          </a:prstGeom>
          <a:solidFill>
            <a:srgbClr val="FF0000">
              <a:alpha val="30000"/>
            </a:srgbClr>
          </a:solid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endParaRPr lang="en-GB" sz="800" b="1" baseline="0">
              <a:solidFill>
                <a:schemeClr val="bg1"/>
              </a:solidFill>
              <a:latin typeface="+mn-lt"/>
              <a:ea typeface="+mn-ea"/>
              <a:cs typeface="+mn-cs"/>
            </a:endParaRPr>
          </a:p>
        </xdr:txBody>
      </xdr:sp>
      <xdr:sp macro="" textlink="" fLocksText="0">
        <xdr:nvSpPr>
          <xdr:cNvPr id="411" name="TextBox 410">
            <a:extLst>
              <a:ext uri="{FF2B5EF4-FFF2-40B4-BE49-F238E27FC236}">
                <a16:creationId xmlns:a16="http://schemas.microsoft.com/office/drawing/2014/main" id="{109B706F-7E9E-BA41-406E-34268AB70DF5}"/>
              </a:ext>
            </a:extLst>
          </xdr:cNvPr>
          <xdr:cNvSpPr txBox="1"/>
        </xdr:nvSpPr>
        <xdr:spPr>
          <a:xfrm>
            <a:off x="11887200" y="8591550"/>
            <a:ext cx="228600" cy="209549"/>
          </a:xfrm>
          <a:prstGeom prst="rect">
            <a:avLst/>
          </a:prstGeom>
          <a:solidFill>
            <a:srgbClr val="FF00FF">
              <a:alpha val="30000"/>
            </a:srgbClr>
          </a:solidFill>
          <a:ln w="12700">
            <a:solidFill>
              <a:srgbClr val="FF00FF"/>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algn="l"/>
            <a:endParaRPr lang="en-GB" sz="800" b="1" baseline="0">
              <a:solidFill>
                <a:schemeClr val="bg1"/>
              </a:solidFill>
            </a:endParaRPr>
          </a:p>
        </xdr:txBody>
      </xdr:sp>
    </xdr:grpSp>
    <xdr:clientData fLocksWithSheet="0"/>
  </xdr:twoCellAnchor>
  <xdr:twoCellAnchor>
    <xdr:from>
      <xdr:col>45</xdr:col>
      <xdr:colOff>0</xdr:colOff>
      <xdr:row>41</xdr:row>
      <xdr:rowOff>750</xdr:rowOff>
    </xdr:from>
    <xdr:to>
      <xdr:col>54</xdr:col>
      <xdr:colOff>0</xdr:colOff>
      <xdr:row>42</xdr:row>
      <xdr:rowOff>0</xdr:rowOff>
    </xdr:to>
    <xdr:grpSp>
      <xdr:nvGrpSpPr>
        <xdr:cNvPr id="412" name="Group 411">
          <a:extLst>
            <a:ext uri="{FF2B5EF4-FFF2-40B4-BE49-F238E27FC236}">
              <a16:creationId xmlns:a16="http://schemas.microsoft.com/office/drawing/2014/main" id="{F3C414FC-5555-4B73-9E80-8F6179001EEF}"/>
            </a:ext>
          </a:extLst>
        </xdr:cNvPr>
        <xdr:cNvGrpSpPr/>
      </xdr:nvGrpSpPr>
      <xdr:grpSpPr>
        <a:xfrm>
          <a:off x="10287000" y="8592300"/>
          <a:ext cx="2057400" cy="208800"/>
          <a:chOff x="13487400" y="8591549"/>
          <a:chExt cx="2057400" cy="209550"/>
        </a:xfrm>
        <a:solidFill>
          <a:schemeClr val="tx1">
            <a:alpha val="30000"/>
          </a:schemeClr>
        </a:solidFill>
      </xdr:grpSpPr>
      <xdr:sp macro="" textlink="" fLocksText="0">
        <xdr:nvSpPr>
          <xdr:cNvPr id="413" name="TextBox 412">
            <a:extLst>
              <a:ext uri="{FF2B5EF4-FFF2-40B4-BE49-F238E27FC236}">
                <a16:creationId xmlns:a16="http://schemas.microsoft.com/office/drawing/2014/main" id="{A57931CF-7A4A-1DF9-C4EC-D9062C494F20}"/>
              </a:ext>
            </a:extLst>
          </xdr:cNvPr>
          <xdr:cNvSpPr txBox="1"/>
        </xdr:nvSpPr>
        <xdr:spPr>
          <a:xfrm>
            <a:off x="14630400" y="8591549"/>
            <a:ext cx="228600" cy="209550"/>
          </a:xfrm>
          <a:prstGeom prst="rect">
            <a:avLst/>
          </a:prstGeom>
          <a:grpFill/>
          <a:ln w="12700">
            <a:solidFill>
              <a:srgbClr val="FF66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algn="l"/>
            <a:endParaRPr lang="en-GB" sz="800" b="1" baseline="0">
              <a:solidFill>
                <a:srgbClr val="FF6600"/>
              </a:solidFill>
            </a:endParaRPr>
          </a:p>
        </xdr:txBody>
      </xdr:sp>
      <xdr:sp macro="" textlink="" fLocksText="0">
        <xdr:nvSpPr>
          <xdr:cNvPr id="414" name="TextBox 413">
            <a:extLst>
              <a:ext uri="{FF2B5EF4-FFF2-40B4-BE49-F238E27FC236}">
                <a16:creationId xmlns:a16="http://schemas.microsoft.com/office/drawing/2014/main" id="{19DB3C1D-C284-AD07-2B51-DE991A70726C}"/>
              </a:ext>
            </a:extLst>
          </xdr:cNvPr>
          <xdr:cNvSpPr txBox="1"/>
        </xdr:nvSpPr>
        <xdr:spPr>
          <a:xfrm>
            <a:off x="14401800" y="8591550"/>
            <a:ext cx="228600" cy="209549"/>
          </a:xfrm>
          <a:prstGeom prst="rect">
            <a:avLst/>
          </a:prstGeom>
          <a:grpFill/>
          <a:ln w="12700">
            <a:solidFill>
              <a:srgbClr val="C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algn="l"/>
            <a:endParaRPr lang="en-GB" sz="800" b="1" baseline="0">
              <a:solidFill>
                <a:srgbClr val="C00000"/>
              </a:solidFill>
            </a:endParaRPr>
          </a:p>
        </xdr:txBody>
      </xdr:sp>
      <xdr:sp macro="" textlink="" fLocksText="0">
        <xdr:nvSpPr>
          <xdr:cNvPr id="415" name="TextBox 414">
            <a:extLst>
              <a:ext uri="{FF2B5EF4-FFF2-40B4-BE49-F238E27FC236}">
                <a16:creationId xmlns:a16="http://schemas.microsoft.com/office/drawing/2014/main" id="{BA4B37F8-2161-4EA3-6AFD-9435C1C7E8B6}"/>
              </a:ext>
            </a:extLst>
          </xdr:cNvPr>
          <xdr:cNvSpPr txBox="1"/>
        </xdr:nvSpPr>
        <xdr:spPr>
          <a:xfrm>
            <a:off x="14859000" y="8591550"/>
            <a:ext cx="228600" cy="209549"/>
          </a:xfrm>
          <a:prstGeom prst="rect">
            <a:avLst/>
          </a:prstGeom>
          <a:grpFill/>
          <a:ln w="12700">
            <a:solidFill>
              <a:srgbClr val="FFC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algn="l"/>
            <a:endParaRPr lang="en-GB" sz="800" b="1" baseline="0">
              <a:solidFill>
                <a:srgbClr val="FFC000"/>
              </a:solidFill>
            </a:endParaRPr>
          </a:p>
        </xdr:txBody>
      </xdr:sp>
      <xdr:sp macro="" textlink="" fLocksText="0">
        <xdr:nvSpPr>
          <xdr:cNvPr id="416" name="TextBox 415">
            <a:extLst>
              <a:ext uri="{FF2B5EF4-FFF2-40B4-BE49-F238E27FC236}">
                <a16:creationId xmlns:a16="http://schemas.microsoft.com/office/drawing/2014/main" id="{347A547F-BD3D-265B-031E-25CA5F97346D}"/>
              </a:ext>
            </a:extLst>
          </xdr:cNvPr>
          <xdr:cNvSpPr txBox="1"/>
        </xdr:nvSpPr>
        <xdr:spPr>
          <a:xfrm>
            <a:off x="13487400" y="8591550"/>
            <a:ext cx="228600" cy="209549"/>
          </a:xfrm>
          <a:prstGeom prst="rect">
            <a:avLst/>
          </a:prstGeom>
          <a:grpFill/>
          <a:ln w="12700">
            <a:solidFill>
              <a:srgbClr val="0070C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endParaRPr lang="en-GB" sz="800" b="1">
              <a:solidFill>
                <a:srgbClr val="0070C0"/>
              </a:solidFill>
              <a:latin typeface="+mn-lt"/>
              <a:ea typeface="+mn-ea"/>
              <a:cs typeface="+mn-cs"/>
            </a:endParaRPr>
          </a:p>
        </xdr:txBody>
      </xdr:sp>
      <xdr:sp macro="" textlink="" fLocksText="0">
        <xdr:nvSpPr>
          <xdr:cNvPr id="417" name="TextBox 416">
            <a:extLst>
              <a:ext uri="{FF2B5EF4-FFF2-40B4-BE49-F238E27FC236}">
                <a16:creationId xmlns:a16="http://schemas.microsoft.com/office/drawing/2014/main" id="{5F1BA6D7-BF05-B859-6D81-71D7420DC834}"/>
              </a:ext>
            </a:extLst>
          </xdr:cNvPr>
          <xdr:cNvSpPr txBox="1"/>
        </xdr:nvSpPr>
        <xdr:spPr>
          <a:xfrm>
            <a:off x="15316200" y="8591550"/>
            <a:ext cx="228600" cy="209549"/>
          </a:xfrm>
          <a:prstGeom prst="rect">
            <a:avLst/>
          </a:prstGeom>
          <a:grpFill/>
          <a:ln w="127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endParaRPr lang="en-GB" sz="800" b="1" baseline="0">
              <a:solidFill>
                <a:srgbClr val="00B0F0"/>
              </a:solidFill>
              <a:latin typeface="+mn-lt"/>
              <a:ea typeface="+mn-ea"/>
              <a:cs typeface="+mn-cs"/>
            </a:endParaRPr>
          </a:p>
        </xdr:txBody>
      </xdr:sp>
      <xdr:sp macro="" textlink="" fLocksText="0">
        <xdr:nvSpPr>
          <xdr:cNvPr id="418" name="TextBox 417">
            <a:extLst>
              <a:ext uri="{FF2B5EF4-FFF2-40B4-BE49-F238E27FC236}">
                <a16:creationId xmlns:a16="http://schemas.microsoft.com/office/drawing/2014/main" id="{7A2C549C-C4CE-5582-D535-458339DFEAFE}"/>
              </a:ext>
            </a:extLst>
          </xdr:cNvPr>
          <xdr:cNvSpPr txBox="1"/>
        </xdr:nvSpPr>
        <xdr:spPr>
          <a:xfrm>
            <a:off x="13716000" y="8591550"/>
            <a:ext cx="228600" cy="209549"/>
          </a:xfrm>
          <a:prstGeom prst="rect">
            <a:avLst/>
          </a:prstGeom>
          <a:grpFill/>
          <a:ln w="12700">
            <a:solidFill>
              <a:srgbClr val="9900CC"/>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endParaRPr lang="en-GB" sz="800" b="1" baseline="0">
              <a:solidFill>
                <a:srgbClr val="9900CC"/>
              </a:solidFill>
              <a:latin typeface="+mn-lt"/>
              <a:ea typeface="+mn-ea"/>
              <a:cs typeface="+mn-cs"/>
            </a:endParaRPr>
          </a:p>
        </xdr:txBody>
      </xdr:sp>
      <xdr:sp macro="" textlink="" fLocksText="0">
        <xdr:nvSpPr>
          <xdr:cNvPr id="419" name="TextBox 418">
            <a:extLst>
              <a:ext uri="{FF2B5EF4-FFF2-40B4-BE49-F238E27FC236}">
                <a16:creationId xmlns:a16="http://schemas.microsoft.com/office/drawing/2014/main" id="{B41FC05A-9AD3-1BAC-A149-E1DB2BD17371}"/>
              </a:ext>
            </a:extLst>
          </xdr:cNvPr>
          <xdr:cNvSpPr txBox="1"/>
        </xdr:nvSpPr>
        <xdr:spPr>
          <a:xfrm>
            <a:off x="15087600" y="8591550"/>
            <a:ext cx="228600" cy="209549"/>
          </a:xfrm>
          <a:prstGeom prst="rect">
            <a:avLst/>
          </a:prstGeom>
          <a:grpFill/>
          <a:ln w="12700">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algn="l"/>
            <a:endParaRPr lang="en-GB" sz="800" b="1" baseline="0">
              <a:solidFill>
                <a:srgbClr val="00B050"/>
              </a:solidFill>
            </a:endParaRPr>
          </a:p>
        </xdr:txBody>
      </xdr:sp>
      <xdr:sp macro="" textlink="" fLocksText="0">
        <xdr:nvSpPr>
          <xdr:cNvPr id="420" name="TextBox 419">
            <a:extLst>
              <a:ext uri="{FF2B5EF4-FFF2-40B4-BE49-F238E27FC236}">
                <a16:creationId xmlns:a16="http://schemas.microsoft.com/office/drawing/2014/main" id="{3CDFB24E-620B-B1E0-C322-A9C1C5AAAAA8}"/>
              </a:ext>
            </a:extLst>
          </xdr:cNvPr>
          <xdr:cNvSpPr txBox="1"/>
        </xdr:nvSpPr>
        <xdr:spPr>
          <a:xfrm>
            <a:off x="14173200" y="8591550"/>
            <a:ext cx="228600" cy="209549"/>
          </a:xfrm>
          <a:prstGeom prst="rect">
            <a:avLst/>
          </a:prstGeom>
          <a:grp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endParaRPr lang="en-GB" sz="800" b="1" baseline="0">
              <a:solidFill>
                <a:srgbClr val="FF0000"/>
              </a:solidFill>
              <a:latin typeface="+mn-lt"/>
              <a:ea typeface="+mn-ea"/>
              <a:cs typeface="+mn-cs"/>
            </a:endParaRPr>
          </a:p>
        </xdr:txBody>
      </xdr:sp>
      <xdr:sp macro="" textlink="" fLocksText="0">
        <xdr:nvSpPr>
          <xdr:cNvPr id="768" name="TextBox 767">
            <a:extLst>
              <a:ext uri="{FF2B5EF4-FFF2-40B4-BE49-F238E27FC236}">
                <a16:creationId xmlns:a16="http://schemas.microsoft.com/office/drawing/2014/main" id="{342B4A3B-E68C-D568-2968-77D34520096D}"/>
              </a:ext>
            </a:extLst>
          </xdr:cNvPr>
          <xdr:cNvSpPr txBox="1"/>
        </xdr:nvSpPr>
        <xdr:spPr>
          <a:xfrm>
            <a:off x="13944600" y="8591550"/>
            <a:ext cx="228600" cy="209549"/>
          </a:xfrm>
          <a:prstGeom prst="rect">
            <a:avLst/>
          </a:prstGeom>
          <a:grpFill/>
          <a:ln w="12700">
            <a:solidFill>
              <a:srgbClr val="FF00FF"/>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algn="l"/>
            <a:endParaRPr lang="en-GB" sz="800" b="1" baseline="0">
              <a:solidFill>
                <a:srgbClr val="FF00FF"/>
              </a:solidFill>
            </a:endParaRPr>
          </a:p>
        </xdr:txBody>
      </xdr:sp>
    </xdr:grpSp>
    <xdr:clientData fLocksWithSheet="0"/>
  </xdr:twoCellAnchor>
  <xdr:twoCellAnchor>
    <xdr:from>
      <xdr:col>55</xdr:col>
      <xdr:colOff>0</xdr:colOff>
      <xdr:row>41</xdr:row>
      <xdr:rowOff>750</xdr:rowOff>
    </xdr:from>
    <xdr:to>
      <xdr:col>57</xdr:col>
      <xdr:colOff>0</xdr:colOff>
      <xdr:row>42</xdr:row>
      <xdr:rowOff>0</xdr:rowOff>
    </xdr:to>
    <xdr:sp macro="" textlink="" fLocksText="0">
      <xdr:nvSpPr>
        <xdr:cNvPr id="769" name="TextBox 768">
          <a:extLst>
            <a:ext uri="{FF2B5EF4-FFF2-40B4-BE49-F238E27FC236}">
              <a16:creationId xmlns:a16="http://schemas.microsoft.com/office/drawing/2014/main" id="{4CD389AE-2B9D-4E3D-8B27-9C7F371C23E3}"/>
            </a:ext>
          </a:extLst>
        </xdr:cNvPr>
        <xdr:cNvSpPr txBox="1"/>
      </xdr:nvSpPr>
      <xdr:spPr>
        <a:xfrm>
          <a:off x="12573000" y="8592300"/>
          <a:ext cx="4572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endParaRPr lang="en-GB" sz="800" b="1" baseline="0">
            <a:solidFill>
              <a:schemeClr val="bg1"/>
            </a:solidFill>
            <a:latin typeface="+mn-lt"/>
            <a:ea typeface="+mn-ea"/>
            <a:cs typeface="+mn-cs"/>
          </a:endParaRPr>
        </a:p>
      </xdr:txBody>
    </xdr:sp>
    <xdr:clientData fLocksWithSheet="0"/>
  </xdr:twoCellAnchor>
  <xdr:twoCellAnchor>
    <xdr:from>
      <xdr:col>22</xdr:col>
      <xdr:colOff>0</xdr:colOff>
      <xdr:row>41</xdr:row>
      <xdr:rowOff>0</xdr:rowOff>
    </xdr:from>
    <xdr:to>
      <xdr:col>24</xdr:col>
      <xdr:colOff>0</xdr:colOff>
      <xdr:row>41</xdr:row>
      <xdr:rowOff>208800</xdr:rowOff>
    </xdr:to>
    <xdr:sp macro="" textlink="" fLocksText="0">
      <xdr:nvSpPr>
        <xdr:cNvPr id="770" name="TextBox 769">
          <a:extLst>
            <a:ext uri="{FF2B5EF4-FFF2-40B4-BE49-F238E27FC236}">
              <a16:creationId xmlns:a16="http://schemas.microsoft.com/office/drawing/2014/main" id="{A19D0430-FD01-4F11-9937-177143CB8F59}"/>
            </a:ext>
          </a:extLst>
        </xdr:cNvPr>
        <xdr:cNvSpPr txBox="1"/>
      </xdr:nvSpPr>
      <xdr:spPr>
        <a:xfrm>
          <a:off x="5029200" y="8591550"/>
          <a:ext cx="457200"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endParaRPr lang="en-GB" sz="800" b="1" baseline="0">
            <a:solidFill>
              <a:schemeClr val="bg1"/>
            </a:solidFill>
            <a:latin typeface="+mn-lt"/>
            <a:ea typeface="+mn-ea"/>
            <a:cs typeface="+mn-cs"/>
          </a:endParaRPr>
        </a:p>
      </xdr:txBody>
    </xdr:sp>
    <xdr:clientData fLocksWithSheet="0"/>
  </xdr:twoCellAnchor>
  <xdr:twoCellAnchor>
    <xdr:from>
      <xdr:col>71</xdr:col>
      <xdr:colOff>0</xdr:colOff>
      <xdr:row>46</xdr:row>
      <xdr:rowOff>0</xdr:rowOff>
    </xdr:from>
    <xdr:to>
      <xdr:col>75</xdr:col>
      <xdr:colOff>0</xdr:colOff>
      <xdr:row>46</xdr:row>
      <xdr:rowOff>208800</xdr:rowOff>
    </xdr:to>
    <xdr:sp macro="" textlink="$CD$77">
      <xdr:nvSpPr>
        <xdr:cNvPr id="772" name="TextBox 771">
          <a:extLst>
            <a:ext uri="{FF2B5EF4-FFF2-40B4-BE49-F238E27FC236}">
              <a16:creationId xmlns:a16="http://schemas.microsoft.com/office/drawing/2014/main" id="{71B874B4-9985-010F-816F-58A4E190CCF1}"/>
            </a:ext>
          </a:extLst>
        </xdr:cNvPr>
        <xdr:cNvSpPr txBox="1"/>
      </xdr:nvSpPr>
      <xdr:spPr>
        <a:xfrm>
          <a:off x="16230600" y="9639300"/>
          <a:ext cx="914400" cy="208800"/>
        </a:xfrm>
        <a:prstGeom prst="rect">
          <a:avLst/>
        </a:prstGeom>
        <a:solidFill>
          <a:schemeClr val="tx1">
            <a:lumMod val="65000"/>
            <a:lumOff val="35000"/>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7EC7BFD9-261E-4079-937E-DE667A3F4A9F}"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71</xdr:col>
      <xdr:colOff>0</xdr:colOff>
      <xdr:row>47</xdr:row>
      <xdr:rowOff>0</xdr:rowOff>
    </xdr:from>
    <xdr:to>
      <xdr:col>75</xdr:col>
      <xdr:colOff>0</xdr:colOff>
      <xdr:row>47</xdr:row>
      <xdr:rowOff>208800</xdr:rowOff>
    </xdr:to>
    <xdr:sp macro="" textlink="$CD$82">
      <xdr:nvSpPr>
        <xdr:cNvPr id="773" name="TextBox 772">
          <a:extLst>
            <a:ext uri="{FF2B5EF4-FFF2-40B4-BE49-F238E27FC236}">
              <a16:creationId xmlns:a16="http://schemas.microsoft.com/office/drawing/2014/main" id="{4D3092B1-B251-4AED-ABD2-4769C116CC48}"/>
            </a:ext>
          </a:extLst>
        </xdr:cNvPr>
        <xdr:cNvSpPr txBox="1"/>
      </xdr:nvSpPr>
      <xdr:spPr>
        <a:xfrm>
          <a:off x="16230600" y="9848850"/>
          <a:ext cx="914400" cy="208800"/>
        </a:xfrm>
        <a:prstGeom prst="rect">
          <a:avLst/>
        </a:prstGeom>
        <a:solidFill>
          <a:schemeClr val="tx1">
            <a:lumMod val="65000"/>
            <a:lumOff val="35000"/>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89453C54-E778-4FD7-88DB-B5BAC8555FA9}"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71</xdr:col>
      <xdr:colOff>0</xdr:colOff>
      <xdr:row>48</xdr:row>
      <xdr:rowOff>0</xdr:rowOff>
    </xdr:from>
    <xdr:to>
      <xdr:col>75</xdr:col>
      <xdr:colOff>0</xdr:colOff>
      <xdr:row>48</xdr:row>
      <xdr:rowOff>208800</xdr:rowOff>
    </xdr:to>
    <xdr:sp macro="" textlink="$CD$87">
      <xdr:nvSpPr>
        <xdr:cNvPr id="774" name="TextBox 773">
          <a:extLst>
            <a:ext uri="{FF2B5EF4-FFF2-40B4-BE49-F238E27FC236}">
              <a16:creationId xmlns:a16="http://schemas.microsoft.com/office/drawing/2014/main" id="{B41C51CF-4AF8-2768-9723-3C2200587224}"/>
            </a:ext>
          </a:extLst>
        </xdr:cNvPr>
        <xdr:cNvSpPr txBox="1"/>
      </xdr:nvSpPr>
      <xdr:spPr>
        <a:xfrm>
          <a:off x="16230600" y="10058400"/>
          <a:ext cx="914400" cy="208800"/>
        </a:xfrm>
        <a:prstGeom prst="rect">
          <a:avLst/>
        </a:prstGeom>
        <a:solidFill>
          <a:schemeClr val="tx1">
            <a:lumMod val="65000"/>
            <a:lumOff val="35000"/>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B2FFACD3-AA46-4F4C-A7EA-D79441AC91D2}"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71</xdr:col>
      <xdr:colOff>0</xdr:colOff>
      <xdr:row>49</xdr:row>
      <xdr:rowOff>0</xdr:rowOff>
    </xdr:from>
    <xdr:to>
      <xdr:col>75</xdr:col>
      <xdr:colOff>0</xdr:colOff>
      <xdr:row>49</xdr:row>
      <xdr:rowOff>208800</xdr:rowOff>
    </xdr:to>
    <xdr:sp macro="" textlink="$CD$92">
      <xdr:nvSpPr>
        <xdr:cNvPr id="775" name="TextBox 774">
          <a:extLst>
            <a:ext uri="{FF2B5EF4-FFF2-40B4-BE49-F238E27FC236}">
              <a16:creationId xmlns:a16="http://schemas.microsoft.com/office/drawing/2014/main" id="{7B19DE68-22C7-1905-F1D9-4BC5531951B7}"/>
            </a:ext>
          </a:extLst>
        </xdr:cNvPr>
        <xdr:cNvSpPr txBox="1"/>
      </xdr:nvSpPr>
      <xdr:spPr>
        <a:xfrm>
          <a:off x="16230600" y="10267950"/>
          <a:ext cx="914400" cy="208800"/>
        </a:xfrm>
        <a:prstGeom prst="rect">
          <a:avLst/>
        </a:prstGeom>
        <a:solidFill>
          <a:schemeClr val="tx1">
            <a:lumMod val="65000"/>
            <a:lumOff val="35000"/>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32888E86-4C11-402C-A5E7-224A82A89C94}"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71</xdr:col>
      <xdr:colOff>0</xdr:colOff>
      <xdr:row>52</xdr:row>
      <xdr:rowOff>0</xdr:rowOff>
    </xdr:from>
    <xdr:to>
      <xdr:col>75</xdr:col>
      <xdr:colOff>0</xdr:colOff>
      <xdr:row>52</xdr:row>
      <xdr:rowOff>208800</xdr:rowOff>
    </xdr:to>
    <xdr:sp macro="" textlink="$CL$77">
      <xdr:nvSpPr>
        <xdr:cNvPr id="778" name="TextBox 777">
          <a:extLst>
            <a:ext uri="{FF2B5EF4-FFF2-40B4-BE49-F238E27FC236}">
              <a16:creationId xmlns:a16="http://schemas.microsoft.com/office/drawing/2014/main" id="{89858902-585C-DB00-DAF2-F8FB64428AA6}"/>
            </a:ext>
          </a:extLst>
        </xdr:cNvPr>
        <xdr:cNvSpPr txBox="1"/>
      </xdr:nvSpPr>
      <xdr:spPr>
        <a:xfrm>
          <a:off x="16230600" y="11106150"/>
          <a:ext cx="914400" cy="208800"/>
        </a:xfrm>
        <a:prstGeom prst="rect">
          <a:avLst/>
        </a:prstGeom>
        <a:solidFill>
          <a:srgbClr val="9900CC">
            <a:alpha val="30000"/>
          </a:srgbClr>
        </a:solidFill>
        <a:ln w="12700">
          <a:solidFill>
            <a:srgbClr val="9900CC"/>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3828B2C7-D29F-4C31-8FA1-8909FC52E089}"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71</xdr:col>
      <xdr:colOff>0</xdr:colOff>
      <xdr:row>53</xdr:row>
      <xdr:rowOff>0</xdr:rowOff>
    </xdr:from>
    <xdr:to>
      <xdr:col>75</xdr:col>
      <xdr:colOff>0</xdr:colOff>
      <xdr:row>53</xdr:row>
      <xdr:rowOff>208800</xdr:rowOff>
    </xdr:to>
    <xdr:sp macro="" textlink="$CL$79">
      <xdr:nvSpPr>
        <xdr:cNvPr id="779" name="TextBox 778">
          <a:extLst>
            <a:ext uri="{FF2B5EF4-FFF2-40B4-BE49-F238E27FC236}">
              <a16:creationId xmlns:a16="http://schemas.microsoft.com/office/drawing/2014/main" id="{EFC5846C-52C4-6C34-AB70-733B20E2D02B}"/>
            </a:ext>
          </a:extLst>
        </xdr:cNvPr>
        <xdr:cNvSpPr txBox="1"/>
      </xdr:nvSpPr>
      <xdr:spPr>
        <a:xfrm>
          <a:off x="16230600" y="11315700"/>
          <a:ext cx="914400" cy="208800"/>
        </a:xfrm>
        <a:prstGeom prst="rect">
          <a:avLst/>
        </a:prstGeom>
        <a:solidFill>
          <a:srgbClr val="9900CC">
            <a:alpha val="30000"/>
          </a:srgbClr>
        </a:solidFill>
        <a:ln w="12700">
          <a:solidFill>
            <a:srgbClr val="9900CC"/>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CAF92DEE-4995-4ED7-9149-57D0DB3783FD}"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71</xdr:col>
      <xdr:colOff>0</xdr:colOff>
      <xdr:row>54</xdr:row>
      <xdr:rowOff>0</xdr:rowOff>
    </xdr:from>
    <xdr:to>
      <xdr:col>75</xdr:col>
      <xdr:colOff>0</xdr:colOff>
      <xdr:row>54</xdr:row>
      <xdr:rowOff>208800</xdr:rowOff>
    </xdr:to>
    <xdr:sp macro="" textlink="$CL$81">
      <xdr:nvSpPr>
        <xdr:cNvPr id="780" name="TextBox 779">
          <a:extLst>
            <a:ext uri="{FF2B5EF4-FFF2-40B4-BE49-F238E27FC236}">
              <a16:creationId xmlns:a16="http://schemas.microsoft.com/office/drawing/2014/main" id="{C7993D62-1983-3FD1-CAB4-21CD8E1AE8D7}"/>
            </a:ext>
          </a:extLst>
        </xdr:cNvPr>
        <xdr:cNvSpPr txBox="1"/>
      </xdr:nvSpPr>
      <xdr:spPr>
        <a:xfrm>
          <a:off x="16230600" y="11525250"/>
          <a:ext cx="914400" cy="208800"/>
        </a:xfrm>
        <a:prstGeom prst="rect">
          <a:avLst/>
        </a:prstGeom>
        <a:solidFill>
          <a:srgbClr val="9900CC">
            <a:alpha val="30000"/>
          </a:srgbClr>
        </a:solidFill>
        <a:ln w="12700">
          <a:solidFill>
            <a:srgbClr val="9900CC"/>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586316CF-B2F6-497D-B9C2-6928E6D63F43}"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71</xdr:col>
      <xdr:colOff>0</xdr:colOff>
      <xdr:row>55</xdr:row>
      <xdr:rowOff>750</xdr:rowOff>
    </xdr:from>
    <xdr:to>
      <xdr:col>75</xdr:col>
      <xdr:colOff>0</xdr:colOff>
      <xdr:row>56</xdr:row>
      <xdr:rowOff>0</xdr:rowOff>
    </xdr:to>
    <xdr:sp macro="" textlink="$CL$83">
      <xdr:nvSpPr>
        <xdr:cNvPr id="781" name="TextBox 780">
          <a:extLst>
            <a:ext uri="{FF2B5EF4-FFF2-40B4-BE49-F238E27FC236}">
              <a16:creationId xmlns:a16="http://schemas.microsoft.com/office/drawing/2014/main" id="{BAF8F8A7-F113-FAAB-13FC-3309120A23A0}"/>
            </a:ext>
          </a:extLst>
        </xdr:cNvPr>
        <xdr:cNvSpPr txBox="1"/>
      </xdr:nvSpPr>
      <xdr:spPr>
        <a:xfrm>
          <a:off x="16230600" y="11735550"/>
          <a:ext cx="914400" cy="208800"/>
        </a:xfrm>
        <a:prstGeom prst="rect">
          <a:avLst/>
        </a:prstGeom>
        <a:solidFill>
          <a:srgbClr val="9900CC">
            <a:alpha val="30000"/>
          </a:srgbClr>
        </a:solidFill>
        <a:ln w="12700">
          <a:solidFill>
            <a:srgbClr val="9900CC"/>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C0642FB5-2A0D-4856-BE94-6EA43226FE08}"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71</xdr:col>
      <xdr:colOff>0</xdr:colOff>
      <xdr:row>58</xdr:row>
      <xdr:rowOff>0</xdr:rowOff>
    </xdr:from>
    <xdr:to>
      <xdr:col>75</xdr:col>
      <xdr:colOff>0</xdr:colOff>
      <xdr:row>58</xdr:row>
      <xdr:rowOff>208800</xdr:rowOff>
    </xdr:to>
    <xdr:sp macro="" textlink="$CT$77">
      <xdr:nvSpPr>
        <xdr:cNvPr id="783" name="TextBox 782">
          <a:extLst>
            <a:ext uri="{FF2B5EF4-FFF2-40B4-BE49-F238E27FC236}">
              <a16:creationId xmlns:a16="http://schemas.microsoft.com/office/drawing/2014/main" id="{3B742F84-3BF2-1143-49DA-B494F1C8D543}"/>
            </a:ext>
          </a:extLst>
        </xdr:cNvPr>
        <xdr:cNvSpPr txBox="1"/>
      </xdr:nvSpPr>
      <xdr:spPr>
        <a:xfrm>
          <a:off x="16230600" y="12363450"/>
          <a:ext cx="914400" cy="208800"/>
        </a:xfrm>
        <a:prstGeom prst="rect">
          <a:avLst/>
        </a:prstGeom>
        <a:solidFill>
          <a:srgbClr val="FF00FF">
            <a:alpha val="30000"/>
          </a:srgbClr>
        </a:solidFill>
        <a:ln w="12700">
          <a:solidFill>
            <a:srgbClr val="FF00FF"/>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9EE08C87-935B-4B8F-9E8B-7FA1E7AECC16}"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71</xdr:col>
      <xdr:colOff>0</xdr:colOff>
      <xdr:row>59</xdr:row>
      <xdr:rowOff>0</xdr:rowOff>
    </xdr:from>
    <xdr:to>
      <xdr:col>75</xdr:col>
      <xdr:colOff>0</xdr:colOff>
      <xdr:row>59</xdr:row>
      <xdr:rowOff>208800</xdr:rowOff>
    </xdr:to>
    <xdr:sp macro="" textlink="$CT$82">
      <xdr:nvSpPr>
        <xdr:cNvPr id="784" name="TextBox 783">
          <a:extLst>
            <a:ext uri="{FF2B5EF4-FFF2-40B4-BE49-F238E27FC236}">
              <a16:creationId xmlns:a16="http://schemas.microsoft.com/office/drawing/2014/main" id="{6FCC4FAC-2C3F-2EE0-29AE-0291C5234C01}"/>
            </a:ext>
          </a:extLst>
        </xdr:cNvPr>
        <xdr:cNvSpPr txBox="1"/>
      </xdr:nvSpPr>
      <xdr:spPr>
        <a:xfrm>
          <a:off x="16230600" y="12573000"/>
          <a:ext cx="914400" cy="208800"/>
        </a:xfrm>
        <a:prstGeom prst="rect">
          <a:avLst/>
        </a:prstGeom>
        <a:solidFill>
          <a:srgbClr val="FF00FF">
            <a:alpha val="30000"/>
          </a:srgbClr>
        </a:solidFill>
        <a:ln w="12700">
          <a:solidFill>
            <a:srgbClr val="FF00FF"/>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59BF570B-280C-4C61-811A-BC63BCA74120}"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71</xdr:col>
      <xdr:colOff>0</xdr:colOff>
      <xdr:row>60</xdr:row>
      <xdr:rowOff>0</xdr:rowOff>
    </xdr:from>
    <xdr:to>
      <xdr:col>75</xdr:col>
      <xdr:colOff>0</xdr:colOff>
      <xdr:row>60</xdr:row>
      <xdr:rowOff>208800</xdr:rowOff>
    </xdr:to>
    <xdr:sp macro="" textlink="$CT$87">
      <xdr:nvSpPr>
        <xdr:cNvPr id="785" name="TextBox 784">
          <a:extLst>
            <a:ext uri="{FF2B5EF4-FFF2-40B4-BE49-F238E27FC236}">
              <a16:creationId xmlns:a16="http://schemas.microsoft.com/office/drawing/2014/main" id="{1B2ACD6A-E4E8-E21D-5C6B-D78BC3859514}"/>
            </a:ext>
          </a:extLst>
        </xdr:cNvPr>
        <xdr:cNvSpPr txBox="1"/>
      </xdr:nvSpPr>
      <xdr:spPr>
        <a:xfrm>
          <a:off x="16230600" y="12782550"/>
          <a:ext cx="914400" cy="208800"/>
        </a:xfrm>
        <a:prstGeom prst="rect">
          <a:avLst/>
        </a:prstGeom>
        <a:solidFill>
          <a:srgbClr val="FF00FF">
            <a:alpha val="30000"/>
          </a:srgbClr>
        </a:solidFill>
        <a:ln w="12700">
          <a:solidFill>
            <a:srgbClr val="FF00FF"/>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2EC1417E-5CAE-4C1B-89B5-B94B53BD5B17}"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71</xdr:col>
      <xdr:colOff>0</xdr:colOff>
      <xdr:row>61</xdr:row>
      <xdr:rowOff>0</xdr:rowOff>
    </xdr:from>
    <xdr:to>
      <xdr:col>75</xdr:col>
      <xdr:colOff>0</xdr:colOff>
      <xdr:row>61</xdr:row>
      <xdr:rowOff>208800</xdr:rowOff>
    </xdr:to>
    <xdr:sp macro="" textlink="$CT$92">
      <xdr:nvSpPr>
        <xdr:cNvPr id="786" name="TextBox 785">
          <a:extLst>
            <a:ext uri="{FF2B5EF4-FFF2-40B4-BE49-F238E27FC236}">
              <a16:creationId xmlns:a16="http://schemas.microsoft.com/office/drawing/2014/main" id="{30768074-CD33-2D02-CB58-69562AFB0385}"/>
            </a:ext>
          </a:extLst>
        </xdr:cNvPr>
        <xdr:cNvSpPr txBox="1"/>
      </xdr:nvSpPr>
      <xdr:spPr>
        <a:xfrm>
          <a:off x="16230600" y="12992100"/>
          <a:ext cx="914400" cy="208800"/>
        </a:xfrm>
        <a:prstGeom prst="rect">
          <a:avLst/>
        </a:prstGeom>
        <a:solidFill>
          <a:srgbClr val="FF00FF">
            <a:alpha val="30000"/>
          </a:srgbClr>
        </a:solidFill>
        <a:ln w="12700">
          <a:solidFill>
            <a:srgbClr val="FF00FF"/>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D006F1BB-1CB0-4365-AD2D-8FFACADA07DB}"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44</xdr:col>
      <xdr:colOff>228599</xdr:colOff>
      <xdr:row>46</xdr:row>
      <xdr:rowOff>0</xdr:rowOff>
    </xdr:from>
    <xdr:to>
      <xdr:col>49</xdr:col>
      <xdr:colOff>0</xdr:colOff>
      <xdr:row>46</xdr:row>
      <xdr:rowOff>208800</xdr:rowOff>
    </xdr:to>
    <xdr:sp macro="" textlink="$CD$41">
      <xdr:nvSpPr>
        <xdr:cNvPr id="789" name="TextBox 788">
          <a:extLst>
            <a:ext uri="{FF2B5EF4-FFF2-40B4-BE49-F238E27FC236}">
              <a16:creationId xmlns:a16="http://schemas.microsoft.com/office/drawing/2014/main" id="{D332CA6B-52E2-1EA8-DBE2-F165EF50FAF9}"/>
            </a:ext>
          </a:extLst>
        </xdr:cNvPr>
        <xdr:cNvSpPr txBox="1"/>
      </xdr:nvSpPr>
      <xdr:spPr>
        <a:xfrm>
          <a:off x="10286999" y="963930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15BDA71C-ADEB-46B9-9A53-4BEFBE7670F2}" type="TxLink">
            <a:rPr lang="en-US" sz="800" b="1" baseline="0">
              <a:solidFill>
                <a:schemeClr val="bg1"/>
              </a:solidFill>
              <a:latin typeface="+mn-lt"/>
              <a:ea typeface="+mn-ea"/>
              <a:cs typeface="+mn-cs"/>
            </a:rPr>
            <a:pPr marL="0" indent="0" algn="l"/>
            <a:t>D-1 EXAMPLE TITLE: example details.  0%</a:t>
          </a:fld>
          <a:endParaRPr lang="en-GB" sz="800" b="1" baseline="0">
            <a:solidFill>
              <a:schemeClr val="bg1"/>
            </a:solidFill>
            <a:latin typeface="+mn-lt"/>
            <a:ea typeface="+mn-ea"/>
            <a:cs typeface="+mn-cs"/>
          </a:endParaRPr>
        </a:p>
      </xdr:txBody>
    </xdr:sp>
    <xdr:clientData fLocksWithSheet="0"/>
  </xdr:twoCellAnchor>
  <xdr:twoCellAnchor>
    <xdr:from>
      <xdr:col>45</xdr:col>
      <xdr:colOff>0</xdr:colOff>
      <xdr:row>47</xdr:row>
      <xdr:rowOff>0</xdr:rowOff>
    </xdr:from>
    <xdr:to>
      <xdr:col>49</xdr:col>
      <xdr:colOff>1</xdr:colOff>
      <xdr:row>47</xdr:row>
      <xdr:rowOff>208800</xdr:rowOff>
    </xdr:to>
    <xdr:sp macro="" textlink="$CD$43">
      <xdr:nvSpPr>
        <xdr:cNvPr id="790" name="TextBox 789">
          <a:extLst>
            <a:ext uri="{FF2B5EF4-FFF2-40B4-BE49-F238E27FC236}">
              <a16:creationId xmlns:a16="http://schemas.microsoft.com/office/drawing/2014/main" id="{A1114B83-366C-A326-FB82-89D73A96694F}"/>
            </a:ext>
          </a:extLst>
        </xdr:cNvPr>
        <xdr:cNvSpPr txBox="1"/>
      </xdr:nvSpPr>
      <xdr:spPr>
        <a:xfrm>
          <a:off x="10287000" y="984885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84AB6D5B-5220-458F-937F-7FEFDEC65480}"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45</xdr:col>
      <xdr:colOff>0</xdr:colOff>
      <xdr:row>48</xdr:row>
      <xdr:rowOff>0</xdr:rowOff>
    </xdr:from>
    <xdr:to>
      <xdr:col>49</xdr:col>
      <xdr:colOff>1</xdr:colOff>
      <xdr:row>48</xdr:row>
      <xdr:rowOff>208800</xdr:rowOff>
    </xdr:to>
    <xdr:sp macro="" textlink="$CD$45">
      <xdr:nvSpPr>
        <xdr:cNvPr id="791" name="TextBox 790">
          <a:extLst>
            <a:ext uri="{FF2B5EF4-FFF2-40B4-BE49-F238E27FC236}">
              <a16:creationId xmlns:a16="http://schemas.microsoft.com/office/drawing/2014/main" id="{749FA934-D060-F554-F6EC-B4A04382550C}"/>
            </a:ext>
          </a:extLst>
        </xdr:cNvPr>
        <xdr:cNvSpPr txBox="1"/>
      </xdr:nvSpPr>
      <xdr:spPr>
        <a:xfrm>
          <a:off x="10287000" y="1005840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FD9A3A71-8F0F-44A4-81E7-2C84893C1892}"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44</xdr:col>
      <xdr:colOff>228599</xdr:colOff>
      <xdr:row>49</xdr:row>
      <xdr:rowOff>0</xdr:rowOff>
    </xdr:from>
    <xdr:to>
      <xdr:col>49</xdr:col>
      <xdr:colOff>0</xdr:colOff>
      <xdr:row>49</xdr:row>
      <xdr:rowOff>208800</xdr:rowOff>
    </xdr:to>
    <xdr:sp macro="" textlink="$CD$47">
      <xdr:nvSpPr>
        <xdr:cNvPr id="792" name="TextBox 791">
          <a:extLst>
            <a:ext uri="{FF2B5EF4-FFF2-40B4-BE49-F238E27FC236}">
              <a16:creationId xmlns:a16="http://schemas.microsoft.com/office/drawing/2014/main" id="{E4D2BB77-C0B8-40E1-043F-493D7C887541}"/>
            </a:ext>
          </a:extLst>
        </xdr:cNvPr>
        <xdr:cNvSpPr txBox="1"/>
      </xdr:nvSpPr>
      <xdr:spPr>
        <a:xfrm>
          <a:off x="10286999" y="1026795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04E0C177-6F3B-4545-993A-2BA8B0338044}"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44</xdr:col>
      <xdr:colOff>228599</xdr:colOff>
      <xdr:row>50</xdr:row>
      <xdr:rowOff>0</xdr:rowOff>
    </xdr:from>
    <xdr:to>
      <xdr:col>49</xdr:col>
      <xdr:colOff>0</xdr:colOff>
      <xdr:row>50</xdr:row>
      <xdr:rowOff>208800</xdr:rowOff>
    </xdr:to>
    <xdr:sp macro="" textlink="$CD$49">
      <xdr:nvSpPr>
        <xdr:cNvPr id="793" name="TextBox 792">
          <a:extLst>
            <a:ext uri="{FF2B5EF4-FFF2-40B4-BE49-F238E27FC236}">
              <a16:creationId xmlns:a16="http://schemas.microsoft.com/office/drawing/2014/main" id="{FAA74D67-6978-176E-7046-D18F58C25952}"/>
            </a:ext>
          </a:extLst>
        </xdr:cNvPr>
        <xdr:cNvSpPr txBox="1"/>
      </xdr:nvSpPr>
      <xdr:spPr>
        <a:xfrm>
          <a:off x="10286999" y="1047750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D7EF1E61-D059-41D1-8392-0EDEF235055B}"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45</xdr:col>
      <xdr:colOff>0</xdr:colOff>
      <xdr:row>53</xdr:row>
      <xdr:rowOff>0</xdr:rowOff>
    </xdr:from>
    <xdr:to>
      <xdr:col>49</xdr:col>
      <xdr:colOff>1</xdr:colOff>
      <xdr:row>53</xdr:row>
      <xdr:rowOff>208800</xdr:rowOff>
    </xdr:to>
    <xdr:sp macro="" textlink="$CD$51">
      <xdr:nvSpPr>
        <xdr:cNvPr id="795" name="TextBox 794">
          <a:extLst>
            <a:ext uri="{FF2B5EF4-FFF2-40B4-BE49-F238E27FC236}">
              <a16:creationId xmlns:a16="http://schemas.microsoft.com/office/drawing/2014/main" id="{7818F4C4-1632-8DFB-0236-BE4059A3AF4A}"/>
            </a:ext>
          </a:extLst>
        </xdr:cNvPr>
        <xdr:cNvSpPr txBox="1"/>
      </xdr:nvSpPr>
      <xdr:spPr>
        <a:xfrm>
          <a:off x="10287000" y="1110615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CD1791F0-0E7A-4373-933C-0A9462C069B4}" type="TxLink">
            <a:rPr lang="en-US" sz="800" b="1" baseline="0">
              <a:solidFill>
                <a:schemeClr val="bg1"/>
              </a:solidFill>
              <a:latin typeface="+mn-lt"/>
              <a:ea typeface="+mn-ea"/>
              <a:cs typeface="+mn-cs"/>
            </a:rPr>
            <a:pPr marL="0" indent="0" algn="l"/>
            <a:t>W-1 EXAMPLE TITLE: example details.  0%</a:t>
          </a:fld>
          <a:endParaRPr lang="en-GB" sz="800" b="1" baseline="0">
            <a:solidFill>
              <a:schemeClr val="bg1"/>
            </a:solidFill>
            <a:latin typeface="+mn-lt"/>
            <a:ea typeface="+mn-ea"/>
            <a:cs typeface="+mn-cs"/>
          </a:endParaRPr>
        </a:p>
      </xdr:txBody>
    </xdr:sp>
    <xdr:clientData fLocksWithSheet="0"/>
  </xdr:twoCellAnchor>
  <xdr:twoCellAnchor>
    <xdr:from>
      <xdr:col>45</xdr:col>
      <xdr:colOff>2</xdr:colOff>
      <xdr:row>54</xdr:row>
      <xdr:rowOff>0</xdr:rowOff>
    </xdr:from>
    <xdr:to>
      <xdr:col>49</xdr:col>
      <xdr:colOff>3</xdr:colOff>
      <xdr:row>54</xdr:row>
      <xdr:rowOff>208800</xdr:rowOff>
    </xdr:to>
    <xdr:sp macro="" textlink="$CD$53">
      <xdr:nvSpPr>
        <xdr:cNvPr id="796" name="TextBox 795">
          <a:extLst>
            <a:ext uri="{FF2B5EF4-FFF2-40B4-BE49-F238E27FC236}">
              <a16:creationId xmlns:a16="http://schemas.microsoft.com/office/drawing/2014/main" id="{2AFE3ED4-2767-BA60-60BB-4571EA756A6A}"/>
            </a:ext>
          </a:extLst>
        </xdr:cNvPr>
        <xdr:cNvSpPr txBox="1"/>
      </xdr:nvSpPr>
      <xdr:spPr>
        <a:xfrm>
          <a:off x="10287002" y="1131570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2D391A7B-67A6-454C-A6C0-525C98A75201}"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45</xdr:col>
      <xdr:colOff>3</xdr:colOff>
      <xdr:row>55</xdr:row>
      <xdr:rowOff>0</xdr:rowOff>
    </xdr:from>
    <xdr:to>
      <xdr:col>49</xdr:col>
      <xdr:colOff>4</xdr:colOff>
      <xdr:row>55</xdr:row>
      <xdr:rowOff>208800</xdr:rowOff>
    </xdr:to>
    <xdr:sp macro="" textlink="$CD$55">
      <xdr:nvSpPr>
        <xdr:cNvPr id="797" name="TextBox 796">
          <a:extLst>
            <a:ext uri="{FF2B5EF4-FFF2-40B4-BE49-F238E27FC236}">
              <a16:creationId xmlns:a16="http://schemas.microsoft.com/office/drawing/2014/main" id="{22D352A6-0A62-5705-6EC7-518EE05BCF4C}"/>
            </a:ext>
          </a:extLst>
        </xdr:cNvPr>
        <xdr:cNvSpPr txBox="1"/>
      </xdr:nvSpPr>
      <xdr:spPr>
        <a:xfrm>
          <a:off x="10287003" y="1152525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BE9F0A42-E563-4BEF-B7ED-D807E4CEBC59}"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45</xdr:col>
      <xdr:colOff>2</xdr:colOff>
      <xdr:row>56</xdr:row>
      <xdr:rowOff>0</xdr:rowOff>
    </xdr:from>
    <xdr:to>
      <xdr:col>49</xdr:col>
      <xdr:colOff>3</xdr:colOff>
      <xdr:row>56</xdr:row>
      <xdr:rowOff>208800</xdr:rowOff>
    </xdr:to>
    <xdr:sp macro="" textlink="$CD$57">
      <xdr:nvSpPr>
        <xdr:cNvPr id="798" name="TextBox 797">
          <a:extLst>
            <a:ext uri="{FF2B5EF4-FFF2-40B4-BE49-F238E27FC236}">
              <a16:creationId xmlns:a16="http://schemas.microsoft.com/office/drawing/2014/main" id="{C8CA803B-DEF1-CC58-C9EC-83AD1A2229BF}"/>
            </a:ext>
          </a:extLst>
        </xdr:cNvPr>
        <xdr:cNvSpPr txBox="1"/>
      </xdr:nvSpPr>
      <xdr:spPr>
        <a:xfrm>
          <a:off x="10287002" y="1173480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856576DB-83DC-42BC-A2CA-E717EC7F25E6}"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45</xdr:col>
      <xdr:colOff>3</xdr:colOff>
      <xdr:row>57</xdr:row>
      <xdr:rowOff>0</xdr:rowOff>
    </xdr:from>
    <xdr:to>
      <xdr:col>49</xdr:col>
      <xdr:colOff>4</xdr:colOff>
      <xdr:row>57</xdr:row>
      <xdr:rowOff>208800</xdr:rowOff>
    </xdr:to>
    <xdr:sp macro="" textlink="$CD$59">
      <xdr:nvSpPr>
        <xdr:cNvPr id="799" name="TextBox 798">
          <a:extLst>
            <a:ext uri="{FF2B5EF4-FFF2-40B4-BE49-F238E27FC236}">
              <a16:creationId xmlns:a16="http://schemas.microsoft.com/office/drawing/2014/main" id="{6477853F-C5BD-1A22-7353-98A370AFBF12}"/>
            </a:ext>
          </a:extLst>
        </xdr:cNvPr>
        <xdr:cNvSpPr txBox="1"/>
      </xdr:nvSpPr>
      <xdr:spPr>
        <a:xfrm>
          <a:off x="10287003" y="1194435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AEA7261F-2A88-4DC1-A659-DDFE0FD035BE}"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45</xdr:col>
      <xdr:colOff>3</xdr:colOff>
      <xdr:row>58</xdr:row>
      <xdr:rowOff>0</xdr:rowOff>
    </xdr:from>
    <xdr:to>
      <xdr:col>49</xdr:col>
      <xdr:colOff>4</xdr:colOff>
      <xdr:row>58</xdr:row>
      <xdr:rowOff>208800</xdr:rowOff>
    </xdr:to>
    <xdr:sp macro="" textlink="$CD$61">
      <xdr:nvSpPr>
        <xdr:cNvPr id="800" name="TextBox 799">
          <a:extLst>
            <a:ext uri="{FF2B5EF4-FFF2-40B4-BE49-F238E27FC236}">
              <a16:creationId xmlns:a16="http://schemas.microsoft.com/office/drawing/2014/main" id="{32EDC550-A4C1-A951-214D-A173C24E71EB}"/>
            </a:ext>
          </a:extLst>
        </xdr:cNvPr>
        <xdr:cNvSpPr txBox="1"/>
      </xdr:nvSpPr>
      <xdr:spPr>
        <a:xfrm>
          <a:off x="10287003" y="1215390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0B72A532-3144-4F92-9063-45FDEFE304A4}"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45</xdr:col>
      <xdr:colOff>1</xdr:colOff>
      <xdr:row>61</xdr:row>
      <xdr:rowOff>0</xdr:rowOff>
    </xdr:from>
    <xdr:to>
      <xdr:col>49</xdr:col>
      <xdr:colOff>2</xdr:colOff>
      <xdr:row>61</xdr:row>
      <xdr:rowOff>208800</xdr:rowOff>
    </xdr:to>
    <xdr:sp macro="" textlink="$CD$63">
      <xdr:nvSpPr>
        <xdr:cNvPr id="802" name="TextBox 801">
          <a:extLst>
            <a:ext uri="{FF2B5EF4-FFF2-40B4-BE49-F238E27FC236}">
              <a16:creationId xmlns:a16="http://schemas.microsoft.com/office/drawing/2014/main" id="{26FF1AB8-A7E8-2370-02D2-F7B6A1A385B9}"/>
            </a:ext>
          </a:extLst>
        </xdr:cNvPr>
        <xdr:cNvSpPr txBox="1"/>
      </xdr:nvSpPr>
      <xdr:spPr>
        <a:xfrm>
          <a:off x="10287001" y="1278255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F45C0D4C-BD10-425A-88C7-DB7EE0EC0B0C}" type="TxLink">
            <a:rPr lang="en-US" sz="800" b="1" baseline="0">
              <a:solidFill>
                <a:schemeClr val="bg1"/>
              </a:solidFill>
              <a:latin typeface="+mn-lt"/>
              <a:ea typeface="+mn-ea"/>
              <a:cs typeface="+mn-cs"/>
            </a:rPr>
            <a:pPr marL="0" indent="0" algn="l"/>
            <a:t>M-1 EXAMPLE TITLE: example details.  0%</a:t>
          </a:fld>
          <a:endParaRPr lang="en-GB" sz="800" b="1" baseline="0">
            <a:solidFill>
              <a:schemeClr val="bg1"/>
            </a:solidFill>
            <a:latin typeface="+mn-lt"/>
            <a:ea typeface="+mn-ea"/>
            <a:cs typeface="+mn-cs"/>
          </a:endParaRPr>
        </a:p>
      </xdr:txBody>
    </xdr:sp>
    <xdr:clientData fLocksWithSheet="0"/>
  </xdr:twoCellAnchor>
  <xdr:twoCellAnchor>
    <xdr:from>
      <xdr:col>45</xdr:col>
      <xdr:colOff>0</xdr:colOff>
      <xdr:row>62</xdr:row>
      <xdr:rowOff>0</xdr:rowOff>
    </xdr:from>
    <xdr:to>
      <xdr:col>49</xdr:col>
      <xdr:colOff>1</xdr:colOff>
      <xdr:row>62</xdr:row>
      <xdr:rowOff>208800</xdr:rowOff>
    </xdr:to>
    <xdr:sp macro="" textlink="$CD$65">
      <xdr:nvSpPr>
        <xdr:cNvPr id="803" name="TextBox 802">
          <a:extLst>
            <a:ext uri="{FF2B5EF4-FFF2-40B4-BE49-F238E27FC236}">
              <a16:creationId xmlns:a16="http://schemas.microsoft.com/office/drawing/2014/main" id="{180CA1C9-DDEC-944E-E3D5-000EDBE562F0}"/>
            </a:ext>
          </a:extLst>
        </xdr:cNvPr>
        <xdr:cNvSpPr txBox="1"/>
      </xdr:nvSpPr>
      <xdr:spPr>
        <a:xfrm>
          <a:off x="10287000" y="1299210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BD794BD2-1480-4D46-B17F-3E0B8EDEDD13}"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45</xdr:col>
      <xdr:colOff>1</xdr:colOff>
      <xdr:row>63</xdr:row>
      <xdr:rowOff>0</xdr:rowOff>
    </xdr:from>
    <xdr:to>
      <xdr:col>49</xdr:col>
      <xdr:colOff>2</xdr:colOff>
      <xdr:row>63</xdr:row>
      <xdr:rowOff>208800</xdr:rowOff>
    </xdr:to>
    <xdr:sp macro="" textlink="$CD$67">
      <xdr:nvSpPr>
        <xdr:cNvPr id="804" name="TextBox 803">
          <a:extLst>
            <a:ext uri="{FF2B5EF4-FFF2-40B4-BE49-F238E27FC236}">
              <a16:creationId xmlns:a16="http://schemas.microsoft.com/office/drawing/2014/main" id="{4A22FD2C-B721-0860-9259-F65294747BA8}"/>
            </a:ext>
          </a:extLst>
        </xdr:cNvPr>
        <xdr:cNvSpPr txBox="1"/>
      </xdr:nvSpPr>
      <xdr:spPr>
        <a:xfrm>
          <a:off x="10287001" y="1320165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42F9B073-3CBA-4946-9E89-6422FB2057B7}"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45</xdr:col>
      <xdr:colOff>1</xdr:colOff>
      <xdr:row>64</xdr:row>
      <xdr:rowOff>0</xdr:rowOff>
    </xdr:from>
    <xdr:to>
      <xdr:col>49</xdr:col>
      <xdr:colOff>2</xdr:colOff>
      <xdr:row>64</xdr:row>
      <xdr:rowOff>208800</xdr:rowOff>
    </xdr:to>
    <xdr:sp macro="" textlink="$CD$69">
      <xdr:nvSpPr>
        <xdr:cNvPr id="805" name="TextBox 804">
          <a:extLst>
            <a:ext uri="{FF2B5EF4-FFF2-40B4-BE49-F238E27FC236}">
              <a16:creationId xmlns:a16="http://schemas.microsoft.com/office/drawing/2014/main" id="{0A213C9F-9F0D-17A1-0D38-DE26EA53559D}"/>
            </a:ext>
          </a:extLst>
        </xdr:cNvPr>
        <xdr:cNvSpPr txBox="1"/>
      </xdr:nvSpPr>
      <xdr:spPr>
        <a:xfrm>
          <a:off x="10287001" y="1341120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AC34A02A-DC4C-4699-B39B-E7A8E6F84892}"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45</xdr:col>
      <xdr:colOff>1</xdr:colOff>
      <xdr:row>65</xdr:row>
      <xdr:rowOff>0</xdr:rowOff>
    </xdr:from>
    <xdr:to>
      <xdr:col>49</xdr:col>
      <xdr:colOff>2</xdr:colOff>
      <xdr:row>65</xdr:row>
      <xdr:rowOff>208800</xdr:rowOff>
    </xdr:to>
    <xdr:sp macro="" textlink="$CD$71">
      <xdr:nvSpPr>
        <xdr:cNvPr id="806" name="TextBox 805">
          <a:extLst>
            <a:ext uri="{FF2B5EF4-FFF2-40B4-BE49-F238E27FC236}">
              <a16:creationId xmlns:a16="http://schemas.microsoft.com/office/drawing/2014/main" id="{72FDC733-1442-FBBC-616C-7A2D73666569}"/>
            </a:ext>
          </a:extLst>
        </xdr:cNvPr>
        <xdr:cNvSpPr txBox="1"/>
      </xdr:nvSpPr>
      <xdr:spPr>
        <a:xfrm>
          <a:off x="10287001" y="1362075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4B833F09-5CEE-48E2-8E37-F34AAE35FD89}"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45</xdr:col>
      <xdr:colOff>1</xdr:colOff>
      <xdr:row>66</xdr:row>
      <xdr:rowOff>0</xdr:rowOff>
    </xdr:from>
    <xdr:to>
      <xdr:col>49</xdr:col>
      <xdr:colOff>2</xdr:colOff>
      <xdr:row>66</xdr:row>
      <xdr:rowOff>208800</xdr:rowOff>
    </xdr:to>
    <xdr:sp macro="" textlink="$CD$73">
      <xdr:nvSpPr>
        <xdr:cNvPr id="807" name="TextBox 806">
          <a:extLst>
            <a:ext uri="{FF2B5EF4-FFF2-40B4-BE49-F238E27FC236}">
              <a16:creationId xmlns:a16="http://schemas.microsoft.com/office/drawing/2014/main" id="{74A4D4C6-F3E0-A458-AADA-B95CC62A7ADC}"/>
            </a:ext>
          </a:extLst>
        </xdr:cNvPr>
        <xdr:cNvSpPr txBox="1"/>
      </xdr:nvSpPr>
      <xdr:spPr>
        <a:xfrm>
          <a:off x="10287001" y="1383030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BF9450EB-9164-41E2-96C1-B873B5EE3FAC}"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50</xdr:col>
      <xdr:colOff>1</xdr:colOff>
      <xdr:row>46</xdr:row>
      <xdr:rowOff>0</xdr:rowOff>
    </xdr:from>
    <xdr:to>
      <xdr:col>54</xdr:col>
      <xdr:colOff>2</xdr:colOff>
      <xdr:row>46</xdr:row>
      <xdr:rowOff>208800</xdr:rowOff>
    </xdr:to>
    <xdr:sp macro="" textlink="$CL$41">
      <xdr:nvSpPr>
        <xdr:cNvPr id="809" name="TextBox 808">
          <a:extLst>
            <a:ext uri="{FF2B5EF4-FFF2-40B4-BE49-F238E27FC236}">
              <a16:creationId xmlns:a16="http://schemas.microsoft.com/office/drawing/2014/main" id="{9F72006B-0BE7-51A4-7C59-59B212E899BF}"/>
            </a:ext>
          </a:extLst>
        </xdr:cNvPr>
        <xdr:cNvSpPr txBox="1"/>
      </xdr:nvSpPr>
      <xdr:spPr>
        <a:xfrm>
          <a:off x="11430001" y="963930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9CCB274C-F004-4DF5-8434-1C204B6BCDF8}" type="TxLink">
            <a:rPr lang="en-US" sz="800" b="1" baseline="0">
              <a:solidFill>
                <a:schemeClr val="bg1"/>
              </a:solidFill>
              <a:latin typeface="+mn-lt"/>
              <a:ea typeface="+mn-ea"/>
              <a:cs typeface="+mn-cs"/>
            </a:rPr>
            <a:pPr marL="0" indent="0" algn="l"/>
            <a:t>1-1 [OVERDUE]  EXAMPLE TITLE: example details.  0%</a:t>
          </a:fld>
          <a:endParaRPr lang="en-GB" sz="800" b="1" baseline="0">
            <a:solidFill>
              <a:schemeClr val="bg1"/>
            </a:solidFill>
            <a:latin typeface="+mn-lt"/>
            <a:ea typeface="+mn-ea"/>
            <a:cs typeface="+mn-cs"/>
          </a:endParaRPr>
        </a:p>
      </xdr:txBody>
    </xdr:sp>
    <xdr:clientData fLocksWithSheet="0"/>
  </xdr:twoCellAnchor>
  <xdr:twoCellAnchor>
    <xdr:from>
      <xdr:col>50</xdr:col>
      <xdr:colOff>0</xdr:colOff>
      <xdr:row>47</xdr:row>
      <xdr:rowOff>0</xdr:rowOff>
    </xdr:from>
    <xdr:to>
      <xdr:col>54</xdr:col>
      <xdr:colOff>1</xdr:colOff>
      <xdr:row>47</xdr:row>
      <xdr:rowOff>208800</xdr:rowOff>
    </xdr:to>
    <xdr:sp macro="" textlink="$CL$43">
      <xdr:nvSpPr>
        <xdr:cNvPr id="810" name="TextBox 809">
          <a:extLst>
            <a:ext uri="{FF2B5EF4-FFF2-40B4-BE49-F238E27FC236}">
              <a16:creationId xmlns:a16="http://schemas.microsoft.com/office/drawing/2014/main" id="{2B0F0FB6-0114-8B91-B21A-6131CC762738}"/>
            </a:ext>
          </a:extLst>
        </xdr:cNvPr>
        <xdr:cNvSpPr txBox="1"/>
      </xdr:nvSpPr>
      <xdr:spPr>
        <a:xfrm>
          <a:off x="11430000" y="984885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DCE3A02D-965A-4C4E-828D-23BF3684B2A3}"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49</xdr:col>
      <xdr:colOff>228599</xdr:colOff>
      <xdr:row>48</xdr:row>
      <xdr:rowOff>0</xdr:rowOff>
    </xdr:from>
    <xdr:to>
      <xdr:col>54</xdr:col>
      <xdr:colOff>0</xdr:colOff>
      <xdr:row>48</xdr:row>
      <xdr:rowOff>208800</xdr:rowOff>
    </xdr:to>
    <xdr:sp macro="" textlink="$CL$45">
      <xdr:nvSpPr>
        <xdr:cNvPr id="811" name="TextBox 810">
          <a:extLst>
            <a:ext uri="{FF2B5EF4-FFF2-40B4-BE49-F238E27FC236}">
              <a16:creationId xmlns:a16="http://schemas.microsoft.com/office/drawing/2014/main" id="{9E3CC359-FB79-4FF8-5623-0D21F30552C7}"/>
            </a:ext>
          </a:extLst>
        </xdr:cNvPr>
        <xdr:cNvSpPr txBox="1"/>
      </xdr:nvSpPr>
      <xdr:spPr>
        <a:xfrm>
          <a:off x="11429999" y="1005840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C0C94C14-E26E-427B-B2E6-98853A0DB3B9}"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49</xdr:col>
      <xdr:colOff>228599</xdr:colOff>
      <xdr:row>49</xdr:row>
      <xdr:rowOff>0</xdr:rowOff>
    </xdr:from>
    <xdr:to>
      <xdr:col>54</xdr:col>
      <xdr:colOff>0</xdr:colOff>
      <xdr:row>49</xdr:row>
      <xdr:rowOff>208800</xdr:rowOff>
    </xdr:to>
    <xdr:sp macro="" textlink="$CL$47">
      <xdr:nvSpPr>
        <xdr:cNvPr id="812" name="TextBox 811">
          <a:extLst>
            <a:ext uri="{FF2B5EF4-FFF2-40B4-BE49-F238E27FC236}">
              <a16:creationId xmlns:a16="http://schemas.microsoft.com/office/drawing/2014/main" id="{998B3019-7490-933F-ED18-1B7D601B3F4A}"/>
            </a:ext>
          </a:extLst>
        </xdr:cNvPr>
        <xdr:cNvSpPr txBox="1"/>
      </xdr:nvSpPr>
      <xdr:spPr>
        <a:xfrm>
          <a:off x="11429999" y="1026795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E53AE843-B066-462D-87AF-6841B98AD7D2}"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49</xdr:col>
      <xdr:colOff>228599</xdr:colOff>
      <xdr:row>50</xdr:row>
      <xdr:rowOff>0</xdr:rowOff>
    </xdr:from>
    <xdr:to>
      <xdr:col>54</xdr:col>
      <xdr:colOff>0</xdr:colOff>
      <xdr:row>50</xdr:row>
      <xdr:rowOff>208800</xdr:rowOff>
    </xdr:to>
    <xdr:sp macro="" textlink="$CL$49">
      <xdr:nvSpPr>
        <xdr:cNvPr id="813" name="TextBox 812">
          <a:extLst>
            <a:ext uri="{FF2B5EF4-FFF2-40B4-BE49-F238E27FC236}">
              <a16:creationId xmlns:a16="http://schemas.microsoft.com/office/drawing/2014/main" id="{9E18CA0A-DE9F-78CC-5928-D780180E75A0}"/>
            </a:ext>
          </a:extLst>
        </xdr:cNvPr>
        <xdr:cNvSpPr txBox="1"/>
      </xdr:nvSpPr>
      <xdr:spPr>
        <a:xfrm>
          <a:off x="11429999" y="1047750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9F1DD33F-7883-4A1B-BEB5-FB183977AF09}"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50</xdr:col>
      <xdr:colOff>1</xdr:colOff>
      <xdr:row>53</xdr:row>
      <xdr:rowOff>0</xdr:rowOff>
    </xdr:from>
    <xdr:to>
      <xdr:col>54</xdr:col>
      <xdr:colOff>2</xdr:colOff>
      <xdr:row>53</xdr:row>
      <xdr:rowOff>208800</xdr:rowOff>
    </xdr:to>
    <xdr:sp macro="" textlink="$CL$51">
      <xdr:nvSpPr>
        <xdr:cNvPr id="815" name="TextBox 814">
          <a:extLst>
            <a:ext uri="{FF2B5EF4-FFF2-40B4-BE49-F238E27FC236}">
              <a16:creationId xmlns:a16="http://schemas.microsoft.com/office/drawing/2014/main" id="{3BF05D43-9E7D-5547-07EB-F2850D6C886D}"/>
            </a:ext>
          </a:extLst>
        </xdr:cNvPr>
        <xdr:cNvSpPr txBox="1"/>
      </xdr:nvSpPr>
      <xdr:spPr>
        <a:xfrm>
          <a:off x="11430001" y="1110615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CA690567-09B6-43CD-8289-D0ACA6FA466A}" type="TxLink">
            <a:rPr lang="en-US" sz="800" b="1" baseline="0">
              <a:solidFill>
                <a:schemeClr val="bg1"/>
              </a:solidFill>
              <a:latin typeface="+mn-lt"/>
              <a:ea typeface="+mn-ea"/>
              <a:cs typeface="+mn-cs"/>
            </a:rPr>
            <a:pPr marL="0" indent="0" algn="l"/>
            <a:t>2-1 EXAMPLE TITLE: example details.  0%</a:t>
          </a:fld>
          <a:endParaRPr lang="en-GB" sz="800" b="1" baseline="0">
            <a:solidFill>
              <a:schemeClr val="bg1"/>
            </a:solidFill>
            <a:latin typeface="+mn-lt"/>
            <a:ea typeface="+mn-ea"/>
            <a:cs typeface="+mn-cs"/>
          </a:endParaRPr>
        </a:p>
      </xdr:txBody>
    </xdr:sp>
    <xdr:clientData fLocksWithSheet="0"/>
  </xdr:twoCellAnchor>
  <xdr:twoCellAnchor>
    <xdr:from>
      <xdr:col>50</xdr:col>
      <xdr:colOff>1</xdr:colOff>
      <xdr:row>54</xdr:row>
      <xdr:rowOff>0</xdr:rowOff>
    </xdr:from>
    <xdr:to>
      <xdr:col>54</xdr:col>
      <xdr:colOff>2</xdr:colOff>
      <xdr:row>54</xdr:row>
      <xdr:rowOff>208800</xdr:rowOff>
    </xdr:to>
    <xdr:sp macro="" textlink="$CL$53">
      <xdr:nvSpPr>
        <xdr:cNvPr id="816" name="TextBox 815">
          <a:extLst>
            <a:ext uri="{FF2B5EF4-FFF2-40B4-BE49-F238E27FC236}">
              <a16:creationId xmlns:a16="http://schemas.microsoft.com/office/drawing/2014/main" id="{4AECD595-7907-FEAC-B506-031C16FDDD5D}"/>
            </a:ext>
          </a:extLst>
        </xdr:cNvPr>
        <xdr:cNvSpPr txBox="1"/>
      </xdr:nvSpPr>
      <xdr:spPr>
        <a:xfrm>
          <a:off x="11430001" y="1131570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0851B393-993D-4B7A-B4FD-6BFA6842A746}"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50</xdr:col>
      <xdr:colOff>1</xdr:colOff>
      <xdr:row>55</xdr:row>
      <xdr:rowOff>0</xdr:rowOff>
    </xdr:from>
    <xdr:to>
      <xdr:col>54</xdr:col>
      <xdr:colOff>2</xdr:colOff>
      <xdr:row>55</xdr:row>
      <xdr:rowOff>208800</xdr:rowOff>
    </xdr:to>
    <xdr:sp macro="" textlink="$CL$55">
      <xdr:nvSpPr>
        <xdr:cNvPr id="817" name="TextBox 816">
          <a:extLst>
            <a:ext uri="{FF2B5EF4-FFF2-40B4-BE49-F238E27FC236}">
              <a16:creationId xmlns:a16="http://schemas.microsoft.com/office/drawing/2014/main" id="{386AA3A3-8B69-B6D6-0624-CE903AE0B5B9}"/>
            </a:ext>
          </a:extLst>
        </xdr:cNvPr>
        <xdr:cNvSpPr txBox="1"/>
      </xdr:nvSpPr>
      <xdr:spPr>
        <a:xfrm>
          <a:off x="11430001" y="1152525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29E178B8-A85A-42AB-A804-896D63EE6AA9}"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50</xdr:col>
      <xdr:colOff>1</xdr:colOff>
      <xdr:row>56</xdr:row>
      <xdr:rowOff>0</xdr:rowOff>
    </xdr:from>
    <xdr:to>
      <xdr:col>54</xdr:col>
      <xdr:colOff>2</xdr:colOff>
      <xdr:row>56</xdr:row>
      <xdr:rowOff>208800</xdr:rowOff>
    </xdr:to>
    <xdr:sp macro="" textlink="$CL$57">
      <xdr:nvSpPr>
        <xdr:cNvPr id="818" name="TextBox 817">
          <a:extLst>
            <a:ext uri="{FF2B5EF4-FFF2-40B4-BE49-F238E27FC236}">
              <a16:creationId xmlns:a16="http://schemas.microsoft.com/office/drawing/2014/main" id="{F325817E-989A-1DA2-1DC8-7E26019FF9F6}"/>
            </a:ext>
          </a:extLst>
        </xdr:cNvPr>
        <xdr:cNvSpPr txBox="1"/>
      </xdr:nvSpPr>
      <xdr:spPr>
        <a:xfrm>
          <a:off x="11430001" y="1173480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B0E364CE-0F4A-4738-BFEF-16467E6A53C6}"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50</xdr:col>
      <xdr:colOff>0</xdr:colOff>
      <xdr:row>57</xdr:row>
      <xdr:rowOff>0</xdr:rowOff>
    </xdr:from>
    <xdr:to>
      <xdr:col>54</xdr:col>
      <xdr:colOff>1</xdr:colOff>
      <xdr:row>57</xdr:row>
      <xdr:rowOff>208800</xdr:rowOff>
    </xdr:to>
    <xdr:sp macro="" textlink="$CL$59">
      <xdr:nvSpPr>
        <xdr:cNvPr id="819" name="TextBox 818">
          <a:extLst>
            <a:ext uri="{FF2B5EF4-FFF2-40B4-BE49-F238E27FC236}">
              <a16:creationId xmlns:a16="http://schemas.microsoft.com/office/drawing/2014/main" id="{89625865-0F2E-E03A-B9E1-A77651BD0FC6}"/>
            </a:ext>
          </a:extLst>
        </xdr:cNvPr>
        <xdr:cNvSpPr txBox="1"/>
      </xdr:nvSpPr>
      <xdr:spPr>
        <a:xfrm>
          <a:off x="11430000" y="1194435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20B7F1AD-DCF1-4F05-BAC8-5CE9A05420F0}"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50</xdr:col>
      <xdr:colOff>1</xdr:colOff>
      <xdr:row>58</xdr:row>
      <xdr:rowOff>0</xdr:rowOff>
    </xdr:from>
    <xdr:to>
      <xdr:col>54</xdr:col>
      <xdr:colOff>2</xdr:colOff>
      <xdr:row>58</xdr:row>
      <xdr:rowOff>208800</xdr:rowOff>
    </xdr:to>
    <xdr:sp macro="" textlink="$CL$61">
      <xdr:nvSpPr>
        <xdr:cNvPr id="820" name="TextBox 819">
          <a:extLst>
            <a:ext uri="{FF2B5EF4-FFF2-40B4-BE49-F238E27FC236}">
              <a16:creationId xmlns:a16="http://schemas.microsoft.com/office/drawing/2014/main" id="{80F6AD4D-44D3-BFB6-0A94-FEDD3BE9352A}"/>
            </a:ext>
          </a:extLst>
        </xdr:cNvPr>
        <xdr:cNvSpPr txBox="1"/>
      </xdr:nvSpPr>
      <xdr:spPr>
        <a:xfrm>
          <a:off x="11430001" y="1215390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CA8EC9AB-14FB-44DA-8145-D8BA629C7723}"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50</xdr:col>
      <xdr:colOff>1</xdr:colOff>
      <xdr:row>61</xdr:row>
      <xdr:rowOff>0</xdr:rowOff>
    </xdr:from>
    <xdr:to>
      <xdr:col>54</xdr:col>
      <xdr:colOff>2</xdr:colOff>
      <xdr:row>61</xdr:row>
      <xdr:rowOff>208800</xdr:rowOff>
    </xdr:to>
    <xdr:sp macro="" textlink="$CL$63">
      <xdr:nvSpPr>
        <xdr:cNvPr id="822" name="TextBox 821">
          <a:extLst>
            <a:ext uri="{FF2B5EF4-FFF2-40B4-BE49-F238E27FC236}">
              <a16:creationId xmlns:a16="http://schemas.microsoft.com/office/drawing/2014/main" id="{9E9D243C-7B0A-E6CA-9AA1-2532FD3BD7F9}"/>
            </a:ext>
          </a:extLst>
        </xdr:cNvPr>
        <xdr:cNvSpPr txBox="1"/>
      </xdr:nvSpPr>
      <xdr:spPr>
        <a:xfrm>
          <a:off x="11430001" y="1278255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8E545292-DD88-4D26-A375-B47375BED340}"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50</xdr:col>
      <xdr:colOff>0</xdr:colOff>
      <xdr:row>62</xdr:row>
      <xdr:rowOff>0</xdr:rowOff>
    </xdr:from>
    <xdr:to>
      <xdr:col>54</xdr:col>
      <xdr:colOff>1</xdr:colOff>
      <xdr:row>62</xdr:row>
      <xdr:rowOff>208800</xdr:rowOff>
    </xdr:to>
    <xdr:sp macro="" textlink="$CL$65">
      <xdr:nvSpPr>
        <xdr:cNvPr id="823" name="TextBox 822">
          <a:extLst>
            <a:ext uri="{FF2B5EF4-FFF2-40B4-BE49-F238E27FC236}">
              <a16:creationId xmlns:a16="http://schemas.microsoft.com/office/drawing/2014/main" id="{8BD1C356-BD9A-075D-BCFC-9FB9A48B4CD9}"/>
            </a:ext>
          </a:extLst>
        </xdr:cNvPr>
        <xdr:cNvSpPr txBox="1"/>
      </xdr:nvSpPr>
      <xdr:spPr>
        <a:xfrm>
          <a:off x="11430000" y="1299210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B5A13845-23ED-4503-A210-009A0CDD3873}"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50</xdr:col>
      <xdr:colOff>1</xdr:colOff>
      <xdr:row>63</xdr:row>
      <xdr:rowOff>0</xdr:rowOff>
    </xdr:from>
    <xdr:to>
      <xdr:col>54</xdr:col>
      <xdr:colOff>2</xdr:colOff>
      <xdr:row>63</xdr:row>
      <xdr:rowOff>208800</xdr:rowOff>
    </xdr:to>
    <xdr:sp macro="" textlink="$CL$67">
      <xdr:nvSpPr>
        <xdr:cNvPr id="824" name="TextBox 823">
          <a:extLst>
            <a:ext uri="{FF2B5EF4-FFF2-40B4-BE49-F238E27FC236}">
              <a16:creationId xmlns:a16="http://schemas.microsoft.com/office/drawing/2014/main" id="{D167AADD-996B-B4DE-7037-59F9727FBD58}"/>
            </a:ext>
          </a:extLst>
        </xdr:cNvPr>
        <xdr:cNvSpPr txBox="1"/>
      </xdr:nvSpPr>
      <xdr:spPr>
        <a:xfrm>
          <a:off x="11430001" y="1320165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AE7A1436-6D65-4E41-A9C6-0A9372A10A5A}"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50</xdr:col>
      <xdr:colOff>0</xdr:colOff>
      <xdr:row>64</xdr:row>
      <xdr:rowOff>0</xdr:rowOff>
    </xdr:from>
    <xdr:to>
      <xdr:col>54</xdr:col>
      <xdr:colOff>1</xdr:colOff>
      <xdr:row>64</xdr:row>
      <xdr:rowOff>208800</xdr:rowOff>
    </xdr:to>
    <xdr:sp macro="" textlink="$CL$69">
      <xdr:nvSpPr>
        <xdr:cNvPr id="825" name="TextBox 824">
          <a:extLst>
            <a:ext uri="{FF2B5EF4-FFF2-40B4-BE49-F238E27FC236}">
              <a16:creationId xmlns:a16="http://schemas.microsoft.com/office/drawing/2014/main" id="{36349CF4-6B1F-5803-D40C-029C6426AC69}"/>
            </a:ext>
          </a:extLst>
        </xdr:cNvPr>
        <xdr:cNvSpPr txBox="1"/>
      </xdr:nvSpPr>
      <xdr:spPr>
        <a:xfrm>
          <a:off x="11430000" y="1341120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F457070C-A491-4984-8E01-89BC6E3F4C9A}"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50</xdr:col>
      <xdr:colOff>1</xdr:colOff>
      <xdr:row>65</xdr:row>
      <xdr:rowOff>0</xdr:rowOff>
    </xdr:from>
    <xdr:to>
      <xdr:col>54</xdr:col>
      <xdr:colOff>2</xdr:colOff>
      <xdr:row>65</xdr:row>
      <xdr:rowOff>208800</xdr:rowOff>
    </xdr:to>
    <xdr:sp macro="" textlink="$CL$71">
      <xdr:nvSpPr>
        <xdr:cNvPr id="826" name="TextBox 825">
          <a:extLst>
            <a:ext uri="{FF2B5EF4-FFF2-40B4-BE49-F238E27FC236}">
              <a16:creationId xmlns:a16="http://schemas.microsoft.com/office/drawing/2014/main" id="{F6F03732-4C95-CDB7-FE7E-DFEB4F9C67AC}"/>
            </a:ext>
          </a:extLst>
        </xdr:cNvPr>
        <xdr:cNvSpPr txBox="1"/>
      </xdr:nvSpPr>
      <xdr:spPr>
        <a:xfrm>
          <a:off x="11430001" y="1362075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9206C6C9-8546-452B-9095-552CE4FD063F}"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50</xdr:col>
      <xdr:colOff>0</xdr:colOff>
      <xdr:row>66</xdr:row>
      <xdr:rowOff>0</xdr:rowOff>
    </xdr:from>
    <xdr:to>
      <xdr:col>54</xdr:col>
      <xdr:colOff>1</xdr:colOff>
      <xdr:row>66</xdr:row>
      <xdr:rowOff>208800</xdr:rowOff>
    </xdr:to>
    <xdr:sp macro="" textlink="$CL$73">
      <xdr:nvSpPr>
        <xdr:cNvPr id="827" name="TextBox 826">
          <a:extLst>
            <a:ext uri="{FF2B5EF4-FFF2-40B4-BE49-F238E27FC236}">
              <a16:creationId xmlns:a16="http://schemas.microsoft.com/office/drawing/2014/main" id="{EBAFE27C-880E-62B2-C08D-B8D0A3A5BA98}"/>
            </a:ext>
          </a:extLst>
        </xdr:cNvPr>
        <xdr:cNvSpPr txBox="1"/>
      </xdr:nvSpPr>
      <xdr:spPr>
        <a:xfrm>
          <a:off x="11430000" y="13830300"/>
          <a:ext cx="914401" cy="208800"/>
        </a:xfrm>
        <a:prstGeom prst="rect">
          <a:avLst/>
        </a:prstGeom>
        <a:solidFill>
          <a:schemeClr val="bg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254697D9-744C-44AF-A14E-AC14783F0A88}"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55</xdr:col>
      <xdr:colOff>0</xdr:colOff>
      <xdr:row>46</xdr:row>
      <xdr:rowOff>0</xdr:rowOff>
    </xdr:from>
    <xdr:to>
      <xdr:col>59</xdr:col>
      <xdr:colOff>0</xdr:colOff>
      <xdr:row>46</xdr:row>
      <xdr:rowOff>208800</xdr:rowOff>
    </xdr:to>
    <xdr:sp macro="" textlink="$CW$41">
      <xdr:nvSpPr>
        <xdr:cNvPr id="829" name="TextBox 828">
          <a:extLst>
            <a:ext uri="{FF2B5EF4-FFF2-40B4-BE49-F238E27FC236}">
              <a16:creationId xmlns:a16="http://schemas.microsoft.com/office/drawing/2014/main" id="{E05887ED-988C-723D-9435-0BBBFDE1B44C}"/>
            </a:ext>
          </a:extLst>
        </xdr:cNvPr>
        <xdr:cNvSpPr txBox="1"/>
      </xdr:nvSpPr>
      <xdr:spPr>
        <a:xfrm>
          <a:off x="12573000" y="9639300"/>
          <a:ext cx="914400" cy="208800"/>
        </a:xfrm>
        <a:prstGeom prst="rect">
          <a:avLst/>
        </a:prstGeom>
        <a:solidFill>
          <a:srgbClr val="00B0F0">
            <a:alpha val="30000"/>
          </a:srgbClr>
        </a:solidFill>
        <a:ln w="127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0FF0B11A-9EA3-4999-AE6B-1CFEAAA264D2}" type="TxLink">
            <a:rPr lang="en-US" sz="800" b="1" baseline="0">
              <a:solidFill>
                <a:schemeClr val="bg1"/>
              </a:solidFill>
              <a:latin typeface="+mn-lt"/>
              <a:ea typeface="+mn-ea"/>
              <a:cs typeface="+mn-cs"/>
            </a:rPr>
            <a:pPr marL="0" indent="0" algn="l"/>
            <a:t>O1 EXAMPLE TITLE: example details.  0%</a:t>
          </a:fld>
          <a:endParaRPr lang="en-GB" sz="800" b="1" baseline="0">
            <a:solidFill>
              <a:schemeClr val="bg1"/>
            </a:solidFill>
            <a:latin typeface="+mn-lt"/>
            <a:ea typeface="+mn-ea"/>
            <a:cs typeface="+mn-cs"/>
          </a:endParaRPr>
        </a:p>
      </xdr:txBody>
    </xdr:sp>
    <xdr:clientData fLocksWithSheet="0"/>
  </xdr:twoCellAnchor>
  <xdr:twoCellAnchor>
    <xdr:from>
      <xdr:col>55</xdr:col>
      <xdr:colOff>0</xdr:colOff>
      <xdr:row>47</xdr:row>
      <xdr:rowOff>0</xdr:rowOff>
    </xdr:from>
    <xdr:to>
      <xdr:col>59</xdr:col>
      <xdr:colOff>0</xdr:colOff>
      <xdr:row>47</xdr:row>
      <xdr:rowOff>208800</xdr:rowOff>
    </xdr:to>
    <xdr:sp macro="" textlink="$CW$43">
      <xdr:nvSpPr>
        <xdr:cNvPr id="830" name="TextBox 829">
          <a:extLst>
            <a:ext uri="{FF2B5EF4-FFF2-40B4-BE49-F238E27FC236}">
              <a16:creationId xmlns:a16="http://schemas.microsoft.com/office/drawing/2014/main" id="{E4A2DD07-2F32-B338-166D-F09F84707828}"/>
            </a:ext>
          </a:extLst>
        </xdr:cNvPr>
        <xdr:cNvSpPr txBox="1"/>
      </xdr:nvSpPr>
      <xdr:spPr>
        <a:xfrm>
          <a:off x="12573000" y="9848850"/>
          <a:ext cx="914400" cy="208800"/>
        </a:xfrm>
        <a:prstGeom prst="rect">
          <a:avLst/>
        </a:prstGeom>
        <a:solidFill>
          <a:srgbClr val="00B0F0">
            <a:alpha val="30000"/>
          </a:srgbClr>
        </a:solidFill>
        <a:ln w="127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C637DDBA-DE6E-484E-88D5-391300A5EAE0}"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55</xdr:col>
      <xdr:colOff>0</xdr:colOff>
      <xdr:row>48</xdr:row>
      <xdr:rowOff>0</xdr:rowOff>
    </xdr:from>
    <xdr:to>
      <xdr:col>59</xdr:col>
      <xdr:colOff>0</xdr:colOff>
      <xdr:row>48</xdr:row>
      <xdr:rowOff>208800</xdr:rowOff>
    </xdr:to>
    <xdr:sp macro="" textlink="$CW$45">
      <xdr:nvSpPr>
        <xdr:cNvPr id="831" name="TextBox 830">
          <a:extLst>
            <a:ext uri="{FF2B5EF4-FFF2-40B4-BE49-F238E27FC236}">
              <a16:creationId xmlns:a16="http://schemas.microsoft.com/office/drawing/2014/main" id="{42EDF2FC-3E45-8DC7-1F2E-B7033324D4E6}"/>
            </a:ext>
          </a:extLst>
        </xdr:cNvPr>
        <xdr:cNvSpPr txBox="1"/>
      </xdr:nvSpPr>
      <xdr:spPr>
        <a:xfrm>
          <a:off x="12573000" y="10058400"/>
          <a:ext cx="914400" cy="208800"/>
        </a:xfrm>
        <a:prstGeom prst="rect">
          <a:avLst/>
        </a:prstGeom>
        <a:solidFill>
          <a:srgbClr val="00B0F0">
            <a:alpha val="30000"/>
          </a:srgbClr>
        </a:solidFill>
        <a:ln w="127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6C2B601C-7098-4B7E-9334-384ECD918575}"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55</xdr:col>
      <xdr:colOff>0</xdr:colOff>
      <xdr:row>49</xdr:row>
      <xdr:rowOff>0</xdr:rowOff>
    </xdr:from>
    <xdr:to>
      <xdr:col>59</xdr:col>
      <xdr:colOff>0</xdr:colOff>
      <xdr:row>49</xdr:row>
      <xdr:rowOff>208800</xdr:rowOff>
    </xdr:to>
    <xdr:sp macro="" textlink="$CW$47">
      <xdr:nvSpPr>
        <xdr:cNvPr id="832" name="TextBox 831">
          <a:extLst>
            <a:ext uri="{FF2B5EF4-FFF2-40B4-BE49-F238E27FC236}">
              <a16:creationId xmlns:a16="http://schemas.microsoft.com/office/drawing/2014/main" id="{7D599AD4-FE06-B402-187B-13A2D5EBC62D}"/>
            </a:ext>
          </a:extLst>
        </xdr:cNvPr>
        <xdr:cNvSpPr txBox="1"/>
      </xdr:nvSpPr>
      <xdr:spPr>
        <a:xfrm>
          <a:off x="12573000" y="10267950"/>
          <a:ext cx="914400" cy="208800"/>
        </a:xfrm>
        <a:prstGeom prst="rect">
          <a:avLst/>
        </a:prstGeom>
        <a:solidFill>
          <a:srgbClr val="00B0F0">
            <a:alpha val="30000"/>
          </a:srgbClr>
        </a:solidFill>
        <a:ln w="127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5AD5D02B-82AD-4445-89CA-87C842F179B8}"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55</xdr:col>
      <xdr:colOff>0</xdr:colOff>
      <xdr:row>50</xdr:row>
      <xdr:rowOff>0</xdr:rowOff>
    </xdr:from>
    <xdr:to>
      <xdr:col>59</xdr:col>
      <xdr:colOff>0</xdr:colOff>
      <xdr:row>50</xdr:row>
      <xdr:rowOff>208800</xdr:rowOff>
    </xdr:to>
    <xdr:sp macro="" textlink="$CW$49">
      <xdr:nvSpPr>
        <xdr:cNvPr id="833" name="TextBox 832">
          <a:extLst>
            <a:ext uri="{FF2B5EF4-FFF2-40B4-BE49-F238E27FC236}">
              <a16:creationId xmlns:a16="http://schemas.microsoft.com/office/drawing/2014/main" id="{3583B89F-0018-8962-208C-CC560A604443}"/>
            </a:ext>
          </a:extLst>
        </xdr:cNvPr>
        <xdr:cNvSpPr txBox="1"/>
      </xdr:nvSpPr>
      <xdr:spPr>
        <a:xfrm>
          <a:off x="12573000" y="10477500"/>
          <a:ext cx="914400" cy="208800"/>
        </a:xfrm>
        <a:prstGeom prst="rect">
          <a:avLst/>
        </a:prstGeom>
        <a:solidFill>
          <a:srgbClr val="00B0F0">
            <a:alpha val="30000"/>
          </a:srgbClr>
        </a:solidFill>
        <a:ln w="127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8F803A45-C337-4442-A14A-E2E72D380D1B}"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55</xdr:col>
      <xdr:colOff>0</xdr:colOff>
      <xdr:row>51</xdr:row>
      <xdr:rowOff>0</xdr:rowOff>
    </xdr:from>
    <xdr:to>
      <xdr:col>59</xdr:col>
      <xdr:colOff>0</xdr:colOff>
      <xdr:row>51</xdr:row>
      <xdr:rowOff>208800</xdr:rowOff>
    </xdr:to>
    <xdr:sp macro="" textlink="$CW$51">
      <xdr:nvSpPr>
        <xdr:cNvPr id="834" name="TextBox 833">
          <a:extLst>
            <a:ext uri="{FF2B5EF4-FFF2-40B4-BE49-F238E27FC236}">
              <a16:creationId xmlns:a16="http://schemas.microsoft.com/office/drawing/2014/main" id="{8549D017-1419-9139-3CC1-BB894BD2541C}"/>
            </a:ext>
          </a:extLst>
        </xdr:cNvPr>
        <xdr:cNvSpPr txBox="1"/>
      </xdr:nvSpPr>
      <xdr:spPr>
        <a:xfrm>
          <a:off x="12573000" y="10687050"/>
          <a:ext cx="914400" cy="208800"/>
        </a:xfrm>
        <a:prstGeom prst="rect">
          <a:avLst/>
        </a:prstGeom>
        <a:solidFill>
          <a:srgbClr val="00B0F0">
            <a:alpha val="30000"/>
          </a:srgbClr>
        </a:solidFill>
        <a:ln w="127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F25B0DD1-9082-4966-A11F-089A47F1F030}"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55</xdr:col>
      <xdr:colOff>0</xdr:colOff>
      <xdr:row>52</xdr:row>
      <xdr:rowOff>750</xdr:rowOff>
    </xdr:from>
    <xdr:to>
      <xdr:col>59</xdr:col>
      <xdr:colOff>0</xdr:colOff>
      <xdr:row>53</xdr:row>
      <xdr:rowOff>0</xdr:rowOff>
    </xdr:to>
    <xdr:sp macro="" textlink="$CW$53">
      <xdr:nvSpPr>
        <xdr:cNvPr id="835" name="TextBox 834">
          <a:extLst>
            <a:ext uri="{FF2B5EF4-FFF2-40B4-BE49-F238E27FC236}">
              <a16:creationId xmlns:a16="http://schemas.microsoft.com/office/drawing/2014/main" id="{55115388-01AD-E9EB-57F2-8AC66DFF60AD}"/>
            </a:ext>
          </a:extLst>
        </xdr:cNvPr>
        <xdr:cNvSpPr txBox="1"/>
      </xdr:nvSpPr>
      <xdr:spPr>
        <a:xfrm>
          <a:off x="12573000" y="10897350"/>
          <a:ext cx="914400" cy="208800"/>
        </a:xfrm>
        <a:prstGeom prst="rect">
          <a:avLst/>
        </a:prstGeom>
        <a:solidFill>
          <a:srgbClr val="00B0F0">
            <a:alpha val="30000"/>
          </a:srgbClr>
        </a:solidFill>
        <a:ln w="127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EC959D98-AFD4-48D4-8ADD-A1ABC658EC19}"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55</xdr:col>
      <xdr:colOff>0</xdr:colOff>
      <xdr:row>53</xdr:row>
      <xdr:rowOff>0</xdr:rowOff>
    </xdr:from>
    <xdr:to>
      <xdr:col>59</xdr:col>
      <xdr:colOff>0</xdr:colOff>
      <xdr:row>53</xdr:row>
      <xdr:rowOff>208800</xdr:rowOff>
    </xdr:to>
    <xdr:sp macro="" textlink="$CW$55">
      <xdr:nvSpPr>
        <xdr:cNvPr id="836" name="TextBox 835">
          <a:extLst>
            <a:ext uri="{FF2B5EF4-FFF2-40B4-BE49-F238E27FC236}">
              <a16:creationId xmlns:a16="http://schemas.microsoft.com/office/drawing/2014/main" id="{51D7152C-912F-F820-0731-F8F7AA7D69DD}"/>
            </a:ext>
          </a:extLst>
        </xdr:cNvPr>
        <xdr:cNvSpPr txBox="1"/>
      </xdr:nvSpPr>
      <xdr:spPr>
        <a:xfrm>
          <a:off x="12573000" y="11106150"/>
          <a:ext cx="914400" cy="208800"/>
        </a:xfrm>
        <a:prstGeom prst="rect">
          <a:avLst/>
        </a:prstGeom>
        <a:solidFill>
          <a:srgbClr val="00B0F0">
            <a:alpha val="30000"/>
          </a:srgbClr>
        </a:solidFill>
        <a:ln w="12700">
          <a:solidFill>
            <a:srgbClr val="00B0F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DE705341-9DA0-4948-AB3F-B946D4A8AB9D}"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60</xdr:col>
      <xdr:colOff>0</xdr:colOff>
      <xdr:row>46</xdr:row>
      <xdr:rowOff>0</xdr:rowOff>
    </xdr:from>
    <xdr:to>
      <xdr:col>64</xdr:col>
      <xdr:colOff>0</xdr:colOff>
      <xdr:row>46</xdr:row>
      <xdr:rowOff>208800</xdr:rowOff>
    </xdr:to>
    <xdr:sp macro="" textlink="$DE$41">
      <xdr:nvSpPr>
        <xdr:cNvPr id="838" name="TextBox 837">
          <a:extLst>
            <a:ext uri="{FF2B5EF4-FFF2-40B4-BE49-F238E27FC236}">
              <a16:creationId xmlns:a16="http://schemas.microsoft.com/office/drawing/2014/main" id="{2C895094-7AAA-85AF-A4A1-F26EA787EB28}"/>
            </a:ext>
          </a:extLst>
        </xdr:cNvPr>
        <xdr:cNvSpPr txBox="1"/>
      </xdr:nvSpPr>
      <xdr:spPr>
        <a:xfrm>
          <a:off x="13716000" y="9639300"/>
          <a:ext cx="914400" cy="208800"/>
        </a:xfrm>
        <a:prstGeom prst="rect">
          <a:avLst/>
        </a:prstGeom>
        <a:solidFill>
          <a:srgbClr val="FFC000">
            <a:alpha val="30000"/>
          </a:srgbClr>
        </a:solidFill>
        <a:ln w="12700">
          <a:solidFill>
            <a:srgbClr val="FFC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E8840DED-7A39-49EA-8264-66E0EECB4860}"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60</xdr:col>
      <xdr:colOff>0</xdr:colOff>
      <xdr:row>46</xdr:row>
      <xdr:rowOff>209549</xdr:rowOff>
    </xdr:from>
    <xdr:to>
      <xdr:col>64</xdr:col>
      <xdr:colOff>0</xdr:colOff>
      <xdr:row>47</xdr:row>
      <xdr:rowOff>208799</xdr:rowOff>
    </xdr:to>
    <xdr:sp macro="" textlink="$DE$43">
      <xdr:nvSpPr>
        <xdr:cNvPr id="839" name="TextBox 838">
          <a:extLst>
            <a:ext uri="{FF2B5EF4-FFF2-40B4-BE49-F238E27FC236}">
              <a16:creationId xmlns:a16="http://schemas.microsoft.com/office/drawing/2014/main" id="{47A89162-D884-788E-5F10-C4F7DDC97692}"/>
            </a:ext>
          </a:extLst>
        </xdr:cNvPr>
        <xdr:cNvSpPr txBox="1"/>
      </xdr:nvSpPr>
      <xdr:spPr>
        <a:xfrm>
          <a:off x="13716000" y="9848849"/>
          <a:ext cx="914400" cy="208800"/>
        </a:xfrm>
        <a:prstGeom prst="rect">
          <a:avLst/>
        </a:prstGeom>
        <a:solidFill>
          <a:srgbClr val="FFC000">
            <a:alpha val="30000"/>
          </a:srgbClr>
        </a:solidFill>
        <a:ln w="12700">
          <a:solidFill>
            <a:srgbClr val="FFC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D268B5D9-C13F-457E-AC2F-7B74CE4B6BD0}"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60</xdr:col>
      <xdr:colOff>0</xdr:colOff>
      <xdr:row>48</xdr:row>
      <xdr:rowOff>0</xdr:rowOff>
    </xdr:from>
    <xdr:to>
      <xdr:col>64</xdr:col>
      <xdr:colOff>0</xdr:colOff>
      <xdr:row>48</xdr:row>
      <xdr:rowOff>208800</xdr:rowOff>
    </xdr:to>
    <xdr:sp macro="" textlink="$DE$45">
      <xdr:nvSpPr>
        <xdr:cNvPr id="840" name="TextBox 839">
          <a:extLst>
            <a:ext uri="{FF2B5EF4-FFF2-40B4-BE49-F238E27FC236}">
              <a16:creationId xmlns:a16="http://schemas.microsoft.com/office/drawing/2014/main" id="{9941BD33-E0AB-FA3A-DDED-35C4951DFBD9}"/>
            </a:ext>
          </a:extLst>
        </xdr:cNvPr>
        <xdr:cNvSpPr txBox="1"/>
      </xdr:nvSpPr>
      <xdr:spPr>
        <a:xfrm>
          <a:off x="13716000" y="10058400"/>
          <a:ext cx="914400" cy="208800"/>
        </a:xfrm>
        <a:prstGeom prst="rect">
          <a:avLst/>
        </a:prstGeom>
        <a:solidFill>
          <a:srgbClr val="FFC000">
            <a:alpha val="30000"/>
          </a:srgbClr>
        </a:solidFill>
        <a:ln w="12700">
          <a:solidFill>
            <a:srgbClr val="FFC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E9A1EE41-A8DF-458F-BD14-FB49D80350C4}"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60</xdr:col>
      <xdr:colOff>0</xdr:colOff>
      <xdr:row>49</xdr:row>
      <xdr:rowOff>0</xdr:rowOff>
    </xdr:from>
    <xdr:to>
      <xdr:col>64</xdr:col>
      <xdr:colOff>0</xdr:colOff>
      <xdr:row>49</xdr:row>
      <xdr:rowOff>208800</xdr:rowOff>
    </xdr:to>
    <xdr:sp macro="" textlink="$DE$47">
      <xdr:nvSpPr>
        <xdr:cNvPr id="841" name="TextBox 840">
          <a:extLst>
            <a:ext uri="{FF2B5EF4-FFF2-40B4-BE49-F238E27FC236}">
              <a16:creationId xmlns:a16="http://schemas.microsoft.com/office/drawing/2014/main" id="{EAB1791D-262C-2A41-DA9A-341D80709E77}"/>
            </a:ext>
          </a:extLst>
        </xdr:cNvPr>
        <xdr:cNvSpPr txBox="1"/>
      </xdr:nvSpPr>
      <xdr:spPr>
        <a:xfrm>
          <a:off x="13716000" y="10267950"/>
          <a:ext cx="914400" cy="208800"/>
        </a:xfrm>
        <a:prstGeom prst="rect">
          <a:avLst/>
        </a:prstGeom>
        <a:solidFill>
          <a:srgbClr val="FFC000">
            <a:alpha val="30000"/>
          </a:srgbClr>
        </a:solidFill>
        <a:ln w="12700">
          <a:solidFill>
            <a:srgbClr val="FFC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A06B996D-5AC3-4454-B80D-FB5B2F2D15E9}"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60</xdr:col>
      <xdr:colOff>0</xdr:colOff>
      <xdr:row>50</xdr:row>
      <xdr:rowOff>0</xdr:rowOff>
    </xdr:from>
    <xdr:to>
      <xdr:col>64</xdr:col>
      <xdr:colOff>0</xdr:colOff>
      <xdr:row>50</xdr:row>
      <xdr:rowOff>208800</xdr:rowOff>
    </xdr:to>
    <xdr:sp macro="" textlink="$DE$49">
      <xdr:nvSpPr>
        <xdr:cNvPr id="842" name="TextBox 841">
          <a:extLst>
            <a:ext uri="{FF2B5EF4-FFF2-40B4-BE49-F238E27FC236}">
              <a16:creationId xmlns:a16="http://schemas.microsoft.com/office/drawing/2014/main" id="{47468508-3783-6392-6732-641BF4363F3F}"/>
            </a:ext>
          </a:extLst>
        </xdr:cNvPr>
        <xdr:cNvSpPr txBox="1"/>
      </xdr:nvSpPr>
      <xdr:spPr>
        <a:xfrm>
          <a:off x="13716000" y="10477500"/>
          <a:ext cx="914400" cy="208800"/>
        </a:xfrm>
        <a:prstGeom prst="rect">
          <a:avLst/>
        </a:prstGeom>
        <a:solidFill>
          <a:srgbClr val="FFC000">
            <a:alpha val="30000"/>
          </a:srgbClr>
        </a:solidFill>
        <a:ln w="12700">
          <a:solidFill>
            <a:srgbClr val="FFC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F84E81A6-A90E-4C3F-8027-F0CEFB2FB362}"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60</xdr:col>
      <xdr:colOff>0</xdr:colOff>
      <xdr:row>51</xdr:row>
      <xdr:rowOff>0</xdr:rowOff>
    </xdr:from>
    <xdr:to>
      <xdr:col>64</xdr:col>
      <xdr:colOff>0</xdr:colOff>
      <xdr:row>51</xdr:row>
      <xdr:rowOff>208800</xdr:rowOff>
    </xdr:to>
    <xdr:sp macro="" textlink="$DE$51">
      <xdr:nvSpPr>
        <xdr:cNvPr id="843" name="TextBox 842">
          <a:extLst>
            <a:ext uri="{FF2B5EF4-FFF2-40B4-BE49-F238E27FC236}">
              <a16:creationId xmlns:a16="http://schemas.microsoft.com/office/drawing/2014/main" id="{001755AC-F508-672E-6092-2F4025A041DB}"/>
            </a:ext>
          </a:extLst>
        </xdr:cNvPr>
        <xdr:cNvSpPr txBox="1"/>
      </xdr:nvSpPr>
      <xdr:spPr>
        <a:xfrm>
          <a:off x="13716000" y="10687050"/>
          <a:ext cx="914400" cy="208800"/>
        </a:xfrm>
        <a:prstGeom prst="rect">
          <a:avLst/>
        </a:prstGeom>
        <a:solidFill>
          <a:srgbClr val="FFC000">
            <a:alpha val="30000"/>
          </a:srgbClr>
        </a:solidFill>
        <a:ln w="12700">
          <a:solidFill>
            <a:srgbClr val="FFC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095B0D0E-A8B4-4773-A85E-F9DC8AEFB4F1}"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60</xdr:col>
      <xdr:colOff>0</xdr:colOff>
      <xdr:row>52</xdr:row>
      <xdr:rowOff>750</xdr:rowOff>
    </xdr:from>
    <xdr:to>
      <xdr:col>64</xdr:col>
      <xdr:colOff>0</xdr:colOff>
      <xdr:row>53</xdr:row>
      <xdr:rowOff>0</xdr:rowOff>
    </xdr:to>
    <xdr:sp macro="" textlink="$DE$53">
      <xdr:nvSpPr>
        <xdr:cNvPr id="844" name="TextBox 843">
          <a:extLst>
            <a:ext uri="{FF2B5EF4-FFF2-40B4-BE49-F238E27FC236}">
              <a16:creationId xmlns:a16="http://schemas.microsoft.com/office/drawing/2014/main" id="{10657E1A-F50A-683A-C439-5E72600C6C6F}"/>
            </a:ext>
          </a:extLst>
        </xdr:cNvPr>
        <xdr:cNvSpPr txBox="1"/>
      </xdr:nvSpPr>
      <xdr:spPr>
        <a:xfrm>
          <a:off x="13716000" y="10897350"/>
          <a:ext cx="914400" cy="208800"/>
        </a:xfrm>
        <a:prstGeom prst="rect">
          <a:avLst/>
        </a:prstGeom>
        <a:solidFill>
          <a:srgbClr val="FFC000">
            <a:alpha val="30000"/>
          </a:srgbClr>
        </a:solidFill>
        <a:ln w="12700">
          <a:solidFill>
            <a:srgbClr val="FFC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310819AD-418C-4C62-87F2-613993E15016}"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60</xdr:col>
      <xdr:colOff>0</xdr:colOff>
      <xdr:row>53</xdr:row>
      <xdr:rowOff>0</xdr:rowOff>
    </xdr:from>
    <xdr:to>
      <xdr:col>64</xdr:col>
      <xdr:colOff>0</xdr:colOff>
      <xdr:row>53</xdr:row>
      <xdr:rowOff>208800</xdr:rowOff>
    </xdr:to>
    <xdr:sp macro="" textlink="$DE$55">
      <xdr:nvSpPr>
        <xdr:cNvPr id="845" name="TextBox 844">
          <a:extLst>
            <a:ext uri="{FF2B5EF4-FFF2-40B4-BE49-F238E27FC236}">
              <a16:creationId xmlns:a16="http://schemas.microsoft.com/office/drawing/2014/main" id="{7D9547D3-A7D4-AA6C-55DD-14950E6B4DE1}"/>
            </a:ext>
          </a:extLst>
        </xdr:cNvPr>
        <xdr:cNvSpPr txBox="1"/>
      </xdr:nvSpPr>
      <xdr:spPr>
        <a:xfrm>
          <a:off x="13716000" y="11106150"/>
          <a:ext cx="914400" cy="208800"/>
        </a:xfrm>
        <a:prstGeom prst="rect">
          <a:avLst/>
        </a:prstGeom>
        <a:solidFill>
          <a:srgbClr val="FFC000">
            <a:alpha val="30000"/>
          </a:srgbClr>
        </a:solidFill>
        <a:ln w="12700">
          <a:solidFill>
            <a:srgbClr val="FFC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5686B4FE-A8BE-4BB7-A8E2-DF18EBF31894}"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65</xdr:col>
      <xdr:colOff>0</xdr:colOff>
      <xdr:row>46</xdr:row>
      <xdr:rowOff>0</xdr:rowOff>
    </xdr:from>
    <xdr:to>
      <xdr:col>69</xdr:col>
      <xdr:colOff>0</xdr:colOff>
      <xdr:row>46</xdr:row>
      <xdr:rowOff>208800</xdr:rowOff>
    </xdr:to>
    <xdr:sp macro="" textlink="$DM$41">
      <xdr:nvSpPr>
        <xdr:cNvPr id="847" name="TextBox 846">
          <a:extLst>
            <a:ext uri="{FF2B5EF4-FFF2-40B4-BE49-F238E27FC236}">
              <a16:creationId xmlns:a16="http://schemas.microsoft.com/office/drawing/2014/main" id="{ADFE6020-0CD6-B5ED-245A-539B8A7333A5}"/>
            </a:ext>
          </a:extLst>
        </xdr:cNvPr>
        <xdr:cNvSpPr txBox="1"/>
      </xdr:nvSpPr>
      <xdr:spPr>
        <a:xfrm>
          <a:off x="14859000" y="9639300"/>
          <a:ext cx="914400" cy="208800"/>
        </a:xfrm>
        <a:prstGeom prst="rect">
          <a:avLst/>
        </a:prstGeom>
        <a:solidFill>
          <a:srgbClr val="C00000">
            <a:alpha val="30000"/>
          </a:srgbClr>
        </a:solidFill>
        <a:ln w="12700">
          <a:solidFill>
            <a:srgbClr val="C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D55EA5EC-D2F6-4573-99C0-CFA59033B189}"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65</xdr:col>
      <xdr:colOff>0</xdr:colOff>
      <xdr:row>46</xdr:row>
      <xdr:rowOff>209549</xdr:rowOff>
    </xdr:from>
    <xdr:to>
      <xdr:col>69</xdr:col>
      <xdr:colOff>0</xdr:colOff>
      <xdr:row>47</xdr:row>
      <xdr:rowOff>208799</xdr:rowOff>
    </xdr:to>
    <xdr:sp macro="" textlink="$DM$43">
      <xdr:nvSpPr>
        <xdr:cNvPr id="848" name="TextBox 847">
          <a:extLst>
            <a:ext uri="{FF2B5EF4-FFF2-40B4-BE49-F238E27FC236}">
              <a16:creationId xmlns:a16="http://schemas.microsoft.com/office/drawing/2014/main" id="{F64E5444-48B5-A4E6-98A8-530C55B03C22}"/>
            </a:ext>
          </a:extLst>
        </xdr:cNvPr>
        <xdr:cNvSpPr txBox="1"/>
      </xdr:nvSpPr>
      <xdr:spPr>
        <a:xfrm>
          <a:off x="14859000" y="9848849"/>
          <a:ext cx="914400" cy="208800"/>
        </a:xfrm>
        <a:prstGeom prst="rect">
          <a:avLst/>
        </a:prstGeom>
        <a:solidFill>
          <a:srgbClr val="C00000">
            <a:alpha val="30000"/>
          </a:srgbClr>
        </a:solidFill>
        <a:ln w="12700">
          <a:solidFill>
            <a:srgbClr val="C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77A2E0BD-1158-4F9F-80DF-1EA45E7C2985}"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65</xdr:col>
      <xdr:colOff>0</xdr:colOff>
      <xdr:row>48</xdr:row>
      <xdr:rowOff>0</xdr:rowOff>
    </xdr:from>
    <xdr:to>
      <xdr:col>69</xdr:col>
      <xdr:colOff>0</xdr:colOff>
      <xdr:row>48</xdr:row>
      <xdr:rowOff>208800</xdr:rowOff>
    </xdr:to>
    <xdr:sp macro="" textlink="$DM$45">
      <xdr:nvSpPr>
        <xdr:cNvPr id="849" name="TextBox 848">
          <a:extLst>
            <a:ext uri="{FF2B5EF4-FFF2-40B4-BE49-F238E27FC236}">
              <a16:creationId xmlns:a16="http://schemas.microsoft.com/office/drawing/2014/main" id="{FDB25A72-C92C-169E-FD2A-4797F67C6AA8}"/>
            </a:ext>
          </a:extLst>
        </xdr:cNvPr>
        <xdr:cNvSpPr txBox="1"/>
      </xdr:nvSpPr>
      <xdr:spPr>
        <a:xfrm>
          <a:off x="14859000" y="10058400"/>
          <a:ext cx="914400" cy="208800"/>
        </a:xfrm>
        <a:prstGeom prst="rect">
          <a:avLst/>
        </a:prstGeom>
        <a:solidFill>
          <a:srgbClr val="C00000">
            <a:alpha val="30000"/>
          </a:srgbClr>
        </a:solidFill>
        <a:ln w="12700">
          <a:solidFill>
            <a:srgbClr val="C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4988057D-09FB-4803-B4AF-65D821B52A34}"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65</xdr:col>
      <xdr:colOff>0</xdr:colOff>
      <xdr:row>49</xdr:row>
      <xdr:rowOff>0</xdr:rowOff>
    </xdr:from>
    <xdr:to>
      <xdr:col>69</xdr:col>
      <xdr:colOff>0</xdr:colOff>
      <xdr:row>49</xdr:row>
      <xdr:rowOff>208800</xdr:rowOff>
    </xdr:to>
    <xdr:sp macro="" textlink="$DM$47">
      <xdr:nvSpPr>
        <xdr:cNvPr id="850" name="TextBox 849">
          <a:extLst>
            <a:ext uri="{FF2B5EF4-FFF2-40B4-BE49-F238E27FC236}">
              <a16:creationId xmlns:a16="http://schemas.microsoft.com/office/drawing/2014/main" id="{FBA35BB6-7535-9E0D-7F9C-D1236BA821D3}"/>
            </a:ext>
          </a:extLst>
        </xdr:cNvPr>
        <xdr:cNvSpPr txBox="1"/>
      </xdr:nvSpPr>
      <xdr:spPr>
        <a:xfrm>
          <a:off x="14859000" y="10267950"/>
          <a:ext cx="914400" cy="208800"/>
        </a:xfrm>
        <a:prstGeom prst="rect">
          <a:avLst/>
        </a:prstGeom>
        <a:solidFill>
          <a:srgbClr val="C00000">
            <a:alpha val="30000"/>
          </a:srgbClr>
        </a:solidFill>
        <a:ln w="12700">
          <a:solidFill>
            <a:srgbClr val="C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0AE96E50-BD65-4A95-9B0F-9C90BAE12982}"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65</xdr:col>
      <xdr:colOff>0</xdr:colOff>
      <xdr:row>50</xdr:row>
      <xdr:rowOff>0</xdr:rowOff>
    </xdr:from>
    <xdr:to>
      <xdr:col>69</xdr:col>
      <xdr:colOff>0</xdr:colOff>
      <xdr:row>50</xdr:row>
      <xdr:rowOff>208800</xdr:rowOff>
    </xdr:to>
    <xdr:sp macro="" textlink="$DM$49">
      <xdr:nvSpPr>
        <xdr:cNvPr id="851" name="TextBox 850">
          <a:extLst>
            <a:ext uri="{FF2B5EF4-FFF2-40B4-BE49-F238E27FC236}">
              <a16:creationId xmlns:a16="http://schemas.microsoft.com/office/drawing/2014/main" id="{C318BA56-B05D-4B38-473C-28B6BA3B1521}"/>
            </a:ext>
          </a:extLst>
        </xdr:cNvPr>
        <xdr:cNvSpPr txBox="1"/>
      </xdr:nvSpPr>
      <xdr:spPr>
        <a:xfrm>
          <a:off x="14859000" y="10477500"/>
          <a:ext cx="914400" cy="208800"/>
        </a:xfrm>
        <a:prstGeom prst="rect">
          <a:avLst/>
        </a:prstGeom>
        <a:solidFill>
          <a:srgbClr val="C00000">
            <a:alpha val="30000"/>
          </a:srgbClr>
        </a:solidFill>
        <a:ln w="12700">
          <a:solidFill>
            <a:srgbClr val="C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B2220B32-336E-41D9-93A6-45576AE10F69}"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65</xdr:col>
      <xdr:colOff>0</xdr:colOff>
      <xdr:row>51</xdr:row>
      <xdr:rowOff>0</xdr:rowOff>
    </xdr:from>
    <xdr:to>
      <xdr:col>69</xdr:col>
      <xdr:colOff>0</xdr:colOff>
      <xdr:row>51</xdr:row>
      <xdr:rowOff>208800</xdr:rowOff>
    </xdr:to>
    <xdr:sp macro="" textlink="$DM$51">
      <xdr:nvSpPr>
        <xdr:cNvPr id="852" name="TextBox 851">
          <a:extLst>
            <a:ext uri="{FF2B5EF4-FFF2-40B4-BE49-F238E27FC236}">
              <a16:creationId xmlns:a16="http://schemas.microsoft.com/office/drawing/2014/main" id="{9547E18F-BE4C-979D-51E6-6435EFF81BE5}"/>
            </a:ext>
          </a:extLst>
        </xdr:cNvPr>
        <xdr:cNvSpPr txBox="1"/>
      </xdr:nvSpPr>
      <xdr:spPr>
        <a:xfrm>
          <a:off x="14859000" y="10687050"/>
          <a:ext cx="914400" cy="208800"/>
        </a:xfrm>
        <a:prstGeom prst="rect">
          <a:avLst/>
        </a:prstGeom>
        <a:solidFill>
          <a:srgbClr val="C00000">
            <a:alpha val="30000"/>
          </a:srgbClr>
        </a:solidFill>
        <a:ln w="12700">
          <a:solidFill>
            <a:srgbClr val="C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659156E1-7198-4D5E-B26E-4F713D37E136}"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65</xdr:col>
      <xdr:colOff>0</xdr:colOff>
      <xdr:row>52</xdr:row>
      <xdr:rowOff>750</xdr:rowOff>
    </xdr:from>
    <xdr:to>
      <xdr:col>69</xdr:col>
      <xdr:colOff>0</xdr:colOff>
      <xdr:row>53</xdr:row>
      <xdr:rowOff>0</xdr:rowOff>
    </xdr:to>
    <xdr:sp macro="" textlink="$DM$53">
      <xdr:nvSpPr>
        <xdr:cNvPr id="853" name="TextBox 852">
          <a:extLst>
            <a:ext uri="{FF2B5EF4-FFF2-40B4-BE49-F238E27FC236}">
              <a16:creationId xmlns:a16="http://schemas.microsoft.com/office/drawing/2014/main" id="{47C0D718-C2F3-BAB6-46E9-57F249FA06A3}"/>
            </a:ext>
          </a:extLst>
        </xdr:cNvPr>
        <xdr:cNvSpPr txBox="1"/>
      </xdr:nvSpPr>
      <xdr:spPr>
        <a:xfrm>
          <a:off x="14859000" y="10897350"/>
          <a:ext cx="914400" cy="208800"/>
        </a:xfrm>
        <a:prstGeom prst="rect">
          <a:avLst/>
        </a:prstGeom>
        <a:solidFill>
          <a:srgbClr val="C00000">
            <a:alpha val="30000"/>
          </a:srgbClr>
        </a:solidFill>
        <a:ln w="12700">
          <a:solidFill>
            <a:srgbClr val="C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1CDEF50C-C449-4DAE-9A95-5E9F74D02654}"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65</xdr:col>
      <xdr:colOff>0</xdr:colOff>
      <xdr:row>53</xdr:row>
      <xdr:rowOff>0</xdr:rowOff>
    </xdr:from>
    <xdr:to>
      <xdr:col>69</xdr:col>
      <xdr:colOff>0</xdr:colOff>
      <xdr:row>53</xdr:row>
      <xdr:rowOff>208800</xdr:rowOff>
    </xdr:to>
    <xdr:sp macro="" textlink="$DM$55">
      <xdr:nvSpPr>
        <xdr:cNvPr id="854" name="TextBox 853">
          <a:extLst>
            <a:ext uri="{FF2B5EF4-FFF2-40B4-BE49-F238E27FC236}">
              <a16:creationId xmlns:a16="http://schemas.microsoft.com/office/drawing/2014/main" id="{B96DB7DB-39DF-2669-AB6E-593ACDE38181}"/>
            </a:ext>
          </a:extLst>
        </xdr:cNvPr>
        <xdr:cNvSpPr txBox="1"/>
      </xdr:nvSpPr>
      <xdr:spPr>
        <a:xfrm>
          <a:off x="14859000" y="11106150"/>
          <a:ext cx="914400" cy="208800"/>
        </a:xfrm>
        <a:prstGeom prst="rect">
          <a:avLst/>
        </a:prstGeom>
        <a:solidFill>
          <a:srgbClr val="C00000">
            <a:alpha val="30000"/>
          </a:srgbClr>
        </a:solidFill>
        <a:ln w="12700">
          <a:solidFill>
            <a:srgbClr val="C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9A8ABD52-4BF2-42FA-AC29-B9229C50BA50}"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55</xdr:col>
      <xdr:colOff>0</xdr:colOff>
      <xdr:row>56</xdr:row>
      <xdr:rowOff>0</xdr:rowOff>
    </xdr:from>
    <xdr:to>
      <xdr:col>59</xdr:col>
      <xdr:colOff>0</xdr:colOff>
      <xdr:row>56</xdr:row>
      <xdr:rowOff>208800</xdr:rowOff>
    </xdr:to>
    <xdr:sp macro="" textlink="$CW$59">
      <xdr:nvSpPr>
        <xdr:cNvPr id="856" name="TextBox 855">
          <a:extLst>
            <a:ext uri="{FF2B5EF4-FFF2-40B4-BE49-F238E27FC236}">
              <a16:creationId xmlns:a16="http://schemas.microsoft.com/office/drawing/2014/main" id="{B2B1AA97-8DB7-40FC-F234-18E7FFCB244F}"/>
            </a:ext>
          </a:extLst>
        </xdr:cNvPr>
        <xdr:cNvSpPr txBox="1"/>
      </xdr:nvSpPr>
      <xdr:spPr>
        <a:xfrm>
          <a:off x="12573000" y="11734800"/>
          <a:ext cx="914400" cy="208800"/>
        </a:xfrm>
        <a:prstGeom prst="rect">
          <a:avLst/>
        </a:prstGeom>
        <a:solidFill>
          <a:srgbClr val="00B050">
            <a:alpha val="30000"/>
          </a:srgbClr>
        </a:solidFill>
        <a:ln w="12700">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8889CC35-DDB9-4EAE-8F48-42DB4CEA5557}"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55</xdr:col>
      <xdr:colOff>0</xdr:colOff>
      <xdr:row>57</xdr:row>
      <xdr:rowOff>0</xdr:rowOff>
    </xdr:from>
    <xdr:to>
      <xdr:col>59</xdr:col>
      <xdr:colOff>0</xdr:colOff>
      <xdr:row>57</xdr:row>
      <xdr:rowOff>208800</xdr:rowOff>
    </xdr:to>
    <xdr:sp macro="" textlink="$CW$61">
      <xdr:nvSpPr>
        <xdr:cNvPr id="857" name="TextBox 856">
          <a:extLst>
            <a:ext uri="{FF2B5EF4-FFF2-40B4-BE49-F238E27FC236}">
              <a16:creationId xmlns:a16="http://schemas.microsoft.com/office/drawing/2014/main" id="{C2B7EADB-A22E-53D4-C668-F0627F88B180}"/>
            </a:ext>
          </a:extLst>
        </xdr:cNvPr>
        <xdr:cNvSpPr txBox="1"/>
      </xdr:nvSpPr>
      <xdr:spPr>
        <a:xfrm>
          <a:off x="12573000" y="11944350"/>
          <a:ext cx="914400" cy="208800"/>
        </a:xfrm>
        <a:prstGeom prst="rect">
          <a:avLst/>
        </a:prstGeom>
        <a:solidFill>
          <a:srgbClr val="00B050">
            <a:alpha val="30000"/>
          </a:srgbClr>
        </a:solidFill>
        <a:ln w="12700">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1BD453D0-4C5C-47D4-915C-48FBA89AE4A6}"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55</xdr:col>
      <xdr:colOff>0</xdr:colOff>
      <xdr:row>58</xdr:row>
      <xdr:rowOff>0</xdr:rowOff>
    </xdr:from>
    <xdr:to>
      <xdr:col>59</xdr:col>
      <xdr:colOff>0</xdr:colOff>
      <xdr:row>58</xdr:row>
      <xdr:rowOff>208800</xdr:rowOff>
    </xdr:to>
    <xdr:sp macro="" textlink="$CW$63">
      <xdr:nvSpPr>
        <xdr:cNvPr id="858" name="TextBox 857">
          <a:extLst>
            <a:ext uri="{FF2B5EF4-FFF2-40B4-BE49-F238E27FC236}">
              <a16:creationId xmlns:a16="http://schemas.microsoft.com/office/drawing/2014/main" id="{C7C69D23-B07B-D5E1-8808-01165C1249DB}"/>
            </a:ext>
          </a:extLst>
        </xdr:cNvPr>
        <xdr:cNvSpPr txBox="1"/>
      </xdr:nvSpPr>
      <xdr:spPr>
        <a:xfrm>
          <a:off x="12573000" y="12153900"/>
          <a:ext cx="914400" cy="208800"/>
        </a:xfrm>
        <a:prstGeom prst="rect">
          <a:avLst/>
        </a:prstGeom>
        <a:solidFill>
          <a:srgbClr val="00B050">
            <a:alpha val="30000"/>
          </a:srgbClr>
        </a:solidFill>
        <a:ln w="12700">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B5ACC0DE-A91E-47F8-B529-DF8A7A94532B}"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55</xdr:col>
      <xdr:colOff>0</xdr:colOff>
      <xdr:row>59</xdr:row>
      <xdr:rowOff>0</xdr:rowOff>
    </xdr:from>
    <xdr:to>
      <xdr:col>59</xdr:col>
      <xdr:colOff>0</xdr:colOff>
      <xdr:row>59</xdr:row>
      <xdr:rowOff>208800</xdr:rowOff>
    </xdr:to>
    <xdr:sp macro="" textlink="$CW$65">
      <xdr:nvSpPr>
        <xdr:cNvPr id="859" name="TextBox 858">
          <a:extLst>
            <a:ext uri="{FF2B5EF4-FFF2-40B4-BE49-F238E27FC236}">
              <a16:creationId xmlns:a16="http://schemas.microsoft.com/office/drawing/2014/main" id="{F98A67EE-48DA-95F9-67D0-A7FC0CC072ED}"/>
            </a:ext>
          </a:extLst>
        </xdr:cNvPr>
        <xdr:cNvSpPr txBox="1"/>
      </xdr:nvSpPr>
      <xdr:spPr>
        <a:xfrm>
          <a:off x="12573000" y="12363450"/>
          <a:ext cx="914400" cy="208800"/>
        </a:xfrm>
        <a:prstGeom prst="rect">
          <a:avLst/>
        </a:prstGeom>
        <a:solidFill>
          <a:srgbClr val="00B050">
            <a:alpha val="30000"/>
          </a:srgbClr>
        </a:solidFill>
        <a:ln w="12700">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2FD49F40-2A7E-40D1-BC26-7388E3D22D77}"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55</xdr:col>
      <xdr:colOff>0</xdr:colOff>
      <xdr:row>60</xdr:row>
      <xdr:rowOff>0</xdr:rowOff>
    </xdr:from>
    <xdr:to>
      <xdr:col>59</xdr:col>
      <xdr:colOff>0</xdr:colOff>
      <xdr:row>60</xdr:row>
      <xdr:rowOff>208800</xdr:rowOff>
    </xdr:to>
    <xdr:sp macro="" textlink="$CW$67">
      <xdr:nvSpPr>
        <xdr:cNvPr id="860" name="TextBox 859">
          <a:extLst>
            <a:ext uri="{FF2B5EF4-FFF2-40B4-BE49-F238E27FC236}">
              <a16:creationId xmlns:a16="http://schemas.microsoft.com/office/drawing/2014/main" id="{116B41D9-4FD0-1998-5E60-1C68A36D9626}"/>
            </a:ext>
          </a:extLst>
        </xdr:cNvPr>
        <xdr:cNvSpPr txBox="1"/>
      </xdr:nvSpPr>
      <xdr:spPr>
        <a:xfrm>
          <a:off x="12573000" y="12573000"/>
          <a:ext cx="914400" cy="208800"/>
        </a:xfrm>
        <a:prstGeom prst="rect">
          <a:avLst/>
        </a:prstGeom>
        <a:solidFill>
          <a:srgbClr val="00B050">
            <a:alpha val="30000"/>
          </a:srgbClr>
        </a:solidFill>
        <a:ln w="12700">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E721D956-FFD2-4B0D-BB33-5AC3CED10559}"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55</xdr:col>
      <xdr:colOff>0</xdr:colOff>
      <xdr:row>61</xdr:row>
      <xdr:rowOff>0</xdr:rowOff>
    </xdr:from>
    <xdr:to>
      <xdr:col>59</xdr:col>
      <xdr:colOff>0</xdr:colOff>
      <xdr:row>61</xdr:row>
      <xdr:rowOff>208800</xdr:rowOff>
    </xdr:to>
    <xdr:sp macro="" textlink="$CW$69">
      <xdr:nvSpPr>
        <xdr:cNvPr id="861" name="TextBox 860">
          <a:extLst>
            <a:ext uri="{FF2B5EF4-FFF2-40B4-BE49-F238E27FC236}">
              <a16:creationId xmlns:a16="http://schemas.microsoft.com/office/drawing/2014/main" id="{9142A11D-C153-50C6-E777-E159FA0881EA}"/>
            </a:ext>
          </a:extLst>
        </xdr:cNvPr>
        <xdr:cNvSpPr txBox="1"/>
      </xdr:nvSpPr>
      <xdr:spPr>
        <a:xfrm>
          <a:off x="12573000" y="12782550"/>
          <a:ext cx="914400" cy="208800"/>
        </a:xfrm>
        <a:prstGeom prst="rect">
          <a:avLst/>
        </a:prstGeom>
        <a:solidFill>
          <a:srgbClr val="00B050">
            <a:alpha val="30000"/>
          </a:srgbClr>
        </a:solidFill>
        <a:ln w="12700">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AD70FB1E-CAD9-425D-9772-ADFA3621680A}"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55</xdr:col>
      <xdr:colOff>0</xdr:colOff>
      <xdr:row>62</xdr:row>
      <xdr:rowOff>9524</xdr:rowOff>
    </xdr:from>
    <xdr:to>
      <xdr:col>59</xdr:col>
      <xdr:colOff>0</xdr:colOff>
      <xdr:row>63</xdr:row>
      <xdr:rowOff>8774</xdr:rowOff>
    </xdr:to>
    <xdr:sp macro="" textlink="$CW$71">
      <xdr:nvSpPr>
        <xdr:cNvPr id="862" name="TextBox 861">
          <a:extLst>
            <a:ext uri="{FF2B5EF4-FFF2-40B4-BE49-F238E27FC236}">
              <a16:creationId xmlns:a16="http://schemas.microsoft.com/office/drawing/2014/main" id="{31C5C112-DB5E-5A52-71D5-F50392D97E0D}"/>
            </a:ext>
          </a:extLst>
        </xdr:cNvPr>
        <xdr:cNvSpPr txBox="1"/>
      </xdr:nvSpPr>
      <xdr:spPr>
        <a:xfrm>
          <a:off x="12573000" y="13001624"/>
          <a:ext cx="914400" cy="208800"/>
        </a:xfrm>
        <a:prstGeom prst="rect">
          <a:avLst/>
        </a:prstGeom>
        <a:solidFill>
          <a:srgbClr val="00B050">
            <a:alpha val="30000"/>
          </a:srgbClr>
        </a:solidFill>
        <a:ln w="12700">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7ED5FCB8-A8BE-4F7F-B5AE-F9BA90AF0352}"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55</xdr:col>
      <xdr:colOff>0</xdr:colOff>
      <xdr:row>63</xdr:row>
      <xdr:rowOff>0</xdr:rowOff>
    </xdr:from>
    <xdr:to>
      <xdr:col>59</xdr:col>
      <xdr:colOff>0</xdr:colOff>
      <xdr:row>63</xdr:row>
      <xdr:rowOff>208800</xdr:rowOff>
    </xdr:to>
    <xdr:sp macro="" textlink="$CW$73">
      <xdr:nvSpPr>
        <xdr:cNvPr id="863" name="TextBox 862">
          <a:extLst>
            <a:ext uri="{FF2B5EF4-FFF2-40B4-BE49-F238E27FC236}">
              <a16:creationId xmlns:a16="http://schemas.microsoft.com/office/drawing/2014/main" id="{11909706-D990-5F1F-90DC-92A1368646A3}"/>
            </a:ext>
          </a:extLst>
        </xdr:cNvPr>
        <xdr:cNvSpPr txBox="1"/>
      </xdr:nvSpPr>
      <xdr:spPr>
        <a:xfrm>
          <a:off x="12573000" y="13201650"/>
          <a:ext cx="914400" cy="208800"/>
        </a:xfrm>
        <a:prstGeom prst="rect">
          <a:avLst/>
        </a:prstGeom>
        <a:solidFill>
          <a:srgbClr val="00B050">
            <a:alpha val="30000"/>
          </a:srgbClr>
        </a:solidFill>
        <a:ln w="12700">
          <a:solidFill>
            <a:srgbClr val="00B05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D515152E-DA9F-4B9E-BC62-0A80184D60E5}"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60</xdr:col>
      <xdr:colOff>0</xdr:colOff>
      <xdr:row>56</xdr:row>
      <xdr:rowOff>0</xdr:rowOff>
    </xdr:from>
    <xdr:to>
      <xdr:col>64</xdr:col>
      <xdr:colOff>0</xdr:colOff>
      <xdr:row>56</xdr:row>
      <xdr:rowOff>208800</xdr:rowOff>
    </xdr:to>
    <xdr:sp macro="" textlink="$DE$59">
      <xdr:nvSpPr>
        <xdr:cNvPr id="865" name="TextBox 864">
          <a:extLst>
            <a:ext uri="{FF2B5EF4-FFF2-40B4-BE49-F238E27FC236}">
              <a16:creationId xmlns:a16="http://schemas.microsoft.com/office/drawing/2014/main" id="{A5FB325B-3A9E-8E55-905C-296A7F7A3012}"/>
            </a:ext>
          </a:extLst>
        </xdr:cNvPr>
        <xdr:cNvSpPr txBox="1"/>
      </xdr:nvSpPr>
      <xdr:spPr>
        <a:xfrm>
          <a:off x="13716000" y="11734800"/>
          <a:ext cx="914400" cy="208800"/>
        </a:xfrm>
        <a:prstGeom prst="rect">
          <a:avLst/>
        </a:prstGeom>
        <a:solidFill>
          <a:srgbClr val="FF6600">
            <a:alpha val="30000"/>
          </a:srgbClr>
        </a:solidFill>
        <a:ln w="12700">
          <a:solidFill>
            <a:srgbClr val="FF66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FFC2127C-7373-48E9-BFC7-AFC22C42F6AE}"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60</xdr:col>
      <xdr:colOff>0</xdr:colOff>
      <xdr:row>56</xdr:row>
      <xdr:rowOff>209549</xdr:rowOff>
    </xdr:from>
    <xdr:to>
      <xdr:col>64</xdr:col>
      <xdr:colOff>0</xdr:colOff>
      <xdr:row>57</xdr:row>
      <xdr:rowOff>208799</xdr:rowOff>
    </xdr:to>
    <xdr:sp macro="" textlink="$DE$61">
      <xdr:nvSpPr>
        <xdr:cNvPr id="866" name="TextBox 865">
          <a:extLst>
            <a:ext uri="{FF2B5EF4-FFF2-40B4-BE49-F238E27FC236}">
              <a16:creationId xmlns:a16="http://schemas.microsoft.com/office/drawing/2014/main" id="{12A70BBF-8174-8839-9771-638531858121}"/>
            </a:ext>
          </a:extLst>
        </xdr:cNvPr>
        <xdr:cNvSpPr txBox="1"/>
      </xdr:nvSpPr>
      <xdr:spPr>
        <a:xfrm>
          <a:off x="13716000" y="11944349"/>
          <a:ext cx="914400" cy="208800"/>
        </a:xfrm>
        <a:prstGeom prst="rect">
          <a:avLst/>
        </a:prstGeom>
        <a:solidFill>
          <a:srgbClr val="FF6600">
            <a:alpha val="30000"/>
          </a:srgbClr>
        </a:solidFill>
        <a:ln w="12700">
          <a:solidFill>
            <a:srgbClr val="FF66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05F98149-E6FA-40C1-A19A-F6DF7F60DBCF}"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60</xdr:col>
      <xdr:colOff>0</xdr:colOff>
      <xdr:row>58</xdr:row>
      <xdr:rowOff>0</xdr:rowOff>
    </xdr:from>
    <xdr:to>
      <xdr:col>64</xdr:col>
      <xdr:colOff>0</xdr:colOff>
      <xdr:row>58</xdr:row>
      <xdr:rowOff>208800</xdr:rowOff>
    </xdr:to>
    <xdr:sp macro="" textlink="$DE$63">
      <xdr:nvSpPr>
        <xdr:cNvPr id="867" name="TextBox 866">
          <a:extLst>
            <a:ext uri="{FF2B5EF4-FFF2-40B4-BE49-F238E27FC236}">
              <a16:creationId xmlns:a16="http://schemas.microsoft.com/office/drawing/2014/main" id="{A1ABC2E6-2884-3A88-9097-B3ACE001F725}"/>
            </a:ext>
          </a:extLst>
        </xdr:cNvPr>
        <xdr:cNvSpPr txBox="1"/>
      </xdr:nvSpPr>
      <xdr:spPr>
        <a:xfrm>
          <a:off x="13716000" y="12153900"/>
          <a:ext cx="914400" cy="208800"/>
        </a:xfrm>
        <a:prstGeom prst="rect">
          <a:avLst/>
        </a:prstGeom>
        <a:solidFill>
          <a:srgbClr val="FF6600">
            <a:alpha val="30000"/>
          </a:srgbClr>
        </a:solidFill>
        <a:ln w="12700">
          <a:solidFill>
            <a:srgbClr val="FF66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32C6E5AF-37D3-44F9-B865-FF5349FFFA00}"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60</xdr:col>
      <xdr:colOff>0</xdr:colOff>
      <xdr:row>59</xdr:row>
      <xdr:rowOff>0</xdr:rowOff>
    </xdr:from>
    <xdr:to>
      <xdr:col>64</xdr:col>
      <xdr:colOff>0</xdr:colOff>
      <xdr:row>59</xdr:row>
      <xdr:rowOff>208800</xdr:rowOff>
    </xdr:to>
    <xdr:sp macro="" textlink="$DE$65">
      <xdr:nvSpPr>
        <xdr:cNvPr id="868" name="TextBox 867">
          <a:extLst>
            <a:ext uri="{FF2B5EF4-FFF2-40B4-BE49-F238E27FC236}">
              <a16:creationId xmlns:a16="http://schemas.microsoft.com/office/drawing/2014/main" id="{68A18A26-DB0C-0CD8-4CB8-5DA09BB58B63}"/>
            </a:ext>
          </a:extLst>
        </xdr:cNvPr>
        <xdr:cNvSpPr txBox="1"/>
      </xdr:nvSpPr>
      <xdr:spPr>
        <a:xfrm>
          <a:off x="13716000" y="12363450"/>
          <a:ext cx="914400" cy="208800"/>
        </a:xfrm>
        <a:prstGeom prst="rect">
          <a:avLst/>
        </a:prstGeom>
        <a:solidFill>
          <a:srgbClr val="FF6600">
            <a:alpha val="30000"/>
          </a:srgbClr>
        </a:solidFill>
        <a:ln w="12700">
          <a:solidFill>
            <a:srgbClr val="FF66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8F0B24DB-EF67-4C8B-97D8-A981BA90B4EB}"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60</xdr:col>
      <xdr:colOff>0</xdr:colOff>
      <xdr:row>60</xdr:row>
      <xdr:rowOff>0</xdr:rowOff>
    </xdr:from>
    <xdr:to>
      <xdr:col>64</xdr:col>
      <xdr:colOff>0</xdr:colOff>
      <xdr:row>60</xdr:row>
      <xdr:rowOff>208800</xdr:rowOff>
    </xdr:to>
    <xdr:sp macro="" textlink="$DE$67">
      <xdr:nvSpPr>
        <xdr:cNvPr id="869" name="TextBox 868">
          <a:extLst>
            <a:ext uri="{FF2B5EF4-FFF2-40B4-BE49-F238E27FC236}">
              <a16:creationId xmlns:a16="http://schemas.microsoft.com/office/drawing/2014/main" id="{B63505B7-6F7C-1AE8-9680-335193F58408}"/>
            </a:ext>
          </a:extLst>
        </xdr:cNvPr>
        <xdr:cNvSpPr txBox="1"/>
      </xdr:nvSpPr>
      <xdr:spPr>
        <a:xfrm>
          <a:off x="13716000" y="12573000"/>
          <a:ext cx="914400" cy="208800"/>
        </a:xfrm>
        <a:prstGeom prst="rect">
          <a:avLst/>
        </a:prstGeom>
        <a:solidFill>
          <a:srgbClr val="FF6600">
            <a:alpha val="30000"/>
          </a:srgbClr>
        </a:solidFill>
        <a:ln w="12700">
          <a:solidFill>
            <a:srgbClr val="FF66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479C4C5A-7BD5-4923-B6F9-2D3A3EBD7EA3}"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60</xdr:col>
      <xdr:colOff>0</xdr:colOff>
      <xdr:row>61</xdr:row>
      <xdr:rowOff>0</xdr:rowOff>
    </xdr:from>
    <xdr:to>
      <xdr:col>64</xdr:col>
      <xdr:colOff>0</xdr:colOff>
      <xdr:row>61</xdr:row>
      <xdr:rowOff>208800</xdr:rowOff>
    </xdr:to>
    <xdr:sp macro="" textlink="$DE$69">
      <xdr:nvSpPr>
        <xdr:cNvPr id="870" name="TextBox 869">
          <a:extLst>
            <a:ext uri="{FF2B5EF4-FFF2-40B4-BE49-F238E27FC236}">
              <a16:creationId xmlns:a16="http://schemas.microsoft.com/office/drawing/2014/main" id="{D7B3E4D8-7886-61A9-C506-5C6301F58880}"/>
            </a:ext>
          </a:extLst>
        </xdr:cNvPr>
        <xdr:cNvSpPr txBox="1"/>
      </xdr:nvSpPr>
      <xdr:spPr>
        <a:xfrm>
          <a:off x="13716000" y="12782550"/>
          <a:ext cx="914400" cy="208800"/>
        </a:xfrm>
        <a:prstGeom prst="rect">
          <a:avLst/>
        </a:prstGeom>
        <a:solidFill>
          <a:srgbClr val="FF6600">
            <a:alpha val="30000"/>
          </a:srgbClr>
        </a:solidFill>
        <a:ln w="12700">
          <a:solidFill>
            <a:srgbClr val="FF66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8CAD8E92-A8BB-446F-9ABB-158DD6CFDE20}"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60</xdr:col>
      <xdr:colOff>0</xdr:colOff>
      <xdr:row>61</xdr:row>
      <xdr:rowOff>209549</xdr:rowOff>
    </xdr:from>
    <xdr:to>
      <xdr:col>64</xdr:col>
      <xdr:colOff>0</xdr:colOff>
      <xdr:row>62</xdr:row>
      <xdr:rowOff>208799</xdr:rowOff>
    </xdr:to>
    <xdr:sp macro="" textlink="$DE$71">
      <xdr:nvSpPr>
        <xdr:cNvPr id="871" name="TextBox 870">
          <a:extLst>
            <a:ext uri="{FF2B5EF4-FFF2-40B4-BE49-F238E27FC236}">
              <a16:creationId xmlns:a16="http://schemas.microsoft.com/office/drawing/2014/main" id="{2735064D-8394-DAF2-D476-9DA66743B2AF}"/>
            </a:ext>
          </a:extLst>
        </xdr:cNvPr>
        <xdr:cNvSpPr txBox="1"/>
      </xdr:nvSpPr>
      <xdr:spPr>
        <a:xfrm>
          <a:off x="13716000" y="12992099"/>
          <a:ext cx="914400" cy="208800"/>
        </a:xfrm>
        <a:prstGeom prst="rect">
          <a:avLst/>
        </a:prstGeom>
        <a:solidFill>
          <a:srgbClr val="FF6600">
            <a:alpha val="30000"/>
          </a:srgbClr>
        </a:solidFill>
        <a:ln w="12700">
          <a:solidFill>
            <a:srgbClr val="FF66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03444F9B-FAFE-46E6-BE28-199D786F9981}"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60</xdr:col>
      <xdr:colOff>0</xdr:colOff>
      <xdr:row>63</xdr:row>
      <xdr:rowOff>0</xdr:rowOff>
    </xdr:from>
    <xdr:to>
      <xdr:col>64</xdr:col>
      <xdr:colOff>0</xdr:colOff>
      <xdr:row>63</xdr:row>
      <xdr:rowOff>208800</xdr:rowOff>
    </xdr:to>
    <xdr:sp macro="" textlink="$DE$73">
      <xdr:nvSpPr>
        <xdr:cNvPr id="872" name="TextBox 871">
          <a:extLst>
            <a:ext uri="{FF2B5EF4-FFF2-40B4-BE49-F238E27FC236}">
              <a16:creationId xmlns:a16="http://schemas.microsoft.com/office/drawing/2014/main" id="{6F836D21-3505-8C5A-42E8-09189EE19864}"/>
            </a:ext>
          </a:extLst>
        </xdr:cNvPr>
        <xdr:cNvSpPr txBox="1"/>
      </xdr:nvSpPr>
      <xdr:spPr>
        <a:xfrm>
          <a:off x="13716000" y="13201650"/>
          <a:ext cx="914400" cy="208800"/>
        </a:xfrm>
        <a:prstGeom prst="rect">
          <a:avLst/>
        </a:prstGeom>
        <a:solidFill>
          <a:srgbClr val="FF6600">
            <a:alpha val="30000"/>
          </a:srgbClr>
        </a:solidFill>
        <a:ln w="12700">
          <a:solidFill>
            <a:srgbClr val="FF66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B3E7E92D-A190-4B62-A212-7DA66CB2F122}"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65</xdr:col>
      <xdr:colOff>0</xdr:colOff>
      <xdr:row>56</xdr:row>
      <xdr:rowOff>0</xdr:rowOff>
    </xdr:from>
    <xdr:to>
      <xdr:col>69</xdr:col>
      <xdr:colOff>0</xdr:colOff>
      <xdr:row>56</xdr:row>
      <xdr:rowOff>208800</xdr:rowOff>
    </xdr:to>
    <xdr:sp macro="" textlink="$DM$59">
      <xdr:nvSpPr>
        <xdr:cNvPr id="874" name="TextBox 873">
          <a:extLst>
            <a:ext uri="{FF2B5EF4-FFF2-40B4-BE49-F238E27FC236}">
              <a16:creationId xmlns:a16="http://schemas.microsoft.com/office/drawing/2014/main" id="{192B6E76-0F51-64CF-704B-E5DB14936A1D}"/>
            </a:ext>
          </a:extLst>
        </xdr:cNvPr>
        <xdr:cNvSpPr txBox="1"/>
      </xdr:nvSpPr>
      <xdr:spPr>
        <a:xfrm>
          <a:off x="14859000" y="11734800"/>
          <a:ext cx="914400" cy="208800"/>
        </a:xfrm>
        <a:prstGeom prst="rect">
          <a:avLst/>
        </a:prstGeom>
        <a:solidFill>
          <a:srgbClr val="FF0000">
            <a:alpha val="30000"/>
          </a:srgbClr>
        </a:solid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E8220CAF-F3C5-4150-B657-800B1D7DA1ED}"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65</xdr:col>
      <xdr:colOff>0</xdr:colOff>
      <xdr:row>57</xdr:row>
      <xdr:rowOff>0</xdr:rowOff>
    </xdr:from>
    <xdr:to>
      <xdr:col>69</xdr:col>
      <xdr:colOff>0</xdr:colOff>
      <xdr:row>57</xdr:row>
      <xdr:rowOff>208800</xdr:rowOff>
    </xdr:to>
    <xdr:sp macro="" textlink="$DM$61">
      <xdr:nvSpPr>
        <xdr:cNvPr id="875" name="TextBox 874">
          <a:extLst>
            <a:ext uri="{FF2B5EF4-FFF2-40B4-BE49-F238E27FC236}">
              <a16:creationId xmlns:a16="http://schemas.microsoft.com/office/drawing/2014/main" id="{16D52D02-2463-0AD3-8078-31B24C947F02}"/>
            </a:ext>
          </a:extLst>
        </xdr:cNvPr>
        <xdr:cNvSpPr txBox="1"/>
      </xdr:nvSpPr>
      <xdr:spPr>
        <a:xfrm>
          <a:off x="14859000" y="11944350"/>
          <a:ext cx="914400" cy="208800"/>
        </a:xfrm>
        <a:prstGeom prst="rect">
          <a:avLst/>
        </a:prstGeom>
        <a:solidFill>
          <a:srgbClr val="FF0000">
            <a:alpha val="30000"/>
          </a:srgbClr>
        </a:solid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C21212BA-1231-4819-A6C8-F943033F11EE}"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65</xdr:col>
      <xdr:colOff>0</xdr:colOff>
      <xdr:row>58</xdr:row>
      <xdr:rowOff>0</xdr:rowOff>
    </xdr:from>
    <xdr:to>
      <xdr:col>69</xdr:col>
      <xdr:colOff>0</xdr:colOff>
      <xdr:row>58</xdr:row>
      <xdr:rowOff>208800</xdr:rowOff>
    </xdr:to>
    <xdr:sp macro="" textlink="$DM$63">
      <xdr:nvSpPr>
        <xdr:cNvPr id="876" name="TextBox 875">
          <a:extLst>
            <a:ext uri="{FF2B5EF4-FFF2-40B4-BE49-F238E27FC236}">
              <a16:creationId xmlns:a16="http://schemas.microsoft.com/office/drawing/2014/main" id="{67CCAE63-2F97-CDD3-8BFC-190D96FAED3E}"/>
            </a:ext>
          </a:extLst>
        </xdr:cNvPr>
        <xdr:cNvSpPr txBox="1"/>
      </xdr:nvSpPr>
      <xdr:spPr>
        <a:xfrm>
          <a:off x="14859000" y="12153900"/>
          <a:ext cx="914400" cy="208800"/>
        </a:xfrm>
        <a:prstGeom prst="rect">
          <a:avLst/>
        </a:prstGeom>
        <a:solidFill>
          <a:srgbClr val="FF0000">
            <a:alpha val="30000"/>
          </a:srgbClr>
        </a:solid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B6DCC370-BE3A-45BD-9F09-28004B0E5CB3}"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65</xdr:col>
      <xdr:colOff>0</xdr:colOff>
      <xdr:row>59</xdr:row>
      <xdr:rowOff>0</xdr:rowOff>
    </xdr:from>
    <xdr:to>
      <xdr:col>69</xdr:col>
      <xdr:colOff>0</xdr:colOff>
      <xdr:row>59</xdr:row>
      <xdr:rowOff>208800</xdr:rowOff>
    </xdr:to>
    <xdr:sp macro="" textlink="$DM$65">
      <xdr:nvSpPr>
        <xdr:cNvPr id="877" name="TextBox 876">
          <a:extLst>
            <a:ext uri="{FF2B5EF4-FFF2-40B4-BE49-F238E27FC236}">
              <a16:creationId xmlns:a16="http://schemas.microsoft.com/office/drawing/2014/main" id="{2755E4E4-75C1-CE1C-5FCB-C39A1F9CE70D}"/>
            </a:ext>
          </a:extLst>
        </xdr:cNvPr>
        <xdr:cNvSpPr txBox="1"/>
      </xdr:nvSpPr>
      <xdr:spPr>
        <a:xfrm>
          <a:off x="14859000" y="12363450"/>
          <a:ext cx="914400" cy="208800"/>
        </a:xfrm>
        <a:prstGeom prst="rect">
          <a:avLst/>
        </a:prstGeom>
        <a:solidFill>
          <a:srgbClr val="FF0000">
            <a:alpha val="30000"/>
          </a:srgbClr>
        </a:solid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C24E8D8F-0AF6-4C8B-9552-A834733EB243}"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65</xdr:col>
      <xdr:colOff>0</xdr:colOff>
      <xdr:row>60</xdr:row>
      <xdr:rowOff>0</xdr:rowOff>
    </xdr:from>
    <xdr:to>
      <xdr:col>69</xdr:col>
      <xdr:colOff>0</xdr:colOff>
      <xdr:row>60</xdr:row>
      <xdr:rowOff>208800</xdr:rowOff>
    </xdr:to>
    <xdr:sp macro="" textlink="$DM$67">
      <xdr:nvSpPr>
        <xdr:cNvPr id="878" name="TextBox 877">
          <a:extLst>
            <a:ext uri="{FF2B5EF4-FFF2-40B4-BE49-F238E27FC236}">
              <a16:creationId xmlns:a16="http://schemas.microsoft.com/office/drawing/2014/main" id="{22F07651-29AF-D165-8300-3E08D9EC909D}"/>
            </a:ext>
          </a:extLst>
        </xdr:cNvPr>
        <xdr:cNvSpPr txBox="1"/>
      </xdr:nvSpPr>
      <xdr:spPr>
        <a:xfrm>
          <a:off x="14859000" y="12573000"/>
          <a:ext cx="914400" cy="208800"/>
        </a:xfrm>
        <a:prstGeom prst="rect">
          <a:avLst/>
        </a:prstGeom>
        <a:solidFill>
          <a:srgbClr val="FF0000">
            <a:alpha val="30000"/>
          </a:srgbClr>
        </a:solid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AABE1036-D663-4E10-8546-55D1EFB5E0DE}"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65</xdr:col>
      <xdr:colOff>0</xdr:colOff>
      <xdr:row>61</xdr:row>
      <xdr:rowOff>0</xdr:rowOff>
    </xdr:from>
    <xdr:to>
      <xdr:col>69</xdr:col>
      <xdr:colOff>0</xdr:colOff>
      <xdr:row>61</xdr:row>
      <xdr:rowOff>208800</xdr:rowOff>
    </xdr:to>
    <xdr:sp macro="" textlink="$DM$69">
      <xdr:nvSpPr>
        <xdr:cNvPr id="879" name="TextBox 878">
          <a:extLst>
            <a:ext uri="{FF2B5EF4-FFF2-40B4-BE49-F238E27FC236}">
              <a16:creationId xmlns:a16="http://schemas.microsoft.com/office/drawing/2014/main" id="{09E98B83-BF50-7DDD-F8FA-0A76B9B61E28}"/>
            </a:ext>
          </a:extLst>
        </xdr:cNvPr>
        <xdr:cNvSpPr txBox="1"/>
      </xdr:nvSpPr>
      <xdr:spPr>
        <a:xfrm>
          <a:off x="14859000" y="12782550"/>
          <a:ext cx="914400" cy="208800"/>
        </a:xfrm>
        <a:prstGeom prst="rect">
          <a:avLst/>
        </a:prstGeom>
        <a:solidFill>
          <a:srgbClr val="FF0000">
            <a:alpha val="30000"/>
          </a:srgbClr>
        </a:solid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A4EBA5C2-B645-4693-8652-D1A000B0A53E}"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65</xdr:col>
      <xdr:colOff>0</xdr:colOff>
      <xdr:row>62</xdr:row>
      <xdr:rowOff>0</xdr:rowOff>
    </xdr:from>
    <xdr:to>
      <xdr:col>69</xdr:col>
      <xdr:colOff>0</xdr:colOff>
      <xdr:row>62</xdr:row>
      <xdr:rowOff>208800</xdr:rowOff>
    </xdr:to>
    <xdr:sp macro="" textlink="$DM$71">
      <xdr:nvSpPr>
        <xdr:cNvPr id="880" name="TextBox 879">
          <a:extLst>
            <a:ext uri="{FF2B5EF4-FFF2-40B4-BE49-F238E27FC236}">
              <a16:creationId xmlns:a16="http://schemas.microsoft.com/office/drawing/2014/main" id="{BC4110CD-0D07-27D6-AE4F-CA6E17B70D69}"/>
            </a:ext>
          </a:extLst>
        </xdr:cNvPr>
        <xdr:cNvSpPr txBox="1"/>
      </xdr:nvSpPr>
      <xdr:spPr>
        <a:xfrm>
          <a:off x="14859000" y="12992100"/>
          <a:ext cx="914400" cy="208800"/>
        </a:xfrm>
        <a:prstGeom prst="rect">
          <a:avLst/>
        </a:prstGeom>
        <a:solidFill>
          <a:srgbClr val="FF0000">
            <a:alpha val="30000"/>
          </a:srgbClr>
        </a:solid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F561EF42-A053-46F7-BE84-6C3F5B69DB9D}"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65</xdr:col>
      <xdr:colOff>0</xdr:colOff>
      <xdr:row>63</xdr:row>
      <xdr:rowOff>0</xdr:rowOff>
    </xdr:from>
    <xdr:to>
      <xdr:col>69</xdr:col>
      <xdr:colOff>0</xdr:colOff>
      <xdr:row>63</xdr:row>
      <xdr:rowOff>208800</xdr:rowOff>
    </xdr:to>
    <xdr:sp macro="" textlink="$DM$73">
      <xdr:nvSpPr>
        <xdr:cNvPr id="881" name="TextBox 880">
          <a:extLst>
            <a:ext uri="{FF2B5EF4-FFF2-40B4-BE49-F238E27FC236}">
              <a16:creationId xmlns:a16="http://schemas.microsoft.com/office/drawing/2014/main" id="{1AFED191-78B5-0271-920E-C966D94877DF}"/>
            </a:ext>
          </a:extLst>
        </xdr:cNvPr>
        <xdr:cNvSpPr txBox="1"/>
      </xdr:nvSpPr>
      <xdr:spPr>
        <a:xfrm>
          <a:off x="14859000" y="13201650"/>
          <a:ext cx="914400" cy="208800"/>
        </a:xfrm>
        <a:prstGeom prst="rect">
          <a:avLst/>
        </a:prstGeom>
        <a:solidFill>
          <a:srgbClr val="FF0000">
            <a:alpha val="30000"/>
          </a:srgbClr>
        </a:solid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1D13D3EE-39EC-490C-A207-9D7E43EC3228}" type="TxLink">
            <a:rPr lang="en-US" sz="800" b="1" i="0" u="none" strike="noStrike"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7</xdr:col>
      <xdr:colOff>0</xdr:colOff>
      <xdr:row>45</xdr:row>
      <xdr:rowOff>0</xdr:rowOff>
    </xdr:from>
    <xdr:to>
      <xdr:col>11</xdr:col>
      <xdr:colOff>0</xdr:colOff>
      <xdr:row>45</xdr:row>
      <xdr:rowOff>208800</xdr:rowOff>
    </xdr:to>
    <xdr:sp macro="" textlink="PLANS!$CI$4">
      <xdr:nvSpPr>
        <xdr:cNvPr id="883" name="TextBox 882">
          <a:extLst>
            <a:ext uri="{FF2B5EF4-FFF2-40B4-BE49-F238E27FC236}">
              <a16:creationId xmlns:a16="http://schemas.microsoft.com/office/drawing/2014/main" id="{8366D5D5-8385-8707-3DEB-0F0745BA69F4}"/>
            </a:ext>
          </a:extLst>
        </xdr:cNvPr>
        <xdr:cNvSpPr txBox="1"/>
      </xdr:nvSpPr>
      <xdr:spPr>
        <a:xfrm>
          <a:off x="1600200" y="942975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7762D661-6571-4D9A-8980-DAA2864D332B}"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11</xdr:col>
      <xdr:colOff>0</xdr:colOff>
      <xdr:row>45</xdr:row>
      <xdr:rowOff>0</xdr:rowOff>
    </xdr:from>
    <xdr:to>
      <xdr:col>15</xdr:col>
      <xdr:colOff>0</xdr:colOff>
      <xdr:row>45</xdr:row>
      <xdr:rowOff>208800</xdr:rowOff>
    </xdr:to>
    <xdr:sp macro="" textlink="PLANS!$CI$5">
      <xdr:nvSpPr>
        <xdr:cNvPr id="884" name="TextBox 883">
          <a:extLst>
            <a:ext uri="{FF2B5EF4-FFF2-40B4-BE49-F238E27FC236}">
              <a16:creationId xmlns:a16="http://schemas.microsoft.com/office/drawing/2014/main" id="{39F639D7-3508-2CCF-4615-059C9B0F3FA1}"/>
            </a:ext>
          </a:extLst>
        </xdr:cNvPr>
        <xdr:cNvSpPr txBox="1"/>
      </xdr:nvSpPr>
      <xdr:spPr>
        <a:xfrm>
          <a:off x="2514600" y="942975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607BC55C-0990-47C0-B3D4-F635EB5513FC}"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15</xdr:col>
      <xdr:colOff>0</xdr:colOff>
      <xdr:row>45</xdr:row>
      <xdr:rowOff>750</xdr:rowOff>
    </xdr:from>
    <xdr:to>
      <xdr:col>19</xdr:col>
      <xdr:colOff>0</xdr:colOff>
      <xdr:row>46</xdr:row>
      <xdr:rowOff>0</xdr:rowOff>
    </xdr:to>
    <xdr:sp macro="" textlink="PLANS!$CI$6">
      <xdr:nvSpPr>
        <xdr:cNvPr id="885" name="TextBox 884">
          <a:extLst>
            <a:ext uri="{FF2B5EF4-FFF2-40B4-BE49-F238E27FC236}">
              <a16:creationId xmlns:a16="http://schemas.microsoft.com/office/drawing/2014/main" id="{38DBFA61-27B6-C7DC-70C7-C37275D6CB26}"/>
            </a:ext>
          </a:extLst>
        </xdr:cNvPr>
        <xdr:cNvSpPr txBox="1"/>
      </xdr:nvSpPr>
      <xdr:spPr>
        <a:xfrm>
          <a:off x="3429000" y="943050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D55FE9C2-33EA-45E2-A109-5CD3D3544291}"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19</xdr:col>
      <xdr:colOff>0</xdr:colOff>
      <xdr:row>45</xdr:row>
      <xdr:rowOff>0</xdr:rowOff>
    </xdr:from>
    <xdr:to>
      <xdr:col>23</xdr:col>
      <xdr:colOff>0</xdr:colOff>
      <xdr:row>45</xdr:row>
      <xdr:rowOff>208800</xdr:rowOff>
    </xdr:to>
    <xdr:sp macro="" textlink="PLANS!$CI$7">
      <xdr:nvSpPr>
        <xdr:cNvPr id="886" name="TextBox 885">
          <a:extLst>
            <a:ext uri="{FF2B5EF4-FFF2-40B4-BE49-F238E27FC236}">
              <a16:creationId xmlns:a16="http://schemas.microsoft.com/office/drawing/2014/main" id="{2E9A4034-529E-840D-8B95-46063857BFE7}"/>
            </a:ext>
          </a:extLst>
        </xdr:cNvPr>
        <xdr:cNvSpPr txBox="1"/>
      </xdr:nvSpPr>
      <xdr:spPr>
        <a:xfrm>
          <a:off x="4343400" y="942975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2A608D24-08E7-4DC5-9840-CFE19583A1D7}"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23</xdr:col>
      <xdr:colOff>0</xdr:colOff>
      <xdr:row>45</xdr:row>
      <xdr:rowOff>0</xdr:rowOff>
    </xdr:from>
    <xdr:to>
      <xdr:col>27</xdr:col>
      <xdr:colOff>0</xdr:colOff>
      <xdr:row>45</xdr:row>
      <xdr:rowOff>208800</xdr:rowOff>
    </xdr:to>
    <xdr:sp macro="" textlink="PLANS!$CI$8">
      <xdr:nvSpPr>
        <xdr:cNvPr id="887" name="TextBox 886">
          <a:extLst>
            <a:ext uri="{FF2B5EF4-FFF2-40B4-BE49-F238E27FC236}">
              <a16:creationId xmlns:a16="http://schemas.microsoft.com/office/drawing/2014/main" id="{14BDBE8D-B714-943F-AE03-2C3F5F2D7152}"/>
            </a:ext>
          </a:extLst>
        </xdr:cNvPr>
        <xdr:cNvSpPr txBox="1"/>
      </xdr:nvSpPr>
      <xdr:spPr>
        <a:xfrm>
          <a:off x="5257800" y="942975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398578C1-E198-46C2-93E8-0F7388B2519B}"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27</xdr:col>
      <xdr:colOff>0</xdr:colOff>
      <xdr:row>45</xdr:row>
      <xdr:rowOff>750</xdr:rowOff>
    </xdr:from>
    <xdr:to>
      <xdr:col>31</xdr:col>
      <xdr:colOff>0</xdr:colOff>
      <xdr:row>46</xdr:row>
      <xdr:rowOff>0</xdr:rowOff>
    </xdr:to>
    <xdr:sp macro="" textlink="PLANS!$CI$9">
      <xdr:nvSpPr>
        <xdr:cNvPr id="888" name="TextBox 887">
          <a:extLst>
            <a:ext uri="{FF2B5EF4-FFF2-40B4-BE49-F238E27FC236}">
              <a16:creationId xmlns:a16="http://schemas.microsoft.com/office/drawing/2014/main" id="{E10FB30C-6692-E4AB-52E9-AC33CFD0C16B}"/>
            </a:ext>
          </a:extLst>
        </xdr:cNvPr>
        <xdr:cNvSpPr txBox="1"/>
      </xdr:nvSpPr>
      <xdr:spPr>
        <a:xfrm>
          <a:off x="6172200" y="943050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50099EA6-90E1-4778-A28B-8146FA61ACEC}"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7</xdr:col>
      <xdr:colOff>0</xdr:colOff>
      <xdr:row>45</xdr:row>
      <xdr:rowOff>208800</xdr:rowOff>
    </xdr:from>
    <xdr:to>
      <xdr:col>11</xdr:col>
      <xdr:colOff>0</xdr:colOff>
      <xdr:row>46</xdr:row>
      <xdr:rowOff>208050</xdr:rowOff>
    </xdr:to>
    <xdr:sp macro="" textlink="PLANS!$CI$10">
      <xdr:nvSpPr>
        <xdr:cNvPr id="889" name="TextBox 888">
          <a:extLst>
            <a:ext uri="{FF2B5EF4-FFF2-40B4-BE49-F238E27FC236}">
              <a16:creationId xmlns:a16="http://schemas.microsoft.com/office/drawing/2014/main" id="{1C97662A-9EAC-8E88-02F4-C4A50034D0E5}"/>
            </a:ext>
          </a:extLst>
        </xdr:cNvPr>
        <xdr:cNvSpPr txBox="1"/>
      </xdr:nvSpPr>
      <xdr:spPr>
        <a:xfrm>
          <a:off x="1600200" y="963855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0A53470C-7F50-4748-AEC8-0179B894767B}" type="TxLink">
            <a:rPr lang="en-US" sz="800" b="1" baseline="0">
              <a:solidFill>
                <a:schemeClr val="bg1"/>
              </a:solidFill>
              <a:latin typeface="+mn-lt"/>
              <a:ea typeface="+mn-ea"/>
              <a:cs typeface="+mn-cs"/>
            </a:rPr>
            <a:pPr marL="0" indent="0" algn="l"/>
            <a:t>MON 8 EXAMPLE EVENT</a:t>
          </a:fld>
          <a:endParaRPr lang="en-GB" sz="800" b="1" baseline="0">
            <a:solidFill>
              <a:schemeClr val="bg1"/>
            </a:solidFill>
            <a:latin typeface="+mn-lt"/>
            <a:ea typeface="+mn-ea"/>
            <a:cs typeface="+mn-cs"/>
          </a:endParaRPr>
        </a:p>
      </xdr:txBody>
    </xdr:sp>
    <xdr:clientData fLocksWithSheet="0"/>
  </xdr:twoCellAnchor>
  <xdr:twoCellAnchor>
    <xdr:from>
      <xdr:col>11</xdr:col>
      <xdr:colOff>0</xdr:colOff>
      <xdr:row>45</xdr:row>
      <xdr:rowOff>208800</xdr:rowOff>
    </xdr:from>
    <xdr:to>
      <xdr:col>15</xdr:col>
      <xdr:colOff>0</xdr:colOff>
      <xdr:row>46</xdr:row>
      <xdr:rowOff>208050</xdr:rowOff>
    </xdr:to>
    <xdr:sp macro="" textlink="PLANS!$CI$11">
      <xdr:nvSpPr>
        <xdr:cNvPr id="890" name="TextBox 889">
          <a:extLst>
            <a:ext uri="{FF2B5EF4-FFF2-40B4-BE49-F238E27FC236}">
              <a16:creationId xmlns:a16="http://schemas.microsoft.com/office/drawing/2014/main" id="{30B28C8C-0AA9-7003-90C9-4F1389491779}"/>
            </a:ext>
          </a:extLst>
        </xdr:cNvPr>
        <xdr:cNvSpPr txBox="1"/>
      </xdr:nvSpPr>
      <xdr:spPr>
        <a:xfrm>
          <a:off x="2514600" y="963855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DD7478CB-21E9-4DD5-8809-076C9592CB56}"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15</xdr:col>
      <xdr:colOff>0</xdr:colOff>
      <xdr:row>46</xdr:row>
      <xdr:rowOff>0</xdr:rowOff>
    </xdr:from>
    <xdr:to>
      <xdr:col>19</xdr:col>
      <xdr:colOff>0</xdr:colOff>
      <xdr:row>46</xdr:row>
      <xdr:rowOff>208800</xdr:rowOff>
    </xdr:to>
    <xdr:sp macro="" textlink="PLANS!$CI$12">
      <xdr:nvSpPr>
        <xdr:cNvPr id="891" name="TextBox 890">
          <a:extLst>
            <a:ext uri="{FF2B5EF4-FFF2-40B4-BE49-F238E27FC236}">
              <a16:creationId xmlns:a16="http://schemas.microsoft.com/office/drawing/2014/main" id="{4812637F-361A-B26D-870B-48BA2585BAEA}"/>
            </a:ext>
          </a:extLst>
        </xdr:cNvPr>
        <xdr:cNvSpPr txBox="1"/>
      </xdr:nvSpPr>
      <xdr:spPr>
        <a:xfrm>
          <a:off x="3429000" y="963930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4C489B10-9AAB-4E0B-93BD-5BD6BC5CDDC5}"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19</xdr:col>
      <xdr:colOff>0</xdr:colOff>
      <xdr:row>45</xdr:row>
      <xdr:rowOff>208800</xdr:rowOff>
    </xdr:from>
    <xdr:to>
      <xdr:col>23</xdr:col>
      <xdr:colOff>0</xdr:colOff>
      <xdr:row>46</xdr:row>
      <xdr:rowOff>208050</xdr:rowOff>
    </xdr:to>
    <xdr:sp macro="" textlink="PLANS!$CI$13">
      <xdr:nvSpPr>
        <xdr:cNvPr id="892" name="TextBox 891">
          <a:extLst>
            <a:ext uri="{FF2B5EF4-FFF2-40B4-BE49-F238E27FC236}">
              <a16:creationId xmlns:a16="http://schemas.microsoft.com/office/drawing/2014/main" id="{2D78300A-03E5-095E-B0CB-CE50211F4236}"/>
            </a:ext>
          </a:extLst>
        </xdr:cNvPr>
        <xdr:cNvSpPr txBox="1"/>
      </xdr:nvSpPr>
      <xdr:spPr>
        <a:xfrm>
          <a:off x="4343400" y="963855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9624F807-064E-4470-B4B9-CD38F39D6EC4}"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23</xdr:col>
      <xdr:colOff>0</xdr:colOff>
      <xdr:row>45</xdr:row>
      <xdr:rowOff>208800</xdr:rowOff>
    </xdr:from>
    <xdr:to>
      <xdr:col>27</xdr:col>
      <xdr:colOff>0</xdr:colOff>
      <xdr:row>46</xdr:row>
      <xdr:rowOff>208050</xdr:rowOff>
    </xdr:to>
    <xdr:sp macro="" textlink="PLANS!$CI$14">
      <xdr:nvSpPr>
        <xdr:cNvPr id="893" name="TextBox 892">
          <a:extLst>
            <a:ext uri="{FF2B5EF4-FFF2-40B4-BE49-F238E27FC236}">
              <a16:creationId xmlns:a16="http://schemas.microsoft.com/office/drawing/2014/main" id="{E7D9CCA7-FADC-BE14-7DDB-B2371CCCBA5E}"/>
            </a:ext>
          </a:extLst>
        </xdr:cNvPr>
        <xdr:cNvSpPr txBox="1"/>
      </xdr:nvSpPr>
      <xdr:spPr>
        <a:xfrm>
          <a:off x="5257800" y="963855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9E42517A-9536-46AB-A7E7-573C7E1A0132}"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27</xdr:col>
      <xdr:colOff>0</xdr:colOff>
      <xdr:row>46</xdr:row>
      <xdr:rowOff>0</xdr:rowOff>
    </xdr:from>
    <xdr:to>
      <xdr:col>31</xdr:col>
      <xdr:colOff>0</xdr:colOff>
      <xdr:row>46</xdr:row>
      <xdr:rowOff>208800</xdr:rowOff>
    </xdr:to>
    <xdr:sp macro="" textlink="PLANS!$CI$15">
      <xdr:nvSpPr>
        <xdr:cNvPr id="894" name="TextBox 893">
          <a:extLst>
            <a:ext uri="{FF2B5EF4-FFF2-40B4-BE49-F238E27FC236}">
              <a16:creationId xmlns:a16="http://schemas.microsoft.com/office/drawing/2014/main" id="{1810C6A3-ACA3-173C-E5C2-F8D5BA0EE5B8}"/>
            </a:ext>
          </a:extLst>
        </xdr:cNvPr>
        <xdr:cNvSpPr txBox="1"/>
      </xdr:nvSpPr>
      <xdr:spPr>
        <a:xfrm>
          <a:off x="6172200" y="963930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4DC62D1B-CB78-41BA-80C9-0D92E5A4D3C7}"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7</xdr:col>
      <xdr:colOff>0</xdr:colOff>
      <xdr:row>47</xdr:row>
      <xdr:rowOff>0</xdr:rowOff>
    </xdr:from>
    <xdr:to>
      <xdr:col>11</xdr:col>
      <xdr:colOff>0</xdr:colOff>
      <xdr:row>47</xdr:row>
      <xdr:rowOff>208800</xdr:rowOff>
    </xdr:to>
    <xdr:sp macro="" textlink="PLANS!$CI$16">
      <xdr:nvSpPr>
        <xdr:cNvPr id="895" name="TextBox 894">
          <a:extLst>
            <a:ext uri="{FF2B5EF4-FFF2-40B4-BE49-F238E27FC236}">
              <a16:creationId xmlns:a16="http://schemas.microsoft.com/office/drawing/2014/main" id="{FD829E43-CC5A-BCC2-F7F5-191E64F366B1}"/>
            </a:ext>
          </a:extLst>
        </xdr:cNvPr>
        <xdr:cNvSpPr txBox="1"/>
      </xdr:nvSpPr>
      <xdr:spPr>
        <a:xfrm>
          <a:off x="1600200" y="984885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35F288F5-1C8E-4F2F-9918-7ADE530379DA}" type="TxLink">
            <a:rPr lang="en-US" sz="800" b="1" baseline="0">
              <a:solidFill>
                <a:schemeClr val="bg1"/>
              </a:solidFill>
              <a:latin typeface="+mn-lt"/>
              <a:ea typeface="+mn-ea"/>
              <a:cs typeface="+mn-cs"/>
            </a:rPr>
            <a:pPr marL="0" indent="0" algn="l"/>
            <a:t>MON 15 09.00 EXAMPLE WITH TIME</a:t>
          </a:fld>
          <a:endParaRPr lang="en-GB" sz="800" b="1" baseline="0">
            <a:solidFill>
              <a:schemeClr val="bg1"/>
            </a:solidFill>
            <a:latin typeface="+mn-lt"/>
            <a:ea typeface="+mn-ea"/>
            <a:cs typeface="+mn-cs"/>
          </a:endParaRPr>
        </a:p>
      </xdr:txBody>
    </xdr:sp>
    <xdr:clientData fLocksWithSheet="0"/>
  </xdr:twoCellAnchor>
  <xdr:twoCellAnchor>
    <xdr:from>
      <xdr:col>11</xdr:col>
      <xdr:colOff>0</xdr:colOff>
      <xdr:row>47</xdr:row>
      <xdr:rowOff>0</xdr:rowOff>
    </xdr:from>
    <xdr:to>
      <xdr:col>15</xdr:col>
      <xdr:colOff>0</xdr:colOff>
      <xdr:row>47</xdr:row>
      <xdr:rowOff>208800</xdr:rowOff>
    </xdr:to>
    <xdr:sp macro="" textlink="PLANS!$CI$17">
      <xdr:nvSpPr>
        <xdr:cNvPr id="896" name="TextBox 895">
          <a:extLst>
            <a:ext uri="{FF2B5EF4-FFF2-40B4-BE49-F238E27FC236}">
              <a16:creationId xmlns:a16="http://schemas.microsoft.com/office/drawing/2014/main" id="{FFA59B69-4594-E750-F01B-8A913E72887D}"/>
            </a:ext>
          </a:extLst>
        </xdr:cNvPr>
        <xdr:cNvSpPr txBox="1"/>
      </xdr:nvSpPr>
      <xdr:spPr>
        <a:xfrm>
          <a:off x="2514600" y="984885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BEE7E7EF-35BC-444D-BBC9-5E77CE6C23C4}"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15</xdr:col>
      <xdr:colOff>0</xdr:colOff>
      <xdr:row>47</xdr:row>
      <xdr:rowOff>750</xdr:rowOff>
    </xdr:from>
    <xdr:to>
      <xdr:col>19</xdr:col>
      <xdr:colOff>0</xdr:colOff>
      <xdr:row>48</xdr:row>
      <xdr:rowOff>0</xdr:rowOff>
    </xdr:to>
    <xdr:sp macro="" textlink="PLANS!$CI$18">
      <xdr:nvSpPr>
        <xdr:cNvPr id="897" name="TextBox 896">
          <a:extLst>
            <a:ext uri="{FF2B5EF4-FFF2-40B4-BE49-F238E27FC236}">
              <a16:creationId xmlns:a16="http://schemas.microsoft.com/office/drawing/2014/main" id="{66125FDE-0A9D-82B0-20CD-14E85B1369F8}"/>
            </a:ext>
          </a:extLst>
        </xdr:cNvPr>
        <xdr:cNvSpPr txBox="1"/>
      </xdr:nvSpPr>
      <xdr:spPr>
        <a:xfrm>
          <a:off x="3429000" y="984960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1C1DE69D-AE01-461F-A900-72890398AA11}"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19</xdr:col>
      <xdr:colOff>0</xdr:colOff>
      <xdr:row>47</xdr:row>
      <xdr:rowOff>0</xdr:rowOff>
    </xdr:from>
    <xdr:to>
      <xdr:col>23</xdr:col>
      <xdr:colOff>0</xdr:colOff>
      <xdr:row>47</xdr:row>
      <xdr:rowOff>208800</xdr:rowOff>
    </xdr:to>
    <xdr:sp macro="" textlink="PLANS!$CI$19">
      <xdr:nvSpPr>
        <xdr:cNvPr id="898" name="TextBox 897">
          <a:extLst>
            <a:ext uri="{FF2B5EF4-FFF2-40B4-BE49-F238E27FC236}">
              <a16:creationId xmlns:a16="http://schemas.microsoft.com/office/drawing/2014/main" id="{CAE66888-6E18-37A5-9334-2AED22F730BB}"/>
            </a:ext>
          </a:extLst>
        </xdr:cNvPr>
        <xdr:cNvSpPr txBox="1"/>
      </xdr:nvSpPr>
      <xdr:spPr>
        <a:xfrm>
          <a:off x="4343400" y="984885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C3AB562D-571B-46E9-8DC2-8186CD9910AD}"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23</xdr:col>
      <xdr:colOff>0</xdr:colOff>
      <xdr:row>47</xdr:row>
      <xdr:rowOff>0</xdr:rowOff>
    </xdr:from>
    <xdr:to>
      <xdr:col>27</xdr:col>
      <xdr:colOff>0</xdr:colOff>
      <xdr:row>47</xdr:row>
      <xdr:rowOff>208800</xdr:rowOff>
    </xdr:to>
    <xdr:sp macro="" textlink="PLANS!$CI$20">
      <xdr:nvSpPr>
        <xdr:cNvPr id="899" name="TextBox 898">
          <a:extLst>
            <a:ext uri="{FF2B5EF4-FFF2-40B4-BE49-F238E27FC236}">
              <a16:creationId xmlns:a16="http://schemas.microsoft.com/office/drawing/2014/main" id="{8BA6A1B0-AE0F-8A9D-E699-3B0D22CE7AA5}"/>
            </a:ext>
          </a:extLst>
        </xdr:cNvPr>
        <xdr:cNvSpPr txBox="1"/>
      </xdr:nvSpPr>
      <xdr:spPr>
        <a:xfrm>
          <a:off x="5257800" y="984885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6A71E007-09D5-4F77-8A47-6DE851B30BC7}"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27</xdr:col>
      <xdr:colOff>0</xdr:colOff>
      <xdr:row>47</xdr:row>
      <xdr:rowOff>750</xdr:rowOff>
    </xdr:from>
    <xdr:to>
      <xdr:col>31</xdr:col>
      <xdr:colOff>0</xdr:colOff>
      <xdr:row>48</xdr:row>
      <xdr:rowOff>0</xdr:rowOff>
    </xdr:to>
    <xdr:sp macro="" textlink="PLANS!$CI$21">
      <xdr:nvSpPr>
        <xdr:cNvPr id="900" name="TextBox 899">
          <a:extLst>
            <a:ext uri="{FF2B5EF4-FFF2-40B4-BE49-F238E27FC236}">
              <a16:creationId xmlns:a16="http://schemas.microsoft.com/office/drawing/2014/main" id="{5484FD21-29AA-1FA9-CC55-8EE46CBAB013}"/>
            </a:ext>
          </a:extLst>
        </xdr:cNvPr>
        <xdr:cNvSpPr txBox="1"/>
      </xdr:nvSpPr>
      <xdr:spPr>
        <a:xfrm>
          <a:off x="6172200" y="984960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95F5C860-28E4-40C8-90FF-B380E66A2B9F}"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7</xdr:col>
      <xdr:colOff>0</xdr:colOff>
      <xdr:row>48</xdr:row>
      <xdr:rowOff>0</xdr:rowOff>
    </xdr:from>
    <xdr:to>
      <xdr:col>11</xdr:col>
      <xdr:colOff>0</xdr:colOff>
      <xdr:row>48</xdr:row>
      <xdr:rowOff>208800</xdr:rowOff>
    </xdr:to>
    <xdr:sp macro="" textlink="PLANS!$CI$22">
      <xdr:nvSpPr>
        <xdr:cNvPr id="901" name="TextBox 900">
          <a:extLst>
            <a:ext uri="{FF2B5EF4-FFF2-40B4-BE49-F238E27FC236}">
              <a16:creationId xmlns:a16="http://schemas.microsoft.com/office/drawing/2014/main" id="{C33B0093-5A60-68AB-45C9-B2A9A51CE230}"/>
            </a:ext>
          </a:extLst>
        </xdr:cNvPr>
        <xdr:cNvSpPr txBox="1"/>
      </xdr:nvSpPr>
      <xdr:spPr>
        <a:xfrm>
          <a:off x="1600200" y="1005840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AF454E42-7A49-4CE7-B735-86F6C346651F}"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11</xdr:col>
      <xdr:colOff>0</xdr:colOff>
      <xdr:row>48</xdr:row>
      <xdr:rowOff>0</xdr:rowOff>
    </xdr:from>
    <xdr:to>
      <xdr:col>15</xdr:col>
      <xdr:colOff>0</xdr:colOff>
      <xdr:row>48</xdr:row>
      <xdr:rowOff>208800</xdr:rowOff>
    </xdr:to>
    <xdr:sp macro="" textlink="PLANS!$CI$23">
      <xdr:nvSpPr>
        <xdr:cNvPr id="902" name="TextBox 901">
          <a:extLst>
            <a:ext uri="{FF2B5EF4-FFF2-40B4-BE49-F238E27FC236}">
              <a16:creationId xmlns:a16="http://schemas.microsoft.com/office/drawing/2014/main" id="{25932C83-DFD5-8B62-898C-5D7A21D628D4}"/>
            </a:ext>
          </a:extLst>
        </xdr:cNvPr>
        <xdr:cNvSpPr txBox="1"/>
      </xdr:nvSpPr>
      <xdr:spPr>
        <a:xfrm>
          <a:off x="2514600" y="1005840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93E74688-C8A7-446D-A6EC-FF7B8E0456CD}"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15</xdr:col>
      <xdr:colOff>0</xdr:colOff>
      <xdr:row>48</xdr:row>
      <xdr:rowOff>750</xdr:rowOff>
    </xdr:from>
    <xdr:to>
      <xdr:col>19</xdr:col>
      <xdr:colOff>0</xdr:colOff>
      <xdr:row>49</xdr:row>
      <xdr:rowOff>0</xdr:rowOff>
    </xdr:to>
    <xdr:sp macro="" textlink="PLANS!$CI$24">
      <xdr:nvSpPr>
        <xdr:cNvPr id="903" name="TextBox 902">
          <a:extLst>
            <a:ext uri="{FF2B5EF4-FFF2-40B4-BE49-F238E27FC236}">
              <a16:creationId xmlns:a16="http://schemas.microsoft.com/office/drawing/2014/main" id="{D9A70E26-F094-93CE-29D4-6FA6FAC658A3}"/>
            </a:ext>
          </a:extLst>
        </xdr:cNvPr>
        <xdr:cNvSpPr txBox="1"/>
      </xdr:nvSpPr>
      <xdr:spPr>
        <a:xfrm>
          <a:off x="3429000" y="1005915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F37A06D5-8C29-4F4D-AB5F-B0E4C4EAE59C}"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19</xdr:col>
      <xdr:colOff>0</xdr:colOff>
      <xdr:row>48</xdr:row>
      <xdr:rowOff>0</xdr:rowOff>
    </xdr:from>
    <xdr:to>
      <xdr:col>23</xdr:col>
      <xdr:colOff>0</xdr:colOff>
      <xdr:row>48</xdr:row>
      <xdr:rowOff>208800</xdr:rowOff>
    </xdr:to>
    <xdr:sp macro="" textlink="PLANS!$CI$25">
      <xdr:nvSpPr>
        <xdr:cNvPr id="904" name="TextBox 903">
          <a:extLst>
            <a:ext uri="{FF2B5EF4-FFF2-40B4-BE49-F238E27FC236}">
              <a16:creationId xmlns:a16="http://schemas.microsoft.com/office/drawing/2014/main" id="{B0AEF22B-FC7F-DA92-5477-A30FF5EE061F}"/>
            </a:ext>
          </a:extLst>
        </xdr:cNvPr>
        <xdr:cNvSpPr txBox="1"/>
      </xdr:nvSpPr>
      <xdr:spPr>
        <a:xfrm>
          <a:off x="4343400" y="1005840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B5BAF88C-35A5-4FE4-A677-61A7CA07CB46}"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23</xdr:col>
      <xdr:colOff>0</xdr:colOff>
      <xdr:row>48</xdr:row>
      <xdr:rowOff>0</xdr:rowOff>
    </xdr:from>
    <xdr:to>
      <xdr:col>27</xdr:col>
      <xdr:colOff>0</xdr:colOff>
      <xdr:row>48</xdr:row>
      <xdr:rowOff>208800</xdr:rowOff>
    </xdr:to>
    <xdr:sp macro="" textlink="PLANS!$CI$26">
      <xdr:nvSpPr>
        <xdr:cNvPr id="905" name="TextBox 904">
          <a:extLst>
            <a:ext uri="{FF2B5EF4-FFF2-40B4-BE49-F238E27FC236}">
              <a16:creationId xmlns:a16="http://schemas.microsoft.com/office/drawing/2014/main" id="{E3CB371A-D31A-F317-BC86-F0DD96F9B90E}"/>
            </a:ext>
          </a:extLst>
        </xdr:cNvPr>
        <xdr:cNvSpPr txBox="1"/>
      </xdr:nvSpPr>
      <xdr:spPr>
        <a:xfrm>
          <a:off x="5257800" y="1005840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C930A982-2B16-4D55-A1A3-7E3AE4A83B6D}"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27</xdr:col>
      <xdr:colOff>0</xdr:colOff>
      <xdr:row>48</xdr:row>
      <xdr:rowOff>750</xdr:rowOff>
    </xdr:from>
    <xdr:to>
      <xdr:col>31</xdr:col>
      <xdr:colOff>0</xdr:colOff>
      <xdr:row>49</xdr:row>
      <xdr:rowOff>0</xdr:rowOff>
    </xdr:to>
    <xdr:sp macro="" textlink="PLANS!$CI$27">
      <xdr:nvSpPr>
        <xdr:cNvPr id="906" name="TextBox 905">
          <a:extLst>
            <a:ext uri="{FF2B5EF4-FFF2-40B4-BE49-F238E27FC236}">
              <a16:creationId xmlns:a16="http://schemas.microsoft.com/office/drawing/2014/main" id="{D8096364-6EAD-B236-9D72-57F0DE1B840F}"/>
            </a:ext>
          </a:extLst>
        </xdr:cNvPr>
        <xdr:cNvSpPr txBox="1"/>
      </xdr:nvSpPr>
      <xdr:spPr>
        <a:xfrm>
          <a:off x="6172200" y="1005915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0B858CFC-D2E3-4315-9C0A-A880360AB71F}"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7</xdr:col>
      <xdr:colOff>0</xdr:colOff>
      <xdr:row>49</xdr:row>
      <xdr:rowOff>750</xdr:rowOff>
    </xdr:from>
    <xdr:to>
      <xdr:col>11</xdr:col>
      <xdr:colOff>0</xdr:colOff>
      <xdr:row>50</xdr:row>
      <xdr:rowOff>0</xdr:rowOff>
    </xdr:to>
    <xdr:sp macro="" textlink="PLANS!$CI$28">
      <xdr:nvSpPr>
        <xdr:cNvPr id="907" name="TextBox 906">
          <a:extLst>
            <a:ext uri="{FF2B5EF4-FFF2-40B4-BE49-F238E27FC236}">
              <a16:creationId xmlns:a16="http://schemas.microsoft.com/office/drawing/2014/main" id="{9E56FEF5-A111-D225-2EE7-7C85579776EA}"/>
            </a:ext>
          </a:extLst>
        </xdr:cNvPr>
        <xdr:cNvSpPr txBox="1"/>
      </xdr:nvSpPr>
      <xdr:spPr>
        <a:xfrm>
          <a:off x="1600200" y="1026870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74B7523C-7DF7-48AA-90BD-1CC886ED6D5B}"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11</xdr:col>
      <xdr:colOff>0</xdr:colOff>
      <xdr:row>49</xdr:row>
      <xdr:rowOff>750</xdr:rowOff>
    </xdr:from>
    <xdr:to>
      <xdr:col>15</xdr:col>
      <xdr:colOff>0</xdr:colOff>
      <xdr:row>50</xdr:row>
      <xdr:rowOff>0</xdr:rowOff>
    </xdr:to>
    <xdr:sp macro="" textlink="PLANS!$CI$29">
      <xdr:nvSpPr>
        <xdr:cNvPr id="908" name="TextBox 907">
          <a:extLst>
            <a:ext uri="{FF2B5EF4-FFF2-40B4-BE49-F238E27FC236}">
              <a16:creationId xmlns:a16="http://schemas.microsoft.com/office/drawing/2014/main" id="{E63531DB-3C91-F0F1-6A08-02D0986EF830}"/>
            </a:ext>
          </a:extLst>
        </xdr:cNvPr>
        <xdr:cNvSpPr txBox="1"/>
      </xdr:nvSpPr>
      <xdr:spPr>
        <a:xfrm>
          <a:off x="2514600" y="1026870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337664BD-35F7-4774-B662-5E917473A960}"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15</xdr:col>
      <xdr:colOff>0</xdr:colOff>
      <xdr:row>49</xdr:row>
      <xdr:rowOff>1500</xdr:rowOff>
    </xdr:from>
    <xdr:to>
      <xdr:col>19</xdr:col>
      <xdr:colOff>0</xdr:colOff>
      <xdr:row>50</xdr:row>
      <xdr:rowOff>750</xdr:rowOff>
    </xdr:to>
    <xdr:sp macro="" textlink="PLANS!$CI$30">
      <xdr:nvSpPr>
        <xdr:cNvPr id="909" name="TextBox 908">
          <a:extLst>
            <a:ext uri="{FF2B5EF4-FFF2-40B4-BE49-F238E27FC236}">
              <a16:creationId xmlns:a16="http://schemas.microsoft.com/office/drawing/2014/main" id="{A32FCDC8-85A9-6FFA-3CEE-D1A0399C27A1}"/>
            </a:ext>
          </a:extLst>
        </xdr:cNvPr>
        <xdr:cNvSpPr txBox="1"/>
      </xdr:nvSpPr>
      <xdr:spPr>
        <a:xfrm>
          <a:off x="3429000" y="1026945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FB1261B8-6CC2-40F6-A584-03A117131139}"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19</xdr:col>
      <xdr:colOff>0</xdr:colOff>
      <xdr:row>49</xdr:row>
      <xdr:rowOff>750</xdr:rowOff>
    </xdr:from>
    <xdr:to>
      <xdr:col>23</xdr:col>
      <xdr:colOff>0</xdr:colOff>
      <xdr:row>50</xdr:row>
      <xdr:rowOff>0</xdr:rowOff>
    </xdr:to>
    <xdr:sp macro="" textlink="PLANS!$CI$31">
      <xdr:nvSpPr>
        <xdr:cNvPr id="910" name="TextBox 909">
          <a:extLst>
            <a:ext uri="{FF2B5EF4-FFF2-40B4-BE49-F238E27FC236}">
              <a16:creationId xmlns:a16="http://schemas.microsoft.com/office/drawing/2014/main" id="{A8565EEB-0AF5-8AFD-298D-D4A2F6C21184}"/>
            </a:ext>
          </a:extLst>
        </xdr:cNvPr>
        <xdr:cNvSpPr txBox="1"/>
      </xdr:nvSpPr>
      <xdr:spPr>
        <a:xfrm>
          <a:off x="4343400" y="1026870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58182D13-F442-4579-986C-2501DB6AB247}"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23</xdr:col>
      <xdr:colOff>0</xdr:colOff>
      <xdr:row>49</xdr:row>
      <xdr:rowOff>750</xdr:rowOff>
    </xdr:from>
    <xdr:to>
      <xdr:col>27</xdr:col>
      <xdr:colOff>0</xdr:colOff>
      <xdr:row>50</xdr:row>
      <xdr:rowOff>0</xdr:rowOff>
    </xdr:to>
    <xdr:sp macro="" textlink="PLANS!$CI$32">
      <xdr:nvSpPr>
        <xdr:cNvPr id="911" name="TextBox 910">
          <a:extLst>
            <a:ext uri="{FF2B5EF4-FFF2-40B4-BE49-F238E27FC236}">
              <a16:creationId xmlns:a16="http://schemas.microsoft.com/office/drawing/2014/main" id="{192016C6-CCD1-92C3-D9E5-FB90C7D59D93}"/>
            </a:ext>
          </a:extLst>
        </xdr:cNvPr>
        <xdr:cNvSpPr txBox="1"/>
      </xdr:nvSpPr>
      <xdr:spPr>
        <a:xfrm>
          <a:off x="5257800" y="1026870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84B810CE-0DDD-4F0A-9562-51D8C61421D3}"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27</xdr:col>
      <xdr:colOff>0</xdr:colOff>
      <xdr:row>49</xdr:row>
      <xdr:rowOff>750</xdr:rowOff>
    </xdr:from>
    <xdr:to>
      <xdr:col>31</xdr:col>
      <xdr:colOff>0</xdr:colOff>
      <xdr:row>50</xdr:row>
      <xdr:rowOff>0</xdr:rowOff>
    </xdr:to>
    <xdr:sp macro="" textlink="PLANS!$CI$33">
      <xdr:nvSpPr>
        <xdr:cNvPr id="912" name="TextBox 911">
          <a:extLst>
            <a:ext uri="{FF2B5EF4-FFF2-40B4-BE49-F238E27FC236}">
              <a16:creationId xmlns:a16="http://schemas.microsoft.com/office/drawing/2014/main" id="{537056F4-A0AA-9B4E-852F-03C5CF45E37F}"/>
            </a:ext>
          </a:extLst>
        </xdr:cNvPr>
        <xdr:cNvSpPr txBox="1"/>
      </xdr:nvSpPr>
      <xdr:spPr>
        <a:xfrm>
          <a:off x="6172200" y="1026870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D4D08278-1653-4C15-B3D0-5274C4CE12B9}"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7</xdr:col>
      <xdr:colOff>0</xdr:colOff>
      <xdr:row>50</xdr:row>
      <xdr:rowOff>0</xdr:rowOff>
    </xdr:from>
    <xdr:to>
      <xdr:col>11</xdr:col>
      <xdr:colOff>0</xdr:colOff>
      <xdr:row>50</xdr:row>
      <xdr:rowOff>208800</xdr:rowOff>
    </xdr:to>
    <xdr:sp macro="" textlink="PLANS!$CI$34">
      <xdr:nvSpPr>
        <xdr:cNvPr id="913" name="TextBox 912">
          <a:extLst>
            <a:ext uri="{FF2B5EF4-FFF2-40B4-BE49-F238E27FC236}">
              <a16:creationId xmlns:a16="http://schemas.microsoft.com/office/drawing/2014/main" id="{E473EB8E-0896-AA4C-BA7B-D1CAF6C0DD5D}"/>
            </a:ext>
          </a:extLst>
        </xdr:cNvPr>
        <xdr:cNvSpPr txBox="1"/>
      </xdr:nvSpPr>
      <xdr:spPr>
        <a:xfrm>
          <a:off x="1600200" y="1047750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AEEEB673-394A-4FE4-BDE1-1C2ED34FFE64}"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11</xdr:col>
      <xdr:colOff>0</xdr:colOff>
      <xdr:row>50</xdr:row>
      <xdr:rowOff>0</xdr:rowOff>
    </xdr:from>
    <xdr:to>
      <xdr:col>15</xdr:col>
      <xdr:colOff>0</xdr:colOff>
      <xdr:row>50</xdr:row>
      <xdr:rowOff>208800</xdr:rowOff>
    </xdr:to>
    <xdr:sp macro="" textlink="PLANS!$CI$35">
      <xdr:nvSpPr>
        <xdr:cNvPr id="914" name="TextBox 913">
          <a:extLst>
            <a:ext uri="{FF2B5EF4-FFF2-40B4-BE49-F238E27FC236}">
              <a16:creationId xmlns:a16="http://schemas.microsoft.com/office/drawing/2014/main" id="{3773F523-A22F-581A-5DFC-07AF4C1A2230}"/>
            </a:ext>
          </a:extLst>
        </xdr:cNvPr>
        <xdr:cNvSpPr txBox="1"/>
      </xdr:nvSpPr>
      <xdr:spPr>
        <a:xfrm>
          <a:off x="2514600" y="1047750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4A369AAC-91B1-4E2F-834D-7775AC40AC9F}"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15</xdr:col>
      <xdr:colOff>0</xdr:colOff>
      <xdr:row>50</xdr:row>
      <xdr:rowOff>750</xdr:rowOff>
    </xdr:from>
    <xdr:to>
      <xdr:col>19</xdr:col>
      <xdr:colOff>0</xdr:colOff>
      <xdr:row>51</xdr:row>
      <xdr:rowOff>0</xdr:rowOff>
    </xdr:to>
    <xdr:sp macro="" textlink="PLANS!$CI$36">
      <xdr:nvSpPr>
        <xdr:cNvPr id="915" name="TextBox 914">
          <a:extLst>
            <a:ext uri="{FF2B5EF4-FFF2-40B4-BE49-F238E27FC236}">
              <a16:creationId xmlns:a16="http://schemas.microsoft.com/office/drawing/2014/main" id="{319BE4B2-AD89-BB6D-5F31-21A5C5FA9DA6}"/>
            </a:ext>
          </a:extLst>
        </xdr:cNvPr>
        <xdr:cNvSpPr txBox="1"/>
      </xdr:nvSpPr>
      <xdr:spPr>
        <a:xfrm>
          <a:off x="3429000" y="1047825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63E96376-5547-4068-ADE0-FF70A1FCC397}"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19</xdr:col>
      <xdr:colOff>0</xdr:colOff>
      <xdr:row>50</xdr:row>
      <xdr:rowOff>0</xdr:rowOff>
    </xdr:from>
    <xdr:to>
      <xdr:col>23</xdr:col>
      <xdr:colOff>0</xdr:colOff>
      <xdr:row>50</xdr:row>
      <xdr:rowOff>208800</xdr:rowOff>
    </xdr:to>
    <xdr:sp macro="" textlink="PLANS!$CI$37">
      <xdr:nvSpPr>
        <xdr:cNvPr id="916" name="TextBox 915">
          <a:extLst>
            <a:ext uri="{FF2B5EF4-FFF2-40B4-BE49-F238E27FC236}">
              <a16:creationId xmlns:a16="http://schemas.microsoft.com/office/drawing/2014/main" id="{D5C89680-3F3D-EE12-EC58-634A416D7FD4}"/>
            </a:ext>
          </a:extLst>
        </xdr:cNvPr>
        <xdr:cNvSpPr txBox="1"/>
      </xdr:nvSpPr>
      <xdr:spPr>
        <a:xfrm>
          <a:off x="4343400" y="1047750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DB3C9C22-3821-41C7-9DF5-8DD50D44FAF9}"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23</xdr:col>
      <xdr:colOff>0</xdr:colOff>
      <xdr:row>50</xdr:row>
      <xdr:rowOff>0</xdr:rowOff>
    </xdr:from>
    <xdr:to>
      <xdr:col>27</xdr:col>
      <xdr:colOff>0</xdr:colOff>
      <xdr:row>50</xdr:row>
      <xdr:rowOff>208800</xdr:rowOff>
    </xdr:to>
    <xdr:sp macro="" textlink="PLANS!$CI$38">
      <xdr:nvSpPr>
        <xdr:cNvPr id="917" name="TextBox 916">
          <a:extLst>
            <a:ext uri="{FF2B5EF4-FFF2-40B4-BE49-F238E27FC236}">
              <a16:creationId xmlns:a16="http://schemas.microsoft.com/office/drawing/2014/main" id="{61AC968A-BCE3-B422-175A-743E615D4E76}"/>
            </a:ext>
          </a:extLst>
        </xdr:cNvPr>
        <xdr:cNvSpPr txBox="1"/>
      </xdr:nvSpPr>
      <xdr:spPr>
        <a:xfrm>
          <a:off x="5257800" y="1047750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D5669460-364E-4516-8736-6634A49AA412}"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twoCellAnchor>
    <xdr:from>
      <xdr:col>27</xdr:col>
      <xdr:colOff>0</xdr:colOff>
      <xdr:row>50</xdr:row>
      <xdr:rowOff>750</xdr:rowOff>
    </xdr:from>
    <xdr:to>
      <xdr:col>31</xdr:col>
      <xdr:colOff>0</xdr:colOff>
      <xdr:row>51</xdr:row>
      <xdr:rowOff>0</xdr:rowOff>
    </xdr:to>
    <xdr:sp macro="" textlink="PLANS!$CI$39">
      <xdr:nvSpPr>
        <xdr:cNvPr id="918" name="TextBox 917">
          <a:extLst>
            <a:ext uri="{FF2B5EF4-FFF2-40B4-BE49-F238E27FC236}">
              <a16:creationId xmlns:a16="http://schemas.microsoft.com/office/drawing/2014/main" id="{0566037A-85B7-1128-0107-2F793F2E4987}"/>
            </a:ext>
          </a:extLst>
        </xdr:cNvPr>
        <xdr:cNvSpPr txBox="1"/>
      </xdr:nvSpPr>
      <xdr:spPr>
        <a:xfrm>
          <a:off x="6172200" y="10478250"/>
          <a:ext cx="914400" cy="208800"/>
        </a:xfrm>
        <a:prstGeom prst="rect">
          <a:avLst/>
        </a:prstGeom>
        <a:solidFill>
          <a:schemeClr val="tx1">
            <a:alpha val="30000"/>
          </a:schemeClr>
        </a:solidFill>
        <a:ln w="12700">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96580C9F-6AF9-4B37-8FFC-E6C18E995A9C}" type="TxLink">
            <a:rPr lang="en-US" sz="800" b="1" baseline="0">
              <a:solidFill>
                <a:schemeClr val="bg1"/>
              </a:solidFill>
              <a:latin typeface="+mn-lt"/>
              <a:ea typeface="+mn-ea"/>
              <a:cs typeface="+mn-cs"/>
            </a:rPr>
            <a:pPr marL="0" indent="0" algn="l"/>
            <a:t> </a:t>
          </a:fld>
          <a:endParaRPr lang="en-GB" sz="800" b="1" baseline="0">
            <a:solidFill>
              <a:schemeClr val="bg1"/>
            </a:solidFill>
            <a:latin typeface="+mn-lt"/>
            <a:ea typeface="+mn-ea"/>
            <a:cs typeface="+mn-cs"/>
          </a:endParaRPr>
        </a:p>
      </xdr:txBody>
    </xdr:sp>
    <xdr:clientData fLocksWithSheet="0"/>
  </xdr:twoCellAnchor>
</xdr:wsDr>
</file>

<file path=xl/drawings/drawing6.xml><?xml version="1.0" encoding="utf-8"?>
<xdr:wsDr xmlns:xdr="http://schemas.openxmlformats.org/drawingml/2006/spreadsheetDrawing" xmlns:a="http://schemas.openxmlformats.org/drawingml/2006/main">
  <xdr:oneCellAnchor>
    <xdr:from>
      <xdr:col>30</xdr:col>
      <xdr:colOff>95250</xdr:colOff>
      <xdr:row>55</xdr:row>
      <xdr:rowOff>28575</xdr:rowOff>
    </xdr:from>
    <xdr:ext cx="184731" cy="264560"/>
    <xdr:sp macro="" textlink="">
      <xdr:nvSpPr>
        <xdr:cNvPr id="19" name="TextBox 18">
          <a:extLst>
            <a:ext uri="{FF2B5EF4-FFF2-40B4-BE49-F238E27FC236}">
              <a16:creationId xmlns:a16="http://schemas.microsoft.com/office/drawing/2014/main" id="{EA28057F-217A-450A-9C7B-4777BF5CA7AC}"/>
            </a:ext>
          </a:extLst>
        </xdr:cNvPr>
        <xdr:cNvSpPr txBox="1"/>
      </xdr:nvSpPr>
      <xdr:spPr>
        <a:xfrm>
          <a:off x="4819650" y="117633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a:p>
      </xdr:txBody>
    </xdr:sp>
    <xdr:clientData/>
  </xdr:oneCellAnchor>
  <xdr:twoCellAnchor>
    <xdr:from>
      <xdr:col>55</xdr:col>
      <xdr:colOff>0</xdr:colOff>
      <xdr:row>41</xdr:row>
      <xdr:rowOff>0</xdr:rowOff>
    </xdr:from>
    <xdr:to>
      <xdr:col>62</xdr:col>
      <xdr:colOff>1</xdr:colOff>
      <xdr:row>42</xdr:row>
      <xdr:rowOff>0</xdr:rowOff>
    </xdr:to>
    <xdr:sp macro="" textlink="" fLocksText="0">
      <xdr:nvSpPr>
        <xdr:cNvPr id="21" name="TextBox 20">
          <a:extLst>
            <a:ext uri="{FF2B5EF4-FFF2-40B4-BE49-F238E27FC236}">
              <a16:creationId xmlns:a16="http://schemas.microsoft.com/office/drawing/2014/main" id="{ED01917C-2009-4D0B-8D49-42BDC9273ED3}"/>
            </a:ext>
          </a:extLst>
        </xdr:cNvPr>
        <xdr:cNvSpPr txBox="1">
          <a:spLocks/>
        </xdr:cNvSpPr>
      </xdr:nvSpPr>
      <xdr:spPr>
        <a:xfrm>
          <a:off x="12573000" y="8591550"/>
          <a:ext cx="1600201" cy="209550"/>
        </a:xfrm>
        <a:prstGeom prst="rect">
          <a:avLst/>
        </a:prstGeom>
        <a:solidFill>
          <a:schemeClr val="bg1">
            <a:lumMod val="65000"/>
            <a:alpha val="30196"/>
          </a:schemeClr>
        </a:solidFill>
        <a:ln w="12700">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000">
              <a:solidFill>
                <a:sysClr val="windowText" lastClr="000000"/>
              </a:solidFill>
            </a:rPr>
            <a:t>Next study note...</a:t>
          </a:r>
        </a:p>
      </xdr:txBody>
    </xdr:sp>
    <xdr:clientData fLocksWithSheet="0"/>
  </xdr:twoCellAnchor>
  <xdr:twoCellAnchor>
    <xdr:from>
      <xdr:col>27</xdr:col>
      <xdr:colOff>228599</xdr:colOff>
      <xdr:row>41</xdr:row>
      <xdr:rowOff>0</xdr:rowOff>
    </xdr:from>
    <xdr:to>
      <xdr:col>35</xdr:col>
      <xdr:colOff>0</xdr:colOff>
      <xdr:row>41</xdr:row>
      <xdr:rowOff>209549</xdr:rowOff>
    </xdr:to>
    <xdr:sp macro="" textlink="" fLocksText="0">
      <xdr:nvSpPr>
        <xdr:cNvPr id="24" name="TextBox 23">
          <a:extLst>
            <a:ext uri="{FF2B5EF4-FFF2-40B4-BE49-F238E27FC236}">
              <a16:creationId xmlns:a16="http://schemas.microsoft.com/office/drawing/2014/main" id="{033EFCB6-4421-4A41-9EC1-C440C7B9B612}"/>
            </a:ext>
          </a:extLst>
        </xdr:cNvPr>
        <xdr:cNvSpPr txBox="1">
          <a:spLocks/>
        </xdr:cNvSpPr>
      </xdr:nvSpPr>
      <xdr:spPr>
        <a:xfrm>
          <a:off x="6629399" y="8591550"/>
          <a:ext cx="1600201" cy="209549"/>
        </a:xfrm>
        <a:prstGeom prst="rect">
          <a:avLst/>
        </a:prstGeom>
        <a:solidFill>
          <a:srgbClr val="000000">
            <a:alpha val="30196"/>
          </a:srgbClr>
        </a:solid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000">
              <a:solidFill>
                <a:schemeClr val="tx1"/>
              </a:solidFill>
            </a:rPr>
            <a:t>Next to-do</a:t>
          </a:r>
          <a:r>
            <a:rPr lang="en-GB" sz="1000" baseline="0">
              <a:solidFill>
                <a:schemeClr val="tx1"/>
              </a:solidFill>
            </a:rPr>
            <a:t> note.</a:t>
          </a:r>
          <a:r>
            <a:rPr lang="en-GB" sz="1000">
              <a:solidFill>
                <a:schemeClr val="tx1"/>
              </a:solidFill>
            </a:rPr>
            <a:t>..</a:t>
          </a:r>
        </a:p>
      </xdr:txBody>
    </xdr:sp>
    <xdr:clientData fLocksWithSheet="0"/>
  </xdr:twoCellAnchor>
</xdr:wsDr>
</file>

<file path=xl/drawings/drawing7.xml><?xml version="1.0" encoding="utf-8"?>
<xdr:wsDr xmlns:xdr="http://schemas.openxmlformats.org/drawingml/2006/spreadsheetDrawing" xmlns:a="http://schemas.openxmlformats.org/drawingml/2006/main">
  <xdr:twoCellAnchor>
    <xdr:from>
      <xdr:col>61</xdr:col>
      <xdr:colOff>0</xdr:colOff>
      <xdr:row>69</xdr:row>
      <xdr:rowOff>0</xdr:rowOff>
    </xdr:from>
    <xdr:to>
      <xdr:col>65</xdr:col>
      <xdr:colOff>0</xdr:colOff>
      <xdr:row>70</xdr:row>
      <xdr:rowOff>0</xdr:rowOff>
    </xdr:to>
    <xdr:sp macro="" textlink="" fLocksText="0">
      <xdr:nvSpPr>
        <xdr:cNvPr id="3" name="TextBox 2">
          <a:extLst>
            <a:ext uri="{FF2B5EF4-FFF2-40B4-BE49-F238E27FC236}">
              <a16:creationId xmlns:a16="http://schemas.microsoft.com/office/drawing/2014/main" id="{906F8FC0-732C-45B6-A8AC-08F274413E39}"/>
            </a:ext>
          </a:extLst>
        </xdr:cNvPr>
        <xdr:cNvSpPr txBox="1">
          <a:spLocks/>
        </xdr:cNvSpPr>
      </xdr:nvSpPr>
      <xdr:spPr>
        <a:xfrm>
          <a:off x="13944600" y="14249400"/>
          <a:ext cx="914400" cy="209550"/>
        </a:xfrm>
        <a:prstGeom prst="rect">
          <a:avLst/>
        </a:prstGeom>
        <a:solidFill>
          <a:schemeClr val="bg1">
            <a:lumMod val="65000"/>
            <a:alpha val="30196"/>
          </a:schemeClr>
        </a:solidFill>
        <a:ln w="12700">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000" b="1">
              <a:solidFill>
                <a:sysClr val="windowText" lastClr="000000"/>
              </a:solidFill>
            </a:rPr>
            <a:t>SKILL</a:t>
          </a:r>
        </a:p>
        <a:p>
          <a:endParaRPr lang="en-GB" sz="1000">
            <a:solidFill>
              <a:sysClr val="windowText" lastClr="000000"/>
            </a:solidFill>
          </a:endParaRPr>
        </a:p>
        <a:p>
          <a:r>
            <a:rPr lang="en-GB" sz="1000">
              <a:solidFill>
                <a:sysClr val="windowText" lastClr="000000"/>
              </a:solidFill>
            </a:rPr>
            <a:t>Objective notes.</a:t>
          </a:r>
        </a:p>
      </xdr:txBody>
    </xdr:sp>
    <xdr:clientData fLocksWithSheet="0"/>
  </xdr:twoCellAnchor>
  <xdr:twoCellAnchor>
    <xdr:from>
      <xdr:col>55</xdr:col>
      <xdr:colOff>228599</xdr:colOff>
      <xdr:row>69</xdr:row>
      <xdr:rowOff>0</xdr:rowOff>
    </xdr:from>
    <xdr:to>
      <xdr:col>60</xdr:col>
      <xdr:colOff>0</xdr:colOff>
      <xdr:row>70</xdr:row>
      <xdr:rowOff>0</xdr:rowOff>
    </xdr:to>
    <xdr:sp macro="" textlink="" fLocksText="0">
      <xdr:nvSpPr>
        <xdr:cNvPr id="4" name="TextBox 3">
          <a:extLst>
            <a:ext uri="{FF2B5EF4-FFF2-40B4-BE49-F238E27FC236}">
              <a16:creationId xmlns:a16="http://schemas.microsoft.com/office/drawing/2014/main" id="{32C709C2-7337-471C-9BE9-4CAF6FDB1451}"/>
            </a:ext>
          </a:extLst>
        </xdr:cNvPr>
        <xdr:cNvSpPr txBox="1">
          <a:spLocks/>
        </xdr:cNvSpPr>
      </xdr:nvSpPr>
      <xdr:spPr>
        <a:xfrm>
          <a:off x="12801599" y="14249400"/>
          <a:ext cx="914401" cy="209550"/>
        </a:xfrm>
        <a:prstGeom prst="rect">
          <a:avLst/>
        </a:prstGeom>
        <a:solidFill>
          <a:srgbClr val="000000">
            <a:alpha val="30196"/>
          </a:srgbClr>
        </a:solid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000" b="1">
              <a:solidFill>
                <a:schemeClr val="tx1"/>
              </a:solidFill>
            </a:rPr>
            <a:t>CHALLENGE</a:t>
          </a:r>
        </a:p>
        <a:p>
          <a:endParaRPr lang="en-GB" sz="1000">
            <a:solidFill>
              <a:schemeClr val="tx1"/>
            </a:solidFill>
          </a:endParaRPr>
        </a:p>
        <a:p>
          <a:r>
            <a:rPr lang="en-GB" sz="1000">
              <a:solidFill>
                <a:schemeClr val="tx1"/>
              </a:solidFill>
            </a:rPr>
            <a:t>Challenge</a:t>
          </a:r>
          <a:r>
            <a:rPr lang="en-GB" sz="1000" baseline="0">
              <a:solidFill>
                <a:schemeClr val="tx1"/>
              </a:solidFill>
            </a:rPr>
            <a:t> notes.</a:t>
          </a:r>
          <a:endParaRPr lang="en-GB" sz="1000">
            <a:solidFill>
              <a:schemeClr val="tx1"/>
            </a:solidFill>
          </a:endParaRPr>
        </a:p>
      </xdr:txBody>
    </xdr:sp>
    <xdr:clientData fLocksWithSheet="0"/>
  </xdr:twoCellAnchor>
  <xdr:twoCellAnchor>
    <xdr:from>
      <xdr:col>51</xdr:col>
      <xdr:colOff>0</xdr:colOff>
      <xdr:row>68</xdr:row>
      <xdr:rowOff>209549</xdr:rowOff>
    </xdr:from>
    <xdr:to>
      <xdr:col>55</xdr:col>
      <xdr:colOff>1</xdr:colOff>
      <xdr:row>70</xdr:row>
      <xdr:rowOff>0</xdr:rowOff>
    </xdr:to>
    <xdr:sp macro="" textlink="" fLocksText="0">
      <xdr:nvSpPr>
        <xdr:cNvPr id="21" name="TextBox 20">
          <a:extLst>
            <a:ext uri="{FF2B5EF4-FFF2-40B4-BE49-F238E27FC236}">
              <a16:creationId xmlns:a16="http://schemas.microsoft.com/office/drawing/2014/main" id="{3332948F-DDE0-46A8-8B13-BFB8CBF682B9}"/>
            </a:ext>
          </a:extLst>
        </xdr:cNvPr>
        <xdr:cNvSpPr txBox="1">
          <a:spLocks/>
        </xdr:cNvSpPr>
      </xdr:nvSpPr>
      <xdr:spPr>
        <a:xfrm>
          <a:off x="11658600" y="14249399"/>
          <a:ext cx="914401" cy="209551"/>
        </a:xfrm>
        <a:prstGeom prst="rect">
          <a:avLst/>
        </a:prstGeom>
        <a:solidFill>
          <a:srgbClr val="000000">
            <a:alpha val="74902"/>
          </a:srgbClr>
        </a:solidFill>
        <a:ln w="12700">
          <a:solidFill>
            <a:srgbClr val="00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en-GB" sz="1000" b="1">
              <a:solidFill>
                <a:schemeClr val="bg1"/>
              </a:solidFill>
              <a:latin typeface="+mn-lt"/>
              <a:ea typeface="+mn-ea"/>
              <a:cs typeface="+mn-cs"/>
            </a:rPr>
            <a:t>DETAILS</a:t>
          </a:r>
        </a:p>
        <a:p>
          <a:pPr marL="0" indent="0"/>
          <a:endParaRPr lang="en-GB" sz="1000" b="1">
            <a:solidFill>
              <a:schemeClr val="bg1"/>
            </a:solidFill>
            <a:latin typeface="+mn-lt"/>
            <a:ea typeface="+mn-ea"/>
            <a:cs typeface="+mn-cs"/>
          </a:endParaRPr>
        </a:p>
        <a:p>
          <a:pPr marL="0" indent="0"/>
          <a:r>
            <a:rPr lang="en-GB" sz="1000" b="0">
              <a:solidFill>
                <a:schemeClr val="bg1"/>
              </a:solidFill>
              <a:latin typeface="+mn-lt"/>
              <a:ea typeface="+mn-ea"/>
              <a:cs typeface="+mn-cs"/>
            </a:rPr>
            <a:t>Challenge description.</a:t>
          </a:r>
        </a:p>
      </xdr:txBody>
    </xdr:sp>
    <xdr:clientData fLocksWithSheet="0"/>
  </xdr:twoCellAnchor>
</xdr:wsDr>
</file>

<file path=xl/drawings/drawing8.xml><?xml version="1.0" encoding="utf-8"?>
<xdr:wsDr xmlns:xdr="http://schemas.openxmlformats.org/drawingml/2006/spreadsheetDrawing" xmlns:a="http://schemas.openxmlformats.org/drawingml/2006/main">
  <xdr:twoCellAnchor>
    <xdr:from>
      <xdr:col>31</xdr:col>
      <xdr:colOff>0</xdr:colOff>
      <xdr:row>108</xdr:row>
      <xdr:rowOff>0</xdr:rowOff>
    </xdr:from>
    <xdr:to>
      <xdr:col>48</xdr:col>
      <xdr:colOff>0</xdr:colOff>
      <xdr:row>138</xdr:row>
      <xdr:rowOff>0</xdr:rowOff>
    </xdr:to>
    <xdr:sp macro="" textlink="" fLocksText="0">
      <xdr:nvSpPr>
        <xdr:cNvPr id="2" name="TextBox 1">
          <a:extLst>
            <a:ext uri="{FF2B5EF4-FFF2-40B4-BE49-F238E27FC236}">
              <a16:creationId xmlns:a16="http://schemas.microsoft.com/office/drawing/2014/main" id="{E7D6D8F0-C4DB-40BD-89AC-C0FCDB6F16D1}"/>
            </a:ext>
          </a:extLst>
        </xdr:cNvPr>
        <xdr:cNvSpPr txBox="1">
          <a:spLocks/>
        </xdr:cNvSpPr>
      </xdr:nvSpPr>
      <xdr:spPr>
        <a:xfrm>
          <a:off x="7086600" y="22631400"/>
          <a:ext cx="3886200" cy="6286500"/>
        </a:xfrm>
        <a:prstGeom prst="rect">
          <a:avLst/>
        </a:prstGeom>
        <a:solidFill>
          <a:schemeClr val="bg1">
            <a:lumMod val="65000"/>
            <a:alpha val="30196"/>
          </a:schemeClr>
        </a:solidFill>
        <a:ln w="12700">
          <a:solidFill>
            <a:schemeClr val="bg1">
              <a:lumMod val="65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GB" sz="1000" b="1" baseline="0">
              <a:solidFill>
                <a:sysClr val="windowText" lastClr="000000"/>
              </a:solidFill>
            </a:rPr>
            <a:t>TO READ NEXT (FROM MY LIBRARY)</a:t>
          </a:r>
        </a:p>
        <a:p>
          <a:pPr algn="l"/>
          <a:endParaRPr lang="en-GB" sz="1000" b="1" baseline="0">
            <a:solidFill>
              <a:sysClr val="windowText" lastClr="000000"/>
            </a:solidFill>
          </a:endParaRPr>
        </a:p>
        <a:p>
          <a:pPr algn="l"/>
          <a:r>
            <a:rPr lang="en-GB" sz="1000">
              <a:solidFill>
                <a:sysClr val="windowText" lastClr="000000"/>
              </a:solidFill>
            </a:rPr>
            <a:t>"Book Title" Author</a:t>
          </a:r>
        </a:p>
        <a:p>
          <a:pPr algn="l"/>
          <a:endParaRPr lang="en-GB" sz="1000">
            <a:solidFill>
              <a:sysClr val="windowText" lastClr="000000"/>
            </a:solidFill>
          </a:endParaRPr>
        </a:p>
        <a:p>
          <a:pPr algn="l"/>
          <a:r>
            <a:rPr lang="en-GB" sz="1000" b="1">
              <a:solidFill>
                <a:sysClr val="windowText" lastClr="000000"/>
              </a:solidFill>
            </a:rPr>
            <a:t>TO READ NEXT (NOT</a:t>
          </a:r>
          <a:r>
            <a:rPr lang="en-GB" sz="1000" b="1" baseline="0">
              <a:solidFill>
                <a:sysClr val="windowText" lastClr="000000"/>
              </a:solidFill>
            </a:rPr>
            <a:t> BOUGHT YET)</a:t>
          </a:r>
          <a:endParaRPr lang="en-GB" sz="1000" b="1">
            <a:solidFill>
              <a:sysClr val="windowText" lastClr="000000"/>
            </a:solidFill>
          </a:endParaRPr>
        </a:p>
        <a:p>
          <a:pPr algn="l"/>
          <a:endParaRPr lang="en-GB" sz="1000">
            <a:solidFill>
              <a:sysClr val="windowText" lastClr="000000"/>
            </a:solidFill>
          </a:endParaRPr>
        </a:p>
        <a:p>
          <a:pPr algn="l"/>
          <a:r>
            <a:rPr lang="en-GB" sz="1000">
              <a:solidFill>
                <a:sysClr val="windowText" lastClr="000000"/>
              </a:solidFill>
            </a:rPr>
            <a:t>"Book</a:t>
          </a:r>
          <a:r>
            <a:rPr lang="en-GB" sz="1000" baseline="0">
              <a:solidFill>
                <a:sysClr val="windowText" lastClr="000000"/>
              </a:solidFill>
            </a:rPr>
            <a:t> Title</a:t>
          </a:r>
          <a:r>
            <a:rPr lang="en-GB" sz="1000">
              <a:solidFill>
                <a:sysClr val="windowText" lastClr="000000"/>
              </a:solidFill>
            </a:rPr>
            <a:t>" Author</a:t>
          </a:r>
        </a:p>
      </xdr:txBody>
    </xdr:sp>
    <xdr:clientData fLocksWithSheet="0"/>
  </xdr:twoCellAnchor>
  <xdr:twoCellAnchor>
    <xdr:from>
      <xdr:col>50</xdr:col>
      <xdr:colOff>0</xdr:colOff>
      <xdr:row>107</xdr:row>
      <xdr:rowOff>0</xdr:rowOff>
    </xdr:from>
    <xdr:to>
      <xdr:col>54</xdr:col>
      <xdr:colOff>9525</xdr:colOff>
      <xdr:row>111</xdr:row>
      <xdr:rowOff>0</xdr:rowOff>
    </xdr:to>
    <xdr:sp macro="" textlink="" fLocksText="0">
      <xdr:nvSpPr>
        <xdr:cNvPr id="7" name="TextBox 6">
          <a:extLst>
            <a:ext uri="{FF2B5EF4-FFF2-40B4-BE49-F238E27FC236}">
              <a16:creationId xmlns:a16="http://schemas.microsoft.com/office/drawing/2014/main" id="{6E7AF339-F782-4DA3-A0C6-ADA0DA2F601E}"/>
            </a:ext>
          </a:extLst>
        </xdr:cNvPr>
        <xdr:cNvSpPr txBox="1">
          <a:spLocks/>
        </xdr:cNvSpPr>
      </xdr:nvSpPr>
      <xdr:spPr>
        <a:xfrm>
          <a:off x="11430000" y="14458950"/>
          <a:ext cx="923925" cy="838200"/>
        </a:xfrm>
        <a:prstGeom prst="rect">
          <a:avLst/>
        </a:prstGeom>
        <a:solidFill>
          <a:schemeClr val="tx1">
            <a:lumMod val="75000"/>
            <a:lumOff val="25000"/>
            <a:alpha val="69804"/>
          </a:schemeClr>
        </a:solid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000" b="1" baseline="0">
              <a:solidFill>
                <a:schemeClr val="bg1"/>
              </a:solidFill>
            </a:rPr>
            <a:t>CONNECTION</a:t>
          </a:r>
          <a:endParaRPr lang="en-GB" sz="1000" b="1">
            <a:solidFill>
              <a:schemeClr val="bg1"/>
            </a:solidFill>
          </a:endParaRPr>
        </a:p>
        <a:p>
          <a:endParaRPr lang="en-GB" sz="1000">
            <a:solidFill>
              <a:schemeClr val="bg1"/>
            </a:solidFill>
          </a:endParaRPr>
        </a:p>
        <a:p>
          <a:r>
            <a:rPr lang="en-GB" sz="1000">
              <a:solidFill>
                <a:schemeClr val="bg1"/>
              </a:solidFill>
            </a:rPr>
            <a:t>Next...</a:t>
          </a:r>
        </a:p>
      </xdr:txBody>
    </xdr:sp>
    <xdr:clientData fLocksWithSheet="0"/>
  </xdr:twoCellAnchor>
  <xdr:twoCellAnchor>
    <xdr:from>
      <xdr:col>25</xdr:col>
      <xdr:colOff>0</xdr:colOff>
      <xdr:row>107</xdr:row>
      <xdr:rowOff>0</xdr:rowOff>
    </xdr:from>
    <xdr:to>
      <xdr:col>29</xdr:col>
      <xdr:colOff>0</xdr:colOff>
      <xdr:row>111</xdr:row>
      <xdr:rowOff>0</xdr:rowOff>
    </xdr:to>
    <xdr:sp macro="" textlink="" fLocksText="0">
      <xdr:nvSpPr>
        <xdr:cNvPr id="8" name="TextBox 7">
          <a:extLst>
            <a:ext uri="{FF2B5EF4-FFF2-40B4-BE49-F238E27FC236}">
              <a16:creationId xmlns:a16="http://schemas.microsoft.com/office/drawing/2014/main" id="{27CCB3C9-6812-422B-B547-8A28572FA1CC}"/>
            </a:ext>
          </a:extLst>
        </xdr:cNvPr>
        <xdr:cNvSpPr txBox="1">
          <a:spLocks/>
        </xdr:cNvSpPr>
      </xdr:nvSpPr>
      <xdr:spPr>
        <a:xfrm>
          <a:off x="5715000" y="14458950"/>
          <a:ext cx="914400" cy="838200"/>
        </a:xfrm>
        <a:prstGeom prst="rect">
          <a:avLst/>
        </a:prstGeom>
        <a:solidFill>
          <a:srgbClr val="000000">
            <a:alpha val="69804"/>
          </a:srgbClr>
        </a:solid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000" b="1" baseline="0">
              <a:solidFill>
                <a:schemeClr val="bg1"/>
              </a:solidFill>
            </a:rPr>
            <a:t>ADVENTURE TYPE</a:t>
          </a:r>
          <a:endParaRPr lang="en-GB" sz="1000" b="1">
            <a:solidFill>
              <a:schemeClr val="bg1"/>
            </a:solidFill>
          </a:endParaRPr>
        </a:p>
        <a:p>
          <a:endParaRPr lang="en-GB" sz="1000">
            <a:solidFill>
              <a:schemeClr val="bg1"/>
            </a:solidFill>
          </a:endParaRPr>
        </a:p>
        <a:p>
          <a:r>
            <a:rPr lang="en-GB" sz="1000">
              <a:solidFill>
                <a:schemeClr val="bg1"/>
              </a:solidFill>
            </a:rPr>
            <a:t>Details</a:t>
          </a:r>
        </a:p>
        <a:p>
          <a:endParaRPr lang="en-GB" sz="1000">
            <a:solidFill>
              <a:schemeClr val="bg1"/>
            </a:solidFill>
          </a:endParaRPr>
        </a:p>
      </xdr:txBody>
    </xdr:sp>
    <xdr:clientData fLocksWithSheet="0"/>
  </xdr:twoCellAnchor>
</xdr:wsDr>
</file>

<file path=xl/drawings/drawing9.xml><?xml version="1.0" encoding="utf-8"?>
<xdr:wsDr xmlns:xdr="http://schemas.openxmlformats.org/drawingml/2006/spreadsheetDrawing" xmlns:a="http://schemas.openxmlformats.org/drawingml/2006/main">
  <xdr:twoCellAnchor>
    <xdr:from>
      <xdr:col>41</xdr:col>
      <xdr:colOff>17690</xdr:colOff>
      <xdr:row>42</xdr:row>
      <xdr:rowOff>19596</xdr:rowOff>
    </xdr:from>
    <xdr:to>
      <xdr:col>51</xdr:col>
      <xdr:colOff>1</xdr:colOff>
      <xdr:row>48</xdr:row>
      <xdr:rowOff>0</xdr:rowOff>
    </xdr:to>
    <xdr:sp macro="" textlink="" fLocksText="0">
      <xdr:nvSpPr>
        <xdr:cNvPr id="2" name="TextBox 1">
          <a:extLst>
            <a:ext uri="{FF2B5EF4-FFF2-40B4-BE49-F238E27FC236}">
              <a16:creationId xmlns:a16="http://schemas.microsoft.com/office/drawing/2014/main" id="{9D13836A-1223-4800-B6EE-CFD9C36F2912}"/>
            </a:ext>
          </a:extLst>
        </xdr:cNvPr>
        <xdr:cNvSpPr txBox="1"/>
      </xdr:nvSpPr>
      <xdr:spPr>
        <a:xfrm>
          <a:off x="10076090" y="8820696"/>
          <a:ext cx="2268311" cy="1237704"/>
        </a:xfrm>
        <a:prstGeom prst="rect">
          <a:avLst/>
        </a:prstGeom>
        <a:solidFill>
          <a:schemeClr val="tx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bg1"/>
            </a:solidFill>
          </a:endParaRPr>
        </a:p>
      </xdr:txBody>
    </xdr:sp>
    <xdr:clientData fLocksWithSheet="0"/>
  </xdr:twoCellAnchor>
  <xdr:twoCellAnchor>
    <xdr:from>
      <xdr:col>52</xdr:col>
      <xdr:colOff>0</xdr:colOff>
      <xdr:row>41</xdr:row>
      <xdr:rowOff>210291</xdr:rowOff>
    </xdr:from>
    <xdr:to>
      <xdr:col>62</xdr:col>
      <xdr:colOff>0</xdr:colOff>
      <xdr:row>47</xdr:row>
      <xdr:rowOff>210291</xdr:rowOff>
    </xdr:to>
    <xdr:sp macro="" textlink="" fLocksText="0">
      <xdr:nvSpPr>
        <xdr:cNvPr id="3" name="TextBox 2">
          <a:extLst>
            <a:ext uri="{FF2B5EF4-FFF2-40B4-BE49-F238E27FC236}">
              <a16:creationId xmlns:a16="http://schemas.microsoft.com/office/drawing/2014/main" id="{14E8F423-D714-451A-B47F-BAD7DD91B74D}"/>
            </a:ext>
          </a:extLst>
        </xdr:cNvPr>
        <xdr:cNvSpPr txBox="1"/>
      </xdr:nvSpPr>
      <xdr:spPr>
        <a:xfrm>
          <a:off x="12573000" y="8801841"/>
          <a:ext cx="2286000" cy="1257300"/>
        </a:xfrm>
        <a:prstGeom prst="rect">
          <a:avLst/>
        </a:prstGeom>
        <a:solidFill>
          <a:schemeClr val="tx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bg1"/>
            </a:solidFill>
          </a:endParaRPr>
        </a:p>
      </xdr:txBody>
    </xdr:sp>
    <xdr:clientData fLocksWithSheet="0"/>
  </xdr:twoCellAnchor>
  <xdr:twoCellAnchor>
    <xdr:from>
      <xdr:col>63</xdr:col>
      <xdr:colOff>0</xdr:colOff>
      <xdr:row>42</xdr:row>
      <xdr:rowOff>22069</xdr:rowOff>
    </xdr:from>
    <xdr:to>
      <xdr:col>73</xdr:col>
      <xdr:colOff>0</xdr:colOff>
      <xdr:row>48</xdr:row>
      <xdr:rowOff>22068</xdr:rowOff>
    </xdr:to>
    <xdr:sp macro="" textlink="" fLocksText="0">
      <xdr:nvSpPr>
        <xdr:cNvPr id="4" name="TextBox 3">
          <a:extLst>
            <a:ext uri="{FF2B5EF4-FFF2-40B4-BE49-F238E27FC236}">
              <a16:creationId xmlns:a16="http://schemas.microsoft.com/office/drawing/2014/main" id="{2B739198-9D1F-42B7-853A-5C8288A78E73}"/>
            </a:ext>
          </a:extLst>
        </xdr:cNvPr>
        <xdr:cNvSpPr txBox="1"/>
      </xdr:nvSpPr>
      <xdr:spPr>
        <a:xfrm>
          <a:off x="15087600" y="8823169"/>
          <a:ext cx="2286000" cy="1257299"/>
        </a:xfrm>
        <a:prstGeom prst="rect">
          <a:avLst/>
        </a:prstGeom>
        <a:solidFill>
          <a:schemeClr val="tx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en-GB" sz="1000" baseline="0">
              <a:ln>
                <a:noFill/>
              </a:ln>
              <a:solidFill>
                <a:schemeClr val="bg1"/>
              </a:solidFill>
            </a:rPr>
            <a:t>Next...</a:t>
          </a:r>
        </a:p>
      </xdr:txBody>
    </xdr:sp>
    <xdr:clientData fLocksWithSheet="0"/>
  </xdr:twoCellAnchor>
  <xdr:twoCellAnchor>
    <xdr:from>
      <xdr:col>41</xdr:col>
      <xdr:colOff>9525</xdr:colOff>
      <xdr:row>49</xdr:row>
      <xdr:rowOff>19052</xdr:rowOff>
    </xdr:from>
    <xdr:to>
      <xdr:col>51</xdr:col>
      <xdr:colOff>9525</xdr:colOff>
      <xdr:row>55</xdr:row>
      <xdr:rowOff>2</xdr:rowOff>
    </xdr:to>
    <xdr:sp macro="" textlink="" fLocksText="0">
      <xdr:nvSpPr>
        <xdr:cNvPr id="5" name="TextBox 4">
          <a:extLst>
            <a:ext uri="{FF2B5EF4-FFF2-40B4-BE49-F238E27FC236}">
              <a16:creationId xmlns:a16="http://schemas.microsoft.com/office/drawing/2014/main" id="{F73BD7C5-FFC0-4D67-A7E8-1F93D74B0224}"/>
            </a:ext>
          </a:extLst>
        </xdr:cNvPr>
        <xdr:cNvSpPr txBox="1"/>
      </xdr:nvSpPr>
      <xdr:spPr>
        <a:xfrm>
          <a:off x="10067925" y="10287002"/>
          <a:ext cx="2286000" cy="1238250"/>
        </a:xfrm>
        <a:prstGeom prst="rect">
          <a:avLst/>
        </a:prstGeom>
        <a:solidFill>
          <a:schemeClr val="tx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bg1"/>
            </a:solidFill>
          </a:endParaRPr>
        </a:p>
      </xdr:txBody>
    </xdr:sp>
    <xdr:clientData fLocksWithSheet="0"/>
  </xdr:twoCellAnchor>
  <xdr:twoCellAnchor>
    <xdr:from>
      <xdr:col>52</xdr:col>
      <xdr:colOff>0</xdr:colOff>
      <xdr:row>49</xdr:row>
      <xdr:rowOff>0</xdr:rowOff>
    </xdr:from>
    <xdr:to>
      <xdr:col>62</xdr:col>
      <xdr:colOff>5319</xdr:colOff>
      <xdr:row>55</xdr:row>
      <xdr:rowOff>0</xdr:rowOff>
    </xdr:to>
    <xdr:sp macro="" textlink="" fLocksText="0">
      <xdr:nvSpPr>
        <xdr:cNvPr id="6" name="TextBox 5">
          <a:extLst>
            <a:ext uri="{FF2B5EF4-FFF2-40B4-BE49-F238E27FC236}">
              <a16:creationId xmlns:a16="http://schemas.microsoft.com/office/drawing/2014/main" id="{F9FAB0BA-8C1D-46E1-99CB-11DD5EA15CD8}"/>
            </a:ext>
          </a:extLst>
        </xdr:cNvPr>
        <xdr:cNvSpPr txBox="1"/>
      </xdr:nvSpPr>
      <xdr:spPr>
        <a:xfrm>
          <a:off x="12573000" y="10267950"/>
          <a:ext cx="2291319" cy="1257300"/>
        </a:xfrm>
        <a:prstGeom prst="rect">
          <a:avLst/>
        </a:prstGeom>
        <a:solidFill>
          <a:schemeClr val="tx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bg1"/>
            </a:solidFill>
          </a:endParaRPr>
        </a:p>
      </xdr:txBody>
    </xdr:sp>
    <xdr:clientData fLocksWithSheet="0"/>
  </xdr:twoCellAnchor>
  <xdr:twoCellAnchor>
    <xdr:from>
      <xdr:col>41</xdr:col>
      <xdr:colOff>5319</xdr:colOff>
      <xdr:row>56</xdr:row>
      <xdr:rowOff>0</xdr:rowOff>
    </xdr:from>
    <xdr:to>
      <xdr:col>51</xdr:col>
      <xdr:colOff>5937</xdr:colOff>
      <xdr:row>62</xdr:row>
      <xdr:rowOff>9896</xdr:rowOff>
    </xdr:to>
    <xdr:sp macro="" textlink="" fLocksText="0">
      <xdr:nvSpPr>
        <xdr:cNvPr id="7" name="TextBox 6">
          <a:extLst>
            <a:ext uri="{FF2B5EF4-FFF2-40B4-BE49-F238E27FC236}">
              <a16:creationId xmlns:a16="http://schemas.microsoft.com/office/drawing/2014/main" id="{4FF5DB36-401A-4373-AB6F-B0D6F0AFAE3F}"/>
            </a:ext>
          </a:extLst>
        </xdr:cNvPr>
        <xdr:cNvSpPr txBox="1"/>
      </xdr:nvSpPr>
      <xdr:spPr>
        <a:xfrm>
          <a:off x="10063719" y="11734800"/>
          <a:ext cx="2286618" cy="1267196"/>
        </a:xfrm>
        <a:prstGeom prst="rect">
          <a:avLst/>
        </a:prstGeom>
        <a:solidFill>
          <a:schemeClr val="tx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bg1"/>
            </a:solidFill>
          </a:endParaRPr>
        </a:p>
      </xdr:txBody>
    </xdr:sp>
    <xdr:clientData fLocksWithSheet="0"/>
  </xdr:twoCellAnchor>
  <xdr:twoCellAnchor>
    <xdr:from>
      <xdr:col>63</xdr:col>
      <xdr:colOff>0</xdr:colOff>
      <xdr:row>49</xdr:row>
      <xdr:rowOff>19052</xdr:rowOff>
    </xdr:from>
    <xdr:to>
      <xdr:col>73</xdr:col>
      <xdr:colOff>0</xdr:colOff>
      <xdr:row>55</xdr:row>
      <xdr:rowOff>2</xdr:rowOff>
    </xdr:to>
    <xdr:sp macro="" textlink="" fLocksText="0">
      <xdr:nvSpPr>
        <xdr:cNvPr id="8" name="TextBox 7">
          <a:extLst>
            <a:ext uri="{FF2B5EF4-FFF2-40B4-BE49-F238E27FC236}">
              <a16:creationId xmlns:a16="http://schemas.microsoft.com/office/drawing/2014/main" id="{4DCB4F23-88B0-4CDC-9B97-8D2945FDF12E}"/>
            </a:ext>
          </a:extLst>
        </xdr:cNvPr>
        <xdr:cNvSpPr txBox="1"/>
      </xdr:nvSpPr>
      <xdr:spPr>
        <a:xfrm>
          <a:off x="15087600" y="10287002"/>
          <a:ext cx="2286000" cy="1238250"/>
        </a:xfrm>
        <a:prstGeom prst="rect">
          <a:avLst/>
        </a:prstGeom>
        <a:solidFill>
          <a:schemeClr val="tx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bg1"/>
            </a:solidFill>
          </a:endParaRPr>
        </a:p>
      </xdr:txBody>
    </xdr:sp>
    <xdr:clientData fLocksWithSheet="0"/>
  </xdr:twoCellAnchor>
  <xdr:twoCellAnchor>
    <xdr:from>
      <xdr:col>52</xdr:col>
      <xdr:colOff>0</xdr:colOff>
      <xdr:row>56</xdr:row>
      <xdr:rowOff>0</xdr:rowOff>
    </xdr:from>
    <xdr:to>
      <xdr:col>62</xdr:col>
      <xdr:colOff>0</xdr:colOff>
      <xdr:row>62</xdr:row>
      <xdr:rowOff>29689</xdr:rowOff>
    </xdr:to>
    <xdr:sp macro="" textlink="" fLocksText="0">
      <xdr:nvSpPr>
        <xdr:cNvPr id="9" name="TextBox 8">
          <a:extLst>
            <a:ext uri="{FF2B5EF4-FFF2-40B4-BE49-F238E27FC236}">
              <a16:creationId xmlns:a16="http://schemas.microsoft.com/office/drawing/2014/main" id="{EDC973E5-07D1-4F6A-91EF-C3A24D35660D}"/>
            </a:ext>
          </a:extLst>
        </xdr:cNvPr>
        <xdr:cNvSpPr txBox="1"/>
      </xdr:nvSpPr>
      <xdr:spPr>
        <a:xfrm>
          <a:off x="12573000" y="11734800"/>
          <a:ext cx="2286000" cy="1286989"/>
        </a:xfrm>
        <a:prstGeom prst="rect">
          <a:avLst/>
        </a:prstGeom>
        <a:solidFill>
          <a:schemeClr val="tx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bg1"/>
            </a:solidFill>
          </a:endParaRPr>
        </a:p>
      </xdr:txBody>
    </xdr:sp>
    <xdr:clientData fLocksWithSheet="0"/>
  </xdr:twoCellAnchor>
  <xdr:twoCellAnchor>
    <xdr:from>
      <xdr:col>63</xdr:col>
      <xdr:colOff>19792</xdr:colOff>
      <xdr:row>56</xdr:row>
      <xdr:rowOff>0</xdr:rowOff>
    </xdr:from>
    <xdr:to>
      <xdr:col>73</xdr:col>
      <xdr:colOff>19792</xdr:colOff>
      <xdr:row>62</xdr:row>
      <xdr:rowOff>29687</xdr:rowOff>
    </xdr:to>
    <xdr:sp macro="" textlink="" fLocksText="0">
      <xdr:nvSpPr>
        <xdr:cNvPr id="10" name="TextBox 9">
          <a:extLst>
            <a:ext uri="{FF2B5EF4-FFF2-40B4-BE49-F238E27FC236}">
              <a16:creationId xmlns:a16="http://schemas.microsoft.com/office/drawing/2014/main" id="{2D271335-D10F-4534-9516-87ED1167FDE3}"/>
            </a:ext>
          </a:extLst>
        </xdr:cNvPr>
        <xdr:cNvSpPr txBox="1"/>
      </xdr:nvSpPr>
      <xdr:spPr>
        <a:xfrm>
          <a:off x="15107392" y="11734800"/>
          <a:ext cx="2286000" cy="1286987"/>
        </a:xfrm>
        <a:prstGeom prst="rect">
          <a:avLst/>
        </a:prstGeom>
        <a:solidFill>
          <a:schemeClr val="tx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bg1"/>
            </a:solidFill>
          </a:endParaRPr>
        </a:p>
      </xdr:txBody>
    </xdr:sp>
    <xdr:clientData fLocksWithSheet="0"/>
  </xdr:twoCellAnchor>
  <xdr:twoCellAnchor>
    <xdr:from>
      <xdr:col>28</xdr:col>
      <xdr:colOff>1</xdr:colOff>
      <xdr:row>42</xdr:row>
      <xdr:rowOff>2278</xdr:rowOff>
    </xdr:from>
    <xdr:to>
      <xdr:col>38</xdr:col>
      <xdr:colOff>1</xdr:colOff>
      <xdr:row>48</xdr:row>
      <xdr:rowOff>1</xdr:rowOff>
    </xdr:to>
    <xdr:sp macro="" textlink="" fLocksText="0">
      <xdr:nvSpPr>
        <xdr:cNvPr id="24" name="TextBox 23">
          <a:extLst>
            <a:ext uri="{FF2B5EF4-FFF2-40B4-BE49-F238E27FC236}">
              <a16:creationId xmlns:a16="http://schemas.microsoft.com/office/drawing/2014/main" id="{FFC2483D-B0A9-4C7C-AAB3-E8AF97D4CC36}"/>
            </a:ext>
          </a:extLst>
        </xdr:cNvPr>
        <xdr:cNvSpPr txBox="1"/>
      </xdr:nvSpPr>
      <xdr:spPr>
        <a:xfrm>
          <a:off x="6400801" y="8803378"/>
          <a:ext cx="2286000" cy="1255023"/>
        </a:xfrm>
        <a:prstGeom prst="rect">
          <a:avLst/>
        </a:prstGeom>
        <a:solidFill>
          <a:schemeClr val="bg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tx1"/>
            </a:solidFill>
          </a:endParaRPr>
        </a:p>
      </xdr:txBody>
    </xdr:sp>
    <xdr:clientData fLocksWithSheet="0"/>
  </xdr:twoCellAnchor>
  <xdr:twoCellAnchor>
    <xdr:from>
      <xdr:col>17</xdr:col>
      <xdr:colOff>0</xdr:colOff>
      <xdr:row>42</xdr:row>
      <xdr:rowOff>2</xdr:rowOff>
    </xdr:from>
    <xdr:to>
      <xdr:col>27</xdr:col>
      <xdr:colOff>0</xdr:colOff>
      <xdr:row>48</xdr:row>
      <xdr:rowOff>0</xdr:rowOff>
    </xdr:to>
    <xdr:sp macro="" textlink="" fLocksText="0">
      <xdr:nvSpPr>
        <xdr:cNvPr id="25" name="TextBox 24">
          <a:extLst>
            <a:ext uri="{FF2B5EF4-FFF2-40B4-BE49-F238E27FC236}">
              <a16:creationId xmlns:a16="http://schemas.microsoft.com/office/drawing/2014/main" id="{7E337707-12C6-42F4-8816-0B17C5D39249}"/>
            </a:ext>
          </a:extLst>
        </xdr:cNvPr>
        <xdr:cNvSpPr txBox="1"/>
      </xdr:nvSpPr>
      <xdr:spPr>
        <a:xfrm>
          <a:off x="3200400" y="8801102"/>
          <a:ext cx="2286000" cy="1257298"/>
        </a:xfrm>
        <a:prstGeom prst="rect">
          <a:avLst/>
        </a:prstGeom>
        <a:solidFill>
          <a:schemeClr val="bg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tx1"/>
            </a:solidFill>
          </a:endParaRPr>
        </a:p>
      </xdr:txBody>
    </xdr:sp>
    <xdr:clientData fLocksWithSheet="0"/>
  </xdr:twoCellAnchor>
  <xdr:twoCellAnchor>
    <xdr:from>
      <xdr:col>6</xdr:col>
      <xdr:colOff>0</xdr:colOff>
      <xdr:row>42</xdr:row>
      <xdr:rowOff>0</xdr:rowOff>
    </xdr:from>
    <xdr:to>
      <xdr:col>16</xdr:col>
      <xdr:colOff>0</xdr:colOff>
      <xdr:row>48</xdr:row>
      <xdr:rowOff>0</xdr:rowOff>
    </xdr:to>
    <xdr:sp macro="" textlink="" fLocksText="0">
      <xdr:nvSpPr>
        <xdr:cNvPr id="26" name="TextBox 25">
          <a:extLst>
            <a:ext uri="{FF2B5EF4-FFF2-40B4-BE49-F238E27FC236}">
              <a16:creationId xmlns:a16="http://schemas.microsoft.com/office/drawing/2014/main" id="{49BEDAAC-40B1-4549-B817-382FB0290018}"/>
            </a:ext>
          </a:extLst>
        </xdr:cNvPr>
        <xdr:cNvSpPr txBox="1"/>
      </xdr:nvSpPr>
      <xdr:spPr>
        <a:xfrm>
          <a:off x="685800" y="8801100"/>
          <a:ext cx="2286000" cy="1257300"/>
        </a:xfrm>
        <a:prstGeom prst="rect">
          <a:avLst/>
        </a:prstGeom>
        <a:solidFill>
          <a:schemeClr val="bg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000">
              <a:solidFill>
                <a:schemeClr val="tx1"/>
              </a:solidFill>
              <a:effectLst/>
              <a:latin typeface="+mn-lt"/>
              <a:ea typeface="+mn-ea"/>
              <a:cs typeface="+mn-cs"/>
            </a:rPr>
            <a:t>Next..</a:t>
          </a:r>
          <a:endParaRPr lang="en-GB" sz="1000">
            <a:solidFill>
              <a:schemeClr val="tx1"/>
            </a:solidFill>
            <a:effectLst/>
          </a:endParaRPr>
        </a:p>
        <a:p>
          <a:pPr algn="l"/>
          <a:endParaRPr lang="en-GB" sz="1000" baseline="0">
            <a:ln>
              <a:noFill/>
            </a:ln>
            <a:solidFill>
              <a:schemeClr val="tx1"/>
            </a:solidFill>
          </a:endParaRPr>
        </a:p>
      </xdr:txBody>
    </xdr:sp>
    <xdr:clientData fLocksWithSheet="0"/>
  </xdr:twoCellAnchor>
  <xdr:twoCellAnchor>
    <xdr:from>
      <xdr:col>28</xdr:col>
      <xdr:colOff>1</xdr:colOff>
      <xdr:row>49</xdr:row>
      <xdr:rowOff>1</xdr:rowOff>
    </xdr:from>
    <xdr:to>
      <xdr:col>38</xdr:col>
      <xdr:colOff>1</xdr:colOff>
      <xdr:row>54</xdr:row>
      <xdr:rowOff>190499</xdr:rowOff>
    </xdr:to>
    <xdr:sp macro="" textlink="" fLocksText="0">
      <xdr:nvSpPr>
        <xdr:cNvPr id="27" name="TextBox 26">
          <a:extLst>
            <a:ext uri="{FF2B5EF4-FFF2-40B4-BE49-F238E27FC236}">
              <a16:creationId xmlns:a16="http://schemas.microsoft.com/office/drawing/2014/main" id="{D06D1B0F-9FBF-4E14-B5C8-2D524029CF7D}"/>
            </a:ext>
          </a:extLst>
        </xdr:cNvPr>
        <xdr:cNvSpPr txBox="1"/>
      </xdr:nvSpPr>
      <xdr:spPr>
        <a:xfrm>
          <a:off x="5715001" y="10267951"/>
          <a:ext cx="2286000" cy="1238248"/>
        </a:xfrm>
        <a:prstGeom prst="rect">
          <a:avLst/>
        </a:prstGeom>
        <a:solidFill>
          <a:schemeClr val="bg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tx1"/>
            </a:solidFill>
          </a:endParaRPr>
        </a:p>
      </xdr:txBody>
    </xdr:sp>
    <xdr:clientData fLocksWithSheet="0"/>
  </xdr:twoCellAnchor>
  <xdr:twoCellAnchor>
    <xdr:from>
      <xdr:col>17</xdr:col>
      <xdr:colOff>1</xdr:colOff>
      <xdr:row>49</xdr:row>
      <xdr:rowOff>1</xdr:rowOff>
    </xdr:from>
    <xdr:to>
      <xdr:col>27</xdr:col>
      <xdr:colOff>2</xdr:colOff>
      <xdr:row>54</xdr:row>
      <xdr:rowOff>190499</xdr:rowOff>
    </xdr:to>
    <xdr:sp macro="" textlink="" fLocksText="0">
      <xdr:nvSpPr>
        <xdr:cNvPr id="28" name="TextBox 27">
          <a:extLst>
            <a:ext uri="{FF2B5EF4-FFF2-40B4-BE49-F238E27FC236}">
              <a16:creationId xmlns:a16="http://schemas.microsoft.com/office/drawing/2014/main" id="{E436CBF8-ACC4-45C6-92C5-10F8A6118C7E}"/>
            </a:ext>
          </a:extLst>
        </xdr:cNvPr>
        <xdr:cNvSpPr txBox="1"/>
      </xdr:nvSpPr>
      <xdr:spPr>
        <a:xfrm>
          <a:off x="3200401" y="10267951"/>
          <a:ext cx="2286001" cy="1238248"/>
        </a:xfrm>
        <a:prstGeom prst="rect">
          <a:avLst/>
        </a:prstGeom>
        <a:solidFill>
          <a:schemeClr val="bg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tx1"/>
            </a:solidFill>
          </a:endParaRPr>
        </a:p>
      </xdr:txBody>
    </xdr:sp>
    <xdr:clientData fLocksWithSheet="0"/>
  </xdr:twoCellAnchor>
  <xdr:twoCellAnchor>
    <xdr:from>
      <xdr:col>6</xdr:col>
      <xdr:colOff>1</xdr:colOff>
      <xdr:row>49</xdr:row>
      <xdr:rowOff>0</xdr:rowOff>
    </xdr:from>
    <xdr:to>
      <xdr:col>16</xdr:col>
      <xdr:colOff>2</xdr:colOff>
      <xdr:row>54</xdr:row>
      <xdr:rowOff>190498</xdr:rowOff>
    </xdr:to>
    <xdr:sp macro="" textlink="" fLocksText="0">
      <xdr:nvSpPr>
        <xdr:cNvPr id="29" name="TextBox 28">
          <a:extLst>
            <a:ext uri="{FF2B5EF4-FFF2-40B4-BE49-F238E27FC236}">
              <a16:creationId xmlns:a16="http://schemas.microsoft.com/office/drawing/2014/main" id="{A5B1E668-880D-4EC4-93A7-2BEA99A9F43C}"/>
            </a:ext>
          </a:extLst>
        </xdr:cNvPr>
        <xdr:cNvSpPr txBox="1"/>
      </xdr:nvSpPr>
      <xdr:spPr>
        <a:xfrm>
          <a:off x="685801" y="10267950"/>
          <a:ext cx="2286001" cy="1238248"/>
        </a:xfrm>
        <a:prstGeom prst="rect">
          <a:avLst/>
        </a:prstGeom>
        <a:solidFill>
          <a:schemeClr val="bg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tx1"/>
            </a:solidFill>
          </a:endParaRPr>
        </a:p>
      </xdr:txBody>
    </xdr:sp>
    <xdr:clientData fLocksWithSheet="0"/>
  </xdr:twoCellAnchor>
  <xdr:twoCellAnchor>
    <xdr:from>
      <xdr:col>28</xdr:col>
      <xdr:colOff>1</xdr:colOff>
      <xdr:row>56</xdr:row>
      <xdr:rowOff>9897</xdr:rowOff>
    </xdr:from>
    <xdr:to>
      <xdr:col>38</xdr:col>
      <xdr:colOff>1</xdr:colOff>
      <xdr:row>61</xdr:row>
      <xdr:rowOff>200395</xdr:rowOff>
    </xdr:to>
    <xdr:sp macro="" textlink="" fLocksText="0">
      <xdr:nvSpPr>
        <xdr:cNvPr id="30" name="TextBox 29">
          <a:extLst>
            <a:ext uri="{FF2B5EF4-FFF2-40B4-BE49-F238E27FC236}">
              <a16:creationId xmlns:a16="http://schemas.microsoft.com/office/drawing/2014/main" id="{4EE2D457-3BAE-4C28-B80A-63AD2F1344FF}"/>
            </a:ext>
          </a:extLst>
        </xdr:cNvPr>
        <xdr:cNvSpPr txBox="1"/>
      </xdr:nvSpPr>
      <xdr:spPr>
        <a:xfrm>
          <a:off x="5715001" y="11744697"/>
          <a:ext cx="2286000" cy="1238248"/>
        </a:xfrm>
        <a:prstGeom prst="rect">
          <a:avLst/>
        </a:prstGeom>
        <a:solidFill>
          <a:schemeClr val="bg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tx1"/>
            </a:solidFill>
          </a:endParaRPr>
        </a:p>
      </xdr:txBody>
    </xdr:sp>
    <xdr:clientData fLocksWithSheet="0"/>
  </xdr:twoCellAnchor>
  <xdr:twoCellAnchor>
    <xdr:from>
      <xdr:col>17</xdr:col>
      <xdr:colOff>1</xdr:colOff>
      <xdr:row>56</xdr:row>
      <xdr:rowOff>29687</xdr:rowOff>
    </xdr:from>
    <xdr:to>
      <xdr:col>27</xdr:col>
      <xdr:colOff>2</xdr:colOff>
      <xdr:row>62</xdr:row>
      <xdr:rowOff>9893</xdr:rowOff>
    </xdr:to>
    <xdr:sp macro="" textlink="" fLocksText="0">
      <xdr:nvSpPr>
        <xdr:cNvPr id="31" name="TextBox 30">
          <a:extLst>
            <a:ext uri="{FF2B5EF4-FFF2-40B4-BE49-F238E27FC236}">
              <a16:creationId xmlns:a16="http://schemas.microsoft.com/office/drawing/2014/main" id="{A329D19A-0FBE-4076-898E-339456E7CB45}"/>
            </a:ext>
          </a:extLst>
        </xdr:cNvPr>
        <xdr:cNvSpPr txBox="1"/>
      </xdr:nvSpPr>
      <xdr:spPr>
        <a:xfrm>
          <a:off x="3200401" y="11764487"/>
          <a:ext cx="2286001" cy="1237506"/>
        </a:xfrm>
        <a:prstGeom prst="rect">
          <a:avLst/>
        </a:prstGeom>
        <a:solidFill>
          <a:schemeClr val="bg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tx1"/>
            </a:solidFill>
          </a:endParaRPr>
        </a:p>
      </xdr:txBody>
    </xdr:sp>
    <xdr:clientData fLocksWithSheet="0"/>
  </xdr:twoCellAnchor>
  <xdr:twoCellAnchor>
    <xdr:from>
      <xdr:col>6</xdr:col>
      <xdr:colOff>1</xdr:colOff>
      <xdr:row>56</xdr:row>
      <xdr:rowOff>9895</xdr:rowOff>
    </xdr:from>
    <xdr:to>
      <xdr:col>16</xdr:col>
      <xdr:colOff>2</xdr:colOff>
      <xdr:row>61</xdr:row>
      <xdr:rowOff>200393</xdr:rowOff>
    </xdr:to>
    <xdr:sp macro="" textlink="" fLocksText="0">
      <xdr:nvSpPr>
        <xdr:cNvPr id="32" name="TextBox 31">
          <a:extLst>
            <a:ext uri="{FF2B5EF4-FFF2-40B4-BE49-F238E27FC236}">
              <a16:creationId xmlns:a16="http://schemas.microsoft.com/office/drawing/2014/main" id="{9146A86D-190D-4D06-9538-8D8969316E9F}"/>
            </a:ext>
          </a:extLst>
        </xdr:cNvPr>
        <xdr:cNvSpPr txBox="1"/>
      </xdr:nvSpPr>
      <xdr:spPr>
        <a:xfrm>
          <a:off x="685801" y="11744695"/>
          <a:ext cx="2286001" cy="1238248"/>
        </a:xfrm>
        <a:prstGeom prst="rect">
          <a:avLst/>
        </a:prstGeom>
        <a:solidFill>
          <a:schemeClr val="bg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tx1"/>
            </a:solidFill>
          </a:endParaRPr>
        </a:p>
      </xdr:txBody>
    </xdr:sp>
    <xdr:clientData fLocksWithSheet="0"/>
  </xdr:twoCellAnchor>
  <xdr:twoCellAnchor>
    <xdr:from>
      <xdr:col>28</xdr:col>
      <xdr:colOff>1</xdr:colOff>
      <xdr:row>63</xdr:row>
      <xdr:rowOff>19794</xdr:rowOff>
    </xdr:from>
    <xdr:to>
      <xdr:col>38</xdr:col>
      <xdr:colOff>1</xdr:colOff>
      <xdr:row>69</xdr:row>
      <xdr:rowOff>0</xdr:rowOff>
    </xdr:to>
    <xdr:sp macro="" textlink="" fLocksText="0">
      <xdr:nvSpPr>
        <xdr:cNvPr id="33" name="TextBox 32">
          <a:extLst>
            <a:ext uri="{FF2B5EF4-FFF2-40B4-BE49-F238E27FC236}">
              <a16:creationId xmlns:a16="http://schemas.microsoft.com/office/drawing/2014/main" id="{5D23FCA1-B7E4-4800-932B-92611D5EFD64}"/>
            </a:ext>
          </a:extLst>
        </xdr:cNvPr>
        <xdr:cNvSpPr txBox="1"/>
      </xdr:nvSpPr>
      <xdr:spPr>
        <a:xfrm>
          <a:off x="6400801" y="13221444"/>
          <a:ext cx="2286000" cy="1237506"/>
        </a:xfrm>
        <a:prstGeom prst="rect">
          <a:avLst/>
        </a:prstGeom>
        <a:solidFill>
          <a:schemeClr val="bg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tx1"/>
            </a:solidFill>
          </a:endParaRPr>
        </a:p>
      </xdr:txBody>
    </xdr:sp>
    <xdr:clientData fLocksWithSheet="0"/>
  </xdr:twoCellAnchor>
  <xdr:twoCellAnchor>
    <xdr:from>
      <xdr:col>17</xdr:col>
      <xdr:colOff>0</xdr:colOff>
      <xdr:row>63</xdr:row>
      <xdr:rowOff>19794</xdr:rowOff>
    </xdr:from>
    <xdr:to>
      <xdr:col>27</xdr:col>
      <xdr:colOff>1</xdr:colOff>
      <xdr:row>69</xdr:row>
      <xdr:rowOff>0</xdr:rowOff>
    </xdr:to>
    <xdr:sp macro="" textlink="" fLocksText="0">
      <xdr:nvSpPr>
        <xdr:cNvPr id="34" name="TextBox 33">
          <a:extLst>
            <a:ext uri="{FF2B5EF4-FFF2-40B4-BE49-F238E27FC236}">
              <a16:creationId xmlns:a16="http://schemas.microsoft.com/office/drawing/2014/main" id="{C8D4F212-4D16-4863-B448-07D0767C32E3}"/>
            </a:ext>
          </a:extLst>
        </xdr:cNvPr>
        <xdr:cNvSpPr txBox="1"/>
      </xdr:nvSpPr>
      <xdr:spPr>
        <a:xfrm>
          <a:off x="3886200" y="13221444"/>
          <a:ext cx="2286001" cy="1237506"/>
        </a:xfrm>
        <a:prstGeom prst="rect">
          <a:avLst/>
        </a:prstGeom>
        <a:solidFill>
          <a:schemeClr val="bg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tx1"/>
            </a:solidFill>
          </a:endParaRPr>
        </a:p>
      </xdr:txBody>
    </xdr:sp>
    <xdr:clientData fLocksWithSheet="0"/>
  </xdr:twoCellAnchor>
  <xdr:twoCellAnchor>
    <xdr:from>
      <xdr:col>6</xdr:col>
      <xdr:colOff>1</xdr:colOff>
      <xdr:row>63</xdr:row>
      <xdr:rowOff>19792</xdr:rowOff>
    </xdr:from>
    <xdr:to>
      <xdr:col>16</xdr:col>
      <xdr:colOff>2</xdr:colOff>
      <xdr:row>69</xdr:row>
      <xdr:rowOff>740</xdr:rowOff>
    </xdr:to>
    <xdr:sp macro="" textlink="" fLocksText="0">
      <xdr:nvSpPr>
        <xdr:cNvPr id="35" name="TextBox 34">
          <a:extLst>
            <a:ext uri="{FF2B5EF4-FFF2-40B4-BE49-F238E27FC236}">
              <a16:creationId xmlns:a16="http://schemas.microsoft.com/office/drawing/2014/main" id="{D75DA0D4-883D-4477-B49C-D72F5DB712D4}"/>
            </a:ext>
          </a:extLst>
        </xdr:cNvPr>
        <xdr:cNvSpPr txBox="1"/>
      </xdr:nvSpPr>
      <xdr:spPr>
        <a:xfrm>
          <a:off x="1371601" y="13221442"/>
          <a:ext cx="2286001" cy="1238248"/>
        </a:xfrm>
        <a:prstGeom prst="rect">
          <a:avLst/>
        </a:prstGeom>
        <a:solidFill>
          <a:schemeClr val="bg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tx1"/>
            </a:solidFill>
          </a:endParaRPr>
        </a:p>
      </xdr:txBody>
    </xdr:sp>
    <xdr:clientData fLocksWithSheet="0"/>
  </xdr:twoCellAnchor>
  <xdr:twoCellAnchor>
    <xdr:from>
      <xdr:col>41</xdr:col>
      <xdr:colOff>0</xdr:colOff>
      <xdr:row>63</xdr:row>
      <xdr:rowOff>0</xdr:rowOff>
    </xdr:from>
    <xdr:to>
      <xdr:col>51</xdr:col>
      <xdr:colOff>0</xdr:colOff>
      <xdr:row>68</xdr:row>
      <xdr:rowOff>198665</xdr:rowOff>
    </xdr:to>
    <xdr:sp macro="" textlink="" fLocksText="0">
      <xdr:nvSpPr>
        <xdr:cNvPr id="36" name="TextBox 35">
          <a:extLst>
            <a:ext uri="{FF2B5EF4-FFF2-40B4-BE49-F238E27FC236}">
              <a16:creationId xmlns:a16="http://schemas.microsoft.com/office/drawing/2014/main" id="{3A717C64-1FA0-4775-97B7-4D921C0FA7E2}"/>
            </a:ext>
          </a:extLst>
        </xdr:cNvPr>
        <xdr:cNvSpPr txBox="1"/>
      </xdr:nvSpPr>
      <xdr:spPr>
        <a:xfrm>
          <a:off x="9372600" y="13201650"/>
          <a:ext cx="2286000" cy="1246415"/>
        </a:xfrm>
        <a:prstGeom prst="rect">
          <a:avLst/>
        </a:prstGeom>
        <a:solidFill>
          <a:schemeClr val="tx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bg1"/>
            </a:solidFill>
          </a:endParaRPr>
        </a:p>
      </xdr:txBody>
    </xdr:sp>
    <xdr:clientData fLocksWithSheet="0"/>
  </xdr:twoCellAnchor>
  <xdr:twoCellAnchor>
    <xdr:from>
      <xdr:col>52</xdr:col>
      <xdr:colOff>1</xdr:colOff>
      <xdr:row>63</xdr:row>
      <xdr:rowOff>743</xdr:rowOff>
    </xdr:from>
    <xdr:to>
      <xdr:col>62</xdr:col>
      <xdr:colOff>1</xdr:colOff>
      <xdr:row>69</xdr:row>
      <xdr:rowOff>743</xdr:rowOff>
    </xdr:to>
    <xdr:sp macro="" textlink="" fLocksText="0">
      <xdr:nvSpPr>
        <xdr:cNvPr id="37" name="TextBox 36">
          <a:extLst>
            <a:ext uri="{FF2B5EF4-FFF2-40B4-BE49-F238E27FC236}">
              <a16:creationId xmlns:a16="http://schemas.microsoft.com/office/drawing/2014/main" id="{0A3FCDC0-825F-4933-9DFF-4598F208D5B0}"/>
            </a:ext>
          </a:extLst>
        </xdr:cNvPr>
        <xdr:cNvSpPr txBox="1"/>
      </xdr:nvSpPr>
      <xdr:spPr>
        <a:xfrm>
          <a:off x="11887201" y="13202393"/>
          <a:ext cx="2286000" cy="1257300"/>
        </a:xfrm>
        <a:prstGeom prst="rect">
          <a:avLst/>
        </a:prstGeom>
        <a:solidFill>
          <a:schemeClr val="tx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bg1"/>
            </a:solidFill>
          </a:endParaRPr>
        </a:p>
      </xdr:txBody>
    </xdr:sp>
    <xdr:clientData fLocksWithSheet="0"/>
  </xdr:twoCellAnchor>
  <xdr:twoCellAnchor>
    <xdr:from>
      <xdr:col>63</xdr:col>
      <xdr:colOff>19793</xdr:colOff>
      <xdr:row>63</xdr:row>
      <xdr:rowOff>742</xdr:rowOff>
    </xdr:from>
    <xdr:to>
      <xdr:col>73</xdr:col>
      <xdr:colOff>19793</xdr:colOff>
      <xdr:row>69</xdr:row>
      <xdr:rowOff>741</xdr:rowOff>
    </xdr:to>
    <xdr:sp macro="" textlink="" fLocksText="0">
      <xdr:nvSpPr>
        <xdr:cNvPr id="38" name="TextBox 37">
          <a:extLst>
            <a:ext uri="{FF2B5EF4-FFF2-40B4-BE49-F238E27FC236}">
              <a16:creationId xmlns:a16="http://schemas.microsoft.com/office/drawing/2014/main" id="{3A8098DC-7254-430E-8A99-4D3DD669C0E0}"/>
            </a:ext>
          </a:extLst>
        </xdr:cNvPr>
        <xdr:cNvSpPr txBox="1"/>
      </xdr:nvSpPr>
      <xdr:spPr>
        <a:xfrm>
          <a:off x="15107393" y="13202392"/>
          <a:ext cx="2286000" cy="1257299"/>
        </a:xfrm>
        <a:prstGeom prst="rect">
          <a:avLst/>
        </a:prstGeom>
        <a:solidFill>
          <a:schemeClr val="tx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bg1"/>
            </a:solidFill>
          </a:endParaRPr>
        </a:p>
      </xdr:txBody>
    </xdr:sp>
    <xdr:clientData fLocksWithSheet="0"/>
  </xdr:twoCellAnchor>
  <xdr:twoCellAnchor>
    <xdr:from>
      <xdr:col>28</xdr:col>
      <xdr:colOff>0</xdr:colOff>
      <xdr:row>70</xdr:row>
      <xdr:rowOff>19794</xdr:rowOff>
    </xdr:from>
    <xdr:to>
      <xdr:col>38</xdr:col>
      <xdr:colOff>0</xdr:colOff>
      <xdr:row>76</xdr:row>
      <xdr:rowOff>0</xdr:rowOff>
    </xdr:to>
    <xdr:sp macro="" textlink="" fLocksText="0">
      <xdr:nvSpPr>
        <xdr:cNvPr id="11" name="TextBox 10">
          <a:extLst>
            <a:ext uri="{FF2B5EF4-FFF2-40B4-BE49-F238E27FC236}">
              <a16:creationId xmlns:a16="http://schemas.microsoft.com/office/drawing/2014/main" id="{09D685D2-9193-4C11-A161-EFA6D5D1634C}"/>
            </a:ext>
          </a:extLst>
        </xdr:cNvPr>
        <xdr:cNvSpPr txBox="1"/>
      </xdr:nvSpPr>
      <xdr:spPr>
        <a:xfrm>
          <a:off x="6400800" y="14688294"/>
          <a:ext cx="2286000" cy="1237506"/>
        </a:xfrm>
        <a:prstGeom prst="rect">
          <a:avLst/>
        </a:prstGeom>
        <a:solidFill>
          <a:schemeClr val="bg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tx1"/>
            </a:solidFill>
          </a:endParaRPr>
        </a:p>
      </xdr:txBody>
    </xdr:sp>
    <xdr:clientData fLocksWithSheet="0"/>
  </xdr:twoCellAnchor>
  <xdr:twoCellAnchor>
    <xdr:from>
      <xdr:col>16</xdr:col>
      <xdr:colOff>228599</xdr:colOff>
      <xdr:row>70</xdr:row>
      <xdr:rowOff>19794</xdr:rowOff>
    </xdr:from>
    <xdr:to>
      <xdr:col>27</xdr:col>
      <xdr:colOff>0</xdr:colOff>
      <xdr:row>76</xdr:row>
      <xdr:rowOff>0</xdr:rowOff>
    </xdr:to>
    <xdr:sp macro="" textlink="" fLocksText="0">
      <xdr:nvSpPr>
        <xdr:cNvPr id="12" name="TextBox 11">
          <a:extLst>
            <a:ext uri="{FF2B5EF4-FFF2-40B4-BE49-F238E27FC236}">
              <a16:creationId xmlns:a16="http://schemas.microsoft.com/office/drawing/2014/main" id="{338100D1-91EC-473C-BF94-7B73FCF36AD9}"/>
            </a:ext>
          </a:extLst>
        </xdr:cNvPr>
        <xdr:cNvSpPr txBox="1"/>
      </xdr:nvSpPr>
      <xdr:spPr>
        <a:xfrm>
          <a:off x="3886199" y="14688294"/>
          <a:ext cx="2286001" cy="1237506"/>
        </a:xfrm>
        <a:prstGeom prst="rect">
          <a:avLst/>
        </a:prstGeom>
        <a:solidFill>
          <a:schemeClr val="bg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tx1"/>
            </a:solidFill>
          </a:endParaRPr>
        </a:p>
      </xdr:txBody>
    </xdr:sp>
    <xdr:clientData fLocksWithSheet="0"/>
  </xdr:twoCellAnchor>
  <xdr:twoCellAnchor>
    <xdr:from>
      <xdr:col>6</xdr:col>
      <xdr:colOff>0</xdr:colOff>
      <xdr:row>70</xdr:row>
      <xdr:rowOff>19792</xdr:rowOff>
    </xdr:from>
    <xdr:to>
      <xdr:col>16</xdr:col>
      <xdr:colOff>1</xdr:colOff>
      <xdr:row>76</xdr:row>
      <xdr:rowOff>740</xdr:rowOff>
    </xdr:to>
    <xdr:sp macro="" textlink="" fLocksText="0">
      <xdr:nvSpPr>
        <xdr:cNvPr id="13" name="TextBox 12">
          <a:extLst>
            <a:ext uri="{FF2B5EF4-FFF2-40B4-BE49-F238E27FC236}">
              <a16:creationId xmlns:a16="http://schemas.microsoft.com/office/drawing/2014/main" id="{FA86CBF0-C668-46C4-BD6E-0F573CD9FB4F}"/>
            </a:ext>
          </a:extLst>
        </xdr:cNvPr>
        <xdr:cNvSpPr txBox="1"/>
      </xdr:nvSpPr>
      <xdr:spPr>
        <a:xfrm>
          <a:off x="1371600" y="14688292"/>
          <a:ext cx="2286001" cy="1238248"/>
        </a:xfrm>
        <a:prstGeom prst="rect">
          <a:avLst/>
        </a:prstGeom>
        <a:solidFill>
          <a:schemeClr val="bg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tx1"/>
            </a:solidFill>
          </a:endParaRPr>
        </a:p>
      </xdr:txBody>
    </xdr:sp>
    <xdr:clientData fLocksWithSheet="0"/>
  </xdr:twoCellAnchor>
  <xdr:twoCellAnchor>
    <xdr:from>
      <xdr:col>40</xdr:col>
      <xdr:colOff>228599</xdr:colOff>
      <xdr:row>70</xdr:row>
      <xdr:rowOff>0</xdr:rowOff>
    </xdr:from>
    <xdr:to>
      <xdr:col>50</xdr:col>
      <xdr:colOff>228599</xdr:colOff>
      <xdr:row>75</xdr:row>
      <xdr:rowOff>198665</xdr:rowOff>
    </xdr:to>
    <xdr:sp macro="" textlink="" fLocksText="0">
      <xdr:nvSpPr>
        <xdr:cNvPr id="14" name="TextBox 13">
          <a:extLst>
            <a:ext uri="{FF2B5EF4-FFF2-40B4-BE49-F238E27FC236}">
              <a16:creationId xmlns:a16="http://schemas.microsoft.com/office/drawing/2014/main" id="{7DB95533-0681-4021-B8B9-D5632AE183A4}"/>
            </a:ext>
          </a:extLst>
        </xdr:cNvPr>
        <xdr:cNvSpPr txBox="1"/>
      </xdr:nvSpPr>
      <xdr:spPr>
        <a:xfrm>
          <a:off x="9372599" y="14668500"/>
          <a:ext cx="2286000" cy="1246415"/>
        </a:xfrm>
        <a:prstGeom prst="rect">
          <a:avLst/>
        </a:prstGeom>
        <a:solidFill>
          <a:schemeClr val="tx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bg1"/>
            </a:solidFill>
          </a:endParaRPr>
        </a:p>
      </xdr:txBody>
    </xdr:sp>
    <xdr:clientData fLocksWithSheet="0"/>
  </xdr:twoCellAnchor>
  <xdr:twoCellAnchor>
    <xdr:from>
      <xdr:col>52</xdr:col>
      <xdr:colOff>0</xdr:colOff>
      <xdr:row>70</xdr:row>
      <xdr:rowOff>743</xdr:rowOff>
    </xdr:from>
    <xdr:to>
      <xdr:col>62</xdr:col>
      <xdr:colOff>0</xdr:colOff>
      <xdr:row>76</xdr:row>
      <xdr:rowOff>743</xdr:rowOff>
    </xdr:to>
    <xdr:sp macro="" textlink="" fLocksText="0">
      <xdr:nvSpPr>
        <xdr:cNvPr id="15" name="TextBox 14">
          <a:extLst>
            <a:ext uri="{FF2B5EF4-FFF2-40B4-BE49-F238E27FC236}">
              <a16:creationId xmlns:a16="http://schemas.microsoft.com/office/drawing/2014/main" id="{C69004DE-6392-4CD7-B10A-6C76867A012E}"/>
            </a:ext>
          </a:extLst>
        </xdr:cNvPr>
        <xdr:cNvSpPr txBox="1"/>
      </xdr:nvSpPr>
      <xdr:spPr>
        <a:xfrm>
          <a:off x="11887200" y="14669243"/>
          <a:ext cx="2286000" cy="1257300"/>
        </a:xfrm>
        <a:prstGeom prst="rect">
          <a:avLst/>
        </a:prstGeom>
        <a:solidFill>
          <a:schemeClr val="tx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bg1"/>
            </a:solidFill>
          </a:endParaRPr>
        </a:p>
      </xdr:txBody>
    </xdr:sp>
    <xdr:clientData fLocksWithSheet="0"/>
  </xdr:twoCellAnchor>
  <xdr:twoCellAnchor>
    <xdr:from>
      <xdr:col>63</xdr:col>
      <xdr:colOff>19792</xdr:colOff>
      <xdr:row>70</xdr:row>
      <xdr:rowOff>742</xdr:rowOff>
    </xdr:from>
    <xdr:to>
      <xdr:col>73</xdr:col>
      <xdr:colOff>19792</xdr:colOff>
      <xdr:row>76</xdr:row>
      <xdr:rowOff>741</xdr:rowOff>
    </xdr:to>
    <xdr:sp macro="" textlink="" fLocksText="0">
      <xdr:nvSpPr>
        <xdr:cNvPr id="16" name="TextBox 15">
          <a:extLst>
            <a:ext uri="{FF2B5EF4-FFF2-40B4-BE49-F238E27FC236}">
              <a16:creationId xmlns:a16="http://schemas.microsoft.com/office/drawing/2014/main" id="{3103ABA0-57ED-4182-8DA2-C8DAF123BBDD}"/>
            </a:ext>
          </a:extLst>
        </xdr:cNvPr>
        <xdr:cNvSpPr txBox="1"/>
      </xdr:nvSpPr>
      <xdr:spPr>
        <a:xfrm>
          <a:off x="14421592" y="14669242"/>
          <a:ext cx="2286000" cy="1257299"/>
        </a:xfrm>
        <a:prstGeom prst="rect">
          <a:avLst/>
        </a:prstGeom>
        <a:solidFill>
          <a:schemeClr val="tx1"/>
        </a:solidFill>
        <a:ln w="1905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000" baseline="0">
            <a:ln>
              <a:noFill/>
            </a:ln>
            <a:solidFill>
              <a:schemeClr val="bg1"/>
            </a:solidFill>
          </a:endParaRPr>
        </a:p>
      </xdr:txBody>
    </xdr:sp>
    <xdr:clientData fLocksWithSheet="0"/>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78</xdr:col>
      <xdr:colOff>0</xdr:colOff>
      <xdr:row>37</xdr:row>
      <xdr:rowOff>0</xdr:rowOff>
    </xdr:to>
    <xdr:pic>
      <xdr:nvPicPr>
        <xdr:cNvPr id="67" name="Picture 66">
          <a:extLst>
            <a:ext uri="{FF2B5EF4-FFF2-40B4-BE49-F238E27FC236}">
              <a16:creationId xmlns:a16="http://schemas.microsoft.com/office/drawing/2014/main" id="{CABF812C-C794-08EA-6BDE-F8B7530833B0}"/>
            </a:ext>
          </a:extLst>
        </xdr:cNvPr>
        <xdr:cNvPicPr>
          <a:picLocks/>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4000"/>
                  </a14:imgEffect>
                  <a14:imgEffect>
                    <a14:brightnessContrast contrast="-30000"/>
                  </a14:imgEffect>
                </a14:imgLayer>
              </a14:imgProps>
            </a:ext>
            <a:ext uri="{28A0092B-C50C-407E-A947-70E740481C1C}">
              <a14:useLocalDpi xmlns:a14="http://schemas.microsoft.com/office/drawing/2010/main" val="0"/>
            </a:ext>
          </a:extLst>
        </a:blip>
        <a:stretch>
          <a:fillRect/>
        </a:stretch>
      </xdr:blipFill>
      <xdr:spPr>
        <a:xfrm>
          <a:off x="228600" y="209550"/>
          <a:ext cx="17602200" cy="7543800"/>
        </a:xfrm>
        <a:prstGeom prst="rect">
          <a:avLst/>
        </a:prstGeom>
      </xdr:spPr>
    </xdr:pic>
    <xdr:clientData/>
  </xdr:twoCellAnchor>
  <xdr:oneCellAnchor>
    <xdr:from>
      <xdr:col>2</xdr:col>
      <xdr:colOff>0</xdr:colOff>
      <xdr:row>8</xdr:row>
      <xdr:rowOff>17307</xdr:rowOff>
    </xdr:from>
    <xdr:ext cx="2514600" cy="1030443"/>
    <xdr:sp macro="" textlink="" fLocksText="0">
      <xdr:nvSpPr>
        <xdr:cNvPr id="9" name="TextBox 8">
          <a:extLst>
            <a:ext uri="{FF2B5EF4-FFF2-40B4-BE49-F238E27FC236}">
              <a16:creationId xmlns:a16="http://schemas.microsoft.com/office/drawing/2014/main" id="{579D4AC6-79F9-4AD8-B79D-3D9B09021DA6}"/>
            </a:ext>
          </a:extLst>
        </xdr:cNvPr>
        <xdr:cNvSpPr txBox="1"/>
      </xdr:nvSpPr>
      <xdr:spPr>
        <a:xfrm>
          <a:off x="457200" y="1693707"/>
          <a:ext cx="2514600" cy="1030443"/>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endParaRPr lang="en-GB" sz="1000" baseline="0">
            <a:solidFill>
              <a:schemeClr val="bg1"/>
            </a:solidFill>
            <a:latin typeface="+mn-lt"/>
            <a:ea typeface="+mn-ea"/>
            <a:cs typeface="+mn-cs"/>
          </a:endParaRPr>
        </a:p>
      </xdr:txBody>
    </xdr:sp>
    <xdr:clientData fLocksWithSheet="0"/>
  </xdr:oneCellAnchor>
  <xdr:oneCellAnchor>
    <xdr:from>
      <xdr:col>2</xdr:col>
      <xdr:colOff>0</xdr:colOff>
      <xdr:row>2</xdr:row>
      <xdr:rowOff>9525</xdr:rowOff>
    </xdr:from>
    <xdr:ext cx="2514600" cy="1038226"/>
    <xdr:sp macro="" textlink="" fLocksText="0">
      <xdr:nvSpPr>
        <xdr:cNvPr id="10" name="TextBox 9">
          <a:extLst>
            <a:ext uri="{FF2B5EF4-FFF2-40B4-BE49-F238E27FC236}">
              <a16:creationId xmlns:a16="http://schemas.microsoft.com/office/drawing/2014/main" id="{E0127B0E-ED25-4A6D-9DFA-C9473671F16B}"/>
            </a:ext>
          </a:extLst>
        </xdr:cNvPr>
        <xdr:cNvSpPr txBox="1"/>
      </xdr:nvSpPr>
      <xdr:spPr>
        <a:xfrm>
          <a:off x="457200" y="428625"/>
          <a:ext cx="2514600" cy="1038226"/>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endParaRPr lang="en-GB" sz="1000">
            <a:solidFill>
              <a:schemeClr val="bg1"/>
            </a:solidFill>
            <a:latin typeface="+mn-lt"/>
            <a:ea typeface="+mn-ea"/>
            <a:cs typeface="+mn-cs"/>
          </a:endParaRPr>
        </a:p>
        <a:p>
          <a:pPr marL="0" indent="0" algn="l"/>
          <a:endParaRPr lang="en-GB" sz="1000">
            <a:solidFill>
              <a:schemeClr val="bg1"/>
            </a:solidFill>
            <a:latin typeface="+mn-lt"/>
            <a:ea typeface="+mn-ea"/>
            <a:cs typeface="+mn-cs"/>
          </a:endParaRPr>
        </a:p>
      </xdr:txBody>
    </xdr:sp>
    <xdr:clientData fLocksWithSheet="0"/>
  </xdr:oneCellAnchor>
  <xdr:twoCellAnchor>
    <xdr:from>
      <xdr:col>3</xdr:col>
      <xdr:colOff>80963</xdr:colOff>
      <xdr:row>67</xdr:row>
      <xdr:rowOff>19050</xdr:rowOff>
    </xdr:from>
    <xdr:to>
      <xdr:col>3</xdr:col>
      <xdr:colOff>219075</xdr:colOff>
      <xdr:row>71</xdr:row>
      <xdr:rowOff>142873</xdr:rowOff>
    </xdr:to>
    <xdr:cxnSp macro="">
      <xdr:nvCxnSpPr>
        <xdr:cNvPr id="6" name="Straight Connector 5">
          <a:extLst>
            <a:ext uri="{FF2B5EF4-FFF2-40B4-BE49-F238E27FC236}">
              <a16:creationId xmlns:a16="http://schemas.microsoft.com/office/drawing/2014/main" id="{E30CC959-F565-4140-B09C-51BB74C0ED33}"/>
            </a:ext>
          </a:extLst>
        </xdr:cNvPr>
        <xdr:cNvCxnSpPr>
          <a:cxnSpLocks/>
          <a:stCxn id="39" idx="0"/>
          <a:endCxn id="42" idx="4"/>
        </xdr:cNvCxnSpPr>
      </xdr:nvCxnSpPr>
      <xdr:spPr>
        <a:xfrm flipV="1">
          <a:off x="766763" y="5886450"/>
          <a:ext cx="138112" cy="962023"/>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68</xdr:col>
      <xdr:colOff>137849</xdr:colOff>
      <xdr:row>44</xdr:row>
      <xdr:rowOff>176213</xdr:rowOff>
    </xdr:from>
    <xdr:to>
      <xdr:col>70</xdr:col>
      <xdr:colOff>180975</xdr:colOff>
      <xdr:row>46</xdr:row>
      <xdr:rowOff>138377</xdr:rowOff>
    </xdr:to>
    <xdr:cxnSp macro="">
      <xdr:nvCxnSpPr>
        <xdr:cNvPr id="7" name="Straight Connector 6">
          <a:extLst>
            <a:ext uri="{FF2B5EF4-FFF2-40B4-BE49-F238E27FC236}">
              <a16:creationId xmlns:a16="http://schemas.microsoft.com/office/drawing/2014/main" id="{D1429E41-9EB5-4688-9482-F60A2199F37F}"/>
            </a:ext>
          </a:extLst>
        </xdr:cNvPr>
        <xdr:cNvCxnSpPr>
          <a:cxnSpLocks/>
          <a:stCxn id="36" idx="7"/>
          <a:endCxn id="60" idx="2"/>
        </xdr:cNvCxnSpPr>
      </xdr:nvCxnSpPr>
      <xdr:spPr>
        <a:xfrm flipV="1">
          <a:off x="15682649" y="9396413"/>
          <a:ext cx="500326" cy="381264"/>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68</xdr:col>
      <xdr:colOff>137849</xdr:colOff>
      <xdr:row>51</xdr:row>
      <xdr:rowOff>80700</xdr:rowOff>
    </xdr:from>
    <xdr:to>
      <xdr:col>71</xdr:col>
      <xdr:colOff>123825</xdr:colOff>
      <xdr:row>52</xdr:row>
      <xdr:rowOff>28576</xdr:rowOff>
    </xdr:to>
    <xdr:cxnSp macro="">
      <xdr:nvCxnSpPr>
        <xdr:cNvPr id="11" name="Straight Connector 10">
          <a:extLst>
            <a:ext uri="{FF2B5EF4-FFF2-40B4-BE49-F238E27FC236}">
              <a16:creationId xmlns:a16="http://schemas.microsoft.com/office/drawing/2014/main" id="{A85D8963-A9BA-4537-A692-F16A95F1F745}"/>
            </a:ext>
          </a:extLst>
        </xdr:cNvPr>
        <xdr:cNvCxnSpPr>
          <a:cxnSpLocks/>
          <a:stCxn id="36" idx="5"/>
          <a:endCxn id="59" idx="2"/>
        </xdr:cNvCxnSpPr>
      </xdr:nvCxnSpPr>
      <xdr:spPr>
        <a:xfrm>
          <a:off x="15682649" y="10767750"/>
          <a:ext cx="671776" cy="157426"/>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67</xdr:col>
      <xdr:colOff>133664</xdr:colOff>
      <xdr:row>62</xdr:row>
      <xdr:rowOff>162240</xdr:rowOff>
    </xdr:from>
    <xdr:to>
      <xdr:col>69</xdr:col>
      <xdr:colOff>37505</xdr:colOff>
      <xdr:row>64</xdr:row>
      <xdr:rowOff>180381</xdr:rowOff>
    </xdr:to>
    <xdr:cxnSp macro="">
      <xdr:nvCxnSpPr>
        <xdr:cNvPr id="12" name="Straight Connector 11">
          <a:extLst>
            <a:ext uri="{FF2B5EF4-FFF2-40B4-BE49-F238E27FC236}">
              <a16:creationId xmlns:a16="http://schemas.microsoft.com/office/drawing/2014/main" id="{93847DC0-3E73-482C-B2A9-05B2A329D101}"/>
            </a:ext>
          </a:extLst>
        </xdr:cNvPr>
        <xdr:cNvCxnSpPr>
          <a:cxnSpLocks/>
          <a:stCxn id="35" idx="5"/>
          <a:endCxn id="62" idx="1"/>
        </xdr:cNvCxnSpPr>
      </xdr:nvCxnSpPr>
      <xdr:spPr>
        <a:xfrm>
          <a:off x="15449864" y="13154340"/>
          <a:ext cx="361041" cy="437241"/>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68</xdr:col>
      <xdr:colOff>114300</xdr:colOff>
      <xdr:row>58</xdr:row>
      <xdr:rowOff>57151</xdr:rowOff>
    </xdr:from>
    <xdr:to>
      <xdr:col>71</xdr:col>
      <xdr:colOff>114300</xdr:colOff>
      <xdr:row>60</xdr:row>
      <xdr:rowOff>76201</xdr:rowOff>
    </xdr:to>
    <xdr:cxnSp macro="">
      <xdr:nvCxnSpPr>
        <xdr:cNvPr id="13" name="Straight Connector 12">
          <a:extLst>
            <a:ext uri="{FF2B5EF4-FFF2-40B4-BE49-F238E27FC236}">
              <a16:creationId xmlns:a16="http://schemas.microsoft.com/office/drawing/2014/main" id="{D2C0129D-4F24-43EC-8AA5-5233B4D84448}"/>
            </a:ext>
          </a:extLst>
        </xdr:cNvPr>
        <xdr:cNvCxnSpPr>
          <a:cxnSpLocks/>
          <a:stCxn id="35" idx="6"/>
          <a:endCxn id="61" idx="2"/>
        </xdr:cNvCxnSpPr>
      </xdr:nvCxnSpPr>
      <xdr:spPr>
        <a:xfrm flipV="1">
          <a:off x="15659100" y="12211051"/>
          <a:ext cx="685800" cy="438150"/>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40</xdr:col>
      <xdr:colOff>58381</xdr:colOff>
      <xdr:row>50</xdr:row>
      <xdr:rowOff>147638</xdr:rowOff>
    </xdr:from>
    <xdr:to>
      <xdr:col>44</xdr:col>
      <xdr:colOff>19050</xdr:colOff>
      <xdr:row>51</xdr:row>
      <xdr:rowOff>141645</xdr:rowOff>
    </xdr:to>
    <xdr:cxnSp macro="">
      <xdr:nvCxnSpPr>
        <xdr:cNvPr id="15" name="Straight Connector 14">
          <a:extLst>
            <a:ext uri="{FF2B5EF4-FFF2-40B4-BE49-F238E27FC236}">
              <a16:creationId xmlns:a16="http://schemas.microsoft.com/office/drawing/2014/main" id="{E3919D46-575D-4223-9D74-C6FA3F931542}"/>
            </a:ext>
          </a:extLst>
        </xdr:cNvPr>
        <xdr:cNvCxnSpPr>
          <a:cxnSpLocks/>
          <a:stCxn id="34" idx="7"/>
          <a:endCxn id="37" idx="2"/>
        </xdr:cNvCxnSpPr>
      </xdr:nvCxnSpPr>
      <xdr:spPr>
        <a:xfrm flipV="1">
          <a:off x="9202381" y="2452688"/>
          <a:ext cx="875069" cy="203557"/>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49</xdr:col>
      <xdr:colOff>71174</xdr:colOff>
      <xdr:row>46</xdr:row>
      <xdr:rowOff>132550</xdr:rowOff>
    </xdr:from>
    <xdr:to>
      <xdr:col>51</xdr:col>
      <xdr:colOff>10324</xdr:colOff>
      <xdr:row>48</xdr:row>
      <xdr:rowOff>71701</xdr:rowOff>
    </xdr:to>
    <xdr:cxnSp macro="">
      <xdr:nvCxnSpPr>
        <xdr:cNvPr id="16" name="Straight Connector 15">
          <a:extLst>
            <a:ext uri="{FF2B5EF4-FFF2-40B4-BE49-F238E27FC236}">
              <a16:creationId xmlns:a16="http://schemas.microsoft.com/office/drawing/2014/main" id="{D464B38B-5A8F-424A-B046-215B7A1C3CE6}"/>
            </a:ext>
          </a:extLst>
        </xdr:cNvPr>
        <xdr:cNvCxnSpPr>
          <a:cxnSpLocks/>
          <a:stCxn id="37" idx="7"/>
          <a:endCxn id="56" idx="3"/>
        </xdr:cNvCxnSpPr>
      </xdr:nvCxnSpPr>
      <xdr:spPr>
        <a:xfrm flipV="1">
          <a:off x="11272574" y="1599400"/>
          <a:ext cx="396350" cy="358251"/>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50</xdr:col>
      <xdr:colOff>47625</xdr:colOff>
      <xdr:row>50</xdr:row>
      <xdr:rowOff>147638</xdr:rowOff>
    </xdr:from>
    <xdr:to>
      <xdr:col>52</xdr:col>
      <xdr:colOff>9524</xdr:colOff>
      <xdr:row>51</xdr:row>
      <xdr:rowOff>114301</xdr:rowOff>
    </xdr:to>
    <xdr:cxnSp macro="">
      <xdr:nvCxnSpPr>
        <xdr:cNvPr id="17" name="Straight Connector 16">
          <a:extLst>
            <a:ext uri="{FF2B5EF4-FFF2-40B4-BE49-F238E27FC236}">
              <a16:creationId xmlns:a16="http://schemas.microsoft.com/office/drawing/2014/main" id="{C8CEA459-7A37-4FFF-AD4D-89B2715611FB}"/>
            </a:ext>
          </a:extLst>
        </xdr:cNvPr>
        <xdr:cNvCxnSpPr>
          <a:cxnSpLocks/>
          <a:stCxn id="37" idx="6"/>
          <a:endCxn id="54" idx="2"/>
        </xdr:cNvCxnSpPr>
      </xdr:nvCxnSpPr>
      <xdr:spPr>
        <a:xfrm>
          <a:off x="11477625" y="10625138"/>
          <a:ext cx="419099" cy="176213"/>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49</xdr:col>
      <xdr:colOff>71174</xdr:colOff>
      <xdr:row>53</xdr:row>
      <xdr:rowOff>14024</xdr:rowOff>
    </xdr:from>
    <xdr:to>
      <xdr:col>51</xdr:col>
      <xdr:colOff>21245</xdr:colOff>
      <xdr:row>55</xdr:row>
      <xdr:rowOff>116495</xdr:rowOff>
    </xdr:to>
    <xdr:cxnSp macro="">
      <xdr:nvCxnSpPr>
        <xdr:cNvPr id="18" name="Straight Connector 17">
          <a:extLst>
            <a:ext uri="{FF2B5EF4-FFF2-40B4-BE49-F238E27FC236}">
              <a16:creationId xmlns:a16="http://schemas.microsoft.com/office/drawing/2014/main" id="{AFBF8109-32F5-4E5F-BDC6-E3C7750EC728}"/>
            </a:ext>
          </a:extLst>
        </xdr:cNvPr>
        <xdr:cNvCxnSpPr>
          <a:cxnSpLocks/>
          <a:stCxn id="37" idx="5"/>
          <a:endCxn id="53" idx="1"/>
        </xdr:cNvCxnSpPr>
      </xdr:nvCxnSpPr>
      <xdr:spPr>
        <a:xfrm>
          <a:off x="11272574" y="2947724"/>
          <a:ext cx="407271" cy="521571"/>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47</xdr:col>
      <xdr:colOff>33338</xdr:colOff>
      <xdr:row>54</xdr:row>
      <xdr:rowOff>9525</xdr:rowOff>
    </xdr:from>
    <xdr:to>
      <xdr:col>48</xdr:col>
      <xdr:colOff>38100</xdr:colOff>
      <xdr:row>58</xdr:row>
      <xdr:rowOff>171450</xdr:rowOff>
    </xdr:to>
    <xdr:cxnSp macro="">
      <xdr:nvCxnSpPr>
        <xdr:cNvPr id="19" name="Straight Connector 18">
          <a:extLst>
            <a:ext uri="{FF2B5EF4-FFF2-40B4-BE49-F238E27FC236}">
              <a16:creationId xmlns:a16="http://schemas.microsoft.com/office/drawing/2014/main" id="{5852719C-0ED7-4526-B371-FCC1E0C3DBC5}"/>
            </a:ext>
          </a:extLst>
        </xdr:cNvPr>
        <xdr:cNvCxnSpPr>
          <a:cxnSpLocks/>
          <a:stCxn id="37" idx="4"/>
          <a:endCxn id="52" idx="0"/>
        </xdr:cNvCxnSpPr>
      </xdr:nvCxnSpPr>
      <xdr:spPr>
        <a:xfrm>
          <a:off x="10777538" y="3152775"/>
          <a:ext cx="233362" cy="1000125"/>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47</xdr:col>
      <xdr:colOff>33338</xdr:colOff>
      <xdr:row>45</xdr:row>
      <xdr:rowOff>104775</xdr:rowOff>
    </xdr:from>
    <xdr:to>
      <xdr:col>47</xdr:col>
      <xdr:colOff>142875</xdr:colOff>
      <xdr:row>47</xdr:row>
      <xdr:rowOff>76200</xdr:rowOff>
    </xdr:to>
    <xdr:cxnSp macro="">
      <xdr:nvCxnSpPr>
        <xdr:cNvPr id="20" name="Straight Connector 19">
          <a:extLst>
            <a:ext uri="{FF2B5EF4-FFF2-40B4-BE49-F238E27FC236}">
              <a16:creationId xmlns:a16="http://schemas.microsoft.com/office/drawing/2014/main" id="{7330C5E4-0F30-42ED-A5DA-3FE5940E6FCE}"/>
            </a:ext>
          </a:extLst>
        </xdr:cNvPr>
        <xdr:cNvCxnSpPr>
          <a:cxnSpLocks/>
          <a:stCxn id="37" idx="0"/>
          <a:endCxn id="57" idx="4"/>
        </xdr:cNvCxnSpPr>
      </xdr:nvCxnSpPr>
      <xdr:spPr>
        <a:xfrm flipV="1">
          <a:off x="10777538" y="1362075"/>
          <a:ext cx="109537" cy="390525"/>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37</xdr:col>
      <xdr:colOff>166687</xdr:colOff>
      <xdr:row>65</xdr:row>
      <xdr:rowOff>57149</xdr:rowOff>
    </xdr:from>
    <xdr:to>
      <xdr:col>38</xdr:col>
      <xdr:colOff>219075</xdr:colOff>
      <xdr:row>68</xdr:row>
      <xdr:rowOff>9525</xdr:rowOff>
    </xdr:to>
    <xdr:cxnSp macro="">
      <xdr:nvCxnSpPr>
        <xdr:cNvPr id="21" name="Straight Connector 20">
          <a:extLst>
            <a:ext uri="{FF2B5EF4-FFF2-40B4-BE49-F238E27FC236}">
              <a16:creationId xmlns:a16="http://schemas.microsoft.com/office/drawing/2014/main" id="{90D52B65-8943-4CD7-970E-FC6288CB38BF}"/>
            </a:ext>
          </a:extLst>
        </xdr:cNvPr>
        <xdr:cNvCxnSpPr>
          <a:cxnSpLocks/>
          <a:stCxn id="49" idx="4"/>
          <a:endCxn id="50" idx="0"/>
        </xdr:cNvCxnSpPr>
      </xdr:nvCxnSpPr>
      <xdr:spPr>
        <a:xfrm>
          <a:off x="8624887" y="5505449"/>
          <a:ext cx="280988" cy="581026"/>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39</xdr:col>
      <xdr:colOff>130436</xdr:colOff>
      <xdr:row>64</xdr:row>
      <xdr:rowOff>92336</xdr:rowOff>
    </xdr:from>
    <xdr:to>
      <xdr:col>42</xdr:col>
      <xdr:colOff>167388</xdr:colOff>
      <xdr:row>65</xdr:row>
      <xdr:rowOff>62613</xdr:rowOff>
    </xdr:to>
    <xdr:cxnSp macro="">
      <xdr:nvCxnSpPr>
        <xdr:cNvPr id="22" name="Straight Connector 21">
          <a:extLst>
            <a:ext uri="{FF2B5EF4-FFF2-40B4-BE49-F238E27FC236}">
              <a16:creationId xmlns:a16="http://schemas.microsoft.com/office/drawing/2014/main" id="{657903D4-566F-41C8-AB80-5798273A7864}"/>
            </a:ext>
          </a:extLst>
        </xdr:cNvPr>
        <xdr:cNvCxnSpPr>
          <a:cxnSpLocks/>
          <a:stCxn id="49" idx="5"/>
          <a:endCxn id="51" idx="1"/>
        </xdr:cNvCxnSpPr>
      </xdr:nvCxnSpPr>
      <xdr:spPr>
        <a:xfrm>
          <a:off x="9045836" y="5331086"/>
          <a:ext cx="722752" cy="179827"/>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28</xdr:col>
      <xdr:colOff>76200</xdr:colOff>
      <xdr:row>62</xdr:row>
      <xdr:rowOff>90487</xdr:rowOff>
    </xdr:from>
    <xdr:to>
      <xdr:col>35</xdr:col>
      <xdr:colOff>28574</xdr:colOff>
      <xdr:row>63</xdr:row>
      <xdr:rowOff>128588</xdr:rowOff>
    </xdr:to>
    <xdr:cxnSp macro="">
      <xdr:nvCxnSpPr>
        <xdr:cNvPr id="23" name="Straight Connector 22">
          <a:extLst>
            <a:ext uri="{FF2B5EF4-FFF2-40B4-BE49-F238E27FC236}">
              <a16:creationId xmlns:a16="http://schemas.microsoft.com/office/drawing/2014/main" id="{E5AF2C66-471C-4BBB-BEAD-D39A3E04A28B}"/>
            </a:ext>
          </a:extLst>
        </xdr:cNvPr>
        <xdr:cNvCxnSpPr>
          <a:cxnSpLocks/>
          <a:stCxn id="49" idx="2"/>
          <a:endCxn id="45" idx="6"/>
        </xdr:cNvCxnSpPr>
      </xdr:nvCxnSpPr>
      <xdr:spPr>
        <a:xfrm flipH="1">
          <a:off x="6477000" y="4910137"/>
          <a:ext cx="1552574" cy="247651"/>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37</xdr:col>
      <xdr:colOff>166687</xdr:colOff>
      <xdr:row>58</xdr:row>
      <xdr:rowOff>0</xdr:rowOff>
    </xdr:from>
    <xdr:to>
      <xdr:col>37</xdr:col>
      <xdr:colOff>195263</xdr:colOff>
      <xdr:row>59</xdr:row>
      <xdr:rowOff>123824</xdr:rowOff>
    </xdr:to>
    <xdr:cxnSp macro="">
      <xdr:nvCxnSpPr>
        <xdr:cNvPr id="24" name="Straight Connector 23">
          <a:extLst>
            <a:ext uri="{FF2B5EF4-FFF2-40B4-BE49-F238E27FC236}">
              <a16:creationId xmlns:a16="http://schemas.microsoft.com/office/drawing/2014/main" id="{05F8E35D-56B3-4FAA-8A42-50823EEA3CA4}"/>
            </a:ext>
          </a:extLst>
        </xdr:cNvPr>
        <xdr:cNvCxnSpPr>
          <a:cxnSpLocks/>
          <a:stCxn id="34" idx="4"/>
          <a:endCxn id="49" idx="0"/>
        </xdr:cNvCxnSpPr>
      </xdr:nvCxnSpPr>
      <xdr:spPr>
        <a:xfrm flipH="1">
          <a:off x="8624887" y="3981450"/>
          <a:ext cx="28576" cy="333374"/>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40</xdr:col>
      <xdr:colOff>154786</xdr:colOff>
      <xdr:row>47</xdr:row>
      <xdr:rowOff>88110</xdr:rowOff>
    </xdr:from>
    <xdr:to>
      <xdr:col>44</xdr:col>
      <xdr:colOff>224101</xdr:colOff>
      <xdr:row>48</xdr:row>
      <xdr:rowOff>71701</xdr:rowOff>
    </xdr:to>
    <xdr:cxnSp macro="">
      <xdr:nvCxnSpPr>
        <xdr:cNvPr id="25" name="Straight Connector 24">
          <a:extLst>
            <a:ext uri="{FF2B5EF4-FFF2-40B4-BE49-F238E27FC236}">
              <a16:creationId xmlns:a16="http://schemas.microsoft.com/office/drawing/2014/main" id="{8CD4DE58-0C8D-4D3D-81EB-23C41AD0F94B}"/>
            </a:ext>
          </a:extLst>
        </xdr:cNvPr>
        <xdr:cNvCxnSpPr>
          <a:cxnSpLocks/>
          <a:stCxn id="37" idx="1"/>
          <a:endCxn id="58" idx="5"/>
        </xdr:cNvCxnSpPr>
      </xdr:nvCxnSpPr>
      <xdr:spPr>
        <a:xfrm flipH="1" flipV="1">
          <a:off x="9298786" y="1764510"/>
          <a:ext cx="983715" cy="193141"/>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21</xdr:col>
      <xdr:colOff>209666</xdr:colOff>
      <xdr:row>65</xdr:row>
      <xdr:rowOff>143907</xdr:rowOff>
    </xdr:from>
    <xdr:to>
      <xdr:col>23</xdr:col>
      <xdr:colOff>170418</xdr:colOff>
      <xdr:row>66</xdr:row>
      <xdr:rowOff>209434</xdr:rowOff>
    </xdr:to>
    <xdr:cxnSp macro="">
      <xdr:nvCxnSpPr>
        <xdr:cNvPr id="26" name="Straight Connector 25">
          <a:extLst>
            <a:ext uri="{FF2B5EF4-FFF2-40B4-BE49-F238E27FC236}">
              <a16:creationId xmlns:a16="http://schemas.microsoft.com/office/drawing/2014/main" id="{AEE8E3C1-D32A-4BBE-933F-C2022AE03BC9}"/>
            </a:ext>
          </a:extLst>
        </xdr:cNvPr>
        <xdr:cNvCxnSpPr>
          <a:cxnSpLocks/>
          <a:stCxn id="46" idx="7"/>
          <a:endCxn id="45" idx="3"/>
        </xdr:cNvCxnSpPr>
      </xdr:nvCxnSpPr>
      <xdr:spPr>
        <a:xfrm flipV="1">
          <a:off x="5010266" y="5592207"/>
          <a:ext cx="417952" cy="275077"/>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25</xdr:col>
      <xdr:colOff>147638</xdr:colOff>
      <xdr:row>66</xdr:row>
      <xdr:rowOff>114300</xdr:rowOff>
    </xdr:from>
    <xdr:to>
      <xdr:col>26</xdr:col>
      <xdr:colOff>104775</xdr:colOff>
      <xdr:row>68</xdr:row>
      <xdr:rowOff>66675</xdr:rowOff>
    </xdr:to>
    <xdr:cxnSp macro="">
      <xdr:nvCxnSpPr>
        <xdr:cNvPr id="27" name="Straight Connector 26">
          <a:extLst>
            <a:ext uri="{FF2B5EF4-FFF2-40B4-BE49-F238E27FC236}">
              <a16:creationId xmlns:a16="http://schemas.microsoft.com/office/drawing/2014/main" id="{D7D47539-4E44-4C4A-8A1B-98AD30881C84}"/>
            </a:ext>
          </a:extLst>
        </xdr:cNvPr>
        <xdr:cNvCxnSpPr>
          <a:cxnSpLocks/>
          <a:stCxn id="45" idx="4"/>
          <a:endCxn id="47" idx="0"/>
        </xdr:cNvCxnSpPr>
      </xdr:nvCxnSpPr>
      <xdr:spPr>
        <a:xfrm>
          <a:off x="5862638" y="5772150"/>
          <a:ext cx="185737" cy="371475"/>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27</xdr:col>
      <xdr:colOff>124857</xdr:colOff>
      <xdr:row>65</xdr:row>
      <xdr:rowOff>143907</xdr:rowOff>
    </xdr:from>
    <xdr:to>
      <xdr:col>28</xdr:col>
      <xdr:colOff>190500</xdr:colOff>
      <xdr:row>66</xdr:row>
      <xdr:rowOff>133350</xdr:rowOff>
    </xdr:to>
    <xdr:cxnSp macro="">
      <xdr:nvCxnSpPr>
        <xdr:cNvPr id="28" name="Straight Connector 27">
          <a:extLst>
            <a:ext uri="{FF2B5EF4-FFF2-40B4-BE49-F238E27FC236}">
              <a16:creationId xmlns:a16="http://schemas.microsoft.com/office/drawing/2014/main" id="{D32F5FA1-D992-4688-9A6A-3D144821454C}"/>
            </a:ext>
          </a:extLst>
        </xdr:cNvPr>
        <xdr:cNvCxnSpPr>
          <a:cxnSpLocks/>
          <a:stCxn id="45" idx="5"/>
          <a:endCxn id="48" idx="2"/>
        </xdr:cNvCxnSpPr>
      </xdr:nvCxnSpPr>
      <xdr:spPr>
        <a:xfrm>
          <a:off x="6297057" y="5592207"/>
          <a:ext cx="294243" cy="198993"/>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54</xdr:col>
      <xdr:colOff>18250</xdr:colOff>
      <xdr:row>43</xdr:row>
      <xdr:rowOff>38100</xdr:rowOff>
    </xdr:from>
    <xdr:to>
      <xdr:col>56</xdr:col>
      <xdr:colOff>85725</xdr:colOff>
      <xdr:row>43</xdr:row>
      <xdr:rowOff>67474</xdr:rowOff>
    </xdr:to>
    <xdr:cxnSp macro="">
      <xdr:nvCxnSpPr>
        <xdr:cNvPr id="29" name="Straight Connector 28">
          <a:extLst>
            <a:ext uri="{FF2B5EF4-FFF2-40B4-BE49-F238E27FC236}">
              <a16:creationId xmlns:a16="http://schemas.microsoft.com/office/drawing/2014/main" id="{93C83685-E7F8-4F83-9901-27036DD2FAA4}"/>
            </a:ext>
          </a:extLst>
        </xdr:cNvPr>
        <xdr:cNvCxnSpPr>
          <a:cxnSpLocks/>
          <a:stCxn id="56" idx="7"/>
          <a:endCxn id="55" idx="2"/>
        </xdr:cNvCxnSpPr>
      </xdr:nvCxnSpPr>
      <xdr:spPr>
        <a:xfrm flipV="1">
          <a:off x="12362650" y="876300"/>
          <a:ext cx="524675" cy="29374"/>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19</xdr:col>
      <xdr:colOff>39850</xdr:colOff>
      <xdr:row>63</xdr:row>
      <xdr:rowOff>87475</xdr:rowOff>
    </xdr:from>
    <xdr:to>
      <xdr:col>20</xdr:col>
      <xdr:colOff>47625</xdr:colOff>
      <xdr:row>66</xdr:row>
      <xdr:rowOff>47625</xdr:rowOff>
    </xdr:to>
    <xdr:cxnSp macro="">
      <xdr:nvCxnSpPr>
        <xdr:cNvPr id="30" name="Straight Connector 29">
          <a:extLst>
            <a:ext uri="{FF2B5EF4-FFF2-40B4-BE49-F238E27FC236}">
              <a16:creationId xmlns:a16="http://schemas.microsoft.com/office/drawing/2014/main" id="{506E139C-0A9C-4E2C-B2EA-70FE0C4182DF}"/>
            </a:ext>
          </a:extLst>
        </xdr:cNvPr>
        <xdr:cNvCxnSpPr>
          <a:cxnSpLocks/>
          <a:stCxn id="44" idx="5"/>
          <a:endCxn id="46" idx="0"/>
        </xdr:cNvCxnSpPr>
      </xdr:nvCxnSpPr>
      <xdr:spPr>
        <a:xfrm>
          <a:off x="4383250" y="5116675"/>
          <a:ext cx="236375" cy="588800"/>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13</xdr:col>
      <xdr:colOff>57151</xdr:colOff>
      <xdr:row>61</xdr:row>
      <xdr:rowOff>142875</xdr:rowOff>
    </xdr:from>
    <xdr:to>
      <xdr:col>15</xdr:col>
      <xdr:colOff>76200</xdr:colOff>
      <xdr:row>61</xdr:row>
      <xdr:rowOff>176214</xdr:rowOff>
    </xdr:to>
    <xdr:cxnSp macro="">
      <xdr:nvCxnSpPr>
        <xdr:cNvPr id="31" name="Straight Connector 30">
          <a:extLst>
            <a:ext uri="{FF2B5EF4-FFF2-40B4-BE49-F238E27FC236}">
              <a16:creationId xmlns:a16="http://schemas.microsoft.com/office/drawing/2014/main" id="{B6285272-7939-45AE-8892-814302B8727D}"/>
            </a:ext>
          </a:extLst>
        </xdr:cNvPr>
        <xdr:cNvCxnSpPr>
          <a:cxnSpLocks/>
          <a:stCxn id="43" idx="6"/>
          <a:endCxn id="44" idx="2"/>
        </xdr:cNvCxnSpPr>
      </xdr:nvCxnSpPr>
      <xdr:spPr>
        <a:xfrm flipV="1">
          <a:off x="3028951" y="4752975"/>
          <a:ext cx="476249" cy="33339"/>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4</xdr:col>
      <xdr:colOff>219075</xdr:colOff>
      <xdr:row>73</xdr:row>
      <xdr:rowOff>57150</xdr:rowOff>
    </xdr:from>
    <xdr:to>
      <xdr:col>7</xdr:col>
      <xdr:colOff>19051</xdr:colOff>
      <xdr:row>73</xdr:row>
      <xdr:rowOff>90486</xdr:rowOff>
    </xdr:to>
    <xdr:cxnSp macro="">
      <xdr:nvCxnSpPr>
        <xdr:cNvPr id="32" name="Straight Connector 31">
          <a:extLst>
            <a:ext uri="{FF2B5EF4-FFF2-40B4-BE49-F238E27FC236}">
              <a16:creationId xmlns:a16="http://schemas.microsoft.com/office/drawing/2014/main" id="{7A5B94FA-C9D1-45A8-833D-2549D289E733}"/>
            </a:ext>
          </a:extLst>
        </xdr:cNvPr>
        <xdr:cNvCxnSpPr>
          <a:cxnSpLocks/>
          <a:stCxn id="40" idx="2"/>
          <a:endCxn id="39" idx="6"/>
        </xdr:cNvCxnSpPr>
      </xdr:nvCxnSpPr>
      <xdr:spPr>
        <a:xfrm flipH="1">
          <a:off x="1133475" y="7181850"/>
          <a:ext cx="485776" cy="33336"/>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4</xdr:col>
      <xdr:colOff>111667</xdr:colOff>
      <xdr:row>68</xdr:row>
      <xdr:rowOff>154909</xdr:rowOff>
    </xdr:from>
    <xdr:to>
      <xdr:col>7</xdr:col>
      <xdr:colOff>197516</xdr:colOff>
      <xdr:row>72</xdr:row>
      <xdr:rowOff>40731</xdr:rowOff>
    </xdr:to>
    <xdr:cxnSp macro="">
      <xdr:nvCxnSpPr>
        <xdr:cNvPr id="33" name="Straight Connector 32">
          <a:extLst>
            <a:ext uri="{FF2B5EF4-FFF2-40B4-BE49-F238E27FC236}">
              <a16:creationId xmlns:a16="http://schemas.microsoft.com/office/drawing/2014/main" id="{6062D734-3592-4BA9-BB2E-92331EF9BB31}"/>
            </a:ext>
          </a:extLst>
        </xdr:cNvPr>
        <xdr:cNvCxnSpPr>
          <a:cxnSpLocks/>
          <a:stCxn id="41" idx="3"/>
          <a:endCxn id="39" idx="7"/>
        </xdr:cNvCxnSpPr>
      </xdr:nvCxnSpPr>
      <xdr:spPr>
        <a:xfrm flipH="1">
          <a:off x="1026067" y="6231859"/>
          <a:ext cx="771649" cy="724022"/>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34</xdr:col>
      <xdr:colOff>104776</xdr:colOff>
      <xdr:row>50</xdr:row>
      <xdr:rowOff>123826</xdr:rowOff>
    </xdr:from>
    <xdr:to>
      <xdr:col>41</xdr:col>
      <xdr:colOff>57150</xdr:colOff>
      <xdr:row>58</xdr:row>
      <xdr:rowOff>0</xdr:rowOff>
    </xdr:to>
    <xdr:sp macro="" textlink="" fLocksText="0">
      <xdr:nvSpPr>
        <xdr:cNvPr id="34" name="Flowchart: Connector 33">
          <a:extLst>
            <a:ext uri="{FF2B5EF4-FFF2-40B4-BE49-F238E27FC236}">
              <a16:creationId xmlns:a16="http://schemas.microsoft.com/office/drawing/2014/main" id="{79A24BE3-0A82-433C-AE46-E03322230FF3}"/>
            </a:ext>
          </a:extLst>
        </xdr:cNvPr>
        <xdr:cNvSpPr>
          <a:spLocks noChangeAspect="1"/>
        </xdr:cNvSpPr>
      </xdr:nvSpPr>
      <xdr:spPr>
        <a:xfrm>
          <a:off x="7877176" y="2428876"/>
          <a:ext cx="1552574" cy="1552574"/>
        </a:xfrm>
        <a:prstGeom prst="flowChartConnector">
          <a:avLst/>
        </a:prstGeom>
        <a:solidFill>
          <a:schemeClr val="tx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1200" b="1">
            <a:solidFill>
              <a:schemeClr val="bg1"/>
            </a:solidFill>
            <a:effectLst/>
          </a:endParaRPr>
        </a:p>
      </xdr:txBody>
    </xdr:sp>
    <xdr:clientData fLocksWithSheet="0"/>
  </xdr:twoCellAnchor>
  <xdr:twoCellAnchor>
    <xdr:from>
      <xdr:col>62</xdr:col>
      <xdr:colOff>57150</xdr:colOff>
      <xdr:row>56</xdr:row>
      <xdr:rowOff>200026</xdr:rowOff>
    </xdr:from>
    <xdr:to>
      <xdr:col>68</xdr:col>
      <xdr:colOff>114300</xdr:colOff>
      <xdr:row>63</xdr:row>
      <xdr:rowOff>161926</xdr:rowOff>
    </xdr:to>
    <xdr:sp macro="" textlink="" fLocksText="0">
      <xdr:nvSpPr>
        <xdr:cNvPr id="35" name="Flowchart: Connector 34">
          <a:extLst>
            <a:ext uri="{FF2B5EF4-FFF2-40B4-BE49-F238E27FC236}">
              <a16:creationId xmlns:a16="http://schemas.microsoft.com/office/drawing/2014/main" id="{8A1A77C5-E41B-4D6C-9CFC-972E524DFFB7}"/>
            </a:ext>
          </a:extLst>
        </xdr:cNvPr>
        <xdr:cNvSpPr>
          <a:spLocks noChangeAspect="1"/>
        </xdr:cNvSpPr>
      </xdr:nvSpPr>
      <xdr:spPr>
        <a:xfrm>
          <a:off x="14230350" y="11934826"/>
          <a:ext cx="1428750" cy="1428750"/>
        </a:xfrm>
        <a:prstGeom prst="flowChartConnector">
          <a:avLst/>
        </a:prstGeom>
        <a:solidFill>
          <a:schemeClr val="tx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1200" b="1">
            <a:solidFill>
              <a:schemeClr val="bg1"/>
            </a:solidFill>
            <a:effectLst/>
          </a:endParaRPr>
        </a:p>
      </xdr:txBody>
    </xdr:sp>
    <xdr:clientData fLocksWithSheet="0"/>
  </xdr:twoCellAnchor>
  <xdr:twoCellAnchor>
    <xdr:from>
      <xdr:col>63</xdr:col>
      <xdr:colOff>85725</xdr:colOff>
      <xdr:row>45</xdr:row>
      <xdr:rowOff>142876</xdr:rowOff>
    </xdr:from>
    <xdr:to>
      <xdr:col>69</xdr:col>
      <xdr:colOff>114300</xdr:colOff>
      <xdr:row>52</xdr:row>
      <xdr:rowOff>76201</xdr:rowOff>
    </xdr:to>
    <xdr:sp macro="" textlink="" fLocksText="0">
      <xdr:nvSpPr>
        <xdr:cNvPr id="36" name="Flowchart: Connector 35">
          <a:extLst>
            <a:ext uri="{FF2B5EF4-FFF2-40B4-BE49-F238E27FC236}">
              <a16:creationId xmlns:a16="http://schemas.microsoft.com/office/drawing/2014/main" id="{4FD2BD83-0DBA-4DE4-B6A8-20FB8DD40A18}"/>
            </a:ext>
          </a:extLst>
        </xdr:cNvPr>
        <xdr:cNvSpPr>
          <a:spLocks noChangeAspect="1"/>
        </xdr:cNvSpPr>
      </xdr:nvSpPr>
      <xdr:spPr>
        <a:xfrm>
          <a:off x="14487525" y="9572626"/>
          <a:ext cx="1400175" cy="1400175"/>
        </a:xfrm>
        <a:prstGeom prst="flowChartConnector">
          <a:avLst/>
        </a:prstGeom>
        <a:solidFill>
          <a:schemeClr val="tx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1200" b="1">
            <a:solidFill>
              <a:schemeClr val="bg1"/>
            </a:solidFill>
            <a:effectLst/>
          </a:endParaRPr>
        </a:p>
      </xdr:txBody>
    </xdr:sp>
    <xdr:clientData fLocksWithSheet="0"/>
  </xdr:twoCellAnchor>
  <xdr:twoCellAnchor>
    <xdr:from>
      <xdr:col>44</xdr:col>
      <xdr:colOff>19050</xdr:colOff>
      <xdr:row>47</xdr:row>
      <xdr:rowOff>76200</xdr:rowOff>
    </xdr:from>
    <xdr:to>
      <xdr:col>50</xdr:col>
      <xdr:colOff>47625</xdr:colOff>
      <xdr:row>54</xdr:row>
      <xdr:rowOff>9525</xdr:rowOff>
    </xdr:to>
    <xdr:sp macro="" textlink="" fLocksText="0">
      <xdr:nvSpPr>
        <xdr:cNvPr id="37" name="Flowchart: Connector 36">
          <a:extLst>
            <a:ext uri="{FF2B5EF4-FFF2-40B4-BE49-F238E27FC236}">
              <a16:creationId xmlns:a16="http://schemas.microsoft.com/office/drawing/2014/main" id="{0F0E9572-390B-488C-8D0E-55E577D22F51}"/>
            </a:ext>
          </a:extLst>
        </xdr:cNvPr>
        <xdr:cNvSpPr>
          <a:spLocks noChangeAspect="1"/>
        </xdr:cNvSpPr>
      </xdr:nvSpPr>
      <xdr:spPr>
        <a:xfrm>
          <a:off x="10077450" y="1752600"/>
          <a:ext cx="1400175" cy="1400175"/>
        </a:xfrm>
        <a:prstGeom prst="flowChartConnector">
          <a:avLst/>
        </a:prstGeom>
        <a:solidFill>
          <a:schemeClr val="tx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1200" b="1">
            <a:solidFill>
              <a:schemeClr val="bg1"/>
            </a:solidFill>
            <a:effectLst/>
          </a:endParaRPr>
        </a:p>
      </xdr:txBody>
    </xdr:sp>
    <xdr:clientData fLocksWithSheet="0"/>
  </xdr:twoCellAnchor>
  <xdr:twoCellAnchor>
    <xdr:from>
      <xdr:col>2</xdr:col>
      <xdr:colOff>76199</xdr:colOff>
      <xdr:row>41</xdr:row>
      <xdr:rowOff>38099</xdr:rowOff>
    </xdr:from>
    <xdr:to>
      <xdr:col>11</xdr:col>
      <xdr:colOff>200024</xdr:colOff>
      <xdr:row>51</xdr:row>
      <xdr:rowOff>123824</xdr:rowOff>
    </xdr:to>
    <xdr:sp macro="" textlink="">
      <xdr:nvSpPr>
        <xdr:cNvPr id="38" name="Flowchart: Connector 37">
          <a:extLst>
            <a:ext uri="{FF2B5EF4-FFF2-40B4-BE49-F238E27FC236}">
              <a16:creationId xmlns:a16="http://schemas.microsoft.com/office/drawing/2014/main" id="{27653DD3-2026-4B55-9E03-E21E1D2196C9}"/>
            </a:ext>
          </a:extLst>
        </xdr:cNvPr>
        <xdr:cNvSpPr>
          <a:spLocks noChangeAspect="1"/>
        </xdr:cNvSpPr>
      </xdr:nvSpPr>
      <xdr:spPr>
        <a:xfrm>
          <a:off x="533399" y="457199"/>
          <a:ext cx="2181225" cy="2181225"/>
        </a:xfrm>
        <a:prstGeom prst="flowChartConnector">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2200" b="1" baseline="0">
              <a:solidFill>
                <a:schemeClr val="tx1"/>
              </a:solidFill>
              <a:effectLst/>
              <a:latin typeface="+mn-lt"/>
              <a:ea typeface="+mn-ea"/>
              <a:cs typeface="+mn-cs"/>
            </a:rPr>
            <a:t>M I N D </a:t>
          </a:r>
        </a:p>
        <a:p>
          <a:pPr marL="0" marR="0" lvl="0" indent="0" algn="ctr" defTabSz="914400" eaLnBrk="1" fontAlgn="auto" latinLnBrk="0" hangingPunct="1">
            <a:lnSpc>
              <a:spcPct val="100000"/>
            </a:lnSpc>
            <a:spcBef>
              <a:spcPts val="0"/>
            </a:spcBef>
            <a:spcAft>
              <a:spcPts val="0"/>
            </a:spcAft>
            <a:buClrTx/>
            <a:buSzTx/>
            <a:buFontTx/>
            <a:buNone/>
            <a:tabLst/>
            <a:defRPr/>
          </a:pPr>
          <a:r>
            <a:rPr lang="en-GB" sz="2200" b="1" baseline="0">
              <a:solidFill>
                <a:schemeClr val="tx1"/>
              </a:solidFill>
              <a:effectLst/>
              <a:latin typeface="+mn-lt"/>
              <a:ea typeface="+mn-ea"/>
              <a:cs typeface="+mn-cs"/>
            </a:rPr>
            <a:t>M A P</a:t>
          </a:r>
        </a:p>
      </xdr:txBody>
    </xdr:sp>
    <xdr:clientData/>
  </xdr:twoCellAnchor>
  <xdr:twoCellAnchor>
    <xdr:from>
      <xdr:col>1</xdr:col>
      <xdr:colOff>171450</xdr:colOff>
      <xdr:row>71</xdr:row>
      <xdr:rowOff>142873</xdr:rowOff>
    </xdr:from>
    <xdr:to>
      <xdr:col>4</xdr:col>
      <xdr:colOff>219075</xdr:colOff>
      <xdr:row>75</xdr:row>
      <xdr:rowOff>38098</xdr:rowOff>
    </xdr:to>
    <xdr:sp macro="" textlink="" fLocksText="0">
      <xdr:nvSpPr>
        <xdr:cNvPr id="39" name="Flowchart: Connector 38">
          <a:extLst>
            <a:ext uri="{FF2B5EF4-FFF2-40B4-BE49-F238E27FC236}">
              <a16:creationId xmlns:a16="http://schemas.microsoft.com/office/drawing/2014/main" id="{E11A8FAE-1893-494D-B8EF-A2D7B8AF49CD}"/>
            </a:ext>
          </a:extLst>
        </xdr:cNvPr>
        <xdr:cNvSpPr>
          <a:spLocks noChangeAspect="1"/>
        </xdr:cNvSpPr>
      </xdr:nvSpPr>
      <xdr:spPr>
        <a:xfrm>
          <a:off x="400050" y="6848473"/>
          <a:ext cx="733425" cy="733425"/>
        </a:xfrm>
        <a:prstGeom prst="flowChartConnector">
          <a:avLst/>
        </a:prstGeom>
        <a:solidFill>
          <a:schemeClr val="tx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1200" b="1">
            <a:solidFill>
              <a:schemeClr val="tx1"/>
            </a:solidFill>
            <a:effectLst/>
          </a:endParaRPr>
        </a:p>
      </xdr:txBody>
    </xdr:sp>
    <xdr:clientData fLocksWithSheet="0"/>
  </xdr:twoCellAnchor>
  <xdr:twoCellAnchor>
    <xdr:from>
      <xdr:col>7</xdr:col>
      <xdr:colOff>19051</xdr:colOff>
      <xdr:row>72</xdr:row>
      <xdr:rowOff>47625</xdr:rowOff>
    </xdr:from>
    <xdr:to>
      <xdr:col>9</xdr:col>
      <xdr:colOff>1</xdr:colOff>
      <xdr:row>74</xdr:row>
      <xdr:rowOff>66675</xdr:rowOff>
    </xdr:to>
    <xdr:sp macro="" textlink="" fLocksText="0">
      <xdr:nvSpPr>
        <xdr:cNvPr id="40" name="Flowchart: Connector 39">
          <a:extLst>
            <a:ext uri="{FF2B5EF4-FFF2-40B4-BE49-F238E27FC236}">
              <a16:creationId xmlns:a16="http://schemas.microsoft.com/office/drawing/2014/main" id="{B3C643D1-F5AE-445B-8D3A-554740C08C3E}"/>
            </a:ext>
          </a:extLst>
        </xdr:cNvPr>
        <xdr:cNvSpPr>
          <a:spLocks noChangeAspect="1"/>
        </xdr:cNvSpPr>
      </xdr:nvSpPr>
      <xdr:spPr>
        <a:xfrm>
          <a:off x="1619251" y="6962775"/>
          <a:ext cx="438150" cy="438150"/>
        </a:xfrm>
        <a:prstGeom prst="flowChartConnector">
          <a:avLst/>
        </a:prstGeom>
        <a:solidFill>
          <a:schemeClr val="tx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tx1"/>
            </a:solidFill>
            <a:effectLst/>
          </a:endParaRPr>
        </a:p>
      </xdr:txBody>
    </xdr:sp>
    <xdr:clientData fLocksWithSheet="0"/>
  </xdr:twoCellAnchor>
  <xdr:twoCellAnchor>
    <xdr:from>
      <xdr:col>7</xdr:col>
      <xdr:colOff>133350</xdr:colOff>
      <xdr:row>66</xdr:row>
      <xdr:rowOff>200025</xdr:rowOff>
    </xdr:from>
    <xdr:to>
      <xdr:col>9</xdr:col>
      <xdr:colOff>114300</xdr:colOff>
      <xdr:row>69</xdr:row>
      <xdr:rowOff>9525</xdr:rowOff>
    </xdr:to>
    <xdr:sp macro="" textlink="" fLocksText="0">
      <xdr:nvSpPr>
        <xdr:cNvPr id="41" name="Flowchart: Connector 40">
          <a:extLst>
            <a:ext uri="{FF2B5EF4-FFF2-40B4-BE49-F238E27FC236}">
              <a16:creationId xmlns:a16="http://schemas.microsoft.com/office/drawing/2014/main" id="{E54FC900-02E0-4B92-8AC1-AF8FF14D4D39}"/>
            </a:ext>
          </a:extLst>
        </xdr:cNvPr>
        <xdr:cNvSpPr>
          <a:spLocks noChangeAspect="1"/>
        </xdr:cNvSpPr>
      </xdr:nvSpPr>
      <xdr:spPr>
        <a:xfrm>
          <a:off x="1733550" y="5857875"/>
          <a:ext cx="438150" cy="438150"/>
        </a:xfrm>
        <a:prstGeom prst="flowChartConnector">
          <a:avLst/>
        </a:prstGeom>
        <a:solidFill>
          <a:schemeClr val="tx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tx1"/>
            </a:solidFill>
            <a:effectLst/>
          </a:endParaRPr>
        </a:p>
      </xdr:txBody>
    </xdr:sp>
    <xdr:clientData fLocksWithSheet="0"/>
  </xdr:twoCellAnchor>
  <xdr:twoCellAnchor>
    <xdr:from>
      <xdr:col>3</xdr:col>
      <xdr:colOff>0</xdr:colOff>
      <xdr:row>65</xdr:row>
      <xdr:rowOff>0</xdr:rowOff>
    </xdr:from>
    <xdr:to>
      <xdr:col>4</xdr:col>
      <xdr:colOff>209550</xdr:colOff>
      <xdr:row>67</xdr:row>
      <xdr:rowOff>19050</xdr:rowOff>
    </xdr:to>
    <xdr:sp macro="" textlink="" fLocksText="0">
      <xdr:nvSpPr>
        <xdr:cNvPr id="42" name="Flowchart: Connector 41">
          <a:extLst>
            <a:ext uri="{FF2B5EF4-FFF2-40B4-BE49-F238E27FC236}">
              <a16:creationId xmlns:a16="http://schemas.microsoft.com/office/drawing/2014/main" id="{69194C55-CD53-4B81-9235-E4109C843DF9}"/>
            </a:ext>
          </a:extLst>
        </xdr:cNvPr>
        <xdr:cNvSpPr>
          <a:spLocks noChangeAspect="1"/>
        </xdr:cNvSpPr>
      </xdr:nvSpPr>
      <xdr:spPr>
        <a:xfrm>
          <a:off x="685800" y="5448300"/>
          <a:ext cx="438150" cy="438150"/>
        </a:xfrm>
        <a:prstGeom prst="flowChartConnector">
          <a:avLst/>
        </a:prstGeom>
        <a:solidFill>
          <a:schemeClr val="tx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tx1"/>
            </a:solidFill>
            <a:effectLst/>
          </a:endParaRPr>
        </a:p>
      </xdr:txBody>
    </xdr:sp>
    <xdr:clientData fLocksWithSheet="0"/>
  </xdr:twoCellAnchor>
  <xdr:twoCellAnchor>
    <xdr:from>
      <xdr:col>7</xdr:col>
      <xdr:colOff>85725</xdr:colOff>
      <xdr:row>58</xdr:row>
      <xdr:rowOff>133351</xdr:rowOff>
    </xdr:from>
    <xdr:to>
      <xdr:col>13</xdr:col>
      <xdr:colOff>57151</xdr:colOff>
      <xdr:row>65</xdr:row>
      <xdr:rowOff>9527</xdr:rowOff>
    </xdr:to>
    <xdr:sp macro="" textlink="" fLocksText="0">
      <xdr:nvSpPr>
        <xdr:cNvPr id="43" name="Flowchart: Connector 42">
          <a:extLst>
            <a:ext uri="{FF2B5EF4-FFF2-40B4-BE49-F238E27FC236}">
              <a16:creationId xmlns:a16="http://schemas.microsoft.com/office/drawing/2014/main" id="{9B1B8742-1856-4E51-B8C1-DDBD936C4683}"/>
            </a:ext>
          </a:extLst>
        </xdr:cNvPr>
        <xdr:cNvSpPr>
          <a:spLocks noChangeAspect="1"/>
        </xdr:cNvSpPr>
      </xdr:nvSpPr>
      <xdr:spPr>
        <a:xfrm>
          <a:off x="1685925" y="4114801"/>
          <a:ext cx="1343026" cy="1343026"/>
        </a:xfrm>
        <a:prstGeom prst="flowChartConnector">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a:solidFill>
              <a:schemeClr val="tx1"/>
            </a:solidFill>
            <a:effectLst/>
          </a:endParaRPr>
        </a:p>
      </xdr:txBody>
    </xdr:sp>
    <xdr:clientData fLocksWithSheet="0"/>
  </xdr:twoCellAnchor>
  <xdr:twoCellAnchor>
    <xdr:from>
      <xdr:col>15</xdr:col>
      <xdr:colOff>76200</xdr:colOff>
      <xdr:row>59</xdr:row>
      <xdr:rowOff>47625</xdr:rowOff>
    </xdr:from>
    <xdr:to>
      <xdr:col>19</xdr:col>
      <xdr:colOff>190500</xdr:colOff>
      <xdr:row>64</xdr:row>
      <xdr:rowOff>28575</xdr:rowOff>
    </xdr:to>
    <xdr:sp macro="" textlink="" fLocksText="0">
      <xdr:nvSpPr>
        <xdr:cNvPr id="44" name="Flowchart: Connector 43">
          <a:extLst>
            <a:ext uri="{FF2B5EF4-FFF2-40B4-BE49-F238E27FC236}">
              <a16:creationId xmlns:a16="http://schemas.microsoft.com/office/drawing/2014/main" id="{43B616F6-A56C-4D38-B4C2-E7288B855A9B}"/>
            </a:ext>
          </a:extLst>
        </xdr:cNvPr>
        <xdr:cNvSpPr>
          <a:spLocks noChangeAspect="1"/>
        </xdr:cNvSpPr>
      </xdr:nvSpPr>
      <xdr:spPr>
        <a:xfrm>
          <a:off x="3505200" y="4238625"/>
          <a:ext cx="1028700" cy="1028700"/>
        </a:xfrm>
        <a:prstGeom prst="flowChartConnector">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tx1"/>
            </a:solidFill>
            <a:effectLst/>
          </a:endParaRPr>
        </a:p>
      </xdr:txBody>
    </xdr:sp>
    <xdr:clientData fLocksWithSheet="0"/>
  </xdr:twoCellAnchor>
  <xdr:twoCellAnchor>
    <xdr:from>
      <xdr:col>22</xdr:col>
      <xdr:colOff>219075</xdr:colOff>
      <xdr:row>60</xdr:row>
      <xdr:rowOff>142875</xdr:rowOff>
    </xdr:from>
    <xdr:to>
      <xdr:col>28</xdr:col>
      <xdr:colOff>76200</xdr:colOff>
      <xdr:row>66</xdr:row>
      <xdr:rowOff>114300</xdr:rowOff>
    </xdr:to>
    <xdr:sp macro="" textlink="" fLocksText="0">
      <xdr:nvSpPr>
        <xdr:cNvPr id="45" name="Flowchart: Connector 44">
          <a:extLst>
            <a:ext uri="{FF2B5EF4-FFF2-40B4-BE49-F238E27FC236}">
              <a16:creationId xmlns:a16="http://schemas.microsoft.com/office/drawing/2014/main" id="{F5F9342C-2550-4137-8A25-4697CF9B6C27}"/>
            </a:ext>
          </a:extLst>
        </xdr:cNvPr>
        <xdr:cNvSpPr>
          <a:spLocks noChangeAspect="1"/>
        </xdr:cNvSpPr>
      </xdr:nvSpPr>
      <xdr:spPr>
        <a:xfrm>
          <a:off x="5248275" y="4543425"/>
          <a:ext cx="1228725" cy="1228725"/>
        </a:xfrm>
        <a:prstGeom prst="flowChartConnector">
          <a:avLst/>
        </a:prstGeom>
        <a:solidFill>
          <a:schemeClr val="bg1">
            <a:lumMod val="5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bg1"/>
            </a:solidFill>
            <a:effectLst/>
          </a:endParaRPr>
        </a:p>
      </xdr:txBody>
    </xdr:sp>
    <xdr:clientData fLocksWithSheet="0"/>
  </xdr:twoCellAnchor>
  <xdr:twoCellAnchor>
    <xdr:from>
      <xdr:col>17</xdr:col>
      <xdr:colOff>180975</xdr:colOff>
      <xdr:row>66</xdr:row>
      <xdr:rowOff>47625</xdr:rowOff>
    </xdr:from>
    <xdr:to>
      <xdr:col>22</xdr:col>
      <xdr:colOff>142875</xdr:colOff>
      <xdr:row>71</xdr:row>
      <xdr:rowOff>104775</xdr:rowOff>
    </xdr:to>
    <xdr:sp macro="" textlink="" fLocksText="0">
      <xdr:nvSpPr>
        <xdr:cNvPr id="46" name="Flowchart: Connector 45">
          <a:extLst>
            <a:ext uri="{FF2B5EF4-FFF2-40B4-BE49-F238E27FC236}">
              <a16:creationId xmlns:a16="http://schemas.microsoft.com/office/drawing/2014/main" id="{E0D7BD8E-7014-4275-8791-262B71557D6C}"/>
            </a:ext>
          </a:extLst>
        </xdr:cNvPr>
        <xdr:cNvSpPr>
          <a:spLocks noChangeAspect="1"/>
        </xdr:cNvSpPr>
      </xdr:nvSpPr>
      <xdr:spPr>
        <a:xfrm>
          <a:off x="4067175" y="5705475"/>
          <a:ext cx="1104900" cy="1104900"/>
        </a:xfrm>
        <a:prstGeom prst="flowChartConnector">
          <a:avLst/>
        </a:prstGeom>
        <a:solidFill>
          <a:schemeClr val="bg1">
            <a:lumMod val="8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tx1"/>
            </a:solidFill>
            <a:effectLst/>
          </a:endParaRPr>
        </a:p>
      </xdr:txBody>
    </xdr:sp>
    <xdr:clientData fLocksWithSheet="0"/>
  </xdr:twoCellAnchor>
  <xdr:twoCellAnchor>
    <xdr:from>
      <xdr:col>24</xdr:col>
      <xdr:colOff>152400</xdr:colOff>
      <xdr:row>68</xdr:row>
      <xdr:rowOff>66675</xdr:rowOff>
    </xdr:from>
    <xdr:to>
      <xdr:col>28</xdr:col>
      <xdr:colOff>57150</xdr:colOff>
      <xdr:row>72</xdr:row>
      <xdr:rowOff>47625</xdr:rowOff>
    </xdr:to>
    <xdr:sp macro="" textlink="" fLocksText="0">
      <xdr:nvSpPr>
        <xdr:cNvPr id="47" name="Flowchart: Connector 46">
          <a:extLst>
            <a:ext uri="{FF2B5EF4-FFF2-40B4-BE49-F238E27FC236}">
              <a16:creationId xmlns:a16="http://schemas.microsoft.com/office/drawing/2014/main" id="{323B299A-1023-43EB-8171-6CB6B4721096}"/>
            </a:ext>
          </a:extLst>
        </xdr:cNvPr>
        <xdr:cNvSpPr>
          <a:spLocks noChangeAspect="1"/>
        </xdr:cNvSpPr>
      </xdr:nvSpPr>
      <xdr:spPr>
        <a:xfrm>
          <a:off x="5638800" y="6143625"/>
          <a:ext cx="819150" cy="819150"/>
        </a:xfrm>
        <a:prstGeom prst="flowChartConnector">
          <a:avLst/>
        </a:prstGeom>
        <a:solidFill>
          <a:schemeClr val="bg1">
            <a:lumMod val="8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tx1"/>
            </a:solidFill>
            <a:effectLst/>
          </a:endParaRPr>
        </a:p>
      </xdr:txBody>
    </xdr:sp>
    <xdr:clientData fLocksWithSheet="0"/>
  </xdr:twoCellAnchor>
  <xdr:twoCellAnchor>
    <xdr:from>
      <xdr:col>28</xdr:col>
      <xdr:colOff>190500</xdr:colOff>
      <xdr:row>64</xdr:row>
      <xdr:rowOff>200025</xdr:rowOff>
    </xdr:from>
    <xdr:to>
      <xdr:col>31</xdr:col>
      <xdr:colOff>209550</xdr:colOff>
      <xdr:row>68</xdr:row>
      <xdr:rowOff>66675</xdr:rowOff>
    </xdr:to>
    <xdr:sp macro="" textlink="" fLocksText="0">
      <xdr:nvSpPr>
        <xdr:cNvPr id="48" name="Flowchart: Connector 47">
          <a:extLst>
            <a:ext uri="{FF2B5EF4-FFF2-40B4-BE49-F238E27FC236}">
              <a16:creationId xmlns:a16="http://schemas.microsoft.com/office/drawing/2014/main" id="{A7FBA2D9-61A8-4974-ABC6-B2171F85499B}"/>
            </a:ext>
          </a:extLst>
        </xdr:cNvPr>
        <xdr:cNvSpPr>
          <a:spLocks noChangeAspect="1"/>
        </xdr:cNvSpPr>
      </xdr:nvSpPr>
      <xdr:spPr>
        <a:xfrm>
          <a:off x="6591300" y="5438775"/>
          <a:ext cx="704850" cy="704850"/>
        </a:xfrm>
        <a:prstGeom prst="flowChartConnector">
          <a:avLst/>
        </a:prstGeom>
        <a:solidFill>
          <a:schemeClr val="bg1">
            <a:lumMod val="8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tx1"/>
            </a:solidFill>
            <a:effectLst/>
          </a:endParaRPr>
        </a:p>
      </xdr:txBody>
    </xdr:sp>
    <xdr:clientData fLocksWithSheet="0"/>
  </xdr:twoCellAnchor>
  <xdr:twoCellAnchor>
    <xdr:from>
      <xdr:col>35</xdr:col>
      <xdr:colOff>28574</xdr:colOff>
      <xdr:row>59</xdr:row>
      <xdr:rowOff>123824</xdr:rowOff>
    </xdr:from>
    <xdr:to>
      <xdr:col>40</xdr:col>
      <xdr:colOff>76199</xdr:colOff>
      <xdr:row>65</xdr:row>
      <xdr:rowOff>57149</xdr:rowOff>
    </xdr:to>
    <xdr:sp macro="" textlink="" fLocksText="0">
      <xdr:nvSpPr>
        <xdr:cNvPr id="49" name="Flowchart: Connector 48">
          <a:extLst>
            <a:ext uri="{FF2B5EF4-FFF2-40B4-BE49-F238E27FC236}">
              <a16:creationId xmlns:a16="http://schemas.microsoft.com/office/drawing/2014/main" id="{9B5EF1FF-C661-4F60-8AB4-1F25DB8D2A72}"/>
            </a:ext>
          </a:extLst>
        </xdr:cNvPr>
        <xdr:cNvSpPr>
          <a:spLocks noChangeAspect="1"/>
        </xdr:cNvSpPr>
      </xdr:nvSpPr>
      <xdr:spPr>
        <a:xfrm>
          <a:off x="8029574" y="4314824"/>
          <a:ext cx="1190625" cy="1190625"/>
        </a:xfrm>
        <a:prstGeom prst="flowChartConnector">
          <a:avLst/>
        </a:prstGeom>
        <a:solidFill>
          <a:schemeClr val="bg1">
            <a:lumMod val="5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a:solidFill>
              <a:schemeClr val="bg1"/>
            </a:solidFill>
            <a:effectLst/>
          </a:endParaRPr>
        </a:p>
      </xdr:txBody>
    </xdr:sp>
    <xdr:clientData fLocksWithSheet="0"/>
  </xdr:twoCellAnchor>
  <xdr:twoCellAnchor>
    <xdr:from>
      <xdr:col>36</xdr:col>
      <xdr:colOff>161925</xdr:colOff>
      <xdr:row>68</xdr:row>
      <xdr:rowOff>9525</xdr:rowOff>
    </xdr:from>
    <xdr:to>
      <xdr:col>41</xdr:col>
      <xdr:colOff>47625</xdr:colOff>
      <xdr:row>72</xdr:row>
      <xdr:rowOff>200025</xdr:rowOff>
    </xdr:to>
    <xdr:sp macro="" textlink="" fLocksText="0">
      <xdr:nvSpPr>
        <xdr:cNvPr id="50" name="Flowchart: Connector 49">
          <a:extLst>
            <a:ext uri="{FF2B5EF4-FFF2-40B4-BE49-F238E27FC236}">
              <a16:creationId xmlns:a16="http://schemas.microsoft.com/office/drawing/2014/main" id="{67681B26-AA46-4B7E-B251-E0CAD0FEEC29}"/>
            </a:ext>
          </a:extLst>
        </xdr:cNvPr>
        <xdr:cNvSpPr>
          <a:spLocks noChangeAspect="1"/>
        </xdr:cNvSpPr>
      </xdr:nvSpPr>
      <xdr:spPr>
        <a:xfrm>
          <a:off x="8391525" y="6086475"/>
          <a:ext cx="1028700" cy="1028700"/>
        </a:xfrm>
        <a:prstGeom prst="flowChartConnector">
          <a:avLst/>
        </a:prstGeom>
        <a:solidFill>
          <a:schemeClr val="bg1">
            <a:lumMod val="8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tx1"/>
            </a:solidFill>
            <a:effectLst/>
          </a:endParaRPr>
        </a:p>
      </xdr:txBody>
    </xdr:sp>
    <xdr:clientData fLocksWithSheet="0"/>
  </xdr:twoCellAnchor>
  <xdr:twoCellAnchor>
    <xdr:from>
      <xdr:col>42</xdr:col>
      <xdr:colOff>0</xdr:colOff>
      <xdr:row>64</xdr:row>
      <xdr:rowOff>104775</xdr:rowOff>
    </xdr:from>
    <xdr:to>
      <xdr:col>47</xdr:col>
      <xdr:colOff>0</xdr:colOff>
      <xdr:row>69</xdr:row>
      <xdr:rowOff>200025</xdr:rowOff>
    </xdr:to>
    <xdr:sp macro="" textlink="" fLocksText="0">
      <xdr:nvSpPr>
        <xdr:cNvPr id="51" name="Flowchart: Connector 50">
          <a:extLst>
            <a:ext uri="{FF2B5EF4-FFF2-40B4-BE49-F238E27FC236}">
              <a16:creationId xmlns:a16="http://schemas.microsoft.com/office/drawing/2014/main" id="{45938803-88AF-4759-8252-BAC8796F9284}"/>
            </a:ext>
          </a:extLst>
        </xdr:cNvPr>
        <xdr:cNvSpPr>
          <a:spLocks noChangeAspect="1"/>
        </xdr:cNvSpPr>
      </xdr:nvSpPr>
      <xdr:spPr>
        <a:xfrm>
          <a:off x="9601200" y="5343525"/>
          <a:ext cx="1143000" cy="1143000"/>
        </a:xfrm>
        <a:prstGeom prst="flowChartConnector">
          <a:avLst/>
        </a:prstGeom>
        <a:solidFill>
          <a:schemeClr val="bg1">
            <a:lumMod val="8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tx1"/>
            </a:solidFill>
            <a:effectLst/>
          </a:endParaRPr>
        </a:p>
      </xdr:txBody>
    </xdr:sp>
    <xdr:clientData fLocksWithSheet="0"/>
  </xdr:twoCellAnchor>
  <xdr:twoCellAnchor>
    <xdr:from>
      <xdr:col>45</xdr:col>
      <xdr:colOff>219075</xdr:colOff>
      <xdr:row>58</xdr:row>
      <xdr:rowOff>171450</xdr:rowOff>
    </xdr:from>
    <xdr:to>
      <xdr:col>50</xdr:col>
      <xdr:colOff>85725</xdr:colOff>
      <xdr:row>63</xdr:row>
      <xdr:rowOff>133350</xdr:rowOff>
    </xdr:to>
    <xdr:sp macro="" textlink="" fLocksText="0">
      <xdr:nvSpPr>
        <xdr:cNvPr id="52" name="Flowchart: Connector 51">
          <a:extLst>
            <a:ext uri="{FF2B5EF4-FFF2-40B4-BE49-F238E27FC236}">
              <a16:creationId xmlns:a16="http://schemas.microsoft.com/office/drawing/2014/main" id="{4E859236-F499-4AC8-B1D6-EF806BD31CFE}"/>
            </a:ext>
          </a:extLst>
        </xdr:cNvPr>
        <xdr:cNvSpPr>
          <a:spLocks noChangeAspect="1"/>
        </xdr:cNvSpPr>
      </xdr:nvSpPr>
      <xdr:spPr>
        <a:xfrm>
          <a:off x="10506075" y="4152900"/>
          <a:ext cx="1009650" cy="1009650"/>
        </a:xfrm>
        <a:prstGeom prst="flowChartConnector">
          <a:avLst/>
        </a:prstGeom>
        <a:solidFill>
          <a:schemeClr val="bg1">
            <a:lumMod val="5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bg1"/>
            </a:solidFill>
            <a:effectLst/>
          </a:endParaRPr>
        </a:p>
      </xdr:txBody>
    </xdr:sp>
    <xdr:clientData fLocksWithSheet="0"/>
  </xdr:twoCellAnchor>
  <xdr:twoCellAnchor>
    <xdr:from>
      <xdr:col>50</xdr:col>
      <xdr:colOff>104775</xdr:colOff>
      <xdr:row>54</xdr:row>
      <xdr:rowOff>180975</xdr:rowOff>
    </xdr:from>
    <xdr:to>
      <xdr:col>54</xdr:col>
      <xdr:colOff>180975</xdr:colOff>
      <xdr:row>59</xdr:row>
      <xdr:rowOff>123825</xdr:rowOff>
    </xdr:to>
    <xdr:sp macro="" textlink="" fLocksText="0">
      <xdr:nvSpPr>
        <xdr:cNvPr id="53" name="Flowchart: Connector 52">
          <a:extLst>
            <a:ext uri="{FF2B5EF4-FFF2-40B4-BE49-F238E27FC236}">
              <a16:creationId xmlns:a16="http://schemas.microsoft.com/office/drawing/2014/main" id="{4941B2A2-B958-4F25-BA26-A9FDD2B86D75}"/>
            </a:ext>
          </a:extLst>
        </xdr:cNvPr>
        <xdr:cNvSpPr>
          <a:spLocks noChangeAspect="1"/>
        </xdr:cNvSpPr>
      </xdr:nvSpPr>
      <xdr:spPr>
        <a:xfrm>
          <a:off x="11534775" y="3324225"/>
          <a:ext cx="990600" cy="990600"/>
        </a:xfrm>
        <a:prstGeom prst="flowChartConnector">
          <a:avLst/>
        </a:prstGeom>
        <a:solidFill>
          <a:schemeClr val="bg1">
            <a:lumMod val="5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bg1"/>
            </a:solidFill>
            <a:effectLst/>
          </a:endParaRPr>
        </a:p>
      </xdr:txBody>
    </xdr:sp>
    <xdr:clientData fLocksWithSheet="0"/>
  </xdr:twoCellAnchor>
  <xdr:twoCellAnchor>
    <xdr:from>
      <xdr:col>52</xdr:col>
      <xdr:colOff>9524</xdr:colOff>
      <xdr:row>49</xdr:row>
      <xdr:rowOff>0</xdr:rowOff>
    </xdr:from>
    <xdr:to>
      <xdr:col>56</xdr:col>
      <xdr:colOff>161925</xdr:colOff>
      <xdr:row>54</xdr:row>
      <xdr:rowOff>19051</xdr:rowOff>
    </xdr:to>
    <xdr:sp macro="" textlink="" fLocksText="0">
      <xdr:nvSpPr>
        <xdr:cNvPr id="54" name="Flowchart: Connector 53">
          <a:extLst>
            <a:ext uri="{FF2B5EF4-FFF2-40B4-BE49-F238E27FC236}">
              <a16:creationId xmlns:a16="http://schemas.microsoft.com/office/drawing/2014/main" id="{BC961DD9-12FC-4355-BADF-5DAEA9278855}"/>
            </a:ext>
          </a:extLst>
        </xdr:cNvPr>
        <xdr:cNvSpPr>
          <a:spLocks noChangeAspect="1"/>
        </xdr:cNvSpPr>
      </xdr:nvSpPr>
      <xdr:spPr>
        <a:xfrm>
          <a:off x="11896724" y="10267950"/>
          <a:ext cx="1066801" cy="1066801"/>
        </a:xfrm>
        <a:prstGeom prst="flowChartConnector">
          <a:avLst/>
        </a:prstGeom>
        <a:solidFill>
          <a:schemeClr val="bg1">
            <a:lumMod val="5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bg1"/>
            </a:solidFill>
            <a:effectLst/>
          </a:endParaRPr>
        </a:p>
      </xdr:txBody>
    </xdr:sp>
    <xdr:clientData fLocksWithSheet="0"/>
  </xdr:twoCellAnchor>
  <xdr:twoCellAnchor>
    <xdr:from>
      <xdr:col>56</xdr:col>
      <xdr:colOff>85725</xdr:colOff>
      <xdr:row>40</xdr:row>
      <xdr:rowOff>57150</xdr:rowOff>
    </xdr:from>
    <xdr:to>
      <xdr:col>61</xdr:col>
      <xdr:colOff>161925</xdr:colOff>
      <xdr:row>46</xdr:row>
      <xdr:rowOff>19050</xdr:rowOff>
    </xdr:to>
    <xdr:sp macro="" textlink="" fLocksText="0">
      <xdr:nvSpPr>
        <xdr:cNvPr id="55" name="Flowchart: Connector 54">
          <a:extLst>
            <a:ext uri="{FF2B5EF4-FFF2-40B4-BE49-F238E27FC236}">
              <a16:creationId xmlns:a16="http://schemas.microsoft.com/office/drawing/2014/main" id="{1B98D2BD-2ED8-4000-909E-132B967E3EB6}"/>
            </a:ext>
          </a:extLst>
        </xdr:cNvPr>
        <xdr:cNvSpPr>
          <a:spLocks noChangeAspect="1"/>
        </xdr:cNvSpPr>
      </xdr:nvSpPr>
      <xdr:spPr>
        <a:xfrm>
          <a:off x="12887325" y="266700"/>
          <a:ext cx="1219200" cy="1219200"/>
        </a:xfrm>
        <a:prstGeom prst="flowChartConnector">
          <a:avLst/>
        </a:prstGeom>
        <a:solidFill>
          <a:schemeClr val="bg1">
            <a:lumMod val="8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tx1"/>
            </a:solidFill>
            <a:effectLst/>
          </a:endParaRPr>
        </a:p>
      </xdr:txBody>
    </xdr:sp>
    <xdr:clientData fLocksWithSheet="0"/>
  </xdr:twoCellAnchor>
  <xdr:twoCellAnchor>
    <xdr:from>
      <xdr:col>50</xdr:col>
      <xdr:colOff>95249</xdr:colOff>
      <xdr:row>42</xdr:row>
      <xdr:rowOff>133349</xdr:rowOff>
    </xdr:from>
    <xdr:to>
      <xdr:col>54</xdr:col>
      <xdr:colOff>161925</xdr:colOff>
      <xdr:row>47</xdr:row>
      <xdr:rowOff>66675</xdr:rowOff>
    </xdr:to>
    <xdr:sp macro="" textlink="" fLocksText="0">
      <xdr:nvSpPr>
        <xdr:cNvPr id="56" name="Flowchart: Connector 55">
          <a:extLst>
            <a:ext uri="{FF2B5EF4-FFF2-40B4-BE49-F238E27FC236}">
              <a16:creationId xmlns:a16="http://schemas.microsoft.com/office/drawing/2014/main" id="{70D69529-8341-42F1-90A2-B8770B01D908}"/>
            </a:ext>
          </a:extLst>
        </xdr:cNvPr>
        <xdr:cNvSpPr>
          <a:spLocks noChangeAspect="1"/>
        </xdr:cNvSpPr>
      </xdr:nvSpPr>
      <xdr:spPr>
        <a:xfrm>
          <a:off x="11525249" y="761999"/>
          <a:ext cx="981076" cy="981076"/>
        </a:xfrm>
        <a:prstGeom prst="flowChartConnector">
          <a:avLst/>
        </a:prstGeom>
        <a:solidFill>
          <a:schemeClr val="bg1">
            <a:lumMod val="5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baseline="0">
            <a:solidFill>
              <a:schemeClr val="bg1"/>
            </a:solidFill>
            <a:effectLst/>
          </a:endParaRPr>
        </a:p>
      </xdr:txBody>
    </xdr:sp>
    <xdr:clientData fLocksWithSheet="0"/>
  </xdr:twoCellAnchor>
  <xdr:twoCellAnchor>
    <xdr:from>
      <xdr:col>45</xdr:col>
      <xdr:colOff>180975</xdr:colOff>
      <xdr:row>41</xdr:row>
      <xdr:rowOff>104775</xdr:rowOff>
    </xdr:from>
    <xdr:to>
      <xdr:col>49</xdr:col>
      <xdr:colOff>104775</xdr:colOff>
      <xdr:row>45</xdr:row>
      <xdr:rowOff>104775</xdr:rowOff>
    </xdr:to>
    <xdr:sp macro="" textlink="" fLocksText="0">
      <xdr:nvSpPr>
        <xdr:cNvPr id="57" name="Flowchart: Connector 56">
          <a:extLst>
            <a:ext uri="{FF2B5EF4-FFF2-40B4-BE49-F238E27FC236}">
              <a16:creationId xmlns:a16="http://schemas.microsoft.com/office/drawing/2014/main" id="{0EDCBF55-7905-492B-B4EE-E1CD3F41D4DB}"/>
            </a:ext>
          </a:extLst>
        </xdr:cNvPr>
        <xdr:cNvSpPr>
          <a:spLocks noChangeAspect="1"/>
        </xdr:cNvSpPr>
      </xdr:nvSpPr>
      <xdr:spPr>
        <a:xfrm>
          <a:off x="10467975" y="523875"/>
          <a:ext cx="838200" cy="838200"/>
        </a:xfrm>
        <a:prstGeom prst="flowChartConnector">
          <a:avLst/>
        </a:prstGeom>
        <a:solidFill>
          <a:schemeClr val="bg1">
            <a:lumMod val="5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bg1"/>
            </a:solidFill>
            <a:effectLst/>
          </a:endParaRPr>
        </a:p>
      </xdr:txBody>
    </xdr:sp>
    <xdr:clientData fLocksWithSheet="0"/>
  </xdr:twoCellAnchor>
  <xdr:twoCellAnchor>
    <xdr:from>
      <xdr:col>34</xdr:col>
      <xdr:colOff>152400</xdr:colOff>
      <xdr:row>40</xdr:row>
      <xdr:rowOff>180974</xdr:rowOff>
    </xdr:from>
    <xdr:to>
      <xdr:col>41</xdr:col>
      <xdr:colOff>161925</xdr:colOff>
      <xdr:row>48</xdr:row>
      <xdr:rowOff>114299</xdr:rowOff>
    </xdr:to>
    <xdr:sp macro="" textlink="" fLocksText="0">
      <xdr:nvSpPr>
        <xdr:cNvPr id="58" name="Flowchart: Connector 57">
          <a:extLst>
            <a:ext uri="{FF2B5EF4-FFF2-40B4-BE49-F238E27FC236}">
              <a16:creationId xmlns:a16="http://schemas.microsoft.com/office/drawing/2014/main" id="{9B5AC4E5-BE70-4BA8-8C46-19EF1FBA27FF}"/>
            </a:ext>
          </a:extLst>
        </xdr:cNvPr>
        <xdr:cNvSpPr>
          <a:spLocks noChangeAspect="1"/>
        </xdr:cNvSpPr>
      </xdr:nvSpPr>
      <xdr:spPr>
        <a:xfrm>
          <a:off x="7924800" y="390524"/>
          <a:ext cx="1609725" cy="1609725"/>
        </a:xfrm>
        <a:prstGeom prst="flowChartConnector">
          <a:avLst/>
        </a:prstGeom>
        <a:solidFill>
          <a:schemeClr val="bg1">
            <a:lumMod val="5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bg1"/>
            </a:solidFill>
            <a:effectLst/>
          </a:endParaRPr>
        </a:p>
      </xdr:txBody>
    </xdr:sp>
    <xdr:clientData fLocksWithSheet="0"/>
  </xdr:twoCellAnchor>
  <xdr:twoCellAnchor>
    <xdr:from>
      <xdr:col>71</xdr:col>
      <xdr:colOff>123825</xdr:colOff>
      <xdr:row>50</xdr:row>
      <xdr:rowOff>1</xdr:rowOff>
    </xdr:from>
    <xdr:to>
      <xdr:col>75</xdr:col>
      <xdr:colOff>104775</xdr:colOff>
      <xdr:row>54</xdr:row>
      <xdr:rowOff>57151</xdr:rowOff>
    </xdr:to>
    <xdr:sp macro="" textlink="" fLocksText="0">
      <xdr:nvSpPr>
        <xdr:cNvPr id="59" name="Flowchart: Connector 58">
          <a:extLst>
            <a:ext uri="{FF2B5EF4-FFF2-40B4-BE49-F238E27FC236}">
              <a16:creationId xmlns:a16="http://schemas.microsoft.com/office/drawing/2014/main" id="{2C9A2732-AC72-447D-95C7-C6724454C9FB}"/>
            </a:ext>
          </a:extLst>
        </xdr:cNvPr>
        <xdr:cNvSpPr>
          <a:spLocks noChangeAspect="1"/>
        </xdr:cNvSpPr>
      </xdr:nvSpPr>
      <xdr:spPr>
        <a:xfrm>
          <a:off x="16354425" y="10477501"/>
          <a:ext cx="895350" cy="895350"/>
        </a:xfrm>
        <a:prstGeom prst="flowChartConnector">
          <a:avLst/>
        </a:prstGeom>
        <a:solidFill>
          <a:schemeClr val="bg1">
            <a:lumMod val="5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bg1"/>
            </a:solidFill>
            <a:effectLst/>
          </a:endParaRPr>
        </a:p>
      </xdr:txBody>
    </xdr:sp>
    <xdr:clientData fLocksWithSheet="0"/>
  </xdr:twoCellAnchor>
  <xdr:twoCellAnchor>
    <xdr:from>
      <xdr:col>70</xdr:col>
      <xdr:colOff>180975</xdr:colOff>
      <xdr:row>42</xdr:row>
      <xdr:rowOff>142875</xdr:rowOff>
    </xdr:from>
    <xdr:to>
      <xdr:col>74</xdr:col>
      <xdr:colOff>171450</xdr:colOff>
      <xdr:row>47</xdr:row>
      <xdr:rowOff>0</xdr:rowOff>
    </xdr:to>
    <xdr:sp macro="" textlink="" fLocksText="0">
      <xdr:nvSpPr>
        <xdr:cNvPr id="60" name="Flowchart: Connector 59">
          <a:extLst>
            <a:ext uri="{FF2B5EF4-FFF2-40B4-BE49-F238E27FC236}">
              <a16:creationId xmlns:a16="http://schemas.microsoft.com/office/drawing/2014/main" id="{0006A1BF-8F96-4E20-ABAF-1013DD5A784E}"/>
            </a:ext>
          </a:extLst>
        </xdr:cNvPr>
        <xdr:cNvSpPr>
          <a:spLocks noChangeAspect="1"/>
        </xdr:cNvSpPr>
      </xdr:nvSpPr>
      <xdr:spPr>
        <a:xfrm>
          <a:off x="16182975" y="8943975"/>
          <a:ext cx="904875" cy="904875"/>
        </a:xfrm>
        <a:prstGeom prst="flowChartConnector">
          <a:avLst/>
        </a:prstGeom>
        <a:solidFill>
          <a:schemeClr val="bg1">
            <a:lumMod val="5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bg1"/>
            </a:solidFill>
            <a:effectLst/>
          </a:endParaRPr>
        </a:p>
      </xdr:txBody>
    </xdr:sp>
    <xdr:clientData fLocksWithSheet="0"/>
  </xdr:twoCellAnchor>
  <xdr:twoCellAnchor>
    <xdr:from>
      <xdr:col>71</xdr:col>
      <xdr:colOff>114300</xdr:colOff>
      <xdr:row>55</xdr:row>
      <xdr:rowOff>161926</xdr:rowOff>
    </xdr:from>
    <xdr:to>
      <xdr:col>76</xdr:col>
      <xdr:colOff>19050</xdr:colOff>
      <xdr:row>60</xdr:row>
      <xdr:rowOff>161926</xdr:rowOff>
    </xdr:to>
    <xdr:sp macro="" textlink="" fLocksText="0">
      <xdr:nvSpPr>
        <xdr:cNvPr id="61" name="Flowchart: Connector 60">
          <a:extLst>
            <a:ext uri="{FF2B5EF4-FFF2-40B4-BE49-F238E27FC236}">
              <a16:creationId xmlns:a16="http://schemas.microsoft.com/office/drawing/2014/main" id="{037C982B-30B8-4C58-A2E4-D220858A28A9}"/>
            </a:ext>
          </a:extLst>
        </xdr:cNvPr>
        <xdr:cNvSpPr>
          <a:spLocks noChangeAspect="1"/>
        </xdr:cNvSpPr>
      </xdr:nvSpPr>
      <xdr:spPr>
        <a:xfrm>
          <a:off x="16344900" y="11687176"/>
          <a:ext cx="1047750" cy="1047750"/>
        </a:xfrm>
        <a:prstGeom prst="flowChartConnector">
          <a:avLst/>
        </a:prstGeom>
        <a:solidFill>
          <a:schemeClr val="bg1">
            <a:lumMod val="5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bg1"/>
            </a:solidFill>
            <a:effectLst/>
          </a:endParaRPr>
        </a:p>
      </xdr:txBody>
    </xdr:sp>
    <xdr:clientData fLocksWithSheet="0"/>
  </xdr:twoCellAnchor>
  <xdr:twoCellAnchor>
    <xdr:from>
      <xdr:col>68</xdr:col>
      <xdr:colOff>123825</xdr:colOff>
      <xdr:row>64</xdr:row>
      <xdr:rowOff>38101</xdr:rowOff>
    </xdr:from>
    <xdr:to>
      <xdr:col>72</xdr:col>
      <xdr:colOff>180975</xdr:colOff>
      <xdr:row>68</xdr:row>
      <xdr:rowOff>171451</xdr:rowOff>
    </xdr:to>
    <xdr:sp macro="" textlink="" fLocksText="0">
      <xdr:nvSpPr>
        <xdr:cNvPr id="62" name="Flowchart: Connector 61">
          <a:extLst>
            <a:ext uri="{FF2B5EF4-FFF2-40B4-BE49-F238E27FC236}">
              <a16:creationId xmlns:a16="http://schemas.microsoft.com/office/drawing/2014/main" id="{277EECDB-256C-46EB-A513-9DCD2AA16CA5}"/>
            </a:ext>
          </a:extLst>
        </xdr:cNvPr>
        <xdr:cNvSpPr>
          <a:spLocks noChangeAspect="1"/>
        </xdr:cNvSpPr>
      </xdr:nvSpPr>
      <xdr:spPr>
        <a:xfrm>
          <a:off x="15668625" y="13449301"/>
          <a:ext cx="971550" cy="971550"/>
        </a:xfrm>
        <a:prstGeom prst="flowChartConnector">
          <a:avLst/>
        </a:prstGeom>
        <a:solidFill>
          <a:schemeClr val="bg1">
            <a:lumMod val="50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bg1"/>
            </a:solidFill>
            <a:effectLst/>
          </a:endParaRPr>
        </a:p>
      </xdr:txBody>
    </xdr:sp>
    <xdr:clientData fLocksWithSheet="0"/>
  </xdr:twoCellAnchor>
  <xdr:twoCellAnchor>
    <xdr:from>
      <xdr:col>23</xdr:col>
      <xdr:colOff>133349</xdr:colOff>
      <xdr:row>55</xdr:row>
      <xdr:rowOff>123825</xdr:rowOff>
    </xdr:from>
    <xdr:to>
      <xdr:col>27</xdr:col>
      <xdr:colOff>66674</xdr:colOff>
      <xdr:row>59</xdr:row>
      <xdr:rowOff>133350</xdr:rowOff>
    </xdr:to>
    <xdr:sp macro="" textlink="" fLocksText="0">
      <xdr:nvSpPr>
        <xdr:cNvPr id="63" name="Flowchart: Connector 62">
          <a:extLst>
            <a:ext uri="{FF2B5EF4-FFF2-40B4-BE49-F238E27FC236}">
              <a16:creationId xmlns:a16="http://schemas.microsoft.com/office/drawing/2014/main" id="{A1492769-ECE8-4523-885C-00AF3AF64DCA}"/>
            </a:ext>
          </a:extLst>
        </xdr:cNvPr>
        <xdr:cNvSpPr>
          <a:spLocks noChangeAspect="1"/>
        </xdr:cNvSpPr>
      </xdr:nvSpPr>
      <xdr:spPr>
        <a:xfrm>
          <a:off x="5391149" y="3476625"/>
          <a:ext cx="847725" cy="847725"/>
        </a:xfrm>
        <a:prstGeom prst="flowChartConnector">
          <a:avLst/>
        </a:prstGeom>
        <a:solidFill>
          <a:schemeClr val="bg1">
            <a:lumMod val="85000"/>
          </a:schemeClr>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baseline="0">
            <a:solidFill>
              <a:schemeClr val="tx1"/>
            </a:solidFill>
            <a:effectLst/>
          </a:endParaRPr>
        </a:p>
      </xdr:txBody>
    </xdr:sp>
    <xdr:clientData fLocksWithSheet="0"/>
  </xdr:twoCellAnchor>
  <xdr:twoCellAnchor>
    <xdr:from>
      <xdr:col>25</xdr:col>
      <xdr:colOff>100012</xdr:colOff>
      <xdr:row>59</xdr:row>
      <xdr:rowOff>133350</xdr:rowOff>
    </xdr:from>
    <xdr:to>
      <xdr:col>25</xdr:col>
      <xdr:colOff>147638</xdr:colOff>
      <xdr:row>60</xdr:row>
      <xdr:rowOff>142875</xdr:rowOff>
    </xdr:to>
    <xdr:cxnSp macro="">
      <xdr:nvCxnSpPr>
        <xdr:cNvPr id="64" name="Straight Connector 63">
          <a:extLst>
            <a:ext uri="{FF2B5EF4-FFF2-40B4-BE49-F238E27FC236}">
              <a16:creationId xmlns:a16="http://schemas.microsoft.com/office/drawing/2014/main" id="{25DAD98A-E486-4302-8256-5DD3794765D0}"/>
            </a:ext>
          </a:extLst>
        </xdr:cNvPr>
        <xdr:cNvCxnSpPr>
          <a:cxnSpLocks/>
          <a:stCxn id="45" idx="0"/>
          <a:endCxn id="63" idx="4"/>
        </xdr:cNvCxnSpPr>
      </xdr:nvCxnSpPr>
      <xdr:spPr>
        <a:xfrm flipH="1" flipV="1">
          <a:off x="5815012" y="4324350"/>
          <a:ext cx="47626" cy="219075"/>
        </a:xfrm>
        <a:prstGeom prst="line">
          <a:avLst/>
        </a:prstGeom>
        <a:ln w="25400">
          <a:solidFill>
            <a:schemeClr val="tx1"/>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73</xdr:col>
      <xdr:colOff>19049</xdr:colOff>
      <xdr:row>3</xdr:row>
      <xdr:rowOff>109575</xdr:rowOff>
    </xdr:from>
    <xdr:to>
      <xdr:col>74</xdr:col>
      <xdr:colOff>28574</xdr:colOff>
      <xdr:row>3</xdr:row>
      <xdr:rowOff>114301</xdr:rowOff>
    </xdr:to>
    <xdr:cxnSp macro="">
      <xdr:nvCxnSpPr>
        <xdr:cNvPr id="69" name="Straight Connector 68">
          <a:extLst>
            <a:ext uri="{FF2B5EF4-FFF2-40B4-BE49-F238E27FC236}">
              <a16:creationId xmlns:a16="http://schemas.microsoft.com/office/drawing/2014/main" id="{81894F89-E87E-4810-BCF0-59ED9C6AADE5}"/>
            </a:ext>
          </a:extLst>
        </xdr:cNvPr>
        <xdr:cNvCxnSpPr>
          <a:cxnSpLocks/>
          <a:stCxn id="84" idx="6"/>
          <a:endCxn id="70" idx="2"/>
        </xdr:cNvCxnSpPr>
      </xdr:nvCxnSpPr>
      <xdr:spPr>
        <a:xfrm flipV="1">
          <a:off x="16706849" y="738225"/>
          <a:ext cx="238125" cy="4726"/>
        </a:xfrm>
        <a:prstGeom prst="line">
          <a:avLst/>
        </a:prstGeom>
        <a:ln w="12700">
          <a:solidFill>
            <a:srgbClr val="0070C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28574</xdr:colOff>
      <xdr:row>2</xdr:row>
      <xdr:rowOff>9525</xdr:rowOff>
    </xdr:from>
    <xdr:to>
      <xdr:col>76</xdr:col>
      <xdr:colOff>190574</xdr:colOff>
      <xdr:row>5</xdr:row>
      <xdr:rowOff>75</xdr:rowOff>
    </xdr:to>
    <xdr:sp macro="" textlink="" fLocksText="0">
      <xdr:nvSpPr>
        <xdr:cNvPr id="70" name="Flowchart: Connector 69">
          <a:extLst>
            <a:ext uri="{FF2B5EF4-FFF2-40B4-BE49-F238E27FC236}">
              <a16:creationId xmlns:a16="http://schemas.microsoft.com/office/drawing/2014/main" id="{A7634BA0-6484-4827-8179-C8F85FE82F2C}"/>
            </a:ext>
          </a:extLst>
        </xdr:cNvPr>
        <xdr:cNvSpPr>
          <a:spLocks noChangeAspect="1"/>
        </xdr:cNvSpPr>
      </xdr:nvSpPr>
      <xdr:spPr>
        <a:xfrm>
          <a:off x="16944974" y="428625"/>
          <a:ext cx="619200" cy="619200"/>
        </a:xfrm>
        <a:prstGeom prst="flowChartConnector">
          <a:avLst/>
        </a:prstGeom>
        <a:solidFill>
          <a:srgbClr val="0070C0">
            <a:alpha val="50196"/>
          </a:srgbClr>
        </a:solidFill>
        <a:ln w="12700">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baseline="0">
              <a:solidFill>
                <a:schemeClr val="bg1"/>
              </a:solidFill>
              <a:effectLst/>
            </a:rPr>
            <a:t>Info</a:t>
          </a:r>
        </a:p>
      </xdr:txBody>
    </xdr:sp>
    <xdr:clientData fLocksWithSheet="0"/>
  </xdr:twoCellAnchor>
  <xdr:twoCellAnchor>
    <xdr:from>
      <xdr:col>72</xdr:col>
      <xdr:colOff>19050</xdr:colOff>
      <xdr:row>3</xdr:row>
      <xdr:rowOff>1</xdr:rowOff>
    </xdr:from>
    <xdr:to>
      <xdr:col>73</xdr:col>
      <xdr:colOff>19049</xdr:colOff>
      <xdr:row>4</xdr:row>
      <xdr:rowOff>19050</xdr:rowOff>
    </xdr:to>
    <xdr:sp macro="" textlink="" fLocksText="0">
      <xdr:nvSpPr>
        <xdr:cNvPr id="84" name="Flowchart: Connector 83">
          <a:extLst>
            <a:ext uri="{FF2B5EF4-FFF2-40B4-BE49-F238E27FC236}">
              <a16:creationId xmlns:a16="http://schemas.microsoft.com/office/drawing/2014/main" id="{EB36A5B0-7D56-4F34-9A36-7D83CA9BA6B8}"/>
            </a:ext>
          </a:extLst>
        </xdr:cNvPr>
        <xdr:cNvSpPr>
          <a:spLocks noChangeAspect="1"/>
        </xdr:cNvSpPr>
      </xdr:nvSpPr>
      <xdr:spPr>
        <a:xfrm>
          <a:off x="16478250" y="628651"/>
          <a:ext cx="228599" cy="228599"/>
        </a:xfrm>
        <a:prstGeom prst="flowChartConnector">
          <a:avLst/>
        </a:prstGeom>
        <a:solidFill>
          <a:srgbClr val="0070C0">
            <a:alpha val="50196"/>
          </a:srgbClr>
        </a:solidFill>
        <a:ln w="952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bg1"/>
            </a:solidFill>
            <a:effectLst/>
          </a:endParaRPr>
        </a:p>
      </xdr:txBody>
    </xdr:sp>
    <xdr:clientData fLocksWithSheet="0"/>
  </xdr:twoCellAnchor>
  <xdr:twoCellAnchor>
    <xdr:from>
      <xdr:col>73</xdr:col>
      <xdr:colOff>19050</xdr:colOff>
      <xdr:row>7</xdr:row>
      <xdr:rowOff>83372</xdr:rowOff>
    </xdr:from>
    <xdr:to>
      <xdr:col>74</xdr:col>
      <xdr:colOff>38099</xdr:colOff>
      <xdr:row>7</xdr:row>
      <xdr:rowOff>85725</xdr:rowOff>
    </xdr:to>
    <xdr:cxnSp macro="">
      <xdr:nvCxnSpPr>
        <xdr:cNvPr id="100" name="Straight Connector 99">
          <a:extLst>
            <a:ext uri="{FF2B5EF4-FFF2-40B4-BE49-F238E27FC236}">
              <a16:creationId xmlns:a16="http://schemas.microsoft.com/office/drawing/2014/main" id="{5C9D32E7-8548-768F-B049-DF83A1BDE823}"/>
            </a:ext>
          </a:extLst>
        </xdr:cNvPr>
        <xdr:cNvCxnSpPr>
          <a:cxnSpLocks/>
          <a:stCxn id="102" idx="6"/>
          <a:endCxn id="101" idx="2"/>
        </xdr:cNvCxnSpPr>
      </xdr:nvCxnSpPr>
      <xdr:spPr>
        <a:xfrm flipV="1">
          <a:off x="16706850" y="1550222"/>
          <a:ext cx="247649" cy="2353"/>
        </a:xfrm>
        <a:prstGeom prst="line">
          <a:avLst/>
        </a:prstGeom>
        <a:ln w="12700">
          <a:solidFill>
            <a:srgbClr val="00B0F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38099</xdr:colOff>
      <xdr:row>5</xdr:row>
      <xdr:rowOff>192872</xdr:rowOff>
    </xdr:from>
    <xdr:to>
      <xdr:col>76</xdr:col>
      <xdr:colOff>200099</xdr:colOff>
      <xdr:row>8</xdr:row>
      <xdr:rowOff>183422</xdr:rowOff>
    </xdr:to>
    <xdr:sp macro="" textlink="" fLocksText="0">
      <xdr:nvSpPr>
        <xdr:cNvPr id="101" name="Flowchart: Connector 100">
          <a:extLst>
            <a:ext uri="{FF2B5EF4-FFF2-40B4-BE49-F238E27FC236}">
              <a16:creationId xmlns:a16="http://schemas.microsoft.com/office/drawing/2014/main" id="{B0C391E5-41AC-F0B7-6BAD-7808BB2A05BE}"/>
            </a:ext>
          </a:extLst>
        </xdr:cNvPr>
        <xdr:cNvSpPr>
          <a:spLocks noChangeAspect="1"/>
        </xdr:cNvSpPr>
      </xdr:nvSpPr>
      <xdr:spPr>
        <a:xfrm>
          <a:off x="16954499" y="1240622"/>
          <a:ext cx="619200" cy="619200"/>
        </a:xfrm>
        <a:prstGeom prst="flowChartConnector">
          <a:avLst/>
        </a:prstGeom>
        <a:solidFill>
          <a:srgbClr val="00B0F0">
            <a:alpha val="50196"/>
          </a:srgbClr>
        </a:solidFill>
        <a:ln w="12700">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a:solidFill>
                <a:schemeClr val="bg1"/>
              </a:solidFill>
              <a:effectLst/>
            </a:rPr>
            <a:t>Info</a:t>
          </a:r>
          <a:endParaRPr lang="en-GB" sz="800" b="1" baseline="0">
            <a:solidFill>
              <a:schemeClr val="bg1"/>
            </a:solidFill>
            <a:effectLst/>
          </a:endParaRPr>
        </a:p>
      </xdr:txBody>
    </xdr:sp>
    <xdr:clientData fLocksWithSheet="0"/>
  </xdr:twoCellAnchor>
  <xdr:twoCellAnchor>
    <xdr:from>
      <xdr:col>72</xdr:col>
      <xdr:colOff>19051</xdr:colOff>
      <xdr:row>6</xdr:row>
      <xdr:rowOff>180975</xdr:rowOff>
    </xdr:from>
    <xdr:to>
      <xdr:col>73</xdr:col>
      <xdr:colOff>19050</xdr:colOff>
      <xdr:row>7</xdr:row>
      <xdr:rowOff>200024</xdr:rowOff>
    </xdr:to>
    <xdr:sp macro="" textlink="" fLocksText="0">
      <xdr:nvSpPr>
        <xdr:cNvPr id="102" name="Flowchart: Connector 101">
          <a:extLst>
            <a:ext uri="{FF2B5EF4-FFF2-40B4-BE49-F238E27FC236}">
              <a16:creationId xmlns:a16="http://schemas.microsoft.com/office/drawing/2014/main" id="{FC315B89-DC95-1CA5-08F8-EEF1B45B205A}"/>
            </a:ext>
          </a:extLst>
        </xdr:cNvPr>
        <xdr:cNvSpPr>
          <a:spLocks noChangeAspect="1"/>
        </xdr:cNvSpPr>
      </xdr:nvSpPr>
      <xdr:spPr>
        <a:xfrm>
          <a:off x="16478251" y="1438275"/>
          <a:ext cx="228599" cy="228599"/>
        </a:xfrm>
        <a:prstGeom prst="flowChartConnector">
          <a:avLst/>
        </a:prstGeom>
        <a:solidFill>
          <a:srgbClr val="00B0F0">
            <a:alpha val="50196"/>
          </a:srgbClr>
        </a:solidFill>
        <a:ln w="95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bg1"/>
            </a:solidFill>
            <a:effectLst/>
          </a:endParaRPr>
        </a:p>
      </xdr:txBody>
    </xdr:sp>
    <xdr:clientData fLocksWithSheet="0"/>
  </xdr:twoCellAnchor>
  <xdr:twoCellAnchor>
    <xdr:from>
      <xdr:col>73</xdr:col>
      <xdr:colOff>0</xdr:colOff>
      <xdr:row>11</xdr:row>
      <xdr:rowOff>57150</xdr:rowOff>
    </xdr:from>
    <xdr:to>
      <xdr:col>74</xdr:col>
      <xdr:colOff>38099</xdr:colOff>
      <xdr:row>11</xdr:row>
      <xdr:rowOff>57169</xdr:rowOff>
    </xdr:to>
    <xdr:cxnSp macro="">
      <xdr:nvCxnSpPr>
        <xdr:cNvPr id="128" name="Straight Connector 127">
          <a:extLst>
            <a:ext uri="{FF2B5EF4-FFF2-40B4-BE49-F238E27FC236}">
              <a16:creationId xmlns:a16="http://schemas.microsoft.com/office/drawing/2014/main" id="{02F5E260-B43B-4F69-9FA1-9D4349568735}"/>
            </a:ext>
          </a:extLst>
        </xdr:cNvPr>
        <xdr:cNvCxnSpPr>
          <a:cxnSpLocks/>
          <a:stCxn id="130" idx="6"/>
          <a:endCxn id="129" idx="2"/>
        </xdr:cNvCxnSpPr>
      </xdr:nvCxnSpPr>
      <xdr:spPr>
        <a:xfrm>
          <a:off x="16687800" y="2362200"/>
          <a:ext cx="266699" cy="19"/>
        </a:xfrm>
        <a:prstGeom prst="line">
          <a:avLst/>
        </a:prstGeom>
        <a:ln w="12700">
          <a:solidFill>
            <a:srgbClr val="00B050"/>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74</xdr:col>
      <xdr:colOff>38099</xdr:colOff>
      <xdr:row>9</xdr:row>
      <xdr:rowOff>166669</xdr:rowOff>
    </xdr:from>
    <xdr:to>
      <xdr:col>76</xdr:col>
      <xdr:colOff>200099</xdr:colOff>
      <xdr:row>12</xdr:row>
      <xdr:rowOff>157219</xdr:rowOff>
    </xdr:to>
    <xdr:sp macro="" textlink="" fLocksText="0">
      <xdr:nvSpPr>
        <xdr:cNvPr id="129" name="Flowchart: Connector 128">
          <a:extLst>
            <a:ext uri="{FF2B5EF4-FFF2-40B4-BE49-F238E27FC236}">
              <a16:creationId xmlns:a16="http://schemas.microsoft.com/office/drawing/2014/main" id="{E0B6F5FC-0541-4F1F-A5C2-D750695B6B03}"/>
            </a:ext>
          </a:extLst>
        </xdr:cNvPr>
        <xdr:cNvSpPr>
          <a:spLocks noChangeAspect="1"/>
        </xdr:cNvSpPr>
      </xdr:nvSpPr>
      <xdr:spPr>
        <a:xfrm>
          <a:off x="16954499" y="2052619"/>
          <a:ext cx="619200" cy="619200"/>
        </a:xfrm>
        <a:prstGeom prst="flowChartConnector">
          <a:avLst/>
        </a:prstGeom>
        <a:solidFill>
          <a:srgbClr val="00B050">
            <a:alpha val="50196"/>
          </a:srgbClr>
        </a:solidFill>
        <a:ln w="12700">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a:solidFill>
                <a:schemeClr val="bg1"/>
              </a:solidFill>
              <a:effectLst/>
            </a:rPr>
            <a:t>Info</a:t>
          </a:r>
          <a:endParaRPr lang="en-GB" sz="800" b="1" baseline="0">
            <a:solidFill>
              <a:schemeClr val="bg1"/>
            </a:solidFill>
            <a:effectLst/>
          </a:endParaRPr>
        </a:p>
      </xdr:txBody>
    </xdr:sp>
    <xdr:clientData fLocksWithSheet="0"/>
  </xdr:twoCellAnchor>
  <xdr:twoCellAnchor>
    <xdr:from>
      <xdr:col>72</xdr:col>
      <xdr:colOff>1</xdr:colOff>
      <xdr:row>10</xdr:row>
      <xdr:rowOff>152400</xdr:rowOff>
    </xdr:from>
    <xdr:to>
      <xdr:col>73</xdr:col>
      <xdr:colOff>0</xdr:colOff>
      <xdr:row>11</xdr:row>
      <xdr:rowOff>171449</xdr:rowOff>
    </xdr:to>
    <xdr:sp macro="" textlink="">
      <xdr:nvSpPr>
        <xdr:cNvPr id="130" name="Flowchart: Connector 129">
          <a:extLst>
            <a:ext uri="{FF2B5EF4-FFF2-40B4-BE49-F238E27FC236}">
              <a16:creationId xmlns:a16="http://schemas.microsoft.com/office/drawing/2014/main" id="{3FAD48B2-A57F-4D42-86EF-8029CC251CEC}"/>
            </a:ext>
          </a:extLst>
        </xdr:cNvPr>
        <xdr:cNvSpPr>
          <a:spLocks noChangeAspect="1"/>
        </xdr:cNvSpPr>
      </xdr:nvSpPr>
      <xdr:spPr>
        <a:xfrm>
          <a:off x="16459201" y="2247900"/>
          <a:ext cx="228599" cy="228599"/>
        </a:xfrm>
        <a:prstGeom prst="flowChartConnector">
          <a:avLst/>
        </a:prstGeom>
        <a:solidFill>
          <a:srgbClr val="00B050">
            <a:alpha val="50196"/>
          </a:srgbClr>
        </a:solidFill>
        <a:ln w="952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bg1"/>
            </a:solidFill>
            <a:effectLst/>
          </a:endParaRPr>
        </a:p>
      </xdr:txBody>
    </xdr:sp>
    <xdr:clientData fLocksWithSheet="0"/>
  </xdr:twoCellAnchor>
  <xdr:twoCellAnchor>
    <xdr:from>
      <xdr:col>72</xdr:col>
      <xdr:colOff>228599</xdr:colOff>
      <xdr:row>15</xdr:row>
      <xdr:rowOff>26988</xdr:rowOff>
    </xdr:from>
    <xdr:to>
      <xdr:col>74</xdr:col>
      <xdr:colOff>38099</xdr:colOff>
      <xdr:row>15</xdr:row>
      <xdr:rowOff>30966</xdr:rowOff>
    </xdr:to>
    <xdr:cxnSp macro="">
      <xdr:nvCxnSpPr>
        <xdr:cNvPr id="137" name="Straight Connector 136">
          <a:extLst>
            <a:ext uri="{FF2B5EF4-FFF2-40B4-BE49-F238E27FC236}">
              <a16:creationId xmlns:a16="http://schemas.microsoft.com/office/drawing/2014/main" id="{320AC9A6-7145-479E-AFF8-C65CB2C7985D}"/>
            </a:ext>
          </a:extLst>
        </xdr:cNvPr>
        <xdr:cNvCxnSpPr>
          <a:cxnSpLocks/>
          <a:stCxn id="139" idx="6"/>
          <a:endCxn id="138" idx="2"/>
        </xdr:cNvCxnSpPr>
      </xdr:nvCxnSpPr>
      <xdr:spPr>
        <a:xfrm>
          <a:off x="16687799" y="3170238"/>
          <a:ext cx="266700" cy="3978"/>
        </a:xfrm>
        <a:prstGeom prst="line">
          <a:avLst/>
        </a:prstGeom>
        <a:ln w="12700">
          <a:solidFill>
            <a:srgbClr val="FFC000"/>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74</xdr:col>
      <xdr:colOff>38099</xdr:colOff>
      <xdr:row>13</xdr:row>
      <xdr:rowOff>140466</xdr:rowOff>
    </xdr:from>
    <xdr:to>
      <xdr:col>76</xdr:col>
      <xdr:colOff>200099</xdr:colOff>
      <xdr:row>16</xdr:row>
      <xdr:rowOff>131016</xdr:rowOff>
    </xdr:to>
    <xdr:sp macro="" textlink="" fLocksText="0">
      <xdr:nvSpPr>
        <xdr:cNvPr id="138" name="Flowchart: Connector 137">
          <a:extLst>
            <a:ext uri="{FF2B5EF4-FFF2-40B4-BE49-F238E27FC236}">
              <a16:creationId xmlns:a16="http://schemas.microsoft.com/office/drawing/2014/main" id="{9A2BAFDA-8051-4FAA-8D66-F84CE0F7D110}"/>
            </a:ext>
          </a:extLst>
        </xdr:cNvPr>
        <xdr:cNvSpPr>
          <a:spLocks noChangeAspect="1"/>
        </xdr:cNvSpPr>
      </xdr:nvSpPr>
      <xdr:spPr>
        <a:xfrm>
          <a:off x="16954499" y="2864616"/>
          <a:ext cx="619200" cy="619200"/>
        </a:xfrm>
        <a:prstGeom prst="flowChartConnector">
          <a:avLst/>
        </a:prstGeom>
        <a:solidFill>
          <a:srgbClr val="FFC000">
            <a:alpha val="50196"/>
          </a:srgbClr>
        </a:solidFill>
        <a:ln w="12700">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a:solidFill>
                <a:schemeClr val="bg1"/>
              </a:solidFill>
              <a:effectLst/>
            </a:rPr>
            <a:t>Info</a:t>
          </a:r>
          <a:endParaRPr lang="en-GB" sz="800" b="1" baseline="0">
            <a:solidFill>
              <a:schemeClr val="bg1"/>
            </a:solidFill>
            <a:effectLst/>
          </a:endParaRPr>
        </a:p>
      </xdr:txBody>
    </xdr:sp>
    <xdr:clientData fLocksWithSheet="0"/>
  </xdr:twoCellAnchor>
  <xdr:twoCellAnchor>
    <xdr:from>
      <xdr:col>72</xdr:col>
      <xdr:colOff>0</xdr:colOff>
      <xdr:row>14</xdr:row>
      <xdr:rowOff>122238</xdr:rowOff>
    </xdr:from>
    <xdr:to>
      <xdr:col>72</xdr:col>
      <xdr:colOff>228599</xdr:colOff>
      <xdr:row>15</xdr:row>
      <xdr:rowOff>141287</xdr:rowOff>
    </xdr:to>
    <xdr:sp macro="" textlink="">
      <xdr:nvSpPr>
        <xdr:cNvPr id="139" name="Flowchart: Connector 138">
          <a:extLst>
            <a:ext uri="{FF2B5EF4-FFF2-40B4-BE49-F238E27FC236}">
              <a16:creationId xmlns:a16="http://schemas.microsoft.com/office/drawing/2014/main" id="{6AF5CDDC-9243-438B-9B17-AACB5E6A4DC1}"/>
            </a:ext>
          </a:extLst>
        </xdr:cNvPr>
        <xdr:cNvSpPr>
          <a:spLocks noChangeAspect="1"/>
        </xdr:cNvSpPr>
      </xdr:nvSpPr>
      <xdr:spPr>
        <a:xfrm>
          <a:off x="16459200" y="3055938"/>
          <a:ext cx="228599" cy="228599"/>
        </a:xfrm>
        <a:prstGeom prst="flowChartConnector">
          <a:avLst/>
        </a:prstGeom>
        <a:solidFill>
          <a:srgbClr val="FFC000">
            <a:alpha val="50196"/>
          </a:srgbClr>
        </a:solidFill>
        <a:ln w="952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bg1"/>
            </a:solidFill>
            <a:effectLst/>
          </a:endParaRPr>
        </a:p>
      </xdr:txBody>
    </xdr:sp>
    <xdr:clientData fLocksWithSheet="0"/>
  </xdr:twoCellAnchor>
  <xdr:twoCellAnchor>
    <xdr:from>
      <xdr:col>72</xdr:col>
      <xdr:colOff>228599</xdr:colOff>
      <xdr:row>19</xdr:row>
      <xdr:rowOff>4763</xdr:rowOff>
    </xdr:from>
    <xdr:to>
      <xdr:col>74</xdr:col>
      <xdr:colOff>38099</xdr:colOff>
      <xdr:row>19</xdr:row>
      <xdr:rowOff>6351</xdr:rowOff>
    </xdr:to>
    <xdr:cxnSp macro="">
      <xdr:nvCxnSpPr>
        <xdr:cNvPr id="140" name="Straight Connector 139">
          <a:extLst>
            <a:ext uri="{FF2B5EF4-FFF2-40B4-BE49-F238E27FC236}">
              <a16:creationId xmlns:a16="http://schemas.microsoft.com/office/drawing/2014/main" id="{BFDC1CE2-D4C8-465A-B7D8-3E8D09A2DF2B}"/>
            </a:ext>
          </a:extLst>
        </xdr:cNvPr>
        <xdr:cNvCxnSpPr>
          <a:cxnSpLocks/>
          <a:stCxn id="142" idx="6"/>
          <a:endCxn id="141" idx="2"/>
        </xdr:cNvCxnSpPr>
      </xdr:nvCxnSpPr>
      <xdr:spPr>
        <a:xfrm flipV="1">
          <a:off x="16687799" y="3986213"/>
          <a:ext cx="266700" cy="1588"/>
        </a:xfrm>
        <a:prstGeom prst="line">
          <a:avLst/>
        </a:prstGeom>
        <a:ln w="12700">
          <a:solidFill>
            <a:srgbClr val="FF6600"/>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74</xdr:col>
      <xdr:colOff>38099</xdr:colOff>
      <xdr:row>17</xdr:row>
      <xdr:rowOff>114263</xdr:rowOff>
    </xdr:from>
    <xdr:to>
      <xdr:col>76</xdr:col>
      <xdr:colOff>200099</xdr:colOff>
      <xdr:row>20</xdr:row>
      <xdr:rowOff>104813</xdr:rowOff>
    </xdr:to>
    <xdr:sp macro="" textlink="" fLocksText="0">
      <xdr:nvSpPr>
        <xdr:cNvPr id="141" name="Flowchart: Connector 140">
          <a:extLst>
            <a:ext uri="{FF2B5EF4-FFF2-40B4-BE49-F238E27FC236}">
              <a16:creationId xmlns:a16="http://schemas.microsoft.com/office/drawing/2014/main" id="{348B1910-227A-4BF3-8D57-D8560729AE19}"/>
            </a:ext>
          </a:extLst>
        </xdr:cNvPr>
        <xdr:cNvSpPr>
          <a:spLocks noChangeAspect="1"/>
        </xdr:cNvSpPr>
      </xdr:nvSpPr>
      <xdr:spPr>
        <a:xfrm>
          <a:off x="16954499" y="3676613"/>
          <a:ext cx="619200" cy="619200"/>
        </a:xfrm>
        <a:prstGeom prst="flowChartConnector">
          <a:avLst/>
        </a:prstGeom>
        <a:solidFill>
          <a:srgbClr val="FF6600">
            <a:alpha val="50196"/>
          </a:srgbClr>
        </a:solidFill>
        <a:ln w="12700">
          <a:solidFill>
            <a:srgbClr val="FF66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a:solidFill>
                <a:schemeClr val="bg1"/>
              </a:solidFill>
              <a:effectLst/>
            </a:rPr>
            <a:t>Info</a:t>
          </a:r>
          <a:endParaRPr lang="en-GB" sz="800" b="1" baseline="0">
            <a:solidFill>
              <a:schemeClr val="bg1"/>
            </a:solidFill>
            <a:effectLst/>
          </a:endParaRPr>
        </a:p>
      </xdr:txBody>
    </xdr:sp>
    <xdr:clientData fLocksWithSheet="0"/>
  </xdr:twoCellAnchor>
  <xdr:twoCellAnchor>
    <xdr:from>
      <xdr:col>72</xdr:col>
      <xdr:colOff>0</xdr:colOff>
      <xdr:row>18</xdr:row>
      <xdr:rowOff>101601</xdr:rowOff>
    </xdr:from>
    <xdr:to>
      <xdr:col>72</xdr:col>
      <xdr:colOff>228599</xdr:colOff>
      <xdr:row>19</xdr:row>
      <xdr:rowOff>120650</xdr:rowOff>
    </xdr:to>
    <xdr:sp macro="" textlink="">
      <xdr:nvSpPr>
        <xdr:cNvPr id="142" name="Flowchart: Connector 141">
          <a:extLst>
            <a:ext uri="{FF2B5EF4-FFF2-40B4-BE49-F238E27FC236}">
              <a16:creationId xmlns:a16="http://schemas.microsoft.com/office/drawing/2014/main" id="{5AEF5D52-532A-4A96-A9B8-23678F134B9D}"/>
            </a:ext>
          </a:extLst>
        </xdr:cNvPr>
        <xdr:cNvSpPr>
          <a:spLocks noChangeAspect="1"/>
        </xdr:cNvSpPr>
      </xdr:nvSpPr>
      <xdr:spPr>
        <a:xfrm>
          <a:off x="16459200" y="3873501"/>
          <a:ext cx="228599" cy="228599"/>
        </a:xfrm>
        <a:prstGeom prst="flowChartConnector">
          <a:avLst/>
        </a:prstGeom>
        <a:solidFill>
          <a:srgbClr val="FF6600">
            <a:alpha val="50196"/>
          </a:srgbClr>
        </a:solidFill>
        <a:ln w="9525">
          <a:solidFill>
            <a:srgbClr val="FF66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bg1"/>
            </a:solidFill>
            <a:effectLst/>
          </a:endParaRPr>
        </a:p>
      </xdr:txBody>
    </xdr:sp>
    <xdr:clientData fLocksWithSheet="0"/>
  </xdr:twoCellAnchor>
  <xdr:twoCellAnchor>
    <xdr:from>
      <xdr:col>72</xdr:col>
      <xdr:colOff>228599</xdr:colOff>
      <xdr:row>22</xdr:row>
      <xdr:rowOff>185739</xdr:rowOff>
    </xdr:from>
    <xdr:to>
      <xdr:col>74</xdr:col>
      <xdr:colOff>38099</xdr:colOff>
      <xdr:row>22</xdr:row>
      <xdr:rowOff>188110</xdr:rowOff>
    </xdr:to>
    <xdr:cxnSp macro="">
      <xdr:nvCxnSpPr>
        <xdr:cNvPr id="143" name="Straight Connector 142">
          <a:extLst>
            <a:ext uri="{FF2B5EF4-FFF2-40B4-BE49-F238E27FC236}">
              <a16:creationId xmlns:a16="http://schemas.microsoft.com/office/drawing/2014/main" id="{89416913-4A6D-4376-A60F-4172FEFF8FCA}"/>
            </a:ext>
          </a:extLst>
        </xdr:cNvPr>
        <xdr:cNvCxnSpPr>
          <a:cxnSpLocks/>
          <a:stCxn id="145" idx="6"/>
          <a:endCxn id="144" idx="2"/>
        </xdr:cNvCxnSpPr>
      </xdr:nvCxnSpPr>
      <xdr:spPr>
        <a:xfrm>
          <a:off x="16687799" y="4795839"/>
          <a:ext cx="266700" cy="2371"/>
        </a:xfrm>
        <a:prstGeom prst="line">
          <a:avLst/>
        </a:prstGeom>
        <a:ln w="12700">
          <a:solidFill>
            <a:srgbClr val="C00000"/>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74</xdr:col>
      <xdr:colOff>38099</xdr:colOff>
      <xdr:row>21</xdr:row>
      <xdr:rowOff>88060</xdr:rowOff>
    </xdr:from>
    <xdr:to>
      <xdr:col>76</xdr:col>
      <xdr:colOff>200099</xdr:colOff>
      <xdr:row>24</xdr:row>
      <xdr:rowOff>78610</xdr:rowOff>
    </xdr:to>
    <xdr:sp macro="" textlink="" fLocksText="0">
      <xdr:nvSpPr>
        <xdr:cNvPr id="144" name="Flowchart: Connector 143">
          <a:extLst>
            <a:ext uri="{FF2B5EF4-FFF2-40B4-BE49-F238E27FC236}">
              <a16:creationId xmlns:a16="http://schemas.microsoft.com/office/drawing/2014/main" id="{E30E9DBC-7365-4CB3-9A16-F9BDC24DA131}"/>
            </a:ext>
          </a:extLst>
        </xdr:cNvPr>
        <xdr:cNvSpPr>
          <a:spLocks noChangeAspect="1"/>
        </xdr:cNvSpPr>
      </xdr:nvSpPr>
      <xdr:spPr>
        <a:xfrm>
          <a:off x="16954499" y="4488610"/>
          <a:ext cx="619200" cy="619200"/>
        </a:xfrm>
        <a:prstGeom prst="flowChartConnector">
          <a:avLst/>
        </a:prstGeom>
        <a:solidFill>
          <a:srgbClr val="C00000">
            <a:alpha val="50196"/>
          </a:srgbClr>
        </a:solidFill>
        <a:ln w="127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a:solidFill>
                <a:schemeClr val="bg1"/>
              </a:solidFill>
              <a:effectLst/>
            </a:rPr>
            <a:t>Info</a:t>
          </a:r>
          <a:endParaRPr lang="en-GB" sz="800" b="1" baseline="0">
            <a:solidFill>
              <a:schemeClr val="bg1"/>
            </a:solidFill>
            <a:effectLst/>
          </a:endParaRPr>
        </a:p>
      </xdr:txBody>
    </xdr:sp>
    <xdr:clientData fLocksWithSheet="0"/>
  </xdr:twoCellAnchor>
  <xdr:twoCellAnchor>
    <xdr:from>
      <xdr:col>72</xdr:col>
      <xdr:colOff>0</xdr:colOff>
      <xdr:row>22</xdr:row>
      <xdr:rowOff>71439</xdr:rowOff>
    </xdr:from>
    <xdr:to>
      <xdr:col>72</xdr:col>
      <xdr:colOff>228599</xdr:colOff>
      <xdr:row>23</xdr:row>
      <xdr:rowOff>90488</xdr:rowOff>
    </xdr:to>
    <xdr:sp macro="" textlink="">
      <xdr:nvSpPr>
        <xdr:cNvPr id="145" name="Flowchart: Connector 144">
          <a:extLst>
            <a:ext uri="{FF2B5EF4-FFF2-40B4-BE49-F238E27FC236}">
              <a16:creationId xmlns:a16="http://schemas.microsoft.com/office/drawing/2014/main" id="{2E874727-8B4C-47B8-93CA-4FA565F24BB5}"/>
            </a:ext>
          </a:extLst>
        </xdr:cNvPr>
        <xdr:cNvSpPr>
          <a:spLocks noChangeAspect="1"/>
        </xdr:cNvSpPr>
      </xdr:nvSpPr>
      <xdr:spPr>
        <a:xfrm>
          <a:off x="16459200" y="4681539"/>
          <a:ext cx="228599" cy="228599"/>
        </a:xfrm>
        <a:prstGeom prst="flowChartConnector">
          <a:avLst/>
        </a:prstGeom>
        <a:solidFill>
          <a:srgbClr val="C00000">
            <a:alpha val="50196"/>
          </a:srgbClr>
        </a:solidFill>
        <a:ln w="9525">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bg1"/>
            </a:solidFill>
            <a:effectLst/>
          </a:endParaRPr>
        </a:p>
      </xdr:txBody>
    </xdr:sp>
    <xdr:clientData fLocksWithSheet="0"/>
  </xdr:twoCellAnchor>
  <xdr:twoCellAnchor>
    <xdr:from>
      <xdr:col>72</xdr:col>
      <xdr:colOff>219074</xdr:colOff>
      <xdr:row>26</xdr:row>
      <xdr:rowOff>161907</xdr:rowOff>
    </xdr:from>
    <xdr:to>
      <xdr:col>74</xdr:col>
      <xdr:colOff>38099</xdr:colOff>
      <xdr:row>26</xdr:row>
      <xdr:rowOff>165102</xdr:rowOff>
    </xdr:to>
    <xdr:cxnSp macro="">
      <xdr:nvCxnSpPr>
        <xdr:cNvPr id="146" name="Straight Connector 145">
          <a:extLst>
            <a:ext uri="{FF2B5EF4-FFF2-40B4-BE49-F238E27FC236}">
              <a16:creationId xmlns:a16="http://schemas.microsoft.com/office/drawing/2014/main" id="{66BC5268-D3AE-4776-9AEE-F8C4B4830689}"/>
            </a:ext>
          </a:extLst>
        </xdr:cNvPr>
        <xdr:cNvCxnSpPr>
          <a:cxnSpLocks/>
          <a:stCxn id="148" idx="6"/>
          <a:endCxn id="147" idx="2"/>
        </xdr:cNvCxnSpPr>
      </xdr:nvCxnSpPr>
      <xdr:spPr>
        <a:xfrm flipV="1">
          <a:off x="16678274" y="5610207"/>
          <a:ext cx="276225" cy="3195"/>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74</xdr:col>
      <xdr:colOff>38099</xdr:colOff>
      <xdr:row>25</xdr:row>
      <xdr:rowOff>61857</xdr:rowOff>
    </xdr:from>
    <xdr:to>
      <xdr:col>76</xdr:col>
      <xdr:colOff>200099</xdr:colOff>
      <xdr:row>28</xdr:row>
      <xdr:rowOff>52407</xdr:rowOff>
    </xdr:to>
    <xdr:sp macro="" textlink="" fLocksText="0">
      <xdr:nvSpPr>
        <xdr:cNvPr id="147" name="Flowchart: Connector 146">
          <a:extLst>
            <a:ext uri="{FF2B5EF4-FFF2-40B4-BE49-F238E27FC236}">
              <a16:creationId xmlns:a16="http://schemas.microsoft.com/office/drawing/2014/main" id="{E6485526-438E-407E-B5D8-E517E6A3E574}"/>
            </a:ext>
          </a:extLst>
        </xdr:cNvPr>
        <xdr:cNvSpPr>
          <a:spLocks noChangeAspect="1"/>
        </xdr:cNvSpPr>
      </xdr:nvSpPr>
      <xdr:spPr>
        <a:xfrm>
          <a:off x="16954499" y="5300607"/>
          <a:ext cx="619200" cy="619200"/>
        </a:xfrm>
        <a:prstGeom prst="flowChartConnector">
          <a:avLst/>
        </a:prstGeom>
        <a:solidFill>
          <a:srgbClr val="FF0000">
            <a:alpha val="50196"/>
          </a:srgbClr>
        </a:solid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a:solidFill>
                <a:schemeClr val="bg1"/>
              </a:solidFill>
              <a:effectLst/>
            </a:rPr>
            <a:t>Info</a:t>
          </a:r>
          <a:endParaRPr lang="en-GB" sz="800" b="1" baseline="0">
            <a:solidFill>
              <a:schemeClr val="bg1"/>
            </a:solidFill>
            <a:effectLst/>
          </a:endParaRPr>
        </a:p>
      </xdr:txBody>
    </xdr:sp>
    <xdr:clientData fLocksWithSheet="0"/>
  </xdr:twoCellAnchor>
  <xdr:twoCellAnchor>
    <xdr:from>
      <xdr:col>71</xdr:col>
      <xdr:colOff>219075</xdr:colOff>
      <xdr:row>26</xdr:row>
      <xdr:rowOff>50802</xdr:rowOff>
    </xdr:from>
    <xdr:to>
      <xdr:col>72</xdr:col>
      <xdr:colOff>219074</xdr:colOff>
      <xdr:row>27</xdr:row>
      <xdr:rowOff>69851</xdr:rowOff>
    </xdr:to>
    <xdr:sp macro="" textlink="">
      <xdr:nvSpPr>
        <xdr:cNvPr id="148" name="Flowchart: Connector 147">
          <a:extLst>
            <a:ext uri="{FF2B5EF4-FFF2-40B4-BE49-F238E27FC236}">
              <a16:creationId xmlns:a16="http://schemas.microsoft.com/office/drawing/2014/main" id="{0F8743BC-7381-4D9D-9EA8-2F569BB8835D}"/>
            </a:ext>
          </a:extLst>
        </xdr:cNvPr>
        <xdr:cNvSpPr>
          <a:spLocks noChangeAspect="1"/>
        </xdr:cNvSpPr>
      </xdr:nvSpPr>
      <xdr:spPr>
        <a:xfrm>
          <a:off x="16449675" y="5499102"/>
          <a:ext cx="228599" cy="228599"/>
        </a:xfrm>
        <a:prstGeom prst="flowChartConnector">
          <a:avLst/>
        </a:prstGeom>
        <a:solidFill>
          <a:srgbClr val="FF0000">
            <a:alpha val="50196"/>
          </a:srgbClr>
        </a:solidFill>
        <a:ln w="95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bg1"/>
            </a:solidFill>
            <a:effectLst/>
          </a:endParaRPr>
        </a:p>
      </xdr:txBody>
    </xdr:sp>
    <xdr:clientData fLocksWithSheet="0"/>
  </xdr:twoCellAnchor>
  <xdr:twoCellAnchor>
    <xdr:from>
      <xdr:col>72</xdr:col>
      <xdr:colOff>219074</xdr:colOff>
      <xdr:row>30</xdr:row>
      <xdr:rowOff>134940</xdr:rowOff>
    </xdr:from>
    <xdr:to>
      <xdr:col>74</xdr:col>
      <xdr:colOff>38099</xdr:colOff>
      <xdr:row>30</xdr:row>
      <xdr:rowOff>135704</xdr:rowOff>
    </xdr:to>
    <xdr:cxnSp macro="">
      <xdr:nvCxnSpPr>
        <xdr:cNvPr id="149" name="Straight Connector 148">
          <a:extLst>
            <a:ext uri="{FF2B5EF4-FFF2-40B4-BE49-F238E27FC236}">
              <a16:creationId xmlns:a16="http://schemas.microsoft.com/office/drawing/2014/main" id="{3A273D67-F187-42B6-9204-44B276FD82AF}"/>
            </a:ext>
          </a:extLst>
        </xdr:cNvPr>
        <xdr:cNvCxnSpPr>
          <a:cxnSpLocks/>
          <a:stCxn id="151" idx="6"/>
          <a:endCxn id="150" idx="2"/>
        </xdr:cNvCxnSpPr>
      </xdr:nvCxnSpPr>
      <xdr:spPr>
        <a:xfrm>
          <a:off x="16678274" y="6421440"/>
          <a:ext cx="276225" cy="764"/>
        </a:xfrm>
        <a:prstGeom prst="line">
          <a:avLst/>
        </a:prstGeom>
        <a:ln w="12700">
          <a:solidFill>
            <a:srgbClr val="FF00FF"/>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74</xdr:col>
      <xdr:colOff>38099</xdr:colOff>
      <xdr:row>29</xdr:row>
      <xdr:rowOff>35654</xdr:rowOff>
    </xdr:from>
    <xdr:to>
      <xdr:col>76</xdr:col>
      <xdr:colOff>200099</xdr:colOff>
      <xdr:row>32</xdr:row>
      <xdr:rowOff>26204</xdr:rowOff>
    </xdr:to>
    <xdr:sp macro="" textlink="" fLocksText="0">
      <xdr:nvSpPr>
        <xdr:cNvPr id="150" name="Flowchart: Connector 149">
          <a:extLst>
            <a:ext uri="{FF2B5EF4-FFF2-40B4-BE49-F238E27FC236}">
              <a16:creationId xmlns:a16="http://schemas.microsoft.com/office/drawing/2014/main" id="{98232180-1FC5-4D05-AEF3-BBA9F104BDF7}"/>
            </a:ext>
          </a:extLst>
        </xdr:cNvPr>
        <xdr:cNvSpPr>
          <a:spLocks noChangeAspect="1"/>
        </xdr:cNvSpPr>
      </xdr:nvSpPr>
      <xdr:spPr>
        <a:xfrm>
          <a:off x="16954499" y="6112604"/>
          <a:ext cx="619200" cy="619200"/>
        </a:xfrm>
        <a:prstGeom prst="flowChartConnector">
          <a:avLst/>
        </a:prstGeom>
        <a:solidFill>
          <a:srgbClr val="FF00FF">
            <a:alpha val="50196"/>
          </a:srgbClr>
        </a:solidFill>
        <a:ln w="12700">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a:solidFill>
                <a:schemeClr val="bg1"/>
              </a:solidFill>
              <a:effectLst/>
            </a:rPr>
            <a:t>Info</a:t>
          </a:r>
          <a:endParaRPr lang="en-GB" sz="800" b="1" baseline="0">
            <a:solidFill>
              <a:schemeClr val="bg1"/>
            </a:solidFill>
            <a:effectLst/>
          </a:endParaRPr>
        </a:p>
      </xdr:txBody>
    </xdr:sp>
    <xdr:clientData fLocksWithSheet="0"/>
  </xdr:twoCellAnchor>
  <xdr:twoCellAnchor>
    <xdr:from>
      <xdr:col>71</xdr:col>
      <xdr:colOff>219075</xdr:colOff>
      <xdr:row>30</xdr:row>
      <xdr:rowOff>20640</xdr:rowOff>
    </xdr:from>
    <xdr:to>
      <xdr:col>72</xdr:col>
      <xdr:colOff>219074</xdr:colOff>
      <xdr:row>31</xdr:row>
      <xdr:rowOff>39689</xdr:rowOff>
    </xdr:to>
    <xdr:sp macro="" textlink="">
      <xdr:nvSpPr>
        <xdr:cNvPr id="151" name="Flowchart: Connector 150">
          <a:extLst>
            <a:ext uri="{FF2B5EF4-FFF2-40B4-BE49-F238E27FC236}">
              <a16:creationId xmlns:a16="http://schemas.microsoft.com/office/drawing/2014/main" id="{EB97C655-8A5D-47BA-9667-99B3F22E02AE}"/>
            </a:ext>
          </a:extLst>
        </xdr:cNvPr>
        <xdr:cNvSpPr>
          <a:spLocks noChangeAspect="1"/>
        </xdr:cNvSpPr>
      </xdr:nvSpPr>
      <xdr:spPr>
        <a:xfrm>
          <a:off x="16449675" y="6307140"/>
          <a:ext cx="228599" cy="228599"/>
        </a:xfrm>
        <a:prstGeom prst="flowChartConnector">
          <a:avLst/>
        </a:prstGeom>
        <a:solidFill>
          <a:srgbClr val="FF00FF">
            <a:alpha val="50196"/>
          </a:srgbClr>
        </a:solidFill>
        <a:ln w="9525">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bg1"/>
            </a:solidFill>
            <a:effectLst/>
          </a:endParaRPr>
        </a:p>
      </xdr:txBody>
    </xdr:sp>
    <xdr:clientData fLocksWithSheet="0"/>
  </xdr:twoCellAnchor>
  <xdr:twoCellAnchor>
    <xdr:from>
      <xdr:col>73</xdr:col>
      <xdr:colOff>0</xdr:colOff>
      <xdr:row>34</xdr:row>
      <xdr:rowOff>104776</xdr:rowOff>
    </xdr:from>
    <xdr:to>
      <xdr:col>74</xdr:col>
      <xdr:colOff>57075</xdr:colOff>
      <xdr:row>34</xdr:row>
      <xdr:rowOff>109500</xdr:rowOff>
    </xdr:to>
    <xdr:cxnSp macro="">
      <xdr:nvCxnSpPr>
        <xdr:cNvPr id="155" name="Straight Connector 154">
          <a:extLst>
            <a:ext uri="{FF2B5EF4-FFF2-40B4-BE49-F238E27FC236}">
              <a16:creationId xmlns:a16="http://schemas.microsoft.com/office/drawing/2014/main" id="{CEFFFE84-D7AC-4F1F-8630-BE722B2B4D26}"/>
            </a:ext>
          </a:extLst>
        </xdr:cNvPr>
        <xdr:cNvCxnSpPr>
          <a:cxnSpLocks/>
          <a:stCxn id="157" idx="6"/>
          <a:endCxn id="156" idx="2"/>
        </xdr:cNvCxnSpPr>
      </xdr:nvCxnSpPr>
      <xdr:spPr>
        <a:xfrm>
          <a:off x="16687800" y="7229476"/>
          <a:ext cx="285675" cy="4724"/>
        </a:xfrm>
        <a:prstGeom prst="line">
          <a:avLst/>
        </a:prstGeom>
        <a:ln w="12700">
          <a:solidFill>
            <a:srgbClr val="9900CC"/>
          </a:solidFill>
        </a:ln>
      </xdr:spPr>
      <xdr:style>
        <a:lnRef idx="1">
          <a:schemeClr val="accent1"/>
        </a:lnRef>
        <a:fillRef idx="0">
          <a:schemeClr val="accent1"/>
        </a:fillRef>
        <a:effectRef idx="0">
          <a:schemeClr val="accent1"/>
        </a:effectRef>
        <a:fontRef idx="minor">
          <a:schemeClr val="tx1"/>
        </a:fontRef>
      </xdr:style>
    </xdr:cxnSp>
    <xdr:clientData fLocksWithSheet="0"/>
  </xdr:twoCellAnchor>
  <xdr:twoCellAnchor>
    <xdr:from>
      <xdr:col>74</xdr:col>
      <xdr:colOff>57075</xdr:colOff>
      <xdr:row>33</xdr:row>
      <xdr:rowOff>9450</xdr:rowOff>
    </xdr:from>
    <xdr:to>
      <xdr:col>76</xdr:col>
      <xdr:colOff>219075</xdr:colOff>
      <xdr:row>36</xdr:row>
      <xdr:rowOff>0</xdr:rowOff>
    </xdr:to>
    <xdr:sp macro="" textlink="" fLocksText="0">
      <xdr:nvSpPr>
        <xdr:cNvPr id="156" name="Flowchart: Connector 155">
          <a:extLst>
            <a:ext uri="{FF2B5EF4-FFF2-40B4-BE49-F238E27FC236}">
              <a16:creationId xmlns:a16="http://schemas.microsoft.com/office/drawing/2014/main" id="{815162AF-564A-4DBE-99FD-D48EFE078699}"/>
            </a:ext>
          </a:extLst>
        </xdr:cNvPr>
        <xdr:cNvSpPr>
          <a:spLocks noChangeAspect="1"/>
        </xdr:cNvSpPr>
      </xdr:nvSpPr>
      <xdr:spPr>
        <a:xfrm>
          <a:off x="16973475" y="6924600"/>
          <a:ext cx="619200" cy="619200"/>
        </a:xfrm>
        <a:prstGeom prst="flowChartConnector">
          <a:avLst/>
        </a:prstGeom>
        <a:solidFill>
          <a:srgbClr val="9900CC">
            <a:alpha val="49804"/>
          </a:srgbClr>
        </a:solidFill>
        <a:ln w="12700">
          <a:solidFill>
            <a:srgbClr val="9900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a:solidFill>
                <a:schemeClr val="bg1"/>
              </a:solidFill>
              <a:effectLst/>
            </a:rPr>
            <a:t>Info</a:t>
          </a:r>
          <a:endParaRPr lang="en-GB" sz="800" b="1" baseline="0">
            <a:solidFill>
              <a:schemeClr val="bg1"/>
            </a:solidFill>
            <a:effectLst/>
          </a:endParaRPr>
        </a:p>
      </xdr:txBody>
    </xdr:sp>
    <xdr:clientData fLocksWithSheet="0"/>
  </xdr:twoCellAnchor>
  <xdr:twoCellAnchor>
    <xdr:from>
      <xdr:col>72</xdr:col>
      <xdr:colOff>1</xdr:colOff>
      <xdr:row>33</xdr:row>
      <xdr:rowOff>200026</xdr:rowOff>
    </xdr:from>
    <xdr:to>
      <xdr:col>73</xdr:col>
      <xdr:colOff>0</xdr:colOff>
      <xdr:row>35</xdr:row>
      <xdr:rowOff>9525</xdr:rowOff>
    </xdr:to>
    <xdr:sp macro="" textlink="">
      <xdr:nvSpPr>
        <xdr:cNvPr id="157" name="Flowchart: Connector 156">
          <a:extLst>
            <a:ext uri="{FF2B5EF4-FFF2-40B4-BE49-F238E27FC236}">
              <a16:creationId xmlns:a16="http://schemas.microsoft.com/office/drawing/2014/main" id="{57390EC2-5291-4B7E-BC2A-22CE4F2F5D7C}"/>
            </a:ext>
          </a:extLst>
        </xdr:cNvPr>
        <xdr:cNvSpPr>
          <a:spLocks noChangeAspect="1"/>
        </xdr:cNvSpPr>
      </xdr:nvSpPr>
      <xdr:spPr>
        <a:xfrm>
          <a:off x="16459201" y="7115176"/>
          <a:ext cx="228599" cy="228599"/>
        </a:xfrm>
        <a:prstGeom prst="flowChartConnector">
          <a:avLst/>
        </a:prstGeom>
        <a:solidFill>
          <a:srgbClr val="9900CC">
            <a:alpha val="49804"/>
          </a:srgbClr>
        </a:solidFill>
        <a:ln w="9525">
          <a:solidFill>
            <a:srgbClr val="9900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GB" sz="800" b="0">
            <a:solidFill>
              <a:schemeClr val="bg1"/>
            </a:solidFill>
            <a:effectLst/>
          </a:endParaRPr>
        </a:p>
      </xdr:txBody>
    </xdr:sp>
    <xdr:clientData fLocksWithSheet="0"/>
  </xdr:twoCellAnchor>
  <xdr:oneCellAnchor>
    <xdr:from>
      <xdr:col>1</xdr:col>
      <xdr:colOff>161925</xdr:colOff>
      <xdr:row>24</xdr:row>
      <xdr:rowOff>17307</xdr:rowOff>
    </xdr:from>
    <xdr:ext cx="1143000" cy="1030443"/>
    <xdr:sp macro="" textlink="" fLocksText="0">
      <xdr:nvSpPr>
        <xdr:cNvPr id="2" name="TextBox 1">
          <a:extLst>
            <a:ext uri="{FF2B5EF4-FFF2-40B4-BE49-F238E27FC236}">
              <a16:creationId xmlns:a16="http://schemas.microsoft.com/office/drawing/2014/main" id="{482065E8-3F35-4E6E-A1E3-C5BD7551DA1A}"/>
            </a:ext>
          </a:extLst>
        </xdr:cNvPr>
        <xdr:cNvSpPr txBox="1"/>
      </xdr:nvSpPr>
      <xdr:spPr>
        <a:xfrm>
          <a:off x="390525" y="5046507"/>
          <a:ext cx="1143000" cy="1030443"/>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endParaRPr lang="en-GB" sz="1000" baseline="0">
            <a:solidFill>
              <a:schemeClr val="bg1"/>
            </a:solidFill>
            <a:latin typeface="+mn-lt"/>
            <a:ea typeface="+mn-ea"/>
            <a:cs typeface="+mn-cs"/>
          </a:endParaRPr>
        </a:p>
      </xdr:txBody>
    </xdr:sp>
    <xdr:clientData fLocksWithSheet="0"/>
  </xdr:oneCellAnchor>
  <xdr:oneCellAnchor>
    <xdr:from>
      <xdr:col>2</xdr:col>
      <xdr:colOff>85725</xdr:colOff>
      <xdr:row>24</xdr:row>
      <xdr:rowOff>169707</xdr:rowOff>
    </xdr:from>
    <xdr:ext cx="1143000" cy="1030443"/>
    <xdr:sp macro="" textlink="" fLocksText="0">
      <xdr:nvSpPr>
        <xdr:cNvPr id="72" name="TextBox 71">
          <a:extLst>
            <a:ext uri="{FF2B5EF4-FFF2-40B4-BE49-F238E27FC236}">
              <a16:creationId xmlns:a16="http://schemas.microsoft.com/office/drawing/2014/main" id="{149246EA-B13F-4DC5-BD87-DA631D184140}"/>
            </a:ext>
          </a:extLst>
        </xdr:cNvPr>
        <xdr:cNvSpPr txBox="1"/>
      </xdr:nvSpPr>
      <xdr:spPr>
        <a:xfrm>
          <a:off x="542925" y="5198907"/>
          <a:ext cx="1143000" cy="1030443"/>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endParaRPr lang="en-GB" sz="1000" baseline="0">
            <a:solidFill>
              <a:schemeClr val="bg1"/>
            </a:solidFill>
            <a:latin typeface="+mn-lt"/>
            <a:ea typeface="+mn-ea"/>
            <a:cs typeface="+mn-cs"/>
          </a:endParaRPr>
        </a:p>
      </xdr:txBody>
    </xdr:sp>
    <xdr:clientData fLocksWithSheet="0"/>
  </xdr:oneCellAnchor>
  <xdr:oneCellAnchor>
    <xdr:from>
      <xdr:col>3</xdr:col>
      <xdr:colOff>9525</xdr:colOff>
      <xdr:row>25</xdr:row>
      <xdr:rowOff>112557</xdr:rowOff>
    </xdr:from>
    <xdr:ext cx="1143000" cy="1030443"/>
    <xdr:sp macro="" textlink="" fLocksText="0">
      <xdr:nvSpPr>
        <xdr:cNvPr id="73" name="TextBox 72">
          <a:extLst>
            <a:ext uri="{FF2B5EF4-FFF2-40B4-BE49-F238E27FC236}">
              <a16:creationId xmlns:a16="http://schemas.microsoft.com/office/drawing/2014/main" id="{44BBFCA2-A77F-48A1-82FE-987FEDC22641}"/>
            </a:ext>
          </a:extLst>
        </xdr:cNvPr>
        <xdr:cNvSpPr txBox="1"/>
      </xdr:nvSpPr>
      <xdr:spPr>
        <a:xfrm>
          <a:off x="695325" y="5351307"/>
          <a:ext cx="1143000" cy="1030443"/>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endParaRPr lang="en-GB" sz="1000" baseline="0">
            <a:solidFill>
              <a:schemeClr val="bg1"/>
            </a:solidFill>
            <a:latin typeface="+mn-lt"/>
            <a:ea typeface="+mn-ea"/>
            <a:cs typeface="+mn-cs"/>
          </a:endParaRPr>
        </a:p>
      </xdr:txBody>
    </xdr:sp>
    <xdr:clientData fLocksWithSheet="0"/>
  </xdr:oneCellAnchor>
  <xdr:oneCellAnchor>
    <xdr:from>
      <xdr:col>3</xdr:col>
      <xdr:colOff>161925</xdr:colOff>
      <xdr:row>26</xdr:row>
      <xdr:rowOff>55407</xdr:rowOff>
    </xdr:from>
    <xdr:ext cx="1143000" cy="1030443"/>
    <xdr:sp macro="" textlink="" fLocksText="0">
      <xdr:nvSpPr>
        <xdr:cNvPr id="74" name="TextBox 73">
          <a:extLst>
            <a:ext uri="{FF2B5EF4-FFF2-40B4-BE49-F238E27FC236}">
              <a16:creationId xmlns:a16="http://schemas.microsoft.com/office/drawing/2014/main" id="{A085FAFC-A87A-40BD-B827-C34FB081CBB1}"/>
            </a:ext>
          </a:extLst>
        </xdr:cNvPr>
        <xdr:cNvSpPr txBox="1"/>
      </xdr:nvSpPr>
      <xdr:spPr>
        <a:xfrm>
          <a:off x="847725" y="5503707"/>
          <a:ext cx="1143000" cy="1030443"/>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endParaRPr lang="en-GB" sz="1000" baseline="0">
            <a:solidFill>
              <a:schemeClr val="bg1"/>
            </a:solidFill>
            <a:latin typeface="+mn-lt"/>
            <a:ea typeface="+mn-ea"/>
            <a:cs typeface="+mn-cs"/>
          </a:endParaRPr>
        </a:p>
      </xdr:txBody>
    </xdr:sp>
    <xdr:clientData fLocksWithSheet="0"/>
  </xdr:oneCellAnchor>
  <xdr:oneCellAnchor>
    <xdr:from>
      <xdr:col>4</xdr:col>
      <xdr:colOff>85725</xdr:colOff>
      <xdr:row>26</xdr:row>
      <xdr:rowOff>207807</xdr:rowOff>
    </xdr:from>
    <xdr:ext cx="1143000" cy="1030443"/>
    <xdr:sp macro="" textlink="" fLocksText="0">
      <xdr:nvSpPr>
        <xdr:cNvPr id="75" name="TextBox 74">
          <a:extLst>
            <a:ext uri="{FF2B5EF4-FFF2-40B4-BE49-F238E27FC236}">
              <a16:creationId xmlns:a16="http://schemas.microsoft.com/office/drawing/2014/main" id="{FF504D64-7941-4848-B0AB-CCB119F832D2}"/>
            </a:ext>
          </a:extLst>
        </xdr:cNvPr>
        <xdr:cNvSpPr txBox="1"/>
      </xdr:nvSpPr>
      <xdr:spPr>
        <a:xfrm>
          <a:off x="1000125" y="5656107"/>
          <a:ext cx="1143000" cy="1030443"/>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endParaRPr lang="en-GB" sz="1000" baseline="0">
            <a:solidFill>
              <a:schemeClr val="bg1"/>
            </a:solidFill>
            <a:latin typeface="+mn-lt"/>
            <a:ea typeface="+mn-ea"/>
            <a:cs typeface="+mn-cs"/>
          </a:endParaRPr>
        </a:p>
      </xdr:txBody>
    </xdr:sp>
    <xdr:clientData fLocksWithSheet="0"/>
  </xdr:oneCellAnchor>
  <xdr:oneCellAnchor>
    <xdr:from>
      <xdr:col>5</xdr:col>
      <xdr:colOff>9525</xdr:colOff>
      <xdr:row>27</xdr:row>
      <xdr:rowOff>150657</xdr:rowOff>
    </xdr:from>
    <xdr:ext cx="1143000" cy="1030443"/>
    <xdr:sp macro="" textlink="" fLocksText="0">
      <xdr:nvSpPr>
        <xdr:cNvPr id="76" name="TextBox 75">
          <a:extLst>
            <a:ext uri="{FF2B5EF4-FFF2-40B4-BE49-F238E27FC236}">
              <a16:creationId xmlns:a16="http://schemas.microsoft.com/office/drawing/2014/main" id="{E65B1FD8-0481-4631-A994-E8793923B301}"/>
            </a:ext>
          </a:extLst>
        </xdr:cNvPr>
        <xdr:cNvSpPr txBox="1"/>
      </xdr:nvSpPr>
      <xdr:spPr>
        <a:xfrm>
          <a:off x="1152525" y="5808507"/>
          <a:ext cx="1143000" cy="1030443"/>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endParaRPr lang="en-GB" sz="1000" baseline="0">
            <a:solidFill>
              <a:schemeClr val="bg1"/>
            </a:solidFill>
            <a:latin typeface="+mn-lt"/>
            <a:ea typeface="+mn-ea"/>
            <a:cs typeface="+mn-cs"/>
          </a:endParaRPr>
        </a:p>
      </xdr:txBody>
    </xdr:sp>
    <xdr:clientData fLocksWithSheet="0"/>
  </xdr:oneCellAnchor>
  <xdr:oneCellAnchor>
    <xdr:from>
      <xdr:col>5</xdr:col>
      <xdr:colOff>161925</xdr:colOff>
      <xdr:row>28</xdr:row>
      <xdr:rowOff>93507</xdr:rowOff>
    </xdr:from>
    <xdr:ext cx="1143000" cy="1030443"/>
    <xdr:sp macro="" textlink="" fLocksText="0">
      <xdr:nvSpPr>
        <xdr:cNvPr id="77" name="TextBox 76">
          <a:extLst>
            <a:ext uri="{FF2B5EF4-FFF2-40B4-BE49-F238E27FC236}">
              <a16:creationId xmlns:a16="http://schemas.microsoft.com/office/drawing/2014/main" id="{36F65EC0-75D9-4302-B1F2-7D7619A849BE}"/>
            </a:ext>
          </a:extLst>
        </xdr:cNvPr>
        <xdr:cNvSpPr txBox="1"/>
      </xdr:nvSpPr>
      <xdr:spPr>
        <a:xfrm>
          <a:off x="1304925" y="5960907"/>
          <a:ext cx="1143000" cy="1030443"/>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endParaRPr lang="en-GB" sz="1000" baseline="0">
            <a:solidFill>
              <a:schemeClr val="bg1"/>
            </a:solidFill>
            <a:latin typeface="+mn-lt"/>
            <a:ea typeface="+mn-ea"/>
            <a:cs typeface="+mn-cs"/>
          </a:endParaRPr>
        </a:p>
      </xdr:txBody>
    </xdr:sp>
    <xdr:clientData fLocksWithSheet="0"/>
  </xdr:oneCellAnchor>
  <xdr:oneCellAnchor>
    <xdr:from>
      <xdr:col>6</xdr:col>
      <xdr:colOff>85725</xdr:colOff>
      <xdr:row>29</xdr:row>
      <xdr:rowOff>36357</xdr:rowOff>
    </xdr:from>
    <xdr:ext cx="1143000" cy="1030443"/>
    <xdr:sp macro="" textlink="" fLocksText="0">
      <xdr:nvSpPr>
        <xdr:cNvPr id="78" name="TextBox 77">
          <a:extLst>
            <a:ext uri="{FF2B5EF4-FFF2-40B4-BE49-F238E27FC236}">
              <a16:creationId xmlns:a16="http://schemas.microsoft.com/office/drawing/2014/main" id="{5259C2FA-4C5B-41DE-B5C5-662533F7C316}"/>
            </a:ext>
          </a:extLst>
        </xdr:cNvPr>
        <xdr:cNvSpPr txBox="1"/>
      </xdr:nvSpPr>
      <xdr:spPr>
        <a:xfrm>
          <a:off x="1457325" y="6113307"/>
          <a:ext cx="1143000" cy="1030443"/>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endParaRPr lang="en-GB" sz="1000" baseline="0">
            <a:solidFill>
              <a:schemeClr val="bg1"/>
            </a:solidFill>
            <a:latin typeface="+mn-lt"/>
            <a:ea typeface="+mn-ea"/>
            <a:cs typeface="+mn-cs"/>
          </a:endParaRPr>
        </a:p>
      </xdr:txBody>
    </xdr:sp>
    <xdr:clientData fLocksWithSheet="0"/>
  </xdr:oneCellAnchor>
  <xdr:oneCellAnchor>
    <xdr:from>
      <xdr:col>7</xdr:col>
      <xdr:colOff>9525</xdr:colOff>
      <xdr:row>29</xdr:row>
      <xdr:rowOff>188757</xdr:rowOff>
    </xdr:from>
    <xdr:ext cx="1143000" cy="1030443"/>
    <xdr:sp macro="" textlink="" fLocksText="0">
      <xdr:nvSpPr>
        <xdr:cNvPr id="79" name="TextBox 78">
          <a:extLst>
            <a:ext uri="{FF2B5EF4-FFF2-40B4-BE49-F238E27FC236}">
              <a16:creationId xmlns:a16="http://schemas.microsoft.com/office/drawing/2014/main" id="{C6A3A054-79C9-427C-A07F-07757ECCA71A}"/>
            </a:ext>
          </a:extLst>
        </xdr:cNvPr>
        <xdr:cNvSpPr txBox="1"/>
      </xdr:nvSpPr>
      <xdr:spPr>
        <a:xfrm>
          <a:off x="1609725" y="6265707"/>
          <a:ext cx="1143000" cy="1030443"/>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endParaRPr lang="en-GB" sz="1000" baseline="0">
            <a:solidFill>
              <a:schemeClr val="bg1"/>
            </a:solidFill>
            <a:latin typeface="+mn-lt"/>
            <a:ea typeface="+mn-ea"/>
            <a:cs typeface="+mn-cs"/>
          </a:endParaRPr>
        </a:p>
      </xdr:txBody>
    </xdr:sp>
    <xdr:clientData fLocksWithSheet="0"/>
  </xdr:oneCellAnchor>
  <xdr:oneCellAnchor>
    <xdr:from>
      <xdr:col>7</xdr:col>
      <xdr:colOff>161925</xdr:colOff>
      <xdr:row>30</xdr:row>
      <xdr:rowOff>131607</xdr:rowOff>
    </xdr:from>
    <xdr:ext cx="1143000" cy="1030443"/>
    <xdr:sp macro="" textlink="" fLocksText="0">
      <xdr:nvSpPr>
        <xdr:cNvPr id="80" name="TextBox 79">
          <a:extLst>
            <a:ext uri="{FF2B5EF4-FFF2-40B4-BE49-F238E27FC236}">
              <a16:creationId xmlns:a16="http://schemas.microsoft.com/office/drawing/2014/main" id="{9036B669-3AE7-424F-97C5-93DEC2BDFBDE}"/>
            </a:ext>
          </a:extLst>
        </xdr:cNvPr>
        <xdr:cNvSpPr txBox="1"/>
      </xdr:nvSpPr>
      <xdr:spPr>
        <a:xfrm>
          <a:off x="1762125" y="6418107"/>
          <a:ext cx="1143000" cy="1030443"/>
        </a:xfrm>
        <a:prstGeom prst="rect">
          <a:avLst/>
        </a:prstGeom>
        <a:solidFill>
          <a:srgbClr val="000000">
            <a:alpha val="69804"/>
          </a:srgbClr>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l"/>
          <a:endParaRPr lang="en-GB" sz="1000" baseline="0">
            <a:solidFill>
              <a:schemeClr val="bg1"/>
            </a:solidFill>
            <a:latin typeface="+mn-lt"/>
            <a:ea typeface="+mn-ea"/>
            <a:cs typeface="+mn-cs"/>
          </a:endParaRPr>
        </a:p>
      </xdr:txBody>
    </xdr:sp>
    <xdr:clientData fLocksWithSheet="0"/>
  </xdr:oneCellAnchor>
</xdr:wsDr>
</file>

<file path=xl/drawings/drawing11.xml><?xml version="1.0" encoding="utf-8"?>
<xdr:wsDr xmlns:xdr="http://schemas.openxmlformats.org/drawingml/2006/spreadsheetDrawing" xmlns:a="http://schemas.openxmlformats.org/drawingml/2006/main">
  <xdr:twoCellAnchor>
    <xdr:from>
      <xdr:col>19</xdr:col>
      <xdr:colOff>0</xdr:colOff>
      <xdr:row>1</xdr:row>
      <xdr:rowOff>0</xdr:rowOff>
    </xdr:from>
    <xdr:to>
      <xdr:col>78</xdr:col>
      <xdr:colOff>0</xdr:colOff>
      <xdr:row>37</xdr:row>
      <xdr:rowOff>0</xdr:rowOff>
    </xdr:to>
    <xdr:sp macro="" textlink="$AJ$451">
      <xdr:nvSpPr>
        <xdr:cNvPr id="32" name="TextBox 31">
          <a:extLst>
            <a:ext uri="{FF2B5EF4-FFF2-40B4-BE49-F238E27FC236}">
              <a16:creationId xmlns:a16="http://schemas.microsoft.com/office/drawing/2014/main" id="{6D80EE75-1E8F-449B-8A51-1710A2A1B962}"/>
            </a:ext>
          </a:extLst>
        </xdr:cNvPr>
        <xdr:cNvSpPr txBox="1">
          <a:spLocks/>
        </xdr:cNvSpPr>
      </xdr:nvSpPr>
      <xdr:spPr>
        <a:xfrm>
          <a:off x="4343400" y="209550"/>
          <a:ext cx="13487400" cy="7543800"/>
        </a:xfrm>
        <a:prstGeom prst="rect">
          <a:avLst/>
        </a:prstGeom>
        <a:blipFill dpi="0" rotWithShape="1">
          <a:blip xmlns:r="http://schemas.openxmlformats.org/officeDocument/2006/relationships" r:embed="rId1"/>
          <a:srcRect/>
          <a:stretch>
            <a:fillRect l="-1" r="-3012"/>
          </a:stretch>
        </a:blip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l"/>
          <a:fld id="{1CAC96BE-EF17-4147-B556-50A459849DB9}" type="TxLink">
            <a:rPr lang="en-US" sz="700" b="0" i="0" u="none" strike="noStrike" baseline="0">
              <a:solidFill>
                <a:srgbClr val="000000"/>
              </a:solidFill>
              <a:latin typeface="Agency FB"/>
              <a:ea typeface="+mn-ea"/>
              <a:cs typeface="+mn-cs"/>
            </a:rPr>
            <a:pPr marL="0" indent="0" algn="l"/>
            <a:t> </a:t>
          </a:fld>
          <a:endParaRPr lang="en-GB" sz="800" b="1" baseline="0">
            <a:solidFill>
              <a:schemeClr val="bg1"/>
            </a:solidFill>
            <a:latin typeface="+mn-lt"/>
            <a:ea typeface="+mn-ea"/>
            <a:cs typeface="+mn-cs"/>
          </a:endParaRPr>
        </a:p>
      </xdr:txBody>
    </xdr:sp>
    <xdr:clientData/>
  </xdr:twoCellAnchor>
  <xdr:twoCellAnchor>
    <xdr:from>
      <xdr:col>59</xdr:col>
      <xdr:colOff>9525</xdr:colOff>
      <xdr:row>64</xdr:row>
      <xdr:rowOff>0</xdr:rowOff>
    </xdr:from>
    <xdr:to>
      <xdr:col>77</xdr:col>
      <xdr:colOff>9525</xdr:colOff>
      <xdr:row>82</xdr:row>
      <xdr:rowOff>9527</xdr:rowOff>
    </xdr:to>
    <xdr:sp macro="" textlink="" fLocksText="0">
      <xdr:nvSpPr>
        <xdr:cNvPr id="13" name="TextBox 12">
          <a:extLst>
            <a:ext uri="{FF2B5EF4-FFF2-40B4-BE49-F238E27FC236}">
              <a16:creationId xmlns:a16="http://schemas.microsoft.com/office/drawing/2014/main" id="{B05162D0-C4FB-46C4-8D70-F00AFF0D1F8E}"/>
            </a:ext>
          </a:extLst>
        </xdr:cNvPr>
        <xdr:cNvSpPr txBox="1"/>
      </xdr:nvSpPr>
      <xdr:spPr>
        <a:xfrm>
          <a:off x="13496925" y="13411200"/>
          <a:ext cx="4114800" cy="3781427"/>
        </a:xfrm>
        <a:prstGeom prst="rect">
          <a:avLst/>
        </a:prstGeom>
        <a:solidFill>
          <a:schemeClr val="bg1">
            <a:lumMod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1">
              <a:solidFill>
                <a:schemeClr val="bg1"/>
              </a:solidFill>
            </a:rPr>
            <a:t>Andrew Huberman</a:t>
          </a:r>
          <a:r>
            <a:rPr lang="en-GB" sz="1100" b="1" baseline="0">
              <a:solidFill>
                <a:schemeClr val="bg1"/>
              </a:solidFill>
            </a:rPr>
            <a:t> </a:t>
          </a:r>
        </a:p>
        <a:p>
          <a:endParaRPr lang="en-GB" sz="1100" baseline="0">
            <a:solidFill>
              <a:schemeClr val="bg1"/>
            </a:solidFill>
          </a:endParaRPr>
        </a:p>
        <a:p>
          <a:r>
            <a:rPr lang="en-GB" sz="1100" baseline="0">
              <a:solidFill>
                <a:schemeClr val="bg1"/>
              </a:solidFill>
            </a:rPr>
            <a:t>Protocols for better sleep:</a:t>
          </a:r>
        </a:p>
        <a:p>
          <a:endParaRPr lang="en-GB" sz="1100">
            <a:solidFill>
              <a:schemeClr val="bg1"/>
            </a:solidFill>
          </a:endParaRPr>
        </a:p>
        <a:p>
          <a:r>
            <a:rPr lang="en-GB" sz="1100">
              <a:solidFill>
                <a:schemeClr val="bg1"/>
              </a:solidFill>
            </a:rPr>
            <a:t>Morning:</a:t>
          </a:r>
        </a:p>
        <a:p>
          <a:r>
            <a:rPr lang="en-GB" sz="1100">
              <a:solidFill>
                <a:schemeClr val="bg1"/>
              </a:solidFill>
            </a:rPr>
            <a:t>- sunlight on eyes after waking, outside</a:t>
          </a:r>
        </a:p>
        <a:p>
          <a:r>
            <a:rPr lang="en-GB" sz="1100">
              <a:solidFill>
                <a:schemeClr val="bg1"/>
              </a:solidFill>
            </a:rPr>
            <a:t>- do exercise to get you hot</a:t>
          </a:r>
        </a:p>
        <a:p>
          <a:r>
            <a:rPr lang="en-GB" sz="1100">
              <a:solidFill>
                <a:schemeClr val="bg1"/>
              </a:solidFill>
            </a:rPr>
            <a:t>- morning is optimal time for exercise performance</a:t>
          </a:r>
        </a:p>
        <a:p>
          <a:r>
            <a:rPr lang="en-GB" sz="1100">
              <a:solidFill>
                <a:schemeClr val="bg1"/>
              </a:solidFill>
            </a:rPr>
            <a:t>- have a cold shower</a:t>
          </a:r>
        </a:p>
        <a:p>
          <a:r>
            <a:rPr lang="en-GB" sz="1100">
              <a:solidFill>
                <a:schemeClr val="bg1"/>
              </a:solidFill>
            </a:rPr>
            <a:t>- no coffee first two hours</a:t>
          </a:r>
        </a:p>
        <a:p>
          <a:r>
            <a:rPr lang="en-GB" sz="1100">
              <a:solidFill>
                <a:schemeClr val="bg1"/>
              </a:solidFill>
            </a:rPr>
            <a:t>- eat breakfast later, 10 or 11 am</a:t>
          </a:r>
        </a:p>
        <a:p>
          <a:endParaRPr lang="en-GB" sz="1100">
            <a:solidFill>
              <a:schemeClr val="bg1"/>
            </a:solidFill>
          </a:endParaRPr>
        </a:p>
        <a:p>
          <a:r>
            <a:rPr lang="en-GB" sz="1100">
              <a:solidFill>
                <a:schemeClr val="bg1"/>
              </a:solidFill>
            </a:rPr>
            <a:t>Evening:</a:t>
          </a:r>
        </a:p>
        <a:p>
          <a:r>
            <a:rPr lang="en-GB" sz="1100">
              <a:solidFill>
                <a:schemeClr val="bg1"/>
              </a:solidFill>
            </a:rPr>
            <a:t>- coffee no later than 4pm, or better 3pm or 2pm</a:t>
          </a:r>
        </a:p>
        <a:p>
          <a:r>
            <a:rPr lang="en-GB" sz="1100">
              <a:solidFill>
                <a:schemeClr val="bg1"/>
              </a:solidFill>
            </a:rPr>
            <a:t>- get sunset light on eyes, outside</a:t>
          </a:r>
        </a:p>
        <a:p>
          <a:r>
            <a:rPr lang="en-GB" sz="1100">
              <a:solidFill>
                <a:schemeClr val="bg1"/>
              </a:solidFill>
            </a:rPr>
            <a:t>- low level artificial light inside, best is candlelight</a:t>
          </a:r>
        </a:p>
        <a:p>
          <a:r>
            <a:rPr lang="en-GB" sz="1100">
              <a:solidFill>
                <a:schemeClr val="bg1"/>
              </a:solidFill>
            </a:rPr>
            <a:t>- hot shower or bath before bed</a:t>
          </a:r>
        </a:p>
        <a:p>
          <a:r>
            <a:rPr lang="en-GB" sz="1100">
              <a:solidFill>
                <a:schemeClr val="bg1"/>
              </a:solidFill>
            </a:rPr>
            <a:t>- avoid alcohol before sleeping</a:t>
          </a:r>
        </a:p>
        <a:p>
          <a:r>
            <a:rPr lang="en-GB" sz="1100">
              <a:solidFill>
                <a:schemeClr val="bg1"/>
              </a:solidFill>
            </a:rPr>
            <a:t>- sleep in a cool or cold room, use blankets to keep warm</a:t>
          </a:r>
        </a:p>
        <a:p>
          <a:r>
            <a:rPr lang="en-GB" sz="1100">
              <a:solidFill>
                <a:schemeClr val="bg1"/>
              </a:solidFill>
            </a:rPr>
            <a:t>- if too hot at night stick hands or feet out from covers</a:t>
          </a:r>
        </a:p>
      </xdr:txBody>
    </xdr:sp>
    <xdr:clientData fLocksWithSheet="0"/>
  </xdr:twoCellAnchor>
  <xdr:twoCellAnchor>
    <xdr:from>
      <xdr:col>39</xdr:col>
      <xdr:colOff>0</xdr:colOff>
      <xdr:row>98</xdr:row>
      <xdr:rowOff>9525</xdr:rowOff>
    </xdr:from>
    <xdr:to>
      <xdr:col>58</xdr:col>
      <xdr:colOff>1</xdr:colOff>
      <xdr:row>120</xdr:row>
      <xdr:rowOff>17690</xdr:rowOff>
    </xdr:to>
    <xdr:sp macro="" textlink="" fLocksText="0">
      <xdr:nvSpPr>
        <xdr:cNvPr id="14" name="TextBox 13">
          <a:extLst>
            <a:ext uri="{FF2B5EF4-FFF2-40B4-BE49-F238E27FC236}">
              <a16:creationId xmlns:a16="http://schemas.microsoft.com/office/drawing/2014/main" id="{663541F4-B33D-4D09-9995-EAC1BC964477}"/>
            </a:ext>
          </a:extLst>
        </xdr:cNvPr>
        <xdr:cNvSpPr txBox="1"/>
      </xdr:nvSpPr>
      <xdr:spPr>
        <a:xfrm>
          <a:off x="8915400" y="20545425"/>
          <a:ext cx="4343401" cy="4618265"/>
        </a:xfrm>
        <a:prstGeom prst="rect">
          <a:avLst/>
        </a:prstGeom>
        <a:solidFill>
          <a:schemeClr val="bg1">
            <a:lumMod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1">
              <a:solidFill>
                <a:schemeClr val="bg1"/>
              </a:solidFill>
            </a:rPr>
            <a:t>Jordan Peterson</a:t>
          </a:r>
        </a:p>
        <a:p>
          <a:endParaRPr lang="en-GB" sz="1100" baseline="0">
            <a:solidFill>
              <a:schemeClr val="bg1"/>
            </a:solidFill>
          </a:endParaRPr>
        </a:p>
        <a:p>
          <a:r>
            <a:rPr lang="en-GB" sz="1100" b="1" baseline="0">
              <a:solidFill>
                <a:schemeClr val="bg1"/>
              </a:solidFill>
            </a:rPr>
            <a:t>Rules for life:</a:t>
          </a:r>
        </a:p>
        <a:p>
          <a:endParaRPr lang="en-GB" sz="1100" baseline="0">
            <a:solidFill>
              <a:schemeClr val="bg1"/>
            </a:solidFill>
          </a:endParaRPr>
        </a:p>
        <a:p>
          <a:r>
            <a:rPr lang="en-GB" sz="1100" baseline="0">
              <a:solidFill>
                <a:schemeClr val="bg1"/>
              </a:solidFill>
            </a:rPr>
            <a:t>- Stand up straight with your shoulders back.</a:t>
          </a:r>
        </a:p>
        <a:p>
          <a:r>
            <a:rPr lang="en-GB" sz="1100" baseline="0">
              <a:solidFill>
                <a:schemeClr val="bg1"/>
              </a:solidFill>
            </a:rPr>
            <a:t>- Treat yourself like you are someone you are responsible for helping.</a:t>
          </a:r>
        </a:p>
        <a:p>
          <a:r>
            <a:rPr lang="en-GB" sz="1100" baseline="0">
              <a:solidFill>
                <a:schemeClr val="bg1"/>
              </a:solidFill>
            </a:rPr>
            <a:t>- Make friends with people who want the best for you.</a:t>
          </a:r>
        </a:p>
        <a:p>
          <a:r>
            <a:rPr lang="en-GB" sz="1100" baseline="0">
              <a:solidFill>
                <a:schemeClr val="bg1"/>
              </a:solidFill>
            </a:rPr>
            <a:t>- Pursue what is meaningful (not what is expedient).</a:t>
          </a:r>
        </a:p>
        <a:p>
          <a:r>
            <a:rPr lang="en-GB" sz="1100" baseline="0">
              <a:solidFill>
                <a:schemeClr val="bg1"/>
              </a:solidFill>
            </a:rPr>
            <a:t>- Imagine who you could be and then aim single-mindedly at that.</a:t>
          </a:r>
        </a:p>
        <a:p>
          <a:r>
            <a:rPr lang="en-GB" sz="1100" baseline="0">
              <a:solidFill>
                <a:schemeClr val="bg1"/>
              </a:solidFill>
            </a:rPr>
            <a:t>- Work as hard as you possibly can on at least one thing and see what happens.</a:t>
          </a:r>
        </a:p>
        <a:p>
          <a:r>
            <a:rPr lang="en-GB" sz="1100" baseline="0">
              <a:solidFill>
                <a:schemeClr val="bg1"/>
              </a:solidFill>
            </a:rPr>
            <a:t>- Set your house in perfect order before you criticize the world.</a:t>
          </a:r>
        </a:p>
        <a:p>
          <a:r>
            <a:rPr lang="en-GB" sz="1100" baseline="0">
              <a:solidFill>
                <a:schemeClr val="bg1"/>
              </a:solidFill>
            </a:rPr>
            <a:t>- If old memories still upset you, write them down carefully and completely.</a:t>
          </a:r>
        </a:p>
        <a:p>
          <a:r>
            <a:rPr lang="en-GB" sz="1100" baseline="0">
              <a:solidFill>
                <a:schemeClr val="bg1"/>
              </a:solidFill>
            </a:rPr>
            <a:t>- Do not allow yourself to become resentful, deceitful, or arrogant.</a:t>
          </a:r>
        </a:p>
        <a:p>
          <a:r>
            <a:rPr lang="en-GB" sz="1100" baseline="0">
              <a:solidFill>
                <a:schemeClr val="bg1"/>
              </a:solidFill>
            </a:rPr>
            <a:t>- Tell the truth – or, at least, don’t lie.</a:t>
          </a:r>
        </a:p>
        <a:p>
          <a:r>
            <a:rPr lang="en-GB" sz="1100" baseline="0">
              <a:solidFill>
                <a:schemeClr val="bg1"/>
              </a:solidFill>
            </a:rPr>
            <a:t>- Be precise in your speech.</a:t>
          </a:r>
        </a:p>
        <a:p>
          <a:r>
            <a:rPr lang="en-GB" sz="1100" baseline="0">
              <a:solidFill>
                <a:schemeClr val="bg1"/>
              </a:solidFill>
            </a:rPr>
            <a:t>- Do not do what you hate.</a:t>
          </a:r>
        </a:p>
        <a:p>
          <a:r>
            <a:rPr lang="en-GB" sz="1100" baseline="0">
              <a:solidFill>
                <a:schemeClr val="bg1"/>
              </a:solidFill>
            </a:rPr>
            <a:t>- Be grateful in spite of your suffering.</a:t>
          </a:r>
        </a:p>
        <a:p>
          <a:r>
            <a:rPr lang="en-GB" sz="1100" baseline="0">
              <a:solidFill>
                <a:schemeClr val="bg1"/>
              </a:solidFill>
            </a:rPr>
            <a:t>- Pet a cat when you encounter one on the street.</a:t>
          </a:r>
        </a:p>
        <a:p>
          <a:endParaRPr lang="en-GB" sz="1100" baseline="0">
            <a:solidFill>
              <a:schemeClr val="bg1"/>
            </a:solidFill>
          </a:endParaRPr>
        </a:p>
      </xdr:txBody>
    </xdr:sp>
    <xdr:clientData fLocksWithSheet="0"/>
  </xdr:twoCellAnchor>
  <xdr:twoCellAnchor>
    <xdr:from>
      <xdr:col>39</xdr:col>
      <xdr:colOff>0</xdr:colOff>
      <xdr:row>78</xdr:row>
      <xdr:rowOff>0</xdr:rowOff>
    </xdr:from>
    <xdr:to>
      <xdr:col>58</xdr:col>
      <xdr:colOff>0</xdr:colOff>
      <xdr:row>97</xdr:row>
      <xdr:rowOff>0</xdr:rowOff>
    </xdr:to>
    <xdr:sp macro="" textlink="" fLocksText="0">
      <xdr:nvSpPr>
        <xdr:cNvPr id="15" name="TextBox 14">
          <a:extLst>
            <a:ext uri="{FF2B5EF4-FFF2-40B4-BE49-F238E27FC236}">
              <a16:creationId xmlns:a16="http://schemas.microsoft.com/office/drawing/2014/main" id="{EA15744E-36FB-4DAF-B05D-97AF744D0AAB}"/>
            </a:ext>
          </a:extLst>
        </xdr:cNvPr>
        <xdr:cNvSpPr txBox="1"/>
      </xdr:nvSpPr>
      <xdr:spPr>
        <a:xfrm>
          <a:off x="8915400" y="16344900"/>
          <a:ext cx="4343400" cy="3981450"/>
        </a:xfrm>
        <a:prstGeom prst="rect">
          <a:avLst/>
        </a:prstGeom>
        <a:solidFill>
          <a:schemeClr val="bg1">
            <a:lumMod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1">
              <a:solidFill>
                <a:schemeClr val="bg1"/>
              </a:solidFill>
            </a:rPr>
            <a:t>James Clear</a:t>
          </a:r>
        </a:p>
        <a:p>
          <a:endParaRPr lang="en-GB" sz="1100">
            <a:solidFill>
              <a:schemeClr val="bg1"/>
            </a:solidFill>
          </a:endParaRPr>
        </a:p>
        <a:p>
          <a:r>
            <a:rPr lang="en-GB" sz="1100" b="1">
              <a:solidFill>
                <a:schemeClr val="bg1"/>
              </a:solidFill>
            </a:rPr>
            <a:t>Atomic habits:</a:t>
          </a:r>
        </a:p>
        <a:p>
          <a:endParaRPr lang="en-GB" sz="1100">
            <a:solidFill>
              <a:schemeClr val="bg1"/>
            </a:solidFill>
          </a:endParaRPr>
        </a:p>
        <a:p>
          <a:r>
            <a:rPr lang="en-GB" sz="1100">
              <a:solidFill>
                <a:schemeClr val="bg1"/>
              </a:solidFill>
            </a:rPr>
            <a:t>- Make it obvious.</a:t>
          </a:r>
        </a:p>
        <a:p>
          <a:r>
            <a:rPr lang="en-GB" sz="1100">
              <a:solidFill>
                <a:schemeClr val="bg1"/>
              </a:solidFill>
            </a:rPr>
            <a:t>- Make it attractive.</a:t>
          </a:r>
        </a:p>
        <a:p>
          <a:r>
            <a:rPr lang="en-GB" sz="1100">
              <a:solidFill>
                <a:schemeClr val="bg1"/>
              </a:solidFill>
            </a:rPr>
            <a:t>- Make it easy.</a:t>
          </a:r>
        </a:p>
        <a:p>
          <a:r>
            <a:rPr lang="en-GB" sz="1100">
              <a:solidFill>
                <a:schemeClr val="bg1"/>
              </a:solidFill>
            </a:rPr>
            <a:t>-</a:t>
          </a:r>
          <a:r>
            <a:rPr lang="en-GB" sz="1100" baseline="0">
              <a:solidFill>
                <a:schemeClr val="bg1"/>
              </a:solidFill>
            </a:rPr>
            <a:t> </a:t>
          </a:r>
          <a:r>
            <a:rPr lang="en-GB" sz="1100">
              <a:solidFill>
                <a:schemeClr val="bg1"/>
              </a:solidFill>
            </a:rPr>
            <a:t>Make it satisfying.</a:t>
          </a:r>
        </a:p>
        <a:p>
          <a:r>
            <a:rPr lang="en-GB" sz="1100">
              <a:solidFill>
                <a:schemeClr val="bg1"/>
              </a:solidFill>
            </a:rPr>
            <a:t>- Do the painful thing first.</a:t>
          </a:r>
        </a:p>
        <a:p>
          <a:r>
            <a:rPr lang="en-GB" sz="1100">
              <a:solidFill>
                <a:schemeClr val="bg1"/>
              </a:solidFill>
            </a:rPr>
            <a:t>- Complete is better than perfect.</a:t>
          </a:r>
        </a:p>
        <a:p>
          <a:r>
            <a:rPr lang="en-GB" sz="1100">
              <a:solidFill>
                <a:schemeClr val="bg1"/>
              </a:solidFill>
            </a:rPr>
            <a:t>- Don’t try to be perfect, aim to be consistent.</a:t>
          </a:r>
        </a:p>
        <a:p>
          <a:r>
            <a:rPr lang="en-GB" sz="1100">
              <a:solidFill>
                <a:schemeClr val="bg1"/>
              </a:solidFill>
            </a:rPr>
            <a:t>- You don’t need ‘x’, you need better ‘x’ habits, then ‘x’ will be as you want it to be.</a:t>
          </a:r>
        </a:p>
        <a:p>
          <a:r>
            <a:rPr lang="en-GB" sz="1100">
              <a:solidFill>
                <a:schemeClr val="bg1"/>
              </a:solidFill>
            </a:rPr>
            <a:t>- Goals are good for planning your progress, systems are good for making progress.</a:t>
          </a:r>
        </a:p>
        <a:p>
          <a:r>
            <a:rPr lang="en-GB" sz="1100">
              <a:solidFill>
                <a:schemeClr val="bg1"/>
              </a:solidFill>
            </a:rPr>
            <a:t>- Goals are a single thing, systems are a cycle of endless refinement and improvement.</a:t>
          </a:r>
        </a:p>
        <a:p>
          <a:r>
            <a:rPr lang="en-GB" sz="1100">
              <a:solidFill>
                <a:schemeClr val="bg1"/>
              </a:solidFill>
            </a:rPr>
            <a:t>- Small consistent improvements greatly compound with time.</a:t>
          </a:r>
        </a:p>
        <a:p>
          <a:r>
            <a:rPr lang="en-GB" sz="1100">
              <a:solidFill>
                <a:schemeClr val="bg1"/>
              </a:solidFill>
            </a:rPr>
            <a:t>- Motivation often comes after starting, as a result of doing a small bit of something.</a:t>
          </a:r>
        </a:p>
        <a:p>
          <a:endParaRPr lang="en-GB" sz="1100">
            <a:solidFill>
              <a:schemeClr val="bg1"/>
            </a:solidFill>
          </a:endParaRPr>
        </a:p>
        <a:p>
          <a:endParaRPr lang="en-GB" sz="1100">
            <a:solidFill>
              <a:schemeClr val="bg1"/>
            </a:solidFill>
          </a:endParaRPr>
        </a:p>
        <a:p>
          <a:endParaRPr lang="en-GB" sz="1100">
            <a:solidFill>
              <a:schemeClr val="bg1"/>
            </a:solidFill>
          </a:endParaRPr>
        </a:p>
        <a:p>
          <a:endParaRPr lang="en-GB" sz="1100" baseline="0">
            <a:solidFill>
              <a:schemeClr val="bg1"/>
            </a:solidFill>
          </a:endParaRPr>
        </a:p>
        <a:p>
          <a:endParaRPr lang="en-GB" sz="1100">
            <a:solidFill>
              <a:schemeClr val="bg1"/>
            </a:solidFill>
          </a:endParaRPr>
        </a:p>
      </xdr:txBody>
    </xdr:sp>
    <xdr:clientData fLocksWithSheet="0"/>
  </xdr:twoCellAnchor>
  <xdr:twoCellAnchor>
    <xdr:from>
      <xdr:col>39</xdr:col>
      <xdr:colOff>0</xdr:colOff>
      <xdr:row>121</xdr:row>
      <xdr:rowOff>0</xdr:rowOff>
    </xdr:from>
    <xdr:to>
      <xdr:col>57</xdr:col>
      <xdr:colOff>227981</xdr:colOff>
      <xdr:row>128</xdr:row>
      <xdr:rowOff>0</xdr:rowOff>
    </xdr:to>
    <xdr:sp macro="" textlink="" fLocksText="0">
      <xdr:nvSpPr>
        <xdr:cNvPr id="16" name="TextBox 15">
          <a:extLst>
            <a:ext uri="{FF2B5EF4-FFF2-40B4-BE49-F238E27FC236}">
              <a16:creationId xmlns:a16="http://schemas.microsoft.com/office/drawing/2014/main" id="{A13D1BB1-3411-426E-9ADB-70471C967BA6}"/>
            </a:ext>
          </a:extLst>
        </xdr:cNvPr>
        <xdr:cNvSpPr txBox="1"/>
      </xdr:nvSpPr>
      <xdr:spPr>
        <a:xfrm>
          <a:off x="8915400" y="25355550"/>
          <a:ext cx="4342781" cy="1466850"/>
        </a:xfrm>
        <a:prstGeom prst="rect">
          <a:avLst/>
        </a:prstGeom>
        <a:solidFill>
          <a:schemeClr val="bg1">
            <a:lumMod val="6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1">
              <a:solidFill>
                <a:schemeClr val="bg1"/>
              </a:solidFill>
            </a:rPr>
            <a:t>Beau Lotto </a:t>
          </a:r>
        </a:p>
        <a:p>
          <a:endParaRPr lang="en-GB" sz="1100">
            <a:solidFill>
              <a:schemeClr val="bg1"/>
            </a:solidFill>
          </a:endParaRPr>
        </a:p>
        <a:p>
          <a:r>
            <a:rPr lang="en-GB" sz="1100" b="1">
              <a:solidFill>
                <a:schemeClr val="bg1"/>
              </a:solidFill>
            </a:rPr>
            <a:t>Deviate:</a:t>
          </a:r>
        </a:p>
        <a:p>
          <a:endParaRPr lang="en-GB" sz="1100" baseline="0">
            <a:solidFill>
              <a:schemeClr val="bg1"/>
            </a:solidFill>
          </a:endParaRPr>
        </a:p>
        <a:p>
          <a:r>
            <a:rPr lang="en-GB" sz="1100" baseline="0">
              <a:solidFill>
                <a:schemeClr val="bg1"/>
              </a:solidFill>
            </a:rPr>
            <a:t>Not A: if your default response or action is A, in order to think differently, try absolutely anything but A, as the possibilities are wide, B, C, D, E, F...</a:t>
          </a:r>
        </a:p>
        <a:p>
          <a:endParaRPr lang="en-GB" sz="1100">
            <a:solidFill>
              <a:schemeClr val="bg1"/>
            </a:solidFill>
          </a:endParaRPr>
        </a:p>
      </xdr:txBody>
    </xdr:sp>
    <xdr:clientData fLocksWithSheet="0"/>
  </xdr:twoCellAnchor>
  <xdr:twoCellAnchor>
    <xdr:from>
      <xdr:col>20</xdr:col>
      <xdr:colOff>1</xdr:colOff>
      <xdr:row>64</xdr:row>
      <xdr:rowOff>9527</xdr:rowOff>
    </xdr:from>
    <xdr:to>
      <xdr:col>38</xdr:col>
      <xdr:colOff>0</xdr:colOff>
      <xdr:row>86</xdr:row>
      <xdr:rowOff>9527</xdr:rowOff>
    </xdr:to>
    <xdr:sp macro="" textlink="" fLocksText="0">
      <xdr:nvSpPr>
        <xdr:cNvPr id="17" name="TextBox 16">
          <a:extLst>
            <a:ext uri="{FF2B5EF4-FFF2-40B4-BE49-F238E27FC236}">
              <a16:creationId xmlns:a16="http://schemas.microsoft.com/office/drawing/2014/main" id="{9EECD418-9F47-41E9-8903-7E266DDCDC35}"/>
            </a:ext>
          </a:extLst>
        </xdr:cNvPr>
        <xdr:cNvSpPr txBox="1"/>
      </xdr:nvSpPr>
      <xdr:spPr>
        <a:xfrm>
          <a:off x="4572001" y="13420727"/>
          <a:ext cx="4114799" cy="4610100"/>
        </a:xfrm>
        <a:prstGeom prst="rect">
          <a:avLst/>
        </a:prstGeom>
        <a:solidFill>
          <a:schemeClr val="bg1">
            <a:lumMod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1">
              <a:solidFill>
                <a:schemeClr val="bg1"/>
              </a:solidFill>
            </a:rPr>
            <a:t>William H. McRaven</a:t>
          </a:r>
        </a:p>
        <a:p>
          <a:endParaRPr lang="en-GB" sz="1100">
            <a:solidFill>
              <a:schemeClr val="bg1"/>
            </a:solidFill>
          </a:endParaRPr>
        </a:p>
        <a:p>
          <a:r>
            <a:rPr lang="en-GB" sz="1100" b="1">
              <a:solidFill>
                <a:schemeClr val="bg1"/>
              </a:solidFill>
            </a:rPr>
            <a:t>Make your bed:</a:t>
          </a:r>
        </a:p>
        <a:p>
          <a:endParaRPr lang="en-GB" sz="1100">
            <a:solidFill>
              <a:schemeClr val="bg1"/>
            </a:solidFill>
          </a:endParaRPr>
        </a:p>
        <a:p>
          <a:r>
            <a:rPr lang="en-GB" sz="1100" baseline="0">
              <a:solidFill>
                <a:schemeClr val="bg1"/>
              </a:solidFill>
            </a:rPr>
            <a:t>- Start your day with a task completed: give yourself a lift to get started, wake up doing the right thing.</a:t>
          </a:r>
        </a:p>
        <a:p>
          <a:r>
            <a:rPr lang="en-GB" sz="1100" baseline="0">
              <a:solidFill>
                <a:schemeClr val="bg1"/>
              </a:solidFill>
            </a:rPr>
            <a:t>- You can’t go it alone: life is best shared and your success depends on others.</a:t>
          </a:r>
        </a:p>
        <a:p>
          <a:r>
            <a:rPr lang="en-GB" sz="1100" baseline="0">
              <a:solidFill>
                <a:schemeClr val="bg1"/>
              </a:solidFill>
            </a:rPr>
            <a:t>- Only the size of your heart matters: determination, grit and your will are key. </a:t>
          </a:r>
        </a:p>
        <a:p>
          <a:r>
            <a:rPr lang="en-GB" sz="1100" baseline="0">
              <a:solidFill>
                <a:schemeClr val="bg1"/>
              </a:solidFill>
            </a:rPr>
            <a:t>- Life’s not fair – drive on: at any time or any level there will be unfairness to deal with. Don’t complain and just stand tall.</a:t>
          </a:r>
        </a:p>
        <a:p>
          <a:r>
            <a:rPr lang="en-GB" sz="1100" baseline="0">
              <a:solidFill>
                <a:schemeClr val="bg1"/>
              </a:solidFill>
            </a:rPr>
            <a:t>- Failure can make you stronger: by perservering your failures will surely strengthen you.</a:t>
          </a:r>
        </a:p>
        <a:p>
          <a:r>
            <a:rPr lang="en-GB" sz="1100" baseline="0">
              <a:solidFill>
                <a:schemeClr val="bg1"/>
              </a:solidFill>
            </a:rPr>
            <a:t>- You must dare greatly: push your limits, step out of your comfort zone, go forward head first.</a:t>
          </a:r>
        </a:p>
        <a:p>
          <a:r>
            <a:rPr lang="en-GB" sz="1100" baseline="0">
              <a:solidFill>
                <a:schemeClr val="bg1"/>
              </a:solidFill>
            </a:rPr>
            <a:t>- Stand up to the bullies: have the courage to define your own path forward and not have that path defined for you.</a:t>
          </a:r>
        </a:p>
        <a:p>
          <a:r>
            <a:rPr lang="en-GB" sz="1100" baseline="0">
              <a:solidFill>
                <a:schemeClr val="bg1"/>
              </a:solidFill>
            </a:rPr>
            <a:t>- Rise to the occasion: there will inevitably be very dark moments, accept and face them.</a:t>
          </a:r>
        </a:p>
        <a:p>
          <a:r>
            <a:rPr lang="en-GB" sz="1100" baseline="0">
              <a:solidFill>
                <a:schemeClr val="bg1"/>
              </a:solidFill>
            </a:rPr>
            <a:t>- Give people hope: while pushing through struggle, keep smiling, keep singing, not just for yourself but for those around you.</a:t>
          </a:r>
        </a:p>
        <a:p>
          <a:r>
            <a:rPr lang="en-GB" sz="1100" baseline="0">
              <a:solidFill>
                <a:schemeClr val="bg1"/>
              </a:solidFill>
            </a:rPr>
            <a:t>- Never, ever quit: it can often seem easier but never give up on yourself or your dreams.</a:t>
          </a:r>
        </a:p>
        <a:p>
          <a:endParaRPr lang="en-GB" sz="1100">
            <a:solidFill>
              <a:schemeClr val="bg1"/>
            </a:solidFill>
          </a:endParaRPr>
        </a:p>
      </xdr:txBody>
    </xdr:sp>
    <xdr:clientData fLocksWithSheet="0"/>
  </xdr:twoCellAnchor>
  <xdr:twoCellAnchor>
    <xdr:from>
      <xdr:col>59</xdr:col>
      <xdr:colOff>0</xdr:colOff>
      <xdr:row>107</xdr:row>
      <xdr:rowOff>0</xdr:rowOff>
    </xdr:from>
    <xdr:to>
      <xdr:col>77</xdr:col>
      <xdr:colOff>1</xdr:colOff>
      <xdr:row>120</xdr:row>
      <xdr:rowOff>0</xdr:rowOff>
    </xdr:to>
    <xdr:sp macro="" textlink="" fLocksText="0">
      <xdr:nvSpPr>
        <xdr:cNvPr id="18" name="TextBox 17">
          <a:extLst>
            <a:ext uri="{FF2B5EF4-FFF2-40B4-BE49-F238E27FC236}">
              <a16:creationId xmlns:a16="http://schemas.microsoft.com/office/drawing/2014/main" id="{28449F75-B6EE-4720-AB0D-C286402A51AB}"/>
            </a:ext>
          </a:extLst>
        </xdr:cNvPr>
        <xdr:cNvSpPr txBox="1"/>
      </xdr:nvSpPr>
      <xdr:spPr>
        <a:xfrm>
          <a:off x="13487400" y="22421850"/>
          <a:ext cx="4114801" cy="2724150"/>
        </a:xfrm>
        <a:prstGeom prst="rect">
          <a:avLst/>
        </a:prstGeom>
        <a:solidFill>
          <a:schemeClr val="bg1">
            <a:lumMod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1">
              <a:solidFill>
                <a:schemeClr val="bg1"/>
              </a:solidFill>
            </a:rPr>
            <a:t>from</a:t>
          </a:r>
          <a:r>
            <a:rPr lang="en-GB" sz="1100" b="1" baseline="0">
              <a:solidFill>
                <a:schemeClr val="bg1"/>
              </a:solidFill>
            </a:rPr>
            <a:t> the Stoics</a:t>
          </a:r>
          <a:r>
            <a:rPr lang="en-GB" sz="1100" b="1">
              <a:solidFill>
                <a:schemeClr val="bg1"/>
              </a:solidFill>
            </a:rPr>
            <a:t>:</a:t>
          </a:r>
        </a:p>
        <a:p>
          <a:endParaRPr lang="en-GB" sz="1100">
            <a:solidFill>
              <a:schemeClr val="bg1"/>
            </a:solidFill>
          </a:endParaRPr>
        </a:p>
        <a:p>
          <a:r>
            <a:rPr lang="en-GB" sz="1100">
              <a:solidFill>
                <a:schemeClr val="bg1"/>
              </a:solidFill>
            </a:rPr>
            <a:t>- Accept whatever happens to you as a positive.</a:t>
          </a:r>
        </a:p>
        <a:p>
          <a:r>
            <a:rPr lang="en-GB" sz="1100">
              <a:solidFill>
                <a:schemeClr val="bg1"/>
              </a:solidFill>
            </a:rPr>
            <a:t>- Focus on what you can truly control.</a:t>
          </a:r>
        </a:p>
        <a:p>
          <a:r>
            <a:rPr lang="en-GB" sz="1100">
              <a:solidFill>
                <a:schemeClr val="bg1"/>
              </a:solidFill>
            </a:rPr>
            <a:t>- Learn to love whatever happens to you, not just bear it or accept it, but love it.</a:t>
          </a:r>
        </a:p>
        <a:p>
          <a:r>
            <a:rPr lang="en-GB" sz="1100">
              <a:solidFill>
                <a:schemeClr val="bg1"/>
              </a:solidFill>
            </a:rPr>
            <a:t>-</a:t>
          </a:r>
          <a:r>
            <a:rPr lang="en-GB" sz="1100" baseline="0">
              <a:solidFill>
                <a:schemeClr val="bg1"/>
              </a:solidFill>
            </a:rPr>
            <a:t> </a:t>
          </a:r>
          <a:r>
            <a:rPr lang="en-GB" sz="1100">
              <a:solidFill>
                <a:schemeClr val="bg1"/>
              </a:solidFill>
            </a:rPr>
            <a:t>Accept the good things without arrogance, let the bad things go with indifference.</a:t>
          </a:r>
        </a:p>
        <a:p>
          <a:r>
            <a:rPr lang="en-GB" sz="1100">
              <a:solidFill>
                <a:schemeClr val="bg1"/>
              </a:solidFill>
            </a:rPr>
            <a:t>- You could leave life right now, let that determine what you do and say and think.</a:t>
          </a:r>
        </a:p>
        <a:p>
          <a:r>
            <a:rPr lang="en-GB" sz="1100">
              <a:solidFill>
                <a:schemeClr val="bg1"/>
              </a:solidFill>
            </a:rPr>
            <a:t>- Think before you speak and say less than is necessary</a:t>
          </a:r>
        </a:p>
        <a:p>
          <a:endParaRPr lang="en-GB" sz="1100">
            <a:solidFill>
              <a:schemeClr val="bg1"/>
            </a:solidFill>
          </a:endParaRPr>
        </a:p>
        <a:p>
          <a:endParaRPr lang="en-GB" sz="1100">
            <a:solidFill>
              <a:schemeClr val="bg1"/>
            </a:solidFill>
          </a:endParaRPr>
        </a:p>
        <a:p>
          <a:endParaRPr lang="en-GB" sz="1100">
            <a:solidFill>
              <a:schemeClr val="bg1"/>
            </a:solidFill>
          </a:endParaRPr>
        </a:p>
        <a:p>
          <a:endParaRPr lang="en-GB" sz="1100" baseline="0">
            <a:solidFill>
              <a:schemeClr val="bg1"/>
            </a:solidFill>
          </a:endParaRPr>
        </a:p>
        <a:p>
          <a:endParaRPr lang="en-GB" sz="1100">
            <a:solidFill>
              <a:schemeClr val="bg1"/>
            </a:solidFill>
          </a:endParaRPr>
        </a:p>
      </xdr:txBody>
    </xdr:sp>
    <xdr:clientData fLocksWithSheet="0"/>
  </xdr:twoCellAnchor>
  <xdr:twoCellAnchor>
    <xdr:from>
      <xdr:col>39</xdr:col>
      <xdr:colOff>0</xdr:colOff>
      <xdr:row>64</xdr:row>
      <xdr:rowOff>9527</xdr:rowOff>
    </xdr:from>
    <xdr:to>
      <xdr:col>58</xdr:col>
      <xdr:colOff>0</xdr:colOff>
      <xdr:row>77</xdr:row>
      <xdr:rowOff>9527</xdr:rowOff>
    </xdr:to>
    <xdr:sp macro="" textlink="" fLocksText="0">
      <xdr:nvSpPr>
        <xdr:cNvPr id="19" name="TextBox 18">
          <a:extLst>
            <a:ext uri="{FF2B5EF4-FFF2-40B4-BE49-F238E27FC236}">
              <a16:creationId xmlns:a16="http://schemas.microsoft.com/office/drawing/2014/main" id="{E2330D37-E231-494E-A322-5F2E0E7FC8A0}"/>
            </a:ext>
          </a:extLst>
        </xdr:cNvPr>
        <xdr:cNvSpPr txBox="1"/>
      </xdr:nvSpPr>
      <xdr:spPr>
        <a:xfrm>
          <a:off x="8915400" y="13420727"/>
          <a:ext cx="4343400" cy="2724150"/>
        </a:xfrm>
        <a:prstGeom prst="rect">
          <a:avLst/>
        </a:prstGeom>
        <a:solidFill>
          <a:schemeClr val="bg1">
            <a:lumMod val="6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1">
              <a:solidFill>
                <a:schemeClr val="bg1"/>
              </a:solidFill>
            </a:rPr>
            <a:t>The 8 Elements of Flow</a:t>
          </a:r>
        </a:p>
        <a:p>
          <a:endParaRPr lang="en-GB" sz="1100">
            <a:solidFill>
              <a:schemeClr val="bg1"/>
            </a:solidFill>
          </a:endParaRPr>
        </a:p>
        <a:p>
          <a:r>
            <a:rPr lang="en-GB" sz="1100">
              <a:solidFill>
                <a:schemeClr val="bg1"/>
              </a:solidFill>
            </a:rPr>
            <a:t>1.</a:t>
          </a:r>
          <a:r>
            <a:rPr lang="en-GB" sz="1100" baseline="0">
              <a:solidFill>
                <a:schemeClr val="bg1"/>
              </a:solidFill>
            </a:rPr>
            <a:t> </a:t>
          </a:r>
          <a:r>
            <a:rPr lang="en-GB" sz="1100">
              <a:solidFill>
                <a:schemeClr val="bg1"/>
              </a:solidFill>
            </a:rPr>
            <a:t>Clear goals.</a:t>
          </a:r>
        </a:p>
        <a:p>
          <a:r>
            <a:rPr lang="en-GB" sz="1100">
              <a:solidFill>
                <a:schemeClr val="bg1"/>
              </a:solidFill>
            </a:rPr>
            <a:t>2.</a:t>
          </a:r>
          <a:r>
            <a:rPr lang="en-GB" sz="1100" baseline="0">
              <a:solidFill>
                <a:schemeClr val="bg1"/>
              </a:solidFill>
            </a:rPr>
            <a:t> </a:t>
          </a:r>
          <a:r>
            <a:rPr lang="en-GB" sz="1100">
              <a:solidFill>
                <a:schemeClr val="bg1"/>
              </a:solidFill>
            </a:rPr>
            <a:t>Immediate feedback. You get an instant sense of the result of what you're doing.</a:t>
          </a:r>
        </a:p>
        <a:p>
          <a:r>
            <a:rPr lang="en-GB" sz="1100">
              <a:solidFill>
                <a:schemeClr val="bg1"/>
              </a:solidFill>
            </a:rPr>
            <a:t>3.</a:t>
          </a:r>
          <a:r>
            <a:rPr lang="en-GB" sz="1100" baseline="0">
              <a:solidFill>
                <a:schemeClr val="bg1"/>
              </a:solidFill>
            </a:rPr>
            <a:t> </a:t>
          </a:r>
          <a:r>
            <a:rPr lang="en-GB" sz="1100">
              <a:solidFill>
                <a:schemeClr val="bg1"/>
              </a:solidFill>
            </a:rPr>
            <a:t>Matching the challenge with your skill level, not too easy or too hard.</a:t>
          </a:r>
        </a:p>
        <a:p>
          <a:r>
            <a:rPr lang="en-GB" sz="1100">
              <a:solidFill>
                <a:schemeClr val="bg1"/>
              </a:solidFill>
            </a:rPr>
            <a:t>4.</a:t>
          </a:r>
          <a:r>
            <a:rPr lang="en-GB" sz="1100" baseline="0">
              <a:solidFill>
                <a:schemeClr val="bg1"/>
              </a:solidFill>
            </a:rPr>
            <a:t> </a:t>
          </a:r>
          <a:r>
            <a:rPr lang="en-GB" sz="1100">
              <a:solidFill>
                <a:schemeClr val="bg1"/>
              </a:solidFill>
            </a:rPr>
            <a:t>Singular concentration on the activity at hand.</a:t>
          </a:r>
        </a:p>
        <a:p>
          <a:r>
            <a:rPr lang="en-GB" sz="1100">
              <a:solidFill>
                <a:schemeClr val="bg1"/>
              </a:solidFill>
            </a:rPr>
            <a:t>5.</a:t>
          </a:r>
          <a:r>
            <a:rPr lang="en-GB" sz="1100" baseline="0">
              <a:solidFill>
                <a:schemeClr val="bg1"/>
              </a:solidFill>
            </a:rPr>
            <a:t> </a:t>
          </a:r>
          <a:r>
            <a:rPr lang="en-GB" sz="1100">
              <a:solidFill>
                <a:schemeClr val="bg1"/>
              </a:solidFill>
            </a:rPr>
            <a:t>Escape from the everyday worries and stresses.</a:t>
          </a:r>
        </a:p>
        <a:p>
          <a:r>
            <a:rPr lang="en-GB" sz="1100">
              <a:solidFill>
                <a:schemeClr val="bg1"/>
              </a:solidFill>
            </a:rPr>
            <a:t>6.</a:t>
          </a:r>
          <a:r>
            <a:rPr lang="en-GB" sz="1100" baseline="0">
              <a:solidFill>
                <a:schemeClr val="bg1"/>
              </a:solidFill>
            </a:rPr>
            <a:t> </a:t>
          </a:r>
          <a:r>
            <a:rPr lang="en-GB" sz="1100">
              <a:solidFill>
                <a:schemeClr val="bg1"/>
              </a:solidFill>
            </a:rPr>
            <a:t>Feeling of control. Riding the edge of control. </a:t>
          </a:r>
        </a:p>
        <a:p>
          <a:r>
            <a:rPr lang="en-GB" sz="1100">
              <a:solidFill>
                <a:schemeClr val="bg1"/>
              </a:solidFill>
            </a:rPr>
            <a:t>7.</a:t>
          </a:r>
          <a:r>
            <a:rPr lang="en-GB" sz="1100" baseline="0">
              <a:solidFill>
                <a:schemeClr val="bg1"/>
              </a:solidFill>
            </a:rPr>
            <a:t> </a:t>
          </a:r>
          <a:r>
            <a:rPr lang="en-GB" sz="1100">
              <a:solidFill>
                <a:schemeClr val="bg1"/>
              </a:solidFill>
            </a:rPr>
            <a:t>Losing sense of self and ego, with a positive sense of self once flow ends.</a:t>
          </a:r>
        </a:p>
        <a:p>
          <a:r>
            <a:rPr lang="en-GB" sz="1100">
              <a:solidFill>
                <a:schemeClr val="bg1"/>
              </a:solidFill>
            </a:rPr>
            <a:t>8.</a:t>
          </a:r>
          <a:r>
            <a:rPr lang="en-GB" sz="1100" baseline="0">
              <a:solidFill>
                <a:schemeClr val="bg1"/>
              </a:solidFill>
            </a:rPr>
            <a:t> </a:t>
          </a:r>
          <a:r>
            <a:rPr lang="en-GB" sz="1100">
              <a:solidFill>
                <a:schemeClr val="bg1"/>
              </a:solidFill>
            </a:rPr>
            <a:t>Time adapts to your experience. Seconds could seem minutes, or hours seem minutes.</a:t>
          </a:r>
        </a:p>
        <a:p>
          <a:endParaRPr lang="en-GB" sz="1100">
            <a:solidFill>
              <a:schemeClr val="bg1"/>
            </a:solidFill>
          </a:endParaRPr>
        </a:p>
        <a:p>
          <a:endParaRPr lang="en-GB" sz="1100">
            <a:solidFill>
              <a:schemeClr val="bg1"/>
            </a:solidFill>
          </a:endParaRPr>
        </a:p>
        <a:p>
          <a:endParaRPr lang="en-GB" sz="1100" baseline="0">
            <a:solidFill>
              <a:schemeClr val="bg1"/>
            </a:solidFill>
          </a:endParaRPr>
        </a:p>
        <a:p>
          <a:endParaRPr lang="en-GB" sz="1100">
            <a:solidFill>
              <a:schemeClr val="bg1"/>
            </a:solidFill>
          </a:endParaRPr>
        </a:p>
      </xdr:txBody>
    </xdr:sp>
    <xdr:clientData fLocksWithSheet="0"/>
  </xdr:twoCellAnchor>
  <xdr:twoCellAnchor>
    <xdr:from>
      <xdr:col>59</xdr:col>
      <xdr:colOff>0</xdr:colOff>
      <xdr:row>83</xdr:row>
      <xdr:rowOff>0</xdr:rowOff>
    </xdr:from>
    <xdr:to>
      <xdr:col>77</xdr:col>
      <xdr:colOff>0</xdr:colOff>
      <xdr:row>90</xdr:row>
      <xdr:rowOff>0</xdr:rowOff>
    </xdr:to>
    <xdr:sp macro="" textlink="" fLocksText="0">
      <xdr:nvSpPr>
        <xdr:cNvPr id="9" name="TextBox 8">
          <a:extLst>
            <a:ext uri="{FF2B5EF4-FFF2-40B4-BE49-F238E27FC236}">
              <a16:creationId xmlns:a16="http://schemas.microsoft.com/office/drawing/2014/main" id="{598E0136-F97A-4CC8-9B7B-90ED23700E10}"/>
            </a:ext>
          </a:extLst>
        </xdr:cNvPr>
        <xdr:cNvSpPr txBox="1"/>
      </xdr:nvSpPr>
      <xdr:spPr>
        <a:xfrm>
          <a:off x="13487400" y="17392650"/>
          <a:ext cx="4114800" cy="1466850"/>
        </a:xfrm>
        <a:prstGeom prst="rect">
          <a:avLst/>
        </a:prstGeom>
        <a:solidFill>
          <a:schemeClr val="bg1">
            <a:lumMod val="6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1">
              <a:solidFill>
                <a:schemeClr val="bg1"/>
              </a:solidFill>
            </a:rPr>
            <a:t>Stop</a:t>
          </a:r>
          <a:r>
            <a:rPr lang="en-GB" sz="1100" b="1" baseline="0">
              <a:solidFill>
                <a:schemeClr val="bg1"/>
              </a:solidFill>
            </a:rPr>
            <a:t> Buying Things</a:t>
          </a:r>
          <a:endParaRPr lang="en-GB" sz="1100" b="1">
            <a:solidFill>
              <a:schemeClr val="bg1"/>
            </a:solidFill>
          </a:endParaRPr>
        </a:p>
        <a:p>
          <a:endParaRPr lang="en-GB" sz="1100">
            <a:solidFill>
              <a:schemeClr val="bg1"/>
            </a:solidFill>
          </a:endParaRPr>
        </a:p>
        <a:p>
          <a:r>
            <a:rPr lang="en-GB" sz="1100" baseline="0">
              <a:solidFill>
                <a:schemeClr val="bg1"/>
              </a:solidFill>
            </a:rPr>
            <a:t>Only buy things necessary to survival.</a:t>
          </a:r>
        </a:p>
        <a:p>
          <a:r>
            <a:rPr lang="en-GB" sz="1100" baseline="0">
              <a:solidFill>
                <a:schemeClr val="bg1"/>
              </a:solidFill>
            </a:rPr>
            <a:t>Only buy things necessary to be clean and tidy.</a:t>
          </a:r>
        </a:p>
        <a:p>
          <a:r>
            <a:rPr lang="en-GB" sz="1100" baseline="0">
              <a:solidFill>
                <a:schemeClr val="bg1"/>
              </a:solidFill>
            </a:rPr>
            <a:t>Only buy to replace something worn out or broken.</a:t>
          </a:r>
        </a:p>
        <a:p>
          <a:r>
            <a:rPr lang="en-GB" sz="1100">
              <a:solidFill>
                <a:schemeClr val="bg1"/>
              </a:solidFill>
            </a:rPr>
            <a:t>Spend on services or experiences</a:t>
          </a:r>
          <a:r>
            <a:rPr lang="en-GB" sz="1100" baseline="0">
              <a:solidFill>
                <a:schemeClr val="bg1"/>
              </a:solidFill>
            </a:rPr>
            <a:t> instead. </a:t>
          </a:r>
          <a:endParaRPr lang="en-GB" sz="1100">
            <a:solidFill>
              <a:schemeClr val="bg1"/>
            </a:solidFill>
          </a:endParaRPr>
        </a:p>
      </xdr:txBody>
    </xdr:sp>
    <xdr:clientData fLocksWithSheet="0"/>
  </xdr:twoCellAnchor>
  <xdr:twoCellAnchor>
    <xdr:from>
      <xdr:col>59</xdr:col>
      <xdr:colOff>0</xdr:colOff>
      <xdr:row>99</xdr:row>
      <xdr:rowOff>0</xdr:rowOff>
    </xdr:from>
    <xdr:to>
      <xdr:col>77</xdr:col>
      <xdr:colOff>0</xdr:colOff>
      <xdr:row>106</xdr:row>
      <xdr:rowOff>0</xdr:rowOff>
    </xdr:to>
    <xdr:sp macro="" textlink="" fLocksText="0">
      <xdr:nvSpPr>
        <xdr:cNvPr id="25" name="TextBox 24">
          <a:extLst>
            <a:ext uri="{FF2B5EF4-FFF2-40B4-BE49-F238E27FC236}">
              <a16:creationId xmlns:a16="http://schemas.microsoft.com/office/drawing/2014/main" id="{0689FC44-14B6-4E32-985B-EE2B4A757950}"/>
            </a:ext>
          </a:extLst>
        </xdr:cNvPr>
        <xdr:cNvSpPr txBox="1"/>
      </xdr:nvSpPr>
      <xdr:spPr>
        <a:xfrm>
          <a:off x="13487400" y="20745450"/>
          <a:ext cx="4114800" cy="1466850"/>
        </a:xfrm>
        <a:prstGeom prst="rect">
          <a:avLst/>
        </a:prstGeom>
        <a:solidFill>
          <a:schemeClr val="bg1">
            <a:lumMod val="6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1">
              <a:solidFill>
                <a:schemeClr val="bg1"/>
              </a:solidFill>
            </a:rPr>
            <a:t>The Five Tenets of Well-Being:</a:t>
          </a:r>
        </a:p>
        <a:p>
          <a:endParaRPr lang="en-GB" sz="1100">
            <a:solidFill>
              <a:schemeClr val="bg1"/>
            </a:solidFill>
          </a:endParaRPr>
        </a:p>
        <a:p>
          <a:r>
            <a:rPr lang="en-GB" sz="1100">
              <a:solidFill>
                <a:schemeClr val="bg1"/>
              </a:solidFill>
            </a:rPr>
            <a:t>Physical</a:t>
          </a:r>
          <a:r>
            <a:rPr lang="en-GB" sz="1100" baseline="0">
              <a:solidFill>
                <a:schemeClr val="bg1"/>
              </a:solidFill>
            </a:rPr>
            <a:t> Activity</a:t>
          </a:r>
        </a:p>
        <a:p>
          <a:r>
            <a:rPr lang="en-GB" sz="1100" baseline="0">
              <a:solidFill>
                <a:schemeClr val="bg1"/>
              </a:solidFill>
            </a:rPr>
            <a:t>Personal Interaction</a:t>
          </a:r>
        </a:p>
        <a:p>
          <a:r>
            <a:rPr lang="en-GB" sz="1100" baseline="0">
              <a:solidFill>
                <a:schemeClr val="bg1"/>
              </a:solidFill>
            </a:rPr>
            <a:t>Learning New Skills</a:t>
          </a:r>
        </a:p>
        <a:p>
          <a:r>
            <a:rPr lang="en-GB" sz="1100" baseline="0">
              <a:solidFill>
                <a:schemeClr val="bg1"/>
              </a:solidFill>
            </a:rPr>
            <a:t>Doing Good for Others</a:t>
          </a:r>
        </a:p>
        <a:p>
          <a:r>
            <a:rPr lang="en-GB" sz="1100" baseline="0">
              <a:solidFill>
                <a:schemeClr val="bg1"/>
              </a:solidFill>
            </a:rPr>
            <a:t>Being Mindful</a:t>
          </a:r>
          <a:endParaRPr lang="en-GB" sz="1100">
            <a:solidFill>
              <a:schemeClr val="bg1"/>
            </a:solidFill>
          </a:endParaRPr>
        </a:p>
      </xdr:txBody>
    </xdr:sp>
    <xdr:clientData fLocksWithSheet="0"/>
  </xdr:twoCellAnchor>
  <xdr:twoCellAnchor>
    <xdr:from>
      <xdr:col>20</xdr:col>
      <xdr:colOff>619</xdr:colOff>
      <xdr:row>87</xdr:row>
      <xdr:rowOff>0</xdr:rowOff>
    </xdr:from>
    <xdr:to>
      <xdr:col>38</xdr:col>
      <xdr:colOff>0</xdr:colOff>
      <xdr:row>103</xdr:row>
      <xdr:rowOff>0</xdr:rowOff>
    </xdr:to>
    <xdr:sp macro="" textlink="" fLocksText="0">
      <xdr:nvSpPr>
        <xdr:cNvPr id="26" name="TextBox 25">
          <a:extLst>
            <a:ext uri="{FF2B5EF4-FFF2-40B4-BE49-F238E27FC236}">
              <a16:creationId xmlns:a16="http://schemas.microsoft.com/office/drawing/2014/main" id="{29119EF3-C5D4-427A-8DCB-C49E6682B622}"/>
            </a:ext>
          </a:extLst>
        </xdr:cNvPr>
        <xdr:cNvSpPr txBox="1"/>
      </xdr:nvSpPr>
      <xdr:spPr>
        <a:xfrm>
          <a:off x="4572619" y="18230850"/>
          <a:ext cx="4114181" cy="3352800"/>
        </a:xfrm>
        <a:prstGeom prst="rect">
          <a:avLst/>
        </a:prstGeom>
        <a:solidFill>
          <a:schemeClr val="bg1">
            <a:lumMod val="6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1">
              <a:solidFill>
                <a:schemeClr val="bg1"/>
              </a:solidFill>
            </a:rPr>
            <a:t>Self-Actualisation</a:t>
          </a:r>
          <a:r>
            <a:rPr lang="en-GB" sz="1100" b="1" baseline="0">
              <a:solidFill>
                <a:schemeClr val="bg1"/>
              </a:solidFill>
            </a:rPr>
            <a:t> &amp; P</a:t>
          </a:r>
          <a:r>
            <a:rPr lang="en-GB" sz="1100" b="1">
              <a:solidFill>
                <a:schemeClr val="bg1"/>
              </a:solidFill>
            </a:rPr>
            <a:t>roductivity Mantra.</a:t>
          </a:r>
        </a:p>
        <a:p>
          <a:endParaRPr lang="en-GB" sz="1100">
            <a:solidFill>
              <a:schemeClr val="bg1"/>
            </a:solidFill>
          </a:endParaRPr>
        </a:p>
        <a:p>
          <a:r>
            <a:rPr lang="en-GB" sz="1100">
              <a:solidFill>
                <a:schemeClr val="bg1"/>
              </a:solidFill>
            </a:rPr>
            <a:t>I am engaging in effort. </a:t>
          </a:r>
        </a:p>
        <a:p>
          <a:r>
            <a:rPr lang="en-GB" sz="1100">
              <a:solidFill>
                <a:schemeClr val="bg1"/>
              </a:solidFill>
            </a:rPr>
            <a:t>I am choosing to do my work. </a:t>
          </a:r>
        </a:p>
        <a:p>
          <a:r>
            <a:rPr lang="en-GB" sz="1100">
              <a:solidFill>
                <a:schemeClr val="bg1"/>
              </a:solidFill>
            </a:rPr>
            <a:t>I am doing the hard thing.  </a:t>
          </a:r>
        </a:p>
        <a:p>
          <a:r>
            <a:rPr lang="en-GB" sz="1100">
              <a:solidFill>
                <a:schemeClr val="bg1"/>
              </a:solidFill>
            </a:rPr>
            <a:t>This is challenging, which means it may be difficult or painful or frustrating or confusing.</a:t>
          </a:r>
        </a:p>
        <a:p>
          <a:r>
            <a:rPr lang="en-GB" sz="1100">
              <a:solidFill>
                <a:schemeClr val="bg1"/>
              </a:solidFill>
            </a:rPr>
            <a:t>But I will still do it. </a:t>
          </a:r>
        </a:p>
        <a:p>
          <a:r>
            <a:rPr lang="en-GB" sz="1100">
              <a:solidFill>
                <a:schemeClr val="bg1"/>
              </a:solidFill>
            </a:rPr>
            <a:t>Because the act of doing will make me feel good no matter how challenging. </a:t>
          </a:r>
        </a:p>
        <a:p>
          <a:r>
            <a:rPr lang="en-GB" sz="1100">
              <a:solidFill>
                <a:schemeClr val="bg1"/>
              </a:solidFill>
            </a:rPr>
            <a:t>I am doing this by choice and because I love it. </a:t>
          </a:r>
        </a:p>
        <a:p>
          <a:r>
            <a:rPr lang="en-GB" sz="1100">
              <a:solidFill>
                <a:schemeClr val="bg1"/>
              </a:solidFill>
            </a:rPr>
            <a:t>I have chosen this through my reason as a worthwhile thing that benefits me. </a:t>
          </a:r>
        </a:p>
        <a:p>
          <a:r>
            <a:rPr lang="en-GB" sz="1100">
              <a:solidFill>
                <a:schemeClr val="bg1"/>
              </a:solidFill>
            </a:rPr>
            <a:t>I want this and I want it to feel good. </a:t>
          </a:r>
        </a:p>
        <a:p>
          <a:r>
            <a:rPr lang="en-GB" sz="1100">
              <a:solidFill>
                <a:schemeClr val="bg1"/>
              </a:solidFill>
            </a:rPr>
            <a:t>And my taking action does feel good. </a:t>
          </a:r>
        </a:p>
        <a:p>
          <a:r>
            <a:rPr lang="en-GB" sz="1100">
              <a:solidFill>
                <a:schemeClr val="bg1"/>
              </a:solidFill>
            </a:rPr>
            <a:t>There is no reward other than the action itself. </a:t>
          </a:r>
        </a:p>
        <a:p>
          <a:r>
            <a:rPr lang="en-GB" sz="1100">
              <a:solidFill>
                <a:schemeClr val="bg1"/>
              </a:solidFill>
            </a:rPr>
            <a:t>The action is the reward. </a:t>
          </a:r>
        </a:p>
        <a:p>
          <a:endParaRPr lang="en-GB" sz="1100">
            <a:solidFill>
              <a:schemeClr val="bg1"/>
            </a:solidFill>
          </a:endParaRPr>
        </a:p>
      </xdr:txBody>
    </xdr:sp>
    <xdr:clientData fLocksWithSheet="0"/>
  </xdr:twoCellAnchor>
  <xdr:twoCellAnchor>
    <xdr:from>
      <xdr:col>20</xdr:col>
      <xdr:colOff>619</xdr:colOff>
      <xdr:row>104</xdr:row>
      <xdr:rowOff>9525</xdr:rowOff>
    </xdr:from>
    <xdr:to>
      <xdr:col>38</xdr:col>
      <xdr:colOff>0</xdr:colOff>
      <xdr:row>130</xdr:row>
      <xdr:rowOff>0</xdr:rowOff>
    </xdr:to>
    <xdr:sp macro="" textlink="" fLocksText="0">
      <xdr:nvSpPr>
        <xdr:cNvPr id="27" name="TextBox 26">
          <a:extLst>
            <a:ext uri="{FF2B5EF4-FFF2-40B4-BE49-F238E27FC236}">
              <a16:creationId xmlns:a16="http://schemas.microsoft.com/office/drawing/2014/main" id="{9EF98C6A-1D98-4C4E-9C59-EC508ADAAF66}"/>
            </a:ext>
          </a:extLst>
        </xdr:cNvPr>
        <xdr:cNvSpPr txBox="1"/>
      </xdr:nvSpPr>
      <xdr:spPr>
        <a:xfrm>
          <a:off x="4572619" y="21802725"/>
          <a:ext cx="4114181" cy="5438775"/>
        </a:xfrm>
        <a:prstGeom prst="rect">
          <a:avLst/>
        </a:prstGeom>
        <a:solidFill>
          <a:schemeClr val="bg1">
            <a:lumMod val="6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1">
              <a:solidFill>
                <a:schemeClr val="bg1"/>
              </a:solidFill>
            </a:rPr>
            <a:t>Barbara Sher</a:t>
          </a:r>
        </a:p>
        <a:p>
          <a:endParaRPr lang="en-GB" sz="1100">
            <a:solidFill>
              <a:schemeClr val="bg1"/>
            </a:solidFill>
          </a:endParaRPr>
        </a:p>
        <a:p>
          <a:r>
            <a:rPr lang="en-GB" sz="1100" b="1">
              <a:solidFill>
                <a:schemeClr val="bg1"/>
              </a:solidFill>
            </a:rPr>
            <a:t>Isolation is the dream killer, not your rotten attitude.  </a:t>
          </a:r>
        </a:p>
        <a:p>
          <a:endParaRPr lang="en-GB" sz="1100">
            <a:solidFill>
              <a:schemeClr val="bg1"/>
            </a:solidFill>
          </a:endParaRPr>
        </a:p>
        <a:p>
          <a:r>
            <a:rPr lang="en-GB" sz="1100">
              <a:solidFill>
                <a:schemeClr val="bg1"/>
              </a:solidFill>
            </a:rPr>
            <a:t>Cross out 'Positive Thinking' </a:t>
          </a:r>
        </a:p>
        <a:p>
          <a:endParaRPr lang="en-GB" sz="1100">
            <a:solidFill>
              <a:schemeClr val="bg1"/>
            </a:solidFill>
          </a:endParaRPr>
        </a:p>
        <a:p>
          <a:r>
            <a:rPr lang="en-GB" sz="1100">
              <a:solidFill>
                <a:schemeClr val="bg1"/>
              </a:solidFill>
            </a:rPr>
            <a:t>Instead</a:t>
          </a:r>
          <a:r>
            <a:rPr lang="en-GB" sz="1100" baseline="0">
              <a:solidFill>
                <a:schemeClr val="bg1"/>
              </a:solidFill>
            </a:rPr>
            <a:t> think '</a:t>
          </a:r>
          <a:r>
            <a:rPr lang="en-GB" sz="1100">
              <a:solidFill>
                <a:schemeClr val="bg1"/>
              </a:solidFill>
            </a:rPr>
            <a:t>Here's a team.' </a:t>
          </a:r>
        </a:p>
        <a:p>
          <a:endParaRPr lang="en-GB" sz="1100">
            <a:solidFill>
              <a:schemeClr val="bg1"/>
            </a:solidFill>
          </a:endParaRPr>
        </a:p>
        <a:p>
          <a:r>
            <a:rPr lang="en-GB" sz="1100">
              <a:solidFill>
                <a:schemeClr val="bg1"/>
              </a:solidFill>
            </a:rPr>
            <a:t>Not necessarily your closest friends or your parents, because they got attitudes about you, they might not help. </a:t>
          </a:r>
        </a:p>
        <a:p>
          <a:endParaRPr lang="en-GB" sz="1100">
            <a:solidFill>
              <a:schemeClr val="bg1"/>
            </a:solidFill>
          </a:endParaRPr>
        </a:p>
        <a:p>
          <a:r>
            <a:rPr lang="en-GB" sz="1100">
              <a:solidFill>
                <a:schemeClr val="bg1"/>
              </a:solidFill>
            </a:rPr>
            <a:t>Strangers are great, they're absolutely great. </a:t>
          </a:r>
        </a:p>
        <a:p>
          <a:endParaRPr lang="en-GB" sz="1100">
            <a:solidFill>
              <a:schemeClr val="bg1"/>
            </a:solidFill>
          </a:endParaRPr>
        </a:p>
        <a:p>
          <a:r>
            <a:rPr lang="en-GB" sz="1100">
              <a:solidFill>
                <a:schemeClr val="bg1"/>
              </a:solidFill>
            </a:rPr>
            <a:t>So here's what you do: You get a team. </a:t>
          </a:r>
        </a:p>
        <a:p>
          <a:endParaRPr lang="en-GB" sz="1100">
            <a:solidFill>
              <a:schemeClr val="bg1"/>
            </a:solidFill>
          </a:endParaRPr>
        </a:p>
        <a:p>
          <a:r>
            <a:rPr lang="en-GB" sz="1100">
              <a:solidFill>
                <a:schemeClr val="bg1"/>
              </a:solidFill>
            </a:rPr>
            <a:t>You figure out what you want, and then you say, here's my wish, and here's my obstacle. Here's what I want, and here's why I cannot have it. </a:t>
          </a:r>
        </a:p>
        <a:p>
          <a:endParaRPr lang="en-GB" sz="1100">
            <a:solidFill>
              <a:schemeClr val="bg1"/>
            </a:solidFill>
          </a:endParaRPr>
        </a:p>
        <a:p>
          <a:r>
            <a:rPr lang="en-GB" sz="1100">
              <a:solidFill>
                <a:schemeClr val="bg1"/>
              </a:solidFill>
            </a:rPr>
            <a:t>If you don't say both those things, nothing happens. </a:t>
          </a:r>
        </a:p>
        <a:p>
          <a:endParaRPr lang="en-GB" sz="1100">
            <a:solidFill>
              <a:schemeClr val="bg1"/>
            </a:solidFill>
          </a:endParaRPr>
        </a:p>
        <a:p>
          <a:r>
            <a:rPr lang="en-GB" sz="1100">
              <a:solidFill>
                <a:schemeClr val="bg1"/>
              </a:solidFill>
            </a:rPr>
            <a:t>We are problem solving animals. If you say, 'I'd love to be a ballerina.' Everybody goes, 'Mmm.' If you say, 'I'd love to be a ballerina, but I'm 44 years old.' Every mind starts working. </a:t>
          </a:r>
        </a:p>
        <a:p>
          <a:endParaRPr lang="en-GB" sz="1100">
            <a:solidFill>
              <a:schemeClr val="bg1"/>
            </a:solidFill>
          </a:endParaRPr>
        </a:p>
        <a:p>
          <a:r>
            <a:rPr lang="en-GB" sz="1100">
              <a:solidFill>
                <a:schemeClr val="bg1"/>
              </a:solidFill>
            </a:rPr>
            <a:t>Even if people don't like you, they'll solve your problem.</a:t>
          </a:r>
        </a:p>
        <a:p>
          <a:endParaRPr lang="en-GB" sz="1100">
            <a:solidFill>
              <a:schemeClr val="bg1"/>
            </a:solidFill>
          </a:endParaRPr>
        </a:p>
        <a:p>
          <a:r>
            <a:rPr lang="en-GB" sz="1100">
              <a:solidFill>
                <a:schemeClr val="bg1"/>
              </a:solidFill>
            </a:rPr>
            <a:t>People want to help. </a:t>
          </a:r>
        </a:p>
        <a:p>
          <a:endParaRPr lang="en-GB" sz="1100">
            <a:solidFill>
              <a:schemeClr val="bg1"/>
            </a:solidFill>
          </a:endParaRPr>
        </a:p>
        <a:p>
          <a:r>
            <a:rPr lang="en-GB" sz="1100">
              <a:solidFill>
                <a:schemeClr val="bg1"/>
              </a:solidFill>
            </a:rPr>
            <a:t>Amazing things will happen to you.</a:t>
          </a:r>
        </a:p>
      </xdr:txBody>
    </xdr:sp>
    <xdr:clientData fLocksWithSheet="0"/>
  </xdr:twoCellAnchor>
  <xdr:twoCellAnchor>
    <xdr:from>
      <xdr:col>59</xdr:col>
      <xdr:colOff>0</xdr:colOff>
      <xdr:row>91</xdr:row>
      <xdr:rowOff>0</xdr:rowOff>
    </xdr:from>
    <xdr:to>
      <xdr:col>76</xdr:col>
      <xdr:colOff>227866</xdr:colOff>
      <xdr:row>98</xdr:row>
      <xdr:rowOff>0</xdr:rowOff>
    </xdr:to>
    <xdr:sp macro="" textlink="" fLocksText="0">
      <xdr:nvSpPr>
        <xdr:cNvPr id="28" name="TextBox 27">
          <a:extLst>
            <a:ext uri="{FF2B5EF4-FFF2-40B4-BE49-F238E27FC236}">
              <a16:creationId xmlns:a16="http://schemas.microsoft.com/office/drawing/2014/main" id="{3FDC1F51-1901-4803-83C6-68FEE1BA461A}"/>
            </a:ext>
          </a:extLst>
        </xdr:cNvPr>
        <xdr:cNvSpPr txBox="1"/>
      </xdr:nvSpPr>
      <xdr:spPr>
        <a:xfrm>
          <a:off x="13487400" y="19069050"/>
          <a:ext cx="4114066" cy="1466850"/>
        </a:xfrm>
        <a:prstGeom prst="rect">
          <a:avLst/>
        </a:prstGeom>
        <a:solidFill>
          <a:schemeClr val="bg1">
            <a:lumMod val="6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1">
              <a:solidFill>
                <a:schemeClr val="bg1"/>
              </a:solidFill>
            </a:rPr>
            <a:t>The 3-2-1 Sleep Formula:</a:t>
          </a:r>
        </a:p>
        <a:p>
          <a:endParaRPr lang="en-GB" sz="1100">
            <a:solidFill>
              <a:schemeClr val="bg1"/>
            </a:solidFill>
          </a:endParaRPr>
        </a:p>
        <a:p>
          <a:r>
            <a:rPr lang="en-GB" sz="1100">
              <a:solidFill>
                <a:schemeClr val="bg1"/>
              </a:solidFill>
            </a:rPr>
            <a:t>3</a:t>
          </a:r>
          <a:r>
            <a:rPr lang="en-GB" sz="1100" baseline="0">
              <a:solidFill>
                <a:schemeClr val="bg1"/>
              </a:solidFill>
            </a:rPr>
            <a:t> hours before bed: stop food or alcohol</a:t>
          </a:r>
        </a:p>
        <a:p>
          <a:r>
            <a:rPr lang="en-GB" sz="1100" baseline="0">
              <a:solidFill>
                <a:schemeClr val="bg1"/>
              </a:solidFill>
            </a:rPr>
            <a:t>2 hours before bed: stop working</a:t>
          </a:r>
        </a:p>
        <a:p>
          <a:r>
            <a:rPr lang="en-GB" sz="1100" baseline="0">
              <a:solidFill>
                <a:schemeClr val="bg1"/>
              </a:solidFill>
            </a:rPr>
            <a:t>1 hour before bed: stop using screens</a:t>
          </a:r>
        </a:p>
        <a:p>
          <a:r>
            <a:rPr lang="en-GB" sz="1100" baseline="0">
              <a:solidFill>
                <a:schemeClr val="bg1"/>
              </a:solidFill>
            </a:rPr>
            <a:t>0: the number of times to hit snooze on morning alarm</a:t>
          </a:r>
          <a:endParaRPr lang="en-GB" sz="1100">
            <a:solidFill>
              <a:schemeClr val="bg1"/>
            </a:solidFill>
          </a:endParaRPr>
        </a:p>
      </xdr:txBody>
    </xdr:sp>
    <xdr:clientData fLocksWithSheet="0"/>
  </xdr:twoCellAnchor>
  <xdr:twoCellAnchor>
    <xdr:from>
      <xdr:col>1</xdr:col>
      <xdr:colOff>0</xdr:colOff>
      <xdr:row>64</xdr:row>
      <xdr:rowOff>0</xdr:rowOff>
    </xdr:from>
    <xdr:to>
      <xdr:col>19</xdr:col>
      <xdr:colOff>0</xdr:colOff>
      <xdr:row>93</xdr:row>
      <xdr:rowOff>76200</xdr:rowOff>
    </xdr:to>
    <xdr:sp macro="" textlink="" fLocksText="0">
      <xdr:nvSpPr>
        <xdr:cNvPr id="29" name="TextBox 28">
          <a:extLst>
            <a:ext uri="{FF2B5EF4-FFF2-40B4-BE49-F238E27FC236}">
              <a16:creationId xmlns:a16="http://schemas.microsoft.com/office/drawing/2014/main" id="{B8711634-D8D9-48D0-B1BE-224B2636AE97}"/>
            </a:ext>
          </a:extLst>
        </xdr:cNvPr>
        <xdr:cNvSpPr txBox="1"/>
      </xdr:nvSpPr>
      <xdr:spPr>
        <a:xfrm>
          <a:off x="228600" y="13411200"/>
          <a:ext cx="4114800" cy="6153150"/>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1">
              <a:solidFill>
                <a:schemeClr val="tx1"/>
              </a:solidFill>
            </a:rPr>
            <a:t>My Rules:</a:t>
          </a:r>
        </a:p>
        <a:p>
          <a:endParaRPr lang="en-GB" sz="1100">
            <a:solidFill>
              <a:schemeClr val="tx1"/>
            </a:solidFill>
          </a:endParaRPr>
        </a:p>
        <a:p>
          <a:r>
            <a:rPr lang="en-GB" sz="1100">
              <a:solidFill>
                <a:schemeClr val="tx1"/>
              </a:solidFill>
            </a:rPr>
            <a:t>Notes...</a:t>
          </a:r>
        </a:p>
      </xdr:txBody>
    </xdr:sp>
    <xdr:clientData fLocksWithSheet="0"/>
  </xdr:twoCellAnchor>
  <xdr:twoCellAnchor>
    <xdr:from>
      <xdr:col>59</xdr:col>
      <xdr:colOff>1</xdr:colOff>
      <xdr:row>121</xdr:row>
      <xdr:rowOff>9525</xdr:rowOff>
    </xdr:from>
    <xdr:to>
      <xdr:col>77</xdr:col>
      <xdr:colOff>1</xdr:colOff>
      <xdr:row>132</xdr:row>
      <xdr:rowOff>0</xdr:rowOff>
    </xdr:to>
    <xdr:sp macro="" textlink="" fLocksText="0">
      <xdr:nvSpPr>
        <xdr:cNvPr id="5" name="TextBox 4">
          <a:extLst>
            <a:ext uri="{FF2B5EF4-FFF2-40B4-BE49-F238E27FC236}">
              <a16:creationId xmlns:a16="http://schemas.microsoft.com/office/drawing/2014/main" id="{D9FEBD18-F495-4BD5-BB04-76D9DD985F1A}"/>
            </a:ext>
          </a:extLst>
        </xdr:cNvPr>
        <xdr:cNvSpPr txBox="1"/>
      </xdr:nvSpPr>
      <xdr:spPr>
        <a:xfrm>
          <a:off x="13487401" y="25365075"/>
          <a:ext cx="4114800" cy="2295525"/>
        </a:xfrm>
        <a:prstGeom prst="rect">
          <a:avLst/>
        </a:prstGeom>
        <a:solidFill>
          <a:schemeClr val="bg1">
            <a:lumMod val="6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1">
              <a:solidFill>
                <a:schemeClr val="bg1"/>
              </a:solidFill>
            </a:rPr>
            <a:t>The</a:t>
          </a:r>
          <a:r>
            <a:rPr lang="en-GB" sz="1100" b="1" baseline="0">
              <a:solidFill>
                <a:schemeClr val="bg1"/>
              </a:solidFill>
            </a:rPr>
            <a:t> Philosophy of Starfleet in Star Trek</a:t>
          </a:r>
          <a:endParaRPr lang="en-GB" sz="1100" b="1">
            <a:solidFill>
              <a:schemeClr val="bg1"/>
            </a:solidFill>
          </a:endParaRPr>
        </a:p>
        <a:p>
          <a:endParaRPr lang="en-GB" sz="1100">
            <a:solidFill>
              <a:schemeClr val="bg1"/>
            </a:solidFill>
          </a:endParaRPr>
        </a:p>
        <a:p>
          <a:r>
            <a:rPr lang="en-GB" sz="1100" b="1">
              <a:solidFill>
                <a:schemeClr val="bg1"/>
              </a:solidFill>
            </a:rPr>
            <a:t>Embrace Minimalism</a:t>
          </a:r>
        </a:p>
        <a:p>
          <a:endParaRPr lang="en-GB" sz="1100" b="1">
            <a:solidFill>
              <a:schemeClr val="bg1"/>
            </a:solidFill>
          </a:endParaRPr>
        </a:p>
        <a:p>
          <a:r>
            <a:rPr lang="en-GB" sz="1100" b="1">
              <a:solidFill>
                <a:schemeClr val="bg1"/>
              </a:solidFill>
            </a:rPr>
            <a:t>Work</a:t>
          </a:r>
          <a:r>
            <a:rPr lang="en-GB" sz="1100" b="1" baseline="0">
              <a:solidFill>
                <a:schemeClr val="bg1"/>
              </a:solidFill>
            </a:rPr>
            <a:t> Really Hard</a:t>
          </a:r>
        </a:p>
        <a:p>
          <a:endParaRPr lang="en-GB" sz="1100" b="1" baseline="0">
            <a:solidFill>
              <a:schemeClr val="bg1"/>
            </a:solidFill>
          </a:endParaRPr>
        </a:p>
        <a:p>
          <a:r>
            <a:rPr lang="en-GB" sz="1100" b="1" baseline="0">
              <a:solidFill>
                <a:schemeClr val="bg1"/>
              </a:solidFill>
            </a:rPr>
            <a:t>Take Advantage of Company Benefits</a:t>
          </a:r>
        </a:p>
        <a:p>
          <a:endParaRPr lang="en-GB" sz="1100" b="1" baseline="0">
            <a:solidFill>
              <a:schemeClr val="bg1"/>
            </a:solidFill>
          </a:endParaRPr>
        </a:p>
        <a:p>
          <a:r>
            <a:rPr lang="en-GB" sz="1100" b="1" baseline="0">
              <a:solidFill>
                <a:schemeClr val="bg1"/>
              </a:solidFill>
            </a:rPr>
            <a:t>Entrepreneurship</a:t>
          </a:r>
        </a:p>
        <a:p>
          <a:endParaRPr lang="en-GB" sz="1100" b="1" baseline="0">
            <a:solidFill>
              <a:schemeClr val="bg1"/>
            </a:solidFill>
          </a:endParaRPr>
        </a:p>
        <a:p>
          <a:r>
            <a:rPr lang="en-GB" sz="1100" b="1" baseline="0">
              <a:solidFill>
                <a:schemeClr val="bg1"/>
              </a:solidFill>
            </a:rPr>
            <a:t>Own Up to Career Busting Mistakes</a:t>
          </a:r>
          <a:endParaRPr lang="en-GB" sz="1100" b="1">
            <a:solidFill>
              <a:schemeClr val="bg1"/>
            </a:solidFill>
          </a:endParaRPr>
        </a:p>
      </xdr:txBody>
    </xdr:sp>
    <xdr:clientData fLocksWithSheet="0"/>
  </xdr:twoCellAnchor>
  <xdr:twoCellAnchor>
    <xdr:from>
      <xdr:col>42</xdr:col>
      <xdr:colOff>0</xdr:colOff>
      <xdr:row>3</xdr:row>
      <xdr:rowOff>0</xdr:rowOff>
    </xdr:from>
    <xdr:to>
      <xdr:col>55</xdr:col>
      <xdr:colOff>0</xdr:colOff>
      <xdr:row>5</xdr:row>
      <xdr:rowOff>0</xdr:rowOff>
    </xdr:to>
    <xdr:sp macro="" textlink="">
      <xdr:nvSpPr>
        <xdr:cNvPr id="34" name="TextBox 33">
          <a:extLst>
            <a:ext uri="{FF2B5EF4-FFF2-40B4-BE49-F238E27FC236}">
              <a16:creationId xmlns:a16="http://schemas.microsoft.com/office/drawing/2014/main" id="{0345F213-E4F8-4C41-B078-47313D8412DD}"/>
            </a:ext>
          </a:extLst>
        </xdr:cNvPr>
        <xdr:cNvSpPr txBox="1"/>
      </xdr:nvSpPr>
      <xdr:spPr>
        <a:xfrm>
          <a:off x="9975273" y="653143"/>
          <a:ext cx="3087584" cy="435428"/>
        </a:xfrm>
        <a:prstGeom prst="rect">
          <a:avLst/>
        </a:prstGeom>
        <a:no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ctr"/>
          <a:r>
            <a:rPr lang="en-GB" sz="2200" b="1" baseline="0">
              <a:solidFill>
                <a:schemeClr val="tx1"/>
              </a:solidFill>
              <a:latin typeface="+mn-lt"/>
              <a:ea typeface="+mn-ea"/>
              <a:cs typeface="+mn-cs"/>
            </a:rPr>
            <a:t>Q    U    E    S    T </a:t>
          </a:r>
        </a:p>
      </xdr:txBody>
    </xdr:sp>
    <xdr:clientData/>
  </xdr:twoCellAnchor>
  <xdr:twoCellAnchor>
    <xdr:from>
      <xdr:col>59</xdr:col>
      <xdr:colOff>0</xdr:colOff>
      <xdr:row>26</xdr:row>
      <xdr:rowOff>0</xdr:rowOff>
    </xdr:from>
    <xdr:to>
      <xdr:col>77</xdr:col>
      <xdr:colOff>0</xdr:colOff>
      <xdr:row>35</xdr:row>
      <xdr:rowOff>209543</xdr:rowOff>
    </xdr:to>
    <xdr:sp macro="" textlink="" fLocksText="0">
      <xdr:nvSpPr>
        <xdr:cNvPr id="39" name="TextBox 38">
          <a:extLst>
            <a:ext uri="{FF2B5EF4-FFF2-40B4-BE49-F238E27FC236}">
              <a16:creationId xmlns:a16="http://schemas.microsoft.com/office/drawing/2014/main" id="{537CE561-DD36-80DA-7374-0B7DCDE85E41}"/>
            </a:ext>
          </a:extLst>
        </xdr:cNvPr>
        <xdr:cNvSpPr txBox="1"/>
      </xdr:nvSpPr>
      <xdr:spPr>
        <a:xfrm>
          <a:off x="13487400" y="5448300"/>
          <a:ext cx="4114800" cy="2095493"/>
        </a:xfrm>
        <a:prstGeom prst="rect">
          <a:avLst/>
        </a:prstGeom>
        <a:solidFill>
          <a:srgbClr val="000000">
            <a:alpha val="50196"/>
          </a:srgbClr>
        </a:solid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ctr"/>
          <a:r>
            <a:rPr lang="en-GB" sz="1700" b="0" baseline="0">
              <a:solidFill>
                <a:schemeClr val="bg1"/>
              </a:solidFill>
              <a:latin typeface="+mn-lt"/>
              <a:ea typeface="+mn-ea"/>
              <a:cs typeface="+mn-cs"/>
            </a:rPr>
            <a:t>H E A L T H </a:t>
          </a:r>
        </a:p>
        <a:p>
          <a:pPr marL="0" indent="0" algn="ctr"/>
          <a:endParaRPr lang="en-GB" sz="1400" b="1" baseline="0">
            <a:solidFill>
              <a:schemeClr val="bg1"/>
            </a:solidFill>
            <a:latin typeface="+mn-lt"/>
            <a:ea typeface="+mn-ea"/>
            <a:cs typeface="+mn-cs"/>
          </a:endParaRPr>
        </a:p>
        <a:p>
          <a:pPr marL="0" indent="0" algn="ctr"/>
          <a:r>
            <a:rPr lang="en-GB" sz="1300" b="1" baseline="0">
              <a:solidFill>
                <a:srgbClr val="00B0F0"/>
              </a:solidFill>
              <a:latin typeface="+mn-lt"/>
              <a:ea typeface="+mn-ea"/>
              <a:cs typeface="+mn-cs"/>
            </a:rPr>
            <a:t>QUEST SEVEN</a:t>
          </a:r>
        </a:p>
        <a:p>
          <a:pPr marL="0" indent="0" algn="ctr"/>
          <a:endParaRPr lang="en-GB" sz="1300" b="1" baseline="0">
            <a:solidFill>
              <a:schemeClr val="bg1"/>
            </a:solidFill>
            <a:latin typeface="+mn-lt"/>
            <a:ea typeface="+mn-ea"/>
            <a:cs typeface="+mn-cs"/>
          </a:endParaRPr>
        </a:p>
        <a:p>
          <a:pPr marL="0" indent="0" algn="ctr"/>
          <a:r>
            <a:rPr lang="en-GB" sz="1300" b="1" baseline="0">
              <a:solidFill>
                <a:srgbClr val="92D050"/>
              </a:solidFill>
              <a:latin typeface="+mn-lt"/>
              <a:ea typeface="+mn-ea"/>
              <a:cs typeface="+mn-cs"/>
            </a:rPr>
            <a:t>QUEST EIGHT</a:t>
          </a:r>
        </a:p>
        <a:p>
          <a:pPr marL="0" indent="0" algn="ctr"/>
          <a:r>
            <a:rPr lang="en-GB" sz="1300" b="1" baseline="0">
              <a:solidFill>
                <a:schemeClr val="bg1"/>
              </a:solidFill>
              <a:latin typeface="+mn-lt"/>
              <a:ea typeface="+mn-ea"/>
              <a:cs typeface="+mn-cs"/>
            </a:rPr>
            <a:t> </a:t>
          </a:r>
        </a:p>
        <a:p>
          <a:pPr marL="0" indent="0" algn="ctr"/>
          <a:r>
            <a:rPr lang="en-GB" sz="1300" b="1" baseline="0">
              <a:solidFill>
                <a:srgbClr val="00B050"/>
              </a:solidFill>
              <a:latin typeface="+mn-lt"/>
              <a:ea typeface="+mn-ea"/>
              <a:cs typeface="+mn-cs"/>
            </a:rPr>
            <a:t>QUEST NINE</a:t>
          </a:r>
        </a:p>
      </xdr:txBody>
    </xdr:sp>
    <xdr:clientData fLocksWithSheet="0"/>
  </xdr:twoCellAnchor>
  <xdr:twoCellAnchor>
    <xdr:from>
      <xdr:col>39</xdr:col>
      <xdr:colOff>0</xdr:colOff>
      <xdr:row>26</xdr:row>
      <xdr:rowOff>0</xdr:rowOff>
    </xdr:from>
    <xdr:to>
      <xdr:col>58</xdr:col>
      <xdr:colOff>0</xdr:colOff>
      <xdr:row>35</xdr:row>
      <xdr:rowOff>209543</xdr:rowOff>
    </xdr:to>
    <xdr:sp macro="" textlink="" fLocksText="0">
      <xdr:nvSpPr>
        <xdr:cNvPr id="40" name="TextBox 39">
          <a:extLst>
            <a:ext uri="{FF2B5EF4-FFF2-40B4-BE49-F238E27FC236}">
              <a16:creationId xmlns:a16="http://schemas.microsoft.com/office/drawing/2014/main" id="{CEE5BEE6-ACFF-2FE8-4E12-15B4BCFB95FC}"/>
            </a:ext>
          </a:extLst>
        </xdr:cNvPr>
        <xdr:cNvSpPr txBox="1"/>
      </xdr:nvSpPr>
      <xdr:spPr>
        <a:xfrm>
          <a:off x="8915400" y="5448300"/>
          <a:ext cx="4343400" cy="2095493"/>
        </a:xfrm>
        <a:prstGeom prst="rect">
          <a:avLst/>
        </a:prstGeom>
        <a:solidFill>
          <a:srgbClr val="000000">
            <a:alpha val="50196"/>
          </a:srgbClr>
        </a:solid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ctr"/>
          <a:r>
            <a:rPr lang="en-GB" sz="1700" b="0" baseline="0">
              <a:solidFill>
                <a:schemeClr val="bg1"/>
              </a:solidFill>
              <a:latin typeface="+mn-lt"/>
              <a:ea typeface="+mn-ea"/>
              <a:cs typeface="+mn-cs"/>
            </a:rPr>
            <a:t>C A R E E R </a:t>
          </a:r>
        </a:p>
        <a:p>
          <a:pPr marL="0" indent="0" algn="ctr"/>
          <a:endParaRPr lang="en-GB" sz="1400" b="1" baseline="0">
            <a:solidFill>
              <a:schemeClr val="bg1"/>
            </a:solidFill>
            <a:latin typeface="+mn-lt"/>
            <a:ea typeface="+mn-ea"/>
            <a:cs typeface="+mn-cs"/>
          </a:endParaRPr>
        </a:p>
        <a:p>
          <a:pPr marL="0" indent="0" algn="ctr"/>
          <a:r>
            <a:rPr lang="en-GB" sz="1300" b="1" baseline="0">
              <a:solidFill>
                <a:srgbClr val="C00000"/>
              </a:solidFill>
              <a:latin typeface="+mn-lt"/>
              <a:ea typeface="+mn-ea"/>
              <a:cs typeface="+mn-cs"/>
            </a:rPr>
            <a:t>QUEST FOUR</a:t>
          </a:r>
        </a:p>
        <a:p>
          <a:pPr marL="0" indent="0" algn="ctr"/>
          <a:endParaRPr lang="en-GB" sz="1300" b="1" baseline="0">
            <a:solidFill>
              <a:schemeClr val="bg1"/>
            </a:solidFill>
            <a:latin typeface="+mn-lt"/>
            <a:ea typeface="+mn-ea"/>
            <a:cs typeface="+mn-cs"/>
          </a:endParaRPr>
        </a:p>
        <a:p>
          <a:pPr marL="0" indent="0" algn="ctr"/>
          <a:r>
            <a:rPr lang="en-GB" sz="1300" b="1" baseline="0">
              <a:solidFill>
                <a:srgbClr val="FF00FF"/>
              </a:solidFill>
              <a:latin typeface="+mn-lt"/>
              <a:ea typeface="+mn-ea"/>
              <a:cs typeface="+mn-cs"/>
            </a:rPr>
            <a:t>QUEST FIVE</a:t>
          </a:r>
        </a:p>
        <a:p>
          <a:pPr marL="0" indent="0" algn="ctr"/>
          <a:endParaRPr lang="en-GB" sz="1300" b="1" baseline="0">
            <a:solidFill>
              <a:schemeClr val="bg1"/>
            </a:solidFill>
            <a:latin typeface="+mn-lt"/>
            <a:ea typeface="+mn-ea"/>
            <a:cs typeface="+mn-cs"/>
          </a:endParaRPr>
        </a:p>
        <a:p>
          <a:pPr marL="0" indent="0" algn="ctr"/>
          <a:r>
            <a:rPr lang="en-GB" sz="1300" b="1" baseline="0">
              <a:solidFill>
                <a:srgbClr val="9900CC"/>
              </a:solidFill>
              <a:latin typeface="+mn-lt"/>
              <a:ea typeface="+mn-ea"/>
              <a:cs typeface="+mn-cs"/>
            </a:rPr>
            <a:t>QUEST SIX</a:t>
          </a:r>
        </a:p>
      </xdr:txBody>
    </xdr:sp>
    <xdr:clientData fLocksWithSheet="0"/>
  </xdr:twoCellAnchor>
  <xdr:twoCellAnchor>
    <xdr:from>
      <xdr:col>20</xdr:col>
      <xdr:colOff>0</xdr:colOff>
      <xdr:row>26</xdr:row>
      <xdr:rowOff>36</xdr:rowOff>
    </xdr:from>
    <xdr:to>
      <xdr:col>38</xdr:col>
      <xdr:colOff>0</xdr:colOff>
      <xdr:row>36</xdr:row>
      <xdr:rowOff>29</xdr:rowOff>
    </xdr:to>
    <xdr:sp macro="" textlink="" fLocksText="0">
      <xdr:nvSpPr>
        <xdr:cNvPr id="41" name="TextBox 40">
          <a:extLst>
            <a:ext uri="{FF2B5EF4-FFF2-40B4-BE49-F238E27FC236}">
              <a16:creationId xmlns:a16="http://schemas.microsoft.com/office/drawing/2014/main" id="{795EA4CA-45B9-780D-08E5-C03B632E8874}"/>
            </a:ext>
          </a:extLst>
        </xdr:cNvPr>
        <xdr:cNvSpPr txBox="1"/>
      </xdr:nvSpPr>
      <xdr:spPr>
        <a:xfrm>
          <a:off x="4572000" y="5448336"/>
          <a:ext cx="4114800" cy="2095493"/>
        </a:xfrm>
        <a:prstGeom prst="rect">
          <a:avLst/>
        </a:prstGeom>
        <a:solidFill>
          <a:srgbClr val="000000">
            <a:alpha val="50196"/>
          </a:srgbClr>
        </a:solidFill>
        <a:ln w="12700">
          <a:noFill/>
        </a:ln>
      </xdr:spPr>
      <xdr:style>
        <a:lnRef idx="0">
          <a:scrgbClr r="0" g="0" b="0"/>
        </a:lnRef>
        <a:fillRef idx="0">
          <a:scrgbClr r="0" g="0" b="0"/>
        </a:fillRef>
        <a:effectRef idx="0">
          <a:scrgbClr r="0" g="0" b="0"/>
        </a:effectRef>
        <a:fontRef idx="minor">
          <a:schemeClr val="tx1"/>
        </a:fontRef>
      </xdr:style>
      <xdr:txBody>
        <a:bodyPr vertOverflow="clip" horzOverflow="clip" wrap="square" lIns="72000" rIns="72000" rtlCol="0" anchor="ctr">
          <a:noAutofit/>
        </a:bodyPr>
        <a:lstStyle/>
        <a:p>
          <a:pPr marL="0" indent="0" algn="ctr"/>
          <a:r>
            <a:rPr lang="en-GB" sz="1700" b="0" baseline="0">
              <a:solidFill>
                <a:schemeClr val="bg1"/>
              </a:solidFill>
              <a:latin typeface="+mn-lt"/>
              <a:ea typeface="+mn-ea"/>
              <a:cs typeface="+mn-cs"/>
            </a:rPr>
            <a:t>P E R S O N A L </a:t>
          </a:r>
        </a:p>
        <a:p>
          <a:pPr marL="0" indent="0" algn="ctr"/>
          <a:endParaRPr lang="en-GB" sz="1400" b="1" baseline="0">
            <a:solidFill>
              <a:schemeClr val="bg1"/>
            </a:solidFill>
            <a:latin typeface="+mn-lt"/>
            <a:ea typeface="+mn-ea"/>
            <a:cs typeface="+mn-cs"/>
          </a:endParaRPr>
        </a:p>
        <a:p>
          <a:pPr marL="0" indent="0" algn="ctr"/>
          <a:r>
            <a:rPr lang="en-GB" sz="1300" b="1" baseline="0">
              <a:solidFill>
                <a:srgbClr val="EBE600"/>
              </a:solidFill>
              <a:latin typeface="+mn-lt"/>
              <a:ea typeface="+mn-ea"/>
              <a:cs typeface="+mn-cs"/>
            </a:rPr>
            <a:t>QUEST ONE</a:t>
          </a:r>
        </a:p>
        <a:p>
          <a:pPr marL="0" indent="0" algn="ctr"/>
          <a:endParaRPr lang="en-GB" sz="1300" b="1" baseline="0">
            <a:solidFill>
              <a:schemeClr val="bg1"/>
            </a:solidFill>
            <a:latin typeface="+mn-lt"/>
            <a:ea typeface="+mn-ea"/>
            <a:cs typeface="+mn-cs"/>
          </a:endParaRPr>
        </a:p>
        <a:p>
          <a:pPr marL="0" indent="0" algn="ctr"/>
          <a:r>
            <a:rPr lang="en-GB" sz="1300" b="1" baseline="0">
              <a:solidFill>
                <a:srgbClr val="FFC000"/>
              </a:solidFill>
              <a:latin typeface="+mn-lt"/>
              <a:ea typeface="+mn-ea"/>
              <a:cs typeface="+mn-cs"/>
            </a:rPr>
            <a:t>QUEST TWO</a:t>
          </a:r>
        </a:p>
        <a:p>
          <a:pPr marL="0" indent="0" algn="ctr"/>
          <a:endParaRPr lang="en-GB" sz="1300" b="1" baseline="0">
            <a:solidFill>
              <a:srgbClr val="FFC000"/>
            </a:solidFill>
            <a:latin typeface="+mn-lt"/>
            <a:ea typeface="+mn-ea"/>
            <a:cs typeface="+mn-cs"/>
          </a:endParaRPr>
        </a:p>
        <a:p>
          <a:pPr marL="0" indent="0" algn="ctr"/>
          <a:r>
            <a:rPr lang="en-GB" sz="1300" b="1" baseline="0">
              <a:solidFill>
                <a:srgbClr val="FF6600"/>
              </a:solidFill>
              <a:latin typeface="+mn-lt"/>
              <a:ea typeface="+mn-ea"/>
              <a:cs typeface="+mn-cs"/>
            </a:rPr>
            <a:t>QUEST THREE</a:t>
          </a:r>
        </a:p>
      </xdr:txBody>
    </xdr:sp>
    <xdr:clientData fLocksWithSheet="0"/>
  </xdr:twoCellAnchor>
  <xdr:twoCellAnchor>
    <xdr:from>
      <xdr:col>39</xdr:col>
      <xdr:colOff>0</xdr:colOff>
      <xdr:row>42</xdr:row>
      <xdr:rowOff>0</xdr:rowOff>
    </xdr:from>
    <xdr:to>
      <xdr:col>58</xdr:col>
      <xdr:colOff>0</xdr:colOff>
      <xdr:row>58</xdr:row>
      <xdr:rowOff>0</xdr:rowOff>
    </xdr:to>
    <xdr:sp macro="" textlink="" fLocksText="0">
      <xdr:nvSpPr>
        <xdr:cNvPr id="6" name="TextBox 5">
          <a:extLst>
            <a:ext uri="{FF2B5EF4-FFF2-40B4-BE49-F238E27FC236}">
              <a16:creationId xmlns:a16="http://schemas.microsoft.com/office/drawing/2014/main" id="{7E4E4E54-FFE6-47BF-A313-A5C9A81D04A2}"/>
            </a:ext>
          </a:extLst>
        </xdr:cNvPr>
        <xdr:cNvSpPr txBox="1"/>
      </xdr:nvSpPr>
      <xdr:spPr>
        <a:xfrm>
          <a:off x="8915400" y="8801100"/>
          <a:ext cx="4343400" cy="3352800"/>
        </a:xfrm>
        <a:prstGeom prst="rect">
          <a:avLst/>
        </a:prstGeom>
        <a:solidFill>
          <a:schemeClr val="tx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100">
            <a:solidFill>
              <a:schemeClr val="bg1"/>
            </a:solidFill>
          </a:endParaRPr>
        </a:p>
        <a:p>
          <a:endParaRPr lang="en-GB" sz="1100">
            <a:solidFill>
              <a:schemeClr val="bg1"/>
            </a:solidFill>
          </a:endParaRPr>
        </a:p>
        <a:p>
          <a:r>
            <a:rPr lang="en-GB" sz="1100" baseline="0">
              <a:solidFill>
                <a:schemeClr val="bg1"/>
              </a:solidFill>
            </a:rPr>
            <a:t>Triumph one.</a:t>
          </a:r>
        </a:p>
        <a:p>
          <a:r>
            <a:rPr lang="en-GB" sz="1100" baseline="0">
              <a:solidFill>
                <a:schemeClr val="bg1"/>
              </a:solidFill>
            </a:rPr>
            <a:t>Etc.</a:t>
          </a:r>
        </a:p>
        <a:p>
          <a:endParaRPr lang="en-GB" sz="1100" baseline="0">
            <a:solidFill>
              <a:schemeClr val="bg1"/>
            </a:solidFill>
          </a:endParaRPr>
        </a:p>
        <a:p>
          <a:endParaRPr lang="en-GB" sz="1100" baseline="0">
            <a:solidFill>
              <a:schemeClr val="bg1"/>
            </a:solidFill>
          </a:endParaRPr>
        </a:p>
      </xdr:txBody>
    </xdr:sp>
    <xdr:clientData fLocksWithSheet="0"/>
  </xdr:twoCellAnchor>
  <xdr:twoCellAnchor>
    <xdr:from>
      <xdr:col>20</xdr:col>
      <xdr:colOff>9525</xdr:colOff>
      <xdr:row>42</xdr:row>
      <xdr:rowOff>0</xdr:rowOff>
    </xdr:from>
    <xdr:to>
      <xdr:col>38</xdr:col>
      <xdr:colOff>0</xdr:colOff>
      <xdr:row>58</xdr:row>
      <xdr:rowOff>0</xdr:rowOff>
    </xdr:to>
    <xdr:sp macro="" textlink="" fLocksText="0">
      <xdr:nvSpPr>
        <xdr:cNvPr id="7" name="TextBox 6">
          <a:extLst>
            <a:ext uri="{FF2B5EF4-FFF2-40B4-BE49-F238E27FC236}">
              <a16:creationId xmlns:a16="http://schemas.microsoft.com/office/drawing/2014/main" id="{A04B6D15-FC85-4CA0-BBC3-02DA735C38CD}"/>
            </a:ext>
          </a:extLst>
        </xdr:cNvPr>
        <xdr:cNvSpPr txBox="1"/>
      </xdr:nvSpPr>
      <xdr:spPr>
        <a:xfrm>
          <a:off x="4581525" y="8801100"/>
          <a:ext cx="4105275" cy="3352800"/>
        </a:xfrm>
        <a:prstGeom prst="rect">
          <a:avLst/>
        </a:prstGeom>
        <a:solidFill>
          <a:schemeClr val="tx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100">
            <a:solidFill>
              <a:schemeClr val="bg1"/>
            </a:solidFill>
          </a:endParaRPr>
        </a:p>
        <a:p>
          <a:endParaRPr lang="en-GB" sz="1100">
            <a:solidFill>
              <a:schemeClr val="bg1"/>
            </a:solidFill>
          </a:endParaRPr>
        </a:p>
        <a:p>
          <a:r>
            <a:rPr lang="en-GB" sz="1100" baseline="0">
              <a:solidFill>
                <a:schemeClr val="bg1"/>
              </a:solidFill>
            </a:rPr>
            <a:t>Triumph one.</a:t>
          </a:r>
        </a:p>
        <a:p>
          <a:r>
            <a:rPr lang="en-GB" sz="1100" baseline="0">
              <a:solidFill>
                <a:schemeClr val="bg1"/>
              </a:solidFill>
            </a:rPr>
            <a:t>Etc.</a:t>
          </a:r>
        </a:p>
        <a:p>
          <a:endParaRPr lang="en-GB" sz="1100" baseline="0">
            <a:solidFill>
              <a:schemeClr val="bg1"/>
            </a:solidFill>
          </a:endParaRPr>
        </a:p>
        <a:p>
          <a:endParaRPr lang="en-GB" sz="1100" baseline="0">
            <a:solidFill>
              <a:schemeClr val="bg1"/>
            </a:solidFill>
          </a:endParaRPr>
        </a:p>
      </xdr:txBody>
    </xdr:sp>
    <xdr:clientData fLocksWithSheet="0"/>
  </xdr:twoCellAnchor>
  <xdr:twoCellAnchor>
    <xdr:from>
      <xdr:col>59</xdr:col>
      <xdr:colOff>0</xdr:colOff>
      <xdr:row>42</xdr:row>
      <xdr:rowOff>0</xdr:rowOff>
    </xdr:from>
    <xdr:to>
      <xdr:col>77</xdr:col>
      <xdr:colOff>0</xdr:colOff>
      <xdr:row>58</xdr:row>
      <xdr:rowOff>0</xdr:rowOff>
    </xdr:to>
    <xdr:sp macro="" textlink="" fLocksText="0">
      <xdr:nvSpPr>
        <xdr:cNvPr id="8" name="TextBox 7">
          <a:extLst>
            <a:ext uri="{FF2B5EF4-FFF2-40B4-BE49-F238E27FC236}">
              <a16:creationId xmlns:a16="http://schemas.microsoft.com/office/drawing/2014/main" id="{52892A22-CF3F-41FE-A2FE-0DFC754B0FDC}"/>
            </a:ext>
          </a:extLst>
        </xdr:cNvPr>
        <xdr:cNvSpPr txBox="1"/>
      </xdr:nvSpPr>
      <xdr:spPr>
        <a:xfrm>
          <a:off x="13487400" y="8801100"/>
          <a:ext cx="4114800" cy="3352800"/>
        </a:xfrm>
        <a:prstGeom prst="rect">
          <a:avLst/>
        </a:prstGeom>
        <a:solidFill>
          <a:schemeClr val="tx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endParaRPr lang="en-GB" sz="1100">
            <a:solidFill>
              <a:schemeClr val="bg1"/>
            </a:solidFill>
          </a:endParaRPr>
        </a:p>
        <a:p>
          <a:endParaRPr lang="en-GB" sz="1100">
            <a:solidFill>
              <a:schemeClr val="bg1"/>
            </a:solidFill>
          </a:endParaRPr>
        </a:p>
        <a:p>
          <a:r>
            <a:rPr lang="en-GB" sz="1100" baseline="0">
              <a:solidFill>
                <a:schemeClr val="bg1"/>
              </a:solidFill>
            </a:rPr>
            <a:t>Triumph one.</a:t>
          </a:r>
        </a:p>
        <a:p>
          <a:r>
            <a:rPr lang="en-GB" sz="1100" baseline="0">
              <a:solidFill>
                <a:schemeClr val="bg1"/>
              </a:solidFill>
            </a:rPr>
            <a:t>Etc.</a:t>
          </a:r>
        </a:p>
      </xdr:txBody>
    </xdr:sp>
    <xdr:clientData fLocksWithSheet="0"/>
  </xdr:twoCellAnchor>
  <xdr:twoCellAnchor>
    <xdr:from>
      <xdr:col>39</xdr:col>
      <xdr:colOff>0</xdr:colOff>
      <xdr:row>129</xdr:row>
      <xdr:rowOff>0</xdr:rowOff>
    </xdr:from>
    <xdr:to>
      <xdr:col>57</xdr:col>
      <xdr:colOff>227981</xdr:colOff>
      <xdr:row>148</xdr:row>
      <xdr:rowOff>0</xdr:rowOff>
    </xdr:to>
    <xdr:sp macro="" textlink="" fLocksText="0">
      <xdr:nvSpPr>
        <xdr:cNvPr id="2" name="TextBox 1">
          <a:extLst>
            <a:ext uri="{FF2B5EF4-FFF2-40B4-BE49-F238E27FC236}">
              <a16:creationId xmlns:a16="http://schemas.microsoft.com/office/drawing/2014/main" id="{36DCFCDE-6098-4532-96CA-33699D28DE11}"/>
            </a:ext>
          </a:extLst>
        </xdr:cNvPr>
        <xdr:cNvSpPr txBox="1"/>
      </xdr:nvSpPr>
      <xdr:spPr>
        <a:xfrm>
          <a:off x="8915400" y="27031950"/>
          <a:ext cx="4342781" cy="3981450"/>
        </a:xfrm>
        <a:prstGeom prst="rect">
          <a:avLst/>
        </a:prstGeom>
        <a:solidFill>
          <a:schemeClr val="bg1">
            <a:lumMod val="6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1">
              <a:solidFill>
                <a:schemeClr val="bg1"/>
              </a:solidFill>
            </a:rPr>
            <a:t>Dr.</a:t>
          </a:r>
          <a:r>
            <a:rPr lang="en-GB" sz="1100" b="1" baseline="0">
              <a:solidFill>
                <a:schemeClr val="bg1"/>
              </a:solidFill>
            </a:rPr>
            <a:t> Nicole LePera</a:t>
          </a:r>
          <a:endParaRPr lang="en-GB" sz="1100" b="1">
            <a:solidFill>
              <a:schemeClr val="bg1"/>
            </a:solidFill>
          </a:endParaRPr>
        </a:p>
        <a:p>
          <a:endParaRPr lang="en-GB" sz="1100">
            <a:solidFill>
              <a:schemeClr val="bg1"/>
            </a:solidFill>
          </a:endParaRPr>
        </a:p>
        <a:p>
          <a:r>
            <a:rPr lang="en-GB" sz="1100" b="1">
              <a:solidFill>
                <a:schemeClr val="bg1"/>
              </a:solidFill>
            </a:rPr>
            <a:t>Healthy</a:t>
          </a:r>
          <a:r>
            <a:rPr lang="en-GB" sz="1100" b="1" baseline="0">
              <a:solidFill>
                <a:schemeClr val="bg1"/>
              </a:solidFill>
            </a:rPr>
            <a:t> Emotional Responsibility:</a:t>
          </a:r>
          <a:endParaRPr lang="en-GB" sz="1100" b="1">
            <a:solidFill>
              <a:schemeClr val="bg1"/>
            </a:solidFill>
          </a:endParaRPr>
        </a:p>
        <a:p>
          <a:endParaRPr lang="en-GB" sz="1100" baseline="0">
            <a:solidFill>
              <a:schemeClr val="bg1"/>
            </a:solidFill>
          </a:endParaRPr>
        </a:p>
        <a:p>
          <a:r>
            <a:rPr lang="en-GB" sz="1100" b="0" baseline="0">
              <a:solidFill>
                <a:schemeClr val="bg1"/>
              </a:solidFill>
            </a:rPr>
            <a:t>- if someone's upset, they'll need to directly communicate this to me.</a:t>
          </a:r>
        </a:p>
        <a:p>
          <a:r>
            <a:rPr lang="en-GB" sz="1100" b="0" baseline="0">
              <a:solidFill>
                <a:schemeClr val="bg1"/>
              </a:solidFill>
            </a:rPr>
            <a:t>- if I'm upset, I need to directly communicate this to people.</a:t>
          </a:r>
        </a:p>
        <a:p>
          <a:r>
            <a:rPr lang="en-GB" sz="1100" b="0" baseline="0">
              <a:solidFill>
                <a:schemeClr val="bg1"/>
              </a:solidFill>
            </a:rPr>
            <a:t>- rather than assuming someone's emotional state (like I had to as a child), as an adult, I ask. </a:t>
          </a:r>
        </a:p>
        <a:p>
          <a:r>
            <a:rPr lang="en-GB" sz="1100" b="0" baseline="0">
              <a:solidFill>
                <a:schemeClr val="bg1"/>
              </a:solidFill>
            </a:rPr>
            <a:t>- if I ask and someone says, 'nothing is wrong,' I honour this as truth, not an invitation to keep guessing or digging.</a:t>
          </a:r>
        </a:p>
        <a:p>
          <a:r>
            <a:rPr lang="en-GB" sz="1100" b="0" baseline="0">
              <a:solidFill>
                <a:schemeClr val="bg1"/>
              </a:solidFill>
            </a:rPr>
            <a:t>- if I upset someone, that's ok. Adults are capable of being upset. It no longer means I'm 'bad' like when I was a child.</a:t>
          </a:r>
        </a:p>
        <a:p>
          <a:r>
            <a:rPr lang="en-GB" sz="1100" b="0" baseline="0">
              <a:solidFill>
                <a:schemeClr val="bg1"/>
              </a:solidFill>
            </a:rPr>
            <a:t>- if someone upsets me, I must speak up for myself. This is how I establish boundaries.</a:t>
          </a:r>
        </a:p>
        <a:p>
          <a:endParaRPr lang="en-GB" sz="1100">
            <a:solidFill>
              <a:schemeClr val="bg1"/>
            </a:solidFill>
          </a:endParaRPr>
        </a:p>
        <a:p>
          <a:endParaRPr lang="en-GB" sz="1100">
            <a:solidFill>
              <a:schemeClr val="bg1"/>
            </a:solidFill>
          </a:endParaRPr>
        </a:p>
        <a:p>
          <a:r>
            <a:rPr lang="en-GB" sz="1100">
              <a:solidFill>
                <a:schemeClr val="bg1"/>
              </a:solidFill>
            </a:rPr>
            <a:t>Our role as adults isn't to</a:t>
          </a:r>
          <a:r>
            <a:rPr lang="en-GB" sz="1100" baseline="0">
              <a:solidFill>
                <a:schemeClr val="bg1"/>
              </a:solidFill>
            </a:rPr>
            <a:t> find the meaning behind people's actions. As adults, we are responsible for openly communicating our issues or problems. We are not responsible for the emotions of other adults. </a:t>
          </a:r>
        </a:p>
      </xdr:txBody>
    </xdr:sp>
    <xdr:clientData fLocksWithSheet="0"/>
  </xdr:twoCellAnchor>
  <xdr:twoCellAnchor>
    <xdr:from>
      <xdr:col>20</xdr:col>
      <xdr:colOff>1</xdr:colOff>
      <xdr:row>131</xdr:row>
      <xdr:rowOff>0</xdr:rowOff>
    </xdr:from>
    <xdr:to>
      <xdr:col>38</xdr:col>
      <xdr:colOff>1</xdr:colOff>
      <xdr:row>134</xdr:row>
      <xdr:rowOff>0</xdr:rowOff>
    </xdr:to>
    <xdr:sp macro="" textlink="" fLocksText="0">
      <xdr:nvSpPr>
        <xdr:cNvPr id="3" name="TextBox 2">
          <a:extLst>
            <a:ext uri="{FF2B5EF4-FFF2-40B4-BE49-F238E27FC236}">
              <a16:creationId xmlns:a16="http://schemas.microsoft.com/office/drawing/2014/main" id="{77033383-0F28-42A4-B516-090898E43067}"/>
            </a:ext>
          </a:extLst>
        </xdr:cNvPr>
        <xdr:cNvSpPr txBox="1"/>
      </xdr:nvSpPr>
      <xdr:spPr>
        <a:xfrm>
          <a:off x="4572001" y="27451050"/>
          <a:ext cx="4114800" cy="628650"/>
        </a:xfrm>
        <a:prstGeom prst="rect">
          <a:avLst/>
        </a:prstGeom>
        <a:solidFill>
          <a:schemeClr val="bg1">
            <a:lumMod val="6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solidFill>
              <a:schemeClr val="bg1"/>
            </a:solidFill>
          </a:endParaRPr>
        </a:p>
      </xdr:txBody>
    </xdr:sp>
    <xdr:clientData fLocksWithSheet="0"/>
  </xdr:twoCellAnchor>
  <xdr:twoCellAnchor>
    <xdr:from>
      <xdr:col>20</xdr:col>
      <xdr:colOff>0</xdr:colOff>
      <xdr:row>135</xdr:row>
      <xdr:rowOff>0</xdr:rowOff>
    </xdr:from>
    <xdr:to>
      <xdr:col>38</xdr:col>
      <xdr:colOff>0</xdr:colOff>
      <xdr:row>138</xdr:row>
      <xdr:rowOff>0</xdr:rowOff>
    </xdr:to>
    <xdr:sp macro="" textlink="" fLocksText="0">
      <xdr:nvSpPr>
        <xdr:cNvPr id="4" name="TextBox 3">
          <a:extLst>
            <a:ext uri="{FF2B5EF4-FFF2-40B4-BE49-F238E27FC236}">
              <a16:creationId xmlns:a16="http://schemas.microsoft.com/office/drawing/2014/main" id="{123B703C-4E12-400E-A722-BFD84DD157F5}"/>
            </a:ext>
          </a:extLst>
        </xdr:cNvPr>
        <xdr:cNvSpPr txBox="1"/>
      </xdr:nvSpPr>
      <xdr:spPr>
        <a:xfrm>
          <a:off x="4572000" y="28289250"/>
          <a:ext cx="4114800" cy="628650"/>
        </a:xfrm>
        <a:prstGeom prst="rect">
          <a:avLst/>
        </a:prstGeom>
        <a:solidFill>
          <a:schemeClr val="bg1">
            <a:lumMod val="6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solidFill>
              <a:schemeClr val="bg1"/>
            </a:solidFill>
          </a:endParaRPr>
        </a:p>
      </xdr:txBody>
    </xdr:sp>
    <xdr:clientData fLocksWithSheet="0"/>
  </xdr:twoCellAnchor>
  <xdr:twoCellAnchor>
    <xdr:from>
      <xdr:col>20</xdr:col>
      <xdr:colOff>0</xdr:colOff>
      <xdr:row>139</xdr:row>
      <xdr:rowOff>0</xdr:rowOff>
    </xdr:from>
    <xdr:to>
      <xdr:col>38</xdr:col>
      <xdr:colOff>0</xdr:colOff>
      <xdr:row>142</xdr:row>
      <xdr:rowOff>0</xdr:rowOff>
    </xdr:to>
    <xdr:sp macro="" textlink="" fLocksText="0">
      <xdr:nvSpPr>
        <xdr:cNvPr id="10" name="TextBox 9">
          <a:extLst>
            <a:ext uri="{FF2B5EF4-FFF2-40B4-BE49-F238E27FC236}">
              <a16:creationId xmlns:a16="http://schemas.microsoft.com/office/drawing/2014/main" id="{B31B9734-4AC2-404F-91BD-A492A8D97A93}"/>
            </a:ext>
          </a:extLst>
        </xdr:cNvPr>
        <xdr:cNvSpPr txBox="1"/>
      </xdr:nvSpPr>
      <xdr:spPr>
        <a:xfrm>
          <a:off x="4572000" y="29127450"/>
          <a:ext cx="4114800" cy="628650"/>
        </a:xfrm>
        <a:prstGeom prst="rect">
          <a:avLst/>
        </a:prstGeom>
        <a:solidFill>
          <a:schemeClr val="bg1">
            <a:lumMod val="6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solidFill>
              <a:schemeClr val="bg1"/>
            </a:solidFill>
          </a:endParaRPr>
        </a:p>
      </xdr:txBody>
    </xdr:sp>
    <xdr:clientData fLocksWithSheet="0"/>
  </xdr:twoCellAnchor>
  <xdr:twoCellAnchor>
    <xdr:from>
      <xdr:col>20</xdr:col>
      <xdr:colOff>0</xdr:colOff>
      <xdr:row>143</xdr:row>
      <xdr:rowOff>0</xdr:rowOff>
    </xdr:from>
    <xdr:to>
      <xdr:col>38</xdr:col>
      <xdr:colOff>0</xdr:colOff>
      <xdr:row>146</xdr:row>
      <xdr:rowOff>0</xdr:rowOff>
    </xdr:to>
    <xdr:sp macro="" textlink="" fLocksText="0">
      <xdr:nvSpPr>
        <xdr:cNvPr id="11" name="TextBox 10">
          <a:extLst>
            <a:ext uri="{FF2B5EF4-FFF2-40B4-BE49-F238E27FC236}">
              <a16:creationId xmlns:a16="http://schemas.microsoft.com/office/drawing/2014/main" id="{7E0DF554-42DC-4B88-9DB8-6A316C2C9703}"/>
            </a:ext>
          </a:extLst>
        </xdr:cNvPr>
        <xdr:cNvSpPr txBox="1"/>
      </xdr:nvSpPr>
      <xdr:spPr>
        <a:xfrm>
          <a:off x="4572000" y="29965650"/>
          <a:ext cx="4114800" cy="628650"/>
        </a:xfrm>
        <a:prstGeom prst="rect">
          <a:avLst/>
        </a:prstGeom>
        <a:solidFill>
          <a:schemeClr val="bg1">
            <a:lumMod val="6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solidFill>
              <a:schemeClr val="bg1"/>
            </a:solidFill>
          </a:endParaRPr>
        </a:p>
      </xdr:txBody>
    </xdr:sp>
    <xdr:clientData fLocksWithSheet="0"/>
  </xdr:twoCellAnchor>
  <xdr:twoCellAnchor>
    <xdr:from>
      <xdr:col>59</xdr:col>
      <xdr:colOff>0</xdr:colOff>
      <xdr:row>133</xdr:row>
      <xdr:rowOff>0</xdr:rowOff>
    </xdr:from>
    <xdr:to>
      <xdr:col>77</xdr:col>
      <xdr:colOff>0</xdr:colOff>
      <xdr:row>136</xdr:row>
      <xdr:rowOff>0</xdr:rowOff>
    </xdr:to>
    <xdr:sp macro="" textlink="" fLocksText="0">
      <xdr:nvSpPr>
        <xdr:cNvPr id="12" name="TextBox 11">
          <a:extLst>
            <a:ext uri="{FF2B5EF4-FFF2-40B4-BE49-F238E27FC236}">
              <a16:creationId xmlns:a16="http://schemas.microsoft.com/office/drawing/2014/main" id="{D81B108B-D70E-47D5-9C07-F7FE1D0BBA69}"/>
            </a:ext>
          </a:extLst>
        </xdr:cNvPr>
        <xdr:cNvSpPr txBox="1"/>
      </xdr:nvSpPr>
      <xdr:spPr>
        <a:xfrm>
          <a:off x="13487400" y="27870150"/>
          <a:ext cx="4114800" cy="628650"/>
        </a:xfrm>
        <a:prstGeom prst="rect">
          <a:avLst/>
        </a:prstGeom>
        <a:solidFill>
          <a:schemeClr val="bg1">
            <a:lumMod val="6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solidFill>
              <a:schemeClr val="bg1"/>
            </a:solidFill>
          </a:endParaRPr>
        </a:p>
      </xdr:txBody>
    </xdr:sp>
    <xdr:clientData fLocksWithSheet="0"/>
  </xdr:twoCellAnchor>
  <xdr:twoCellAnchor>
    <xdr:from>
      <xdr:col>59</xdr:col>
      <xdr:colOff>0</xdr:colOff>
      <xdr:row>137</xdr:row>
      <xdr:rowOff>0</xdr:rowOff>
    </xdr:from>
    <xdr:to>
      <xdr:col>77</xdr:col>
      <xdr:colOff>0</xdr:colOff>
      <xdr:row>140</xdr:row>
      <xdr:rowOff>0</xdr:rowOff>
    </xdr:to>
    <xdr:sp macro="" textlink="" fLocksText="0">
      <xdr:nvSpPr>
        <xdr:cNvPr id="20" name="TextBox 19">
          <a:extLst>
            <a:ext uri="{FF2B5EF4-FFF2-40B4-BE49-F238E27FC236}">
              <a16:creationId xmlns:a16="http://schemas.microsoft.com/office/drawing/2014/main" id="{D143D637-BC5B-40D2-A34E-FBA56846B055}"/>
            </a:ext>
          </a:extLst>
        </xdr:cNvPr>
        <xdr:cNvSpPr txBox="1"/>
      </xdr:nvSpPr>
      <xdr:spPr>
        <a:xfrm>
          <a:off x="13487400" y="28708350"/>
          <a:ext cx="4114800" cy="628650"/>
        </a:xfrm>
        <a:prstGeom prst="rect">
          <a:avLst/>
        </a:prstGeom>
        <a:solidFill>
          <a:schemeClr val="bg1">
            <a:lumMod val="6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solidFill>
              <a:schemeClr val="bg1"/>
            </a:solidFill>
          </a:endParaRPr>
        </a:p>
      </xdr:txBody>
    </xdr:sp>
    <xdr:clientData fLocksWithSheet="0"/>
  </xdr:twoCellAnchor>
  <xdr:twoCellAnchor>
    <xdr:from>
      <xdr:col>59</xdr:col>
      <xdr:colOff>0</xdr:colOff>
      <xdr:row>141</xdr:row>
      <xdr:rowOff>0</xdr:rowOff>
    </xdr:from>
    <xdr:to>
      <xdr:col>77</xdr:col>
      <xdr:colOff>0</xdr:colOff>
      <xdr:row>144</xdr:row>
      <xdr:rowOff>0</xdr:rowOff>
    </xdr:to>
    <xdr:sp macro="" textlink="" fLocksText="0">
      <xdr:nvSpPr>
        <xdr:cNvPr id="21" name="TextBox 20">
          <a:extLst>
            <a:ext uri="{FF2B5EF4-FFF2-40B4-BE49-F238E27FC236}">
              <a16:creationId xmlns:a16="http://schemas.microsoft.com/office/drawing/2014/main" id="{81455E5F-AE30-4930-8A6F-584AACE7E485}"/>
            </a:ext>
          </a:extLst>
        </xdr:cNvPr>
        <xdr:cNvSpPr txBox="1"/>
      </xdr:nvSpPr>
      <xdr:spPr>
        <a:xfrm>
          <a:off x="13487400" y="29546550"/>
          <a:ext cx="4114800" cy="628650"/>
        </a:xfrm>
        <a:prstGeom prst="rect">
          <a:avLst/>
        </a:prstGeom>
        <a:solidFill>
          <a:schemeClr val="bg1">
            <a:lumMod val="6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solidFill>
              <a:schemeClr val="bg1"/>
            </a:solidFill>
          </a:endParaRPr>
        </a:p>
      </xdr:txBody>
    </xdr:sp>
    <xdr:clientData fLocksWithSheet="0"/>
  </xdr:twoCellAnchor>
  <xdr:twoCellAnchor>
    <xdr:from>
      <xdr:col>59</xdr:col>
      <xdr:colOff>0</xdr:colOff>
      <xdr:row>145</xdr:row>
      <xdr:rowOff>0</xdr:rowOff>
    </xdr:from>
    <xdr:to>
      <xdr:col>77</xdr:col>
      <xdr:colOff>0</xdr:colOff>
      <xdr:row>148</xdr:row>
      <xdr:rowOff>0</xdr:rowOff>
    </xdr:to>
    <xdr:sp macro="" textlink="" fLocksText="0">
      <xdr:nvSpPr>
        <xdr:cNvPr id="22" name="TextBox 21">
          <a:extLst>
            <a:ext uri="{FF2B5EF4-FFF2-40B4-BE49-F238E27FC236}">
              <a16:creationId xmlns:a16="http://schemas.microsoft.com/office/drawing/2014/main" id="{BA8570D9-4C84-4589-BA75-02C319878723}"/>
            </a:ext>
          </a:extLst>
        </xdr:cNvPr>
        <xdr:cNvSpPr txBox="1"/>
      </xdr:nvSpPr>
      <xdr:spPr>
        <a:xfrm>
          <a:off x="13487400" y="30384750"/>
          <a:ext cx="4114800" cy="628650"/>
        </a:xfrm>
        <a:prstGeom prst="rect">
          <a:avLst/>
        </a:prstGeom>
        <a:solidFill>
          <a:schemeClr val="bg1">
            <a:lumMod val="6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solidFill>
              <a:schemeClr val="bg1"/>
            </a:solidFill>
          </a:endParaRPr>
        </a:p>
      </xdr:txBody>
    </xdr:sp>
    <xdr:clientData fLocksWithSheet="0"/>
  </xdr:twoCellAnchor>
  <xdr:twoCellAnchor>
    <xdr:from>
      <xdr:col>59</xdr:col>
      <xdr:colOff>0</xdr:colOff>
      <xdr:row>149</xdr:row>
      <xdr:rowOff>0</xdr:rowOff>
    </xdr:from>
    <xdr:to>
      <xdr:col>77</xdr:col>
      <xdr:colOff>0</xdr:colOff>
      <xdr:row>154</xdr:row>
      <xdr:rowOff>0</xdr:rowOff>
    </xdr:to>
    <xdr:sp macro="" textlink="" fLocksText="0">
      <xdr:nvSpPr>
        <xdr:cNvPr id="23" name="TextBox 22">
          <a:extLst>
            <a:ext uri="{FF2B5EF4-FFF2-40B4-BE49-F238E27FC236}">
              <a16:creationId xmlns:a16="http://schemas.microsoft.com/office/drawing/2014/main" id="{C2B304D9-C2D8-4211-9F2F-BF2523831E83}"/>
            </a:ext>
          </a:extLst>
        </xdr:cNvPr>
        <xdr:cNvSpPr txBox="1"/>
      </xdr:nvSpPr>
      <xdr:spPr>
        <a:xfrm>
          <a:off x="13487400" y="31222950"/>
          <a:ext cx="4114800" cy="1047750"/>
        </a:xfrm>
        <a:prstGeom prst="rect">
          <a:avLst/>
        </a:prstGeom>
        <a:solidFill>
          <a:schemeClr val="bg1">
            <a:lumMod val="6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solidFill>
              <a:schemeClr val="bg1"/>
            </a:solidFill>
          </a:endParaRPr>
        </a:p>
      </xdr:txBody>
    </xdr:sp>
    <xdr:clientData fLocksWithSheet="0"/>
  </xdr:twoCellAnchor>
  <xdr:twoCellAnchor>
    <xdr:from>
      <xdr:col>20</xdr:col>
      <xdr:colOff>0</xdr:colOff>
      <xdr:row>147</xdr:row>
      <xdr:rowOff>0</xdr:rowOff>
    </xdr:from>
    <xdr:to>
      <xdr:col>38</xdr:col>
      <xdr:colOff>0</xdr:colOff>
      <xdr:row>150</xdr:row>
      <xdr:rowOff>0</xdr:rowOff>
    </xdr:to>
    <xdr:sp macro="" textlink="" fLocksText="0">
      <xdr:nvSpPr>
        <xdr:cNvPr id="24" name="TextBox 23">
          <a:extLst>
            <a:ext uri="{FF2B5EF4-FFF2-40B4-BE49-F238E27FC236}">
              <a16:creationId xmlns:a16="http://schemas.microsoft.com/office/drawing/2014/main" id="{8F7328A0-AB02-4193-BBD0-4D417DDD30ED}"/>
            </a:ext>
          </a:extLst>
        </xdr:cNvPr>
        <xdr:cNvSpPr txBox="1"/>
      </xdr:nvSpPr>
      <xdr:spPr>
        <a:xfrm>
          <a:off x="4572000" y="30803850"/>
          <a:ext cx="4114800" cy="628650"/>
        </a:xfrm>
        <a:prstGeom prst="rect">
          <a:avLst/>
        </a:prstGeom>
        <a:solidFill>
          <a:schemeClr val="bg1">
            <a:lumMod val="6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solidFill>
              <a:schemeClr val="bg1"/>
            </a:solidFill>
          </a:endParaRPr>
        </a:p>
      </xdr:txBody>
    </xdr:sp>
    <xdr:clientData fLocksWithSheet="0"/>
  </xdr:twoCellAnchor>
  <xdr:twoCellAnchor>
    <xdr:from>
      <xdr:col>20</xdr:col>
      <xdr:colOff>0</xdr:colOff>
      <xdr:row>151</xdr:row>
      <xdr:rowOff>0</xdr:rowOff>
    </xdr:from>
    <xdr:to>
      <xdr:col>38</xdr:col>
      <xdr:colOff>0</xdr:colOff>
      <xdr:row>154</xdr:row>
      <xdr:rowOff>0</xdr:rowOff>
    </xdr:to>
    <xdr:sp macro="" textlink="" fLocksText="0">
      <xdr:nvSpPr>
        <xdr:cNvPr id="30" name="TextBox 29">
          <a:extLst>
            <a:ext uri="{FF2B5EF4-FFF2-40B4-BE49-F238E27FC236}">
              <a16:creationId xmlns:a16="http://schemas.microsoft.com/office/drawing/2014/main" id="{4361BD4B-5682-45AC-A101-BB2C07DF3BC1}"/>
            </a:ext>
          </a:extLst>
        </xdr:cNvPr>
        <xdr:cNvSpPr txBox="1"/>
      </xdr:nvSpPr>
      <xdr:spPr>
        <a:xfrm>
          <a:off x="4572000" y="31642050"/>
          <a:ext cx="4114800" cy="628650"/>
        </a:xfrm>
        <a:prstGeom prst="rect">
          <a:avLst/>
        </a:prstGeom>
        <a:solidFill>
          <a:schemeClr val="bg1">
            <a:lumMod val="6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solidFill>
              <a:schemeClr val="bg1"/>
            </a:solidFill>
          </a:endParaRPr>
        </a:p>
      </xdr:txBody>
    </xdr:sp>
    <xdr:clientData fLocksWithSheet="0"/>
  </xdr:twoCellAnchor>
  <xdr:twoCellAnchor>
    <xdr:from>
      <xdr:col>39</xdr:col>
      <xdr:colOff>0</xdr:colOff>
      <xdr:row>149</xdr:row>
      <xdr:rowOff>0</xdr:rowOff>
    </xdr:from>
    <xdr:to>
      <xdr:col>58</xdr:col>
      <xdr:colOff>0</xdr:colOff>
      <xdr:row>154</xdr:row>
      <xdr:rowOff>0</xdr:rowOff>
    </xdr:to>
    <xdr:sp macro="" textlink="" fLocksText="0">
      <xdr:nvSpPr>
        <xdr:cNvPr id="31" name="TextBox 30">
          <a:extLst>
            <a:ext uri="{FF2B5EF4-FFF2-40B4-BE49-F238E27FC236}">
              <a16:creationId xmlns:a16="http://schemas.microsoft.com/office/drawing/2014/main" id="{CDE65601-FA48-4820-8755-75B290CDBCE3}"/>
            </a:ext>
          </a:extLst>
        </xdr:cNvPr>
        <xdr:cNvSpPr txBox="1"/>
      </xdr:nvSpPr>
      <xdr:spPr>
        <a:xfrm>
          <a:off x="8915400" y="31222950"/>
          <a:ext cx="4343400" cy="1047750"/>
        </a:xfrm>
        <a:prstGeom prst="rect">
          <a:avLst/>
        </a:prstGeom>
        <a:solidFill>
          <a:schemeClr val="bg1">
            <a:lumMod val="65000"/>
          </a:schemeClr>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1100">
            <a:solidFill>
              <a:schemeClr val="bg1"/>
            </a:solidFill>
          </a:endParaRPr>
        </a:p>
      </xdr:txBody>
    </xdr:sp>
    <xdr:clientData fLocksWithSheet="0"/>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persons/person5.xml><?xml version="1.0" encoding="utf-8"?>
<personList xmlns="http://schemas.microsoft.com/office/spreadsheetml/2018/threadedcomments" xmlns:x="http://schemas.openxmlformats.org/spreadsheetml/2006/main"/>
</file>

<file path=xl/persons/person6.xml><?xml version="1.0" encoding="utf-8"?>
<personList xmlns="http://schemas.microsoft.com/office/spreadsheetml/2018/threadedcomments" xmlns:x="http://schemas.openxmlformats.org/spreadsheetml/2006/main"/>
</file>

<file path=xl/persons/person7.xml><?xml version="1.0" encoding="utf-8"?>
<personList xmlns="http://schemas.microsoft.com/office/spreadsheetml/2018/threadedcomments" xmlns:x="http://schemas.openxmlformats.org/spreadsheetml/2006/main"/>
</file>

<file path=xl/persons/person8.xml><?xml version="1.0" encoding="utf-8"?>
<personList xmlns="http://schemas.microsoft.com/office/spreadsheetml/2018/threadedcomments" xmlns:x="http://schemas.openxmlformats.org/spreadsheetml/2006/main"/>
</file>

<file path=xl/persons/person9.xml><?xml version="1.0" encoding="utf-8"?>
<personList xmlns="http://schemas.microsoft.com/office/spreadsheetml/2018/threadedcomments" xmlns:x="http://schemas.openxmlformats.org/spreadsheetml/2006/main"/>
</file>

<file path=xl/persons/person10.xml><?xml version="1.0" encoding="utf-8"?>
<personList xmlns="http://schemas.microsoft.com/office/spreadsheetml/2018/threadedcomments" xmlns:x="http://schemas.openxmlformats.org/spreadsheetml/2006/main"/>
</file>

<file path=xl/persons/person11.xml><?xml version="1.0" encoding="utf-8"?>
<personList xmlns="http://schemas.microsoft.com/office/spreadsheetml/2018/threadedcomments" xmlns:x="http://schemas.openxmlformats.org/spreadsheetml/2006/main"/>
</file>

<file path=xl/persons/person12.xml><?xml version="1.0" encoding="utf-8"?>
<personList xmlns="http://schemas.microsoft.com/office/spreadsheetml/2018/threadedcomments" xmlns:x="http://schemas.openxmlformats.org/spreadsheetml/2006/main"/>
</file>

<file path=xl/persons/person13.xml><?xml version="1.0" encoding="utf-8"?>
<personList xmlns="http://schemas.microsoft.com/office/spreadsheetml/2018/threadedcomments" xmlns:x="http://schemas.openxmlformats.org/spreadsheetml/2006/main"/>
</file>

<file path=xl/persons/person14.xml><?xml version="1.0" encoding="utf-8"?>
<personList xmlns="http://schemas.microsoft.com/office/spreadsheetml/2018/threadedcomments" xmlns:x="http://schemas.openxmlformats.org/spreadsheetml/2006/main"/>
</file>

<file path=xl/persons/person15.xml><?xml version="1.0" encoding="utf-8"?>
<personList xmlns="http://schemas.microsoft.com/office/spreadsheetml/2018/threadedcomments" xmlns:x="http://schemas.openxmlformats.org/spreadsheetml/2006/main"/>
</file>

<file path=xl/persons/person16.xml><?xml version="1.0" encoding="utf-8"?>
<personList xmlns="http://schemas.microsoft.com/office/spreadsheetml/2018/threadedcomments" xmlns:x="http://schemas.openxmlformats.org/spreadsheetml/2006/main"/>
</file>

<file path=xl/persons/person17.xml><?xml version="1.0" encoding="utf-8"?>
<personList xmlns="http://schemas.microsoft.com/office/spreadsheetml/2018/threadedcomments" xmlns:x="http://schemas.openxmlformats.org/spreadsheetml/2006/main"/>
</file>

<file path=xl/persons/person18.xml><?xml version="1.0" encoding="utf-8"?>
<personList xmlns="http://schemas.microsoft.com/office/spreadsheetml/2018/threadedcomments" xmlns:x="http://schemas.openxmlformats.org/spreadsheetml/2006/main"/>
</file>

<file path=xl/persons/person19.xml><?xml version="1.0" encoding="utf-8"?>
<personList xmlns="http://schemas.microsoft.com/office/spreadsheetml/2018/threadedcomments" xmlns:x="http://schemas.openxmlformats.org/spreadsheetml/2006/main"/>
</file>

<file path=xl/persons/person20.xml><?xml version="1.0" encoding="utf-8"?>
<personList xmlns="http://schemas.microsoft.com/office/spreadsheetml/2018/threadedcomments" xmlns:x="http://schemas.openxmlformats.org/spreadsheetml/2006/main"/>
</file>

<file path=xl/persons/person21.xml><?xml version="1.0" encoding="utf-8"?>
<personList xmlns="http://schemas.microsoft.com/office/spreadsheetml/2018/threadedcomments" xmlns:x="http://schemas.openxmlformats.org/spreadsheetml/2006/main"/>
</file>

<file path=xl/persons/person22.xml><?xml version="1.0" encoding="utf-8"?>
<personList xmlns="http://schemas.microsoft.com/office/spreadsheetml/2018/threadedcomments" xmlns:x="http://schemas.openxmlformats.org/spreadsheetml/2006/main"/>
</file>

<file path=xl/persons/person23.xml><?xml version="1.0" encoding="utf-8"?>
<personList xmlns="http://schemas.microsoft.com/office/spreadsheetml/2018/threadedcomments" xmlns:x="http://schemas.openxmlformats.org/spreadsheetml/2006/main"/>
</file>

<file path=xl/persons/person24.xml><?xml version="1.0" encoding="utf-8"?>
<personList xmlns="http://schemas.microsoft.com/office/spreadsheetml/2018/threadedcomments" xmlns:x="http://schemas.openxmlformats.org/spreadsheetml/2006/main"/>
</file>

<file path=xl/persons/person25.xml><?xml version="1.0" encoding="utf-8"?>
<personList xmlns="http://schemas.microsoft.com/office/spreadsheetml/2018/threadedcomments" xmlns:x="http://schemas.openxmlformats.org/spreadsheetml/2006/main"/>
</file>

<file path=xl/persons/person26.xml><?xml version="1.0" encoding="utf-8"?>
<personList xmlns="http://schemas.microsoft.com/office/spreadsheetml/2018/threadedcomments" xmlns:x="http://schemas.openxmlformats.org/spreadsheetml/2006/main"/>
</file>

<file path=xl/persons/person27.xml><?xml version="1.0" encoding="utf-8"?>
<personList xmlns="http://schemas.microsoft.com/office/spreadsheetml/2018/threadedcomments" xmlns:x="http://schemas.openxmlformats.org/spreadsheetml/2006/main"/>
</file>

<file path=xl/persons/person28.xml><?xml version="1.0" encoding="utf-8"?>
<personList xmlns="http://schemas.microsoft.com/office/spreadsheetml/2018/threadedcomments" xmlns:x="http://schemas.openxmlformats.org/spreadsheetml/2006/main"/>
</file>

<file path=xl/persons/person29.xml><?xml version="1.0" encoding="utf-8"?>
<personList xmlns="http://schemas.microsoft.com/office/spreadsheetml/2018/threadedcomments" xmlns:x="http://schemas.openxmlformats.org/spreadsheetml/2006/main"/>
</file>

<file path=xl/persons/person30.xml><?xml version="1.0" encoding="utf-8"?>
<personList xmlns="http://schemas.microsoft.com/office/spreadsheetml/2018/threadedcomments" xmlns:x="http://schemas.openxmlformats.org/spreadsheetml/2006/main"/>
</file>

<file path=xl/persons/person31.xml><?xml version="1.0" encoding="utf-8"?>
<personList xmlns="http://schemas.microsoft.com/office/spreadsheetml/2018/threadedcomments" xmlns:x="http://schemas.openxmlformats.org/spreadsheetml/2006/main"/>
</file>

<file path=xl/persons/person32.xml><?xml version="1.0" encoding="utf-8"?>
<personList xmlns="http://schemas.microsoft.com/office/spreadsheetml/2018/threadedcomments" xmlns:x="http://schemas.openxmlformats.org/spreadsheetml/2006/main"/>
</file>

<file path=xl/persons/person33.xml><?xml version="1.0" encoding="utf-8"?>
<personList xmlns="http://schemas.microsoft.com/office/spreadsheetml/2018/threadedcomments" xmlns:x="http://schemas.openxmlformats.org/spreadsheetml/2006/main"/>
</file>

<file path=xl/persons/person34.xml><?xml version="1.0" encoding="utf-8"?>
<personList xmlns="http://schemas.microsoft.com/office/spreadsheetml/2018/threadedcomments" xmlns:x="http://schemas.openxmlformats.org/spreadsheetml/2006/main"/>
</file>

<file path=xl/persons/person35.xml><?xml version="1.0" encoding="utf-8"?>
<personList xmlns="http://schemas.microsoft.com/office/spreadsheetml/2018/threadedcomments" xmlns:x="http://schemas.openxmlformats.org/spreadsheetml/2006/main"/>
</file>

<file path=xl/persons/person36.xml><?xml version="1.0" encoding="utf-8"?>
<personList xmlns="http://schemas.microsoft.com/office/spreadsheetml/2018/threadedcomments" xmlns:x="http://schemas.openxmlformats.org/spreadsheetml/2006/main"/>
</file>

<file path=xl/persons/person37.xml><?xml version="1.0" encoding="utf-8"?>
<personList xmlns="http://schemas.microsoft.com/office/spreadsheetml/2018/threadedcomments" xmlns:x="http://schemas.openxmlformats.org/spreadsheetml/2006/main"/>
</file>

<file path=xl/persons/person38.xml><?xml version="1.0" encoding="utf-8"?>
<personList xmlns="http://schemas.microsoft.com/office/spreadsheetml/2018/threadedcomments" xmlns:x="http://schemas.openxmlformats.org/spreadsheetml/2006/main"/>
</file>

<file path=xl/persons/person39.xml><?xml version="1.0" encoding="utf-8"?>
<personList xmlns="http://schemas.microsoft.com/office/spreadsheetml/2018/threadedcomments" xmlns:x="http://schemas.openxmlformats.org/spreadsheetml/2006/main"/>
</file>

<file path=xl/persons/person40.xml><?xml version="1.0" encoding="utf-8"?>
<personList xmlns="http://schemas.microsoft.com/office/spreadsheetml/2018/threadedcomments" xmlns:x="http://schemas.openxmlformats.org/spreadsheetml/2006/main"/>
</file>

<file path=xl/persons/person41.xml><?xml version="1.0" encoding="utf-8"?>
<personList xmlns="http://schemas.microsoft.com/office/spreadsheetml/2018/threadedcomments" xmlns:x="http://schemas.openxmlformats.org/spreadsheetml/2006/main"/>
</file>

<file path=xl/persons/person42.xml><?xml version="1.0" encoding="utf-8"?>
<personList xmlns="http://schemas.microsoft.com/office/spreadsheetml/2018/threadedcomments" xmlns:x="http://schemas.openxmlformats.org/spreadsheetml/2006/main"/>
</file>

<file path=xl/persons/person43.xml><?xml version="1.0" encoding="utf-8"?>
<personList xmlns="http://schemas.microsoft.com/office/spreadsheetml/2018/threadedcomments" xmlns:x="http://schemas.openxmlformats.org/spreadsheetml/2006/main"/>
</file>

<file path=xl/persons/person44.xml><?xml version="1.0" encoding="utf-8"?>
<personList xmlns="http://schemas.microsoft.com/office/spreadsheetml/2018/threadedcomments" xmlns:x="http://schemas.openxmlformats.org/spreadsheetml/2006/main"/>
</file>

<file path=xl/persons/person45.xml><?xml version="1.0" encoding="utf-8"?>
<personList xmlns="http://schemas.microsoft.com/office/spreadsheetml/2018/threadedcomments" xmlns:x="http://schemas.openxmlformats.org/spreadsheetml/2006/main"/>
</file>

<file path=xl/persons/person46.xml><?xml version="1.0" encoding="utf-8"?>
<personList xmlns="http://schemas.microsoft.com/office/spreadsheetml/2018/threadedcomments" xmlns:x="http://schemas.openxmlformats.org/spreadsheetml/2006/main"/>
</file>

<file path=xl/persons/person47.xml><?xml version="1.0" encoding="utf-8"?>
<personList xmlns="http://schemas.microsoft.com/office/spreadsheetml/2018/threadedcomments" xmlns:x="http://schemas.openxmlformats.org/spreadsheetml/2006/main"/>
</file>

<file path=xl/persons/person48.xml><?xml version="1.0" encoding="utf-8"?>
<personList xmlns="http://schemas.microsoft.com/office/spreadsheetml/2018/threadedcomments" xmlns:x="http://schemas.openxmlformats.org/spreadsheetml/2006/main"/>
</file>

<file path=xl/persons/person49.xml><?xml version="1.0" encoding="utf-8"?>
<personList xmlns="http://schemas.microsoft.com/office/spreadsheetml/2018/threadedcomments" xmlns:x="http://schemas.openxmlformats.org/spreadsheetml/2006/main"/>
</file>

<file path=xl/persons/person50.xml><?xml version="1.0" encoding="utf-8"?>
<personList xmlns="http://schemas.microsoft.com/office/spreadsheetml/2018/threadedcomments" xmlns:x="http://schemas.openxmlformats.org/spreadsheetml/2006/main"/>
</file>

<file path=xl/persons/person51.xml><?xml version="1.0" encoding="utf-8"?>
<personList xmlns="http://schemas.microsoft.com/office/spreadsheetml/2018/threadedcomments" xmlns:x="http://schemas.openxmlformats.org/spreadsheetml/2006/main"/>
</file>

<file path=xl/persons/person52.xml><?xml version="1.0" encoding="utf-8"?>
<personList xmlns="http://schemas.microsoft.com/office/spreadsheetml/2018/threadedcomments" xmlns:x="http://schemas.openxmlformats.org/spreadsheetml/2006/main"/>
</file>

<file path=xl/persons/person53.xml><?xml version="1.0" encoding="utf-8"?>
<personList xmlns="http://schemas.microsoft.com/office/spreadsheetml/2018/threadedcomments" xmlns:x="http://schemas.openxmlformats.org/spreadsheetml/2006/main"/>
</file>

<file path=xl/persons/person54.xml><?xml version="1.0" encoding="utf-8"?>
<personList xmlns="http://schemas.microsoft.com/office/spreadsheetml/2018/threadedcomments" xmlns:x="http://schemas.openxmlformats.org/spreadsheetml/2006/main"/>
</file>

<file path=xl/persons/person55.xml><?xml version="1.0" encoding="utf-8"?>
<personList xmlns="http://schemas.microsoft.com/office/spreadsheetml/2018/threadedcomments" xmlns:x="http://schemas.openxmlformats.org/spreadsheetml/2006/main"/>
</file>

<file path=xl/persons/person56.xml><?xml version="1.0" encoding="utf-8"?>
<personList xmlns="http://schemas.microsoft.com/office/spreadsheetml/2018/threadedcomments" xmlns:x="http://schemas.openxmlformats.org/spreadsheetml/2006/main"/>
</file>

<file path=xl/persons/person57.xml><?xml version="1.0" encoding="utf-8"?>
<personList xmlns="http://schemas.microsoft.com/office/spreadsheetml/2018/threadedcomments" xmlns:x="http://schemas.openxmlformats.org/spreadsheetml/2006/main"/>
</file>

<file path=xl/persons/person58.xml><?xml version="1.0" encoding="utf-8"?>
<personList xmlns="http://schemas.microsoft.com/office/spreadsheetml/2018/threadedcomments" xmlns:x="http://schemas.openxmlformats.org/spreadsheetml/2006/main"/>
</file>

<file path=xl/persons/person59.xml><?xml version="1.0" encoding="utf-8"?>
<personList xmlns="http://schemas.microsoft.com/office/spreadsheetml/2018/threadedcomments" xmlns:x="http://schemas.openxmlformats.org/spreadsheetml/2006/main"/>
</file>

<file path=xl/persons/person60.xml><?xml version="1.0" encoding="utf-8"?>
<personList xmlns="http://schemas.microsoft.com/office/spreadsheetml/2018/threadedcomments" xmlns:x="http://schemas.openxmlformats.org/spreadsheetml/2006/main"/>
</file>

<file path=xl/persons/person61.xml><?xml version="1.0" encoding="utf-8"?>
<personList xmlns="http://schemas.microsoft.com/office/spreadsheetml/2018/threadedcomments" xmlns:x="http://schemas.openxmlformats.org/spreadsheetml/2006/main"/>
</file>

<file path=xl/persons/person62.xml><?xml version="1.0" encoding="utf-8"?>
<personList xmlns="http://schemas.microsoft.com/office/spreadsheetml/2018/threadedcomments" xmlns:x="http://schemas.openxmlformats.org/spreadsheetml/2006/main"/>
</file>

<file path=xl/persons/person63.xml><?xml version="1.0" encoding="utf-8"?>
<personList xmlns="http://schemas.microsoft.com/office/spreadsheetml/2018/threadedcomments" xmlns:x="http://schemas.openxmlformats.org/spreadsheetml/2006/main"/>
</file>

<file path=xl/persons/person64.xml><?xml version="1.0" encoding="utf-8"?>
<personList xmlns="http://schemas.microsoft.com/office/spreadsheetml/2018/threadedcomments" xmlns:x="http://schemas.openxmlformats.org/spreadsheetml/2006/main"/>
</file>

<file path=xl/persons/person65.xml><?xml version="1.0" encoding="utf-8"?>
<personList xmlns="http://schemas.microsoft.com/office/spreadsheetml/2018/threadedcomments" xmlns:x="http://schemas.openxmlformats.org/spreadsheetml/2006/main"/>
</file>

<file path=xl/persons/person66.xml><?xml version="1.0" encoding="utf-8"?>
<personList xmlns="http://schemas.microsoft.com/office/spreadsheetml/2018/threadedcomments" xmlns:x="http://schemas.openxmlformats.org/spreadsheetml/2006/main"/>
</file>

<file path=xl/persons/person67.xml><?xml version="1.0" encoding="utf-8"?>
<personList xmlns="http://schemas.microsoft.com/office/spreadsheetml/2018/threadedcomments" xmlns:x="http://schemas.openxmlformats.org/spreadsheetml/2006/main"/>
</file>

<file path=xl/persons/person68.xml><?xml version="1.0" encoding="utf-8"?>
<personList xmlns="http://schemas.microsoft.com/office/spreadsheetml/2018/threadedcomments" xmlns:x="http://schemas.openxmlformats.org/spreadsheetml/2006/main"/>
</file>

<file path=xl/persons/person69.xml><?xml version="1.0" encoding="utf-8"?>
<personList xmlns="http://schemas.microsoft.com/office/spreadsheetml/2018/threadedcomments" xmlns:x="http://schemas.openxmlformats.org/spreadsheetml/2006/main"/>
</file>

<file path=xl/persons/person70.xml><?xml version="1.0" encoding="utf-8"?>
<personList xmlns="http://schemas.microsoft.com/office/spreadsheetml/2018/threadedcomments" xmlns:x="http://schemas.openxmlformats.org/spreadsheetml/2006/main"/>
</file>

<file path=xl/persons/person71.xml><?xml version="1.0" encoding="utf-8"?>
<personList xmlns="http://schemas.microsoft.com/office/spreadsheetml/2018/threadedcomments" xmlns:x="http://schemas.openxmlformats.org/spreadsheetml/2006/main"/>
</file>

<file path=xl/persons/person72.xml><?xml version="1.0" encoding="utf-8"?>
<personList xmlns="http://schemas.microsoft.com/office/spreadsheetml/2018/threadedcomments" xmlns:x="http://schemas.openxmlformats.org/spreadsheetml/2006/main"/>
</file>

<file path=xl/persons/person73.xml><?xml version="1.0" encoding="utf-8"?>
<personList xmlns="http://schemas.microsoft.com/office/spreadsheetml/2018/threadedcomments" xmlns:x="http://schemas.openxmlformats.org/spreadsheetml/2006/main"/>
</file>

<file path=xl/persons/person74.xml><?xml version="1.0" encoding="utf-8"?>
<personList xmlns="http://schemas.microsoft.com/office/spreadsheetml/2018/threadedcomments" xmlns:x="http://schemas.openxmlformats.org/spreadsheetml/2006/main"/>
</file>

<file path=xl/persons/person75.xml><?xml version="1.0" encoding="utf-8"?>
<personList xmlns="http://schemas.microsoft.com/office/spreadsheetml/2018/threadedcomments" xmlns:x="http://schemas.openxmlformats.org/spreadsheetml/2006/main"/>
</file>

<file path=xl/persons/person76.xml><?xml version="1.0" encoding="utf-8"?>
<personList xmlns="http://schemas.microsoft.com/office/spreadsheetml/2018/threadedcomments" xmlns:x="http://schemas.openxmlformats.org/spreadsheetml/2006/main"/>
</file>

<file path=xl/persons/person77.xml><?xml version="1.0" encoding="utf-8"?>
<personList xmlns="http://schemas.microsoft.com/office/spreadsheetml/2018/threadedcomments" xmlns:x="http://schemas.openxmlformats.org/spreadsheetml/2006/main"/>
</file>

<file path=xl/persons/person78.xml><?xml version="1.0" encoding="utf-8"?>
<personList xmlns="http://schemas.microsoft.com/office/spreadsheetml/2018/threadedcomments" xmlns:x="http://schemas.openxmlformats.org/spreadsheetml/2006/main"/>
</file>

<file path=xl/persons/person79.xml><?xml version="1.0" encoding="utf-8"?>
<personList xmlns="http://schemas.microsoft.com/office/spreadsheetml/2018/threadedcomments" xmlns:x="http://schemas.openxmlformats.org/spreadsheetml/2006/main"/>
</file>

<file path=xl/persons/person80.xml><?xml version="1.0" encoding="utf-8"?>
<personList xmlns="http://schemas.microsoft.com/office/spreadsheetml/2018/threadedcomments" xmlns:x="http://schemas.openxmlformats.org/spreadsheetml/2006/main"/>
</file>

<file path=xl/persons/person81.xml><?xml version="1.0" encoding="utf-8"?>
<personList xmlns="http://schemas.microsoft.com/office/spreadsheetml/2018/threadedcomments" xmlns:x="http://schemas.openxmlformats.org/spreadsheetml/2006/main"/>
</file>

<file path=xl/persons/person82.xml><?xml version="1.0" encoding="utf-8"?>
<personList xmlns="http://schemas.microsoft.com/office/spreadsheetml/2018/threadedcomments" xmlns:x="http://schemas.openxmlformats.org/spreadsheetml/2006/main"/>
</file>

<file path=xl/persons/person83.xml><?xml version="1.0" encoding="utf-8"?>
<personList xmlns="http://schemas.microsoft.com/office/spreadsheetml/2018/threadedcomments" xmlns:x="http://schemas.openxmlformats.org/spreadsheetml/2006/main"/>
</file>

<file path=xl/persons/person84.xml><?xml version="1.0" encoding="utf-8"?>
<personList xmlns="http://schemas.microsoft.com/office/spreadsheetml/2018/threadedcomments" xmlns:x="http://schemas.openxmlformats.org/spreadsheetml/2006/main"/>
</file>

<file path=xl/persons/person85.xml><?xml version="1.0" encoding="utf-8"?>
<personList xmlns="http://schemas.microsoft.com/office/spreadsheetml/2018/threadedcomments" xmlns:x="http://schemas.openxmlformats.org/spreadsheetml/2006/main"/>
</file>

<file path=xl/persons/person86.xml><?xml version="1.0" encoding="utf-8"?>
<personList xmlns="http://schemas.microsoft.com/office/spreadsheetml/2018/threadedcomments" xmlns:x="http://schemas.openxmlformats.org/spreadsheetml/2006/main"/>
</file>

<file path=xl/persons/person87.xml><?xml version="1.0" encoding="utf-8"?>
<personList xmlns="http://schemas.microsoft.com/office/spreadsheetml/2018/threadedcomments" xmlns:x="http://schemas.openxmlformats.org/spreadsheetml/2006/main"/>
</file>

<file path=xl/persons/person88.xml><?xml version="1.0" encoding="utf-8"?>
<personList xmlns="http://schemas.microsoft.com/office/spreadsheetml/2018/threadedcomments" xmlns:x="http://schemas.openxmlformats.org/spreadsheetml/2006/main"/>
</file>

<file path=xl/persons/person89.xml><?xml version="1.0" encoding="utf-8"?>
<personList xmlns="http://schemas.microsoft.com/office/spreadsheetml/2018/threadedcomments" xmlns:x="http://schemas.openxmlformats.org/spreadsheetml/2006/main"/>
</file>

<file path=xl/persons/person90.xml><?xml version="1.0" encoding="utf-8"?>
<personList xmlns="http://schemas.microsoft.com/office/spreadsheetml/2018/threadedcomments" xmlns:x="http://schemas.openxmlformats.org/spreadsheetml/2006/main"/>
</file>

<file path=xl/persons/person91.xml><?xml version="1.0" encoding="utf-8"?>
<personList xmlns="http://schemas.microsoft.com/office/spreadsheetml/2018/threadedcomments" xmlns:x="http://schemas.openxmlformats.org/spreadsheetml/2006/main"/>
</file>

<file path=xl/persons/person92.xml><?xml version="1.0" encoding="utf-8"?>
<personList xmlns="http://schemas.microsoft.com/office/spreadsheetml/2018/threadedcomments" xmlns:x="http://schemas.openxmlformats.org/spreadsheetml/2006/main"/>
</file>

<file path=xl/persons/person93.xml><?xml version="1.0" encoding="utf-8"?>
<personList xmlns="http://schemas.microsoft.com/office/spreadsheetml/2018/threadedcomments" xmlns:x="http://schemas.openxmlformats.org/spreadsheetml/2006/main"/>
</file>

<file path=xl/persons/person94.xml><?xml version="1.0" encoding="utf-8"?>
<personList xmlns="http://schemas.microsoft.com/office/spreadsheetml/2018/threadedcomments" xmlns:x="http://schemas.openxmlformats.org/spreadsheetml/2006/main"/>
</file>

<file path=xl/persons/person95.xml><?xml version="1.0" encoding="utf-8"?>
<personList xmlns="http://schemas.microsoft.com/office/spreadsheetml/2018/threadedcomments" xmlns:x="http://schemas.openxmlformats.org/spreadsheetml/2006/main"/>
</file>

<file path=xl/persons/person96.xml><?xml version="1.0" encoding="utf-8"?>
<personList xmlns="http://schemas.microsoft.com/office/spreadsheetml/2018/threadedcomments" xmlns:x="http://schemas.openxmlformats.org/spreadsheetml/2006/main"/>
</file>

<file path=xl/persons/person97.xml><?xml version="1.0" encoding="utf-8"?>
<personList xmlns="http://schemas.microsoft.com/office/spreadsheetml/2018/threadedcomments" xmlns:x="http://schemas.openxmlformats.org/spreadsheetml/2006/main"/>
</file>

<file path=xl/persons/person98.xml><?xml version="1.0" encoding="utf-8"?>
<personList xmlns="http://schemas.microsoft.com/office/spreadsheetml/2018/threadedcomments" xmlns:x="http://schemas.openxmlformats.org/spreadsheetml/2006/main"/>
</file>

<file path=xl/persons/person99.xml><?xml version="1.0" encoding="utf-8"?>
<personList xmlns="http://schemas.microsoft.com/office/spreadsheetml/2018/threadedcomments" xmlns:x="http://schemas.openxmlformats.org/spreadsheetml/2006/main"/>
</file>

<file path=xl/persons/person100.xml><?xml version="1.0" encoding="utf-8"?>
<personList xmlns="http://schemas.microsoft.com/office/spreadsheetml/2018/threadedcomments" xmlns:x="http://schemas.openxmlformats.org/spreadsheetml/2006/main"/>
</file>

<file path=xl/persons/person101.xml><?xml version="1.0" encoding="utf-8"?>
<personList xmlns="http://schemas.microsoft.com/office/spreadsheetml/2018/threadedcomments" xmlns:x="http://schemas.openxmlformats.org/spreadsheetml/2006/main"/>
</file>

<file path=xl/persons/person102.xml><?xml version="1.0" encoding="utf-8"?>
<personList xmlns="http://schemas.microsoft.com/office/spreadsheetml/2018/threadedcomments" xmlns:x="http://schemas.openxmlformats.org/spreadsheetml/2006/main"/>
</file>

<file path=xl/persons/person103.xml><?xml version="1.0" encoding="utf-8"?>
<personList xmlns="http://schemas.microsoft.com/office/spreadsheetml/2018/threadedcomments" xmlns:x="http://schemas.openxmlformats.org/spreadsheetml/2006/main"/>
</file>

<file path=xl/persons/person104.xml><?xml version="1.0" encoding="utf-8"?>
<personList xmlns="http://schemas.microsoft.com/office/spreadsheetml/2018/threadedcomments" xmlns:x="http://schemas.openxmlformats.org/spreadsheetml/2006/main"/>
</file>

<file path=xl/persons/person105.xml><?xml version="1.0" encoding="utf-8"?>
<personList xmlns="http://schemas.microsoft.com/office/spreadsheetml/2018/threadedcomments" xmlns:x="http://schemas.openxmlformats.org/spreadsheetml/2006/main"/>
</file>

<file path=xl/persons/person106.xml><?xml version="1.0" encoding="utf-8"?>
<personList xmlns="http://schemas.microsoft.com/office/spreadsheetml/2018/threadedcomments" xmlns:x="http://schemas.openxmlformats.org/spreadsheetml/2006/main"/>
</file>

<file path=xl/persons/person107.xml><?xml version="1.0" encoding="utf-8"?>
<personList xmlns="http://schemas.microsoft.com/office/spreadsheetml/2018/threadedcomments" xmlns:x="http://schemas.openxmlformats.org/spreadsheetml/2006/main"/>
</file>

<file path=xl/persons/person108.xml><?xml version="1.0" encoding="utf-8"?>
<personList xmlns="http://schemas.microsoft.com/office/spreadsheetml/2018/threadedcomments" xmlns:x="http://schemas.openxmlformats.org/spreadsheetml/2006/main"/>
</file>

<file path=xl/persons/person109.xml><?xml version="1.0" encoding="utf-8"?>
<personList xmlns="http://schemas.microsoft.com/office/spreadsheetml/2018/threadedcomments" xmlns:x="http://schemas.openxmlformats.org/spreadsheetml/2006/main"/>
</file>

<file path=xl/persons/person110.xml><?xml version="1.0" encoding="utf-8"?>
<personList xmlns="http://schemas.microsoft.com/office/spreadsheetml/2018/threadedcomments" xmlns:x="http://schemas.openxmlformats.org/spreadsheetml/2006/main"/>
</file>

<file path=xl/persons/person111.xml><?xml version="1.0" encoding="utf-8"?>
<personList xmlns="http://schemas.microsoft.com/office/spreadsheetml/2018/threadedcomments" xmlns:x="http://schemas.openxmlformats.org/spreadsheetml/2006/main"/>
</file>

<file path=xl/persons/person112.xml><?xml version="1.0" encoding="utf-8"?>
<personList xmlns="http://schemas.microsoft.com/office/spreadsheetml/2018/threadedcomments" xmlns:x="http://schemas.openxmlformats.org/spreadsheetml/2006/main"/>
</file>

<file path=xl/persons/person113.xml><?xml version="1.0" encoding="utf-8"?>
<personList xmlns="http://schemas.microsoft.com/office/spreadsheetml/2018/threadedcomments" xmlns:x="http://schemas.openxmlformats.org/spreadsheetml/2006/main"/>
</file>

<file path=xl/persons/person114.xml><?xml version="1.0" encoding="utf-8"?>
<personList xmlns="http://schemas.microsoft.com/office/spreadsheetml/2018/threadedcomments" xmlns:x="http://schemas.openxmlformats.org/spreadsheetml/2006/main"/>
</file>

<file path=xl/persons/person115.xml><?xml version="1.0" encoding="utf-8"?>
<personList xmlns="http://schemas.microsoft.com/office/spreadsheetml/2018/threadedcomments" xmlns:x="http://schemas.openxmlformats.org/spreadsheetml/2006/main"/>
</file>

<file path=xl/persons/person116.xml><?xml version="1.0" encoding="utf-8"?>
<personList xmlns="http://schemas.microsoft.com/office/spreadsheetml/2018/threadedcomments" xmlns:x="http://schemas.openxmlformats.org/spreadsheetml/2006/main"/>
</file>

<file path=xl/persons/person117.xml><?xml version="1.0" encoding="utf-8"?>
<personList xmlns="http://schemas.microsoft.com/office/spreadsheetml/2018/threadedcomments" xmlns:x="http://schemas.openxmlformats.org/spreadsheetml/2006/main"/>
</file>

<file path=xl/persons/person118.xml><?xml version="1.0" encoding="utf-8"?>
<personList xmlns="http://schemas.microsoft.com/office/spreadsheetml/2018/threadedcomments" xmlns:x="http://schemas.openxmlformats.org/spreadsheetml/2006/main"/>
</file>

<file path=xl/persons/person119.xml><?xml version="1.0" encoding="utf-8"?>
<personList xmlns="http://schemas.microsoft.com/office/spreadsheetml/2018/threadedcomments" xmlns:x="http://schemas.openxmlformats.org/spreadsheetml/2006/main"/>
</file>

<file path=xl/persons/person120.xml><?xml version="1.0" encoding="utf-8"?>
<personList xmlns="http://schemas.microsoft.com/office/spreadsheetml/2018/threadedcomments" xmlns:x="http://schemas.openxmlformats.org/spreadsheetml/2006/main"/>
</file>

<file path=xl/persons/person121.xml><?xml version="1.0" encoding="utf-8"?>
<personList xmlns="http://schemas.microsoft.com/office/spreadsheetml/2018/threadedcomments" xmlns:x="http://schemas.openxmlformats.org/spreadsheetml/2006/main"/>
</file>

<file path=xl/persons/person122.xml><?xml version="1.0" encoding="utf-8"?>
<personList xmlns="http://schemas.microsoft.com/office/spreadsheetml/2018/threadedcomments" xmlns:x="http://schemas.openxmlformats.org/spreadsheetml/2006/main"/>
</file>

<file path=xl/persons/person123.xml><?xml version="1.0" encoding="utf-8"?>
<personList xmlns="http://schemas.microsoft.com/office/spreadsheetml/2018/threadedcomments" xmlns:x="http://schemas.openxmlformats.org/spreadsheetml/2006/main"/>
</file>

<file path=xl/persons/person124.xml><?xml version="1.0" encoding="utf-8"?>
<personList xmlns="http://schemas.microsoft.com/office/spreadsheetml/2018/threadedcomments" xmlns:x="http://schemas.openxmlformats.org/spreadsheetml/2006/main"/>
</file>

<file path=xl/persons/person125.xml><?xml version="1.0" encoding="utf-8"?>
<personList xmlns="http://schemas.microsoft.com/office/spreadsheetml/2018/threadedcomments" xmlns:x="http://schemas.openxmlformats.org/spreadsheetml/2006/main"/>
</file>

<file path=xl/persons/person126.xml><?xml version="1.0" encoding="utf-8"?>
<personList xmlns="http://schemas.microsoft.com/office/spreadsheetml/2018/threadedcomments" xmlns:x="http://schemas.openxmlformats.org/spreadsheetml/2006/main"/>
</file>

<file path=xl/persons/person127.xml><?xml version="1.0" encoding="utf-8"?>
<personList xmlns="http://schemas.microsoft.com/office/spreadsheetml/2018/threadedcomments" xmlns:x="http://schemas.openxmlformats.org/spreadsheetml/2006/main"/>
</file>

<file path=xl/persons/person128.xml><?xml version="1.0" encoding="utf-8"?>
<personList xmlns="http://schemas.microsoft.com/office/spreadsheetml/2018/threadedcomments" xmlns:x="http://schemas.openxmlformats.org/spreadsheetml/2006/main"/>
</file>

<file path=xl/persons/person129.xml><?xml version="1.0" encoding="utf-8"?>
<personList xmlns="http://schemas.microsoft.com/office/spreadsheetml/2018/threadedcomments" xmlns:x="http://schemas.openxmlformats.org/spreadsheetml/2006/main"/>
</file>

<file path=xl/persons/person130.xml><?xml version="1.0" encoding="utf-8"?>
<personList xmlns="http://schemas.microsoft.com/office/spreadsheetml/2018/threadedcomments" xmlns:x="http://schemas.openxmlformats.org/spreadsheetml/2006/main"/>
</file>

<file path=xl/persons/person131.xml><?xml version="1.0" encoding="utf-8"?>
<personList xmlns="http://schemas.microsoft.com/office/spreadsheetml/2018/threadedcomments" xmlns:x="http://schemas.openxmlformats.org/spreadsheetml/2006/main"/>
</file>

<file path=xl/persons/person132.xml><?xml version="1.0" encoding="utf-8"?>
<personList xmlns="http://schemas.microsoft.com/office/spreadsheetml/2018/threadedcomments" xmlns:x="http://schemas.openxmlformats.org/spreadsheetml/2006/main"/>
</file>

<file path=xl/persons/person133.xml><?xml version="1.0" encoding="utf-8"?>
<personList xmlns="http://schemas.microsoft.com/office/spreadsheetml/2018/threadedcomments" xmlns:x="http://schemas.openxmlformats.org/spreadsheetml/2006/main"/>
</file>

<file path=xl/persons/person134.xml><?xml version="1.0" encoding="utf-8"?>
<personList xmlns="http://schemas.microsoft.com/office/spreadsheetml/2018/threadedcomments" xmlns:x="http://schemas.openxmlformats.org/spreadsheetml/2006/main"/>
</file>

<file path=xl/persons/person135.xml><?xml version="1.0" encoding="utf-8"?>
<personList xmlns="http://schemas.microsoft.com/office/spreadsheetml/2018/threadedcomments" xmlns:x="http://schemas.openxmlformats.org/spreadsheetml/2006/main"/>
</file>

<file path=xl/persons/person136.xml><?xml version="1.0" encoding="utf-8"?>
<personList xmlns="http://schemas.microsoft.com/office/spreadsheetml/2018/threadedcomments" xmlns:x="http://schemas.openxmlformats.org/spreadsheetml/2006/main"/>
</file>

<file path=xl/persons/person137.xml><?xml version="1.0" encoding="utf-8"?>
<personList xmlns="http://schemas.microsoft.com/office/spreadsheetml/2018/threadedcomments" xmlns:x="http://schemas.openxmlformats.org/spreadsheetml/2006/main"/>
</file>

<file path=xl/persons/person138.xml><?xml version="1.0" encoding="utf-8"?>
<personList xmlns="http://schemas.microsoft.com/office/spreadsheetml/2018/threadedcomments" xmlns:x="http://schemas.openxmlformats.org/spreadsheetml/2006/main"/>
</file>

<file path=xl/persons/person139.xml><?xml version="1.0" encoding="utf-8"?>
<personList xmlns="http://schemas.microsoft.com/office/spreadsheetml/2018/threadedcomments" xmlns:x="http://schemas.openxmlformats.org/spreadsheetml/2006/main"/>
</file>

<file path=xl/persons/person140.xml><?xml version="1.0" encoding="utf-8"?>
<personList xmlns="http://schemas.microsoft.com/office/spreadsheetml/2018/threadedcomments" xmlns:x="http://schemas.openxmlformats.org/spreadsheetml/2006/main"/>
</file>

<file path=xl/persons/person141.xml><?xml version="1.0" encoding="utf-8"?>
<personList xmlns="http://schemas.microsoft.com/office/spreadsheetml/2018/threadedcomments" xmlns:x="http://schemas.openxmlformats.org/spreadsheetml/2006/main"/>
</file>

<file path=xl/persons/person142.xml><?xml version="1.0" encoding="utf-8"?>
<personList xmlns="http://schemas.microsoft.com/office/spreadsheetml/2018/threadedcomments" xmlns:x="http://schemas.openxmlformats.org/spreadsheetml/2006/main"/>
</file>

<file path=xl/persons/person143.xml><?xml version="1.0" encoding="utf-8"?>
<personList xmlns="http://schemas.microsoft.com/office/spreadsheetml/2018/threadedcomments" xmlns:x="http://schemas.openxmlformats.org/spreadsheetml/2006/main"/>
</file>

<file path=xl/persons/person144.xml><?xml version="1.0" encoding="utf-8"?>
<personList xmlns="http://schemas.microsoft.com/office/spreadsheetml/2018/threadedcomments" xmlns:x="http://schemas.openxmlformats.org/spreadsheetml/2006/main"/>
</file>

<file path=xl/persons/person145.xml><?xml version="1.0" encoding="utf-8"?>
<personList xmlns="http://schemas.microsoft.com/office/spreadsheetml/2018/threadedcomments" xmlns:x="http://schemas.openxmlformats.org/spreadsheetml/2006/main"/>
</file>

<file path=xl/persons/person146.xml><?xml version="1.0" encoding="utf-8"?>
<personList xmlns="http://schemas.microsoft.com/office/spreadsheetml/2018/threadedcomments" xmlns:x="http://schemas.openxmlformats.org/spreadsheetml/2006/main"/>
</file>

<file path=xl/persons/person147.xml><?xml version="1.0" encoding="utf-8"?>
<personList xmlns="http://schemas.microsoft.com/office/spreadsheetml/2018/threadedcomments" xmlns:x="http://schemas.openxmlformats.org/spreadsheetml/2006/main"/>
</file>

<file path=xl/persons/person148.xml><?xml version="1.0" encoding="utf-8"?>
<personList xmlns="http://schemas.microsoft.com/office/spreadsheetml/2018/threadedcomments" xmlns:x="http://schemas.openxmlformats.org/spreadsheetml/2006/main"/>
</file>

<file path=xl/persons/person149.xml><?xml version="1.0" encoding="utf-8"?>
<personList xmlns="http://schemas.microsoft.com/office/spreadsheetml/2018/threadedcomments" xmlns:x="http://schemas.openxmlformats.org/spreadsheetml/2006/main"/>
</file>

<file path=xl/persons/person150.xml><?xml version="1.0" encoding="utf-8"?>
<personList xmlns="http://schemas.microsoft.com/office/spreadsheetml/2018/threadedcomments" xmlns:x="http://schemas.openxmlformats.org/spreadsheetml/2006/main"/>
</file>

<file path=xl/persons/person151.xml><?xml version="1.0" encoding="utf-8"?>
<personList xmlns="http://schemas.microsoft.com/office/spreadsheetml/2018/threadedcomments" xmlns:x="http://schemas.openxmlformats.org/spreadsheetml/2006/main"/>
</file>

<file path=xl/persons/person152.xml><?xml version="1.0" encoding="utf-8"?>
<personList xmlns="http://schemas.microsoft.com/office/spreadsheetml/2018/threadedcomments" xmlns:x="http://schemas.openxmlformats.org/spreadsheetml/2006/main"/>
</file>

<file path=xl/persons/person153.xml><?xml version="1.0" encoding="utf-8"?>
<personList xmlns="http://schemas.microsoft.com/office/spreadsheetml/2018/threadedcomments" xmlns:x="http://schemas.openxmlformats.org/spreadsheetml/2006/main"/>
</file>

<file path=xl/persons/person154.xml><?xml version="1.0" encoding="utf-8"?>
<personList xmlns="http://schemas.microsoft.com/office/spreadsheetml/2018/threadedcomments" xmlns:x="http://schemas.openxmlformats.org/spreadsheetml/2006/main"/>
</file>

<file path=xl/persons/person155.xml><?xml version="1.0" encoding="utf-8"?>
<personList xmlns="http://schemas.microsoft.com/office/spreadsheetml/2018/threadedcomments" xmlns:x="http://schemas.openxmlformats.org/spreadsheetml/2006/main"/>
</file>

<file path=xl/persons/person156.xml><?xml version="1.0" encoding="utf-8"?>
<personList xmlns="http://schemas.microsoft.com/office/spreadsheetml/2018/threadedcomments" xmlns:x="http://schemas.openxmlformats.org/spreadsheetml/2006/main"/>
</file>

<file path=xl/persons/person157.xml><?xml version="1.0" encoding="utf-8"?>
<personList xmlns="http://schemas.microsoft.com/office/spreadsheetml/2018/threadedcomments" xmlns:x="http://schemas.openxmlformats.org/spreadsheetml/2006/main"/>
</file>

<file path=xl/persons/person158.xml><?xml version="1.0" encoding="utf-8"?>
<personList xmlns="http://schemas.microsoft.com/office/spreadsheetml/2018/threadedcomments" xmlns:x="http://schemas.openxmlformats.org/spreadsheetml/2006/main"/>
</file>

<file path=xl/persons/person159.xml><?xml version="1.0" encoding="utf-8"?>
<personList xmlns="http://schemas.microsoft.com/office/spreadsheetml/2018/threadedcomments" xmlns:x="http://schemas.openxmlformats.org/spreadsheetml/2006/main"/>
</file>

<file path=xl/persons/person160.xml><?xml version="1.0" encoding="utf-8"?>
<personList xmlns="http://schemas.microsoft.com/office/spreadsheetml/2018/threadedcomments" xmlns:x="http://schemas.openxmlformats.org/spreadsheetml/2006/main"/>
</file>

<file path=xl/persons/person161.xml><?xml version="1.0" encoding="utf-8"?>
<personList xmlns="http://schemas.microsoft.com/office/spreadsheetml/2018/threadedcomments" xmlns:x="http://schemas.openxmlformats.org/spreadsheetml/2006/main"/>
</file>

<file path=xl/persons/person162.xml><?xml version="1.0" encoding="utf-8"?>
<personList xmlns="http://schemas.microsoft.com/office/spreadsheetml/2018/threadedcomments" xmlns:x="http://schemas.openxmlformats.org/spreadsheetml/2006/main"/>
</file>

<file path=xl/persons/person163.xml><?xml version="1.0" encoding="utf-8"?>
<personList xmlns="http://schemas.microsoft.com/office/spreadsheetml/2018/threadedcomments" xmlns:x="http://schemas.openxmlformats.org/spreadsheetml/2006/main"/>
</file>

<file path=xl/persons/person164.xml><?xml version="1.0" encoding="utf-8"?>
<personList xmlns="http://schemas.microsoft.com/office/spreadsheetml/2018/threadedcomments" xmlns:x="http://schemas.openxmlformats.org/spreadsheetml/2006/main"/>
</file>

<file path=xl/persons/person165.xml><?xml version="1.0" encoding="utf-8"?>
<personList xmlns="http://schemas.microsoft.com/office/spreadsheetml/2018/threadedcomments" xmlns:x="http://schemas.openxmlformats.org/spreadsheetml/2006/main"/>
</file>

<file path=xl/persons/person166.xml><?xml version="1.0" encoding="utf-8"?>
<personList xmlns="http://schemas.microsoft.com/office/spreadsheetml/2018/threadedcomments" xmlns:x="http://schemas.openxmlformats.org/spreadsheetml/2006/main"/>
</file>

<file path=xl/persons/person167.xml><?xml version="1.0" encoding="utf-8"?>
<personList xmlns="http://schemas.microsoft.com/office/spreadsheetml/2018/threadedcomments" xmlns:x="http://schemas.openxmlformats.org/spreadsheetml/2006/main"/>
</file>

<file path=xl/persons/person168.xml><?xml version="1.0" encoding="utf-8"?>
<personList xmlns="http://schemas.microsoft.com/office/spreadsheetml/2018/threadedcomments" xmlns:x="http://schemas.openxmlformats.org/spreadsheetml/2006/main"/>
</file>

<file path=xl/persons/person169.xml><?xml version="1.0" encoding="utf-8"?>
<personList xmlns="http://schemas.microsoft.com/office/spreadsheetml/2018/threadedcomments" xmlns:x="http://schemas.openxmlformats.org/spreadsheetml/2006/main"/>
</file>

<file path=xl/persons/person170.xml><?xml version="1.0" encoding="utf-8"?>
<personList xmlns="http://schemas.microsoft.com/office/spreadsheetml/2018/threadedcomments" xmlns:x="http://schemas.openxmlformats.org/spreadsheetml/2006/main"/>
</file>

<file path=xl/persons/person171.xml><?xml version="1.0" encoding="utf-8"?>
<personList xmlns="http://schemas.microsoft.com/office/spreadsheetml/2018/threadedcomments" xmlns:x="http://schemas.openxmlformats.org/spreadsheetml/2006/main"/>
</file>

<file path=xl/persons/person172.xml><?xml version="1.0" encoding="utf-8"?>
<personList xmlns="http://schemas.microsoft.com/office/spreadsheetml/2018/threadedcomments" xmlns:x="http://schemas.openxmlformats.org/spreadsheetml/2006/main"/>
</file>

<file path=xl/persons/person173.xml><?xml version="1.0" encoding="utf-8"?>
<personList xmlns="http://schemas.microsoft.com/office/spreadsheetml/2018/threadedcomments" xmlns:x="http://schemas.openxmlformats.org/spreadsheetml/2006/main"/>
</file>

<file path=xl/persons/person174.xml><?xml version="1.0" encoding="utf-8"?>
<personList xmlns="http://schemas.microsoft.com/office/spreadsheetml/2018/threadedcomments" xmlns:x="http://schemas.openxmlformats.org/spreadsheetml/2006/main"/>
</file>

<file path=xl/persons/person175.xml><?xml version="1.0" encoding="utf-8"?>
<personList xmlns="http://schemas.microsoft.com/office/spreadsheetml/2018/threadedcomments" xmlns:x="http://schemas.openxmlformats.org/spreadsheetml/2006/main"/>
</file>

<file path=xl/persons/person176.xml><?xml version="1.0" encoding="utf-8"?>
<personList xmlns="http://schemas.microsoft.com/office/spreadsheetml/2018/threadedcomments" xmlns:x="http://schemas.openxmlformats.org/spreadsheetml/2006/main"/>
</file>

<file path=xl/persons/person177.xml><?xml version="1.0" encoding="utf-8"?>
<personList xmlns="http://schemas.microsoft.com/office/spreadsheetml/2018/threadedcomments" xmlns:x="http://schemas.openxmlformats.org/spreadsheetml/2006/main"/>
</file>

<file path=xl/persons/person178.xml><?xml version="1.0" encoding="utf-8"?>
<personList xmlns="http://schemas.microsoft.com/office/spreadsheetml/2018/threadedcomments" xmlns:x="http://schemas.openxmlformats.org/spreadsheetml/2006/main"/>
</file>

<file path=xl/persons/person179.xml><?xml version="1.0" encoding="utf-8"?>
<personList xmlns="http://schemas.microsoft.com/office/spreadsheetml/2018/threadedcomments" xmlns:x="http://schemas.openxmlformats.org/spreadsheetml/2006/main"/>
</file>

<file path=xl/persons/person180.xml><?xml version="1.0" encoding="utf-8"?>
<personList xmlns="http://schemas.microsoft.com/office/spreadsheetml/2018/threadedcomments" xmlns:x="http://schemas.openxmlformats.org/spreadsheetml/2006/main"/>
</file>

<file path=xl/persons/person181.xml><?xml version="1.0" encoding="utf-8"?>
<personList xmlns="http://schemas.microsoft.com/office/spreadsheetml/2018/threadedcomments" xmlns:x="http://schemas.openxmlformats.org/spreadsheetml/2006/main"/>
</file>

<file path=xl/persons/person182.xml><?xml version="1.0" encoding="utf-8"?>
<personList xmlns="http://schemas.microsoft.com/office/spreadsheetml/2018/threadedcomments" xmlns:x="http://schemas.openxmlformats.org/spreadsheetml/2006/main"/>
</file>

<file path=xl/persons/person183.xml><?xml version="1.0" encoding="utf-8"?>
<personList xmlns="http://schemas.microsoft.com/office/spreadsheetml/2018/threadedcomments" xmlns:x="http://schemas.openxmlformats.org/spreadsheetml/2006/main"/>
</file>

<file path=xl/persons/person184.xml><?xml version="1.0" encoding="utf-8"?>
<personList xmlns="http://schemas.microsoft.com/office/spreadsheetml/2018/threadedcomments" xmlns:x="http://schemas.openxmlformats.org/spreadsheetml/2006/main"/>
</file>

<file path=xl/persons/person185.xml><?xml version="1.0" encoding="utf-8"?>
<personList xmlns="http://schemas.microsoft.com/office/spreadsheetml/2018/threadedcomments" xmlns:x="http://schemas.openxmlformats.org/spreadsheetml/2006/main"/>
</file>

<file path=xl/persons/person186.xml><?xml version="1.0" encoding="utf-8"?>
<personList xmlns="http://schemas.microsoft.com/office/spreadsheetml/2018/threadedcomments" xmlns:x="http://schemas.openxmlformats.org/spreadsheetml/2006/main"/>
</file>

<file path=xl/persons/person187.xml><?xml version="1.0" encoding="utf-8"?>
<personList xmlns="http://schemas.microsoft.com/office/spreadsheetml/2018/threadedcomments" xmlns:x="http://schemas.openxmlformats.org/spreadsheetml/2006/main"/>
</file>

<file path=xl/persons/person188.xml><?xml version="1.0" encoding="utf-8"?>
<personList xmlns="http://schemas.microsoft.com/office/spreadsheetml/2018/threadedcomments" xmlns:x="http://schemas.openxmlformats.org/spreadsheetml/2006/main"/>
</file>

<file path=xl/persons/person189.xml><?xml version="1.0" encoding="utf-8"?>
<personList xmlns="http://schemas.microsoft.com/office/spreadsheetml/2018/threadedcomments" xmlns:x="http://schemas.openxmlformats.org/spreadsheetml/2006/main"/>
</file>

<file path=xl/persons/person190.xml><?xml version="1.0" encoding="utf-8"?>
<personList xmlns="http://schemas.microsoft.com/office/spreadsheetml/2018/threadedcomments" xmlns:x="http://schemas.openxmlformats.org/spreadsheetml/2006/main"/>
</file>

<file path=xl/persons/person191.xml><?xml version="1.0" encoding="utf-8"?>
<personList xmlns="http://schemas.microsoft.com/office/spreadsheetml/2018/threadedcomments" xmlns:x="http://schemas.openxmlformats.org/spreadsheetml/2006/main"/>
</file>

<file path=xl/persons/person192.xml><?xml version="1.0" encoding="utf-8"?>
<personList xmlns="http://schemas.microsoft.com/office/spreadsheetml/2018/threadedcomments" xmlns:x="http://schemas.openxmlformats.org/spreadsheetml/2006/main"/>
</file>

<file path=xl/persons/person193.xml><?xml version="1.0" encoding="utf-8"?>
<personList xmlns="http://schemas.microsoft.com/office/spreadsheetml/2018/threadedcomments" xmlns:x="http://schemas.openxmlformats.org/spreadsheetml/2006/main"/>
</file>

<file path=xl/persons/person194.xml><?xml version="1.0" encoding="utf-8"?>
<personList xmlns="http://schemas.microsoft.com/office/spreadsheetml/2018/threadedcomments" xmlns:x="http://schemas.openxmlformats.org/spreadsheetml/2006/main"/>
</file>

<file path=xl/persons/person195.xml><?xml version="1.0" encoding="utf-8"?>
<personList xmlns="http://schemas.microsoft.com/office/spreadsheetml/2018/threadedcomments" xmlns:x="http://schemas.openxmlformats.org/spreadsheetml/2006/main"/>
</file>

<file path=xl/persons/person196.xml><?xml version="1.0" encoding="utf-8"?>
<personList xmlns="http://schemas.microsoft.com/office/spreadsheetml/2018/threadedcomments" xmlns:x="http://schemas.openxmlformats.org/spreadsheetml/2006/main"/>
</file>

<file path=xl/persons/person197.xml><?xml version="1.0" encoding="utf-8"?>
<personList xmlns="http://schemas.microsoft.com/office/spreadsheetml/2018/threadedcomments" xmlns:x="http://schemas.openxmlformats.org/spreadsheetml/2006/main"/>
</file>

<file path=xl/persons/person198.xml><?xml version="1.0" encoding="utf-8"?>
<personList xmlns="http://schemas.microsoft.com/office/spreadsheetml/2018/threadedcomments" xmlns:x="http://schemas.openxmlformats.org/spreadsheetml/2006/main"/>
</file>

<file path=xl/persons/person199.xml><?xml version="1.0" encoding="utf-8"?>
<personList xmlns="http://schemas.microsoft.com/office/spreadsheetml/2018/threadedcomments" xmlns:x="http://schemas.openxmlformats.org/spreadsheetml/2006/main"/>
</file>

<file path=xl/persons/person200.xml><?xml version="1.0" encoding="utf-8"?>
<personList xmlns="http://schemas.microsoft.com/office/spreadsheetml/2018/threadedcomments" xmlns:x="http://schemas.openxmlformats.org/spreadsheetml/2006/main"/>
</file>

<file path=xl/persons/person201.xml><?xml version="1.0" encoding="utf-8"?>
<personList xmlns="http://schemas.microsoft.com/office/spreadsheetml/2018/threadedcomments" xmlns:x="http://schemas.openxmlformats.org/spreadsheetml/2006/main"/>
</file>

<file path=xl/persons/person202.xml><?xml version="1.0" encoding="utf-8"?>
<personList xmlns="http://schemas.microsoft.com/office/spreadsheetml/2018/threadedcomments" xmlns:x="http://schemas.openxmlformats.org/spreadsheetml/2006/main"/>
</file>

<file path=xl/persons/person203.xml><?xml version="1.0" encoding="utf-8"?>
<personList xmlns="http://schemas.microsoft.com/office/spreadsheetml/2018/threadedcomments" xmlns:x="http://schemas.openxmlformats.org/spreadsheetml/2006/main"/>
</file>

<file path=xl/persons/person204.xml><?xml version="1.0" encoding="utf-8"?>
<personList xmlns="http://schemas.microsoft.com/office/spreadsheetml/2018/threadedcomments" xmlns:x="http://schemas.openxmlformats.org/spreadsheetml/2006/main"/>
</file>

<file path=xl/persons/person205.xml><?xml version="1.0" encoding="utf-8"?>
<personList xmlns="http://schemas.microsoft.com/office/spreadsheetml/2018/threadedcomments" xmlns:x="http://schemas.openxmlformats.org/spreadsheetml/2006/main"/>
</file>

<file path=xl/persons/person206.xml><?xml version="1.0" encoding="utf-8"?>
<personList xmlns="http://schemas.microsoft.com/office/spreadsheetml/2018/threadedcomments" xmlns:x="http://schemas.openxmlformats.org/spreadsheetml/2006/main"/>
</file>

<file path=xl/persons/person207.xml><?xml version="1.0" encoding="utf-8"?>
<personList xmlns="http://schemas.microsoft.com/office/spreadsheetml/2018/threadedcomments" xmlns:x="http://schemas.openxmlformats.org/spreadsheetml/2006/main"/>
</file>

<file path=xl/persons/person208.xml><?xml version="1.0" encoding="utf-8"?>
<personList xmlns="http://schemas.microsoft.com/office/spreadsheetml/2018/threadedcomments" xmlns:x="http://schemas.openxmlformats.org/spreadsheetml/2006/main"/>
</file>

<file path=xl/persons/person209.xml><?xml version="1.0" encoding="utf-8"?>
<personList xmlns="http://schemas.microsoft.com/office/spreadsheetml/2018/threadedcomments" xmlns:x="http://schemas.openxmlformats.org/spreadsheetml/2006/main"/>
</file>

<file path=xl/persons/person210.xml><?xml version="1.0" encoding="utf-8"?>
<personList xmlns="http://schemas.microsoft.com/office/spreadsheetml/2018/threadedcomments" xmlns:x="http://schemas.openxmlformats.org/spreadsheetml/2006/main"/>
</file>

<file path=xl/persons/person211.xml><?xml version="1.0" encoding="utf-8"?>
<personList xmlns="http://schemas.microsoft.com/office/spreadsheetml/2018/threadedcomments" xmlns:x="http://schemas.openxmlformats.org/spreadsheetml/2006/main"/>
</file>

<file path=xl/persons/person212.xml><?xml version="1.0" encoding="utf-8"?>
<personList xmlns="http://schemas.microsoft.com/office/spreadsheetml/2018/threadedcomments" xmlns:x="http://schemas.openxmlformats.org/spreadsheetml/2006/main"/>
</file>

<file path=xl/persons/person213.xml><?xml version="1.0" encoding="utf-8"?>
<personList xmlns="http://schemas.microsoft.com/office/spreadsheetml/2018/threadedcomments" xmlns:x="http://schemas.openxmlformats.org/spreadsheetml/2006/main"/>
</file>

<file path=xl/persons/person214.xml><?xml version="1.0" encoding="utf-8"?>
<personList xmlns="http://schemas.microsoft.com/office/spreadsheetml/2018/threadedcomments" xmlns:x="http://schemas.openxmlformats.org/spreadsheetml/2006/main"/>
</file>

<file path=xl/persons/person215.xml><?xml version="1.0" encoding="utf-8"?>
<personList xmlns="http://schemas.microsoft.com/office/spreadsheetml/2018/threadedcomments" xmlns:x="http://schemas.openxmlformats.org/spreadsheetml/2006/main"/>
</file>

<file path=xl/persons/person216.xml><?xml version="1.0" encoding="utf-8"?>
<personList xmlns="http://schemas.microsoft.com/office/spreadsheetml/2018/threadedcomments" xmlns:x="http://schemas.openxmlformats.org/spreadsheetml/2006/main"/>
</file>

<file path=xl/persons/person217.xml><?xml version="1.0" encoding="utf-8"?>
<personList xmlns="http://schemas.microsoft.com/office/spreadsheetml/2018/threadedcomments" xmlns:x="http://schemas.openxmlformats.org/spreadsheetml/2006/main"/>
</file>

<file path=xl/persons/person218.xml><?xml version="1.0" encoding="utf-8"?>
<personList xmlns="http://schemas.microsoft.com/office/spreadsheetml/2018/threadedcomments" xmlns:x="http://schemas.openxmlformats.org/spreadsheetml/2006/main"/>
</file>

<file path=xl/persons/person219.xml><?xml version="1.0" encoding="utf-8"?>
<personList xmlns="http://schemas.microsoft.com/office/spreadsheetml/2018/threadedcomments" xmlns:x="http://schemas.openxmlformats.org/spreadsheetml/2006/main"/>
</file>

<file path=xl/persons/person220.xml><?xml version="1.0" encoding="utf-8"?>
<personList xmlns="http://schemas.microsoft.com/office/spreadsheetml/2018/threadedcomments" xmlns:x="http://schemas.openxmlformats.org/spreadsheetml/2006/main"/>
</file>

<file path=xl/persons/person221.xml><?xml version="1.0" encoding="utf-8"?>
<personList xmlns="http://schemas.microsoft.com/office/spreadsheetml/2018/threadedcomments" xmlns:x="http://schemas.openxmlformats.org/spreadsheetml/2006/main"/>
</file>

<file path=xl/persons/person222.xml><?xml version="1.0" encoding="utf-8"?>
<personList xmlns="http://schemas.microsoft.com/office/spreadsheetml/2018/threadedcomments" xmlns:x="http://schemas.openxmlformats.org/spreadsheetml/2006/main"/>
</file>

<file path=xl/persons/person223.xml><?xml version="1.0" encoding="utf-8"?>
<personList xmlns="http://schemas.microsoft.com/office/spreadsheetml/2018/threadedcomments" xmlns:x="http://schemas.openxmlformats.org/spreadsheetml/2006/main"/>
</file>

<file path=xl/persons/person224.xml><?xml version="1.0" encoding="utf-8"?>
<personList xmlns="http://schemas.microsoft.com/office/spreadsheetml/2018/threadedcomments" xmlns:x="http://schemas.openxmlformats.org/spreadsheetml/2006/main"/>
</file>

<file path=xl/persons/person225.xml><?xml version="1.0" encoding="utf-8"?>
<personList xmlns="http://schemas.microsoft.com/office/spreadsheetml/2018/threadedcomments" xmlns:x="http://schemas.openxmlformats.org/spreadsheetml/2006/main"/>
</file>

<file path=xl/persons/person226.xml><?xml version="1.0" encoding="utf-8"?>
<personList xmlns="http://schemas.microsoft.com/office/spreadsheetml/2018/threadedcomments" xmlns:x="http://schemas.openxmlformats.org/spreadsheetml/2006/main"/>
</file>

<file path=xl/persons/person227.xml><?xml version="1.0" encoding="utf-8"?>
<personList xmlns="http://schemas.microsoft.com/office/spreadsheetml/2018/threadedcomments" xmlns:x="http://schemas.openxmlformats.org/spreadsheetml/2006/main"/>
</file>

<file path=xl/persons/person228.xml><?xml version="1.0" encoding="utf-8"?>
<personList xmlns="http://schemas.microsoft.com/office/spreadsheetml/2018/threadedcomments" xmlns:x="http://schemas.openxmlformats.org/spreadsheetml/2006/main"/>
</file>

<file path=xl/persons/person229.xml><?xml version="1.0" encoding="utf-8"?>
<personList xmlns="http://schemas.microsoft.com/office/spreadsheetml/2018/threadedcomments" xmlns:x="http://schemas.openxmlformats.org/spreadsheetml/2006/main"/>
</file>

<file path=xl/persons/person230.xml><?xml version="1.0" encoding="utf-8"?>
<personList xmlns="http://schemas.microsoft.com/office/spreadsheetml/2018/threadedcomments" xmlns:x="http://schemas.openxmlformats.org/spreadsheetml/2006/main"/>
</file>

<file path=xl/persons/person231.xml><?xml version="1.0" encoding="utf-8"?>
<personList xmlns="http://schemas.microsoft.com/office/spreadsheetml/2018/threadedcomments" xmlns:x="http://schemas.openxmlformats.org/spreadsheetml/2006/main"/>
</file>

<file path=xl/persons/person232.xml><?xml version="1.0" encoding="utf-8"?>
<personList xmlns="http://schemas.microsoft.com/office/spreadsheetml/2018/threadedcomments" xmlns:x="http://schemas.openxmlformats.org/spreadsheetml/2006/main"/>
</file>

<file path=xl/persons/person233.xml><?xml version="1.0" encoding="utf-8"?>
<personList xmlns="http://schemas.microsoft.com/office/spreadsheetml/2018/threadedcomments" xmlns:x="http://schemas.openxmlformats.org/spreadsheetml/2006/main"/>
</file>

<file path=xl/persons/person234.xml><?xml version="1.0" encoding="utf-8"?>
<personList xmlns="http://schemas.microsoft.com/office/spreadsheetml/2018/threadedcomments" xmlns:x="http://schemas.openxmlformats.org/spreadsheetml/2006/main"/>
</file>

<file path=xl/persons/person235.xml><?xml version="1.0" encoding="utf-8"?>
<personList xmlns="http://schemas.microsoft.com/office/spreadsheetml/2018/threadedcomments" xmlns:x="http://schemas.openxmlformats.org/spreadsheetml/2006/main"/>
</file>

<file path=xl/persons/person236.xml><?xml version="1.0" encoding="utf-8"?>
<personList xmlns="http://schemas.microsoft.com/office/spreadsheetml/2018/threadedcomments" xmlns:x="http://schemas.openxmlformats.org/spreadsheetml/2006/main"/>
</file>

<file path=xl/persons/person237.xml><?xml version="1.0" encoding="utf-8"?>
<personList xmlns="http://schemas.microsoft.com/office/spreadsheetml/2018/threadedcomments" xmlns:x="http://schemas.openxmlformats.org/spreadsheetml/2006/main"/>
</file>

<file path=xl/persons/person238.xml><?xml version="1.0" encoding="utf-8"?>
<personList xmlns="http://schemas.microsoft.com/office/spreadsheetml/2018/threadedcomments" xmlns:x="http://schemas.openxmlformats.org/spreadsheetml/2006/main"/>
</file>

<file path=xl/persons/person239.xml><?xml version="1.0" encoding="utf-8"?>
<personList xmlns="http://schemas.microsoft.com/office/spreadsheetml/2018/threadedcomments" xmlns:x="http://schemas.openxmlformats.org/spreadsheetml/2006/main"/>
</file>

<file path=xl/persons/person240.xml><?xml version="1.0" encoding="utf-8"?>
<personList xmlns="http://schemas.microsoft.com/office/spreadsheetml/2018/threadedcomments" xmlns:x="http://schemas.openxmlformats.org/spreadsheetml/2006/main"/>
</file>

<file path=xl/persons/person241.xml><?xml version="1.0" encoding="utf-8"?>
<personList xmlns="http://schemas.microsoft.com/office/spreadsheetml/2018/threadedcomments" xmlns:x="http://schemas.openxmlformats.org/spreadsheetml/2006/main"/>
</file>

<file path=xl/persons/person242.xml><?xml version="1.0" encoding="utf-8"?>
<personList xmlns="http://schemas.microsoft.com/office/spreadsheetml/2018/threadedcomments" xmlns:x="http://schemas.openxmlformats.org/spreadsheetml/2006/main"/>
</file>

<file path=xl/persons/person243.xml><?xml version="1.0" encoding="utf-8"?>
<personList xmlns="http://schemas.microsoft.com/office/spreadsheetml/2018/threadedcomments" xmlns:x="http://schemas.openxmlformats.org/spreadsheetml/2006/main"/>
</file>

<file path=xl/persons/person244.xml><?xml version="1.0" encoding="utf-8"?>
<personList xmlns="http://schemas.microsoft.com/office/spreadsheetml/2018/threadedcomments" xmlns:x="http://schemas.openxmlformats.org/spreadsheetml/2006/main"/>
</file>

<file path=xl/persons/person245.xml><?xml version="1.0" encoding="utf-8"?>
<personList xmlns="http://schemas.microsoft.com/office/spreadsheetml/2018/threadedcomments" xmlns:x="http://schemas.openxmlformats.org/spreadsheetml/2006/main"/>
</file>

<file path=xl/persons/person246.xml><?xml version="1.0" encoding="utf-8"?>
<personList xmlns="http://schemas.microsoft.com/office/spreadsheetml/2018/threadedcomments" xmlns:x="http://schemas.openxmlformats.org/spreadsheetml/2006/main"/>
</file>

<file path=xl/persons/person247.xml><?xml version="1.0" encoding="utf-8"?>
<personList xmlns="http://schemas.microsoft.com/office/spreadsheetml/2018/threadedcomments" xmlns:x="http://schemas.openxmlformats.org/spreadsheetml/2006/main"/>
</file>

<file path=xl/persons/person248.xml><?xml version="1.0" encoding="utf-8"?>
<personList xmlns="http://schemas.microsoft.com/office/spreadsheetml/2018/threadedcomments" xmlns:x="http://schemas.openxmlformats.org/spreadsheetml/2006/main"/>
</file>

<file path=xl/persons/person249.xml><?xml version="1.0" encoding="utf-8"?>
<personList xmlns="http://schemas.microsoft.com/office/spreadsheetml/2018/threadedcomments" xmlns:x="http://schemas.openxmlformats.org/spreadsheetml/2006/main"/>
</file>

<file path=xl/persons/person250.xml><?xml version="1.0" encoding="utf-8"?>
<personList xmlns="http://schemas.microsoft.com/office/spreadsheetml/2018/threadedcomments" xmlns:x="http://schemas.openxmlformats.org/spreadsheetml/2006/main"/>
</file>

<file path=xl/persons/person251.xml><?xml version="1.0" encoding="utf-8"?>
<personList xmlns="http://schemas.microsoft.com/office/spreadsheetml/2018/threadedcomments" xmlns:x="http://schemas.openxmlformats.org/spreadsheetml/2006/main"/>
</file>

<file path=xl/persons/person252.xml><?xml version="1.0" encoding="utf-8"?>
<personList xmlns="http://schemas.microsoft.com/office/spreadsheetml/2018/threadedcomments" xmlns:x="http://schemas.openxmlformats.org/spreadsheetml/2006/main"/>
</file>

<file path=xl/persons/person253.xml><?xml version="1.0" encoding="utf-8"?>
<personList xmlns="http://schemas.microsoft.com/office/spreadsheetml/2018/threadedcomments" xmlns:x="http://schemas.openxmlformats.org/spreadsheetml/2006/main"/>
</file>

<file path=xl/persons/person254.xml><?xml version="1.0" encoding="utf-8"?>
<personList xmlns="http://schemas.microsoft.com/office/spreadsheetml/2018/threadedcomments" xmlns:x="http://schemas.openxmlformats.org/spreadsheetml/2006/main"/>
</file>

<file path=xl/persons/person255.xml><?xml version="1.0" encoding="utf-8"?>
<personList xmlns="http://schemas.microsoft.com/office/spreadsheetml/2018/threadedcomments" xmlns:x="http://schemas.openxmlformats.org/spreadsheetml/2006/main"/>
</file>

<file path=xl/persons/person256.xml><?xml version="1.0" encoding="utf-8"?>
<personList xmlns="http://schemas.microsoft.com/office/spreadsheetml/2018/threadedcomments" xmlns:x="http://schemas.openxmlformats.org/spreadsheetml/2006/main"/>
</file>

<file path=xl/persons/person257.xml><?xml version="1.0" encoding="utf-8"?>
<personList xmlns="http://schemas.microsoft.com/office/spreadsheetml/2018/threadedcomments" xmlns:x="http://schemas.openxmlformats.org/spreadsheetml/2006/main"/>
</file>

<file path=xl/persons/person258.xml><?xml version="1.0" encoding="utf-8"?>
<personList xmlns="http://schemas.microsoft.com/office/spreadsheetml/2018/threadedcomments" xmlns:x="http://schemas.openxmlformats.org/spreadsheetml/2006/main"/>
</file>

<file path=xl/persons/person259.xml><?xml version="1.0" encoding="utf-8"?>
<personList xmlns="http://schemas.microsoft.com/office/spreadsheetml/2018/threadedcomments" xmlns:x="http://schemas.openxmlformats.org/spreadsheetml/2006/main"/>
</file>

<file path=xl/persons/person260.xml><?xml version="1.0" encoding="utf-8"?>
<personList xmlns="http://schemas.microsoft.com/office/spreadsheetml/2018/threadedcomments" xmlns:x="http://schemas.openxmlformats.org/spreadsheetml/2006/main"/>
</file>

<file path=xl/persons/person261.xml><?xml version="1.0" encoding="utf-8"?>
<personList xmlns="http://schemas.microsoft.com/office/spreadsheetml/2018/threadedcomments" xmlns:x="http://schemas.openxmlformats.org/spreadsheetml/2006/main"/>
</file>

<file path=xl/persons/person262.xml><?xml version="1.0" encoding="utf-8"?>
<personList xmlns="http://schemas.microsoft.com/office/spreadsheetml/2018/threadedcomments" xmlns:x="http://schemas.openxmlformats.org/spreadsheetml/2006/main"/>
</file>

<file path=xl/persons/person263.xml><?xml version="1.0" encoding="utf-8"?>
<personList xmlns="http://schemas.microsoft.com/office/spreadsheetml/2018/threadedcomments" xmlns:x="http://schemas.openxmlformats.org/spreadsheetml/2006/main"/>
</file>

<file path=xl/persons/person264.xml><?xml version="1.0" encoding="utf-8"?>
<personList xmlns="http://schemas.microsoft.com/office/spreadsheetml/2018/threadedcomments" xmlns:x="http://schemas.openxmlformats.org/spreadsheetml/2006/main"/>
</file>

<file path=xl/persons/person265.xml><?xml version="1.0" encoding="utf-8"?>
<personList xmlns="http://schemas.microsoft.com/office/spreadsheetml/2018/threadedcomments" xmlns:x="http://schemas.openxmlformats.org/spreadsheetml/2006/main"/>
</file>

<file path=xl/persons/person266.xml><?xml version="1.0" encoding="utf-8"?>
<personList xmlns="http://schemas.microsoft.com/office/spreadsheetml/2018/threadedcomments" xmlns:x="http://schemas.openxmlformats.org/spreadsheetml/2006/main"/>
</file>

<file path=xl/persons/person267.xml><?xml version="1.0" encoding="utf-8"?>
<personList xmlns="http://schemas.microsoft.com/office/spreadsheetml/2018/threadedcomments" xmlns:x="http://schemas.openxmlformats.org/spreadsheetml/2006/main"/>
</file>

<file path=xl/persons/person268.xml><?xml version="1.0" encoding="utf-8"?>
<personList xmlns="http://schemas.microsoft.com/office/spreadsheetml/2018/threadedcomments" xmlns:x="http://schemas.openxmlformats.org/spreadsheetml/2006/main"/>
</file>

<file path=xl/persons/person269.xml><?xml version="1.0" encoding="utf-8"?>
<personList xmlns="http://schemas.microsoft.com/office/spreadsheetml/2018/threadedcomments" xmlns:x="http://schemas.openxmlformats.org/spreadsheetml/2006/main"/>
</file>

<file path=xl/persons/person270.xml><?xml version="1.0" encoding="utf-8"?>
<personList xmlns="http://schemas.microsoft.com/office/spreadsheetml/2018/threadedcomments" xmlns:x="http://schemas.openxmlformats.org/spreadsheetml/2006/main"/>
</file>

<file path=xl/persons/person271.xml><?xml version="1.0" encoding="utf-8"?>
<personList xmlns="http://schemas.microsoft.com/office/spreadsheetml/2018/threadedcomments" xmlns:x="http://schemas.openxmlformats.org/spreadsheetml/2006/main"/>
</file>

<file path=xl/persons/person272.xml><?xml version="1.0" encoding="utf-8"?>
<personList xmlns="http://schemas.microsoft.com/office/spreadsheetml/2018/threadedcomments" xmlns:x="http://schemas.openxmlformats.org/spreadsheetml/2006/main"/>
</file>

<file path=xl/persons/person273.xml><?xml version="1.0" encoding="utf-8"?>
<personList xmlns="http://schemas.microsoft.com/office/spreadsheetml/2018/threadedcomments" xmlns:x="http://schemas.openxmlformats.org/spreadsheetml/2006/main"/>
</file>

<file path=xl/persons/person274.xml><?xml version="1.0" encoding="utf-8"?>
<personList xmlns="http://schemas.microsoft.com/office/spreadsheetml/2018/threadedcomments" xmlns:x="http://schemas.openxmlformats.org/spreadsheetml/2006/main"/>
</file>

<file path=xl/persons/person275.xml><?xml version="1.0" encoding="utf-8"?>
<personList xmlns="http://schemas.microsoft.com/office/spreadsheetml/2018/threadedcomments" xmlns:x="http://schemas.openxmlformats.org/spreadsheetml/2006/main"/>
</file>

<file path=xl/persons/person276.xml><?xml version="1.0" encoding="utf-8"?>
<personList xmlns="http://schemas.microsoft.com/office/spreadsheetml/2018/threadedcomments" xmlns:x="http://schemas.openxmlformats.org/spreadsheetml/2006/main"/>
</file>

<file path=xl/persons/person277.xml><?xml version="1.0" encoding="utf-8"?>
<personList xmlns="http://schemas.microsoft.com/office/spreadsheetml/2018/threadedcomments" xmlns:x="http://schemas.openxmlformats.org/spreadsheetml/2006/main"/>
</file>

<file path=xl/persons/person278.xml><?xml version="1.0" encoding="utf-8"?>
<personList xmlns="http://schemas.microsoft.com/office/spreadsheetml/2018/threadedcomments" xmlns:x="http://schemas.openxmlformats.org/spreadsheetml/2006/main"/>
</file>

<file path=xl/persons/person279.xml><?xml version="1.0" encoding="utf-8"?>
<personList xmlns="http://schemas.microsoft.com/office/spreadsheetml/2018/threadedcomments" xmlns:x="http://schemas.openxmlformats.org/spreadsheetml/2006/main"/>
</file>

<file path=xl/persons/person280.xml><?xml version="1.0" encoding="utf-8"?>
<personList xmlns="http://schemas.microsoft.com/office/spreadsheetml/2018/threadedcomments" xmlns:x="http://schemas.openxmlformats.org/spreadsheetml/2006/main"/>
</file>

<file path=xl/persons/person281.xml><?xml version="1.0" encoding="utf-8"?>
<personList xmlns="http://schemas.microsoft.com/office/spreadsheetml/2018/threadedcomments" xmlns:x="http://schemas.openxmlformats.org/spreadsheetml/2006/main"/>
</file>

<file path=xl/persons/person282.xml><?xml version="1.0" encoding="utf-8"?>
<personList xmlns="http://schemas.microsoft.com/office/spreadsheetml/2018/threadedcomments" xmlns:x="http://schemas.openxmlformats.org/spreadsheetml/2006/main"/>
</file>

<file path=xl/persons/person283.xml><?xml version="1.0" encoding="utf-8"?>
<personList xmlns="http://schemas.microsoft.com/office/spreadsheetml/2018/threadedcomments" xmlns:x="http://schemas.openxmlformats.org/spreadsheetml/2006/main"/>
</file>

<file path=xl/persons/person284.xml><?xml version="1.0" encoding="utf-8"?>
<personList xmlns="http://schemas.microsoft.com/office/spreadsheetml/2018/threadedcomments" xmlns:x="http://schemas.openxmlformats.org/spreadsheetml/2006/main"/>
</file>

<file path=xl/persons/person285.xml><?xml version="1.0" encoding="utf-8"?>
<personList xmlns="http://schemas.microsoft.com/office/spreadsheetml/2018/threadedcomments" xmlns:x="http://schemas.openxmlformats.org/spreadsheetml/2006/main"/>
</file>

<file path=xl/persons/person286.xml><?xml version="1.0" encoding="utf-8"?>
<personList xmlns="http://schemas.microsoft.com/office/spreadsheetml/2018/threadedcomments" xmlns:x="http://schemas.openxmlformats.org/spreadsheetml/2006/main"/>
</file>

<file path=xl/persons/person287.xml><?xml version="1.0" encoding="utf-8"?>
<personList xmlns="http://schemas.microsoft.com/office/spreadsheetml/2018/threadedcomments" xmlns:x="http://schemas.openxmlformats.org/spreadsheetml/2006/main"/>
</file>

<file path=xl/persons/person288.xml><?xml version="1.0" encoding="utf-8"?>
<personList xmlns="http://schemas.microsoft.com/office/spreadsheetml/2018/threadedcomments" xmlns:x="http://schemas.openxmlformats.org/spreadsheetml/2006/main"/>
</file>

<file path=xl/persons/person289.xml><?xml version="1.0" encoding="utf-8"?>
<personList xmlns="http://schemas.microsoft.com/office/spreadsheetml/2018/threadedcomments" xmlns:x="http://schemas.openxmlformats.org/spreadsheetml/2006/main"/>
</file>

<file path=xl/persons/person290.xml><?xml version="1.0" encoding="utf-8"?>
<personList xmlns="http://schemas.microsoft.com/office/spreadsheetml/2018/threadedcomments" xmlns:x="http://schemas.openxmlformats.org/spreadsheetml/2006/main"/>
</file>

<file path=xl/persons/person291.xml><?xml version="1.0" encoding="utf-8"?>
<personList xmlns="http://schemas.microsoft.com/office/spreadsheetml/2018/threadedcomments" xmlns:x="http://schemas.openxmlformats.org/spreadsheetml/2006/main"/>
</file>

<file path=xl/persons/person292.xml><?xml version="1.0" encoding="utf-8"?>
<personList xmlns="http://schemas.microsoft.com/office/spreadsheetml/2018/threadedcomments" xmlns:x="http://schemas.openxmlformats.org/spreadsheetml/2006/main"/>
</file>

<file path=xl/persons/person293.xml><?xml version="1.0" encoding="utf-8"?>
<personList xmlns="http://schemas.microsoft.com/office/spreadsheetml/2018/threadedcomments" xmlns:x="http://schemas.openxmlformats.org/spreadsheetml/2006/main"/>
</file>

<file path=xl/persons/person294.xml><?xml version="1.0" encoding="utf-8"?>
<personList xmlns="http://schemas.microsoft.com/office/spreadsheetml/2018/threadedcomments" xmlns:x="http://schemas.openxmlformats.org/spreadsheetml/2006/main"/>
</file>

<file path=xl/persons/person295.xml><?xml version="1.0" encoding="utf-8"?>
<personList xmlns="http://schemas.microsoft.com/office/spreadsheetml/2018/threadedcomments" xmlns:x="http://schemas.openxmlformats.org/spreadsheetml/2006/main"/>
</file>

<file path=xl/persons/person296.xml><?xml version="1.0" encoding="utf-8"?>
<personList xmlns="http://schemas.microsoft.com/office/spreadsheetml/2018/threadedcomments" xmlns:x="http://schemas.openxmlformats.org/spreadsheetml/2006/main"/>
</file>

<file path=xl/persons/person297.xml><?xml version="1.0" encoding="utf-8"?>
<personList xmlns="http://schemas.microsoft.com/office/spreadsheetml/2018/threadedcomments" xmlns:x="http://schemas.openxmlformats.org/spreadsheetml/2006/main"/>
</file>

<file path=xl/persons/person298.xml><?xml version="1.0" encoding="utf-8"?>
<personList xmlns="http://schemas.microsoft.com/office/spreadsheetml/2018/threadedcomments" xmlns:x="http://schemas.openxmlformats.org/spreadsheetml/2006/main"/>
</file>

<file path=xl/persons/person299.xml><?xml version="1.0" encoding="utf-8"?>
<personList xmlns="http://schemas.microsoft.com/office/spreadsheetml/2018/threadedcomments" xmlns:x="http://schemas.openxmlformats.org/spreadsheetml/2006/main"/>
</file>

<file path=xl/persons/person300.xml><?xml version="1.0" encoding="utf-8"?>
<personList xmlns="http://schemas.microsoft.com/office/spreadsheetml/2018/threadedcomments" xmlns:x="http://schemas.openxmlformats.org/spreadsheetml/2006/main"/>
</file>

<file path=xl/persons/person301.xml><?xml version="1.0" encoding="utf-8"?>
<personList xmlns="http://schemas.microsoft.com/office/spreadsheetml/2018/threadedcomments" xmlns:x="http://schemas.openxmlformats.org/spreadsheetml/2006/main"/>
</file>

<file path=xl/persons/person302.xml><?xml version="1.0" encoding="utf-8"?>
<personList xmlns="http://schemas.microsoft.com/office/spreadsheetml/2018/threadedcomments" xmlns:x="http://schemas.openxmlformats.org/spreadsheetml/2006/main"/>
</file>

<file path=xl/persons/person303.xml><?xml version="1.0" encoding="utf-8"?>
<personList xmlns="http://schemas.microsoft.com/office/spreadsheetml/2018/threadedcomments" xmlns:x="http://schemas.openxmlformats.org/spreadsheetml/2006/main"/>
</file>

<file path=xl/persons/person304.xml><?xml version="1.0" encoding="utf-8"?>
<personList xmlns="http://schemas.microsoft.com/office/spreadsheetml/2018/threadedcomments" xmlns:x="http://schemas.openxmlformats.org/spreadsheetml/2006/main"/>
</file>

<file path=xl/persons/person305.xml><?xml version="1.0" encoding="utf-8"?>
<personList xmlns="http://schemas.microsoft.com/office/spreadsheetml/2018/threadedcomments" xmlns:x="http://schemas.openxmlformats.org/spreadsheetml/2006/main"/>
</file>

<file path=xl/persons/person306.xml><?xml version="1.0" encoding="utf-8"?>
<personList xmlns="http://schemas.microsoft.com/office/spreadsheetml/2018/threadedcomments" xmlns:x="http://schemas.openxmlformats.org/spreadsheetml/2006/main"/>
</file>

<file path=xl/persons/person307.xml><?xml version="1.0" encoding="utf-8"?>
<personList xmlns="http://schemas.microsoft.com/office/spreadsheetml/2018/threadedcomments" xmlns:x="http://schemas.openxmlformats.org/spreadsheetml/2006/main"/>
</file>

<file path=xl/persons/person308.xml><?xml version="1.0" encoding="utf-8"?>
<personList xmlns="http://schemas.microsoft.com/office/spreadsheetml/2018/threadedcomments" xmlns:x="http://schemas.openxmlformats.org/spreadsheetml/2006/main"/>
</file>

<file path=xl/persons/person309.xml><?xml version="1.0" encoding="utf-8"?>
<personList xmlns="http://schemas.microsoft.com/office/spreadsheetml/2018/threadedcomments" xmlns:x="http://schemas.openxmlformats.org/spreadsheetml/2006/main"/>
</file>

<file path=xl/persons/person310.xml><?xml version="1.0" encoding="utf-8"?>
<personList xmlns="http://schemas.microsoft.com/office/spreadsheetml/2018/threadedcomments" xmlns:x="http://schemas.openxmlformats.org/spreadsheetml/2006/main"/>
</file>

<file path=xl/persons/person311.xml><?xml version="1.0" encoding="utf-8"?>
<personList xmlns="http://schemas.microsoft.com/office/spreadsheetml/2018/threadedcomments" xmlns:x="http://schemas.openxmlformats.org/spreadsheetml/2006/main"/>
</file>

<file path=xl/persons/person312.xml><?xml version="1.0" encoding="utf-8"?>
<personList xmlns="http://schemas.microsoft.com/office/spreadsheetml/2018/threadedcomments" xmlns:x="http://schemas.openxmlformats.org/spreadsheetml/2006/main"/>
</file>

<file path=xl/persons/person313.xml><?xml version="1.0" encoding="utf-8"?>
<personList xmlns="http://schemas.microsoft.com/office/spreadsheetml/2018/threadedcomments" xmlns:x="http://schemas.openxmlformats.org/spreadsheetml/2006/main"/>
</file>

<file path=xl/persons/person314.xml><?xml version="1.0" encoding="utf-8"?>
<personList xmlns="http://schemas.microsoft.com/office/spreadsheetml/2018/threadedcomments" xmlns:x="http://schemas.openxmlformats.org/spreadsheetml/2006/main"/>
</file>

<file path=xl/persons/person315.xml><?xml version="1.0" encoding="utf-8"?>
<personList xmlns="http://schemas.microsoft.com/office/spreadsheetml/2018/threadedcomments" xmlns:x="http://schemas.openxmlformats.org/spreadsheetml/2006/main"/>
</file>

<file path=xl/persons/person316.xml><?xml version="1.0" encoding="utf-8"?>
<personList xmlns="http://schemas.microsoft.com/office/spreadsheetml/2018/threadedcomments" xmlns:x="http://schemas.openxmlformats.org/spreadsheetml/2006/main"/>
</file>

<file path=xl/persons/person317.xml><?xml version="1.0" encoding="utf-8"?>
<personList xmlns="http://schemas.microsoft.com/office/spreadsheetml/2018/threadedcomments" xmlns:x="http://schemas.openxmlformats.org/spreadsheetml/2006/main"/>
</file>

<file path=xl/persons/person318.xml><?xml version="1.0" encoding="utf-8"?>
<personList xmlns="http://schemas.microsoft.com/office/spreadsheetml/2018/threadedcomments" xmlns:x="http://schemas.openxmlformats.org/spreadsheetml/2006/main"/>
</file>

<file path=xl/persons/person319.xml><?xml version="1.0" encoding="utf-8"?>
<personList xmlns="http://schemas.microsoft.com/office/spreadsheetml/2018/threadedcomments" xmlns:x="http://schemas.openxmlformats.org/spreadsheetml/2006/main"/>
</file>

<file path=xl/persons/person320.xml><?xml version="1.0" encoding="utf-8"?>
<personList xmlns="http://schemas.microsoft.com/office/spreadsheetml/2018/threadedcomments" xmlns:x="http://schemas.openxmlformats.org/spreadsheetml/2006/main"/>
</file>

<file path=xl/persons/person321.xml><?xml version="1.0" encoding="utf-8"?>
<personList xmlns="http://schemas.microsoft.com/office/spreadsheetml/2018/threadedcomments" xmlns:x="http://schemas.openxmlformats.org/spreadsheetml/2006/main"/>
</file>

<file path=xl/persons/person322.xml><?xml version="1.0" encoding="utf-8"?>
<personList xmlns="http://schemas.microsoft.com/office/spreadsheetml/2018/threadedcomments" xmlns:x="http://schemas.openxmlformats.org/spreadsheetml/2006/main"/>
</file>

<file path=xl/persons/person323.xml><?xml version="1.0" encoding="utf-8"?>
<personList xmlns="http://schemas.microsoft.com/office/spreadsheetml/2018/threadedcomments" xmlns:x="http://schemas.openxmlformats.org/spreadsheetml/2006/main"/>
</file>

<file path=xl/persons/person324.xml><?xml version="1.0" encoding="utf-8"?>
<personList xmlns="http://schemas.microsoft.com/office/spreadsheetml/2018/threadedcomments" xmlns:x="http://schemas.openxmlformats.org/spreadsheetml/2006/main"/>
</file>

<file path=xl/persons/person325.xml><?xml version="1.0" encoding="utf-8"?>
<personList xmlns="http://schemas.microsoft.com/office/spreadsheetml/2018/threadedcomments" xmlns:x="http://schemas.openxmlformats.org/spreadsheetml/2006/main"/>
</file>

<file path=xl/persons/person326.xml><?xml version="1.0" encoding="utf-8"?>
<personList xmlns="http://schemas.microsoft.com/office/spreadsheetml/2018/threadedcomments" xmlns:x="http://schemas.openxmlformats.org/spreadsheetml/2006/main"/>
</file>

<file path=xl/persons/person327.xml><?xml version="1.0" encoding="utf-8"?>
<personList xmlns="http://schemas.microsoft.com/office/spreadsheetml/2018/threadedcomments" xmlns:x="http://schemas.openxmlformats.org/spreadsheetml/2006/main"/>
</file>

<file path=xl/persons/person328.xml><?xml version="1.0" encoding="utf-8"?>
<personList xmlns="http://schemas.microsoft.com/office/spreadsheetml/2018/threadedcomments" xmlns:x="http://schemas.openxmlformats.org/spreadsheetml/2006/main"/>
</file>

<file path=xl/persons/person329.xml><?xml version="1.0" encoding="utf-8"?>
<personList xmlns="http://schemas.microsoft.com/office/spreadsheetml/2018/threadedcomments" xmlns:x="http://schemas.openxmlformats.org/spreadsheetml/2006/main"/>
</file>

<file path=xl/persons/person330.xml><?xml version="1.0" encoding="utf-8"?>
<personList xmlns="http://schemas.microsoft.com/office/spreadsheetml/2018/threadedcomments" xmlns:x="http://schemas.openxmlformats.org/spreadsheetml/2006/main"/>
</file>

<file path=xl/persons/person331.xml><?xml version="1.0" encoding="utf-8"?>
<personList xmlns="http://schemas.microsoft.com/office/spreadsheetml/2018/threadedcomments" xmlns:x="http://schemas.openxmlformats.org/spreadsheetml/2006/main"/>
</file>

<file path=xl/persons/person332.xml><?xml version="1.0" encoding="utf-8"?>
<personList xmlns="http://schemas.microsoft.com/office/spreadsheetml/2018/threadedcomments" xmlns:x="http://schemas.openxmlformats.org/spreadsheetml/2006/main"/>
</file>

<file path=xl/persons/person333.xml><?xml version="1.0" encoding="utf-8"?>
<personList xmlns="http://schemas.microsoft.com/office/spreadsheetml/2018/threadedcomments" xmlns:x="http://schemas.openxmlformats.org/spreadsheetml/2006/main"/>
</file>

<file path=xl/persons/person334.xml><?xml version="1.0" encoding="utf-8"?>
<personList xmlns="http://schemas.microsoft.com/office/spreadsheetml/2018/threadedcomments" xmlns:x="http://schemas.openxmlformats.org/spreadsheetml/2006/main"/>
</file>

<file path=xl/persons/person335.xml><?xml version="1.0" encoding="utf-8"?>
<personList xmlns="http://schemas.microsoft.com/office/spreadsheetml/2018/threadedcomments" xmlns:x="http://schemas.openxmlformats.org/spreadsheetml/2006/main"/>
</file>

<file path=xl/persons/person336.xml><?xml version="1.0" encoding="utf-8"?>
<personList xmlns="http://schemas.microsoft.com/office/spreadsheetml/2018/threadedcomments" xmlns:x="http://schemas.openxmlformats.org/spreadsheetml/2006/main"/>
</file>

<file path=xl/persons/person337.xml><?xml version="1.0" encoding="utf-8"?>
<personList xmlns="http://schemas.microsoft.com/office/spreadsheetml/2018/threadedcomments" xmlns:x="http://schemas.openxmlformats.org/spreadsheetml/2006/main"/>
</file>

<file path=xl/persons/person338.xml><?xml version="1.0" encoding="utf-8"?>
<personList xmlns="http://schemas.microsoft.com/office/spreadsheetml/2018/threadedcomments" xmlns:x="http://schemas.openxmlformats.org/spreadsheetml/2006/main"/>
</file>

<file path=xl/persons/person339.xml><?xml version="1.0" encoding="utf-8"?>
<personList xmlns="http://schemas.microsoft.com/office/spreadsheetml/2018/threadedcomments" xmlns:x="http://schemas.openxmlformats.org/spreadsheetml/2006/main"/>
</file>

<file path=xl/persons/person340.xml><?xml version="1.0" encoding="utf-8"?>
<personList xmlns="http://schemas.microsoft.com/office/spreadsheetml/2018/threadedcomments" xmlns:x="http://schemas.openxmlformats.org/spreadsheetml/2006/main"/>
</file>

<file path=xl/persons/person341.xml><?xml version="1.0" encoding="utf-8"?>
<personList xmlns="http://schemas.microsoft.com/office/spreadsheetml/2018/threadedcomments" xmlns:x="http://schemas.openxmlformats.org/spreadsheetml/2006/main"/>
</file>

<file path=xl/persons/person342.xml><?xml version="1.0" encoding="utf-8"?>
<personList xmlns="http://schemas.microsoft.com/office/spreadsheetml/2018/threadedcomments" xmlns:x="http://schemas.openxmlformats.org/spreadsheetml/2006/main"/>
</file>

<file path=xl/persons/person343.xml><?xml version="1.0" encoding="utf-8"?>
<personList xmlns="http://schemas.microsoft.com/office/spreadsheetml/2018/threadedcomments" xmlns:x="http://schemas.openxmlformats.org/spreadsheetml/2006/main"/>
</file>

<file path=xl/persons/person344.xml><?xml version="1.0" encoding="utf-8"?>
<personList xmlns="http://schemas.microsoft.com/office/spreadsheetml/2018/threadedcomments" xmlns:x="http://schemas.openxmlformats.org/spreadsheetml/2006/main"/>
</file>

<file path=xl/persons/person345.xml><?xml version="1.0" encoding="utf-8"?>
<personList xmlns="http://schemas.microsoft.com/office/spreadsheetml/2018/threadedcomments" xmlns:x="http://schemas.openxmlformats.org/spreadsheetml/2006/main"/>
</file>

<file path=xl/persons/person346.xml><?xml version="1.0" encoding="utf-8"?>
<personList xmlns="http://schemas.microsoft.com/office/spreadsheetml/2018/threadedcomments" xmlns:x="http://schemas.openxmlformats.org/spreadsheetml/2006/main"/>
</file>

<file path=xl/persons/person347.xml><?xml version="1.0" encoding="utf-8"?>
<personList xmlns="http://schemas.microsoft.com/office/spreadsheetml/2018/threadedcomments" xmlns:x="http://schemas.openxmlformats.org/spreadsheetml/2006/main"/>
</file>

<file path=xl/persons/person348.xml><?xml version="1.0" encoding="utf-8"?>
<personList xmlns="http://schemas.microsoft.com/office/spreadsheetml/2018/threadedcomments" xmlns:x="http://schemas.openxmlformats.org/spreadsheetml/2006/main"/>
</file>

<file path=xl/persons/person349.xml><?xml version="1.0" encoding="utf-8"?>
<personList xmlns="http://schemas.microsoft.com/office/spreadsheetml/2018/threadedcomments" xmlns:x="http://schemas.openxmlformats.org/spreadsheetml/2006/main"/>
</file>

<file path=xl/persons/person350.xml><?xml version="1.0" encoding="utf-8"?>
<personList xmlns="http://schemas.microsoft.com/office/spreadsheetml/2018/threadedcomments" xmlns:x="http://schemas.openxmlformats.org/spreadsheetml/2006/main"/>
</file>

<file path=xl/persons/person351.xml><?xml version="1.0" encoding="utf-8"?>
<personList xmlns="http://schemas.microsoft.com/office/spreadsheetml/2018/threadedcomments" xmlns:x="http://schemas.openxmlformats.org/spreadsheetml/2006/main"/>
</file>

<file path=xl/persons/person352.xml><?xml version="1.0" encoding="utf-8"?>
<personList xmlns="http://schemas.microsoft.com/office/spreadsheetml/2018/threadedcomments" xmlns:x="http://schemas.openxmlformats.org/spreadsheetml/2006/main"/>
</file>

<file path=xl/persons/person353.xml><?xml version="1.0" encoding="utf-8"?>
<personList xmlns="http://schemas.microsoft.com/office/spreadsheetml/2018/threadedcomments" xmlns:x="http://schemas.openxmlformats.org/spreadsheetml/2006/main"/>
</file>

<file path=xl/persons/person354.xml><?xml version="1.0" encoding="utf-8"?>
<personList xmlns="http://schemas.microsoft.com/office/spreadsheetml/2018/threadedcomments" xmlns:x="http://schemas.openxmlformats.org/spreadsheetml/2006/main"/>
</file>

<file path=xl/persons/person355.xml><?xml version="1.0" encoding="utf-8"?>
<personList xmlns="http://schemas.microsoft.com/office/spreadsheetml/2018/threadedcomments" xmlns:x="http://schemas.openxmlformats.org/spreadsheetml/2006/main"/>
</file>

<file path=xl/persons/person356.xml><?xml version="1.0" encoding="utf-8"?>
<personList xmlns="http://schemas.microsoft.com/office/spreadsheetml/2018/threadedcomments" xmlns:x="http://schemas.openxmlformats.org/spreadsheetml/2006/main"/>
</file>

<file path=xl/persons/person357.xml><?xml version="1.0" encoding="utf-8"?>
<personList xmlns="http://schemas.microsoft.com/office/spreadsheetml/2018/threadedcomments" xmlns:x="http://schemas.openxmlformats.org/spreadsheetml/2006/main"/>
</file>

<file path=xl/persons/person358.xml><?xml version="1.0" encoding="utf-8"?>
<personList xmlns="http://schemas.microsoft.com/office/spreadsheetml/2018/threadedcomments" xmlns:x="http://schemas.openxmlformats.org/spreadsheetml/2006/main"/>
</file>

<file path=xl/persons/person359.xml><?xml version="1.0" encoding="utf-8"?>
<personList xmlns="http://schemas.microsoft.com/office/spreadsheetml/2018/threadedcomments" xmlns:x="http://schemas.openxmlformats.org/spreadsheetml/2006/main"/>
</file>

<file path=xl/persons/person360.xml><?xml version="1.0" encoding="utf-8"?>
<personList xmlns="http://schemas.microsoft.com/office/spreadsheetml/2018/threadedcomments" xmlns:x="http://schemas.openxmlformats.org/spreadsheetml/2006/main"/>
</file>

<file path=xl/persons/person361.xml><?xml version="1.0" encoding="utf-8"?>
<personList xmlns="http://schemas.microsoft.com/office/spreadsheetml/2018/threadedcomments" xmlns:x="http://schemas.openxmlformats.org/spreadsheetml/2006/main"/>
</file>

<file path=xl/persons/person362.xml><?xml version="1.0" encoding="utf-8"?>
<personList xmlns="http://schemas.microsoft.com/office/spreadsheetml/2018/threadedcomments" xmlns:x="http://schemas.openxmlformats.org/spreadsheetml/2006/main"/>
</file>

<file path=xl/persons/person363.xml><?xml version="1.0" encoding="utf-8"?>
<personList xmlns="http://schemas.microsoft.com/office/spreadsheetml/2018/threadedcomments" xmlns:x="http://schemas.openxmlformats.org/spreadsheetml/2006/main"/>
</file>

<file path=xl/persons/person364.xml><?xml version="1.0" encoding="utf-8"?>
<personList xmlns="http://schemas.microsoft.com/office/spreadsheetml/2018/threadedcomments" xmlns:x="http://schemas.openxmlformats.org/spreadsheetml/2006/main"/>
</file>

<file path=xl/persons/person365.xml><?xml version="1.0" encoding="utf-8"?>
<personList xmlns="http://schemas.microsoft.com/office/spreadsheetml/2018/threadedcomments" xmlns:x="http://schemas.openxmlformats.org/spreadsheetml/2006/main"/>
</file>

<file path=xl/persons/person366.xml><?xml version="1.0" encoding="utf-8"?>
<personList xmlns="http://schemas.microsoft.com/office/spreadsheetml/2018/threadedcomments" xmlns:x="http://schemas.openxmlformats.org/spreadsheetml/2006/main"/>
</file>

<file path=xl/persons/person367.xml><?xml version="1.0" encoding="utf-8"?>
<personList xmlns="http://schemas.microsoft.com/office/spreadsheetml/2018/threadedcomments" xmlns:x="http://schemas.openxmlformats.org/spreadsheetml/2006/main"/>
</file>

<file path=xl/persons/person368.xml><?xml version="1.0" encoding="utf-8"?>
<personList xmlns="http://schemas.microsoft.com/office/spreadsheetml/2018/threadedcomments" xmlns:x="http://schemas.openxmlformats.org/spreadsheetml/2006/main"/>
</file>

<file path=xl/persons/person369.xml><?xml version="1.0" encoding="utf-8"?>
<personList xmlns="http://schemas.microsoft.com/office/spreadsheetml/2018/threadedcomments" xmlns:x="http://schemas.openxmlformats.org/spreadsheetml/2006/main"/>
</file>

<file path=xl/persons/person370.xml><?xml version="1.0" encoding="utf-8"?>
<personList xmlns="http://schemas.microsoft.com/office/spreadsheetml/2018/threadedcomments" xmlns:x="http://schemas.openxmlformats.org/spreadsheetml/2006/main"/>
</file>

<file path=xl/persons/person371.xml><?xml version="1.0" encoding="utf-8"?>
<personList xmlns="http://schemas.microsoft.com/office/spreadsheetml/2018/threadedcomments" xmlns:x="http://schemas.openxmlformats.org/spreadsheetml/2006/main"/>
</file>

<file path=xl/persons/person372.xml><?xml version="1.0" encoding="utf-8"?>
<personList xmlns="http://schemas.microsoft.com/office/spreadsheetml/2018/threadedcomments" xmlns:x="http://schemas.openxmlformats.org/spreadsheetml/2006/main"/>
</file>

<file path=xl/persons/person373.xml><?xml version="1.0" encoding="utf-8"?>
<personList xmlns="http://schemas.microsoft.com/office/spreadsheetml/2018/threadedcomments" xmlns:x="http://schemas.openxmlformats.org/spreadsheetml/2006/main"/>
</file>

<file path=xl/persons/person374.xml><?xml version="1.0" encoding="utf-8"?>
<personList xmlns="http://schemas.microsoft.com/office/spreadsheetml/2018/threadedcomments" xmlns:x="http://schemas.openxmlformats.org/spreadsheetml/2006/main"/>
</file>

<file path=xl/persons/person375.xml><?xml version="1.0" encoding="utf-8"?>
<personList xmlns="http://schemas.microsoft.com/office/spreadsheetml/2018/threadedcomments" xmlns:x="http://schemas.openxmlformats.org/spreadsheetml/2006/main"/>
</file>

<file path=xl/persons/person376.xml><?xml version="1.0" encoding="utf-8"?>
<personList xmlns="http://schemas.microsoft.com/office/spreadsheetml/2018/threadedcomments" xmlns:x="http://schemas.openxmlformats.org/spreadsheetml/2006/main"/>
</file>

<file path=xl/persons/person377.xml><?xml version="1.0" encoding="utf-8"?>
<personList xmlns="http://schemas.microsoft.com/office/spreadsheetml/2018/threadedcomments" xmlns:x="http://schemas.openxmlformats.org/spreadsheetml/2006/main"/>
</file>

<file path=xl/persons/person378.xml><?xml version="1.0" encoding="utf-8"?>
<personList xmlns="http://schemas.microsoft.com/office/spreadsheetml/2018/threadedcomments" xmlns:x="http://schemas.openxmlformats.org/spreadsheetml/2006/main"/>
</file>

<file path=xl/persons/person379.xml><?xml version="1.0" encoding="utf-8"?>
<personList xmlns="http://schemas.microsoft.com/office/spreadsheetml/2018/threadedcomments" xmlns:x="http://schemas.openxmlformats.org/spreadsheetml/2006/main"/>
</file>

<file path=xl/persons/person380.xml><?xml version="1.0" encoding="utf-8"?>
<personList xmlns="http://schemas.microsoft.com/office/spreadsheetml/2018/threadedcomments" xmlns:x="http://schemas.openxmlformats.org/spreadsheetml/2006/main"/>
</file>

<file path=xl/persons/person381.xml><?xml version="1.0" encoding="utf-8"?>
<personList xmlns="http://schemas.microsoft.com/office/spreadsheetml/2018/threadedcomments" xmlns:x="http://schemas.openxmlformats.org/spreadsheetml/2006/main"/>
</file>

<file path=xl/persons/person382.xml><?xml version="1.0" encoding="utf-8"?>
<personList xmlns="http://schemas.microsoft.com/office/spreadsheetml/2018/threadedcomments" xmlns:x="http://schemas.openxmlformats.org/spreadsheetml/2006/main"/>
</file>

<file path=xl/persons/person383.xml><?xml version="1.0" encoding="utf-8"?>
<personList xmlns="http://schemas.microsoft.com/office/spreadsheetml/2018/threadedcomments" xmlns:x="http://schemas.openxmlformats.org/spreadsheetml/2006/main"/>
</file>

<file path=xl/persons/person384.xml><?xml version="1.0" encoding="utf-8"?>
<personList xmlns="http://schemas.microsoft.com/office/spreadsheetml/2018/threadedcomments" xmlns:x="http://schemas.openxmlformats.org/spreadsheetml/2006/main"/>
</file>

<file path=xl/persons/person385.xml><?xml version="1.0" encoding="utf-8"?>
<personList xmlns="http://schemas.microsoft.com/office/spreadsheetml/2018/threadedcomments" xmlns:x="http://schemas.openxmlformats.org/spreadsheetml/2006/main"/>
</file>

<file path=xl/persons/person386.xml><?xml version="1.0" encoding="utf-8"?>
<personList xmlns="http://schemas.microsoft.com/office/spreadsheetml/2018/threadedcomments" xmlns:x="http://schemas.openxmlformats.org/spreadsheetml/2006/main"/>
</file>

<file path=xl/persons/person387.xml><?xml version="1.0" encoding="utf-8"?>
<personList xmlns="http://schemas.microsoft.com/office/spreadsheetml/2018/threadedcomments" xmlns:x="http://schemas.openxmlformats.org/spreadsheetml/2006/main"/>
</file>

<file path=xl/persons/person388.xml><?xml version="1.0" encoding="utf-8"?>
<personList xmlns="http://schemas.microsoft.com/office/spreadsheetml/2018/threadedcomments" xmlns:x="http://schemas.openxmlformats.org/spreadsheetml/2006/main"/>
</file>

<file path=xl/persons/person389.xml><?xml version="1.0" encoding="utf-8"?>
<personList xmlns="http://schemas.microsoft.com/office/spreadsheetml/2018/threadedcomments" xmlns:x="http://schemas.openxmlformats.org/spreadsheetml/2006/main"/>
</file>

<file path=xl/persons/person390.xml><?xml version="1.0" encoding="utf-8"?>
<personList xmlns="http://schemas.microsoft.com/office/spreadsheetml/2018/threadedcomments" xmlns:x="http://schemas.openxmlformats.org/spreadsheetml/2006/main"/>
</file>

<file path=xl/persons/person391.xml><?xml version="1.0" encoding="utf-8"?>
<personList xmlns="http://schemas.microsoft.com/office/spreadsheetml/2018/threadedcomments" xmlns:x="http://schemas.openxmlformats.org/spreadsheetml/2006/main"/>
</file>

<file path=xl/persons/person392.xml><?xml version="1.0" encoding="utf-8"?>
<personList xmlns="http://schemas.microsoft.com/office/spreadsheetml/2018/threadedcomments" xmlns:x="http://schemas.openxmlformats.org/spreadsheetml/2006/main"/>
</file>

<file path=xl/persons/person393.xml><?xml version="1.0" encoding="utf-8"?>
<personList xmlns="http://schemas.microsoft.com/office/spreadsheetml/2018/threadedcomments" xmlns:x="http://schemas.openxmlformats.org/spreadsheetml/2006/main"/>
</file>

<file path=xl/persons/person394.xml><?xml version="1.0" encoding="utf-8"?>
<personList xmlns="http://schemas.microsoft.com/office/spreadsheetml/2018/threadedcomments" xmlns:x="http://schemas.openxmlformats.org/spreadsheetml/2006/main"/>
</file>

<file path=xl/persons/person395.xml><?xml version="1.0" encoding="utf-8"?>
<personList xmlns="http://schemas.microsoft.com/office/spreadsheetml/2018/threadedcomments" xmlns:x="http://schemas.openxmlformats.org/spreadsheetml/2006/main"/>
</file>

<file path=xl/persons/person396.xml><?xml version="1.0" encoding="utf-8"?>
<personList xmlns="http://schemas.microsoft.com/office/spreadsheetml/2018/threadedcomments" xmlns:x="http://schemas.openxmlformats.org/spreadsheetml/2006/main"/>
</file>

<file path=xl/persons/person397.xml><?xml version="1.0" encoding="utf-8"?>
<personList xmlns="http://schemas.microsoft.com/office/spreadsheetml/2018/threadedcomments" xmlns:x="http://schemas.openxmlformats.org/spreadsheetml/2006/main"/>
</file>

<file path=xl/persons/person398.xml><?xml version="1.0" encoding="utf-8"?>
<personList xmlns="http://schemas.microsoft.com/office/spreadsheetml/2018/threadedcomments" xmlns:x="http://schemas.openxmlformats.org/spreadsheetml/2006/main"/>
</file>

<file path=xl/persons/person399.xml><?xml version="1.0" encoding="utf-8"?>
<personList xmlns="http://schemas.microsoft.com/office/spreadsheetml/2018/threadedcomments" xmlns:x="http://schemas.openxmlformats.org/spreadsheetml/2006/main"/>
</file>

<file path=xl/persons/person400.xml><?xml version="1.0" encoding="utf-8"?>
<personList xmlns="http://schemas.microsoft.com/office/spreadsheetml/2018/threadedcomments" xmlns:x="http://schemas.openxmlformats.org/spreadsheetml/2006/main"/>
</file>

<file path=xl/persons/person401.xml><?xml version="1.0" encoding="utf-8"?>
<personList xmlns="http://schemas.microsoft.com/office/spreadsheetml/2018/threadedcomments" xmlns:x="http://schemas.openxmlformats.org/spreadsheetml/2006/main"/>
</file>

<file path=xl/persons/person402.xml><?xml version="1.0" encoding="utf-8"?>
<personList xmlns="http://schemas.microsoft.com/office/spreadsheetml/2018/threadedcomments" xmlns:x="http://schemas.openxmlformats.org/spreadsheetml/2006/main"/>
</file>

<file path=xl/persons/person403.xml><?xml version="1.0" encoding="utf-8"?>
<personList xmlns="http://schemas.microsoft.com/office/spreadsheetml/2018/threadedcomments" xmlns:x="http://schemas.openxmlformats.org/spreadsheetml/2006/main"/>
</file>

<file path=xl/persons/person404.xml><?xml version="1.0" encoding="utf-8"?>
<personList xmlns="http://schemas.microsoft.com/office/spreadsheetml/2018/threadedcomments" xmlns:x="http://schemas.openxmlformats.org/spreadsheetml/2006/main"/>
</file>

<file path=xl/persons/person405.xml><?xml version="1.0" encoding="utf-8"?>
<personList xmlns="http://schemas.microsoft.com/office/spreadsheetml/2018/threadedcomments" xmlns:x="http://schemas.openxmlformats.org/spreadsheetml/2006/main"/>
</file>

<file path=xl/persons/person406.xml><?xml version="1.0" encoding="utf-8"?>
<personList xmlns="http://schemas.microsoft.com/office/spreadsheetml/2018/threadedcomments" xmlns:x="http://schemas.openxmlformats.org/spreadsheetml/2006/main"/>
</file>

<file path=xl/persons/person407.xml><?xml version="1.0" encoding="utf-8"?>
<personList xmlns="http://schemas.microsoft.com/office/spreadsheetml/2018/threadedcomments" xmlns:x="http://schemas.openxmlformats.org/spreadsheetml/2006/main"/>
</file>

<file path=xl/persons/person408.xml><?xml version="1.0" encoding="utf-8"?>
<personList xmlns="http://schemas.microsoft.com/office/spreadsheetml/2018/threadedcomments" xmlns:x="http://schemas.openxmlformats.org/spreadsheetml/2006/main"/>
</file>

<file path=xl/persons/person409.xml><?xml version="1.0" encoding="utf-8"?>
<personList xmlns="http://schemas.microsoft.com/office/spreadsheetml/2018/threadedcomments" xmlns:x="http://schemas.openxmlformats.org/spreadsheetml/2006/main"/>
</file>

<file path=xl/persons/person410.xml><?xml version="1.0" encoding="utf-8"?>
<personList xmlns="http://schemas.microsoft.com/office/spreadsheetml/2018/threadedcomments" xmlns:x="http://schemas.openxmlformats.org/spreadsheetml/2006/main"/>
</file>

<file path=xl/persons/person411.xml><?xml version="1.0" encoding="utf-8"?>
<personList xmlns="http://schemas.microsoft.com/office/spreadsheetml/2018/threadedcomments" xmlns:x="http://schemas.openxmlformats.org/spreadsheetml/2006/main"/>
</file>

<file path=xl/persons/person412.xml><?xml version="1.0" encoding="utf-8"?>
<personList xmlns="http://schemas.microsoft.com/office/spreadsheetml/2018/threadedcomments" xmlns:x="http://schemas.openxmlformats.org/spreadsheetml/2006/main"/>
</file>

<file path=xl/persons/person413.xml><?xml version="1.0" encoding="utf-8"?>
<personList xmlns="http://schemas.microsoft.com/office/spreadsheetml/2018/threadedcomments" xmlns:x="http://schemas.openxmlformats.org/spreadsheetml/2006/main"/>
</file>

<file path=xl/persons/person414.xml><?xml version="1.0" encoding="utf-8"?>
<personList xmlns="http://schemas.microsoft.com/office/spreadsheetml/2018/threadedcomments" xmlns:x="http://schemas.openxmlformats.org/spreadsheetml/2006/main"/>
</file>

<file path=xl/persons/person415.xml><?xml version="1.0" encoding="utf-8"?>
<personList xmlns="http://schemas.microsoft.com/office/spreadsheetml/2018/threadedcomments" xmlns:x="http://schemas.openxmlformats.org/spreadsheetml/2006/main"/>
</file>

<file path=xl/persons/person416.xml><?xml version="1.0" encoding="utf-8"?>
<personList xmlns="http://schemas.microsoft.com/office/spreadsheetml/2018/threadedcomments" xmlns:x="http://schemas.openxmlformats.org/spreadsheetml/2006/main"/>
</file>

<file path=xl/persons/person417.xml><?xml version="1.0" encoding="utf-8"?>
<personList xmlns="http://schemas.microsoft.com/office/spreadsheetml/2018/threadedcomments" xmlns:x="http://schemas.openxmlformats.org/spreadsheetml/2006/main"/>
</file>

<file path=xl/persons/person418.xml><?xml version="1.0" encoding="utf-8"?>
<personList xmlns="http://schemas.microsoft.com/office/spreadsheetml/2018/threadedcomments" xmlns:x="http://schemas.openxmlformats.org/spreadsheetml/2006/main"/>
</file>

<file path=xl/persons/person419.xml><?xml version="1.0" encoding="utf-8"?>
<personList xmlns="http://schemas.microsoft.com/office/spreadsheetml/2018/threadedcomments" xmlns:x="http://schemas.openxmlformats.org/spreadsheetml/2006/main"/>
</file>

<file path=xl/persons/person420.xml><?xml version="1.0" encoding="utf-8"?>
<personList xmlns="http://schemas.microsoft.com/office/spreadsheetml/2018/threadedcomments" xmlns:x="http://schemas.openxmlformats.org/spreadsheetml/2006/main"/>
</file>

<file path=xl/persons/person421.xml><?xml version="1.0" encoding="utf-8"?>
<personList xmlns="http://schemas.microsoft.com/office/spreadsheetml/2018/threadedcomments" xmlns:x="http://schemas.openxmlformats.org/spreadsheetml/2006/main"/>
</file>

<file path=xl/persons/person422.xml><?xml version="1.0" encoding="utf-8"?>
<personList xmlns="http://schemas.microsoft.com/office/spreadsheetml/2018/threadedcomments" xmlns:x="http://schemas.openxmlformats.org/spreadsheetml/2006/main"/>
</file>

<file path=xl/persons/person423.xml><?xml version="1.0" encoding="utf-8"?>
<personList xmlns="http://schemas.microsoft.com/office/spreadsheetml/2018/threadedcomments" xmlns:x="http://schemas.openxmlformats.org/spreadsheetml/2006/main"/>
</file>

<file path=xl/persons/person424.xml><?xml version="1.0" encoding="utf-8"?>
<personList xmlns="http://schemas.microsoft.com/office/spreadsheetml/2018/threadedcomments" xmlns:x="http://schemas.openxmlformats.org/spreadsheetml/2006/main"/>
</file>

<file path=xl/persons/person425.xml><?xml version="1.0" encoding="utf-8"?>
<personList xmlns="http://schemas.microsoft.com/office/spreadsheetml/2018/threadedcomments" xmlns:x="http://schemas.openxmlformats.org/spreadsheetml/2006/main"/>
</file>

<file path=xl/persons/person426.xml><?xml version="1.0" encoding="utf-8"?>
<personList xmlns="http://schemas.microsoft.com/office/spreadsheetml/2018/threadedcomments" xmlns:x="http://schemas.openxmlformats.org/spreadsheetml/2006/main"/>
</file>

<file path=xl/persons/person427.xml><?xml version="1.0" encoding="utf-8"?>
<personList xmlns="http://schemas.microsoft.com/office/spreadsheetml/2018/threadedcomments" xmlns:x="http://schemas.openxmlformats.org/spreadsheetml/2006/main"/>
</file>

<file path=xl/persons/person428.xml><?xml version="1.0" encoding="utf-8"?>
<personList xmlns="http://schemas.microsoft.com/office/spreadsheetml/2018/threadedcomments" xmlns:x="http://schemas.openxmlformats.org/spreadsheetml/2006/main"/>
</file>

<file path=xl/persons/person429.xml><?xml version="1.0" encoding="utf-8"?>
<personList xmlns="http://schemas.microsoft.com/office/spreadsheetml/2018/threadedcomments" xmlns:x="http://schemas.openxmlformats.org/spreadsheetml/2006/main"/>
</file>

<file path=xl/persons/person430.xml><?xml version="1.0" encoding="utf-8"?>
<personList xmlns="http://schemas.microsoft.com/office/spreadsheetml/2018/threadedcomments" xmlns:x="http://schemas.openxmlformats.org/spreadsheetml/2006/main"/>
</file>

<file path=xl/persons/person431.xml><?xml version="1.0" encoding="utf-8"?>
<personList xmlns="http://schemas.microsoft.com/office/spreadsheetml/2018/threadedcomments" xmlns:x="http://schemas.openxmlformats.org/spreadsheetml/2006/main"/>
</file>

<file path=xl/persons/person432.xml><?xml version="1.0" encoding="utf-8"?>
<personList xmlns="http://schemas.microsoft.com/office/spreadsheetml/2018/threadedcomments" xmlns:x="http://schemas.openxmlformats.org/spreadsheetml/2006/main"/>
</file>

<file path=xl/persons/person433.xml><?xml version="1.0" encoding="utf-8"?>
<personList xmlns="http://schemas.microsoft.com/office/spreadsheetml/2018/threadedcomments" xmlns:x="http://schemas.openxmlformats.org/spreadsheetml/2006/main"/>
</file>

<file path=xl/persons/person434.xml><?xml version="1.0" encoding="utf-8"?>
<personList xmlns="http://schemas.microsoft.com/office/spreadsheetml/2018/threadedcomments" xmlns:x="http://schemas.openxmlformats.org/spreadsheetml/2006/main"/>
</file>

<file path=xl/persons/person435.xml><?xml version="1.0" encoding="utf-8"?>
<personList xmlns="http://schemas.microsoft.com/office/spreadsheetml/2018/threadedcomments" xmlns:x="http://schemas.openxmlformats.org/spreadsheetml/2006/main"/>
</file>

<file path=xl/persons/person436.xml><?xml version="1.0" encoding="utf-8"?>
<personList xmlns="http://schemas.microsoft.com/office/spreadsheetml/2018/threadedcomments" xmlns:x="http://schemas.openxmlformats.org/spreadsheetml/2006/main"/>
</file>

<file path=xl/persons/person437.xml><?xml version="1.0" encoding="utf-8"?>
<personList xmlns="http://schemas.microsoft.com/office/spreadsheetml/2018/threadedcomments" xmlns:x="http://schemas.openxmlformats.org/spreadsheetml/2006/main"/>
</file>

<file path=xl/persons/person438.xml><?xml version="1.0" encoding="utf-8"?>
<personList xmlns="http://schemas.microsoft.com/office/spreadsheetml/2018/threadedcomments" xmlns:x="http://schemas.openxmlformats.org/spreadsheetml/2006/main"/>
</file>

<file path=xl/persons/person439.xml><?xml version="1.0" encoding="utf-8"?>
<personList xmlns="http://schemas.microsoft.com/office/spreadsheetml/2018/threadedcomments" xmlns:x="http://schemas.openxmlformats.org/spreadsheetml/2006/main"/>
</file>

<file path=xl/persons/person440.xml><?xml version="1.0" encoding="utf-8"?>
<personList xmlns="http://schemas.microsoft.com/office/spreadsheetml/2018/threadedcomments" xmlns:x="http://schemas.openxmlformats.org/spreadsheetml/2006/main"/>
</file>

<file path=xl/persons/person441.xml><?xml version="1.0" encoding="utf-8"?>
<personList xmlns="http://schemas.microsoft.com/office/spreadsheetml/2018/threadedcomments" xmlns:x="http://schemas.openxmlformats.org/spreadsheetml/2006/main"/>
</file>

<file path=xl/persons/person442.xml><?xml version="1.0" encoding="utf-8"?>
<personList xmlns="http://schemas.microsoft.com/office/spreadsheetml/2018/threadedcomments" xmlns:x="http://schemas.openxmlformats.org/spreadsheetml/2006/main"/>
</file>

<file path=xl/persons/person443.xml><?xml version="1.0" encoding="utf-8"?>
<personList xmlns="http://schemas.microsoft.com/office/spreadsheetml/2018/threadedcomments" xmlns:x="http://schemas.openxmlformats.org/spreadsheetml/2006/main"/>
</file>

<file path=xl/persons/person444.xml><?xml version="1.0" encoding="utf-8"?>
<personList xmlns="http://schemas.microsoft.com/office/spreadsheetml/2018/threadedcomments" xmlns:x="http://schemas.openxmlformats.org/spreadsheetml/2006/main"/>
</file>

<file path=xl/persons/person445.xml><?xml version="1.0" encoding="utf-8"?>
<personList xmlns="http://schemas.microsoft.com/office/spreadsheetml/2018/threadedcomments" xmlns:x="http://schemas.openxmlformats.org/spreadsheetml/2006/main"/>
</file>

<file path=xl/persons/person446.xml><?xml version="1.0" encoding="utf-8"?>
<personList xmlns="http://schemas.microsoft.com/office/spreadsheetml/2018/threadedcomments" xmlns:x="http://schemas.openxmlformats.org/spreadsheetml/2006/main"/>
</file>

<file path=xl/persons/person447.xml><?xml version="1.0" encoding="utf-8"?>
<personList xmlns="http://schemas.microsoft.com/office/spreadsheetml/2018/threadedcomments" xmlns:x="http://schemas.openxmlformats.org/spreadsheetml/2006/main"/>
</file>

<file path=xl/persons/person448.xml><?xml version="1.0" encoding="utf-8"?>
<personList xmlns="http://schemas.microsoft.com/office/spreadsheetml/2018/threadedcomments" xmlns:x="http://schemas.openxmlformats.org/spreadsheetml/2006/main"/>
</file>

<file path=xl/persons/person449.xml><?xml version="1.0" encoding="utf-8"?>
<personList xmlns="http://schemas.microsoft.com/office/spreadsheetml/2018/threadedcomments" xmlns:x="http://schemas.openxmlformats.org/spreadsheetml/2006/main"/>
</file>

<file path=xl/persons/person450.xml><?xml version="1.0" encoding="utf-8"?>
<personList xmlns="http://schemas.microsoft.com/office/spreadsheetml/2018/threadedcomments" xmlns:x="http://schemas.openxmlformats.org/spreadsheetml/2006/main"/>
</file>

<file path=xl/persons/person451.xml><?xml version="1.0" encoding="utf-8"?>
<personList xmlns="http://schemas.microsoft.com/office/spreadsheetml/2018/threadedcomments" xmlns:x="http://schemas.openxmlformats.org/spreadsheetml/2006/main"/>
</file>

<file path=xl/persons/person452.xml><?xml version="1.0" encoding="utf-8"?>
<personList xmlns="http://schemas.microsoft.com/office/spreadsheetml/2018/threadedcomments" xmlns:x="http://schemas.openxmlformats.org/spreadsheetml/2006/main"/>
</file>

<file path=xl/persons/person453.xml><?xml version="1.0" encoding="utf-8"?>
<personList xmlns="http://schemas.microsoft.com/office/spreadsheetml/2018/threadedcomments" xmlns:x="http://schemas.openxmlformats.org/spreadsheetml/2006/main"/>
</file>

<file path=xl/persons/person454.xml><?xml version="1.0" encoding="utf-8"?>
<personList xmlns="http://schemas.microsoft.com/office/spreadsheetml/2018/threadedcomments" xmlns:x="http://schemas.openxmlformats.org/spreadsheetml/2006/main"/>
</file>

<file path=xl/persons/person455.xml><?xml version="1.0" encoding="utf-8"?>
<personList xmlns="http://schemas.microsoft.com/office/spreadsheetml/2018/threadedcomments" xmlns:x="http://schemas.openxmlformats.org/spreadsheetml/2006/main"/>
</file>

<file path=xl/persons/person456.xml><?xml version="1.0" encoding="utf-8"?>
<personList xmlns="http://schemas.microsoft.com/office/spreadsheetml/2018/threadedcomments" xmlns:x="http://schemas.openxmlformats.org/spreadsheetml/2006/main"/>
</file>

<file path=xl/persons/person457.xml><?xml version="1.0" encoding="utf-8"?>
<personList xmlns="http://schemas.microsoft.com/office/spreadsheetml/2018/threadedcomments" xmlns:x="http://schemas.openxmlformats.org/spreadsheetml/2006/main"/>
</file>

<file path=xl/persons/person458.xml><?xml version="1.0" encoding="utf-8"?>
<personList xmlns="http://schemas.microsoft.com/office/spreadsheetml/2018/threadedcomments" xmlns:x="http://schemas.openxmlformats.org/spreadsheetml/2006/main"/>
</file>

<file path=xl/persons/person459.xml><?xml version="1.0" encoding="utf-8"?>
<personList xmlns="http://schemas.microsoft.com/office/spreadsheetml/2018/threadedcomments" xmlns:x="http://schemas.openxmlformats.org/spreadsheetml/2006/main"/>
</file>

<file path=xl/persons/person460.xml><?xml version="1.0" encoding="utf-8"?>
<personList xmlns="http://schemas.microsoft.com/office/spreadsheetml/2018/threadedcomments" xmlns:x="http://schemas.openxmlformats.org/spreadsheetml/2006/main"/>
</file>

<file path=xl/persons/person461.xml><?xml version="1.0" encoding="utf-8"?>
<personList xmlns="http://schemas.microsoft.com/office/spreadsheetml/2018/threadedcomments" xmlns:x="http://schemas.openxmlformats.org/spreadsheetml/2006/main"/>
</file>

<file path=xl/persons/person462.xml><?xml version="1.0" encoding="utf-8"?>
<personList xmlns="http://schemas.microsoft.com/office/spreadsheetml/2018/threadedcomments" xmlns:x="http://schemas.openxmlformats.org/spreadsheetml/2006/main"/>
</file>

<file path=xl/persons/person463.xml><?xml version="1.0" encoding="utf-8"?>
<personList xmlns="http://schemas.microsoft.com/office/spreadsheetml/2018/threadedcomments" xmlns:x="http://schemas.openxmlformats.org/spreadsheetml/2006/main"/>
</file>

<file path=xl/persons/person464.xml><?xml version="1.0" encoding="utf-8"?>
<personList xmlns="http://schemas.microsoft.com/office/spreadsheetml/2018/threadedcomments" xmlns:x="http://schemas.openxmlformats.org/spreadsheetml/2006/main"/>
</file>

<file path=xl/persons/person465.xml><?xml version="1.0" encoding="utf-8"?>
<personList xmlns="http://schemas.microsoft.com/office/spreadsheetml/2018/threadedcomments" xmlns:x="http://schemas.openxmlformats.org/spreadsheetml/2006/main"/>
</file>

<file path=xl/persons/person466.xml><?xml version="1.0" encoding="utf-8"?>
<personList xmlns="http://schemas.microsoft.com/office/spreadsheetml/2018/threadedcomments" xmlns:x="http://schemas.openxmlformats.org/spreadsheetml/2006/main"/>
</file>

<file path=xl/persons/person467.xml><?xml version="1.0" encoding="utf-8"?>
<personList xmlns="http://schemas.microsoft.com/office/spreadsheetml/2018/threadedcomments" xmlns:x="http://schemas.openxmlformats.org/spreadsheetml/2006/main"/>
</file>

<file path=xl/persons/person468.xml><?xml version="1.0" encoding="utf-8"?>
<personList xmlns="http://schemas.microsoft.com/office/spreadsheetml/2018/threadedcomments" xmlns:x="http://schemas.openxmlformats.org/spreadsheetml/2006/main"/>
</file>

<file path=xl/persons/person469.xml><?xml version="1.0" encoding="utf-8"?>
<personList xmlns="http://schemas.microsoft.com/office/spreadsheetml/2018/threadedcomments" xmlns:x="http://schemas.openxmlformats.org/spreadsheetml/2006/main"/>
</file>

<file path=xl/persons/person470.xml><?xml version="1.0" encoding="utf-8"?>
<personList xmlns="http://schemas.microsoft.com/office/spreadsheetml/2018/threadedcomments" xmlns:x="http://schemas.openxmlformats.org/spreadsheetml/2006/main"/>
</file>

<file path=xl/persons/person471.xml><?xml version="1.0" encoding="utf-8"?>
<personList xmlns="http://schemas.microsoft.com/office/spreadsheetml/2018/threadedcomments" xmlns:x="http://schemas.openxmlformats.org/spreadsheetml/2006/main"/>
</file>

<file path=xl/persons/person472.xml><?xml version="1.0" encoding="utf-8"?>
<personList xmlns="http://schemas.microsoft.com/office/spreadsheetml/2018/threadedcomments" xmlns:x="http://schemas.openxmlformats.org/spreadsheetml/2006/main"/>
</file>

<file path=xl/persons/person473.xml><?xml version="1.0" encoding="utf-8"?>
<personList xmlns="http://schemas.microsoft.com/office/spreadsheetml/2018/threadedcomments" xmlns:x="http://schemas.openxmlformats.org/spreadsheetml/2006/main"/>
</file>

<file path=xl/persons/person474.xml><?xml version="1.0" encoding="utf-8"?>
<personList xmlns="http://schemas.microsoft.com/office/spreadsheetml/2018/threadedcomments" xmlns:x="http://schemas.openxmlformats.org/spreadsheetml/2006/main"/>
</file>

<file path=xl/persons/person475.xml><?xml version="1.0" encoding="utf-8"?>
<personList xmlns="http://schemas.microsoft.com/office/spreadsheetml/2018/threadedcomments" xmlns:x="http://schemas.openxmlformats.org/spreadsheetml/2006/main"/>
</file>

<file path=xl/persons/person476.xml><?xml version="1.0" encoding="utf-8"?>
<personList xmlns="http://schemas.microsoft.com/office/spreadsheetml/2018/threadedcomments" xmlns:x="http://schemas.openxmlformats.org/spreadsheetml/2006/main"/>
</file>

<file path=xl/persons/person477.xml><?xml version="1.0" encoding="utf-8"?>
<personList xmlns="http://schemas.microsoft.com/office/spreadsheetml/2018/threadedcomments" xmlns:x="http://schemas.openxmlformats.org/spreadsheetml/2006/main"/>
</file>

<file path=xl/persons/person478.xml><?xml version="1.0" encoding="utf-8"?>
<personList xmlns="http://schemas.microsoft.com/office/spreadsheetml/2018/threadedcomments" xmlns:x="http://schemas.openxmlformats.org/spreadsheetml/2006/main"/>
</file>

<file path=xl/persons/person479.xml><?xml version="1.0" encoding="utf-8"?>
<personList xmlns="http://schemas.microsoft.com/office/spreadsheetml/2018/threadedcomments" xmlns:x="http://schemas.openxmlformats.org/spreadsheetml/2006/main"/>
</file>

<file path=xl/persons/person480.xml><?xml version="1.0" encoding="utf-8"?>
<personList xmlns="http://schemas.microsoft.com/office/spreadsheetml/2018/threadedcomments" xmlns:x="http://schemas.openxmlformats.org/spreadsheetml/2006/main"/>
</file>

<file path=xl/persons/person481.xml><?xml version="1.0" encoding="utf-8"?>
<personList xmlns="http://schemas.microsoft.com/office/spreadsheetml/2018/threadedcomments" xmlns:x="http://schemas.openxmlformats.org/spreadsheetml/2006/main"/>
</file>

<file path=xl/persons/person482.xml><?xml version="1.0" encoding="utf-8"?>
<personList xmlns="http://schemas.microsoft.com/office/spreadsheetml/2018/threadedcomments" xmlns:x="http://schemas.openxmlformats.org/spreadsheetml/2006/main"/>
</file>

<file path=xl/persons/person483.xml><?xml version="1.0" encoding="utf-8"?>
<personList xmlns="http://schemas.microsoft.com/office/spreadsheetml/2018/threadedcomments" xmlns:x="http://schemas.openxmlformats.org/spreadsheetml/2006/main"/>
</file>

<file path=xl/persons/person484.xml><?xml version="1.0" encoding="utf-8"?>
<personList xmlns="http://schemas.microsoft.com/office/spreadsheetml/2018/threadedcomments" xmlns:x="http://schemas.openxmlformats.org/spreadsheetml/2006/main"/>
</file>

<file path=xl/persons/person485.xml><?xml version="1.0" encoding="utf-8"?>
<personList xmlns="http://schemas.microsoft.com/office/spreadsheetml/2018/threadedcomments" xmlns:x="http://schemas.openxmlformats.org/spreadsheetml/2006/main"/>
</file>

<file path=xl/persons/person486.xml><?xml version="1.0" encoding="utf-8"?>
<personList xmlns="http://schemas.microsoft.com/office/spreadsheetml/2018/threadedcomments" xmlns:x="http://schemas.openxmlformats.org/spreadsheetml/2006/main"/>
</file>

<file path=xl/persons/person487.xml><?xml version="1.0" encoding="utf-8"?>
<personList xmlns="http://schemas.microsoft.com/office/spreadsheetml/2018/threadedcomments" xmlns:x="http://schemas.openxmlformats.org/spreadsheetml/2006/main"/>
</file>

<file path=xl/persons/person488.xml><?xml version="1.0" encoding="utf-8"?>
<personList xmlns="http://schemas.microsoft.com/office/spreadsheetml/2018/threadedcomments" xmlns:x="http://schemas.openxmlformats.org/spreadsheetml/2006/main"/>
</file>

<file path=xl/persons/person489.xml><?xml version="1.0" encoding="utf-8"?>
<personList xmlns="http://schemas.microsoft.com/office/spreadsheetml/2018/threadedcomments" xmlns:x="http://schemas.openxmlformats.org/spreadsheetml/2006/main"/>
</file>

<file path=xl/persons/person490.xml><?xml version="1.0" encoding="utf-8"?>
<personList xmlns="http://schemas.microsoft.com/office/spreadsheetml/2018/threadedcomments" xmlns:x="http://schemas.openxmlformats.org/spreadsheetml/2006/main"/>
</file>

<file path=xl/persons/person491.xml><?xml version="1.0" encoding="utf-8"?>
<personList xmlns="http://schemas.microsoft.com/office/spreadsheetml/2018/threadedcomments" xmlns:x="http://schemas.openxmlformats.org/spreadsheetml/2006/main"/>
</file>

<file path=xl/persons/person492.xml><?xml version="1.0" encoding="utf-8"?>
<personList xmlns="http://schemas.microsoft.com/office/spreadsheetml/2018/threadedcomments" xmlns:x="http://schemas.openxmlformats.org/spreadsheetml/2006/main"/>
</file>

<file path=xl/persons/person493.xml><?xml version="1.0" encoding="utf-8"?>
<personList xmlns="http://schemas.microsoft.com/office/spreadsheetml/2018/threadedcomments" xmlns:x="http://schemas.openxmlformats.org/spreadsheetml/2006/main"/>
</file>

<file path=xl/persons/person494.xml><?xml version="1.0" encoding="utf-8"?>
<personList xmlns="http://schemas.microsoft.com/office/spreadsheetml/2018/threadedcomments" xmlns:x="http://schemas.openxmlformats.org/spreadsheetml/2006/main"/>
</file>

<file path=xl/persons/person495.xml><?xml version="1.0" encoding="utf-8"?>
<personList xmlns="http://schemas.microsoft.com/office/spreadsheetml/2018/threadedcomments" xmlns:x="http://schemas.openxmlformats.org/spreadsheetml/2006/main"/>
</file>

<file path=xl/persons/person496.xml><?xml version="1.0" encoding="utf-8"?>
<personList xmlns="http://schemas.microsoft.com/office/spreadsheetml/2018/threadedcomments" xmlns:x="http://schemas.openxmlformats.org/spreadsheetml/2006/main"/>
</file>

<file path=xl/persons/person497.xml><?xml version="1.0" encoding="utf-8"?>
<personList xmlns="http://schemas.microsoft.com/office/spreadsheetml/2018/threadedcomments" xmlns:x="http://schemas.openxmlformats.org/spreadsheetml/2006/main"/>
</file>

<file path=xl/persons/person498.xml><?xml version="1.0" encoding="utf-8"?>
<personList xmlns="http://schemas.microsoft.com/office/spreadsheetml/2018/threadedcomments" xmlns:x="http://schemas.openxmlformats.org/spreadsheetml/2006/main"/>
</file>

<file path=xl/persons/person499.xml><?xml version="1.0" encoding="utf-8"?>
<personList xmlns="http://schemas.microsoft.com/office/spreadsheetml/2018/threadedcomments" xmlns:x="http://schemas.openxmlformats.org/spreadsheetml/2006/main"/>
</file>

<file path=xl/persons/person500.xml><?xml version="1.0" encoding="utf-8"?>
<personList xmlns="http://schemas.microsoft.com/office/spreadsheetml/2018/threadedcomments" xmlns:x="http://schemas.openxmlformats.org/spreadsheetml/2006/main"/>
</file>

<file path=xl/persons/person501.xml><?xml version="1.0" encoding="utf-8"?>
<personList xmlns="http://schemas.microsoft.com/office/spreadsheetml/2018/threadedcomments" xmlns:x="http://schemas.openxmlformats.org/spreadsheetml/2006/main"/>
</file>

<file path=xl/persons/person502.xml><?xml version="1.0" encoding="utf-8"?>
<personList xmlns="http://schemas.microsoft.com/office/spreadsheetml/2018/threadedcomments" xmlns:x="http://schemas.openxmlformats.org/spreadsheetml/2006/main"/>
</file>

<file path=xl/persons/person503.xml><?xml version="1.0" encoding="utf-8"?>
<personList xmlns="http://schemas.microsoft.com/office/spreadsheetml/2018/threadedcomments" xmlns:x="http://schemas.openxmlformats.org/spreadsheetml/2006/main"/>
</file>

<file path=xl/persons/person504.xml><?xml version="1.0" encoding="utf-8"?>
<personList xmlns="http://schemas.microsoft.com/office/spreadsheetml/2018/threadedcomments" xmlns:x="http://schemas.openxmlformats.org/spreadsheetml/2006/main"/>
</file>

<file path=xl/persons/person505.xml><?xml version="1.0" encoding="utf-8"?>
<personList xmlns="http://schemas.microsoft.com/office/spreadsheetml/2018/threadedcomments" xmlns:x="http://schemas.openxmlformats.org/spreadsheetml/2006/main"/>
</file>

<file path=xl/persons/person506.xml><?xml version="1.0" encoding="utf-8"?>
<personList xmlns="http://schemas.microsoft.com/office/spreadsheetml/2018/threadedcomments" xmlns:x="http://schemas.openxmlformats.org/spreadsheetml/2006/main"/>
</file>

<file path=xl/persons/person507.xml><?xml version="1.0" encoding="utf-8"?>
<personList xmlns="http://schemas.microsoft.com/office/spreadsheetml/2018/threadedcomments" xmlns:x="http://schemas.openxmlformats.org/spreadsheetml/2006/main"/>
</file>

<file path=xl/persons/person508.xml><?xml version="1.0" encoding="utf-8"?>
<personList xmlns="http://schemas.microsoft.com/office/spreadsheetml/2018/threadedcomments" xmlns:x="http://schemas.openxmlformats.org/spreadsheetml/2006/main"/>
</file>

<file path=xl/persons/person509.xml><?xml version="1.0" encoding="utf-8"?>
<personList xmlns="http://schemas.microsoft.com/office/spreadsheetml/2018/threadedcomments" xmlns:x="http://schemas.openxmlformats.org/spreadsheetml/2006/main"/>
</file>

<file path=xl/persons/person510.xml><?xml version="1.0" encoding="utf-8"?>
<personList xmlns="http://schemas.microsoft.com/office/spreadsheetml/2018/threadedcomments" xmlns:x="http://schemas.openxmlformats.org/spreadsheetml/2006/main"/>
</file>

<file path=xl/persons/person511.xml><?xml version="1.0" encoding="utf-8"?>
<personList xmlns="http://schemas.microsoft.com/office/spreadsheetml/2018/threadedcomments" xmlns:x="http://schemas.openxmlformats.org/spreadsheetml/2006/main"/>
</file>

<file path=xl/persons/person512.xml><?xml version="1.0" encoding="utf-8"?>
<personList xmlns="http://schemas.microsoft.com/office/spreadsheetml/2018/threadedcomments" xmlns:x="http://schemas.openxmlformats.org/spreadsheetml/2006/main"/>
</file>

<file path=xl/persons/person513.xml><?xml version="1.0" encoding="utf-8"?>
<personList xmlns="http://schemas.microsoft.com/office/spreadsheetml/2018/threadedcomments" xmlns:x="http://schemas.openxmlformats.org/spreadsheetml/2006/main"/>
</file>

<file path=xl/persons/person514.xml><?xml version="1.0" encoding="utf-8"?>
<personList xmlns="http://schemas.microsoft.com/office/spreadsheetml/2018/threadedcomments" xmlns:x="http://schemas.openxmlformats.org/spreadsheetml/2006/main"/>
</file>

<file path=xl/persons/person515.xml><?xml version="1.0" encoding="utf-8"?>
<personList xmlns="http://schemas.microsoft.com/office/spreadsheetml/2018/threadedcomments" xmlns:x="http://schemas.openxmlformats.org/spreadsheetml/2006/main"/>
</file>

<file path=xl/persons/person516.xml><?xml version="1.0" encoding="utf-8"?>
<personList xmlns="http://schemas.microsoft.com/office/spreadsheetml/2018/threadedcomments" xmlns:x="http://schemas.openxmlformats.org/spreadsheetml/2006/main"/>
</file>

<file path=xl/persons/person517.xml><?xml version="1.0" encoding="utf-8"?>
<personList xmlns="http://schemas.microsoft.com/office/spreadsheetml/2018/threadedcomments" xmlns:x="http://schemas.openxmlformats.org/spreadsheetml/2006/main"/>
</file>

<file path=xl/persons/person518.xml><?xml version="1.0" encoding="utf-8"?>
<personList xmlns="http://schemas.microsoft.com/office/spreadsheetml/2018/threadedcomments" xmlns:x="http://schemas.openxmlformats.org/spreadsheetml/2006/main"/>
</file>

<file path=xl/persons/person519.xml><?xml version="1.0" encoding="utf-8"?>
<personList xmlns="http://schemas.microsoft.com/office/spreadsheetml/2018/threadedcomments" xmlns:x="http://schemas.openxmlformats.org/spreadsheetml/2006/main"/>
</file>

<file path=xl/persons/person520.xml><?xml version="1.0" encoding="utf-8"?>
<personList xmlns="http://schemas.microsoft.com/office/spreadsheetml/2018/threadedcomments" xmlns:x="http://schemas.openxmlformats.org/spreadsheetml/2006/main"/>
</file>

<file path=xl/persons/person521.xml><?xml version="1.0" encoding="utf-8"?>
<personList xmlns="http://schemas.microsoft.com/office/spreadsheetml/2018/threadedcomments" xmlns:x="http://schemas.openxmlformats.org/spreadsheetml/2006/main"/>
</file>

<file path=xl/persons/person522.xml><?xml version="1.0" encoding="utf-8"?>
<personList xmlns="http://schemas.microsoft.com/office/spreadsheetml/2018/threadedcomments" xmlns:x="http://schemas.openxmlformats.org/spreadsheetml/2006/main"/>
</file>

<file path=xl/persons/person523.xml><?xml version="1.0" encoding="utf-8"?>
<personList xmlns="http://schemas.microsoft.com/office/spreadsheetml/2018/threadedcomments" xmlns:x="http://schemas.openxmlformats.org/spreadsheetml/2006/main"/>
</file>

<file path=xl/persons/person524.xml><?xml version="1.0" encoding="utf-8"?>
<personList xmlns="http://schemas.microsoft.com/office/spreadsheetml/2018/threadedcomments" xmlns:x="http://schemas.openxmlformats.org/spreadsheetml/2006/main"/>
</file>

<file path=xl/persons/person525.xml><?xml version="1.0" encoding="utf-8"?>
<personList xmlns="http://schemas.microsoft.com/office/spreadsheetml/2018/threadedcomments" xmlns:x="http://schemas.openxmlformats.org/spreadsheetml/2006/main"/>
</file>

<file path=xl/persons/person526.xml><?xml version="1.0" encoding="utf-8"?>
<personList xmlns="http://schemas.microsoft.com/office/spreadsheetml/2018/threadedcomments" xmlns:x="http://schemas.openxmlformats.org/spreadsheetml/2006/main"/>
</file>

<file path=xl/persons/person527.xml><?xml version="1.0" encoding="utf-8"?>
<personList xmlns="http://schemas.microsoft.com/office/spreadsheetml/2018/threadedcomments" xmlns:x="http://schemas.openxmlformats.org/spreadsheetml/2006/main"/>
</file>

<file path=xl/persons/person528.xml><?xml version="1.0" encoding="utf-8"?>
<personList xmlns="http://schemas.microsoft.com/office/spreadsheetml/2018/threadedcomments" xmlns:x="http://schemas.openxmlformats.org/spreadsheetml/2006/main"/>
</file>

<file path=xl/persons/person529.xml><?xml version="1.0" encoding="utf-8"?>
<personList xmlns="http://schemas.microsoft.com/office/spreadsheetml/2018/threadedcomments" xmlns:x="http://schemas.openxmlformats.org/spreadsheetml/2006/main"/>
</file>

<file path=xl/persons/person530.xml><?xml version="1.0" encoding="utf-8"?>
<personList xmlns="http://schemas.microsoft.com/office/spreadsheetml/2018/threadedcomments" xmlns:x="http://schemas.openxmlformats.org/spreadsheetml/2006/main"/>
</file>

<file path=xl/persons/person531.xml><?xml version="1.0" encoding="utf-8"?>
<personList xmlns="http://schemas.microsoft.com/office/spreadsheetml/2018/threadedcomments" xmlns:x="http://schemas.openxmlformats.org/spreadsheetml/2006/main"/>
</file>

<file path=xl/persons/person532.xml><?xml version="1.0" encoding="utf-8"?>
<personList xmlns="http://schemas.microsoft.com/office/spreadsheetml/2018/threadedcomments" xmlns:x="http://schemas.openxmlformats.org/spreadsheetml/2006/main"/>
</file>

<file path=xl/persons/person533.xml><?xml version="1.0" encoding="utf-8"?>
<personList xmlns="http://schemas.microsoft.com/office/spreadsheetml/2018/threadedcomments" xmlns:x="http://schemas.openxmlformats.org/spreadsheetml/2006/main"/>
</file>

<file path=xl/persons/person534.xml><?xml version="1.0" encoding="utf-8"?>
<personList xmlns="http://schemas.microsoft.com/office/spreadsheetml/2018/threadedcomments" xmlns:x="http://schemas.openxmlformats.org/spreadsheetml/2006/main"/>
</file>

<file path=xl/persons/person535.xml><?xml version="1.0" encoding="utf-8"?>
<personList xmlns="http://schemas.microsoft.com/office/spreadsheetml/2018/threadedcomments" xmlns:x="http://schemas.openxmlformats.org/spreadsheetml/2006/main"/>
</file>

<file path=xl/persons/person536.xml><?xml version="1.0" encoding="utf-8"?>
<personList xmlns="http://schemas.microsoft.com/office/spreadsheetml/2018/threadedcomments" xmlns:x="http://schemas.openxmlformats.org/spreadsheetml/2006/main"/>
</file>

<file path=xl/persons/person537.xml><?xml version="1.0" encoding="utf-8"?>
<personList xmlns="http://schemas.microsoft.com/office/spreadsheetml/2018/threadedcomments" xmlns:x="http://schemas.openxmlformats.org/spreadsheetml/2006/main"/>
</file>

<file path=xl/persons/person538.xml><?xml version="1.0" encoding="utf-8"?>
<personList xmlns="http://schemas.microsoft.com/office/spreadsheetml/2018/threadedcomments" xmlns:x="http://schemas.openxmlformats.org/spreadsheetml/2006/main"/>
</file>

<file path=xl/persons/person539.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80142-35D6-411B-9CED-E4653E5AA1A0}">
  <sheetPr codeName="Sheet1"/>
  <dimension ref="A1:CN92"/>
  <sheetViews>
    <sheetView showGridLines="0" showRowColHeaders="0" tabSelected="1" zoomScaleNormal="100" workbookViewId="0">
      <selection activeCell="BU51" sqref="BU51:BY51"/>
    </sheetView>
  </sheetViews>
  <sheetFormatPr defaultColWidth="3.42578125" defaultRowHeight="17.100000000000001" customHeight="1" x14ac:dyDescent="0.15"/>
  <cols>
    <col min="1" max="36" width="3.42578125" style="1"/>
    <col min="37" max="37" width="3.42578125" style="1" customWidth="1"/>
    <col min="38" max="16384" width="3.42578125" style="1"/>
  </cols>
  <sheetData>
    <row r="1" spans="1:79" ht="17.100000000000001" customHeight="1" x14ac:dyDescent="0.15">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2146" t="s">
        <v>1548</v>
      </c>
    </row>
    <row r="2" spans="1:79" ht="17.100000000000001" customHeight="1" x14ac:dyDescent="0.15">
      <c r="A2" s="13"/>
      <c r="B2" s="70"/>
      <c r="C2" s="70"/>
      <c r="D2" s="70"/>
      <c r="E2" s="70"/>
      <c r="F2" s="70"/>
      <c r="G2" s="70"/>
      <c r="H2" s="70"/>
      <c r="I2" s="70"/>
      <c r="J2" s="70"/>
      <c r="K2" s="70"/>
      <c r="L2" s="70"/>
      <c r="M2" s="70"/>
      <c r="N2" s="70"/>
      <c r="O2" s="70"/>
      <c r="P2" s="70"/>
      <c r="Q2" s="70"/>
      <c r="R2" s="70"/>
      <c r="S2" s="29"/>
      <c r="T2" s="369"/>
      <c r="U2" s="370"/>
      <c r="V2" s="370"/>
      <c r="W2" s="370"/>
      <c r="X2" s="370"/>
      <c r="Y2" s="370"/>
      <c r="Z2" s="370"/>
      <c r="AA2" s="370"/>
      <c r="AB2" s="370"/>
      <c r="AC2" s="370"/>
      <c r="AD2" s="370"/>
      <c r="AE2" s="370"/>
      <c r="AF2" s="370"/>
      <c r="AG2" s="370"/>
      <c r="AH2" s="370"/>
      <c r="AI2" s="370"/>
      <c r="AJ2" s="370"/>
      <c r="AK2" s="370"/>
      <c r="AL2" s="370"/>
      <c r="AM2" s="370"/>
      <c r="AN2" s="370"/>
      <c r="AO2" s="370"/>
      <c r="AP2" s="370"/>
      <c r="AQ2" s="370"/>
      <c r="AR2" s="370"/>
      <c r="AS2" s="370"/>
      <c r="AT2" s="370"/>
      <c r="AU2" s="370"/>
      <c r="AV2" s="370"/>
      <c r="AW2" s="370"/>
      <c r="AX2" s="370"/>
      <c r="AY2" s="370"/>
      <c r="AZ2" s="370"/>
      <c r="BA2" s="370"/>
      <c r="BB2" s="370"/>
      <c r="BC2" s="370"/>
      <c r="BD2" s="370"/>
      <c r="BE2" s="370"/>
      <c r="BF2" s="370"/>
      <c r="BG2" s="370"/>
      <c r="BH2" s="370"/>
      <c r="BI2" s="370"/>
      <c r="BJ2" s="370"/>
      <c r="BK2" s="370"/>
      <c r="BL2" s="370"/>
      <c r="BM2" s="370"/>
      <c r="BN2" s="370"/>
      <c r="BO2" s="370"/>
      <c r="BP2" s="370"/>
      <c r="BQ2" s="370"/>
      <c r="BR2" s="370"/>
      <c r="BS2" s="370"/>
      <c r="BT2" s="370"/>
      <c r="BU2" s="370"/>
      <c r="BV2" s="370"/>
      <c r="BW2" s="370"/>
      <c r="BX2" s="370"/>
      <c r="BY2" s="370"/>
      <c r="BZ2" s="370"/>
      <c r="CA2" s="2145"/>
    </row>
    <row r="3" spans="1:79" ht="17.100000000000001" customHeight="1" x14ac:dyDescent="0.15">
      <c r="A3" s="13"/>
      <c r="B3" s="70"/>
      <c r="C3" s="6"/>
      <c r="D3" s="6"/>
      <c r="E3" s="6"/>
      <c r="F3" s="6"/>
      <c r="G3" s="6"/>
      <c r="H3" s="6"/>
      <c r="I3" s="6"/>
      <c r="J3" s="6"/>
      <c r="K3" s="6"/>
      <c r="L3" s="6"/>
      <c r="M3" s="6"/>
      <c r="N3" s="6"/>
      <c r="O3" s="6"/>
      <c r="P3" s="6"/>
      <c r="Q3" s="6"/>
      <c r="R3" s="6"/>
      <c r="S3" s="29"/>
      <c r="T3" s="370"/>
      <c r="U3" s="370"/>
      <c r="V3" s="370"/>
      <c r="W3" s="370"/>
      <c r="X3" s="370"/>
      <c r="Y3" s="370"/>
      <c r="Z3" s="370"/>
      <c r="AA3" s="370"/>
      <c r="AB3" s="370"/>
      <c r="AC3" s="370"/>
      <c r="AD3" s="370"/>
      <c r="AE3" s="370"/>
      <c r="AF3" s="370"/>
      <c r="AG3" s="370"/>
      <c r="AH3" s="370"/>
      <c r="AI3" s="370"/>
      <c r="AJ3" s="370"/>
      <c r="AK3" s="370"/>
      <c r="AL3" s="370"/>
      <c r="AM3" s="370"/>
      <c r="AN3" s="370"/>
      <c r="AO3" s="370"/>
      <c r="AP3" s="370"/>
      <c r="AQ3" s="370"/>
      <c r="AR3" s="370"/>
      <c r="AS3" s="370"/>
      <c r="AT3" s="370"/>
      <c r="AU3" s="370"/>
      <c r="AV3" s="370"/>
      <c r="AW3" s="370"/>
      <c r="AX3" s="370"/>
      <c r="AY3" s="370"/>
      <c r="AZ3" s="370"/>
      <c r="BA3" s="370"/>
      <c r="BB3" s="370"/>
      <c r="BC3" s="370"/>
      <c r="BD3" s="370"/>
      <c r="BE3" s="370"/>
      <c r="BF3" s="370"/>
      <c r="BG3" s="370"/>
      <c r="BH3" s="370"/>
      <c r="BI3" s="370"/>
      <c r="BJ3" s="370"/>
      <c r="BK3" s="370"/>
      <c r="BL3" s="370"/>
      <c r="BM3" s="370"/>
      <c r="BN3" s="370"/>
      <c r="BO3" s="370"/>
      <c r="BP3" s="370"/>
      <c r="BQ3" s="370"/>
      <c r="BR3" s="370"/>
      <c r="BS3" s="370"/>
      <c r="BT3" s="370"/>
      <c r="BU3" s="370"/>
      <c r="BV3" s="370"/>
      <c r="BW3" s="370"/>
      <c r="BX3" s="370"/>
      <c r="BY3" s="370"/>
      <c r="BZ3" s="370"/>
      <c r="CA3" s="3"/>
    </row>
    <row r="4" spans="1:79" ht="17.100000000000001" customHeight="1" x14ac:dyDescent="0.15">
      <c r="A4" s="13"/>
      <c r="B4" s="70"/>
      <c r="C4" s="6"/>
      <c r="D4" s="2183" t="s">
        <v>1170</v>
      </c>
      <c r="E4" s="2183"/>
      <c r="F4" s="2183"/>
      <c r="G4" s="2183"/>
      <c r="H4" s="2183"/>
      <c r="I4" s="2183"/>
      <c r="J4" s="2183"/>
      <c r="K4" s="2183"/>
      <c r="L4" s="2183"/>
      <c r="M4" s="2183"/>
      <c r="N4" s="2183"/>
      <c r="O4" s="2183"/>
      <c r="P4" s="2183"/>
      <c r="Q4" s="2183"/>
      <c r="R4" s="6"/>
      <c r="S4" s="29"/>
      <c r="T4" s="2182" t="str">
        <f ca="1">IF(AND($BU$50&lt;&gt;"",$BT$43="I N A C T I V E"),"C    O    M    P    L    E    T    E","")</f>
        <v/>
      </c>
      <c r="U4" s="2182"/>
      <c r="V4" s="2182"/>
      <c r="W4" s="2182"/>
      <c r="X4" s="2182"/>
      <c r="Y4" s="2182"/>
      <c r="Z4" s="2182"/>
      <c r="AA4" s="2182"/>
      <c r="AB4" s="2182"/>
      <c r="AC4" s="2182"/>
      <c r="AD4" s="2182"/>
      <c r="AE4" s="2182"/>
      <c r="AF4" s="2182"/>
      <c r="AG4" s="2182"/>
      <c r="AH4" s="2182"/>
      <c r="AI4" s="2182"/>
      <c r="AJ4" s="2182"/>
      <c r="AK4" s="2182"/>
      <c r="AL4" s="2182"/>
      <c r="AM4" s="2182"/>
      <c r="AN4" s="2182"/>
      <c r="AO4" s="2182"/>
      <c r="AP4" s="2182"/>
      <c r="AQ4" s="2182"/>
      <c r="AR4" s="2182"/>
      <c r="AS4" s="2182"/>
      <c r="AT4" s="2182"/>
      <c r="AU4" s="2182"/>
      <c r="AV4" s="2182"/>
      <c r="AW4" s="2182"/>
      <c r="AX4" s="2182"/>
      <c r="AY4" s="2182"/>
      <c r="AZ4" s="2182"/>
      <c r="BA4" s="2182"/>
      <c r="BB4" s="2182"/>
      <c r="BC4" s="2182"/>
      <c r="BD4" s="2182"/>
      <c r="BE4" s="2182"/>
      <c r="BF4" s="2182"/>
      <c r="BG4" s="2182"/>
      <c r="BH4" s="2182"/>
      <c r="BI4" s="2182"/>
      <c r="BJ4" s="2182"/>
      <c r="BK4" s="2182"/>
      <c r="BL4" s="2182"/>
      <c r="BM4" s="2182"/>
      <c r="BN4" s="2182"/>
      <c r="BO4" s="2182"/>
      <c r="BP4" s="2182"/>
      <c r="BQ4" s="2182"/>
      <c r="BR4" s="2182"/>
      <c r="BS4" s="2182"/>
      <c r="BT4" s="2182"/>
      <c r="BU4" s="2182"/>
      <c r="BV4" s="2182"/>
      <c r="BW4" s="2182"/>
      <c r="BX4" s="2182"/>
      <c r="BY4" s="2182"/>
      <c r="BZ4" s="2182"/>
      <c r="CA4" s="3"/>
    </row>
    <row r="5" spans="1:79" ht="17.100000000000001" customHeight="1" x14ac:dyDescent="0.15">
      <c r="A5" s="13"/>
      <c r="B5" s="70"/>
      <c r="C5" s="6"/>
      <c r="D5" s="2183"/>
      <c r="E5" s="2183"/>
      <c r="F5" s="2183"/>
      <c r="G5" s="2183"/>
      <c r="H5" s="2183"/>
      <c r="I5" s="2183"/>
      <c r="J5" s="2183"/>
      <c r="K5" s="2183"/>
      <c r="L5" s="2183"/>
      <c r="M5" s="2183"/>
      <c r="N5" s="2183"/>
      <c r="O5" s="2183"/>
      <c r="P5" s="2183"/>
      <c r="Q5" s="2183"/>
      <c r="R5" s="6"/>
      <c r="S5" s="29"/>
      <c r="T5" s="2182"/>
      <c r="U5" s="2182"/>
      <c r="V5" s="2182"/>
      <c r="W5" s="2182"/>
      <c r="X5" s="2182"/>
      <c r="Y5" s="2182"/>
      <c r="Z5" s="2182"/>
      <c r="AA5" s="2182"/>
      <c r="AB5" s="2182"/>
      <c r="AC5" s="2182"/>
      <c r="AD5" s="2182"/>
      <c r="AE5" s="2182"/>
      <c r="AF5" s="2182"/>
      <c r="AG5" s="2182"/>
      <c r="AH5" s="2182"/>
      <c r="AI5" s="2182"/>
      <c r="AJ5" s="2182"/>
      <c r="AK5" s="2182"/>
      <c r="AL5" s="2182"/>
      <c r="AM5" s="2182"/>
      <c r="AN5" s="2182"/>
      <c r="AO5" s="2182"/>
      <c r="AP5" s="2182"/>
      <c r="AQ5" s="2182"/>
      <c r="AR5" s="2182"/>
      <c r="AS5" s="2182"/>
      <c r="AT5" s="2182"/>
      <c r="AU5" s="2182"/>
      <c r="AV5" s="2182"/>
      <c r="AW5" s="2182"/>
      <c r="AX5" s="2182"/>
      <c r="AY5" s="2182"/>
      <c r="AZ5" s="2182"/>
      <c r="BA5" s="2182"/>
      <c r="BB5" s="2182"/>
      <c r="BC5" s="2182"/>
      <c r="BD5" s="2182"/>
      <c r="BE5" s="2182"/>
      <c r="BF5" s="2182"/>
      <c r="BG5" s="2182"/>
      <c r="BH5" s="2182"/>
      <c r="BI5" s="2182"/>
      <c r="BJ5" s="2182"/>
      <c r="BK5" s="2182"/>
      <c r="BL5" s="2182"/>
      <c r="BM5" s="2182"/>
      <c r="BN5" s="2182"/>
      <c r="BO5" s="2182"/>
      <c r="BP5" s="2182"/>
      <c r="BQ5" s="2182"/>
      <c r="BR5" s="2182"/>
      <c r="BS5" s="2182"/>
      <c r="BT5" s="2182"/>
      <c r="BU5" s="2182"/>
      <c r="BV5" s="2182"/>
      <c r="BW5" s="2182"/>
      <c r="BX5" s="2182"/>
      <c r="BY5" s="2182"/>
      <c r="BZ5" s="2182"/>
      <c r="CA5" s="3"/>
    </row>
    <row r="6" spans="1:79" ht="17.100000000000001" customHeight="1" x14ac:dyDescent="0.15">
      <c r="A6" s="13"/>
      <c r="B6" s="70"/>
      <c r="C6" s="6"/>
      <c r="D6" s="371"/>
      <c r="E6" s="371"/>
      <c r="F6" s="371"/>
      <c r="G6" s="371"/>
      <c r="H6" s="371"/>
      <c r="I6" s="371"/>
      <c r="J6" s="371"/>
      <c r="K6" s="372"/>
      <c r="L6" s="371"/>
      <c r="M6" s="371"/>
      <c r="N6" s="371"/>
      <c r="O6" s="371"/>
      <c r="P6" s="371"/>
      <c r="Q6" s="371"/>
      <c r="R6" s="6"/>
      <c r="S6" s="29"/>
      <c r="T6" s="370"/>
      <c r="U6" s="370"/>
      <c r="V6" s="370"/>
      <c r="W6" s="370"/>
      <c r="X6" s="370"/>
      <c r="Y6" s="370"/>
      <c r="Z6" s="370"/>
      <c r="AA6" s="370"/>
      <c r="AB6" s="370"/>
      <c r="AC6" s="370"/>
      <c r="AD6" s="370"/>
      <c r="AE6" s="370"/>
      <c r="AF6" s="370"/>
      <c r="AG6" s="370"/>
      <c r="AH6" s="370"/>
      <c r="AI6" s="370"/>
      <c r="AJ6" s="370"/>
      <c r="AK6" s="370"/>
      <c r="AL6" s="370"/>
      <c r="AM6" s="370"/>
      <c r="AN6" s="370"/>
      <c r="AO6" s="370"/>
      <c r="AP6" s="370"/>
      <c r="AQ6" s="370"/>
      <c r="AR6" s="370"/>
      <c r="AS6" s="370"/>
      <c r="AT6" s="370"/>
      <c r="AU6" s="370"/>
      <c r="AV6" s="370"/>
      <c r="AW6" s="370"/>
      <c r="AX6" s="370"/>
      <c r="AY6" s="370"/>
      <c r="AZ6" s="370"/>
      <c r="BA6" s="370"/>
      <c r="BB6" s="370"/>
      <c r="BC6" s="370"/>
      <c r="BD6" s="370"/>
      <c r="BE6" s="370"/>
      <c r="BF6" s="370"/>
      <c r="BG6" s="370"/>
      <c r="BH6" s="370"/>
      <c r="BI6" s="370"/>
      <c r="BJ6" s="370"/>
      <c r="BK6" s="370"/>
      <c r="BL6" s="370"/>
      <c r="BM6" s="370"/>
      <c r="BN6" s="370"/>
      <c r="BO6" s="370"/>
      <c r="BP6" s="370"/>
      <c r="BQ6" s="370"/>
      <c r="BR6" s="370"/>
      <c r="BS6" s="370"/>
      <c r="BT6" s="370"/>
      <c r="BU6" s="370"/>
      <c r="BV6" s="370"/>
      <c r="BW6" s="370"/>
      <c r="BX6" s="370"/>
      <c r="BY6" s="370"/>
      <c r="BZ6" s="370"/>
      <c r="CA6" s="3"/>
    </row>
    <row r="7" spans="1:79" ht="17.100000000000001" customHeight="1" x14ac:dyDescent="0.15">
      <c r="A7" s="13"/>
      <c r="B7" s="70"/>
      <c r="C7" s="6"/>
      <c r="D7" s="6"/>
      <c r="E7" s="6"/>
      <c r="F7" s="6"/>
      <c r="G7" s="6"/>
      <c r="H7" s="6"/>
      <c r="I7" s="6"/>
      <c r="J7" s="6"/>
      <c r="K7" s="372"/>
      <c r="L7" s="6"/>
      <c r="M7" s="6"/>
      <c r="N7" s="6"/>
      <c r="O7" s="6"/>
      <c r="P7" s="6"/>
      <c r="Q7" s="6"/>
      <c r="R7" s="6"/>
      <c r="S7" s="29"/>
      <c r="T7" s="370"/>
      <c r="U7" s="370"/>
      <c r="V7" s="370"/>
      <c r="W7" s="370"/>
      <c r="X7" s="370"/>
      <c r="Y7" s="370"/>
      <c r="Z7" s="370"/>
      <c r="AA7" s="370"/>
      <c r="AB7" s="370"/>
      <c r="AC7" s="370"/>
      <c r="AD7" s="370"/>
      <c r="AE7" s="370"/>
      <c r="AF7" s="370"/>
      <c r="AG7" s="370"/>
      <c r="AH7" s="370"/>
      <c r="AI7" s="370"/>
      <c r="AJ7" s="370"/>
      <c r="AK7" s="370"/>
      <c r="AL7" s="370"/>
      <c r="AM7" s="370"/>
      <c r="AN7" s="370"/>
      <c r="AO7" s="370"/>
      <c r="AP7" s="370"/>
      <c r="AQ7" s="370"/>
      <c r="AR7" s="370"/>
      <c r="AS7" s="370"/>
      <c r="AT7" s="370"/>
      <c r="AU7" s="370"/>
      <c r="AV7" s="370"/>
      <c r="AW7" s="370"/>
      <c r="AX7" s="370"/>
      <c r="AY7" s="370"/>
      <c r="AZ7" s="370"/>
      <c r="BA7" s="370"/>
      <c r="BB7" s="370"/>
      <c r="BC7" s="370"/>
      <c r="BD7" s="370"/>
      <c r="BE7" s="370"/>
      <c r="BF7" s="370"/>
      <c r="BG7" s="370"/>
      <c r="BH7" s="370"/>
      <c r="BI7" s="370"/>
      <c r="BJ7" s="370"/>
      <c r="BK7" s="370"/>
      <c r="BL7" s="370"/>
      <c r="BM7" s="370"/>
      <c r="BN7" s="370"/>
      <c r="BO7" s="370"/>
      <c r="BP7" s="370"/>
      <c r="BQ7" s="370"/>
      <c r="BR7" s="370"/>
      <c r="BS7" s="370"/>
      <c r="BT7" s="370"/>
      <c r="BU7" s="370"/>
      <c r="BV7" s="370"/>
      <c r="BW7" s="370"/>
      <c r="BX7" s="370"/>
      <c r="BY7" s="370"/>
      <c r="BZ7" s="370"/>
      <c r="CA7" s="3"/>
    </row>
    <row r="8" spans="1:79" ht="17.100000000000001" customHeight="1" x14ac:dyDescent="0.15">
      <c r="A8" s="13"/>
      <c r="B8" s="70"/>
      <c r="C8" s="6"/>
      <c r="D8" s="6"/>
      <c r="E8" s="6"/>
      <c r="F8" s="6"/>
      <c r="G8" s="6"/>
      <c r="H8" s="6"/>
      <c r="I8" s="6"/>
      <c r="J8" s="6"/>
      <c r="K8" s="372"/>
      <c r="L8" s="6"/>
      <c r="M8" s="6"/>
      <c r="N8" s="6"/>
      <c r="O8" s="6"/>
      <c r="P8" s="6"/>
      <c r="Q8" s="6"/>
      <c r="R8" s="6"/>
      <c r="S8" s="29"/>
      <c r="T8" s="370"/>
      <c r="U8" s="370"/>
      <c r="V8" s="370"/>
      <c r="W8" s="370"/>
      <c r="X8" s="370"/>
      <c r="Y8" s="370"/>
      <c r="Z8" s="370"/>
      <c r="AA8" s="370"/>
      <c r="AB8" s="370"/>
      <c r="AC8" s="370"/>
      <c r="AD8" s="370"/>
      <c r="AE8" s="370"/>
      <c r="AF8" s="370"/>
      <c r="AG8" s="370"/>
      <c r="AH8" s="370"/>
      <c r="AI8" s="370"/>
      <c r="AJ8" s="370"/>
      <c r="AK8" s="370"/>
      <c r="AL8" s="370"/>
      <c r="AM8" s="370"/>
      <c r="AN8" s="370"/>
      <c r="AO8" s="370"/>
      <c r="AP8" s="370"/>
      <c r="AQ8" s="370"/>
      <c r="AR8" s="370"/>
      <c r="AS8" s="370"/>
      <c r="AT8" s="370"/>
      <c r="AU8" s="370"/>
      <c r="AV8" s="370"/>
      <c r="AW8" s="370"/>
      <c r="AX8" s="370"/>
      <c r="AY8" s="370"/>
      <c r="AZ8" s="370"/>
      <c r="BA8" s="370"/>
      <c r="BB8" s="370"/>
      <c r="BC8" s="370"/>
      <c r="BD8" s="370"/>
      <c r="BE8" s="370"/>
      <c r="BF8" s="370"/>
      <c r="BG8" s="370"/>
      <c r="BH8" s="370"/>
      <c r="BI8" s="370"/>
      <c r="BJ8" s="370"/>
      <c r="BK8" s="370"/>
      <c r="BL8" s="370"/>
      <c r="BM8" s="370"/>
      <c r="BN8" s="370"/>
      <c r="BO8" s="370"/>
      <c r="BP8" s="370"/>
      <c r="BQ8" s="370"/>
      <c r="BR8" s="370"/>
      <c r="BS8" s="370"/>
      <c r="BT8" s="370"/>
      <c r="BU8" s="370"/>
      <c r="BV8" s="370"/>
      <c r="BW8" s="370"/>
      <c r="BX8" s="370"/>
      <c r="BY8" s="370"/>
      <c r="BZ8" s="370"/>
      <c r="CA8" s="3"/>
    </row>
    <row r="9" spans="1:79" ht="17.100000000000001" customHeight="1" x14ac:dyDescent="0.15">
      <c r="A9" s="13"/>
      <c r="B9" s="70"/>
      <c r="C9" s="6"/>
      <c r="D9" s="6"/>
      <c r="E9" s="6"/>
      <c r="F9" s="6"/>
      <c r="G9" s="6"/>
      <c r="H9" s="6"/>
      <c r="I9" s="6"/>
      <c r="J9" s="6"/>
      <c r="K9" s="372"/>
      <c r="L9" s="6"/>
      <c r="M9" s="6"/>
      <c r="N9" s="6"/>
      <c r="O9" s="6"/>
      <c r="P9" s="6"/>
      <c r="Q9" s="6"/>
      <c r="R9" s="6"/>
      <c r="S9" s="29"/>
      <c r="T9" s="370"/>
      <c r="U9" s="370"/>
      <c r="V9" s="370"/>
      <c r="W9" s="370"/>
      <c r="X9" s="370"/>
      <c r="Y9" s="370"/>
      <c r="Z9" s="370"/>
      <c r="AA9" s="370"/>
      <c r="AB9" s="370"/>
      <c r="AC9" s="370"/>
      <c r="AD9" s="370"/>
      <c r="AE9" s="370"/>
      <c r="AF9" s="370"/>
      <c r="AG9" s="370"/>
      <c r="AH9" s="370"/>
      <c r="AI9" s="370"/>
      <c r="AJ9" s="370"/>
      <c r="AK9" s="370"/>
      <c r="AL9" s="370"/>
      <c r="AM9" s="370"/>
      <c r="AN9" s="370"/>
      <c r="AO9" s="370"/>
      <c r="AP9" s="370"/>
      <c r="AQ9" s="370"/>
      <c r="AR9" s="370"/>
      <c r="AS9" s="370"/>
      <c r="AT9" s="370"/>
      <c r="AU9" s="370"/>
      <c r="AV9" s="370"/>
      <c r="AW9" s="370"/>
      <c r="AX9" s="370"/>
      <c r="AY9" s="370"/>
      <c r="AZ9" s="370"/>
      <c r="BA9" s="370"/>
      <c r="BB9" s="370"/>
      <c r="BC9" s="370"/>
      <c r="BD9" s="370"/>
      <c r="BE9" s="370"/>
      <c r="BF9" s="370"/>
      <c r="BG9" s="370"/>
      <c r="BH9" s="370"/>
      <c r="BI9" s="370"/>
      <c r="BJ9" s="370"/>
      <c r="BK9" s="370"/>
      <c r="BL9" s="370"/>
      <c r="BM9" s="370"/>
      <c r="BN9" s="370"/>
      <c r="BO9" s="370"/>
      <c r="BP9" s="370"/>
      <c r="BQ9" s="370"/>
      <c r="BR9" s="370"/>
      <c r="BS9" s="370"/>
      <c r="BT9" s="370"/>
      <c r="BU9" s="370"/>
      <c r="BV9" s="370"/>
      <c r="BW9" s="370"/>
      <c r="BX9" s="370"/>
      <c r="BY9" s="370"/>
      <c r="BZ9" s="370"/>
      <c r="CA9" s="3"/>
    </row>
    <row r="10" spans="1:79" ht="17.100000000000001" customHeight="1" x14ac:dyDescent="0.15">
      <c r="A10" s="13"/>
      <c r="B10" s="70"/>
      <c r="C10" s="6"/>
      <c r="K10" s="372"/>
      <c r="Q10" s="6"/>
      <c r="R10" s="8"/>
      <c r="S10" s="29"/>
      <c r="T10" s="370"/>
      <c r="U10" s="370"/>
      <c r="V10" s="370"/>
      <c r="W10" s="370"/>
      <c r="X10" s="370"/>
      <c r="Y10" s="370"/>
      <c r="Z10" s="370"/>
      <c r="AA10" s="370"/>
      <c r="AB10" s="370"/>
      <c r="AC10" s="370"/>
      <c r="AD10" s="370"/>
      <c r="AE10" s="370"/>
      <c r="AF10" s="370"/>
      <c r="AG10" s="370"/>
      <c r="AH10" s="370"/>
      <c r="AI10" s="370"/>
      <c r="AJ10" s="370"/>
      <c r="AK10" s="370"/>
      <c r="AL10" s="370"/>
      <c r="AM10" s="370"/>
      <c r="AN10" s="370"/>
      <c r="AO10" s="370"/>
      <c r="AP10" s="370"/>
      <c r="AQ10" s="370"/>
      <c r="AR10" s="370"/>
      <c r="AS10" s="370"/>
      <c r="AT10" s="370"/>
      <c r="AU10" s="370"/>
      <c r="AV10" s="370"/>
      <c r="AW10" s="370"/>
      <c r="AX10" s="370"/>
      <c r="AY10" s="370"/>
      <c r="AZ10" s="370"/>
      <c r="BA10" s="370"/>
      <c r="BB10" s="370"/>
      <c r="BC10" s="370"/>
      <c r="BD10" s="370"/>
      <c r="BE10" s="370"/>
      <c r="BF10" s="370"/>
      <c r="BG10" s="370"/>
      <c r="BH10" s="370"/>
      <c r="BI10" s="370"/>
      <c r="BJ10" s="370"/>
      <c r="BK10" s="370"/>
      <c r="BL10" s="370"/>
      <c r="BM10" s="370"/>
      <c r="BN10" s="370"/>
      <c r="BO10" s="370"/>
      <c r="BP10" s="370"/>
      <c r="BQ10" s="370"/>
      <c r="BR10" s="370"/>
      <c r="BS10" s="370"/>
      <c r="BT10" s="370"/>
      <c r="BU10" s="370"/>
      <c r="BV10" s="370"/>
      <c r="BW10" s="370"/>
      <c r="BX10" s="370"/>
      <c r="BY10" s="370"/>
      <c r="BZ10" s="370"/>
      <c r="CA10" s="3"/>
    </row>
    <row r="11" spans="1:79" ht="17.100000000000001" customHeight="1" x14ac:dyDescent="0.15">
      <c r="A11" s="13"/>
      <c r="B11" s="70"/>
      <c r="C11" s="6"/>
      <c r="Q11" s="6"/>
      <c r="R11" s="8"/>
      <c r="S11" s="29"/>
      <c r="T11" s="370"/>
      <c r="U11" s="370"/>
      <c r="V11" s="370"/>
      <c r="W11" s="370"/>
      <c r="X11" s="370"/>
      <c r="Y11" s="370"/>
      <c r="Z11" s="370"/>
      <c r="AA11" s="370"/>
      <c r="AB11" s="370"/>
      <c r="AC11" s="370"/>
      <c r="AD11" s="370"/>
      <c r="AE11" s="370"/>
      <c r="AF11" s="370"/>
      <c r="AG11" s="370"/>
      <c r="AH11" s="370"/>
      <c r="AI11" s="370"/>
      <c r="AJ11" s="370"/>
      <c r="AK11" s="370"/>
      <c r="AL11" s="370"/>
      <c r="AM11" s="370"/>
      <c r="AN11" s="370"/>
      <c r="AO11" s="370"/>
      <c r="AP11" s="370"/>
      <c r="AQ11" s="370"/>
      <c r="AR11" s="370"/>
      <c r="AS11" s="370"/>
      <c r="AT11" s="370"/>
      <c r="AU11" s="370"/>
      <c r="AV11" s="370"/>
      <c r="AW11" s="370"/>
      <c r="AX11" s="370"/>
      <c r="AY11" s="370"/>
      <c r="AZ11" s="370"/>
      <c r="BA11" s="370"/>
      <c r="BB11" s="370"/>
      <c r="BC11" s="370"/>
      <c r="BD11" s="370"/>
      <c r="BE11" s="370"/>
      <c r="BF11" s="370"/>
      <c r="BG11" s="370"/>
      <c r="BH11" s="370"/>
      <c r="BI11" s="370"/>
      <c r="BJ11" s="370"/>
      <c r="BK11" s="370"/>
      <c r="BL11" s="370"/>
      <c r="BM11" s="370"/>
      <c r="BN11" s="370"/>
      <c r="BO11" s="370"/>
      <c r="BP11" s="370"/>
      <c r="BQ11" s="370"/>
      <c r="BR11" s="370"/>
      <c r="BS11" s="370"/>
      <c r="BT11" s="370"/>
      <c r="BU11" s="370"/>
      <c r="BV11" s="370"/>
      <c r="BW11" s="370"/>
      <c r="BX11" s="370"/>
      <c r="BY11" s="370"/>
      <c r="BZ11" s="370"/>
      <c r="CA11" s="3"/>
    </row>
    <row r="12" spans="1:79" ht="17.100000000000001" customHeight="1" x14ac:dyDescent="0.15">
      <c r="A12" s="13"/>
      <c r="B12" s="70"/>
      <c r="C12" s="6"/>
      <c r="Q12" s="6"/>
      <c r="R12" s="8"/>
      <c r="S12" s="29"/>
      <c r="T12" s="370"/>
      <c r="U12" s="370"/>
      <c r="V12" s="370"/>
      <c r="W12" s="370"/>
      <c r="X12" s="370"/>
      <c r="Y12" s="370"/>
      <c r="Z12" s="370"/>
      <c r="AA12" s="370"/>
      <c r="AB12" s="370"/>
      <c r="AC12" s="370"/>
      <c r="AD12" s="370"/>
      <c r="AE12" s="370"/>
      <c r="AF12" s="370"/>
      <c r="AG12" s="370"/>
      <c r="AH12" s="370"/>
      <c r="AI12" s="370"/>
      <c r="AJ12" s="370"/>
      <c r="AK12" s="370"/>
      <c r="AL12" s="370"/>
      <c r="AM12" s="370"/>
      <c r="AN12" s="370"/>
      <c r="AO12" s="370"/>
      <c r="AP12" s="370"/>
      <c r="AQ12" s="370"/>
      <c r="AR12" s="370"/>
      <c r="AS12" s="370"/>
      <c r="AT12" s="370"/>
      <c r="AU12" s="370"/>
      <c r="AV12" s="370"/>
      <c r="AW12" s="370"/>
      <c r="AX12" s="370"/>
      <c r="AY12" s="370"/>
      <c r="AZ12" s="370"/>
      <c r="BA12" s="370"/>
      <c r="BB12" s="370"/>
      <c r="BC12" s="370"/>
      <c r="BD12" s="370"/>
      <c r="BE12" s="370"/>
      <c r="BF12" s="370"/>
      <c r="BG12" s="370"/>
      <c r="BH12" s="370"/>
      <c r="BI12" s="370"/>
      <c r="BJ12" s="370"/>
      <c r="BK12" s="370"/>
      <c r="BL12" s="370"/>
      <c r="BM12" s="370"/>
      <c r="BN12" s="370"/>
      <c r="BO12" s="370"/>
      <c r="BP12" s="370"/>
      <c r="BQ12" s="370"/>
      <c r="BR12" s="370"/>
      <c r="BS12" s="370"/>
      <c r="BT12" s="370"/>
      <c r="BU12" s="370"/>
      <c r="BV12" s="370"/>
      <c r="BW12" s="370"/>
      <c r="BX12" s="370"/>
      <c r="BY12" s="370"/>
      <c r="BZ12" s="370"/>
      <c r="CA12" s="3"/>
    </row>
    <row r="13" spans="1:79" ht="17.100000000000001" customHeight="1" x14ac:dyDescent="0.15">
      <c r="A13" s="13"/>
      <c r="B13" s="70"/>
      <c r="C13" s="6"/>
      <c r="Q13" s="6"/>
      <c r="R13" s="8"/>
      <c r="S13" s="29"/>
      <c r="T13" s="370"/>
      <c r="U13" s="370"/>
      <c r="V13" s="370"/>
      <c r="W13" s="370"/>
      <c r="X13" s="370"/>
      <c r="Y13" s="370"/>
      <c r="Z13" s="370"/>
      <c r="AA13" s="370"/>
      <c r="AB13" s="370"/>
      <c r="AC13" s="370"/>
      <c r="AD13" s="370"/>
      <c r="AE13" s="370"/>
      <c r="AF13" s="370"/>
      <c r="AG13" s="370"/>
      <c r="AH13" s="370"/>
      <c r="AI13" s="370"/>
      <c r="AJ13" s="370"/>
      <c r="AK13" s="370"/>
      <c r="AL13" s="370"/>
      <c r="AM13" s="370"/>
      <c r="AN13" s="370"/>
      <c r="AO13" s="370"/>
      <c r="AP13" s="370"/>
      <c r="AQ13" s="370"/>
      <c r="AR13" s="370"/>
      <c r="AS13" s="370"/>
      <c r="AT13" s="370"/>
      <c r="AU13" s="370"/>
      <c r="AV13" s="370"/>
      <c r="AW13" s="370"/>
      <c r="AX13" s="370"/>
      <c r="AY13" s="370"/>
      <c r="AZ13" s="370"/>
      <c r="BA13" s="370"/>
      <c r="BB13" s="370"/>
      <c r="BC13" s="370"/>
      <c r="BD13" s="370"/>
      <c r="BE13" s="370"/>
      <c r="BF13" s="370"/>
      <c r="BG13" s="370"/>
      <c r="BH13" s="370"/>
      <c r="BI13" s="370"/>
      <c r="BJ13" s="370"/>
      <c r="BK13" s="370"/>
      <c r="BL13" s="370"/>
      <c r="BM13" s="370"/>
      <c r="BN13" s="370"/>
      <c r="BO13" s="370"/>
      <c r="BP13" s="370"/>
      <c r="BQ13" s="370"/>
      <c r="BR13" s="370"/>
      <c r="BS13" s="370"/>
      <c r="BT13" s="370"/>
      <c r="BU13" s="370"/>
      <c r="BV13" s="370"/>
      <c r="BW13" s="370"/>
      <c r="BX13" s="370"/>
      <c r="BY13" s="370"/>
      <c r="BZ13" s="370"/>
      <c r="CA13" s="3"/>
    </row>
    <row r="14" spans="1:79" ht="17.100000000000001" customHeight="1" x14ac:dyDescent="0.15">
      <c r="A14" s="13"/>
      <c r="B14" s="70"/>
      <c r="C14" s="6"/>
      <c r="D14" s="6"/>
      <c r="E14" s="6"/>
      <c r="F14" s="6"/>
      <c r="G14" s="6"/>
      <c r="H14" s="6"/>
      <c r="I14" s="6"/>
      <c r="J14" s="6"/>
      <c r="K14" s="6"/>
      <c r="L14" s="6"/>
      <c r="M14" s="6"/>
      <c r="N14" s="6"/>
      <c r="O14" s="6"/>
      <c r="P14" s="6"/>
      <c r="Q14" s="6"/>
      <c r="R14" s="8"/>
      <c r="S14" s="29"/>
      <c r="T14" s="370"/>
      <c r="U14" s="370"/>
      <c r="V14" s="370"/>
      <c r="W14" s="370"/>
      <c r="X14" s="370"/>
      <c r="Y14" s="370"/>
      <c r="Z14" s="370"/>
      <c r="AA14" s="370"/>
      <c r="AB14" s="370"/>
      <c r="AC14" s="370"/>
      <c r="AD14" s="370"/>
      <c r="AE14" s="370"/>
      <c r="AF14" s="370"/>
      <c r="AG14" s="370"/>
      <c r="AH14" s="370"/>
      <c r="AI14" s="370"/>
      <c r="AJ14" s="370"/>
      <c r="AK14" s="370"/>
      <c r="AL14" s="370"/>
      <c r="AM14" s="370"/>
      <c r="AN14" s="370"/>
      <c r="AO14" s="370"/>
      <c r="AP14" s="370"/>
      <c r="AQ14" s="370"/>
      <c r="AR14" s="370"/>
      <c r="AS14" s="370"/>
      <c r="AT14" s="370"/>
      <c r="AU14" s="370"/>
      <c r="AV14" s="370"/>
      <c r="AW14" s="370"/>
      <c r="AX14" s="370"/>
      <c r="AY14" s="370"/>
      <c r="AZ14" s="370"/>
      <c r="BA14" s="370"/>
      <c r="BB14" s="370"/>
      <c r="BC14" s="370"/>
      <c r="BD14" s="370"/>
      <c r="BE14" s="370"/>
      <c r="BF14" s="370"/>
      <c r="BG14" s="370"/>
      <c r="BH14" s="370"/>
      <c r="BI14" s="370"/>
      <c r="BJ14" s="370"/>
      <c r="BK14" s="370"/>
      <c r="BL14" s="370"/>
      <c r="BM14" s="370"/>
      <c r="BN14" s="370"/>
      <c r="BO14" s="370"/>
      <c r="BP14" s="370"/>
      <c r="BQ14" s="370"/>
      <c r="BR14" s="370"/>
      <c r="BS14" s="370"/>
      <c r="BT14" s="370"/>
      <c r="BU14" s="370"/>
      <c r="BV14" s="370"/>
      <c r="BW14" s="370"/>
      <c r="BX14" s="370"/>
      <c r="BY14" s="370"/>
      <c r="BZ14" s="370"/>
      <c r="CA14" s="3"/>
    </row>
    <row r="15" spans="1:79" ht="17.100000000000001" customHeight="1" x14ac:dyDescent="0.15">
      <c r="A15" s="13"/>
      <c r="B15" s="70"/>
      <c r="C15" s="6"/>
      <c r="D15" s="6"/>
      <c r="E15" s="6"/>
      <c r="F15" s="6"/>
      <c r="G15" s="6"/>
      <c r="H15" s="6"/>
      <c r="I15" s="6"/>
      <c r="J15" s="6"/>
      <c r="K15" s="6"/>
      <c r="L15" s="6"/>
      <c r="M15" s="6"/>
      <c r="N15" s="6"/>
      <c r="O15" s="6"/>
      <c r="P15" s="6"/>
      <c r="Q15" s="6"/>
      <c r="R15" s="8"/>
      <c r="S15" s="29"/>
      <c r="T15" s="370"/>
      <c r="U15" s="370"/>
      <c r="V15" s="370"/>
      <c r="W15" s="370"/>
      <c r="X15" s="370"/>
      <c r="Y15" s="370"/>
      <c r="Z15" s="370"/>
      <c r="AA15" s="370"/>
      <c r="AB15" s="370"/>
      <c r="AC15" s="370"/>
      <c r="AD15" s="370"/>
      <c r="AE15" s="370"/>
      <c r="AF15" s="370"/>
      <c r="AG15" s="370"/>
      <c r="AH15" s="370"/>
      <c r="AI15" s="370"/>
      <c r="AJ15" s="370"/>
      <c r="AK15" s="370"/>
      <c r="AL15" s="370"/>
      <c r="AM15" s="370"/>
      <c r="AN15" s="370"/>
      <c r="AO15" s="370"/>
      <c r="AP15" s="370"/>
      <c r="AQ15" s="370"/>
      <c r="AR15" s="370"/>
      <c r="AS15" s="370"/>
      <c r="AT15" s="370"/>
      <c r="AU15" s="370"/>
      <c r="AV15" s="370"/>
      <c r="AW15" s="370"/>
      <c r="AX15" s="370"/>
      <c r="AY15" s="370"/>
      <c r="AZ15" s="370"/>
      <c r="BA15" s="370"/>
      <c r="BB15" s="370"/>
      <c r="BC15" s="370"/>
      <c r="BD15" s="370"/>
      <c r="BE15" s="370"/>
      <c r="BF15" s="370"/>
      <c r="BG15" s="370"/>
      <c r="BH15" s="370"/>
      <c r="BI15" s="370"/>
      <c r="BJ15" s="370"/>
      <c r="BK15" s="370"/>
      <c r="BL15" s="370"/>
      <c r="BM15" s="370"/>
      <c r="BN15" s="370"/>
      <c r="BO15" s="370"/>
      <c r="BP15" s="370"/>
      <c r="BQ15" s="370"/>
      <c r="BR15" s="370"/>
      <c r="BS15" s="370"/>
      <c r="BT15" s="370"/>
      <c r="BU15" s="370"/>
      <c r="BV15" s="370"/>
      <c r="BW15" s="370"/>
      <c r="BX15" s="370"/>
      <c r="BY15" s="370"/>
      <c r="BZ15" s="370"/>
      <c r="CA15" s="3"/>
    </row>
    <row r="16" spans="1:79" ht="17.100000000000001" customHeight="1" x14ac:dyDescent="0.15">
      <c r="A16" s="13"/>
      <c r="B16" s="70"/>
      <c r="C16" s="6"/>
      <c r="D16" s="6"/>
      <c r="E16" s="6"/>
      <c r="F16" s="6"/>
      <c r="G16" s="6"/>
      <c r="H16" s="6"/>
      <c r="I16" s="6"/>
      <c r="J16" s="6"/>
      <c r="K16" s="6"/>
      <c r="L16" s="6"/>
      <c r="M16" s="6"/>
      <c r="N16" s="6"/>
      <c r="O16" s="6"/>
      <c r="P16" s="6"/>
      <c r="Q16" s="6"/>
      <c r="R16" s="8"/>
      <c r="S16" s="29"/>
      <c r="T16" s="370"/>
      <c r="U16" s="370"/>
      <c r="V16" s="370"/>
      <c r="W16" s="370"/>
      <c r="X16" s="370"/>
      <c r="Y16" s="370"/>
      <c r="Z16" s="370"/>
      <c r="AA16" s="370"/>
      <c r="AB16" s="370"/>
      <c r="AC16" s="370"/>
      <c r="AD16" s="370"/>
      <c r="AE16" s="370"/>
      <c r="AF16" s="370"/>
      <c r="AG16" s="370"/>
      <c r="AH16" s="370"/>
      <c r="AI16" s="370"/>
      <c r="AJ16" s="370"/>
      <c r="AK16" s="370"/>
      <c r="AL16" s="370"/>
      <c r="AM16" s="370"/>
      <c r="AN16" s="370"/>
      <c r="AO16" s="370"/>
      <c r="AP16" s="370"/>
      <c r="AQ16" s="370"/>
      <c r="AR16" s="370"/>
      <c r="AS16" s="370"/>
      <c r="AT16" s="370"/>
      <c r="AU16" s="370"/>
      <c r="AV16" s="370"/>
      <c r="AW16" s="370"/>
      <c r="AX16" s="370"/>
      <c r="AY16" s="370"/>
      <c r="AZ16" s="370"/>
      <c r="BA16" s="370"/>
      <c r="BB16" s="370"/>
      <c r="BC16" s="370"/>
      <c r="BD16" s="370"/>
      <c r="BE16" s="370"/>
      <c r="BF16" s="370"/>
      <c r="BG16" s="370"/>
      <c r="BH16" s="370"/>
      <c r="BI16" s="370"/>
      <c r="BJ16" s="370"/>
      <c r="BK16" s="370"/>
      <c r="BL16" s="370"/>
      <c r="BM16" s="370"/>
      <c r="BN16" s="370"/>
      <c r="BO16" s="370"/>
      <c r="BP16" s="370"/>
      <c r="BQ16" s="370"/>
      <c r="BR16" s="370"/>
      <c r="BS16" s="370"/>
      <c r="BT16" s="370"/>
      <c r="BU16" s="370"/>
      <c r="BV16" s="370"/>
      <c r="BW16" s="370"/>
      <c r="BX16" s="370"/>
      <c r="BY16" s="370"/>
      <c r="BZ16" s="370"/>
      <c r="CA16" s="3"/>
    </row>
    <row r="17" spans="1:79" ht="17.100000000000001" customHeight="1" x14ac:dyDescent="0.15">
      <c r="A17" s="13"/>
      <c r="B17" s="70"/>
      <c r="C17" s="6"/>
      <c r="D17" s="6"/>
      <c r="E17" s="6"/>
      <c r="F17" s="6"/>
      <c r="G17" s="6"/>
      <c r="H17" s="6"/>
      <c r="I17" s="6"/>
      <c r="J17" s="6"/>
      <c r="K17" s="6"/>
      <c r="L17" s="6"/>
      <c r="M17" s="6"/>
      <c r="N17" s="6"/>
      <c r="O17" s="6"/>
      <c r="P17" s="6"/>
      <c r="Q17" s="6"/>
      <c r="R17" s="8"/>
      <c r="S17" s="29"/>
      <c r="T17" s="370"/>
      <c r="U17" s="370"/>
      <c r="V17" s="370"/>
      <c r="W17" s="370"/>
      <c r="X17" s="370"/>
      <c r="Y17" s="370"/>
      <c r="Z17" s="370"/>
      <c r="AA17" s="370"/>
      <c r="AB17" s="370"/>
      <c r="AC17" s="370"/>
      <c r="AD17" s="370"/>
      <c r="AE17" s="370"/>
      <c r="AF17" s="370"/>
      <c r="AG17" s="370"/>
      <c r="AH17" s="370"/>
      <c r="AI17" s="370"/>
      <c r="AJ17" s="370"/>
      <c r="AK17" s="370"/>
      <c r="AL17" s="370"/>
      <c r="AM17" s="370"/>
      <c r="AN17" s="370"/>
      <c r="AO17" s="370"/>
      <c r="AP17" s="370"/>
      <c r="AQ17" s="370"/>
      <c r="AR17" s="370"/>
      <c r="AS17" s="370"/>
      <c r="AT17" s="370"/>
      <c r="AU17" s="370"/>
      <c r="AV17" s="370"/>
      <c r="AW17" s="370"/>
      <c r="AX17" s="370"/>
      <c r="AY17" s="370"/>
      <c r="AZ17" s="370"/>
      <c r="BA17" s="370"/>
      <c r="BB17" s="370"/>
      <c r="BC17" s="370"/>
      <c r="BD17" s="370"/>
      <c r="BE17" s="370"/>
      <c r="BF17" s="370"/>
      <c r="BG17" s="370"/>
      <c r="BH17" s="370"/>
      <c r="BI17" s="370"/>
      <c r="BJ17" s="370"/>
      <c r="BK17" s="370"/>
      <c r="BL17" s="370"/>
      <c r="BM17" s="370"/>
      <c r="BN17" s="370"/>
      <c r="BO17" s="370"/>
      <c r="BP17" s="370"/>
      <c r="BQ17" s="370"/>
      <c r="BR17" s="370"/>
      <c r="BS17" s="370"/>
      <c r="BT17" s="370"/>
      <c r="BU17" s="370"/>
      <c r="BV17" s="370"/>
      <c r="BW17" s="370"/>
      <c r="BX17" s="370"/>
      <c r="BY17" s="370"/>
      <c r="BZ17" s="370"/>
      <c r="CA17" s="3"/>
    </row>
    <row r="18" spans="1:79" ht="17.100000000000001" customHeight="1" x14ac:dyDescent="0.15">
      <c r="A18" s="13"/>
      <c r="B18" s="70"/>
      <c r="C18" s="6"/>
      <c r="D18" s="6"/>
      <c r="E18" s="6"/>
      <c r="F18" s="6"/>
      <c r="G18" s="6"/>
      <c r="H18" s="6"/>
      <c r="I18" s="6"/>
      <c r="J18" s="6"/>
      <c r="K18" s="6"/>
      <c r="L18" s="6"/>
      <c r="M18" s="6"/>
      <c r="N18" s="6"/>
      <c r="O18" s="6"/>
      <c r="P18" s="6"/>
      <c r="Q18" s="6"/>
      <c r="R18" s="8"/>
      <c r="S18" s="29"/>
      <c r="T18" s="370"/>
      <c r="U18" s="370"/>
      <c r="V18" s="370"/>
      <c r="W18" s="370"/>
      <c r="X18" s="370"/>
      <c r="Y18" s="370"/>
      <c r="Z18" s="370"/>
      <c r="AA18" s="370"/>
      <c r="AB18" s="370"/>
      <c r="AC18" s="370"/>
      <c r="AD18" s="370"/>
      <c r="AE18" s="370"/>
      <c r="AF18" s="370"/>
      <c r="AG18" s="370"/>
      <c r="AH18" s="370"/>
      <c r="AI18" s="370"/>
      <c r="AJ18" s="370"/>
      <c r="AK18" s="370"/>
      <c r="AL18" s="370"/>
      <c r="AM18" s="370"/>
      <c r="AN18" s="370"/>
      <c r="AO18" s="370"/>
      <c r="AP18" s="370"/>
      <c r="AQ18" s="370"/>
      <c r="AR18" s="370"/>
      <c r="AS18" s="370"/>
      <c r="AT18" s="370"/>
      <c r="AU18" s="370"/>
      <c r="AV18" s="370"/>
      <c r="AW18" s="370"/>
      <c r="AX18" s="370"/>
      <c r="AY18" s="370"/>
      <c r="AZ18" s="370"/>
      <c r="BA18" s="370"/>
      <c r="BB18" s="370"/>
      <c r="BC18" s="370"/>
      <c r="BD18" s="370"/>
      <c r="BE18" s="370"/>
      <c r="BF18" s="370"/>
      <c r="BG18" s="370"/>
      <c r="BH18" s="370"/>
      <c r="BI18" s="370"/>
      <c r="BJ18" s="370"/>
      <c r="BK18" s="370"/>
      <c r="BL18" s="370"/>
      <c r="BM18" s="370"/>
      <c r="BN18" s="370"/>
      <c r="BO18" s="370"/>
      <c r="BP18" s="370"/>
      <c r="BQ18" s="370"/>
      <c r="BR18" s="370"/>
      <c r="BS18" s="370"/>
      <c r="BT18" s="370"/>
      <c r="BU18" s="370"/>
      <c r="BV18" s="370"/>
      <c r="BW18" s="370"/>
      <c r="BX18" s="370"/>
      <c r="BY18" s="370"/>
      <c r="BZ18" s="370"/>
      <c r="CA18" s="3"/>
    </row>
    <row r="19" spans="1:79" ht="17.100000000000001" customHeight="1" x14ac:dyDescent="0.15">
      <c r="A19" s="13"/>
      <c r="B19" s="70"/>
      <c r="C19" s="6"/>
      <c r="D19" s="6"/>
      <c r="E19" s="6"/>
      <c r="F19" s="6"/>
      <c r="G19" s="6"/>
      <c r="H19" s="6"/>
      <c r="I19" s="6"/>
      <c r="J19" s="6"/>
      <c r="K19" s="372"/>
      <c r="L19" s="6"/>
      <c r="M19" s="6"/>
      <c r="N19" s="6"/>
      <c r="O19" s="6"/>
      <c r="P19" s="6"/>
      <c r="Q19" s="6"/>
      <c r="R19" s="8"/>
      <c r="S19" s="29"/>
      <c r="T19" s="370"/>
      <c r="U19" s="370"/>
      <c r="V19" s="370"/>
      <c r="W19" s="370"/>
      <c r="X19" s="370"/>
      <c r="Y19" s="370"/>
      <c r="Z19" s="370"/>
      <c r="AA19" s="370"/>
      <c r="AB19" s="370"/>
      <c r="AC19" s="370"/>
      <c r="AD19" s="370"/>
      <c r="AE19" s="370"/>
      <c r="AF19" s="370"/>
      <c r="AG19" s="370"/>
      <c r="AH19" s="370"/>
      <c r="AI19" s="370"/>
      <c r="AJ19" s="370"/>
      <c r="AK19" s="370"/>
      <c r="AL19" s="370"/>
      <c r="AM19" s="370"/>
      <c r="AN19" s="370"/>
      <c r="AO19" s="370"/>
      <c r="AP19" s="370"/>
      <c r="AQ19" s="370"/>
      <c r="AR19" s="370"/>
      <c r="AS19" s="370"/>
      <c r="AT19" s="370"/>
      <c r="AU19" s="370"/>
      <c r="AV19" s="370"/>
      <c r="AW19" s="370"/>
      <c r="AX19" s="370"/>
      <c r="AY19" s="370"/>
      <c r="AZ19" s="370"/>
      <c r="BA19" s="370"/>
      <c r="BB19" s="370"/>
      <c r="BC19" s="370"/>
      <c r="BD19" s="370"/>
      <c r="BE19" s="370"/>
      <c r="BF19" s="370"/>
      <c r="BG19" s="370"/>
      <c r="BH19" s="370"/>
      <c r="BI19" s="370"/>
      <c r="BJ19" s="370"/>
      <c r="BK19" s="370"/>
      <c r="BL19" s="370"/>
      <c r="BM19" s="370"/>
      <c r="BN19" s="370"/>
      <c r="BO19" s="370"/>
      <c r="BP19" s="370"/>
      <c r="BQ19" s="370"/>
      <c r="BR19" s="370"/>
      <c r="BS19" s="370"/>
      <c r="BT19" s="370"/>
      <c r="BU19" s="370"/>
      <c r="BV19" s="370"/>
      <c r="BW19" s="370"/>
      <c r="BX19" s="370"/>
      <c r="BY19" s="370"/>
      <c r="BZ19" s="370"/>
      <c r="CA19" s="3"/>
    </row>
    <row r="20" spans="1:79" ht="17.100000000000001" customHeight="1" x14ac:dyDescent="0.15">
      <c r="A20" s="13"/>
      <c r="B20" s="70"/>
      <c r="C20" s="6"/>
      <c r="D20" s="6"/>
      <c r="E20" s="6"/>
      <c r="F20" s="6"/>
      <c r="G20" s="6"/>
      <c r="H20" s="6"/>
      <c r="I20" s="6"/>
      <c r="J20" s="6"/>
      <c r="K20" s="372"/>
      <c r="L20" s="6"/>
      <c r="M20" s="6"/>
      <c r="N20" s="6"/>
      <c r="O20" s="6"/>
      <c r="P20" s="6"/>
      <c r="Q20" s="6"/>
      <c r="R20" s="8"/>
      <c r="S20" s="29"/>
      <c r="T20" s="370"/>
      <c r="U20" s="370"/>
      <c r="V20" s="370"/>
      <c r="W20" s="370"/>
      <c r="X20" s="370"/>
      <c r="Y20" s="370"/>
      <c r="Z20" s="370"/>
      <c r="AA20" s="370"/>
      <c r="AB20" s="370"/>
      <c r="AC20" s="370"/>
      <c r="AD20" s="370"/>
      <c r="AE20" s="370"/>
      <c r="AF20" s="370"/>
      <c r="AG20" s="370"/>
      <c r="AH20" s="370"/>
      <c r="AI20" s="370"/>
      <c r="AJ20" s="370"/>
      <c r="AK20" s="370"/>
      <c r="AL20" s="370"/>
      <c r="AM20" s="370"/>
      <c r="AN20" s="370"/>
      <c r="AO20" s="370"/>
      <c r="AP20" s="370"/>
      <c r="AQ20" s="370"/>
      <c r="AR20" s="370"/>
      <c r="AS20" s="370"/>
      <c r="AT20" s="370"/>
      <c r="AU20" s="370"/>
      <c r="AV20" s="370"/>
      <c r="AW20" s="370"/>
      <c r="AX20" s="370"/>
      <c r="AY20" s="370"/>
      <c r="AZ20" s="370"/>
      <c r="BA20" s="370"/>
      <c r="BB20" s="370"/>
      <c r="BC20" s="370"/>
      <c r="BD20" s="370"/>
      <c r="BE20" s="370"/>
      <c r="BF20" s="370"/>
      <c r="BG20" s="370"/>
      <c r="BH20" s="370"/>
      <c r="BI20" s="370"/>
      <c r="BJ20" s="370"/>
      <c r="BK20" s="370"/>
      <c r="BL20" s="370"/>
      <c r="BM20" s="370"/>
      <c r="BN20" s="370"/>
      <c r="BO20" s="370"/>
      <c r="BP20" s="370"/>
      <c r="BQ20" s="370"/>
      <c r="BR20" s="370"/>
      <c r="BS20" s="370"/>
      <c r="BT20" s="370"/>
      <c r="BU20" s="370"/>
      <c r="BV20" s="370"/>
      <c r="BW20" s="370"/>
      <c r="BX20" s="370"/>
      <c r="BY20" s="370"/>
      <c r="BZ20" s="370"/>
      <c r="CA20" s="3"/>
    </row>
    <row r="21" spans="1:79" ht="17.100000000000001" customHeight="1" x14ac:dyDescent="0.15">
      <c r="A21" s="13"/>
      <c r="B21" s="70"/>
      <c r="C21" s="373"/>
      <c r="D21" s="373"/>
      <c r="E21" s="373"/>
      <c r="F21" s="373"/>
      <c r="G21" s="373"/>
      <c r="H21" s="373"/>
      <c r="I21" s="373"/>
      <c r="J21" s="373"/>
      <c r="K21" s="372"/>
      <c r="L21" s="373"/>
      <c r="M21" s="373"/>
      <c r="N21" s="373"/>
      <c r="O21" s="373"/>
      <c r="P21" s="373"/>
      <c r="Q21" s="373"/>
      <c r="R21" s="373"/>
      <c r="S21" s="29"/>
      <c r="T21" s="370"/>
      <c r="U21" s="370"/>
      <c r="V21" s="370"/>
      <c r="W21" s="370"/>
      <c r="X21" s="370"/>
      <c r="Y21" s="370"/>
      <c r="Z21" s="370"/>
      <c r="AA21" s="370"/>
      <c r="AB21" s="370"/>
      <c r="AC21" s="370"/>
      <c r="AD21" s="370"/>
      <c r="AE21" s="370"/>
      <c r="AF21" s="370"/>
      <c r="AG21" s="370"/>
      <c r="AH21" s="370"/>
      <c r="AI21" s="370"/>
      <c r="AJ21" s="370"/>
      <c r="AK21" s="370"/>
      <c r="AL21" s="370"/>
      <c r="AM21" s="370"/>
      <c r="AN21" s="370"/>
      <c r="AO21" s="370"/>
      <c r="AP21" s="370"/>
      <c r="AQ21" s="370"/>
      <c r="AR21" s="370"/>
      <c r="AS21" s="370"/>
      <c r="AT21" s="370"/>
      <c r="AU21" s="370"/>
      <c r="AV21" s="370"/>
      <c r="AW21" s="370"/>
      <c r="AX21" s="370"/>
      <c r="AY21" s="370"/>
      <c r="AZ21" s="370"/>
      <c r="BA21" s="370"/>
      <c r="BB21" s="370"/>
      <c r="BC21" s="370"/>
      <c r="BD21" s="370"/>
      <c r="BE21" s="370"/>
      <c r="BF21" s="370"/>
      <c r="BG21" s="370"/>
      <c r="BH21" s="370"/>
      <c r="BI21" s="370"/>
      <c r="BJ21" s="370"/>
      <c r="BK21" s="370"/>
      <c r="BL21" s="370"/>
      <c r="BM21" s="370"/>
      <c r="BN21" s="370"/>
      <c r="BO21" s="370"/>
      <c r="BP21" s="370"/>
      <c r="BQ21" s="370"/>
      <c r="BR21" s="370"/>
      <c r="BS21" s="370"/>
      <c r="BT21" s="370"/>
      <c r="BU21" s="370"/>
      <c r="BV21" s="370"/>
      <c r="BW21" s="370"/>
      <c r="BX21" s="370"/>
      <c r="BY21" s="370"/>
      <c r="BZ21" s="370"/>
      <c r="CA21" s="3"/>
    </row>
    <row r="22" spans="1:79" ht="17.100000000000001" customHeight="1" x14ac:dyDescent="0.15">
      <c r="A22" s="13"/>
      <c r="B22" s="70"/>
      <c r="C22" s="373"/>
      <c r="D22" s="373"/>
      <c r="E22" s="373"/>
      <c r="F22" s="373"/>
      <c r="G22" s="373"/>
      <c r="H22" s="373"/>
      <c r="I22" s="373"/>
      <c r="J22" s="373"/>
      <c r="K22" s="372"/>
      <c r="L22" s="373"/>
      <c r="M22" s="373"/>
      <c r="N22" s="373"/>
      <c r="O22" s="373"/>
      <c r="P22" s="373"/>
      <c r="Q22" s="373"/>
      <c r="R22" s="373"/>
      <c r="S22" s="29"/>
      <c r="T22" s="370"/>
      <c r="U22" s="370"/>
      <c r="V22" s="370"/>
      <c r="W22" s="370"/>
      <c r="X22" s="370"/>
      <c r="Y22" s="370"/>
      <c r="Z22" s="370"/>
      <c r="AA22" s="370"/>
      <c r="AB22" s="370"/>
      <c r="AC22" s="370"/>
      <c r="AD22" s="370"/>
      <c r="AE22" s="370"/>
      <c r="AF22" s="370"/>
      <c r="AG22" s="370"/>
      <c r="AH22" s="370"/>
      <c r="AI22" s="370"/>
      <c r="AJ22" s="370"/>
      <c r="AK22" s="370"/>
      <c r="AL22" s="370"/>
      <c r="AM22" s="370"/>
      <c r="AN22" s="370"/>
      <c r="AO22" s="370"/>
      <c r="AP22" s="370"/>
      <c r="AQ22" s="370"/>
      <c r="AR22" s="370"/>
      <c r="AS22" s="370"/>
      <c r="AT22" s="370"/>
      <c r="AU22" s="370"/>
      <c r="AV22" s="370"/>
      <c r="AW22" s="370"/>
      <c r="AX22" s="370"/>
      <c r="AY22" s="370"/>
      <c r="AZ22" s="370"/>
      <c r="BA22" s="370"/>
      <c r="BB22" s="370"/>
      <c r="BC22" s="370"/>
      <c r="BD22" s="370"/>
      <c r="BE22" s="370"/>
      <c r="BF22" s="370"/>
      <c r="BG22" s="370"/>
      <c r="BH22" s="370"/>
      <c r="BI22" s="370"/>
      <c r="BJ22" s="370"/>
      <c r="BK22" s="370"/>
      <c r="BL22" s="370"/>
      <c r="BM22" s="370"/>
      <c r="BN22" s="370"/>
      <c r="BO22" s="370"/>
      <c r="BP22" s="370"/>
      <c r="BQ22" s="370"/>
      <c r="BR22" s="370"/>
      <c r="BS22" s="370"/>
      <c r="BT22" s="370"/>
      <c r="BU22" s="370"/>
      <c r="BV22" s="370"/>
      <c r="BW22" s="370"/>
      <c r="BX22" s="370"/>
      <c r="BY22" s="370"/>
      <c r="BZ22" s="370"/>
      <c r="CA22" s="3"/>
    </row>
    <row r="23" spans="1:79" ht="17.100000000000001" customHeight="1" x14ac:dyDescent="0.15">
      <c r="A23" s="13"/>
      <c r="B23" s="70"/>
      <c r="C23" s="373"/>
      <c r="D23" s="373"/>
      <c r="E23" s="373"/>
      <c r="F23" s="373"/>
      <c r="G23" s="373"/>
      <c r="H23" s="373"/>
      <c r="I23" s="373"/>
      <c r="J23" s="373"/>
      <c r="K23" s="372"/>
      <c r="L23" s="373"/>
      <c r="M23" s="373"/>
      <c r="N23" s="373"/>
      <c r="O23" s="373"/>
      <c r="P23" s="373"/>
      <c r="Q23" s="373"/>
      <c r="R23" s="373"/>
      <c r="S23" s="29"/>
      <c r="T23" s="370"/>
      <c r="U23" s="370"/>
      <c r="V23" s="370"/>
      <c r="W23" s="370"/>
      <c r="X23" s="370"/>
      <c r="Y23" s="370"/>
      <c r="Z23" s="370"/>
      <c r="AA23" s="370"/>
      <c r="AB23" s="370"/>
      <c r="AC23" s="370"/>
      <c r="AD23" s="370"/>
      <c r="AE23" s="370"/>
      <c r="AF23" s="370"/>
      <c r="AG23" s="370"/>
      <c r="AH23" s="370"/>
      <c r="AI23" s="370"/>
      <c r="AJ23" s="370"/>
      <c r="AK23" s="370"/>
      <c r="AL23" s="370"/>
      <c r="AM23" s="370"/>
      <c r="AN23" s="370"/>
      <c r="AO23" s="370"/>
      <c r="AP23" s="370"/>
      <c r="AQ23" s="370"/>
      <c r="AR23" s="370"/>
      <c r="AS23" s="370"/>
      <c r="AT23" s="370"/>
      <c r="AU23" s="370"/>
      <c r="AV23" s="370"/>
      <c r="AW23" s="370"/>
      <c r="AX23" s="370"/>
      <c r="AY23" s="370"/>
      <c r="AZ23" s="370"/>
      <c r="BA23" s="370"/>
      <c r="BB23" s="370"/>
      <c r="BC23" s="370"/>
      <c r="BD23" s="370"/>
      <c r="BE23" s="370"/>
      <c r="BF23" s="370"/>
      <c r="BG23" s="370"/>
      <c r="BH23" s="370"/>
      <c r="BI23" s="370"/>
      <c r="BJ23" s="370"/>
      <c r="BK23" s="370"/>
      <c r="BL23" s="370"/>
      <c r="BM23" s="370"/>
      <c r="BN23" s="370"/>
      <c r="BO23" s="370"/>
      <c r="BP23" s="370"/>
      <c r="BQ23" s="370"/>
      <c r="BR23" s="370"/>
      <c r="BS23" s="370"/>
      <c r="BT23" s="370"/>
      <c r="BU23" s="370"/>
      <c r="BV23" s="370"/>
      <c r="BW23" s="370"/>
      <c r="BX23" s="370"/>
      <c r="BY23" s="370"/>
      <c r="BZ23" s="370"/>
      <c r="CA23" s="3"/>
    </row>
    <row r="24" spans="1:79" ht="17.100000000000001" customHeight="1" x14ac:dyDescent="0.15">
      <c r="A24" s="13"/>
      <c r="B24" s="70"/>
      <c r="C24" s="373"/>
      <c r="D24" s="373"/>
      <c r="E24" s="373"/>
      <c r="F24" s="2162" t="str">
        <f>_xlfn.IFS(
$H$55&gt;0,$C$55,
$H$52="^",$C$52,
$H$49="^",$C$49,
$H$46="^",$C$46,
$H$43="^",$C$43,
TRUE,"MODE")</f>
        <v>MODE</v>
      </c>
      <c r="G24" s="2162"/>
      <c r="H24" s="2162"/>
      <c r="I24" s="2162"/>
      <c r="J24" s="2162"/>
      <c r="K24" s="2162"/>
      <c r="L24" s="2162"/>
      <c r="M24" s="2162"/>
      <c r="N24" s="2162"/>
      <c r="O24" s="2162"/>
      <c r="P24" s="373"/>
      <c r="Q24" s="373"/>
      <c r="R24" s="373"/>
      <c r="S24" s="29"/>
      <c r="T24" s="370"/>
      <c r="U24" s="370"/>
      <c r="V24" s="370"/>
      <c r="W24" s="370"/>
      <c r="X24" s="370"/>
      <c r="Y24" s="370"/>
      <c r="Z24" s="370"/>
      <c r="AA24" s="370"/>
      <c r="AB24" s="370"/>
      <c r="AC24" s="370"/>
      <c r="AD24" s="370"/>
      <c r="AE24" s="370"/>
      <c r="AF24" s="370"/>
      <c r="AG24" s="370"/>
      <c r="AH24" s="370"/>
      <c r="AI24" s="370"/>
      <c r="AJ24" s="370"/>
      <c r="AK24" s="370"/>
      <c r="AL24" s="370"/>
      <c r="AM24" s="370"/>
      <c r="AN24" s="370"/>
      <c r="AO24" s="370"/>
      <c r="AP24" s="370"/>
      <c r="AQ24" s="370"/>
      <c r="AR24" s="370"/>
      <c r="AS24" s="370"/>
      <c r="AT24" s="370"/>
      <c r="AU24" s="370"/>
      <c r="AV24" s="370"/>
      <c r="AW24" s="370"/>
      <c r="AX24" s="370"/>
      <c r="AY24" s="370"/>
      <c r="AZ24" s="370"/>
      <c r="BA24" s="370"/>
      <c r="BB24" s="370"/>
      <c r="BC24" s="370"/>
      <c r="BD24" s="370"/>
      <c r="BE24" s="370"/>
      <c r="BF24" s="370"/>
      <c r="BG24" s="370"/>
      <c r="BH24" s="370"/>
      <c r="BI24" s="370"/>
      <c r="BJ24" s="370"/>
      <c r="BK24" s="370"/>
      <c r="BL24" s="370"/>
      <c r="BM24" s="370"/>
      <c r="BN24" s="370"/>
      <c r="BO24" s="370"/>
      <c r="BP24" s="370"/>
      <c r="BQ24" s="370"/>
      <c r="BR24" s="370"/>
      <c r="BS24" s="370"/>
      <c r="BT24" s="370"/>
      <c r="BU24" s="370"/>
      <c r="BV24" s="370"/>
      <c r="BW24" s="370"/>
      <c r="BX24" s="370"/>
      <c r="BY24" s="370"/>
      <c r="BZ24" s="370"/>
      <c r="CA24" s="3"/>
    </row>
    <row r="25" spans="1:79" ht="17.100000000000001" customHeight="1" x14ac:dyDescent="0.15">
      <c r="A25" s="13"/>
      <c r="B25" s="70"/>
      <c r="C25" s="373"/>
      <c r="D25" s="373"/>
      <c r="E25" s="373"/>
      <c r="F25" s="2162"/>
      <c r="G25" s="2162"/>
      <c r="H25" s="2162"/>
      <c r="I25" s="2162"/>
      <c r="J25" s="2162"/>
      <c r="K25" s="2162"/>
      <c r="L25" s="2162"/>
      <c r="M25" s="2162"/>
      <c r="N25" s="2162"/>
      <c r="O25" s="2162"/>
      <c r="P25" s="373"/>
      <c r="Q25" s="373"/>
      <c r="R25" s="373"/>
      <c r="S25" s="29"/>
      <c r="T25" s="370"/>
      <c r="U25" s="370"/>
      <c r="V25" s="370"/>
      <c r="W25" s="370"/>
      <c r="X25" s="370"/>
      <c r="Y25" s="370"/>
      <c r="Z25" s="370"/>
      <c r="AA25" s="370"/>
      <c r="AB25" s="370"/>
      <c r="AC25" s="370"/>
      <c r="AD25" s="370"/>
      <c r="AE25" s="370"/>
      <c r="AF25" s="370"/>
      <c r="AG25" s="370"/>
      <c r="AH25" s="370"/>
      <c r="AI25" s="370"/>
      <c r="AJ25" s="370"/>
      <c r="AK25" s="370"/>
      <c r="AL25" s="370"/>
      <c r="AM25" s="370"/>
      <c r="AN25" s="370"/>
      <c r="AO25" s="370"/>
      <c r="AP25" s="370"/>
      <c r="AQ25" s="370"/>
      <c r="AR25" s="370"/>
      <c r="AS25" s="370"/>
      <c r="AT25" s="370"/>
      <c r="AU25" s="370"/>
      <c r="AV25" s="370"/>
      <c r="AW25" s="370"/>
      <c r="AX25" s="370"/>
      <c r="AY25" s="370"/>
      <c r="AZ25" s="370"/>
      <c r="BA25" s="370"/>
      <c r="BB25" s="370"/>
      <c r="BC25" s="370"/>
      <c r="BD25" s="370"/>
      <c r="BE25" s="370"/>
      <c r="BF25" s="370"/>
      <c r="BG25" s="370"/>
      <c r="BH25" s="370"/>
      <c r="BI25" s="370"/>
      <c r="BJ25" s="370"/>
      <c r="BK25" s="370"/>
      <c r="BL25" s="370"/>
      <c r="BM25" s="370"/>
      <c r="BN25" s="370"/>
      <c r="BO25" s="370"/>
      <c r="BP25" s="370"/>
      <c r="BQ25" s="370"/>
      <c r="BR25" s="370"/>
      <c r="BS25" s="370"/>
      <c r="BT25" s="370"/>
      <c r="BU25" s="370"/>
      <c r="BV25" s="370"/>
      <c r="BW25" s="370"/>
      <c r="BX25" s="370"/>
      <c r="BY25" s="370"/>
      <c r="BZ25" s="370"/>
      <c r="CA25" s="3"/>
    </row>
    <row r="26" spans="1:79" ht="17.100000000000001" customHeight="1" x14ac:dyDescent="0.15">
      <c r="A26" s="13"/>
      <c r="B26" s="70"/>
      <c r="C26" s="373"/>
      <c r="D26" s="373"/>
      <c r="E26" s="373"/>
      <c r="F26" s="2163" t="str">
        <f>_xlfn.IFS(
$Q$55="^",$L$55,
$Q$52="^",$L$52,
$Q$49="^",$L$49,
$Q$46="^",$L$46,
$Q$43="^",$L$43,
TRUE,"DIFFICULTY")</f>
        <v>DIFFICULTY</v>
      </c>
      <c r="G26" s="2163"/>
      <c r="H26" s="2163"/>
      <c r="I26" s="2163"/>
      <c r="J26" s="2163"/>
      <c r="K26" s="2163"/>
      <c r="L26" s="2163"/>
      <c r="M26" s="2163"/>
      <c r="N26" s="2163"/>
      <c r="O26" s="2163"/>
      <c r="P26" s="373"/>
      <c r="Q26" s="373"/>
      <c r="R26" s="373"/>
      <c r="S26" s="29"/>
      <c r="T26" s="370"/>
      <c r="U26" s="370"/>
      <c r="V26" s="370"/>
      <c r="W26" s="370"/>
      <c r="X26" s="370"/>
      <c r="Y26" s="370"/>
      <c r="Z26" s="370"/>
      <c r="AA26" s="370"/>
      <c r="AB26" s="370"/>
      <c r="AC26" s="370"/>
      <c r="AD26" s="370"/>
      <c r="AE26" s="370"/>
      <c r="AF26" s="370"/>
      <c r="AG26" s="370"/>
      <c r="AH26" s="370"/>
      <c r="AI26" s="370"/>
      <c r="AJ26" s="370"/>
      <c r="AK26" s="370"/>
      <c r="AL26" s="370"/>
      <c r="AM26" s="370"/>
      <c r="AN26" s="370"/>
      <c r="AO26" s="370"/>
      <c r="AP26" s="370"/>
      <c r="AQ26" s="370"/>
      <c r="AR26" s="370"/>
      <c r="AS26" s="370"/>
      <c r="AT26" s="370"/>
      <c r="AU26" s="370"/>
      <c r="AV26" s="370"/>
      <c r="AW26" s="370"/>
      <c r="AX26" s="370"/>
      <c r="AY26" s="370"/>
      <c r="AZ26" s="370"/>
      <c r="BA26" s="370"/>
      <c r="BB26" s="370"/>
      <c r="BC26" s="370"/>
      <c r="BD26" s="370"/>
      <c r="BE26" s="370"/>
      <c r="BF26" s="370"/>
      <c r="BG26" s="370"/>
      <c r="BH26" s="370"/>
      <c r="BI26" s="370"/>
      <c r="BJ26" s="370"/>
      <c r="BK26" s="370"/>
      <c r="BL26" s="370"/>
      <c r="BM26" s="370"/>
      <c r="BN26" s="370"/>
      <c r="BO26" s="370"/>
      <c r="BP26" s="370"/>
      <c r="BQ26" s="370"/>
      <c r="BR26" s="370"/>
      <c r="BS26" s="370"/>
      <c r="BT26" s="370"/>
      <c r="BU26" s="370"/>
      <c r="BV26" s="370"/>
      <c r="BW26" s="370"/>
      <c r="BX26" s="370"/>
      <c r="BY26" s="370"/>
      <c r="BZ26" s="370"/>
      <c r="CA26" s="3"/>
    </row>
    <row r="27" spans="1:79" ht="17.100000000000001" customHeight="1" x14ac:dyDescent="0.15">
      <c r="A27" s="13"/>
      <c r="B27" s="70"/>
      <c r="C27" s="373"/>
      <c r="D27" s="373"/>
      <c r="E27" s="373"/>
      <c r="F27" s="2163"/>
      <c r="G27" s="2163"/>
      <c r="H27" s="2163"/>
      <c r="I27" s="2163"/>
      <c r="J27" s="2163"/>
      <c r="K27" s="2163"/>
      <c r="L27" s="2163"/>
      <c r="M27" s="2163"/>
      <c r="N27" s="2163"/>
      <c r="O27" s="2163"/>
      <c r="P27" s="373"/>
      <c r="Q27" s="373"/>
      <c r="R27" s="373"/>
      <c r="S27" s="29"/>
      <c r="T27" s="370"/>
      <c r="U27" s="370"/>
      <c r="V27" s="370"/>
      <c r="W27" s="370"/>
      <c r="X27" s="370"/>
      <c r="Y27" s="370"/>
      <c r="Z27" s="370"/>
      <c r="AA27" s="370"/>
      <c r="AB27" s="370"/>
      <c r="AC27" s="370"/>
      <c r="AD27" s="370"/>
      <c r="AE27" s="370"/>
      <c r="AF27" s="370"/>
      <c r="AG27" s="370"/>
      <c r="AH27" s="370"/>
      <c r="AI27" s="370"/>
      <c r="AJ27" s="370"/>
      <c r="AK27" s="370"/>
      <c r="AL27" s="370"/>
      <c r="AM27" s="370"/>
      <c r="AN27" s="370"/>
      <c r="AO27" s="370"/>
      <c r="AP27" s="370"/>
      <c r="AQ27" s="370"/>
      <c r="AR27" s="370"/>
      <c r="AS27" s="370"/>
      <c r="AT27" s="370"/>
      <c r="AU27" s="370"/>
      <c r="AV27" s="370"/>
      <c r="AW27" s="370"/>
      <c r="AX27" s="370"/>
      <c r="AY27" s="370"/>
      <c r="AZ27" s="370"/>
      <c r="BA27" s="370"/>
      <c r="BB27" s="370"/>
      <c r="BC27" s="370"/>
      <c r="BD27" s="370"/>
      <c r="BE27" s="370"/>
      <c r="BF27" s="370"/>
      <c r="BG27" s="370"/>
      <c r="BH27" s="370"/>
      <c r="BI27" s="370"/>
      <c r="BJ27" s="370"/>
      <c r="BK27" s="370"/>
      <c r="BL27" s="370"/>
      <c r="BM27" s="370"/>
      <c r="BN27" s="370"/>
      <c r="BO27" s="370"/>
      <c r="BP27" s="370"/>
      <c r="BQ27" s="370"/>
      <c r="BR27" s="370"/>
      <c r="BS27" s="370"/>
      <c r="BT27" s="370"/>
      <c r="BU27" s="370"/>
      <c r="BV27" s="370"/>
      <c r="BW27" s="370"/>
      <c r="BX27" s="370"/>
      <c r="BY27" s="370"/>
      <c r="BZ27" s="370"/>
      <c r="CA27" s="3"/>
    </row>
    <row r="28" spans="1:79" ht="17.100000000000001" customHeight="1" x14ac:dyDescent="0.2">
      <c r="A28" s="13"/>
      <c r="B28" s="70"/>
      <c r="C28" s="373"/>
      <c r="D28" s="373"/>
      <c r="E28" s="373"/>
      <c r="F28" s="2166" t="str">
        <f>IF($F$29="dd/mm/yy","NEW PLAYTHROUGH","SINCE")</f>
        <v>NEW PLAYTHROUGH</v>
      </c>
      <c r="G28" s="2166"/>
      <c r="H28" s="2166"/>
      <c r="I28" s="2166"/>
      <c r="J28" s="2166"/>
      <c r="K28" s="2166"/>
      <c r="L28" s="2166"/>
      <c r="M28" s="2166"/>
      <c r="N28" s="2166"/>
      <c r="O28" s="2166"/>
      <c r="P28" s="373"/>
      <c r="Q28" s="373"/>
      <c r="R28" s="373"/>
      <c r="S28" s="29"/>
      <c r="T28" s="370"/>
      <c r="U28" s="370"/>
      <c r="V28" s="370"/>
      <c r="W28" s="370"/>
      <c r="X28" s="370"/>
      <c r="Y28" s="370"/>
      <c r="Z28" s="370"/>
      <c r="AA28" s="370"/>
      <c r="AB28" s="370"/>
      <c r="AC28" s="370"/>
      <c r="AD28" s="370"/>
      <c r="AE28" s="370"/>
      <c r="AF28" s="370"/>
      <c r="AG28" s="370"/>
      <c r="AH28" s="370"/>
      <c r="AI28" s="370"/>
      <c r="AJ28" s="370"/>
      <c r="AK28" s="370"/>
      <c r="AL28" s="370"/>
      <c r="AM28" s="370"/>
      <c r="AN28" s="370"/>
      <c r="AO28" s="370"/>
      <c r="AP28" s="370"/>
      <c r="AQ28" s="370"/>
      <c r="AR28" s="370"/>
      <c r="AS28" s="370"/>
      <c r="AT28" s="370"/>
      <c r="AU28" s="370"/>
      <c r="AV28" s="370"/>
      <c r="AW28" s="370"/>
      <c r="AX28" s="370"/>
      <c r="AY28" s="370"/>
      <c r="AZ28" s="370"/>
      <c r="BA28" s="370"/>
      <c r="BB28" s="370"/>
      <c r="BC28" s="370"/>
      <c r="BD28" s="370"/>
      <c r="BE28" s="370"/>
      <c r="BF28" s="370"/>
      <c r="BG28" s="370"/>
      <c r="BH28" s="370"/>
      <c r="BI28" s="370"/>
      <c r="BJ28" s="370"/>
      <c r="BK28" s="370"/>
      <c r="BL28" s="370"/>
      <c r="BM28" s="370"/>
      <c r="BN28" s="370"/>
      <c r="BO28" s="370"/>
      <c r="BP28" s="370"/>
      <c r="BQ28" s="370"/>
      <c r="BR28" s="370"/>
      <c r="BS28" s="370"/>
      <c r="BT28" s="370"/>
      <c r="BU28" s="370"/>
      <c r="BV28" s="370"/>
      <c r="BW28" s="370"/>
      <c r="BX28" s="370"/>
      <c r="BY28" s="370"/>
      <c r="BZ28" s="370"/>
      <c r="CA28" s="3"/>
    </row>
    <row r="29" spans="1:79" ht="17.100000000000001" customHeight="1" x14ac:dyDescent="0.15">
      <c r="A29" s="13"/>
      <c r="B29" s="70"/>
      <c r="C29" s="373"/>
      <c r="D29" s="373"/>
      <c r="E29" s="373"/>
      <c r="F29" s="2164" t="s">
        <v>1549</v>
      </c>
      <c r="G29" s="2164"/>
      <c r="H29" s="2164"/>
      <c r="I29" s="2164"/>
      <c r="J29" s="2164"/>
      <c r="K29" s="2164"/>
      <c r="L29" s="2164"/>
      <c r="M29" s="2164"/>
      <c r="N29" s="2164"/>
      <c r="O29" s="2164"/>
      <c r="P29" s="373"/>
      <c r="Q29" s="373"/>
      <c r="R29" s="373"/>
      <c r="S29" s="29"/>
      <c r="T29" s="370"/>
      <c r="U29" s="370"/>
      <c r="V29" s="370"/>
      <c r="W29" s="370"/>
      <c r="X29" s="370"/>
      <c r="Y29" s="370"/>
      <c r="Z29" s="370"/>
      <c r="AA29" s="370"/>
      <c r="AB29" s="370"/>
      <c r="AC29" s="370"/>
      <c r="AD29" s="370"/>
      <c r="AE29" s="370"/>
      <c r="AF29" s="370"/>
      <c r="AG29" s="370"/>
      <c r="AH29" s="370"/>
      <c r="AI29" s="370"/>
      <c r="AJ29" s="370"/>
      <c r="AK29" s="370"/>
      <c r="AL29" s="370"/>
      <c r="AM29" s="370"/>
      <c r="AN29" s="370"/>
      <c r="AO29" s="370"/>
      <c r="AP29" s="370"/>
      <c r="AQ29" s="370"/>
      <c r="AR29" s="370"/>
      <c r="AS29" s="370"/>
      <c r="AT29" s="370"/>
      <c r="AU29" s="370"/>
      <c r="AV29" s="370"/>
      <c r="AW29" s="370"/>
      <c r="AX29" s="370"/>
      <c r="AY29" s="370"/>
      <c r="AZ29" s="370"/>
      <c r="BA29" s="370"/>
      <c r="BB29" s="370"/>
      <c r="BC29" s="370"/>
      <c r="BD29" s="370"/>
      <c r="BE29" s="370"/>
      <c r="BF29" s="370"/>
      <c r="BG29" s="370"/>
      <c r="BH29" s="370"/>
      <c r="BI29" s="370"/>
      <c r="BJ29" s="370"/>
      <c r="BK29" s="370"/>
      <c r="BL29" s="370"/>
      <c r="BM29" s="370"/>
      <c r="BN29" s="370"/>
      <c r="BO29" s="370"/>
      <c r="BP29" s="370"/>
      <c r="BQ29" s="370"/>
      <c r="BR29" s="370"/>
      <c r="BS29" s="370"/>
      <c r="BT29" s="370"/>
      <c r="BU29" s="370"/>
      <c r="BV29" s="370"/>
      <c r="BW29" s="370"/>
      <c r="BX29" s="370"/>
      <c r="BY29" s="370"/>
      <c r="BZ29" s="370"/>
      <c r="CA29" s="3"/>
    </row>
    <row r="30" spans="1:79" ht="17.100000000000001" customHeight="1" x14ac:dyDescent="0.2">
      <c r="A30" s="13"/>
      <c r="B30" s="70"/>
      <c r="C30" s="373"/>
      <c r="D30" s="373"/>
      <c r="E30" s="373"/>
      <c r="F30" s="2166" t="str">
        <f>IF($F$29="dd/mm/yy","",IF($BT$43="A C T I V E","DAY","END OF MONTH DAY"))</f>
        <v/>
      </c>
      <c r="G30" s="2166"/>
      <c r="H30" s="2166"/>
      <c r="I30" s="2166"/>
      <c r="J30" s="2166"/>
      <c r="K30" s="2166"/>
      <c r="L30" s="2166"/>
      <c r="M30" s="2166"/>
      <c r="N30" s="2166"/>
      <c r="O30" s="2166"/>
      <c r="P30" s="373"/>
      <c r="Q30" s="373"/>
      <c r="R30" s="373"/>
      <c r="S30" s="29"/>
      <c r="T30" s="370"/>
      <c r="U30" s="370"/>
      <c r="V30" s="370"/>
      <c r="W30" s="370"/>
      <c r="X30" s="370"/>
      <c r="Y30" s="370"/>
      <c r="Z30" s="370"/>
      <c r="AA30" s="370"/>
      <c r="AB30" s="370"/>
      <c r="AC30" s="370"/>
      <c r="AD30" s="370"/>
      <c r="AE30" s="370"/>
      <c r="AF30" s="370"/>
      <c r="AG30" s="370"/>
      <c r="AH30" s="370"/>
      <c r="AI30" s="370"/>
      <c r="AJ30" s="370"/>
      <c r="AK30" s="370"/>
      <c r="AL30" s="370"/>
      <c r="AM30" s="370"/>
      <c r="AN30" s="370"/>
      <c r="AO30" s="370"/>
      <c r="AP30" s="370"/>
      <c r="AQ30" s="370"/>
      <c r="AR30" s="370"/>
      <c r="AS30" s="370"/>
      <c r="AT30" s="370"/>
      <c r="AU30" s="370"/>
      <c r="AV30" s="370"/>
      <c r="AW30" s="370"/>
      <c r="AX30" s="370"/>
      <c r="AY30" s="370"/>
      <c r="AZ30" s="370"/>
      <c r="BA30" s="370"/>
      <c r="BB30" s="370"/>
      <c r="BC30" s="370"/>
      <c r="BD30" s="370"/>
      <c r="BE30" s="370"/>
      <c r="BF30" s="370"/>
      <c r="BG30" s="370"/>
      <c r="BH30" s="370"/>
      <c r="BI30" s="370"/>
      <c r="BJ30" s="370"/>
      <c r="BK30" s="370"/>
      <c r="BL30" s="370"/>
      <c r="BM30" s="370"/>
      <c r="BN30" s="370"/>
      <c r="BO30" s="370"/>
      <c r="BP30" s="370"/>
      <c r="BQ30" s="370"/>
      <c r="BR30" s="370"/>
      <c r="BS30" s="370"/>
      <c r="BT30" s="370"/>
      <c r="BU30" s="370"/>
      <c r="BV30" s="370"/>
      <c r="BW30" s="370"/>
      <c r="BX30" s="370"/>
      <c r="BY30" s="370"/>
      <c r="BZ30" s="370"/>
      <c r="CA30" s="3"/>
    </row>
    <row r="31" spans="1:79" ht="17.100000000000001" customHeight="1" x14ac:dyDescent="0.15">
      <c r="A31" s="13"/>
      <c r="B31" s="70"/>
      <c r="C31" s="373"/>
      <c r="D31" s="373"/>
      <c r="E31" s="373"/>
      <c r="F31" s="2165" t="str">
        <f ca="1">IF($F$29="dd/mm/yy","",IF($BT$43="A C T I V E",_xlfn.DAYS(TODAY(),$F$29),_xlfn.DAYS($BU$57,$F$29)))</f>
        <v/>
      </c>
      <c r="G31" s="2165"/>
      <c r="H31" s="2165"/>
      <c r="I31" s="2165"/>
      <c r="J31" s="2165"/>
      <c r="K31" s="2165"/>
      <c r="L31" s="2165"/>
      <c r="M31" s="2165"/>
      <c r="N31" s="2165"/>
      <c r="O31" s="2165"/>
      <c r="Q31" s="373"/>
      <c r="R31" s="373"/>
      <c r="S31" s="29"/>
      <c r="T31" s="370"/>
      <c r="U31" s="370"/>
      <c r="V31" s="370"/>
      <c r="W31" s="370"/>
      <c r="X31" s="370"/>
      <c r="Y31" s="370"/>
      <c r="Z31" s="370"/>
      <c r="AA31" s="370"/>
      <c r="AB31" s="370"/>
      <c r="AC31" s="370"/>
      <c r="AD31" s="370"/>
      <c r="AE31" s="370"/>
      <c r="AF31" s="370"/>
      <c r="AG31" s="370"/>
      <c r="AH31" s="370"/>
      <c r="AI31" s="370"/>
      <c r="AJ31" s="370"/>
      <c r="AK31" s="370"/>
      <c r="AL31" s="370"/>
      <c r="AM31" s="370"/>
      <c r="AN31" s="370"/>
      <c r="AO31" s="370"/>
      <c r="AP31" s="370"/>
      <c r="AQ31" s="370"/>
      <c r="AR31" s="370"/>
      <c r="AS31" s="370"/>
      <c r="AT31" s="370"/>
      <c r="AU31" s="370"/>
      <c r="AV31" s="370"/>
      <c r="AW31" s="370"/>
      <c r="AX31" s="370"/>
      <c r="AY31" s="370"/>
      <c r="AZ31" s="370"/>
      <c r="BA31" s="370"/>
      <c r="BB31" s="370"/>
      <c r="BC31" s="370"/>
      <c r="BD31" s="370"/>
      <c r="BE31" s="370"/>
      <c r="BF31" s="370"/>
      <c r="BG31" s="370"/>
      <c r="BH31" s="370"/>
      <c r="BI31" s="370"/>
      <c r="BJ31" s="370"/>
      <c r="BK31" s="370"/>
      <c r="BL31" s="370"/>
      <c r="BM31" s="370"/>
      <c r="BN31" s="370"/>
      <c r="BO31" s="370"/>
      <c r="BP31" s="370"/>
      <c r="BQ31" s="370"/>
      <c r="BR31" s="370"/>
      <c r="BS31" s="370"/>
      <c r="BT31" s="370"/>
      <c r="BU31" s="370"/>
      <c r="BV31" s="370"/>
      <c r="BW31" s="370"/>
      <c r="BX31" s="370"/>
      <c r="BY31" s="370"/>
      <c r="BZ31" s="370"/>
      <c r="CA31" s="3"/>
    </row>
    <row r="32" spans="1:79" ht="17.100000000000001" customHeight="1" x14ac:dyDescent="0.4">
      <c r="A32" s="13"/>
      <c r="B32" s="70"/>
      <c r="C32" s="374"/>
      <c r="D32" s="374"/>
      <c r="E32" s="374"/>
      <c r="F32" s="2159" t="str">
        <f ca="1">IF($F$31="","",IF(AND($F$31&gt;364,$F$31&lt;402),1&amp;" YEAR",ROUNDDOWN($F$31/365,1)&amp;" YEARS"))</f>
        <v/>
      </c>
      <c r="G32" s="2159"/>
      <c r="H32" s="2159"/>
      <c r="I32" s="2159"/>
      <c r="J32" s="2159"/>
      <c r="K32" s="2159"/>
      <c r="L32" s="2159"/>
      <c r="M32" s="2159"/>
      <c r="N32" s="2159"/>
      <c r="O32" s="2159"/>
      <c r="R32" s="373"/>
      <c r="S32" s="29"/>
      <c r="T32" s="370"/>
      <c r="U32" s="370"/>
      <c r="V32" s="370"/>
      <c r="W32" s="370"/>
      <c r="X32" s="370"/>
      <c r="Y32" s="370"/>
      <c r="Z32" s="370"/>
      <c r="AA32" s="370"/>
      <c r="AB32" s="370"/>
      <c r="AC32" s="370"/>
      <c r="AD32" s="370"/>
      <c r="AE32" s="370"/>
      <c r="AF32" s="370"/>
      <c r="AG32" s="370"/>
      <c r="AH32" s="370"/>
      <c r="AI32" s="370"/>
      <c r="AJ32" s="370"/>
      <c r="AK32" s="370"/>
      <c r="AL32" s="370"/>
      <c r="AM32" s="370"/>
      <c r="AN32" s="370"/>
      <c r="AO32" s="370"/>
      <c r="AP32" s="370"/>
      <c r="AQ32" s="370"/>
      <c r="AR32" s="370"/>
      <c r="AS32" s="370"/>
      <c r="AT32" s="370"/>
      <c r="AU32" s="370"/>
      <c r="AV32" s="370"/>
      <c r="AW32" s="370"/>
      <c r="AX32" s="370"/>
      <c r="AY32" s="370"/>
      <c r="AZ32" s="370"/>
      <c r="BA32" s="370"/>
      <c r="BB32" s="370"/>
      <c r="BC32" s="370"/>
      <c r="BD32" s="370"/>
      <c r="BE32" s="370"/>
      <c r="BF32" s="370"/>
      <c r="BG32" s="370"/>
      <c r="BH32" s="370"/>
      <c r="BI32" s="370"/>
      <c r="BJ32" s="370"/>
      <c r="BK32" s="370"/>
      <c r="BL32" s="370"/>
      <c r="BM32" s="370"/>
      <c r="BN32" s="370"/>
      <c r="BO32" s="370"/>
      <c r="BP32" s="370"/>
      <c r="BQ32" s="370"/>
      <c r="BR32" s="370"/>
      <c r="BS32" s="370"/>
      <c r="BT32" s="370"/>
      <c r="BU32" s="370"/>
      <c r="BV32" s="370"/>
      <c r="BW32" s="370"/>
      <c r="BX32" s="370"/>
      <c r="BY32" s="370"/>
      <c r="BZ32" s="370"/>
      <c r="CA32" s="3"/>
    </row>
    <row r="33" spans="1:92" ht="17.100000000000001" customHeight="1" x14ac:dyDescent="0.4">
      <c r="A33" s="13"/>
      <c r="B33" s="70"/>
      <c r="C33" s="374"/>
      <c r="D33" s="374"/>
      <c r="E33" s="374"/>
      <c r="F33" s="2159"/>
      <c r="G33" s="2159"/>
      <c r="H33" s="2159"/>
      <c r="I33" s="2159"/>
      <c r="J33" s="2159"/>
      <c r="K33" s="2159"/>
      <c r="L33" s="2159"/>
      <c r="M33" s="2159"/>
      <c r="N33" s="2159"/>
      <c r="O33" s="2159"/>
      <c r="R33" s="373"/>
      <c r="S33" s="29"/>
      <c r="T33" s="370"/>
      <c r="U33" s="370"/>
      <c r="V33" s="370"/>
      <c r="W33" s="370"/>
      <c r="X33" s="370"/>
      <c r="Y33" s="370"/>
      <c r="Z33" s="370"/>
      <c r="AA33" s="370"/>
      <c r="AB33" s="370"/>
      <c r="AC33" s="370"/>
      <c r="AD33" s="370"/>
      <c r="AE33" s="370"/>
      <c r="AF33" s="370"/>
      <c r="AG33" s="370"/>
      <c r="AH33" s="370"/>
      <c r="AI33" s="370"/>
      <c r="AJ33" s="370"/>
      <c r="AK33" s="370"/>
      <c r="AL33" s="370"/>
      <c r="AM33" s="370"/>
      <c r="AN33" s="370"/>
      <c r="AO33" s="370"/>
      <c r="AP33" s="370"/>
      <c r="AQ33" s="370"/>
      <c r="AR33" s="370"/>
      <c r="AS33" s="370"/>
      <c r="AT33" s="370"/>
      <c r="AU33" s="370"/>
      <c r="AV33" s="370"/>
      <c r="AW33" s="370"/>
      <c r="AX33" s="370"/>
      <c r="AY33" s="370"/>
      <c r="AZ33" s="370"/>
      <c r="BA33" s="370"/>
      <c r="BB33" s="370"/>
      <c r="BC33" s="370"/>
      <c r="BD33" s="370"/>
      <c r="BE33" s="370"/>
      <c r="BF33" s="370"/>
      <c r="BG33" s="370"/>
      <c r="BH33" s="370"/>
      <c r="BI33" s="370"/>
      <c r="BJ33" s="370"/>
      <c r="BK33" s="370"/>
      <c r="BL33" s="370"/>
      <c r="BM33" s="370"/>
      <c r="BN33" s="370"/>
      <c r="BO33" s="370"/>
      <c r="BP33" s="370"/>
      <c r="BQ33" s="370"/>
      <c r="BR33" s="370"/>
      <c r="BS33" s="370"/>
      <c r="BT33" s="370"/>
      <c r="BU33" s="370"/>
      <c r="BV33" s="370"/>
      <c r="BW33" s="370"/>
      <c r="BX33" s="370"/>
      <c r="BY33" s="370"/>
      <c r="BZ33" s="370"/>
      <c r="CA33" s="3"/>
      <c r="CC33" s="2"/>
      <c r="CD33" s="2"/>
      <c r="CE33" s="2"/>
      <c r="CF33" s="2"/>
    </row>
    <row r="34" spans="1:92" ht="17.100000000000001" customHeight="1" x14ac:dyDescent="0.2">
      <c r="A34" s="13"/>
      <c r="B34" s="70"/>
      <c r="C34" s="375"/>
      <c r="D34" s="375"/>
      <c r="E34" s="375"/>
      <c r="F34" s="2161" t="s">
        <v>0</v>
      </c>
      <c r="G34" s="2161"/>
      <c r="H34" s="2161"/>
      <c r="I34" s="2161"/>
      <c r="J34" s="2161"/>
      <c r="K34" s="2161"/>
      <c r="L34" s="2161"/>
      <c r="M34" s="2161"/>
      <c r="N34" s="2161"/>
      <c r="O34" s="2161"/>
      <c r="R34" s="373"/>
      <c r="S34" s="29"/>
      <c r="T34" s="370"/>
      <c r="U34" s="370"/>
      <c r="V34" s="370"/>
      <c r="W34" s="370"/>
      <c r="X34" s="370"/>
      <c r="Y34" s="370"/>
      <c r="Z34" s="370"/>
      <c r="AA34" s="370"/>
      <c r="AB34" s="370"/>
      <c r="AC34" s="370"/>
      <c r="AD34" s="370"/>
      <c r="AE34" s="370"/>
      <c r="AF34" s="370"/>
      <c r="AG34" s="370"/>
      <c r="AH34" s="370"/>
      <c r="AI34" s="370"/>
      <c r="AJ34" s="370"/>
      <c r="AK34" s="370"/>
      <c r="AL34" s="370"/>
      <c r="AM34" s="370"/>
      <c r="AN34" s="370"/>
      <c r="AO34" s="370"/>
      <c r="AP34" s="370"/>
      <c r="AQ34" s="370"/>
      <c r="AR34" s="370"/>
      <c r="AS34" s="370"/>
      <c r="AT34" s="370"/>
      <c r="AU34" s="370"/>
      <c r="AV34" s="370"/>
      <c r="AW34" s="370"/>
      <c r="AX34" s="370"/>
      <c r="AY34" s="370"/>
      <c r="AZ34" s="370"/>
      <c r="BA34" s="370"/>
      <c r="BB34" s="370"/>
      <c r="BC34" s="370"/>
      <c r="BD34" s="370"/>
      <c r="BE34" s="370"/>
      <c r="BF34" s="370"/>
      <c r="BG34" s="370"/>
      <c r="BH34" s="370"/>
      <c r="BI34" s="370"/>
      <c r="BJ34" s="370"/>
      <c r="BK34" s="370"/>
      <c r="BL34" s="370"/>
      <c r="BM34" s="370"/>
      <c r="BN34" s="370"/>
      <c r="BO34" s="370"/>
      <c r="BP34" s="370"/>
      <c r="BQ34" s="370"/>
      <c r="BR34" s="370"/>
      <c r="BS34" s="370"/>
      <c r="BT34" s="370"/>
      <c r="BU34" s="370"/>
      <c r="BV34" s="370"/>
      <c r="BW34" s="370"/>
      <c r="BX34" s="370"/>
      <c r="BY34" s="370"/>
      <c r="BZ34" s="370"/>
      <c r="CA34" s="3"/>
    </row>
    <row r="35" spans="1:92" ht="17.100000000000001" customHeight="1" x14ac:dyDescent="0.15">
      <c r="A35" s="13"/>
      <c r="B35" s="70"/>
      <c r="C35" s="375"/>
      <c r="D35" s="375"/>
      <c r="E35" s="375"/>
      <c r="F35" s="2160" t="str">
        <f>CL50</f>
        <v/>
      </c>
      <c r="G35" s="2160"/>
      <c r="H35" s="2160"/>
      <c r="I35" s="2160"/>
      <c r="J35" s="2160"/>
      <c r="K35" s="2160"/>
      <c r="L35" s="2160"/>
      <c r="M35" s="2160"/>
      <c r="N35" s="2160"/>
      <c r="O35" s="2160"/>
      <c r="R35" s="373"/>
      <c r="S35" s="29"/>
      <c r="T35" s="370"/>
      <c r="U35" s="370"/>
      <c r="V35" s="370"/>
      <c r="W35" s="370"/>
      <c r="X35" s="370"/>
      <c r="Y35" s="370"/>
      <c r="Z35" s="370"/>
      <c r="AA35" s="370"/>
      <c r="AB35" s="370"/>
      <c r="AC35" s="370"/>
      <c r="AD35" s="370"/>
      <c r="AE35" s="370"/>
      <c r="AF35" s="370"/>
      <c r="AG35" s="370"/>
      <c r="AH35" s="370"/>
      <c r="AI35" s="370"/>
      <c r="AJ35" s="370"/>
      <c r="AK35" s="370"/>
      <c r="AL35" s="370"/>
      <c r="AM35" s="370"/>
      <c r="AN35" s="370"/>
      <c r="AO35" s="370"/>
      <c r="AP35" s="370"/>
      <c r="AQ35" s="370"/>
      <c r="AR35" s="370"/>
      <c r="AS35" s="370"/>
      <c r="AT35" s="370"/>
      <c r="AU35" s="370"/>
      <c r="AV35" s="370"/>
      <c r="AW35" s="370"/>
      <c r="AX35" s="370"/>
      <c r="AY35" s="370"/>
      <c r="AZ35" s="370"/>
      <c r="BA35" s="370"/>
      <c r="BB35" s="370"/>
      <c r="BC35" s="370"/>
      <c r="BD35" s="370"/>
      <c r="BE35" s="370"/>
      <c r="BF35" s="370"/>
      <c r="BG35" s="370"/>
      <c r="BH35" s="370"/>
      <c r="BI35" s="370"/>
      <c r="BJ35" s="370"/>
      <c r="BK35" s="370"/>
      <c r="BL35" s="370"/>
      <c r="BM35" s="370"/>
      <c r="BN35" s="370"/>
      <c r="BO35" s="370"/>
      <c r="BP35" s="370"/>
      <c r="BQ35" s="370"/>
      <c r="BR35" s="370"/>
      <c r="BS35" s="370"/>
      <c r="BT35" s="370"/>
      <c r="BU35" s="370"/>
      <c r="BV35" s="370"/>
      <c r="BW35" s="370"/>
      <c r="BX35" s="370"/>
      <c r="BY35" s="370"/>
      <c r="BZ35" s="370"/>
      <c r="CA35" s="3"/>
    </row>
    <row r="36" spans="1:92" ht="17.100000000000001" customHeight="1" x14ac:dyDescent="0.15">
      <c r="A36" s="13"/>
      <c r="B36" s="70"/>
      <c r="C36" s="373"/>
      <c r="D36" s="373"/>
      <c r="E36" s="373"/>
      <c r="F36" s="2160"/>
      <c r="G36" s="2160"/>
      <c r="H36" s="2160"/>
      <c r="I36" s="2160"/>
      <c r="J36" s="2160"/>
      <c r="K36" s="2160"/>
      <c r="L36" s="2160"/>
      <c r="M36" s="2160"/>
      <c r="N36" s="2160"/>
      <c r="O36" s="2160"/>
      <c r="P36" s="373"/>
      <c r="Q36" s="373"/>
      <c r="R36" s="373"/>
      <c r="S36" s="29"/>
      <c r="T36" s="370"/>
      <c r="U36" s="370"/>
      <c r="V36" s="370"/>
      <c r="W36" s="370"/>
      <c r="X36" s="370"/>
      <c r="Y36" s="370"/>
      <c r="Z36" s="370"/>
      <c r="AA36" s="370"/>
      <c r="AB36" s="370"/>
      <c r="AC36" s="370"/>
      <c r="AD36" s="370"/>
      <c r="AE36" s="370"/>
      <c r="AF36" s="370"/>
      <c r="AG36" s="370"/>
      <c r="AH36" s="370"/>
      <c r="AI36" s="370"/>
      <c r="AJ36" s="370"/>
      <c r="AK36" s="370"/>
      <c r="AL36" s="370"/>
      <c r="AM36" s="370"/>
      <c r="AN36" s="370"/>
      <c r="AO36" s="370"/>
      <c r="AP36" s="370"/>
      <c r="AQ36" s="370"/>
      <c r="AR36" s="370"/>
      <c r="AS36" s="370"/>
      <c r="AT36" s="370"/>
      <c r="AU36" s="370"/>
      <c r="AV36" s="370"/>
      <c r="AW36" s="370"/>
      <c r="AX36" s="370"/>
      <c r="AY36" s="370"/>
      <c r="AZ36" s="370"/>
      <c r="BA36" s="370"/>
      <c r="BB36" s="370"/>
      <c r="BC36" s="370"/>
      <c r="BD36" s="370"/>
      <c r="BE36" s="370"/>
      <c r="BF36" s="370"/>
      <c r="BG36" s="370"/>
      <c r="BH36" s="370"/>
      <c r="BI36" s="370"/>
      <c r="BJ36" s="370"/>
      <c r="BK36" s="370"/>
      <c r="BL36" s="370"/>
      <c r="BM36" s="370"/>
      <c r="BN36" s="370"/>
      <c r="BO36" s="370"/>
      <c r="BP36" s="370"/>
      <c r="BQ36" s="370"/>
      <c r="BR36" s="370"/>
      <c r="BS36" s="370"/>
      <c r="BT36" s="370"/>
      <c r="BU36" s="370"/>
      <c r="BV36" s="370"/>
      <c r="BW36" s="370"/>
      <c r="BX36" s="370"/>
      <c r="BY36" s="370"/>
      <c r="BZ36" s="370"/>
      <c r="CA36" s="3"/>
    </row>
    <row r="37" spans="1:92" ht="17.100000000000001" customHeight="1" x14ac:dyDescent="0.15">
      <c r="A37" s="13"/>
      <c r="B37" s="70"/>
      <c r="C37" s="70"/>
      <c r="D37" s="70"/>
      <c r="E37" s="70"/>
      <c r="F37" s="376"/>
      <c r="G37" s="376"/>
      <c r="H37" s="376"/>
      <c r="I37" s="376"/>
      <c r="J37" s="376"/>
      <c r="K37" s="376"/>
      <c r="L37" s="376"/>
      <c r="M37" s="376"/>
      <c r="N37" s="376"/>
      <c r="O37" s="376"/>
      <c r="P37" s="70"/>
      <c r="Q37" s="70"/>
      <c r="R37" s="70"/>
      <c r="S37" s="29"/>
      <c r="T37" s="370"/>
      <c r="U37" s="370"/>
      <c r="V37" s="370"/>
      <c r="W37" s="370"/>
      <c r="X37" s="370"/>
      <c r="Y37" s="370"/>
      <c r="Z37" s="370"/>
      <c r="AA37" s="370"/>
      <c r="AB37" s="370"/>
      <c r="AC37" s="370"/>
      <c r="AD37" s="370"/>
      <c r="AE37" s="370"/>
      <c r="AF37" s="370"/>
      <c r="AG37" s="370"/>
      <c r="AH37" s="370"/>
      <c r="AI37" s="370"/>
      <c r="AJ37" s="370"/>
      <c r="AK37" s="370"/>
      <c r="AL37" s="370"/>
      <c r="AM37" s="370"/>
      <c r="AN37" s="370"/>
      <c r="AO37" s="370"/>
      <c r="AP37" s="370"/>
      <c r="AQ37" s="370"/>
      <c r="AR37" s="370"/>
      <c r="AS37" s="370"/>
      <c r="AT37" s="370"/>
      <c r="AU37" s="370"/>
      <c r="AV37" s="370"/>
      <c r="AW37" s="370"/>
      <c r="AX37" s="370"/>
      <c r="AY37" s="370"/>
      <c r="AZ37" s="370"/>
      <c r="BA37" s="370"/>
      <c r="BB37" s="370"/>
      <c r="BC37" s="370"/>
      <c r="BD37" s="370"/>
      <c r="BE37" s="370"/>
      <c r="BF37" s="370"/>
      <c r="BG37" s="370"/>
      <c r="BH37" s="370"/>
      <c r="BI37" s="370"/>
      <c r="BJ37" s="370"/>
      <c r="BK37" s="370"/>
      <c r="BL37" s="370"/>
      <c r="BM37" s="370"/>
      <c r="BN37" s="370"/>
      <c r="BO37" s="370"/>
      <c r="BP37" s="370"/>
      <c r="BQ37" s="370"/>
      <c r="BR37" s="370"/>
      <c r="BS37" s="370"/>
      <c r="BT37" s="370"/>
      <c r="BU37" s="370"/>
      <c r="BV37" s="370"/>
      <c r="BW37" s="370"/>
      <c r="BX37" s="370"/>
      <c r="BY37" s="370"/>
      <c r="BZ37" s="370"/>
      <c r="CA37" s="3"/>
    </row>
    <row r="38" spans="1:92" ht="17.100000000000001" customHeight="1" x14ac:dyDescent="0.15">
      <c r="A38" s="13"/>
      <c r="B38" s="118"/>
      <c r="C38" s="10"/>
      <c r="D38" s="3"/>
      <c r="E38" s="3"/>
      <c r="F38" s="3"/>
      <c r="G38" s="3"/>
      <c r="H38" s="3"/>
      <c r="I38" s="3"/>
      <c r="J38" s="2158" t="s">
        <v>1</v>
      </c>
      <c r="K38" s="2158"/>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row>
    <row r="39" spans="1:92" ht="17.100000000000001" customHeight="1" x14ac:dyDescent="0.15">
      <c r="B39" s="119"/>
      <c r="C39" s="15"/>
      <c r="J39" s="2167" t="s">
        <v>1</v>
      </c>
      <c r="K39" s="2167"/>
    </row>
    <row r="40" spans="1:92" ht="17.100000000000001" customHeight="1" x14ac:dyDescent="0.15">
      <c r="B40" s="119"/>
      <c r="C40" s="15"/>
      <c r="J40" s="2167" t="s">
        <v>1</v>
      </c>
      <c r="K40" s="2167"/>
    </row>
    <row r="41" spans="1:92" ht="17.100000000000001" customHeight="1" x14ac:dyDescent="0.2">
      <c r="B41" s="377"/>
      <c r="C41" s="2157" t="s">
        <v>2</v>
      </c>
      <c r="D41" s="2157"/>
      <c r="E41" s="2157"/>
      <c r="F41" s="2157"/>
      <c r="G41" s="2157"/>
      <c r="H41" s="2157"/>
      <c r="I41" s="2157"/>
      <c r="J41" s="378"/>
      <c r="K41" s="378"/>
      <c r="L41" s="2157" t="s">
        <v>3</v>
      </c>
      <c r="M41" s="2157"/>
      <c r="N41" s="2157"/>
      <c r="O41" s="2157"/>
      <c r="P41" s="2157"/>
      <c r="Q41" s="2157"/>
      <c r="R41" s="2157"/>
      <c r="S41" s="379"/>
      <c r="AI41" s="2147" t="s">
        <v>1513</v>
      </c>
      <c r="AJ41" s="2147"/>
      <c r="AK41" s="2147"/>
      <c r="AL41" s="2147"/>
      <c r="AM41" s="2147"/>
      <c r="AN41" s="2147"/>
      <c r="AO41" s="2147"/>
      <c r="AP41" s="2147"/>
      <c r="AQ41" s="2147"/>
      <c r="AR41" s="2147"/>
      <c r="AS41" s="2147"/>
      <c r="AT41" s="2147"/>
      <c r="AU41" s="2147"/>
      <c r="AV41" s="2147"/>
      <c r="AW41" s="166"/>
      <c r="AX41" s="166"/>
      <c r="AY41" s="166"/>
      <c r="AZ41" s="166"/>
      <c r="BA41" s="166"/>
      <c r="BB41" s="166"/>
      <c r="BC41" s="166"/>
      <c r="BD41" s="166"/>
      <c r="BE41" s="166"/>
      <c r="BT41" s="2152" t="s">
        <v>4</v>
      </c>
      <c r="BU41" s="2152"/>
      <c r="BV41" s="2152"/>
      <c r="BW41" s="2152"/>
      <c r="BX41" s="2152"/>
      <c r="BY41" s="2152"/>
      <c r="BZ41" s="2152"/>
    </row>
    <row r="42" spans="1:92" ht="17.100000000000001" customHeight="1" x14ac:dyDescent="0.25">
      <c r="B42" s="377"/>
      <c r="C42" s="377"/>
      <c r="D42" s="377"/>
      <c r="E42" s="377"/>
      <c r="F42" s="377"/>
      <c r="G42" s="377"/>
      <c r="H42" s="380"/>
      <c r="I42" s="381"/>
      <c r="J42" s="378"/>
      <c r="K42" s="379"/>
      <c r="L42" s="377"/>
      <c r="M42" s="377"/>
      <c r="N42" s="377"/>
      <c r="O42" s="377"/>
      <c r="P42" s="377"/>
      <c r="Q42" s="377"/>
      <c r="R42" s="380"/>
      <c r="S42" s="379"/>
      <c r="AI42" s="2147" t="s">
        <v>5</v>
      </c>
      <c r="AJ42" s="2147"/>
      <c r="AK42" s="2147"/>
      <c r="AL42" s="2147"/>
      <c r="AM42" s="2147"/>
      <c r="AN42" s="2147"/>
      <c r="AO42" s="2147"/>
      <c r="AP42" s="2147"/>
      <c r="AQ42" s="2147"/>
      <c r="AR42" s="2147"/>
      <c r="AS42" s="2147"/>
      <c r="AT42" s="2147"/>
      <c r="AU42" s="2147"/>
      <c r="AV42" s="2147"/>
      <c r="AW42" s="166"/>
      <c r="AX42" s="166"/>
      <c r="AY42" s="166"/>
      <c r="AZ42" s="166"/>
      <c r="BA42" s="166"/>
      <c r="BB42" s="166"/>
      <c r="BC42" s="166"/>
      <c r="BD42" s="166"/>
      <c r="BE42" s="166"/>
      <c r="BT42" s="2153">
        <v>1</v>
      </c>
      <c r="BU42" s="2153"/>
      <c r="BV42" s="2153"/>
      <c r="BW42" s="2153"/>
      <c r="BX42" s="2153"/>
      <c r="BY42" s="2153"/>
      <c r="BZ42" s="2153"/>
    </row>
    <row r="43" spans="1:92" ht="17.100000000000001" customHeight="1" x14ac:dyDescent="0.2">
      <c r="B43" s="377"/>
      <c r="C43" s="2151" t="s">
        <v>1360</v>
      </c>
      <c r="D43" s="2151"/>
      <c r="E43" s="2151"/>
      <c r="F43" s="2151"/>
      <c r="G43" s="2151"/>
      <c r="H43" s="2150"/>
      <c r="I43" s="2150"/>
      <c r="J43" s="378"/>
      <c r="K43" s="379"/>
      <c r="L43" s="2156" t="s">
        <v>6</v>
      </c>
      <c r="M43" s="2156"/>
      <c r="N43" s="2156"/>
      <c r="O43" s="2156"/>
      <c r="P43" s="2156"/>
      <c r="Q43" s="2150"/>
      <c r="R43" s="2150"/>
      <c r="S43" s="379"/>
      <c r="AI43" s="166"/>
      <c r="AJ43" s="166"/>
      <c r="AK43" s="166"/>
      <c r="AL43" s="166"/>
      <c r="AM43" s="166"/>
      <c r="AN43" s="166"/>
      <c r="AO43" s="166"/>
      <c r="AP43" s="166"/>
      <c r="AQ43" s="166"/>
      <c r="AR43" s="166"/>
      <c r="AS43" s="166"/>
      <c r="AT43" s="166"/>
      <c r="AU43" s="166"/>
      <c r="AV43" s="166"/>
      <c r="AW43" s="166"/>
      <c r="AX43" s="166"/>
      <c r="AY43" s="166"/>
      <c r="AZ43" s="166"/>
      <c r="BA43" s="166"/>
      <c r="BB43" s="382"/>
      <c r="BC43" s="382"/>
      <c r="BD43" s="166"/>
      <c r="BE43" s="166"/>
      <c r="BT43" s="2154" t="str">
        <f ca="1">IF(AND(YEAR(TODAY())=$BU$52,MONTH(TODAY())=$BU$54),"A C T I V E","I N A C T I V E")</f>
        <v>I N A C T I V E</v>
      </c>
      <c r="BU43" s="2154"/>
      <c r="BV43" s="2154"/>
      <c r="BW43" s="2154"/>
      <c r="BX43" s="2154"/>
      <c r="BY43" s="2154"/>
      <c r="BZ43" s="2154"/>
      <c r="CC43" s="2148">
        <f ca="1">TODAY()</f>
        <v>45037</v>
      </c>
      <c r="CD43" s="2149"/>
      <c r="CE43" s="2149"/>
      <c r="CF43" s="2149"/>
      <c r="CG43" s="2149"/>
      <c r="CH43" s="2149"/>
    </row>
    <row r="44" spans="1:92" ht="17.100000000000001" customHeight="1" x14ac:dyDescent="0.2">
      <c r="B44" s="377"/>
      <c r="C44" s="2151"/>
      <c r="D44" s="2151"/>
      <c r="E44" s="2151"/>
      <c r="F44" s="2151"/>
      <c r="G44" s="2151"/>
      <c r="H44" s="2150"/>
      <c r="I44" s="2150"/>
      <c r="J44" s="378"/>
      <c r="K44" s="379"/>
      <c r="L44" s="2156"/>
      <c r="M44" s="2156"/>
      <c r="N44" s="2156"/>
      <c r="O44" s="2156"/>
      <c r="P44" s="2156"/>
      <c r="Q44" s="2150"/>
      <c r="R44" s="2150"/>
      <c r="S44" s="379"/>
      <c r="AI44" s="205" t="s">
        <v>7</v>
      </c>
      <c r="AJ44" s="166"/>
      <c r="AK44" s="166"/>
      <c r="AL44" s="166"/>
      <c r="AM44" s="166"/>
      <c r="AN44" s="166"/>
      <c r="AO44" s="166"/>
      <c r="AP44" s="166"/>
      <c r="AQ44" s="166"/>
      <c r="AR44" s="166"/>
      <c r="AS44" s="166"/>
      <c r="AT44" s="166"/>
      <c r="AU44" s="166"/>
      <c r="AV44" s="166"/>
      <c r="AW44" s="166"/>
      <c r="AX44" s="166"/>
      <c r="AY44" s="166"/>
      <c r="AZ44" s="166"/>
      <c r="BA44" s="166"/>
      <c r="BB44" s="382"/>
      <c r="BC44" s="382"/>
      <c r="BD44" s="166"/>
      <c r="BE44" s="166"/>
      <c r="BT44" s="2154"/>
      <c r="BU44" s="2154"/>
      <c r="BV44" s="2154"/>
      <c r="BW44" s="2154"/>
      <c r="BX44" s="2154"/>
      <c r="BY44" s="2154"/>
      <c r="BZ44" s="2154"/>
      <c r="CC44" s="2148" t="e">
        <f ca="1">IF(BU57&lt;CC43,T,F)</f>
        <v>#N/A</v>
      </c>
      <c r="CD44" s="2149"/>
      <c r="CE44" s="2149"/>
      <c r="CF44" s="2149"/>
      <c r="CG44" s="2149"/>
      <c r="CH44" s="2149"/>
    </row>
    <row r="45" spans="1:92" ht="17.100000000000001" customHeight="1" x14ac:dyDescent="0.2">
      <c r="B45" s="377"/>
      <c r="C45" s="383"/>
      <c r="D45" s="383"/>
      <c r="E45" s="383"/>
      <c r="F45" s="383"/>
      <c r="G45" s="383"/>
      <c r="H45" s="384"/>
      <c r="I45" s="384"/>
      <c r="J45" s="378"/>
      <c r="K45" s="379"/>
      <c r="L45" s="385"/>
      <c r="M45" s="385"/>
      <c r="N45" s="385"/>
      <c r="O45" s="385"/>
      <c r="P45" s="385"/>
      <c r="Q45" s="386"/>
      <c r="R45" s="386"/>
      <c r="S45" s="379"/>
      <c r="AI45" s="205" t="s">
        <v>8</v>
      </c>
      <c r="AJ45" s="166"/>
      <c r="AK45" s="166"/>
      <c r="AL45" s="166"/>
      <c r="AM45" s="166"/>
      <c r="AN45" s="166"/>
      <c r="AO45" s="166"/>
      <c r="AP45" s="166"/>
      <c r="AQ45" s="166"/>
      <c r="AR45" s="166"/>
      <c r="AS45" s="166"/>
      <c r="AT45" s="166"/>
      <c r="AU45" s="166"/>
      <c r="AV45" s="166"/>
      <c r="AW45" s="166"/>
      <c r="AX45" s="166"/>
      <c r="AY45" s="166"/>
      <c r="AZ45" s="166"/>
      <c r="BA45" s="166"/>
      <c r="BB45" s="166"/>
      <c r="BC45" s="166"/>
      <c r="BD45" s="166"/>
      <c r="BE45" s="166"/>
    </row>
    <row r="46" spans="1:92" ht="17.100000000000001" customHeight="1" x14ac:dyDescent="0.2">
      <c r="B46" s="377"/>
      <c r="C46" s="2151" t="s">
        <v>9</v>
      </c>
      <c r="D46" s="2151"/>
      <c r="E46" s="2151"/>
      <c r="F46" s="2151"/>
      <c r="G46" s="2151"/>
      <c r="H46" s="2150"/>
      <c r="I46" s="2150"/>
      <c r="J46" s="378"/>
      <c r="K46" s="379"/>
      <c r="L46" s="2156" t="s">
        <v>10</v>
      </c>
      <c r="M46" s="2156"/>
      <c r="N46" s="2156"/>
      <c r="O46" s="2156"/>
      <c r="P46" s="2156"/>
      <c r="Q46" s="2150"/>
      <c r="R46" s="2150"/>
      <c r="S46" s="379"/>
      <c r="X46" s="29"/>
      <c r="AI46" s="205" t="s">
        <v>11</v>
      </c>
      <c r="AJ46" s="166"/>
      <c r="AK46" s="166"/>
      <c r="AL46" s="166"/>
      <c r="AM46" s="166"/>
      <c r="AN46" s="166"/>
      <c r="AO46" s="166"/>
      <c r="AP46" s="166"/>
      <c r="AQ46" s="166"/>
      <c r="AR46" s="166"/>
      <c r="AS46" s="166"/>
      <c r="AT46" s="166"/>
      <c r="AU46" s="166"/>
      <c r="AV46" s="166"/>
      <c r="AW46" s="166"/>
      <c r="AX46" s="166"/>
      <c r="AY46" s="166"/>
      <c r="AZ46" s="166"/>
      <c r="BA46" s="166"/>
      <c r="BB46" s="166"/>
      <c r="BC46" s="166"/>
      <c r="BD46" s="166"/>
      <c r="BE46" s="166"/>
    </row>
    <row r="47" spans="1:92" ht="17.100000000000001" customHeight="1" x14ac:dyDescent="0.2">
      <c r="B47" s="377"/>
      <c r="C47" s="2151"/>
      <c r="D47" s="2151"/>
      <c r="E47" s="2151"/>
      <c r="F47" s="2151"/>
      <c r="G47" s="2151"/>
      <c r="H47" s="2150"/>
      <c r="I47" s="2150"/>
      <c r="J47" s="378"/>
      <c r="K47" s="379"/>
      <c r="L47" s="2156"/>
      <c r="M47" s="2156"/>
      <c r="N47" s="2156"/>
      <c r="O47" s="2156"/>
      <c r="P47" s="2156"/>
      <c r="Q47" s="2150"/>
      <c r="R47" s="2150"/>
      <c r="S47" s="379"/>
      <c r="AI47" s="205" t="s">
        <v>12</v>
      </c>
      <c r="AJ47" s="166"/>
      <c r="AK47" s="166"/>
      <c r="AL47" s="166"/>
      <c r="AM47" s="166"/>
      <c r="AN47" s="166"/>
      <c r="AO47" s="166"/>
      <c r="AP47" s="166"/>
      <c r="AQ47" s="166"/>
      <c r="AR47" s="166"/>
      <c r="AS47" s="166"/>
      <c r="AT47" s="166"/>
      <c r="AU47" s="166"/>
      <c r="AV47" s="166"/>
      <c r="AW47" s="166"/>
      <c r="AX47" s="166"/>
      <c r="AY47" s="166"/>
      <c r="AZ47" s="166"/>
      <c r="BA47" s="166"/>
      <c r="BB47" s="166"/>
      <c r="BC47" s="166"/>
      <c r="BD47" s="166"/>
      <c r="BE47" s="166"/>
      <c r="BT47" s="2155" t="s">
        <v>649</v>
      </c>
      <c r="BU47" s="2155"/>
      <c r="BV47" s="2155"/>
      <c r="BW47" s="2155"/>
      <c r="BX47" s="2155"/>
      <c r="BY47" s="2155"/>
      <c r="BZ47" s="2155"/>
    </row>
    <row r="48" spans="1:92" ht="17.100000000000001" customHeight="1" x14ac:dyDescent="0.2">
      <c r="B48" s="377"/>
      <c r="C48" s="387"/>
      <c r="D48" s="387"/>
      <c r="E48" s="387"/>
      <c r="F48" s="387"/>
      <c r="G48" s="387"/>
      <c r="H48" s="384"/>
      <c r="I48" s="384"/>
      <c r="J48" s="378"/>
      <c r="K48" s="379"/>
      <c r="L48" s="388"/>
      <c r="M48" s="388"/>
      <c r="N48" s="388"/>
      <c r="O48" s="388"/>
      <c r="P48" s="388"/>
      <c r="Q48" s="386"/>
      <c r="R48" s="386"/>
      <c r="S48" s="379"/>
      <c r="AI48" s="205" t="s">
        <v>13</v>
      </c>
      <c r="AJ48" s="166"/>
      <c r="AK48" s="166"/>
      <c r="AL48" s="166"/>
      <c r="AM48" s="166"/>
      <c r="AN48" s="166"/>
      <c r="AO48" s="166"/>
      <c r="AP48" s="166"/>
      <c r="AQ48" s="166"/>
      <c r="AR48" s="166"/>
      <c r="AS48" s="166"/>
      <c r="AT48" s="166"/>
      <c r="AU48" s="166"/>
      <c r="AV48" s="166"/>
      <c r="AW48" s="166"/>
      <c r="AX48" s="166"/>
      <c r="AY48" s="166"/>
      <c r="AZ48" s="166"/>
      <c r="BA48" s="166"/>
      <c r="BB48" s="166"/>
      <c r="BC48" s="166"/>
      <c r="BD48" s="166"/>
      <c r="BE48" s="166"/>
      <c r="BT48" s="389"/>
      <c r="BU48" s="389"/>
      <c r="BV48" s="389"/>
      <c r="BW48" s="389"/>
      <c r="BX48" s="389"/>
      <c r="BY48" s="389"/>
      <c r="BZ48" s="389"/>
      <c r="CC48" s="2168" t="s">
        <v>645</v>
      </c>
      <c r="CD48" s="2168"/>
      <c r="CE48" s="2168"/>
      <c r="CF48" s="2168" t="s">
        <v>647</v>
      </c>
      <c r="CG48" s="2168"/>
      <c r="CH48" s="2168"/>
      <c r="CI48" s="2168" t="s">
        <v>648</v>
      </c>
      <c r="CJ48" s="2168"/>
      <c r="CK48" s="2168"/>
      <c r="CL48" s="2168" t="s">
        <v>646</v>
      </c>
      <c r="CM48" s="2168"/>
      <c r="CN48" s="2168"/>
    </row>
    <row r="49" spans="1:92" ht="17.100000000000001" customHeight="1" x14ac:dyDescent="0.2">
      <c r="B49" s="377"/>
      <c r="C49" s="2151" t="s">
        <v>14</v>
      </c>
      <c r="D49" s="2151"/>
      <c r="E49" s="2151"/>
      <c r="F49" s="2151"/>
      <c r="G49" s="2151"/>
      <c r="H49" s="2150"/>
      <c r="I49" s="2150"/>
      <c r="J49" s="378"/>
      <c r="K49" s="379"/>
      <c r="L49" s="2156" t="s">
        <v>15</v>
      </c>
      <c r="M49" s="2156"/>
      <c r="N49" s="2156"/>
      <c r="O49" s="2156"/>
      <c r="P49" s="2156"/>
      <c r="Q49" s="2150"/>
      <c r="R49" s="2150"/>
      <c r="S49" s="379"/>
      <c r="AI49" s="205" t="s">
        <v>16</v>
      </c>
      <c r="AJ49" s="166"/>
      <c r="AK49" s="166"/>
      <c r="AL49" s="166"/>
      <c r="AM49" s="166"/>
      <c r="AN49" s="166"/>
      <c r="AO49" s="166"/>
      <c r="AP49" s="166"/>
      <c r="AQ49" s="166"/>
      <c r="AR49" s="166"/>
      <c r="AS49" s="166"/>
      <c r="AT49" s="166"/>
      <c r="AU49" s="166"/>
      <c r="AV49" s="166"/>
      <c r="AW49" s="166"/>
      <c r="AX49" s="166"/>
      <c r="AY49" s="166"/>
      <c r="AZ49" s="166"/>
      <c r="BA49" s="166"/>
      <c r="BB49" s="166"/>
      <c r="BC49" s="166"/>
      <c r="BD49" s="166"/>
      <c r="BE49" s="166"/>
      <c r="BT49" s="389"/>
      <c r="BU49" s="2177" t="s">
        <v>0</v>
      </c>
      <c r="BV49" s="2177"/>
      <c r="BW49" s="2177"/>
      <c r="BX49" s="2177"/>
      <c r="BY49" s="2177"/>
      <c r="BZ49" s="389"/>
      <c r="CC49" s="2169"/>
      <c r="CD49" s="2169"/>
      <c r="CE49" s="2169"/>
      <c r="CF49" s="2169"/>
      <c r="CG49" s="2169"/>
      <c r="CH49" s="2169"/>
      <c r="CI49" s="2169"/>
      <c r="CJ49" s="2169"/>
      <c r="CK49" s="2169"/>
      <c r="CL49" s="2169"/>
      <c r="CM49" s="2169"/>
      <c r="CN49" s="2169"/>
    </row>
    <row r="50" spans="1:92" ht="17.100000000000001" customHeight="1" x14ac:dyDescent="0.2">
      <c r="B50" s="377"/>
      <c r="C50" s="2151"/>
      <c r="D50" s="2151"/>
      <c r="E50" s="2151"/>
      <c r="F50" s="2151"/>
      <c r="G50" s="2151"/>
      <c r="H50" s="2150"/>
      <c r="I50" s="2150"/>
      <c r="J50" s="378"/>
      <c r="K50" s="379"/>
      <c r="L50" s="2156"/>
      <c r="M50" s="2156"/>
      <c r="N50" s="2156"/>
      <c r="O50" s="2156"/>
      <c r="P50" s="2156"/>
      <c r="Q50" s="2150"/>
      <c r="R50" s="2150"/>
      <c r="S50" s="379"/>
      <c r="AI50" s="205" t="s">
        <v>17</v>
      </c>
      <c r="AJ50" s="166"/>
      <c r="AK50" s="166"/>
      <c r="AL50" s="166"/>
      <c r="AM50" s="166"/>
      <c r="AN50" s="166"/>
      <c r="AO50" s="166"/>
      <c r="AP50" s="166"/>
      <c r="AQ50" s="166"/>
      <c r="AR50" s="166"/>
      <c r="AS50" s="166"/>
      <c r="AT50" s="166"/>
      <c r="AU50" s="166"/>
      <c r="AV50" s="166"/>
      <c r="AW50" s="166"/>
      <c r="AX50" s="166"/>
      <c r="AY50" s="166"/>
      <c r="AZ50" s="166"/>
      <c r="BA50" s="166"/>
      <c r="BB50" s="166"/>
      <c r="BC50" s="166"/>
      <c r="BD50" s="166"/>
      <c r="BE50" s="166"/>
      <c r="BT50" s="389"/>
      <c r="BU50" s="2179"/>
      <c r="BV50" s="2179"/>
      <c r="BW50" s="2179"/>
      <c r="BX50" s="2179"/>
      <c r="BY50" s="2179"/>
      <c r="BZ50" s="389"/>
      <c r="CC50" s="2170">
        <f>BU50</f>
        <v>0</v>
      </c>
      <c r="CD50" s="2170"/>
      <c r="CE50" s="2170"/>
      <c r="CF50" s="2170" t="str">
        <f>ROMAN(CC50)</f>
        <v/>
      </c>
      <c r="CG50" s="2170"/>
      <c r="CH50" s="2170"/>
      <c r="CI50" s="2170">
        <f>LEN(CF50)</f>
        <v>0</v>
      </c>
      <c r="CJ50" s="2170"/>
      <c r="CK50" s="2170"/>
      <c r="CL50" s="2170" t="str">
        <f>_xlfn.IFS(
CI50=1,CF50,
CI50=2,LEFT(CF50,1) &amp;" "&amp; RIGHT(CF50,1),
CI50=3,LEFT(CF50,1) &amp;" "&amp; MID(CF50,2,1) &amp;" "&amp; RIGHT(CF50,1),
CI50=4,LEFT(CF50,1) &amp;" "&amp; MID(CF50,2,1) &amp;" "&amp; MID(CF50,3,1) &amp;" "&amp; RIGHT(CF50,1),
CI50=5,LEFT(CF50,1) &amp;" "&amp; MID(CF50,2,1) &amp;" "&amp; MID(CF50,3,1) &amp;" "&amp; MID(CF50,4,1) &amp;" "&amp; RIGHT(CF50,1),
CI50=6,LEFT(CF50,1) &amp;" "&amp; MID(CF50,2,1) &amp;" "&amp; MID(CF50,3,1) &amp;" "&amp; MID(CF50,4,1) &amp;" "&amp; MID(CF50,5,1) &amp;" "&amp; RIGHT(CF50,1),
CI50=7,LEFT(CF50,1) &amp;" "&amp; MID(CF50,2,1) &amp;" "&amp; MID(CF50,3,1) &amp;" "&amp; MID(CF50,4,1) &amp;" "&amp; MID(CF50,5,1) &amp;" "&amp; MID(CF50,6,1) &amp;" "&amp; RIGHT(CF50,1),
CI50=8,LEFT(CF50,1) &amp;" "&amp; MID(CF50,2,1) &amp;" "&amp; MID(CF50,3,1) &amp;" "&amp; MID(CF50,4,1) &amp;" "&amp; MID(CF50,5,1) &amp;" "&amp; MID(CF50,6,1) &amp;" "&amp; MID(CF50,7,1) &amp;" "&amp; RIGHT(CF50,1),
CI50=9,LEFT(CF50,1) &amp;" "&amp; MID(CF50,2,1) &amp;" "&amp; MID(CF50,3,1) &amp;" "&amp; MID(CF50,4,1) &amp;" "&amp; MID(CF50,5,1) &amp;" "&amp; MID(CF50,6,1) &amp;" "&amp; MID(CF50,7,1) &amp;" "&amp; MID(CF50,8,1) &amp;" "&amp; RIGHT(CF50,1),
CI50=10,LEFT(CF50,1) &amp;" "&amp; MID(CF50,2,1) &amp;" "&amp; MID(CF50,3,1) &amp;" "&amp; MID(CF50,4,1) &amp;" "&amp; MID(CF50,5,1) &amp;" "&amp; MID(CF50,6,1) &amp;" "&amp; MID(CF50,7,1) &amp;" "&amp; MID(CF50,8,1) &amp;" "&amp; MID(CF50,9,1) &amp;" "&amp; RIGHT(CF50,1),
TRUE,"")</f>
        <v/>
      </c>
      <c r="CM50" s="2170"/>
      <c r="CN50" s="2170"/>
    </row>
    <row r="51" spans="1:92" ht="17.100000000000001" customHeight="1" x14ac:dyDescent="0.2">
      <c r="B51" s="377"/>
      <c r="C51" s="387"/>
      <c r="D51" s="387"/>
      <c r="E51" s="387"/>
      <c r="F51" s="387"/>
      <c r="G51" s="387"/>
      <c r="H51" s="384"/>
      <c r="I51" s="384"/>
      <c r="J51" s="378"/>
      <c r="K51" s="379"/>
      <c r="L51" s="390"/>
      <c r="M51" s="390"/>
      <c r="N51" s="390"/>
      <c r="O51" s="390"/>
      <c r="P51" s="390"/>
      <c r="Q51" s="386"/>
      <c r="R51" s="386"/>
      <c r="S51" s="379"/>
      <c r="AI51" s="166"/>
      <c r="AJ51" s="166"/>
      <c r="AK51" s="166"/>
      <c r="AL51" s="166"/>
      <c r="AM51" s="166"/>
      <c r="AN51" s="166"/>
      <c r="AO51" s="166"/>
      <c r="AP51" s="166"/>
      <c r="AQ51" s="166"/>
      <c r="AR51" s="166"/>
      <c r="AS51" s="166"/>
      <c r="AT51" s="166"/>
      <c r="AU51" s="166"/>
      <c r="AV51" s="166"/>
      <c r="AW51" s="166"/>
      <c r="AX51" s="166"/>
      <c r="AY51" s="166"/>
      <c r="AZ51" s="166"/>
      <c r="BA51" s="166"/>
      <c r="BB51" s="166"/>
      <c r="BC51" s="166"/>
      <c r="BD51" s="166"/>
      <c r="BE51" s="166"/>
      <c r="BT51" s="389"/>
      <c r="BU51" s="2177" t="s">
        <v>334</v>
      </c>
      <c r="BV51" s="2177"/>
      <c r="BW51" s="2177"/>
      <c r="BX51" s="2177"/>
      <c r="BY51" s="2177"/>
      <c r="BZ51" s="389"/>
    </row>
    <row r="52" spans="1:92" ht="17.100000000000001" customHeight="1" x14ac:dyDescent="0.2">
      <c r="B52" s="377"/>
      <c r="C52" s="2151" t="s">
        <v>18</v>
      </c>
      <c r="D52" s="2151"/>
      <c r="E52" s="2151"/>
      <c r="F52" s="2151"/>
      <c r="G52" s="2151"/>
      <c r="H52" s="2150"/>
      <c r="I52" s="2150"/>
      <c r="J52" s="378"/>
      <c r="K52" s="379"/>
      <c r="L52" s="2156" t="s">
        <v>19</v>
      </c>
      <c r="M52" s="2156"/>
      <c r="N52" s="2156"/>
      <c r="O52" s="2156"/>
      <c r="P52" s="2156"/>
      <c r="Q52" s="2150"/>
      <c r="R52" s="2150"/>
      <c r="S52" s="379"/>
      <c r="AI52" s="391" t="s">
        <v>3</v>
      </c>
      <c r="AJ52" s="391"/>
      <c r="AK52" s="392"/>
      <c r="AL52" s="391"/>
      <c r="AM52" s="391" t="s">
        <v>20</v>
      </c>
      <c r="AN52" s="392"/>
      <c r="AO52" s="392"/>
      <c r="AP52" s="392"/>
      <c r="AQ52" s="166"/>
      <c r="AR52" s="166"/>
      <c r="AS52" s="391" t="s">
        <v>21</v>
      </c>
      <c r="AT52" s="166"/>
      <c r="AU52" s="166"/>
      <c r="AV52" s="166"/>
      <c r="AW52" s="166"/>
      <c r="AX52" s="166"/>
      <c r="AY52" s="166"/>
      <c r="AZ52" s="391" t="s">
        <v>22</v>
      </c>
      <c r="BA52" s="166"/>
      <c r="BB52" s="166"/>
      <c r="BC52" s="166"/>
      <c r="BD52" s="166"/>
      <c r="BE52" s="166"/>
      <c r="BT52" s="389"/>
      <c r="BU52" s="2179"/>
      <c r="BV52" s="2179"/>
      <c r="BW52" s="2179"/>
      <c r="BX52" s="2179"/>
      <c r="BY52" s="2179"/>
      <c r="BZ52" s="389"/>
      <c r="CC52" s="295">
        <f ca="1">YEAR(TODAY())-1</f>
        <v>2022</v>
      </c>
      <c r="CD52" s="295"/>
      <c r="CE52" s="295"/>
    </row>
    <row r="53" spans="1:92" ht="17.100000000000001" customHeight="1" x14ac:dyDescent="0.2">
      <c r="B53" s="377"/>
      <c r="C53" s="2151"/>
      <c r="D53" s="2151"/>
      <c r="E53" s="2151"/>
      <c r="F53" s="2151"/>
      <c r="G53" s="2151"/>
      <c r="H53" s="2150"/>
      <c r="I53" s="2150"/>
      <c r="J53" s="378"/>
      <c r="K53" s="379"/>
      <c r="L53" s="2156"/>
      <c r="M53" s="2156"/>
      <c r="N53" s="2156"/>
      <c r="O53" s="2156"/>
      <c r="P53" s="2156"/>
      <c r="Q53" s="2150"/>
      <c r="R53" s="2150"/>
      <c r="S53" s="379"/>
      <c r="AI53" s="393" t="s">
        <v>24</v>
      </c>
      <c r="AJ53" s="394"/>
      <c r="AK53" s="395"/>
      <c r="AL53" s="394"/>
      <c r="AM53" s="394" t="s">
        <v>25</v>
      </c>
      <c r="AN53" s="395"/>
      <c r="AO53" s="395"/>
      <c r="AP53" s="394" t="s">
        <v>26</v>
      </c>
      <c r="AQ53" s="395"/>
      <c r="AR53" s="395"/>
      <c r="AS53" s="394" t="s">
        <v>27</v>
      </c>
      <c r="AT53" s="394"/>
      <c r="AU53" s="394"/>
      <c r="AV53" s="394" t="s">
        <v>28</v>
      </c>
      <c r="AW53" s="395"/>
      <c r="AX53" s="395"/>
      <c r="AY53" s="395"/>
      <c r="AZ53" s="394" t="s">
        <v>29</v>
      </c>
      <c r="BA53" s="396"/>
      <c r="BB53" s="394"/>
      <c r="BC53" s="394"/>
      <c r="BD53" s="2178">
        <v>0.5</v>
      </c>
      <c r="BE53" s="2178"/>
      <c r="BT53" s="389"/>
      <c r="BU53" s="2177" t="s">
        <v>478</v>
      </c>
      <c r="BV53" s="2177"/>
      <c r="BW53" s="2177"/>
      <c r="BX53" s="2177"/>
      <c r="BY53" s="2177"/>
      <c r="BZ53" s="389"/>
      <c r="CC53" s="295">
        <f t="shared" ref="CC53" ca="1" si="0">YEAR(TODAY())</f>
        <v>2023</v>
      </c>
      <c r="CD53" s="295"/>
      <c r="CE53" s="295"/>
    </row>
    <row r="54" spans="1:92" ht="17.100000000000001" customHeight="1" x14ac:dyDescent="0.2">
      <c r="B54" s="377"/>
      <c r="C54" s="387"/>
      <c r="D54" s="387"/>
      <c r="E54" s="387"/>
      <c r="F54" s="387"/>
      <c r="G54" s="387"/>
      <c r="H54" s="384"/>
      <c r="I54" s="384"/>
      <c r="J54" s="378"/>
      <c r="K54" s="379"/>
      <c r="L54" s="390"/>
      <c r="M54" s="390"/>
      <c r="N54" s="390"/>
      <c r="O54" s="390"/>
      <c r="P54" s="390"/>
      <c r="Q54" s="386"/>
      <c r="R54" s="386"/>
      <c r="S54" s="379"/>
      <c r="AI54" s="393" t="s">
        <v>30</v>
      </c>
      <c r="AJ54" s="394"/>
      <c r="AK54" s="395"/>
      <c r="AL54" s="394"/>
      <c r="AM54" s="394" t="s">
        <v>31</v>
      </c>
      <c r="AN54" s="395"/>
      <c r="AO54" s="395"/>
      <c r="AP54" s="394" t="s">
        <v>32</v>
      </c>
      <c r="AQ54" s="395"/>
      <c r="AR54" s="395"/>
      <c r="AS54" s="394" t="s">
        <v>33</v>
      </c>
      <c r="AT54" s="394"/>
      <c r="AU54" s="394"/>
      <c r="AV54" s="394" t="s">
        <v>34</v>
      </c>
      <c r="AW54" s="395"/>
      <c r="AX54" s="395"/>
      <c r="AY54" s="395"/>
      <c r="AZ54" s="394" t="s">
        <v>29</v>
      </c>
      <c r="BA54" s="396"/>
      <c r="BB54" s="394"/>
      <c r="BC54" s="394"/>
      <c r="BD54" s="2178">
        <v>0.75</v>
      </c>
      <c r="BE54" s="2178"/>
      <c r="BT54" s="389"/>
      <c r="BU54" s="2179"/>
      <c r="BV54" s="2179"/>
      <c r="BW54" s="2179"/>
      <c r="BX54" s="2179"/>
      <c r="BY54" s="2179"/>
      <c r="BZ54" s="389"/>
      <c r="CC54" s="295">
        <f ca="1">YEAR(TODAY())+1</f>
        <v>2024</v>
      </c>
      <c r="CD54" s="295"/>
      <c r="CE54" s="295"/>
    </row>
    <row r="55" spans="1:92" ht="17.100000000000001" customHeight="1" x14ac:dyDescent="0.2">
      <c r="B55" s="377"/>
      <c r="C55" s="2151" t="str">
        <f>IF($H$55&lt;4,"N G + X 4","N G + X " &amp; $H$55)</f>
        <v>N G + X 4</v>
      </c>
      <c r="D55" s="2151"/>
      <c r="E55" s="2151"/>
      <c r="F55" s="2151"/>
      <c r="G55" s="2151"/>
      <c r="H55" s="2181"/>
      <c r="I55" s="2181"/>
      <c r="J55" s="378"/>
      <c r="K55" s="379"/>
      <c r="L55" s="2156" t="s">
        <v>35</v>
      </c>
      <c r="M55" s="2156"/>
      <c r="N55" s="2156"/>
      <c r="O55" s="2156"/>
      <c r="P55" s="2156"/>
      <c r="Q55" s="2150"/>
      <c r="R55" s="2150"/>
      <c r="S55" s="379"/>
      <c r="AI55" s="393" t="s">
        <v>36</v>
      </c>
      <c r="AJ55" s="394"/>
      <c r="AK55" s="395"/>
      <c r="AL55" s="394"/>
      <c r="AM55" s="394" t="s">
        <v>37</v>
      </c>
      <c r="AN55" s="395"/>
      <c r="AO55" s="395"/>
      <c r="AP55" s="394" t="s">
        <v>38</v>
      </c>
      <c r="AQ55" s="395"/>
      <c r="AR55" s="395"/>
      <c r="AS55" s="394" t="s">
        <v>39</v>
      </c>
      <c r="AT55" s="394"/>
      <c r="AU55" s="394"/>
      <c r="AV55" s="394" t="s">
        <v>40</v>
      </c>
      <c r="AW55" s="395"/>
      <c r="AX55" s="395"/>
      <c r="AY55" s="395"/>
      <c r="AZ55" s="394" t="s">
        <v>29</v>
      </c>
      <c r="BA55" s="396"/>
      <c r="BB55" s="394"/>
      <c r="BC55" s="394"/>
      <c r="BD55" s="2178">
        <v>1</v>
      </c>
      <c r="BE55" s="2178"/>
      <c r="BT55" s="397"/>
      <c r="BU55" s="398"/>
      <c r="BV55" s="398"/>
      <c r="BW55" s="398"/>
      <c r="BX55" s="398"/>
      <c r="BY55" s="398"/>
      <c r="BZ55" s="397"/>
      <c r="CC55" s="2170"/>
      <c r="CD55" s="2170"/>
      <c r="CE55" s="2170"/>
    </row>
    <row r="56" spans="1:92" ht="16.899999999999999" customHeight="1" x14ac:dyDescent="0.2">
      <c r="B56" s="377"/>
      <c r="C56" s="2151"/>
      <c r="D56" s="2151"/>
      <c r="E56" s="2151"/>
      <c r="F56" s="2151"/>
      <c r="G56" s="2151"/>
      <c r="H56" s="2181"/>
      <c r="I56" s="2181"/>
      <c r="J56" s="378"/>
      <c r="K56" s="379"/>
      <c r="L56" s="2156"/>
      <c r="M56" s="2156"/>
      <c r="N56" s="2156"/>
      <c r="O56" s="2156"/>
      <c r="P56" s="2156"/>
      <c r="Q56" s="2150"/>
      <c r="R56" s="2150"/>
      <c r="S56" s="379"/>
      <c r="AI56" s="393" t="s">
        <v>41</v>
      </c>
      <c r="AJ56" s="394"/>
      <c r="AK56" s="395"/>
      <c r="AL56" s="394"/>
      <c r="AM56" s="394" t="s">
        <v>42</v>
      </c>
      <c r="AN56" s="395"/>
      <c r="AO56" s="395"/>
      <c r="AP56" s="394" t="s">
        <v>43</v>
      </c>
      <c r="AQ56" s="395"/>
      <c r="AR56" s="395"/>
      <c r="AS56" s="394" t="s">
        <v>44</v>
      </c>
      <c r="AT56" s="394"/>
      <c r="AU56" s="394"/>
      <c r="AV56" s="394" t="s">
        <v>45</v>
      </c>
      <c r="AW56" s="395"/>
      <c r="AX56" s="395"/>
      <c r="AY56" s="395"/>
      <c r="AZ56" s="394" t="s">
        <v>29</v>
      </c>
      <c r="BA56" s="396"/>
      <c r="BB56" s="394"/>
      <c r="BC56" s="394"/>
      <c r="BD56" s="2178">
        <v>1.25</v>
      </c>
      <c r="BE56" s="2178"/>
      <c r="BT56" s="399"/>
      <c r="BU56" s="2176" t="s">
        <v>638</v>
      </c>
      <c r="BV56" s="2176"/>
      <c r="BW56" s="2176"/>
      <c r="BX56" s="2176"/>
      <c r="BY56" s="2176"/>
      <c r="BZ56" s="399"/>
      <c r="CC56" s="254">
        <v>1</v>
      </c>
      <c r="CD56" s="295"/>
      <c r="CE56" s="295"/>
    </row>
    <row r="57" spans="1:92" ht="17.100000000000001" customHeight="1" x14ac:dyDescent="0.2">
      <c r="B57" s="377"/>
      <c r="C57" s="379"/>
      <c r="D57" s="379"/>
      <c r="E57" s="379"/>
      <c r="F57" s="379"/>
      <c r="G57" s="379"/>
      <c r="H57" s="379"/>
      <c r="I57" s="379"/>
      <c r="J57" s="379"/>
      <c r="K57" s="379"/>
      <c r="L57" s="379"/>
      <c r="M57" s="379"/>
      <c r="N57" s="400"/>
      <c r="O57" s="379"/>
      <c r="P57" s="379"/>
      <c r="Q57" s="379"/>
      <c r="R57" s="379"/>
      <c r="S57" s="379"/>
      <c r="AI57" s="393" t="s">
        <v>46</v>
      </c>
      <c r="AJ57" s="394"/>
      <c r="AK57" s="395"/>
      <c r="AL57" s="394"/>
      <c r="AM57" s="394" t="s">
        <v>47</v>
      </c>
      <c r="AN57" s="395"/>
      <c r="AO57" s="395"/>
      <c r="AP57" s="394" t="s">
        <v>48</v>
      </c>
      <c r="AQ57" s="395"/>
      <c r="AR57" s="395"/>
      <c r="AS57" s="394" t="s">
        <v>49</v>
      </c>
      <c r="AT57" s="394"/>
      <c r="AU57" s="394"/>
      <c r="AV57" s="394" t="s">
        <v>50</v>
      </c>
      <c r="AW57" s="395"/>
      <c r="AX57" s="395"/>
      <c r="AY57" s="395"/>
      <c r="AZ57" s="394" t="s">
        <v>29</v>
      </c>
      <c r="BA57" s="396"/>
      <c r="BB57" s="394"/>
      <c r="BC57" s="394"/>
      <c r="BD57" s="2178">
        <v>1.5</v>
      </c>
      <c r="BE57" s="2178"/>
      <c r="BT57" s="389"/>
      <c r="BU57" s="2180" t="e">
        <f>_xlfn.IFS( OR($BU$54=1,$BU$54=3,$BU$54=5,$BU$54=7,$BU$54=8,$BU$54=10,$BU$54=12),31, OR($BU$54=4,$BU$54=6,$BU$54=9,$BU$54=11),30,AND($BU$54=2,PLANS!$CD$57=0),28,AND($BU$54=2,PLANS!$CD$57=1),29)
&amp;"/"&amp;$BU$54&amp;"/"&amp;$BU$52</f>
        <v>#N/A</v>
      </c>
      <c r="BV57" s="2180"/>
      <c r="BW57" s="2180"/>
      <c r="BX57" s="2180"/>
      <c r="BY57" s="2180"/>
      <c r="BZ57" s="389"/>
      <c r="CC57" s="254">
        <v>2</v>
      </c>
      <c r="CD57" s="295"/>
      <c r="CE57" s="295"/>
    </row>
    <row r="58" spans="1:92" ht="17.100000000000001" customHeight="1" x14ac:dyDescent="0.15">
      <c r="CC58" s="254">
        <v>3</v>
      </c>
      <c r="CD58" s="295"/>
      <c r="CE58" s="295"/>
    </row>
    <row r="59" spans="1:92" ht="17.100000000000001" customHeight="1" x14ac:dyDescent="0.15">
      <c r="A59" s="401"/>
      <c r="B59" s="15"/>
      <c r="AO59" s="15" t="s">
        <v>51</v>
      </c>
      <c r="CC59" s="254">
        <v>4</v>
      </c>
      <c r="CD59" s="295"/>
      <c r="CE59" s="295"/>
    </row>
    <row r="60" spans="1:92" ht="17.100000000000001" customHeight="1" thickBot="1" x14ac:dyDescent="0.2">
      <c r="B60" s="15"/>
      <c r="AO60" s="15" t="s">
        <v>51</v>
      </c>
      <c r="CC60" s="254">
        <v>5</v>
      </c>
      <c r="CD60" s="295"/>
      <c r="CE60" s="295"/>
    </row>
    <row r="61" spans="1:92" ht="17.100000000000001" customHeight="1" x14ac:dyDescent="0.15">
      <c r="B61" s="402"/>
      <c r="C61" s="403"/>
      <c r="D61" s="403"/>
      <c r="E61" s="403"/>
      <c r="F61" s="403"/>
      <c r="G61" s="403"/>
      <c r="H61" s="403"/>
      <c r="I61" s="403"/>
      <c r="J61" s="403"/>
      <c r="K61" s="403"/>
      <c r="L61" s="403"/>
      <c r="M61" s="403"/>
      <c r="N61" s="403"/>
      <c r="O61" s="403"/>
      <c r="P61" s="403"/>
      <c r="Q61" s="403"/>
      <c r="R61" s="403"/>
      <c r="S61" s="403"/>
      <c r="T61" s="403"/>
      <c r="U61" s="403"/>
      <c r="V61" s="403"/>
      <c r="W61" s="403"/>
      <c r="X61" s="403"/>
      <c r="Y61" s="403"/>
      <c r="Z61" s="403"/>
      <c r="AA61" s="403"/>
      <c r="AB61" s="403"/>
      <c r="AC61" s="403"/>
      <c r="AD61" s="403"/>
      <c r="AE61" s="2173" t="s">
        <v>52</v>
      </c>
      <c r="AF61" s="2173"/>
      <c r="AG61" s="2173"/>
      <c r="AH61" s="2173"/>
      <c r="AI61" s="2173"/>
      <c r="AJ61" s="2173"/>
      <c r="AK61" s="2173"/>
      <c r="AL61" s="2173"/>
      <c r="AM61" s="2173"/>
      <c r="AN61" s="2173"/>
      <c r="AO61" s="2173"/>
      <c r="AP61" s="2173"/>
      <c r="AQ61" s="2173"/>
      <c r="AR61" s="2173"/>
      <c r="AS61" s="2173"/>
      <c r="AT61" s="2173"/>
      <c r="AU61" s="2173"/>
      <c r="AV61" s="2173"/>
      <c r="AW61" s="2173"/>
      <c r="AX61" s="2173"/>
      <c r="AY61" s="2173"/>
      <c r="AZ61" s="403"/>
      <c r="BA61" s="403"/>
      <c r="BB61" s="403"/>
      <c r="BC61" s="403"/>
      <c r="BD61" s="403"/>
      <c r="BE61" s="403"/>
      <c r="BF61" s="403"/>
      <c r="BG61" s="403"/>
      <c r="BH61" s="403"/>
      <c r="BI61" s="403"/>
      <c r="BJ61" s="403"/>
      <c r="BK61" s="403"/>
      <c r="BL61" s="403"/>
      <c r="BM61" s="403"/>
      <c r="BN61" s="403"/>
      <c r="BO61" s="403"/>
      <c r="BP61" s="403"/>
      <c r="BQ61" s="403"/>
      <c r="BR61" s="403"/>
      <c r="BS61" s="403"/>
      <c r="BT61" s="403"/>
      <c r="BU61" s="403"/>
      <c r="BV61" s="403"/>
      <c r="BW61" s="403"/>
      <c r="BX61" s="403"/>
      <c r="BY61" s="403"/>
      <c r="BZ61" s="404"/>
      <c r="CC61" s="254">
        <v>6</v>
      </c>
      <c r="CD61" s="295"/>
      <c r="CE61" s="295"/>
    </row>
    <row r="62" spans="1:92" ht="17.100000000000001" customHeight="1" x14ac:dyDescent="0.15">
      <c r="B62" s="405"/>
      <c r="C62" s="2172" t="str">
        <f>IF($BU$62="^","CHANGEOVER","")</f>
        <v/>
      </c>
      <c r="D62" s="2172"/>
      <c r="E62" s="2172"/>
      <c r="F62" s="2172"/>
      <c r="G62" s="2172"/>
      <c r="H62" s="406"/>
      <c r="I62" s="406"/>
      <c r="J62" s="406"/>
      <c r="K62" s="406"/>
      <c r="L62" s="406"/>
      <c r="M62" s="406"/>
      <c r="N62" s="406"/>
      <c r="O62" s="406"/>
      <c r="P62" s="406"/>
      <c r="Q62" s="406"/>
      <c r="R62" s="406"/>
      <c r="S62" s="406"/>
      <c r="T62" s="406"/>
      <c r="U62" s="406"/>
      <c r="V62" s="406"/>
      <c r="W62" s="406"/>
      <c r="X62" s="406"/>
      <c r="Y62" s="406"/>
      <c r="Z62" s="406"/>
      <c r="AA62" s="406"/>
      <c r="AB62" s="406"/>
      <c r="AC62" s="406"/>
      <c r="AD62" s="406"/>
      <c r="AE62" s="2174"/>
      <c r="AF62" s="2174"/>
      <c r="AG62" s="2174"/>
      <c r="AH62" s="2174"/>
      <c r="AI62" s="2174"/>
      <c r="AJ62" s="2174"/>
      <c r="AK62" s="2174"/>
      <c r="AL62" s="2174"/>
      <c r="AM62" s="2174"/>
      <c r="AN62" s="2174"/>
      <c r="AO62" s="2174"/>
      <c r="AP62" s="2174"/>
      <c r="AQ62" s="2174"/>
      <c r="AR62" s="2174"/>
      <c r="AS62" s="2174"/>
      <c r="AT62" s="2174"/>
      <c r="AU62" s="2174"/>
      <c r="AV62" s="2174"/>
      <c r="AW62" s="2174"/>
      <c r="AX62" s="2174"/>
      <c r="AY62" s="2174"/>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2171"/>
      <c r="BV62" s="2171"/>
      <c r="BW62" s="2171"/>
      <c r="BX62" s="2171"/>
      <c r="BY62" s="2171"/>
      <c r="BZ62" s="407"/>
      <c r="CC62" s="254">
        <v>7</v>
      </c>
      <c r="CD62" s="295"/>
      <c r="CE62" s="295"/>
    </row>
    <row r="63" spans="1:92" ht="17.100000000000001" customHeight="1" thickBot="1" x14ac:dyDescent="0.2">
      <c r="B63" s="408"/>
      <c r="C63" s="409"/>
      <c r="D63" s="409"/>
      <c r="E63" s="409"/>
      <c r="F63" s="409"/>
      <c r="G63" s="409"/>
      <c r="H63" s="409"/>
      <c r="I63" s="409"/>
      <c r="J63" s="409"/>
      <c r="K63" s="409"/>
      <c r="L63" s="409"/>
      <c r="M63" s="409"/>
      <c r="N63" s="409"/>
      <c r="O63" s="409"/>
      <c r="P63" s="409"/>
      <c r="Q63" s="409"/>
      <c r="R63" s="409"/>
      <c r="S63" s="409"/>
      <c r="T63" s="409"/>
      <c r="U63" s="409"/>
      <c r="V63" s="409"/>
      <c r="W63" s="409"/>
      <c r="X63" s="409"/>
      <c r="Y63" s="409"/>
      <c r="Z63" s="409"/>
      <c r="AA63" s="409"/>
      <c r="AB63" s="409"/>
      <c r="AC63" s="409"/>
      <c r="AD63" s="409"/>
      <c r="AE63" s="2175"/>
      <c r="AF63" s="2175"/>
      <c r="AG63" s="2175"/>
      <c r="AH63" s="2175"/>
      <c r="AI63" s="2175"/>
      <c r="AJ63" s="2175"/>
      <c r="AK63" s="2175"/>
      <c r="AL63" s="2175"/>
      <c r="AM63" s="2175"/>
      <c r="AN63" s="2175"/>
      <c r="AO63" s="2175"/>
      <c r="AP63" s="2175"/>
      <c r="AQ63" s="2175"/>
      <c r="AR63" s="2175"/>
      <c r="AS63" s="2175"/>
      <c r="AT63" s="2175"/>
      <c r="AU63" s="2175"/>
      <c r="AV63" s="2175"/>
      <c r="AW63" s="2175"/>
      <c r="AX63" s="2175"/>
      <c r="AY63" s="2175"/>
      <c r="AZ63" s="409"/>
      <c r="BA63" s="409"/>
      <c r="BB63" s="409"/>
      <c r="BC63" s="409"/>
      <c r="BD63" s="409"/>
      <c r="BE63" s="409"/>
      <c r="BF63" s="409"/>
      <c r="BG63" s="409"/>
      <c r="BH63" s="409"/>
      <c r="BI63" s="409"/>
      <c r="BJ63" s="409"/>
      <c r="BK63" s="409"/>
      <c r="BL63" s="409"/>
      <c r="BM63" s="409"/>
      <c r="BN63" s="409"/>
      <c r="BO63" s="409"/>
      <c r="BP63" s="409"/>
      <c r="BQ63" s="409"/>
      <c r="BR63" s="409"/>
      <c r="BS63" s="409"/>
      <c r="BT63" s="409"/>
      <c r="BU63" s="409"/>
      <c r="BV63" s="409"/>
      <c r="BW63" s="409"/>
      <c r="BX63" s="409"/>
      <c r="BY63" s="409"/>
      <c r="BZ63" s="410"/>
      <c r="CC63" s="254">
        <v>8</v>
      </c>
      <c r="CD63" s="295"/>
      <c r="CE63" s="295"/>
    </row>
    <row r="64" spans="1:92" ht="17.100000000000001" customHeight="1" x14ac:dyDescent="0.15">
      <c r="B64" s="411"/>
      <c r="C64" s="412"/>
      <c r="D64" s="412"/>
      <c r="E64" s="412"/>
      <c r="F64" s="412"/>
      <c r="G64" s="412"/>
      <c r="H64" s="412"/>
      <c r="I64" s="412"/>
      <c r="J64" s="412"/>
      <c r="K64" s="412"/>
      <c r="L64" s="412"/>
      <c r="M64" s="412"/>
      <c r="N64" s="412"/>
      <c r="O64" s="412"/>
      <c r="P64" s="412"/>
      <c r="Q64" s="412"/>
      <c r="R64" s="412"/>
      <c r="S64" s="412"/>
      <c r="T64" s="412"/>
      <c r="U64" s="412"/>
      <c r="V64" s="412"/>
      <c r="W64" s="412"/>
      <c r="X64" s="412"/>
      <c r="Y64" s="412"/>
      <c r="Z64" s="412"/>
      <c r="AA64" s="412"/>
      <c r="AB64" s="412"/>
      <c r="AC64" s="412"/>
      <c r="AD64" s="412"/>
      <c r="AE64" s="412"/>
      <c r="AF64" s="412"/>
      <c r="AG64" s="412"/>
      <c r="AH64" s="412"/>
      <c r="AI64" s="412"/>
      <c r="AJ64" s="412"/>
      <c r="AK64" s="412"/>
      <c r="AL64" s="412"/>
      <c r="AM64" s="413"/>
      <c r="AN64" s="413"/>
      <c r="AO64" s="413"/>
      <c r="AP64" s="413"/>
      <c r="AQ64" s="413"/>
      <c r="AR64" s="413"/>
      <c r="AS64" s="413"/>
      <c r="AT64" s="413"/>
      <c r="AU64" s="413"/>
      <c r="AV64" s="413"/>
      <c r="AW64" s="413"/>
      <c r="AX64" s="413"/>
      <c r="AY64" s="413"/>
      <c r="AZ64" s="413"/>
      <c r="BA64" s="413"/>
      <c r="BB64" s="413"/>
      <c r="BC64" s="413"/>
      <c r="BD64" s="413"/>
      <c r="BE64" s="413"/>
      <c r="BF64" s="413"/>
      <c r="BG64" s="413"/>
      <c r="BH64" s="413"/>
      <c r="BI64" s="413"/>
      <c r="BJ64" s="413"/>
      <c r="BK64" s="413"/>
      <c r="BL64" s="413"/>
      <c r="BM64" s="413"/>
      <c r="BN64" s="413"/>
      <c r="BO64" s="413"/>
      <c r="BP64" s="413"/>
      <c r="BQ64" s="413"/>
      <c r="BR64" s="413"/>
      <c r="BS64" s="413"/>
      <c r="BT64" s="413"/>
      <c r="BU64" s="413"/>
      <c r="BV64" s="413"/>
      <c r="BW64" s="413"/>
      <c r="BX64" s="413"/>
      <c r="BY64" s="413"/>
      <c r="BZ64" s="414"/>
      <c r="CC64" s="254">
        <v>9</v>
      </c>
      <c r="CD64" s="295"/>
      <c r="CE64" s="295"/>
    </row>
    <row r="65" spans="2:83" ht="17.100000000000001" customHeight="1" x14ac:dyDescent="0.15">
      <c r="B65" s="415"/>
      <c r="C65" s="105"/>
      <c r="D65" s="105"/>
      <c r="E65" s="105"/>
      <c r="F65" s="105"/>
      <c r="G65" s="105"/>
      <c r="H65" s="105"/>
      <c r="I65" s="105"/>
      <c r="J65" s="105"/>
      <c r="K65" s="105"/>
      <c r="L65" s="105"/>
      <c r="M65" s="105"/>
      <c r="N65" s="105"/>
      <c r="O65" s="105"/>
      <c r="P65" s="105"/>
      <c r="Q65" s="105"/>
      <c r="R65" s="105"/>
      <c r="S65" s="105"/>
      <c r="T65" s="105"/>
      <c r="BZ65" s="416"/>
      <c r="CC65" s="254">
        <v>10</v>
      </c>
      <c r="CD65" s="295"/>
      <c r="CE65" s="295"/>
    </row>
    <row r="66" spans="2:83" ht="17.100000000000001" customHeight="1" x14ac:dyDescent="0.15">
      <c r="B66" s="415"/>
      <c r="C66" s="105"/>
      <c r="D66" s="105"/>
      <c r="E66" s="105"/>
      <c r="F66" s="105"/>
      <c r="G66" s="105"/>
      <c r="H66" s="105"/>
      <c r="I66" s="105"/>
      <c r="J66" s="105"/>
      <c r="K66" s="105"/>
      <c r="L66" s="105"/>
      <c r="M66" s="105"/>
      <c r="N66" s="105"/>
      <c r="O66" s="105"/>
      <c r="P66" s="105"/>
      <c r="Q66" s="105"/>
      <c r="R66" s="105"/>
      <c r="S66" s="105"/>
      <c r="T66" s="105"/>
      <c r="BZ66" s="416"/>
      <c r="CC66" s="254">
        <v>11</v>
      </c>
      <c r="CD66" s="295"/>
      <c r="CE66" s="295"/>
    </row>
    <row r="67" spans="2:83" ht="17.100000000000001" customHeight="1" x14ac:dyDescent="0.15">
      <c r="B67" s="415"/>
      <c r="C67" s="105"/>
      <c r="D67" s="105"/>
      <c r="E67" s="105"/>
      <c r="F67" s="105"/>
      <c r="G67" s="105"/>
      <c r="H67" s="105"/>
      <c r="I67" s="105"/>
      <c r="J67" s="105"/>
      <c r="K67" s="105"/>
      <c r="L67" s="105"/>
      <c r="M67" s="105"/>
      <c r="N67" s="105"/>
      <c r="O67" s="105"/>
      <c r="P67" s="105"/>
      <c r="Q67" s="105"/>
      <c r="R67" s="105"/>
      <c r="S67" s="105"/>
      <c r="T67" s="105"/>
      <c r="BZ67" s="416"/>
      <c r="CC67" s="254">
        <v>12</v>
      </c>
      <c r="CD67" s="295"/>
      <c r="CE67" s="295"/>
    </row>
    <row r="68" spans="2:83" ht="17.100000000000001" customHeight="1" x14ac:dyDescent="0.15">
      <c r="B68" s="417"/>
      <c r="C68" s="105"/>
      <c r="D68" s="105"/>
      <c r="E68" s="105"/>
      <c r="F68" s="105"/>
      <c r="G68" s="105"/>
      <c r="H68" s="105"/>
      <c r="I68" s="105"/>
      <c r="J68" s="105"/>
      <c r="K68" s="105"/>
      <c r="L68" s="105"/>
      <c r="M68" s="105"/>
      <c r="N68" s="105"/>
      <c r="O68" s="105"/>
      <c r="P68" s="105"/>
      <c r="Q68" s="105"/>
      <c r="R68" s="105"/>
      <c r="S68" s="105"/>
      <c r="T68" s="105"/>
      <c r="BZ68" s="416"/>
      <c r="CC68" s="295"/>
      <c r="CD68" s="295"/>
      <c r="CE68" s="295"/>
    </row>
    <row r="69" spans="2:83" ht="17.100000000000001" customHeight="1" x14ac:dyDescent="0.15">
      <c r="B69" s="415"/>
      <c r="BZ69" s="416"/>
      <c r="CC69" s="295"/>
      <c r="CD69" s="295"/>
      <c r="CE69" s="295"/>
    </row>
    <row r="70" spans="2:83" ht="17.100000000000001" customHeight="1" x14ac:dyDescent="0.15">
      <c r="B70" s="415"/>
      <c r="BZ70" s="416"/>
      <c r="CC70" s="295"/>
      <c r="CD70" s="295"/>
      <c r="CE70" s="295"/>
    </row>
    <row r="71" spans="2:83" ht="17.100000000000001" customHeight="1" x14ac:dyDescent="0.15">
      <c r="B71" s="415"/>
      <c r="BZ71" s="416"/>
      <c r="CC71" s="295"/>
      <c r="CD71" s="295"/>
      <c r="CE71" s="295"/>
    </row>
    <row r="72" spans="2:83" ht="17.100000000000001" customHeight="1" x14ac:dyDescent="0.15">
      <c r="B72" s="415"/>
      <c r="BZ72" s="416"/>
      <c r="CC72" s="295"/>
      <c r="CD72" s="295"/>
      <c r="CE72" s="295"/>
    </row>
    <row r="73" spans="2:83" ht="17.100000000000001" customHeight="1" x14ac:dyDescent="0.15">
      <c r="B73" s="415"/>
      <c r="BZ73" s="416"/>
      <c r="CC73" s="295"/>
      <c r="CD73" s="295"/>
      <c r="CE73" s="295"/>
    </row>
    <row r="74" spans="2:83" ht="17.100000000000001" customHeight="1" x14ac:dyDescent="0.15">
      <c r="B74" s="415"/>
      <c r="BZ74" s="416"/>
    </row>
    <row r="75" spans="2:83" ht="17.100000000000001" customHeight="1" x14ac:dyDescent="0.2">
      <c r="B75" s="418"/>
      <c r="C75" s="121"/>
      <c r="D75" s="105"/>
      <c r="E75" s="121"/>
      <c r="F75" s="121"/>
      <c r="G75" s="105"/>
      <c r="H75" s="105"/>
      <c r="I75" s="121"/>
      <c r="J75" s="105"/>
      <c r="K75" s="105"/>
      <c r="L75" s="121"/>
      <c r="BZ75" s="416"/>
    </row>
    <row r="76" spans="2:83" ht="17.100000000000001" customHeight="1" x14ac:dyDescent="0.2">
      <c r="B76" s="415"/>
      <c r="C76" s="121"/>
      <c r="D76" s="105"/>
      <c r="E76" s="121"/>
      <c r="F76" s="121"/>
      <c r="G76" s="105"/>
      <c r="H76" s="105"/>
      <c r="I76" s="121"/>
      <c r="J76" s="105"/>
      <c r="K76" s="105"/>
      <c r="L76" s="121"/>
      <c r="BZ76" s="416"/>
    </row>
    <row r="77" spans="2:83" ht="17.100000000000001" customHeight="1" x14ac:dyDescent="0.2">
      <c r="B77" s="415"/>
      <c r="C77" s="121"/>
      <c r="D77" s="105"/>
      <c r="E77" s="121"/>
      <c r="F77" s="121"/>
      <c r="G77" s="105"/>
      <c r="H77" s="105"/>
      <c r="I77" s="121"/>
      <c r="J77" s="105"/>
      <c r="K77" s="105"/>
      <c r="L77" s="121"/>
      <c r="M77" s="121"/>
      <c r="N77" s="121"/>
      <c r="O77" s="26"/>
      <c r="P77" s="26"/>
      <c r="Q77" s="26"/>
      <c r="R77" s="26"/>
      <c r="S77" s="26"/>
      <c r="T77" s="26"/>
      <c r="U77" s="26"/>
      <c r="V77" s="26"/>
      <c r="W77" s="26"/>
      <c r="X77" s="26"/>
      <c r="Y77" s="26"/>
      <c r="Z77" s="26"/>
      <c r="AA77" s="26"/>
      <c r="AB77" s="26"/>
      <c r="BZ77" s="416"/>
    </row>
    <row r="78" spans="2:83" ht="17.100000000000001" customHeight="1" x14ac:dyDescent="0.2">
      <c r="B78" s="415"/>
      <c r="F78" s="34"/>
      <c r="K78" s="34"/>
      <c r="O78" s="26"/>
      <c r="P78" s="26"/>
      <c r="Q78" s="26"/>
      <c r="R78" s="26"/>
      <c r="S78" s="26"/>
      <c r="T78" s="26"/>
      <c r="U78" s="26"/>
      <c r="V78" s="26"/>
      <c r="W78" s="26"/>
      <c r="X78" s="26"/>
      <c r="Y78" s="26"/>
      <c r="Z78" s="26"/>
      <c r="AA78" s="26"/>
      <c r="AB78" s="26"/>
      <c r="BZ78" s="416"/>
    </row>
    <row r="79" spans="2:83" ht="17.100000000000001" customHeight="1" x14ac:dyDescent="0.2">
      <c r="B79" s="415"/>
      <c r="G79" s="34"/>
      <c r="L79" s="34"/>
      <c r="O79" s="26"/>
      <c r="P79" s="26"/>
      <c r="Q79" s="26"/>
      <c r="R79" s="26"/>
      <c r="S79" s="26"/>
      <c r="T79" s="26"/>
      <c r="U79" s="26"/>
      <c r="V79" s="26"/>
      <c r="W79" s="26"/>
      <c r="X79" s="26"/>
      <c r="Y79" s="26"/>
      <c r="Z79" s="26"/>
      <c r="AA79" s="26"/>
      <c r="AB79" s="26"/>
      <c r="BZ79" s="416"/>
    </row>
    <row r="80" spans="2:83" ht="17.100000000000001" customHeight="1" x14ac:dyDescent="0.2">
      <c r="B80" s="415"/>
      <c r="F80" s="34"/>
      <c r="K80" s="34"/>
      <c r="BZ80" s="416"/>
    </row>
    <row r="81" spans="2:78" ht="17.100000000000001" customHeight="1" x14ac:dyDescent="0.15">
      <c r="B81" s="415"/>
      <c r="BZ81" s="416"/>
    </row>
    <row r="82" spans="2:78" ht="17.100000000000001" customHeight="1" x14ac:dyDescent="0.15">
      <c r="B82" s="415"/>
      <c r="BZ82" s="416"/>
    </row>
    <row r="83" spans="2:78" ht="17.100000000000001" customHeight="1" x14ac:dyDescent="0.15">
      <c r="B83" s="415"/>
      <c r="BZ83" s="416"/>
    </row>
    <row r="84" spans="2:78" ht="17.100000000000001" customHeight="1" x14ac:dyDescent="0.15">
      <c r="B84" s="415"/>
      <c r="BZ84" s="416"/>
    </row>
    <row r="85" spans="2:78" ht="17.100000000000001" customHeight="1" x14ac:dyDescent="0.15">
      <c r="B85" s="415"/>
      <c r="BZ85" s="416"/>
    </row>
    <row r="86" spans="2:78" ht="17.100000000000001" customHeight="1" x14ac:dyDescent="0.15">
      <c r="B86" s="415"/>
      <c r="BZ86" s="416"/>
    </row>
    <row r="87" spans="2:78" ht="17.100000000000001" customHeight="1" x14ac:dyDescent="0.15">
      <c r="B87" s="415"/>
      <c r="BZ87" s="416"/>
    </row>
    <row r="88" spans="2:78" ht="17.100000000000001" customHeight="1" x14ac:dyDescent="0.15">
      <c r="B88" s="415"/>
      <c r="BZ88" s="416"/>
    </row>
    <row r="89" spans="2:78" ht="17.100000000000001" customHeight="1" x14ac:dyDescent="0.15">
      <c r="B89" s="415"/>
      <c r="BZ89" s="416"/>
    </row>
    <row r="90" spans="2:78" ht="17.100000000000001" customHeight="1" x14ac:dyDescent="0.15">
      <c r="B90" s="415"/>
      <c r="BZ90" s="416"/>
    </row>
    <row r="91" spans="2:78" ht="17.100000000000001" customHeight="1" x14ac:dyDescent="0.15">
      <c r="B91" s="415"/>
      <c r="BZ91" s="416"/>
    </row>
    <row r="92" spans="2:78" ht="17.100000000000001" customHeight="1" thickBot="1" x14ac:dyDescent="0.2">
      <c r="B92" s="419"/>
      <c r="C92" s="420"/>
      <c r="D92" s="420"/>
      <c r="E92" s="420"/>
      <c r="F92" s="420"/>
      <c r="G92" s="420"/>
      <c r="H92" s="420"/>
      <c r="I92" s="420"/>
      <c r="J92" s="420"/>
      <c r="K92" s="420"/>
      <c r="L92" s="420"/>
      <c r="M92" s="420"/>
      <c r="N92" s="420"/>
      <c r="O92" s="420"/>
      <c r="P92" s="420"/>
      <c r="Q92" s="420"/>
      <c r="R92" s="420"/>
      <c r="S92" s="420"/>
      <c r="T92" s="420"/>
      <c r="U92" s="420"/>
      <c r="V92" s="420"/>
      <c r="W92" s="420"/>
      <c r="X92" s="420"/>
      <c r="Y92" s="420"/>
      <c r="Z92" s="420"/>
      <c r="AA92" s="420"/>
      <c r="AB92" s="420"/>
      <c r="AC92" s="420"/>
      <c r="AD92" s="420"/>
      <c r="AE92" s="420"/>
      <c r="AF92" s="420"/>
      <c r="AG92" s="420"/>
      <c r="AH92" s="420"/>
      <c r="AI92" s="420"/>
      <c r="AJ92" s="420"/>
      <c r="AK92" s="420"/>
      <c r="AL92" s="420"/>
      <c r="AM92" s="420"/>
      <c r="AN92" s="420"/>
      <c r="AO92" s="420"/>
      <c r="AP92" s="420"/>
      <c r="AQ92" s="420"/>
      <c r="AR92" s="420"/>
      <c r="AS92" s="420"/>
      <c r="AT92" s="420"/>
      <c r="AU92" s="420"/>
      <c r="AV92" s="420"/>
      <c r="AW92" s="420"/>
      <c r="AX92" s="420"/>
      <c r="AY92" s="420"/>
      <c r="AZ92" s="420"/>
      <c r="BA92" s="420"/>
      <c r="BB92" s="420"/>
      <c r="BC92" s="420"/>
      <c r="BD92" s="420"/>
      <c r="BE92" s="420"/>
      <c r="BF92" s="420"/>
      <c r="BG92" s="420"/>
      <c r="BH92" s="420"/>
      <c r="BI92" s="420"/>
      <c r="BJ92" s="420"/>
      <c r="BK92" s="420"/>
      <c r="BL92" s="420"/>
      <c r="BM92" s="420"/>
      <c r="BN92" s="420"/>
      <c r="BO92" s="420"/>
      <c r="BP92" s="420"/>
      <c r="BQ92" s="420"/>
      <c r="BR92" s="420"/>
      <c r="BS92" s="420"/>
      <c r="BT92" s="420"/>
      <c r="BU92" s="420"/>
      <c r="BV92" s="420"/>
      <c r="BW92" s="420"/>
      <c r="BX92" s="420"/>
      <c r="BY92" s="420"/>
      <c r="BZ92" s="421"/>
    </row>
  </sheetData>
  <sheetProtection sheet="1" objects="1" scenarios="1"/>
  <mergeCells count="69">
    <mergeCell ref="AI42:AV42"/>
    <mergeCell ref="T4:BZ5"/>
    <mergeCell ref="CC43:CH43"/>
    <mergeCell ref="CC55:CE55"/>
    <mergeCell ref="D4:Q5"/>
    <mergeCell ref="BU51:BY51"/>
    <mergeCell ref="BU49:BY49"/>
    <mergeCell ref="BU52:BY52"/>
    <mergeCell ref="BU50:BY50"/>
    <mergeCell ref="CC48:CE49"/>
    <mergeCell ref="CF48:CH49"/>
    <mergeCell ref="C49:G50"/>
    <mergeCell ref="L49:P50"/>
    <mergeCell ref="H49:I50"/>
    <mergeCell ref="Q49:R50"/>
    <mergeCell ref="L55:P56"/>
    <mergeCell ref="BU62:BY62"/>
    <mergeCell ref="C62:G62"/>
    <mergeCell ref="AE61:AY63"/>
    <mergeCell ref="BU56:BY56"/>
    <mergeCell ref="BU53:BY53"/>
    <mergeCell ref="BD55:BE55"/>
    <mergeCell ref="BD56:BE56"/>
    <mergeCell ref="BD57:BE57"/>
    <mergeCell ref="BD53:BE53"/>
    <mergeCell ref="BD54:BE54"/>
    <mergeCell ref="BU54:BY54"/>
    <mergeCell ref="BU57:BY57"/>
    <mergeCell ref="Q55:R56"/>
    <mergeCell ref="H55:I56"/>
    <mergeCell ref="Q52:R53"/>
    <mergeCell ref="C55:G56"/>
    <mergeCell ref="CI48:CK49"/>
    <mergeCell ref="CL48:CN49"/>
    <mergeCell ref="CC50:CE50"/>
    <mergeCell ref="CF50:CH50"/>
    <mergeCell ref="CI50:CK50"/>
    <mergeCell ref="CL50:CN50"/>
    <mergeCell ref="C52:G53"/>
    <mergeCell ref="L52:P53"/>
    <mergeCell ref="H52:I53"/>
    <mergeCell ref="J40:K40"/>
    <mergeCell ref="J39:K39"/>
    <mergeCell ref="J38:K38"/>
    <mergeCell ref="F32:O33"/>
    <mergeCell ref="F35:O36"/>
    <mergeCell ref="F34:O34"/>
    <mergeCell ref="F24:O25"/>
    <mergeCell ref="F26:O27"/>
    <mergeCell ref="F29:O29"/>
    <mergeCell ref="F31:O31"/>
    <mergeCell ref="F28:O28"/>
    <mergeCell ref="F30:O30"/>
    <mergeCell ref="AI41:AV41"/>
    <mergeCell ref="CC44:CH44"/>
    <mergeCell ref="Q46:R47"/>
    <mergeCell ref="C46:G47"/>
    <mergeCell ref="BT41:BZ41"/>
    <mergeCell ref="BT42:BZ42"/>
    <mergeCell ref="BT43:BZ44"/>
    <mergeCell ref="BT47:BZ47"/>
    <mergeCell ref="L43:P44"/>
    <mergeCell ref="H43:I44"/>
    <mergeCell ref="H46:I47"/>
    <mergeCell ref="L46:P47"/>
    <mergeCell ref="C43:G44"/>
    <mergeCell ref="Q43:R44"/>
    <mergeCell ref="L41:R41"/>
    <mergeCell ref="C41:I41"/>
  </mergeCells>
  <phoneticPr fontId="40" type="noConversion"/>
  <conditionalFormatting sqref="C43:G44">
    <cfRule type="expression" dxfId="429" priority="52">
      <formula>H43="^"</formula>
    </cfRule>
    <cfRule type="expression" dxfId="428" priority="50">
      <formula>OR($H$55&gt;=4,$H$52="^",$H$49="^",$H$46="^")</formula>
    </cfRule>
  </conditionalFormatting>
  <conditionalFormatting sqref="C46:G47">
    <cfRule type="expression" dxfId="427" priority="60">
      <formula>H46="^"</formula>
    </cfRule>
    <cfRule type="expression" dxfId="426" priority="58">
      <formula>OR($H$55&gt;=4,$H$52="^",$H$49="^")</formula>
    </cfRule>
  </conditionalFormatting>
  <conditionalFormatting sqref="C49:G50">
    <cfRule type="expression" dxfId="425" priority="72">
      <formula>H49="^"</formula>
    </cfRule>
    <cfRule type="expression" dxfId="424" priority="70">
      <formula>OR($H$55&gt;=4,$H$52="^")</formula>
    </cfRule>
  </conditionalFormatting>
  <conditionalFormatting sqref="C52:G53">
    <cfRule type="expression" dxfId="423" priority="74">
      <formula>$H$55&gt;=4</formula>
    </cfRule>
    <cfRule type="expression" dxfId="422" priority="86">
      <formula>H52="^"</formula>
    </cfRule>
  </conditionalFormatting>
  <conditionalFormatting sqref="C55:G56">
    <cfRule type="expression" dxfId="421" priority="88">
      <formula>H55&gt;=4</formula>
    </cfRule>
  </conditionalFormatting>
  <conditionalFormatting sqref="H43:I44">
    <cfRule type="expression" dxfId="396" priority="51">
      <formula>H43="^"</formula>
    </cfRule>
    <cfRule type="expression" dxfId="395" priority="49">
      <formula>OR($H$55&gt;=4,$H$52="^",$H$49="^",$H$46="^")</formula>
    </cfRule>
  </conditionalFormatting>
  <conditionalFormatting sqref="H46:I47">
    <cfRule type="expression" dxfId="394" priority="59">
      <formula>H46="^"</formula>
    </cfRule>
    <cfRule type="expression" dxfId="393" priority="57">
      <formula>OR($H$55&gt;=4,$H$52="^",$H$49="^")</formula>
    </cfRule>
  </conditionalFormatting>
  <conditionalFormatting sqref="H49:I50">
    <cfRule type="expression" dxfId="392" priority="69">
      <formula>OR($H$55&gt;=4,$H$52="^")</formula>
    </cfRule>
    <cfRule type="expression" dxfId="391" priority="71">
      <formula>H49="^"</formula>
    </cfRule>
  </conditionalFormatting>
  <conditionalFormatting sqref="H52:I53">
    <cfRule type="expression" dxfId="390" priority="73">
      <formula>$H$55&gt;=4</formula>
    </cfRule>
    <cfRule type="expression" dxfId="389" priority="85">
      <formula>H52="^"</formula>
    </cfRule>
  </conditionalFormatting>
  <conditionalFormatting sqref="H55:I56">
    <cfRule type="expression" dxfId="388" priority="87">
      <formula>H55&gt;=4</formula>
    </cfRule>
  </conditionalFormatting>
  <conditionalFormatting sqref="L43:P44">
    <cfRule type="expression" dxfId="387" priority="84">
      <formula>Q43="^"</formula>
    </cfRule>
  </conditionalFormatting>
  <conditionalFormatting sqref="L46:P47">
    <cfRule type="expression" dxfId="386" priority="82">
      <formula>Q46="^"</formula>
    </cfRule>
  </conditionalFormatting>
  <conditionalFormatting sqref="L49:P50">
    <cfRule type="expression" dxfId="385" priority="80">
      <formula>Q49="^"</formula>
    </cfRule>
  </conditionalFormatting>
  <conditionalFormatting sqref="L52:P53">
    <cfRule type="expression" dxfId="384" priority="78">
      <formula>Q52="^"</formula>
    </cfRule>
  </conditionalFormatting>
  <conditionalFormatting sqref="L55:P56">
    <cfRule type="expression" dxfId="383" priority="76">
      <formula>Q55="^"</formula>
    </cfRule>
  </conditionalFormatting>
  <conditionalFormatting sqref="Q43:R44">
    <cfRule type="expression" dxfId="382" priority="83">
      <formula>Q43="^"</formula>
    </cfRule>
  </conditionalFormatting>
  <conditionalFormatting sqref="Q46:R47">
    <cfRule type="expression" dxfId="381" priority="81">
      <formula>Q46="^"</formula>
    </cfRule>
  </conditionalFormatting>
  <conditionalFormatting sqref="Q49:R50">
    <cfRule type="expression" dxfId="380" priority="79">
      <formula>Q49="^"</formula>
    </cfRule>
  </conditionalFormatting>
  <conditionalFormatting sqref="Q52:R53">
    <cfRule type="expression" dxfId="379" priority="77">
      <formula>Q52="^"</formula>
    </cfRule>
  </conditionalFormatting>
  <conditionalFormatting sqref="Q55:R56">
    <cfRule type="expression" dxfId="378" priority="75">
      <formula>Q55="^"</formula>
    </cfRule>
  </conditionalFormatting>
  <conditionalFormatting sqref="BT41:BZ41">
    <cfRule type="expression" dxfId="377" priority="14">
      <formula>$BT$43="I N A C T I V E"</formula>
    </cfRule>
  </conditionalFormatting>
  <conditionalFormatting sqref="BT43:BZ44">
    <cfRule type="expression" dxfId="376" priority="17">
      <formula>$BT$43="A C T I V E"</formula>
    </cfRule>
  </conditionalFormatting>
  <conditionalFormatting sqref="BU49:BY49 BU51:BY51 BU53:BY53">
    <cfRule type="expression" dxfId="375" priority="16">
      <formula>$BT$43="I N A C T I V E"</formula>
    </cfRule>
  </conditionalFormatting>
  <conditionalFormatting sqref="BU50:BY50 BU52:BY52 BU54:BY54">
    <cfRule type="expression" dxfId="374" priority="15">
      <formula>$BT$43="I N A C T I V E"</formula>
    </cfRule>
  </conditionalFormatting>
  <dataValidations count="17">
    <dataValidation allowBlank="1" showInputMessage="1" showErrorMessage="1" promptTitle="Activate Month Changeover" prompt="Enter ^ here." sqref="BU62:BY62" xr:uid="{7CC91715-3867-414C-9DB0-84AB1B0ADF74}"/>
    <dataValidation allowBlank="1" showInputMessage="1" showErrorMessage="1" prompt="Enter the Gameplan number." sqref="BU50:BY50" xr:uid="{184CBF25-51B2-47F7-980F-50796931B65A}"/>
    <dataValidation allowBlank="1" showInputMessage="1" showErrorMessage="1" prompt="Enter the year." sqref="BU52:BY52" xr:uid="{CE15CF05-EE1E-4CF7-9907-7D4B9E28FF00}"/>
    <dataValidation allowBlank="1" showInputMessage="1" showErrorMessage="1" prompt="Enter the month number." sqref="BU54:BY54" xr:uid="{1CBE3AF9-ED43-4FF8-B65A-85D2D0BF9EA9}"/>
    <dataValidation allowBlank="1" showInputMessage="1" showErrorMessage="1" prompt="Enter ^ here to choose Stoic difficulty." sqref="Q46:R47" xr:uid="{5942D018-D349-4D08-BFCF-4D38268AD0B7}"/>
    <dataValidation allowBlank="1" showInputMessage="1" showErrorMessage="1" prompt="Enter ^ here to choose Basic difficulty." sqref="Q43:R44" xr:uid="{B1B6923B-E3A1-4733-8F47-E12E7ED05872}"/>
    <dataValidation allowBlank="1" showInputMessage="1" showErrorMessage="1" prompt="Enter ^ here to choose Epic difficulty." sqref="Q55:R56" xr:uid="{847E9BFC-2A08-49C9-8529-543823444D4E}"/>
    <dataValidation allowBlank="1" showInputMessage="1" showErrorMessage="1" prompt="Enter ^ here to choose Heroic difficulty." sqref="Q49:R50" xr:uid="{0DA4D070-36DF-4AD2-8BCB-0ADA807F7315}"/>
    <dataValidation allowBlank="1" showInputMessage="1" showErrorMessage="1" prompt="Enter ^ here to choose Mythic difficulty." sqref="Q52:R53" xr:uid="{8330C62E-B8BB-4D5C-AF15-BE6A9435A372}"/>
    <dataValidation allowBlank="1" showInputMessage="1" showErrorMessage="1" promptTitle="FIFTH (OR MORE) PLAYTHROUGH" prompt="Enter ^ here to choose New Game Plus, and enter the number of playthroughs completed." sqref="H55:I56" xr:uid="{87C91926-4684-4699-874F-B13B3E0D8EF3}"/>
    <dataValidation allowBlank="1" showInputMessage="1" showErrorMessage="1" promptTitle="SECOND PLAYTHROUGH" prompt="Enter ^ here to choose New Game Plus." sqref="H46:I47" xr:uid="{EDC1F049-DEF9-4A5C-8F1D-687CBB823AC4}"/>
    <dataValidation allowBlank="1" showInputMessage="1" showErrorMessage="1" promptTitle="FIRST PLAYTHROUGH" prompt="Enter ^ here to choose New Game." sqref="H43:I44" xr:uid="{A4BB2E70-576E-492E-92F0-25E364609ED2}"/>
    <dataValidation allowBlank="1" showInputMessage="1" showErrorMessage="1" promptTitle="THIRD PLAYTHROUGH" prompt="Enter ^ here to choose New Game Plus Plus." sqref="H49:I50" xr:uid="{8D803C1D-3F75-4FD9-BE71-907690BC6DA6}"/>
    <dataValidation allowBlank="1" showInputMessage="1" showErrorMessage="1" promptTitle="FOURTH PLAYTHROUGH" prompt="Enter ^ here to choose New Game Plus Plus Plus." sqref="H52:I53" xr:uid="{B222F7BA-F6AB-4D91-925B-F805CA096CE3}"/>
    <dataValidation allowBlank="1" showInputMessage="1" showErrorMessage="1" promptTitle="START DATE" prompt="Enter the start date of this playthrough below" sqref="F28:O28" xr:uid="{1E1A3693-4DFF-44A6-809D-7CDCBDF660B2}"/>
    <dataValidation allowBlank="1" showInputMessage="1" showErrorMessage="1" promptTitle=" ^" prompt="This is the START SHEET and GUIDE_x000a__x000a_Here you can:_x000a_- select GAME MODE and DIFFICULTY_x000a_- input GAMEPLAN, YEAR and MONTH_x000a_- read a GUIDE to using the GAMEPLAN_x000a__x000a_Click on individual cells for specific information and instructions_x000a__x000a__x000a_" sqref="CA1" xr:uid="{4FAB377B-BF49-48CD-82AC-064E7A3BEBA2}"/>
    <dataValidation allowBlank="1" showInputMessage="1" showErrorMessage="1" promptTitle="START DATE" prompt="Enter the start date of this playthrough here" sqref="F29:O29" xr:uid="{B3A6D5AE-6D4E-4CFE-8F81-65E0B7D68C5C}"/>
  </dataValidations>
  <printOptions horizontalCentered="1" verticalCentered="1" gridLines="1"/>
  <pageMargins left="0.39370078740157483" right="0.39370078740157483" top="0.39370078740157483" bottom="0.39370078740157483" header="0" footer="0"/>
  <pageSetup paperSize="9" scale="50" fitToWidth="0" fitToHeight="0" orientation="landscape" r:id="rId1"/>
  <headerFooter>
    <oddHeader>&amp;C&amp;"Lucida Console,Bold"GAMEPLAN</oddHeader>
  </headerFooter>
  <drawing r:id="rId2"/>
  <extLst>
    <ext xmlns:x14="http://schemas.microsoft.com/office/spreadsheetml/2009/9/main" uri="{78C0D931-6437-407d-A8EE-F0AAD7539E65}">
      <x14:conditionalFormattings>
        <x14:conditionalFormatting xmlns:xm="http://schemas.microsoft.com/office/excel/2006/main">
          <x14:cfRule type="expression" priority="2" id="{420E83A0-B3F4-46D6-AA3C-7107E9254E12}">
            <xm:f>PLANS!$F$3="JULY"</xm:f>
            <x14:dxf>
              <font>
                <color rgb="FFFF6600"/>
              </font>
            </x14:dxf>
          </x14:cfRule>
          <x14:cfRule type="expression" priority="3" id="{EEB5B30E-2458-42BC-9688-1818411C64D6}">
            <xm:f>PLANS!$F$3="JUNE"</xm:f>
            <x14:dxf>
              <font>
                <color rgb="FFFFC000"/>
              </font>
            </x14:dxf>
          </x14:cfRule>
          <x14:cfRule type="expression" priority="4" id="{475E73EB-9F4C-4D96-9097-63A6A04608B3}">
            <xm:f>PLANS!$F$3="MAY"</xm:f>
            <x14:dxf>
              <font>
                <color rgb="FFEBE600"/>
              </font>
            </x14:dxf>
          </x14:cfRule>
          <x14:cfRule type="expression" priority="5" id="{0C679DF4-3AB0-4185-ADF4-51ADACB4415A}">
            <xm:f>PLANS!$F$3="APRIL"</xm:f>
            <x14:dxf>
              <font>
                <color rgb="FF92D050"/>
              </font>
            </x14:dxf>
          </x14:cfRule>
          <x14:cfRule type="expression" priority="6" id="{64F4F1EE-69F8-4DF8-BC2F-8B8E6B42E628}">
            <xm:f>PLANS!$F$3="MARCH"</xm:f>
            <x14:dxf>
              <font>
                <color rgb="FF00B050"/>
              </font>
            </x14:dxf>
          </x14:cfRule>
          <x14:cfRule type="expression" priority="7" id="{9AD8AE4C-1A38-4318-97BC-467D2834AF9A}">
            <xm:f>PLANS!$F$3="FEBRUARY"</xm:f>
            <x14:dxf>
              <font>
                <color rgb="FF00B0F0"/>
              </font>
            </x14:dxf>
          </x14:cfRule>
          <x14:cfRule type="expression" priority="8" id="{A36544B2-6EA3-46B3-B703-193CE149F358}">
            <xm:f>PLANS!$F$3="JANUARY"</xm:f>
            <x14:dxf>
              <font>
                <color rgb="FF0070C0"/>
              </font>
            </x14:dxf>
          </x14:cfRule>
          <x14:cfRule type="expression" priority="9" id="{E86F356E-4AD8-4DDA-98B8-86E77225C020}">
            <xm:f>PLANS!$F$3="DECEMBER"</xm:f>
            <x14:dxf>
              <font>
                <color rgb="FF6600CC"/>
              </font>
            </x14:dxf>
          </x14:cfRule>
          <x14:cfRule type="expression" priority="10" id="{6F70252F-9D24-464D-83C8-17653F1178E1}">
            <xm:f>PLANS!$F$3="NOVEMBER"</xm:f>
            <x14:dxf>
              <font>
                <color rgb="FF9900CC"/>
              </font>
            </x14:dxf>
          </x14:cfRule>
          <x14:cfRule type="expression" priority="11" id="{63E93B54-A1BE-4069-BA40-D1ED9838E981}">
            <xm:f>PLANS!$F$3="OCTOBER"</xm:f>
            <x14:dxf>
              <font>
                <color rgb="FFFF00FF"/>
              </font>
            </x14:dxf>
          </x14:cfRule>
          <x14:cfRule type="expression" priority="12" id="{12C81D4D-BB45-4C66-8807-AE3F35F91575}">
            <xm:f>PLANS!$F$3="SEPTEMBER"</xm:f>
            <x14:dxf>
              <font>
                <color rgb="FFFF0000"/>
              </font>
            </x14:dxf>
          </x14:cfRule>
          <x14:cfRule type="expression" priority="13" id="{CC3B5E6D-C736-402B-AB7A-18CC74DA4203}">
            <xm:f>PLANS!$F$3="AUGUST"</xm:f>
            <x14:dxf>
              <font>
                <color rgb="FFC00000"/>
              </font>
            </x14:dxf>
          </x14:cfRule>
          <xm:sqref>D4</xm:sqref>
        </x14:conditionalFormatting>
        <x14:conditionalFormatting xmlns:xm="http://schemas.microsoft.com/office/excel/2006/main">
          <x14:cfRule type="expression" priority="41" id="{EAE58F25-8CF9-497E-99AB-01642FC0B799}">
            <xm:f>PLANS!$F$3="APRIL"</xm:f>
            <x14:dxf>
              <font>
                <color rgb="FF92D050"/>
              </font>
            </x14:dxf>
          </x14:cfRule>
          <x14:cfRule type="expression" priority="42" id="{56B6192E-AEA0-4721-94D3-3C41C432811C}">
            <xm:f>PLANS!$F$3="MARCH"</xm:f>
            <x14:dxf>
              <font>
                <color rgb="FF00B050"/>
              </font>
            </x14:dxf>
          </x14:cfRule>
          <x14:cfRule type="expression" priority="44" id="{00DBA490-F194-4ED4-A367-912095F88AA9}">
            <xm:f>PLANS!$F$3="JANUARY"</xm:f>
            <x14:dxf>
              <font>
                <color rgb="FF0070C0"/>
              </font>
            </x14:dxf>
          </x14:cfRule>
          <x14:cfRule type="expression" priority="45" id="{3E671D4A-7411-4D1D-A0E2-5CD9DF6FE54C}">
            <xm:f>PLANS!$F$3="DECEMBER"</xm:f>
            <x14:dxf>
              <font>
                <color rgb="FF6600CC"/>
              </font>
            </x14:dxf>
          </x14:cfRule>
          <x14:cfRule type="expression" priority="46" id="{933DBB3F-14E5-40C4-8150-FCA0A55EC299}">
            <xm:f>PLANS!$F$3="NOVEMBER"</xm:f>
            <x14:dxf>
              <font>
                <color rgb="FF9900CC"/>
              </font>
            </x14:dxf>
          </x14:cfRule>
          <x14:cfRule type="expression" priority="47" id="{87EE09A6-FFBA-487B-BBD1-49BDD232EBA5}">
            <xm:f>PLANS!$F$3="OCTOBER"</xm:f>
            <x14:dxf>
              <font>
                <color rgb="FFFF00FF"/>
              </font>
            </x14:dxf>
          </x14:cfRule>
          <x14:cfRule type="expression" priority="48" id="{A8F0E054-F578-4F9A-A1BE-BBAF884E19A7}">
            <xm:f>PLANS!$F$3="SEPTEMBER"</xm:f>
            <x14:dxf>
              <font>
                <color rgb="FFFF0000"/>
              </font>
            </x14:dxf>
          </x14:cfRule>
          <x14:cfRule type="expression" priority="43" id="{963DFDBF-2092-47B1-8340-875DBF7CEAB4}">
            <xm:f>PLANS!$F$3="FEBRUARY"</xm:f>
            <x14:dxf>
              <font>
                <color rgb="FF00B0F0"/>
              </font>
            </x14:dxf>
          </x14:cfRule>
          <x14:cfRule type="expression" priority="38" id="{61FE0701-71D2-477D-A808-AD11546BA371}">
            <xm:f>PLANS!$F$3="JULY"</xm:f>
            <x14:dxf>
              <font>
                <color rgb="FFFF6600"/>
              </font>
            </x14:dxf>
          </x14:cfRule>
          <x14:cfRule type="expression" priority="101" id="{8ABA9921-A22A-4DED-BFE7-9E650DC75E68}">
            <xm:f>PLANS!$F$3="AUGUST"</xm:f>
            <x14:dxf>
              <font>
                <color rgb="FFC00000"/>
              </font>
            </x14:dxf>
          </x14:cfRule>
          <x14:cfRule type="expression" priority="39" id="{81476EBB-AF76-4BE8-B2BD-46C7D11A2D62}">
            <xm:f>PLANS!$F$3="JUNE"</xm:f>
            <x14:dxf>
              <font>
                <color rgb="FFFFC000"/>
              </font>
            </x14:dxf>
          </x14:cfRule>
          <x14:cfRule type="expression" priority="40" id="{1A65DD67-4476-4212-B3F9-652D9C349D76}">
            <xm:f>PLANS!$F$3="MAY"</xm:f>
            <x14:dxf>
              <font>
                <color rgb="FFEBE600"/>
              </font>
            </x14:dxf>
          </x14:cfRule>
          <xm:sqref>F35:O36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7F89C-CADC-4467-9F49-F7FA21492DD2}">
  <sheetPr codeName="Sheet2"/>
  <dimension ref="A1:CI158"/>
  <sheetViews>
    <sheetView showGridLines="0" showRowColHeaders="0" zoomScaleNormal="100" workbookViewId="0">
      <selection activeCell="I20" sqref="I20:L20"/>
    </sheetView>
  </sheetViews>
  <sheetFormatPr defaultColWidth="3.42578125" defaultRowHeight="17.100000000000001" customHeight="1" x14ac:dyDescent="0.15"/>
  <cols>
    <col min="1" max="36" width="3.42578125" style="1"/>
    <col min="37" max="37" width="3.42578125" style="1" customWidth="1"/>
    <col min="38" max="16384" width="3.42578125" style="1"/>
  </cols>
  <sheetData>
    <row r="1" spans="1:79" ht="17.100000000000001" customHeight="1" thickTop="1" x14ac:dyDescent="0.15">
      <c r="A1" s="11"/>
      <c r="B1" s="12"/>
      <c r="C1" s="12"/>
      <c r="D1" s="422">
        <v>2</v>
      </c>
      <c r="E1" s="257"/>
      <c r="F1" s="422">
        <v>4</v>
      </c>
      <c r="G1" s="257"/>
      <c r="H1" s="422">
        <v>6</v>
      </c>
      <c r="I1" s="257"/>
      <c r="J1" s="422">
        <v>8</v>
      </c>
      <c r="K1" s="257"/>
      <c r="L1" s="422">
        <v>10</v>
      </c>
      <c r="M1" s="257"/>
      <c r="N1" s="422">
        <v>12</v>
      </c>
      <c r="O1" s="257"/>
      <c r="P1" s="422">
        <v>14</v>
      </c>
      <c r="Q1" s="257"/>
      <c r="R1" s="422">
        <v>16</v>
      </c>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2146" t="s">
        <v>1548</v>
      </c>
    </row>
    <row r="2" spans="1:79" ht="17.100000000000001" customHeight="1" x14ac:dyDescent="0.15">
      <c r="A2" s="13"/>
      <c r="B2" s="2130"/>
      <c r="C2" s="2130"/>
      <c r="D2" s="2130"/>
      <c r="E2" s="2130"/>
      <c r="F2" s="2130"/>
      <c r="G2" s="2130"/>
      <c r="H2" s="2130"/>
      <c r="I2" s="2130"/>
      <c r="J2" s="2130"/>
      <c r="K2" s="2130"/>
      <c r="L2" s="2130"/>
      <c r="M2" s="2130"/>
      <c r="N2" s="2130"/>
      <c r="O2" s="2130"/>
      <c r="P2" s="2130"/>
      <c r="Q2" s="2130"/>
      <c r="R2" s="2130"/>
      <c r="S2" s="2130"/>
      <c r="T2" s="2184"/>
      <c r="U2" s="2184"/>
      <c r="V2" s="2184"/>
      <c r="W2" s="2184"/>
      <c r="X2" s="2184"/>
      <c r="Y2" s="2184"/>
      <c r="Z2" s="2184"/>
      <c r="AA2" s="2184"/>
      <c r="AB2" s="2184"/>
      <c r="AC2" s="2184"/>
      <c r="AD2" s="2184"/>
      <c r="AE2" s="2184"/>
      <c r="AF2" s="2184"/>
      <c r="AG2" s="2184"/>
      <c r="AH2" s="2184"/>
      <c r="AI2" s="2184"/>
      <c r="AJ2" s="2184"/>
      <c r="AK2" s="2184"/>
      <c r="AL2" s="2184"/>
      <c r="AM2" s="2184"/>
      <c r="AN2" s="2184"/>
      <c r="AO2" s="2184"/>
      <c r="AP2" s="2184"/>
      <c r="AQ2" s="2184"/>
      <c r="AR2" s="2184"/>
      <c r="AS2" s="2184"/>
      <c r="AT2" s="2184"/>
      <c r="AU2" s="2184"/>
      <c r="AV2" s="2184"/>
      <c r="AW2" s="2184"/>
      <c r="AX2" s="2184"/>
      <c r="AY2" s="2184"/>
      <c r="AZ2" s="2184"/>
      <c r="BA2" s="2184"/>
      <c r="BB2" s="2184"/>
      <c r="BC2" s="2184"/>
      <c r="BD2" s="2184"/>
      <c r="BE2" s="2184"/>
      <c r="BF2" s="2184"/>
      <c r="BG2" s="2184"/>
      <c r="BH2" s="2184"/>
      <c r="BI2" s="2184"/>
      <c r="BJ2" s="2184"/>
      <c r="BK2" s="2184"/>
      <c r="BL2" s="2184"/>
      <c r="BM2" s="2184"/>
      <c r="BN2" s="2184"/>
      <c r="BO2" s="2184"/>
      <c r="BP2" s="2184"/>
      <c r="BQ2" s="2184"/>
      <c r="BR2" s="2184"/>
      <c r="BS2" s="2184"/>
      <c r="BT2" s="2184"/>
      <c r="BU2" s="2184"/>
      <c r="BV2" s="2184"/>
      <c r="BW2" s="2184"/>
      <c r="BX2" s="2184"/>
      <c r="BY2" s="2184"/>
      <c r="BZ2" s="2184"/>
      <c r="CA2" s="3"/>
    </row>
    <row r="3" spans="1:79" ht="17.100000000000001" customHeight="1" x14ac:dyDescent="0.15">
      <c r="A3" s="13"/>
      <c r="B3" s="2130"/>
      <c r="C3" s="2185" t="s">
        <v>1096</v>
      </c>
      <c r="D3" s="2185"/>
      <c r="E3" s="2185" t="str">
        <f>IF(OBJECTIVES!$AF$21&gt;=F1,"¿","")</f>
        <v/>
      </c>
      <c r="F3" s="2185"/>
      <c r="G3" s="2185" t="str">
        <f>IF(OBJECTIVES!$AF$21&gt;=H1,"¿","")</f>
        <v/>
      </c>
      <c r="H3" s="2185"/>
      <c r="I3" s="2185" t="str">
        <f>IF(OBJECTIVES!$AF$21&gt;=J1,"¿","")</f>
        <v/>
      </c>
      <c r="J3" s="2185"/>
      <c r="K3" s="2185" t="str">
        <f>IF(OBJECTIVES!$AF$21&gt;=L1,"¿","")</f>
        <v/>
      </c>
      <c r="L3" s="2185"/>
      <c r="M3" s="2185" t="str">
        <f>IF(OBJECTIVES!$AF$21&gt;=N1,"¿","")</f>
        <v/>
      </c>
      <c r="N3" s="2185"/>
      <c r="O3" s="2185" t="str">
        <f>IF(OBJECTIVES!$AF$21&gt;=P1,"¿","")</f>
        <v/>
      </c>
      <c r="P3" s="2185"/>
      <c r="Q3" s="2185" t="str">
        <f>IF(OBJECTIVES!$AF$21&gt;=R1,"¿","")</f>
        <v/>
      </c>
      <c r="R3" s="2185"/>
      <c r="S3" s="2130"/>
      <c r="T3" s="2184"/>
      <c r="U3" s="2184"/>
      <c r="V3" s="2184"/>
      <c r="W3" s="2184"/>
      <c r="X3" s="2184"/>
      <c r="Y3" s="2184"/>
      <c r="Z3" s="2184"/>
      <c r="AA3" s="2184"/>
      <c r="AB3" s="2184"/>
      <c r="AC3" s="2184"/>
      <c r="AD3" s="2184"/>
      <c r="AE3" s="2184"/>
      <c r="AF3" s="2184"/>
      <c r="AG3" s="2184"/>
      <c r="AH3" s="2184"/>
      <c r="AI3" s="2184"/>
      <c r="AJ3" s="2184"/>
      <c r="AK3" s="2184"/>
      <c r="AL3" s="2184"/>
      <c r="AM3" s="2184"/>
      <c r="AN3" s="2184"/>
      <c r="AO3" s="2184"/>
      <c r="AP3" s="2184"/>
      <c r="AQ3" s="2184"/>
      <c r="AR3" s="2184"/>
      <c r="AS3" s="2184"/>
      <c r="AT3" s="2184"/>
      <c r="AU3" s="2184"/>
      <c r="AV3" s="2184"/>
      <c r="AW3" s="2184"/>
      <c r="AX3" s="2184"/>
      <c r="AY3" s="2184"/>
      <c r="AZ3" s="2184"/>
      <c r="BA3" s="2184"/>
      <c r="BB3" s="2184"/>
      <c r="BC3" s="2184"/>
      <c r="BD3" s="2184"/>
      <c r="BE3" s="2184"/>
      <c r="BF3" s="2184"/>
      <c r="BG3" s="2184"/>
      <c r="BH3" s="2184"/>
      <c r="BI3" s="2184"/>
      <c r="BJ3" s="2184"/>
      <c r="BK3" s="2184"/>
      <c r="BL3" s="2184"/>
      <c r="BM3" s="2184"/>
      <c r="BN3" s="2184"/>
      <c r="BO3" s="2184"/>
      <c r="BP3" s="2184"/>
      <c r="BQ3" s="2184"/>
      <c r="BR3" s="2184"/>
      <c r="BS3" s="2184"/>
      <c r="BT3" s="2184"/>
      <c r="BU3" s="2184"/>
      <c r="BV3" s="2184"/>
      <c r="BW3" s="2184"/>
      <c r="BX3" s="2184"/>
      <c r="BY3" s="2184"/>
      <c r="BZ3" s="2184"/>
      <c r="CA3" s="3"/>
    </row>
    <row r="4" spans="1:79" ht="17.100000000000001" customHeight="1" x14ac:dyDescent="0.15">
      <c r="A4" s="13"/>
      <c r="B4" s="2130"/>
      <c r="C4" s="2185"/>
      <c r="D4" s="2185"/>
      <c r="E4" s="2185"/>
      <c r="F4" s="2185"/>
      <c r="G4" s="2185"/>
      <c r="H4" s="2185"/>
      <c r="I4" s="2185"/>
      <c r="J4" s="2185"/>
      <c r="K4" s="2185"/>
      <c r="L4" s="2185"/>
      <c r="M4" s="2185"/>
      <c r="N4" s="2185"/>
      <c r="O4" s="2185"/>
      <c r="P4" s="2185"/>
      <c r="Q4" s="2185"/>
      <c r="R4" s="2185"/>
      <c r="S4" s="2130"/>
      <c r="T4" s="2184"/>
      <c r="U4" s="2184"/>
      <c r="V4" s="2184"/>
      <c r="W4" s="2184"/>
      <c r="X4" s="2184"/>
      <c r="Y4" s="2184"/>
      <c r="Z4" s="2184"/>
      <c r="AA4" s="2184"/>
      <c r="AB4" s="2184"/>
      <c r="AC4" s="2184"/>
      <c r="AD4" s="2184"/>
      <c r="AE4" s="2184"/>
      <c r="AF4" s="2184"/>
      <c r="AG4" s="2184"/>
      <c r="AH4" s="2184"/>
      <c r="AI4" s="2184"/>
      <c r="AJ4" s="2184"/>
      <c r="AK4" s="2184"/>
      <c r="AL4" s="2184"/>
      <c r="AM4" s="2184"/>
      <c r="AN4" s="2184"/>
      <c r="AO4" s="2184"/>
      <c r="AP4" s="2184"/>
      <c r="AQ4" s="2184"/>
      <c r="AR4" s="2184"/>
      <c r="AS4" s="2184"/>
      <c r="AT4" s="2184"/>
      <c r="AU4" s="2184"/>
      <c r="AV4" s="2184"/>
      <c r="AW4" s="2184"/>
      <c r="AX4" s="2184"/>
      <c r="AY4" s="2184"/>
      <c r="AZ4" s="2184"/>
      <c r="BA4" s="2184"/>
      <c r="BB4" s="2184"/>
      <c r="BC4" s="2184"/>
      <c r="BD4" s="2184"/>
      <c r="BE4" s="2184"/>
      <c r="BF4" s="2184"/>
      <c r="BG4" s="2184"/>
      <c r="BH4" s="2184"/>
      <c r="BI4" s="2184"/>
      <c r="BJ4" s="2184"/>
      <c r="BK4" s="2184"/>
      <c r="BL4" s="2184"/>
      <c r="BM4" s="2184"/>
      <c r="BN4" s="2184"/>
      <c r="BO4" s="2184"/>
      <c r="BP4" s="2184"/>
      <c r="BQ4" s="2184"/>
      <c r="BR4" s="2184"/>
      <c r="BS4" s="2184"/>
      <c r="BT4" s="2184"/>
      <c r="BU4" s="2184"/>
      <c r="BV4" s="2184"/>
      <c r="BW4" s="2184"/>
      <c r="BX4" s="2184"/>
      <c r="BY4" s="2184"/>
      <c r="BZ4" s="2184"/>
      <c r="CA4" s="3"/>
    </row>
    <row r="5" spans="1:79" ht="17.100000000000001" customHeight="1" x14ac:dyDescent="0.15">
      <c r="A5" s="13"/>
      <c r="B5" s="2130"/>
      <c r="C5" s="65" t="s">
        <v>215</v>
      </c>
      <c r="D5" s="2130"/>
      <c r="E5" s="2130"/>
      <c r="F5" s="2130"/>
      <c r="G5" s="2130"/>
      <c r="H5" s="2130"/>
      <c r="I5" s="2130"/>
      <c r="J5" s="2130"/>
      <c r="K5" s="2130"/>
      <c r="L5" s="2130"/>
      <c r="M5" s="2130"/>
      <c r="N5" s="2130"/>
      <c r="O5" s="2130"/>
      <c r="P5" s="2130"/>
      <c r="Q5" s="2130"/>
      <c r="R5" s="2130"/>
      <c r="S5" s="2130"/>
      <c r="T5" s="2184"/>
      <c r="U5" s="2184"/>
      <c r="V5" s="2184"/>
      <c r="W5" s="2184"/>
      <c r="X5" s="2184"/>
      <c r="Y5" s="2184"/>
      <c r="Z5" s="2184"/>
      <c r="AA5" s="2184"/>
      <c r="AB5" s="2184"/>
      <c r="AC5" s="2184"/>
      <c r="AD5" s="2184"/>
      <c r="AE5" s="2184"/>
      <c r="AF5" s="2184"/>
      <c r="AG5" s="2184"/>
      <c r="AH5" s="2184"/>
      <c r="AI5" s="2184"/>
      <c r="AJ5" s="2184"/>
      <c r="AK5" s="2184"/>
      <c r="AL5" s="2184"/>
      <c r="AM5" s="2184"/>
      <c r="AN5" s="2184"/>
      <c r="AO5" s="2184"/>
      <c r="AP5" s="2184"/>
      <c r="AQ5" s="2184"/>
      <c r="AR5" s="2184"/>
      <c r="AS5" s="2184"/>
      <c r="AT5" s="2184"/>
      <c r="AU5" s="2184"/>
      <c r="AV5" s="2184"/>
      <c r="AW5" s="2184"/>
      <c r="AX5" s="2184"/>
      <c r="AY5" s="2184"/>
      <c r="AZ5" s="2184"/>
      <c r="BA5" s="2184"/>
      <c r="BB5" s="2184"/>
      <c r="BC5" s="2184"/>
      <c r="BD5" s="2184"/>
      <c r="BE5" s="2184"/>
      <c r="BF5" s="2184"/>
      <c r="BG5" s="2184"/>
      <c r="BH5" s="2184"/>
      <c r="BI5" s="2184"/>
      <c r="BJ5" s="2184"/>
      <c r="BK5" s="2184"/>
      <c r="BL5" s="2184"/>
      <c r="BM5" s="2184"/>
      <c r="BN5" s="2184"/>
      <c r="BO5" s="2184"/>
      <c r="BP5" s="2184"/>
      <c r="BQ5" s="2184"/>
      <c r="BR5" s="2184"/>
      <c r="BS5" s="2184"/>
      <c r="BT5" s="2184"/>
      <c r="BU5" s="2184"/>
      <c r="BV5" s="2184"/>
      <c r="BW5" s="2184"/>
      <c r="BX5" s="2184"/>
      <c r="BY5" s="2184"/>
      <c r="BZ5" s="2184"/>
      <c r="CA5" s="3"/>
    </row>
    <row r="6" spans="1:79" ht="17.100000000000001" customHeight="1" x14ac:dyDescent="0.15">
      <c r="A6" s="13"/>
      <c r="B6" s="2130"/>
      <c r="C6" s="2186" t="str">
        <f ca="1">IF(ACTIVITIES!$CH$37&gt;=0.5,"♥","")</f>
        <v/>
      </c>
      <c r="D6" s="2186"/>
      <c r="E6" s="2186" t="str">
        <f ca="1">IF(ACTIVITIES!$CH$37&gt;=1.5,"♥","")</f>
        <v/>
      </c>
      <c r="F6" s="2186"/>
      <c r="G6" s="2186" t="str">
        <f ca="1">IF(ACTIVITIES!$CH$37&gt;=2.5,"♥","")</f>
        <v/>
      </c>
      <c r="H6" s="2186"/>
      <c r="I6" s="2186" t="str">
        <f ca="1">IF(ACTIVITIES!$CH$37&gt;=3.5,"♥","")</f>
        <v/>
      </c>
      <c r="J6" s="2186"/>
      <c r="K6" s="2186" t="str">
        <f ca="1">IF(ACTIVITIES!$CH$37&gt;=4.5,"♥","")</f>
        <v/>
      </c>
      <c r="L6" s="2186"/>
      <c r="M6" s="2186" t="str">
        <f ca="1">IF(ACTIVITIES!$CH$37&gt;=5.5,"♥","")</f>
        <v/>
      </c>
      <c r="N6" s="2186"/>
      <c r="O6" s="2186" t="str">
        <f ca="1">IF(ACTIVITIES!$CH$37&gt;=6.5,"♥","")</f>
        <v/>
      </c>
      <c r="P6" s="2186"/>
      <c r="Q6" s="2186" t="str">
        <f ca="1">IF(ACTIVITIES!$CH$37&gt;=7.5,"♥","")</f>
        <v/>
      </c>
      <c r="R6" s="2186"/>
      <c r="S6" s="2130"/>
      <c r="T6" s="2184"/>
      <c r="U6" s="2184"/>
      <c r="V6" s="2184"/>
      <c r="W6" s="2184"/>
      <c r="X6" s="2184"/>
      <c r="Y6" s="2184"/>
      <c r="Z6" s="2184"/>
      <c r="AA6" s="2184"/>
      <c r="AB6" s="2184"/>
      <c r="AC6" s="2184"/>
      <c r="AD6" s="2184"/>
      <c r="AE6" s="2184"/>
      <c r="AF6" s="2184"/>
      <c r="AG6" s="2184"/>
      <c r="AH6" s="2184"/>
      <c r="AI6" s="2184"/>
      <c r="AJ6" s="2184"/>
      <c r="AK6" s="2184"/>
      <c r="AL6" s="2184"/>
      <c r="AM6" s="2184"/>
      <c r="AN6" s="2184"/>
      <c r="AO6" s="2184"/>
      <c r="AP6" s="2184"/>
      <c r="AQ6" s="2184"/>
      <c r="AR6" s="2184"/>
      <c r="AS6" s="2184"/>
      <c r="AT6" s="2184"/>
      <c r="AU6" s="2184"/>
      <c r="AV6" s="2184"/>
      <c r="AW6" s="2184"/>
      <c r="AX6" s="2184"/>
      <c r="AY6" s="2184"/>
      <c r="AZ6" s="2184"/>
      <c r="BA6" s="2184"/>
      <c r="BB6" s="2184"/>
      <c r="BC6" s="2184"/>
      <c r="BD6" s="2184"/>
      <c r="BE6" s="2184"/>
      <c r="BF6" s="2184"/>
      <c r="BG6" s="2184"/>
      <c r="BH6" s="2184"/>
      <c r="BI6" s="2184"/>
      <c r="BJ6" s="2184"/>
      <c r="BK6" s="2184"/>
      <c r="BL6" s="2184"/>
      <c r="BM6" s="2184"/>
      <c r="BN6" s="2184"/>
      <c r="BO6" s="2184"/>
      <c r="BP6" s="2184"/>
      <c r="BQ6" s="2184"/>
      <c r="BR6" s="2184"/>
      <c r="BS6" s="2184"/>
      <c r="BT6" s="2184"/>
      <c r="BU6" s="2184"/>
      <c r="BV6" s="2184"/>
      <c r="BW6" s="2184"/>
      <c r="BX6" s="2184"/>
      <c r="BY6" s="2184"/>
      <c r="BZ6" s="2184"/>
      <c r="CA6" s="3"/>
    </row>
    <row r="7" spans="1:79" ht="17.100000000000001" customHeight="1" x14ac:dyDescent="0.15">
      <c r="A7" s="13"/>
      <c r="B7" s="2130"/>
      <c r="C7" s="2186"/>
      <c r="D7" s="2186"/>
      <c r="E7" s="2186"/>
      <c r="F7" s="2186"/>
      <c r="G7" s="2186"/>
      <c r="H7" s="2186"/>
      <c r="I7" s="2186"/>
      <c r="J7" s="2186"/>
      <c r="K7" s="2186"/>
      <c r="L7" s="2186"/>
      <c r="M7" s="2186"/>
      <c r="N7" s="2186"/>
      <c r="O7" s="2186"/>
      <c r="P7" s="2186"/>
      <c r="Q7" s="2186"/>
      <c r="R7" s="2186"/>
      <c r="S7" s="2130"/>
      <c r="T7" s="2184"/>
      <c r="U7" s="2184"/>
      <c r="V7" s="2184"/>
      <c r="W7" s="2184"/>
      <c r="X7" s="2184"/>
      <c r="Y7" s="2184"/>
      <c r="Z7" s="2184"/>
      <c r="AA7" s="2184"/>
      <c r="AB7" s="2184"/>
      <c r="AC7" s="2184"/>
      <c r="AD7" s="2184"/>
      <c r="AE7" s="2184"/>
      <c r="AF7" s="2184"/>
      <c r="AG7" s="2184"/>
      <c r="AH7" s="2184"/>
      <c r="AI7" s="2184"/>
      <c r="AJ7" s="2184"/>
      <c r="AK7" s="2184"/>
      <c r="AL7" s="2184"/>
      <c r="AM7" s="2184"/>
      <c r="AN7" s="2184"/>
      <c r="AO7" s="2184"/>
      <c r="AP7" s="2184"/>
      <c r="AQ7" s="2184"/>
      <c r="AR7" s="2184"/>
      <c r="AS7" s="2184"/>
      <c r="AT7" s="2184"/>
      <c r="AU7" s="2184"/>
      <c r="AV7" s="2184"/>
      <c r="AW7" s="2184"/>
      <c r="AX7" s="2184"/>
      <c r="AY7" s="2184"/>
      <c r="AZ7" s="2184"/>
      <c r="BA7" s="2184"/>
      <c r="BB7" s="2184"/>
      <c r="BC7" s="2184"/>
      <c r="BD7" s="2184"/>
      <c r="BE7" s="2184"/>
      <c r="BF7" s="2184"/>
      <c r="BG7" s="2184"/>
      <c r="BH7" s="2184"/>
      <c r="BI7" s="2184"/>
      <c r="BJ7" s="2184"/>
      <c r="BK7" s="2184"/>
      <c r="BL7" s="2184"/>
      <c r="BM7" s="2184"/>
      <c r="BN7" s="2184"/>
      <c r="BO7" s="2184"/>
      <c r="BP7" s="2184"/>
      <c r="BQ7" s="2184"/>
      <c r="BR7" s="2184"/>
      <c r="BS7" s="2184"/>
      <c r="BT7" s="2184"/>
      <c r="BU7" s="2184"/>
      <c r="BV7" s="2184"/>
      <c r="BW7" s="2184"/>
      <c r="BX7" s="2184"/>
      <c r="BY7" s="2184"/>
      <c r="BZ7" s="2184"/>
      <c r="CA7" s="3"/>
    </row>
    <row r="8" spans="1:79" ht="17.100000000000001" customHeight="1" x14ac:dyDescent="0.15">
      <c r="A8" s="13"/>
      <c r="B8" s="2130"/>
      <c r="C8" s="1446" t="s">
        <v>1550</v>
      </c>
      <c r="D8" s="65"/>
      <c r="E8" s="2130"/>
      <c r="F8" s="2130"/>
      <c r="G8" s="2130"/>
      <c r="H8" s="2130"/>
      <c r="I8" s="2130"/>
      <c r="J8" s="2130"/>
      <c r="K8" s="2130"/>
      <c r="L8" s="2130"/>
      <c r="M8" s="2130"/>
      <c r="N8" s="2130"/>
      <c r="O8" s="2130"/>
      <c r="P8" s="2130"/>
      <c r="Q8" s="2130"/>
      <c r="R8" s="2130"/>
      <c r="S8" s="2130"/>
      <c r="T8" s="2184"/>
      <c r="U8" s="2184"/>
      <c r="V8" s="2184"/>
      <c r="W8" s="2184"/>
      <c r="X8" s="2184"/>
      <c r="Y8" s="2184"/>
      <c r="Z8" s="2184"/>
      <c r="AA8" s="2184"/>
      <c r="AB8" s="2184"/>
      <c r="AC8" s="2184"/>
      <c r="AD8" s="2184"/>
      <c r="AE8" s="2184"/>
      <c r="AF8" s="2184"/>
      <c r="AG8" s="2184"/>
      <c r="AH8" s="2184"/>
      <c r="AI8" s="2184"/>
      <c r="AJ8" s="2184"/>
      <c r="AK8" s="2184"/>
      <c r="AL8" s="2184"/>
      <c r="AM8" s="2184"/>
      <c r="AN8" s="2184"/>
      <c r="AO8" s="2184"/>
      <c r="AP8" s="2184"/>
      <c r="AQ8" s="2184"/>
      <c r="AR8" s="2184"/>
      <c r="AS8" s="2184"/>
      <c r="AT8" s="2184"/>
      <c r="AU8" s="2184"/>
      <c r="AV8" s="2184"/>
      <c r="AW8" s="2184"/>
      <c r="AX8" s="2184"/>
      <c r="AY8" s="2184"/>
      <c r="AZ8" s="2184"/>
      <c r="BA8" s="2184"/>
      <c r="BB8" s="2184"/>
      <c r="BC8" s="2184"/>
      <c r="BD8" s="2184"/>
      <c r="BE8" s="2184"/>
      <c r="BF8" s="2184"/>
      <c r="BG8" s="2184"/>
      <c r="BH8" s="2184"/>
      <c r="BI8" s="2184"/>
      <c r="BJ8" s="2184"/>
      <c r="BK8" s="2184"/>
      <c r="BL8" s="2184"/>
      <c r="BM8" s="2184"/>
      <c r="BN8" s="2184"/>
      <c r="BO8" s="2184"/>
      <c r="BP8" s="2184"/>
      <c r="BQ8" s="2184"/>
      <c r="BR8" s="2184"/>
      <c r="BS8" s="2184"/>
      <c r="BT8" s="2184"/>
      <c r="BU8" s="2184"/>
      <c r="BV8" s="2184"/>
      <c r="BW8" s="2184"/>
      <c r="BX8" s="2184"/>
      <c r="BY8" s="2184"/>
      <c r="BZ8" s="2184"/>
      <c r="CA8" s="3"/>
    </row>
    <row r="9" spans="1:79" ht="17.100000000000001" customHeight="1" x14ac:dyDescent="0.25">
      <c r="A9" s="13"/>
      <c r="B9" s="2130"/>
      <c r="C9" s="2138"/>
      <c r="D9" s="2130"/>
      <c r="E9" s="2139"/>
      <c r="F9" s="2140"/>
      <c r="G9" s="2130"/>
      <c r="H9" s="2130"/>
      <c r="I9" s="2130"/>
      <c r="J9" s="2130"/>
      <c r="K9" s="2130"/>
      <c r="L9" s="2130"/>
      <c r="M9" s="2130"/>
      <c r="N9" s="2130"/>
      <c r="O9" s="2130"/>
      <c r="P9" s="2130"/>
      <c r="Q9" s="2130"/>
      <c r="R9" s="2130"/>
      <c r="S9" s="2130"/>
      <c r="T9" s="2184"/>
      <c r="U9" s="2184"/>
      <c r="V9" s="2184"/>
      <c r="W9" s="2184"/>
      <c r="X9" s="2184"/>
      <c r="Y9" s="2184"/>
      <c r="Z9" s="2184"/>
      <c r="AA9" s="2184"/>
      <c r="AB9" s="2184"/>
      <c r="AC9" s="2184"/>
      <c r="AD9" s="2184"/>
      <c r="AE9" s="2184"/>
      <c r="AF9" s="2184"/>
      <c r="AG9" s="2184"/>
      <c r="AH9" s="2184"/>
      <c r="AI9" s="2184"/>
      <c r="AJ9" s="2184"/>
      <c r="AK9" s="2184"/>
      <c r="AL9" s="2184"/>
      <c r="AM9" s="2184"/>
      <c r="AN9" s="2184"/>
      <c r="AO9" s="2184"/>
      <c r="AP9" s="2184"/>
      <c r="AQ9" s="2184"/>
      <c r="AR9" s="2184"/>
      <c r="AS9" s="2184"/>
      <c r="AT9" s="2184"/>
      <c r="AU9" s="2184"/>
      <c r="AV9" s="2184"/>
      <c r="AW9" s="2184"/>
      <c r="AX9" s="2184"/>
      <c r="AY9" s="2184"/>
      <c r="AZ9" s="2184"/>
      <c r="BA9" s="2184"/>
      <c r="BB9" s="2184"/>
      <c r="BC9" s="2184"/>
      <c r="BD9" s="2184"/>
      <c r="BE9" s="2184"/>
      <c r="BF9" s="2184"/>
      <c r="BG9" s="2184"/>
      <c r="BH9" s="2184"/>
      <c r="BI9" s="2184"/>
      <c r="BJ9" s="2184"/>
      <c r="BK9" s="2184"/>
      <c r="BL9" s="2184"/>
      <c r="BM9" s="2184"/>
      <c r="BN9" s="2184"/>
      <c r="BO9" s="2184"/>
      <c r="BP9" s="2184"/>
      <c r="BQ9" s="2184"/>
      <c r="BR9" s="2184"/>
      <c r="BS9" s="2184"/>
      <c r="BT9" s="2184"/>
      <c r="BU9" s="2184"/>
      <c r="BV9" s="2184"/>
      <c r="BW9" s="2184"/>
      <c r="BX9" s="2184"/>
      <c r="BY9" s="2184"/>
      <c r="BZ9" s="2184"/>
      <c r="CA9" s="3"/>
    </row>
    <row r="10" spans="1:79" ht="17.100000000000001" customHeight="1" x14ac:dyDescent="0.15">
      <c r="A10" s="13"/>
      <c r="B10" s="2130"/>
      <c r="C10" s="2130"/>
      <c r="D10" s="2131"/>
      <c r="E10" s="2130"/>
      <c r="F10" s="2130"/>
      <c r="G10" s="2130"/>
      <c r="H10" s="2130"/>
      <c r="I10" s="2130"/>
      <c r="J10" s="2130"/>
      <c r="K10" s="2130"/>
      <c r="L10" s="2130"/>
      <c r="M10" s="2130"/>
      <c r="N10" s="2130"/>
      <c r="O10" s="2130"/>
      <c r="P10" s="2130"/>
      <c r="Q10" s="2130"/>
      <c r="R10" s="2130"/>
      <c r="S10" s="2130"/>
      <c r="T10" s="2184"/>
      <c r="U10" s="2184"/>
      <c r="V10" s="2184"/>
      <c r="W10" s="2184"/>
      <c r="X10" s="2184"/>
      <c r="Y10" s="2184"/>
      <c r="Z10" s="2184"/>
      <c r="AA10" s="2184"/>
      <c r="AB10" s="2184"/>
      <c r="AC10" s="2184"/>
      <c r="AD10" s="2184"/>
      <c r="AE10" s="2184"/>
      <c r="AF10" s="2184"/>
      <c r="AG10" s="2184"/>
      <c r="AH10" s="2184"/>
      <c r="AI10" s="2184"/>
      <c r="AJ10" s="2184"/>
      <c r="AK10" s="2184"/>
      <c r="AL10" s="2184"/>
      <c r="AM10" s="2184"/>
      <c r="AN10" s="2184"/>
      <c r="AO10" s="2184"/>
      <c r="AP10" s="2184"/>
      <c r="AQ10" s="2184"/>
      <c r="AR10" s="2184"/>
      <c r="AS10" s="2184"/>
      <c r="AT10" s="2184"/>
      <c r="AU10" s="2184"/>
      <c r="AV10" s="2184"/>
      <c r="AW10" s="2184"/>
      <c r="AX10" s="2184"/>
      <c r="AY10" s="2184"/>
      <c r="AZ10" s="2184"/>
      <c r="BA10" s="2184"/>
      <c r="BB10" s="2184"/>
      <c r="BC10" s="2184"/>
      <c r="BD10" s="2184"/>
      <c r="BE10" s="2184"/>
      <c r="BF10" s="2184"/>
      <c r="BG10" s="2184"/>
      <c r="BH10" s="2184"/>
      <c r="BI10" s="2184"/>
      <c r="BJ10" s="2184"/>
      <c r="BK10" s="2184"/>
      <c r="BL10" s="2184"/>
      <c r="BM10" s="2184"/>
      <c r="BN10" s="2184"/>
      <c r="BO10" s="2184"/>
      <c r="BP10" s="2184"/>
      <c r="BQ10" s="2184"/>
      <c r="BR10" s="2184"/>
      <c r="BS10" s="2184"/>
      <c r="BT10" s="2184"/>
      <c r="BU10" s="2184"/>
      <c r="BV10" s="2184"/>
      <c r="BW10" s="2184"/>
      <c r="BX10" s="2184"/>
      <c r="BY10" s="2184"/>
      <c r="BZ10" s="2184"/>
      <c r="CA10" s="3"/>
    </row>
    <row r="11" spans="1:79" ht="17.100000000000001" customHeight="1" x14ac:dyDescent="0.15">
      <c r="A11" s="13"/>
      <c r="B11" s="2130"/>
      <c r="C11" s="2130"/>
      <c r="D11" s="2130"/>
      <c r="E11" s="2130"/>
      <c r="F11" s="2130"/>
      <c r="G11" s="2130"/>
      <c r="H11" s="2130"/>
      <c r="I11" s="2130"/>
      <c r="J11" s="2130"/>
      <c r="K11" s="2130"/>
      <c r="L11" s="2130"/>
      <c r="M11" s="2130"/>
      <c r="N11" s="2130"/>
      <c r="O11" s="2130"/>
      <c r="P11" s="2130"/>
      <c r="Q11" s="2130"/>
      <c r="R11" s="2130"/>
      <c r="S11" s="2130"/>
      <c r="T11" s="2184"/>
      <c r="U11" s="2184"/>
      <c r="V11" s="2184"/>
      <c r="W11" s="2184"/>
      <c r="X11" s="2184"/>
      <c r="Y11" s="2184"/>
      <c r="Z11" s="2184"/>
      <c r="AA11" s="2184"/>
      <c r="AB11" s="2184"/>
      <c r="AC11" s="2184"/>
      <c r="AD11" s="2184"/>
      <c r="AE11" s="2184"/>
      <c r="AF11" s="2184"/>
      <c r="AG11" s="2184"/>
      <c r="AH11" s="2184"/>
      <c r="AI11" s="2184"/>
      <c r="AJ11" s="2184"/>
      <c r="AK11" s="2184"/>
      <c r="AL11" s="2184"/>
      <c r="AM11" s="2184"/>
      <c r="AN11" s="2184"/>
      <c r="AO11" s="2184"/>
      <c r="AP11" s="2184"/>
      <c r="AQ11" s="2184"/>
      <c r="AR11" s="2184"/>
      <c r="AS11" s="2184"/>
      <c r="AT11" s="2184"/>
      <c r="AU11" s="2184"/>
      <c r="AV11" s="2184"/>
      <c r="AW11" s="2184"/>
      <c r="AX11" s="2184"/>
      <c r="AY11" s="2184"/>
      <c r="AZ11" s="2184"/>
      <c r="BA11" s="2184"/>
      <c r="BB11" s="2184"/>
      <c r="BC11" s="2184"/>
      <c r="BD11" s="2184"/>
      <c r="BE11" s="2184"/>
      <c r="BF11" s="2184"/>
      <c r="BG11" s="2184"/>
      <c r="BH11" s="2184"/>
      <c r="BI11" s="2184"/>
      <c r="BJ11" s="2184"/>
      <c r="BK11" s="2184"/>
      <c r="BL11" s="2184"/>
      <c r="BM11" s="2184"/>
      <c r="BN11" s="2184"/>
      <c r="BO11" s="2184"/>
      <c r="BP11" s="2184"/>
      <c r="BQ11" s="2184"/>
      <c r="BR11" s="2184"/>
      <c r="BS11" s="2184"/>
      <c r="BT11" s="2184"/>
      <c r="BU11" s="2184"/>
      <c r="BV11" s="2184"/>
      <c r="BW11" s="2184"/>
      <c r="BX11" s="2184"/>
      <c r="BY11" s="2184"/>
      <c r="BZ11" s="2184"/>
      <c r="CA11" s="3"/>
    </row>
    <row r="12" spans="1:79" ht="17.100000000000001" customHeight="1" x14ac:dyDescent="0.15">
      <c r="A12" s="13"/>
      <c r="B12" s="2130"/>
      <c r="C12" s="2130"/>
      <c r="D12" s="2130"/>
      <c r="E12" s="2130"/>
      <c r="F12" s="2130"/>
      <c r="G12" s="2130"/>
      <c r="H12" s="2130"/>
      <c r="I12" s="2130"/>
      <c r="J12" s="2130"/>
      <c r="K12" s="2130"/>
      <c r="L12" s="2130"/>
      <c r="M12" s="2130"/>
      <c r="N12" s="2130"/>
      <c r="O12" s="2130"/>
      <c r="P12" s="2130"/>
      <c r="Q12" s="2130"/>
      <c r="R12" s="2130"/>
      <c r="S12" s="2130"/>
      <c r="T12" s="2184"/>
      <c r="U12" s="2184"/>
      <c r="V12" s="2184"/>
      <c r="W12" s="2184"/>
      <c r="X12" s="2184"/>
      <c r="Y12" s="2184"/>
      <c r="Z12" s="2184"/>
      <c r="AA12" s="2184"/>
      <c r="AB12" s="2184"/>
      <c r="AC12" s="2184"/>
      <c r="AD12" s="2184"/>
      <c r="AE12" s="2184"/>
      <c r="AF12" s="2184"/>
      <c r="AG12" s="2184"/>
      <c r="AH12" s="2184"/>
      <c r="AI12" s="2184"/>
      <c r="AJ12" s="2184"/>
      <c r="AK12" s="2184"/>
      <c r="AL12" s="2184"/>
      <c r="AM12" s="2184"/>
      <c r="AN12" s="2184"/>
      <c r="AO12" s="2184"/>
      <c r="AP12" s="2184"/>
      <c r="AQ12" s="2184"/>
      <c r="AR12" s="2184"/>
      <c r="AS12" s="2184"/>
      <c r="AT12" s="2184"/>
      <c r="AU12" s="2184"/>
      <c r="AV12" s="2184"/>
      <c r="AW12" s="2184"/>
      <c r="AX12" s="2184"/>
      <c r="AY12" s="2184"/>
      <c r="AZ12" s="2184"/>
      <c r="BA12" s="2184"/>
      <c r="BB12" s="2184"/>
      <c r="BC12" s="2184"/>
      <c r="BD12" s="2184"/>
      <c r="BE12" s="2184"/>
      <c r="BF12" s="2184"/>
      <c r="BG12" s="2184"/>
      <c r="BH12" s="2184"/>
      <c r="BI12" s="2184"/>
      <c r="BJ12" s="2184"/>
      <c r="BK12" s="2184"/>
      <c r="BL12" s="2184"/>
      <c r="BM12" s="2184"/>
      <c r="BN12" s="2184"/>
      <c r="BO12" s="2184"/>
      <c r="BP12" s="2184"/>
      <c r="BQ12" s="2184"/>
      <c r="BR12" s="2184"/>
      <c r="BS12" s="2184"/>
      <c r="BT12" s="2184"/>
      <c r="BU12" s="2184"/>
      <c r="BV12" s="2184"/>
      <c r="BW12" s="2184"/>
      <c r="BX12" s="2184"/>
      <c r="BY12" s="2184"/>
      <c r="BZ12" s="2184"/>
      <c r="CA12" s="3"/>
    </row>
    <row r="13" spans="1:79" ht="17.100000000000001" customHeight="1" x14ac:dyDescent="0.15">
      <c r="A13" s="13"/>
      <c r="B13" s="2130"/>
      <c r="C13" s="2130"/>
      <c r="D13" s="2130"/>
      <c r="E13" s="2130"/>
      <c r="F13" s="2130"/>
      <c r="G13" s="2130"/>
      <c r="H13" s="2130"/>
      <c r="I13" s="2130"/>
      <c r="J13" s="2130"/>
      <c r="K13" s="2130"/>
      <c r="L13" s="2130"/>
      <c r="M13" s="2130"/>
      <c r="N13" s="2130"/>
      <c r="O13" s="2130"/>
      <c r="P13" s="2130"/>
      <c r="Q13" s="2130"/>
      <c r="R13" s="2130"/>
      <c r="S13" s="2130"/>
      <c r="T13" s="2184"/>
      <c r="U13" s="2184"/>
      <c r="V13" s="2184"/>
      <c r="W13" s="2184"/>
      <c r="X13" s="2184"/>
      <c r="Y13" s="2184"/>
      <c r="Z13" s="2184"/>
      <c r="AA13" s="2184"/>
      <c r="AB13" s="2184"/>
      <c r="AC13" s="2184"/>
      <c r="AD13" s="2184"/>
      <c r="AE13" s="2184"/>
      <c r="AF13" s="2184"/>
      <c r="AG13" s="2184"/>
      <c r="AH13" s="2184"/>
      <c r="AI13" s="2184"/>
      <c r="AJ13" s="2184"/>
      <c r="AK13" s="2184"/>
      <c r="AL13" s="2184"/>
      <c r="AM13" s="2184"/>
      <c r="AN13" s="2184"/>
      <c r="AO13" s="2184"/>
      <c r="AP13" s="2184"/>
      <c r="AQ13" s="2184"/>
      <c r="AR13" s="2184"/>
      <c r="AS13" s="2184"/>
      <c r="AT13" s="2184"/>
      <c r="AU13" s="2184"/>
      <c r="AV13" s="2184"/>
      <c r="AW13" s="2184"/>
      <c r="AX13" s="2184"/>
      <c r="AY13" s="2184"/>
      <c r="AZ13" s="2184"/>
      <c r="BA13" s="2184"/>
      <c r="BB13" s="2184"/>
      <c r="BC13" s="2184"/>
      <c r="BD13" s="2184"/>
      <c r="BE13" s="2184"/>
      <c r="BF13" s="2184"/>
      <c r="BG13" s="2184"/>
      <c r="BH13" s="2184"/>
      <c r="BI13" s="2184"/>
      <c r="BJ13" s="2184"/>
      <c r="BK13" s="2184"/>
      <c r="BL13" s="2184"/>
      <c r="BM13" s="2184"/>
      <c r="BN13" s="2184"/>
      <c r="BO13" s="2184"/>
      <c r="BP13" s="2184"/>
      <c r="BQ13" s="2184"/>
      <c r="BR13" s="2184"/>
      <c r="BS13" s="2184"/>
      <c r="BT13" s="2184"/>
      <c r="BU13" s="2184"/>
      <c r="BV13" s="2184"/>
      <c r="BW13" s="2184"/>
      <c r="BX13" s="2184"/>
      <c r="BY13" s="2184"/>
      <c r="BZ13" s="2184"/>
      <c r="CA13" s="3"/>
    </row>
    <row r="14" spans="1:79" ht="17.100000000000001" customHeight="1" x14ac:dyDescent="0.15">
      <c r="A14" s="13"/>
      <c r="B14" s="2130"/>
      <c r="C14" s="2130"/>
      <c r="D14" s="2130"/>
      <c r="E14" s="2130"/>
      <c r="F14" s="2130"/>
      <c r="G14" s="2130"/>
      <c r="H14" s="2130"/>
      <c r="I14" s="2130"/>
      <c r="J14" s="2130"/>
      <c r="K14" s="2130"/>
      <c r="L14" s="2130"/>
      <c r="M14" s="2130"/>
      <c r="N14" s="2130"/>
      <c r="O14" s="2130"/>
      <c r="P14" s="2130"/>
      <c r="Q14" s="2130"/>
      <c r="R14" s="2130"/>
      <c r="S14" s="2130"/>
      <c r="T14" s="2184"/>
      <c r="U14" s="2184"/>
      <c r="V14" s="2184"/>
      <c r="W14" s="2184"/>
      <c r="X14" s="2184"/>
      <c r="Y14" s="2184"/>
      <c r="Z14" s="2184"/>
      <c r="AA14" s="2184"/>
      <c r="AB14" s="2184"/>
      <c r="AC14" s="2184"/>
      <c r="AD14" s="2184"/>
      <c r="AE14" s="2184"/>
      <c r="AF14" s="2184"/>
      <c r="AG14" s="2184"/>
      <c r="AH14" s="2184"/>
      <c r="AI14" s="2184"/>
      <c r="AJ14" s="2184"/>
      <c r="AK14" s="2184"/>
      <c r="AL14" s="2184"/>
      <c r="AM14" s="2184"/>
      <c r="AN14" s="2184"/>
      <c r="AO14" s="2184"/>
      <c r="AP14" s="2184"/>
      <c r="AQ14" s="2184"/>
      <c r="AR14" s="2184"/>
      <c r="AS14" s="2184"/>
      <c r="AT14" s="2184"/>
      <c r="AU14" s="2184"/>
      <c r="AV14" s="2184"/>
      <c r="AW14" s="2184"/>
      <c r="AX14" s="2184"/>
      <c r="AY14" s="2184"/>
      <c r="AZ14" s="2184"/>
      <c r="BA14" s="2184"/>
      <c r="BB14" s="2184"/>
      <c r="BC14" s="2184"/>
      <c r="BD14" s="2184"/>
      <c r="BE14" s="2184"/>
      <c r="BF14" s="2184"/>
      <c r="BG14" s="2184"/>
      <c r="BH14" s="2184"/>
      <c r="BI14" s="2184"/>
      <c r="BJ14" s="2184"/>
      <c r="BK14" s="2184"/>
      <c r="BL14" s="2184"/>
      <c r="BM14" s="2184"/>
      <c r="BN14" s="2184"/>
      <c r="BO14" s="2184"/>
      <c r="BP14" s="2184"/>
      <c r="BQ14" s="2184"/>
      <c r="BR14" s="2184"/>
      <c r="BS14" s="2184"/>
      <c r="BT14" s="2184"/>
      <c r="BU14" s="2184"/>
      <c r="BV14" s="2184"/>
      <c r="BW14" s="2184"/>
      <c r="BX14" s="2184"/>
      <c r="BY14" s="2184"/>
      <c r="BZ14" s="2184"/>
      <c r="CA14" s="3"/>
    </row>
    <row r="15" spans="1:79" ht="17.100000000000001" customHeight="1" x14ac:dyDescent="0.15">
      <c r="A15" s="13"/>
      <c r="B15" s="2130"/>
      <c r="C15" s="2130"/>
      <c r="D15" s="2130"/>
      <c r="E15" s="2130"/>
      <c r="F15" s="2130"/>
      <c r="G15" s="2130"/>
      <c r="H15" s="2130"/>
      <c r="I15" s="2130"/>
      <c r="J15" s="2130"/>
      <c r="K15" s="2130"/>
      <c r="L15" s="2130"/>
      <c r="M15" s="2130"/>
      <c r="N15" s="2130"/>
      <c r="O15" s="2130"/>
      <c r="P15" s="2130"/>
      <c r="Q15" s="2130"/>
      <c r="R15" s="2130"/>
      <c r="S15" s="2130"/>
      <c r="T15" s="2184"/>
      <c r="U15" s="2184"/>
      <c r="V15" s="2184"/>
      <c r="W15" s="2184"/>
      <c r="X15" s="2184"/>
      <c r="Y15" s="2184"/>
      <c r="Z15" s="2184"/>
      <c r="AA15" s="2184"/>
      <c r="AB15" s="2184"/>
      <c r="AC15" s="2184"/>
      <c r="AD15" s="2184"/>
      <c r="AE15" s="2184"/>
      <c r="AF15" s="2184"/>
      <c r="AG15" s="2184"/>
      <c r="AH15" s="2184"/>
      <c r="AI15" s="2184"/>
      <c r="AJ15" s="2184"/>
      <c r="AK15" s="2184"/>
      <c r="AL15" s="2184"/>
      <c r="AM15" s="2184"/>
      <c r="AN15" s="2184"/>
      <c r="AO15" s="2184"/>
      <c r="AP15" s="2184"/>
      <c r="AQ15" s="2184"/>
      <c r="AR15" s="2184"/>
      <c r="AS15" s="2184"/>
      <c r="AT15" s="2184"/>
      <c r="AU15" s="2184"/>
      <c r="AV15" s="2184"/>
      <c r="AW15" s="2184"/>
      <c r="AX15" s="2184"/>
      <c r="AY15" s="2184"/>
      <c r="AZ15" s="2184"/>
      <c r="BA15" s="2184"/>
      <c r="BB15" s="2184"/>
      <c r="BC15" s="2184"/>
      <c r="BD15" s="2184"/>
      <c r="BE15" s="2184"/>
      <c r="BF15" s="2184"/>
      <c r="BG15" s="2184"/>
      <c r="BH15" s="2184"/>
      <c r="BI15" s="2184"/>
      <c r="BJ15" s="2184"/>
      <c r="BK15" s="2184"/>
      <c r="BL15" s="2184"/>
      <c r="BM15" s="2184"/>
      <c r="BN15" s="2184"/>
      <c r="BO15" s="2184"/>
      <c r="BP15" s="2184"/>
      <c r="BQ15" s="2184"/>
      <c r="BR15" s="2184"/>
      <c r="BS15" s="2184"/>
      <c r="BT15" s="2184"/>
      <c r="BU15" s="2184"/>
      <c r="BV15" s="2184"/>
      <c r="BW15" s="2184"/>
      <c r="BX15" s="2184"/>
      <c r="BY15" s="2184"/>
      <c r="BZ15" s="2184"/>
      <c r="CA15" s="3"/>
    </row>
    <row r="16" spans="1:79" ht="17.100000000000001" customHeight="1" x14ac:dyDescent="0.15">
      <c r="A16" s="13"/>
      <c r="B16" s="2130"/>
      <c r="C16" s="2130"/>
      <c r="D16" s="2130"/>
      <c r="E16" s="2130"/>
      <c r="F16" s="2130"/>
      <c r="G16" s="2130"/>
      <c r="H16" s="2130"/>
      <c r="I16" s="2130"/>
      <c r="J16" s="2130"/>
      <c r="K16" s="2130"/>
      <c r="L16" s="2130"/>
      <c r="M16" s="2130"/>
      <c r="N16" s="2130"/>
      <c r="O16" s="2130"/>
      <c r="P16" s="2130"/>
      <c r="Q16" s="2130"/>
      <c r="R16" s="2130"/>
      <c r="S16" s="2130"/>
      <c r="T16" s="2184"/>
      <c r="U16" s="2184"/>
      <c r="V16" s="2184"/>
      <c r="W16" s="2184"/>
      <c r="X16" s="2184"/>
      <c r="Y16" s="2184"/>
      <c r="Z16" s="2184"/>
      <c r="AA16" s="2184"/>
      <c r="AB16" s="2184"/>
      <c r="AC16" s="2184"/>
      <c r="AD16" s="2184"/>
      <c r="AE16" s="2184"/>
      <c r="AF16" s="2184"/>
      <c r="AG16" s="2184"/>
      <c r="AH16" s="2184"/>
      <c r="AI16" s="2184"/>
      <c r="AJ16" s="2184"/>
      <c r="AK16" s="2184"/>
      <c r="AL16" s="2184"/>
      <c r="AM16" s="2184"/>
      <c r="AN16" s="2184"/>
      <c r="AO16" s="2184"/>
      <c r="AP16" s="2184"/>
      <c r="AQ16" s="2184"/>
      <c r="AR16" s="2184"/>
      <c r="AS16" s="2184"/>
      <c r="AT16" s="2184"/>
      <c r="AU16" s="2184"/>
      <c r="AV16" s="2184"/>
      <c r="AW16" s="2184"/>
      <c r="AX16" s="2184"/>
      <c r="AY16" s="2184"/>
      <c r="AZ16" s="2184"/>
      <c r="BA16" s="2184"/>
      <c r="BB16" s="2184"/>
      <c r="BC16" s="2184"/>
      <c r="BD16" s="2184"/>
      <c r="BE16" s="2184"/>
      <c r="BF16" s="2184"/>
      <c r="BG16" s="2184"/>
      <c r="BH16" s="2184"/>
      <c r="BI16" s="2184"/>
      <c r="BJ16" s="2184"/>
      <c r="BK16" s="2184"/>
      <c r="BL16" s="2184"/>
      <c r="BM16" s="2184"/>
      <c r="BN16" s="2184"/>
      <c r="BO16" s="2184"/>
      <c r="BP16" s="2184"/>
      <c r="BQ16" s="2184"/>
      <c r="BR16" s="2184"/>
      <c r="BS16" s="2184"/>
      <c r="BT16" s="2184"/>
      <c r="BU16" s="2184"/>
      <c r="BV16" s="2184"/>
      <c r="BW16" s="2184"/>
      <c r="BX16" s="2184"/>
      <c r="BY16" s="2184"/>
      <c r="BZ16" s="2184"/>
      <c r="CA16" s="3"/>
    </row>
    <row r="17" spans="1:87" ht="17.100000000000001" customHeight="1" x14ac:dyDescent="0.15">
      <c r="A17" s="13"/>
      <c r="B17" s="2130"/>
      <c r="C17" s="2130"/>
      <c r="D17" s="2130"/>
      <c r="E17" s="2130"/>
      <c r="F17" s="2130"/>
      <c r="G17" s="2130"/>
      <c r="H17" s="2130"/>
      <c r="I17" s="2130"/>
      <c r="J17" s="2130"/>
      <c r="K17" s="2130"/>
      <c r="L17" s="2130"/>
      <c r="M17" s="2130"/>
      <c r="N17" s="2130"/>
      <c r="O17" s="2130"/>
      <c r="P17" s="2130"/>
      <c r="Q17" s="2130"/>
      <c r="R17" s="2130"/>
      <c r="S17" s="2130"/>
      <c r="T17" s="2184"/>
      <c r="U17" s="2184"/>
      <c r="V17" s="2184"/>
      <c r="W17" s="2184"/>
      <c r="X17" s="2184"/>
      <c r="Y17" s="2184"/>
      <c r="Z17" s="2184"/>
      <c r="AA17" s="2184"/>
      <c r="AB17" s="2184"/>
      <c r="AC17" s="2184"/>
      <c r="AD17" s="2184"/>
      <c r="AE17" s="2184"/>
      <c r="AF17" s="2184"/>
      <c r="AG17" s="2184"/>
      <c r="AH17" s="2184"/>
      <c r="AI17" s="2184"/>
      <c r="AJ17" s="2184"/>
      <c r="AK17" s="2184"/>
      <c r="AL17" s="2184"/>
      <c r="AM17" s="2184"/>
      <c r="AN17" s="2184"/>
      <c r="AO17" s="2184"/>
      <c r="AP17" s="2184"/>
      <c r="AQ17" s="2184"/>
      <c r="AR17" s="2184"/>
      <c r="AS17" s="2184"/>
      <c r="AT17" s="2184"/>
      <c r="AU17" s="2184"/>
      <c r="AV17" s="2184"/>
      <c r="AW17" s="2184"/>
      <c r="AX17" s="2184"/>
      <c r="AY17" s="2184"/>
      <c r="AZ17" s="2184"/>
      <c r="BA17" s="2184"/>
      <c r="BB17" s="2184"/>
      <c r="BC17" s="2184"/>
      <c r="BD17" s="2184"/>
      <c r="BE17" s="2184"/>
      <c r="BF17" s="2184"/>
      <c r="BG17" s="2184"/>
      <c r="BH17" s="2184"/>
      <c r="BI17" s="2184"/>
      <c r="BJ17" s="2184"/>
      <c r="BK17" s="2184"/>
      <c r="BL17" s="2184"/>
      <c r="BM17" s="2184"/>
      <c r="BN17" s="2184"/>
      <c r="BO17" s="2184"/>
      <c r="BP17" s="2184"/>
      <c r="BQ17" s="2184"/>
      <c r="BR17" s="2184"/>
      <c r="BS17" s="2184"/>
      <c r="BT17" s="2184"/>
      <c r="BU17" s="2184"/>
      <c r="BV17" s="2184"/>
      <c r="BW17" s="2184"/>
      <c r="BX17" s="2184"/>
      <c r="BY17" s="2184"/>
      <c r="BZ17" s="2184"/>
      <c r="CA17" s="3"/>
    </row>
    <row r="18" spans="1:87" ht="17.100000000000001" customHeight="1" x14ac:dyDescent="0.15">
      <c r="A18" s="13"/>
      <c r="B18" s="2130"/>
      <c r="C18" s="2130"/>
      <c r="D18" s="2130"/>
      <c r="E18" s="2130"/>
      <c r="F18" s="2130"/>
      <c r="G18" s="2130"/>
      <c r="H18" s="2130"/>
      <c r="I18" s="2130"/>
      <c r="J18" s="2130"/>
      <c r="K18" s="2130"/>
      <c r="L18" s="2130"/>
      <c r="M18" s="2130"/>
      <c r="N18" s="2130"/>
      <c r="O18" s="2130"/>
      <c r="P18" s="2130"/>
      <c r="Q18" s="2130"/>
      <c r="R18" s="2130"/>
      <c r="S18" s="2130"/>
      <c r="T18" s="2184"/>
      <c r="U18" s="2184"/>
      <c r="V18" s="2184"/>
      <c r="W18" s="2184"/>
      <c r="X18" s="2184"/>
      <c r="Y18" s="2184"/>
      <c r="Z18" s="2184"/>
      <c r="AA18" s="2184"/>
      <c r="AB18" s="2184"/>
      <c r="AC18" s="2184"/>
      <c r="AD18" s="2184"/>
      <c r="AE18" s="2184"/>
      <c r="AF18" s="2184"/>
      <c r="AG18" s="2184"/>
      <c r="AH18" s="2184"/>
      <c r="AI18" s="2184"/>
      <c r="AJ18" s="2184"/>
      <c r="AK18" s="2184"/>
      <c r="AL18" s="2184"/>
      <c r="AM18" s="2184"/>
      <c r="AN18" s="2184"/>
      <c r="AO18" s="2184"/>
      <c r="AP18" s="2184"/>
      <c r="AQ18" s="2184"/>
      <c r="AR18" s="2184"/>
      <c r="AS18" s="2184"/>
      <c r="AT18" s="2184"/>
      <c r="AU18" s="2184"/>
      <c r="AV18" s="2184"/>
      <c r="AW18" s="2184"/>
      <c r="AX18" s="2184"/>
      <c r="AY18" s="2184"/>
      <c r="AZ18" s="2184"/>
      <c r="BA18" s="2184"/>
      <c r="BB18" s="2184"/>
      <c r="BC18" s="2184"/>
      <c r="BD18" s="2184"/>
      <c r="BE18" s="2184"/>
      <c r="BF18" s="2184"/>
      <c r="BG18" s="2184"/>
      <c r="BH18" s="2184"/>
      <c r="BI18" s="2184"/>
      <c r="BJ18" s="2184"/>
      <c r="BK18" s="2184"/>
      <c r="BL18" s="2184"/>
      <c r="BM18" s="2184"/>
      <c r="BN18" s="2184"/>
      <c r="BO18" s="2184"/>
      <c r="BP18" s="2184"/>
      <c r="BQ18" s="2184"/>
      <c r="BR18" s="2184"/>
      <c r="BS18" s="2184"/>
      <c r="BT18" s="2184"/>
      <c r="BU18" s="2184"/>
      <c r="BV18" s="2184"/>
      <c r="BW18" s="2184"/>
      <c r="BX18" s="2184"/>
      <c r="BY18" s="2184"/>
      <c r="BZ18" s="2184"/>
      <c r="CA18" s="3"/>
    </row>
    <row r="19" spans="1:87" ht="17.100000000000001" customHeight="1" x14ac:dyDescent="0.15">
      <c r="A19" s="13"/>
      <c r="B19" s="2130"/>
      <c r="C19" s="2130"/>
      <c r="D19" s="2130"/>
      <c r="E19" s="2130"/>
      <c r="F19" s="2130"/>
      <c r="G19" s="2130"/>
      <c r="H19" s="2130"/>
      <c r="I19" s="2130"/>
      <c r="J19" s="2130"/>
      <c r="K19" s="2130"/>
      <c r="L19" s="2130"/>
      <c r="M19" s="2130"/>
      <c r="N19" s="2130"/>
      <c r="O19" s="2130"/>
      <c r="P19" s="2130"/>
      <c r="Q19" s="2130"/>
      <c r="R19" s="2130"/>
      <c r="S19" s="2130"/>
      <c r="T19" s="2184"/>
      <c r="U19" s="2184"/>
      <c r="V19" s="2184"/>
      <c r="W19" s="2184"/>
      <c r="X19" s="2184"/>
      <c r="Y19" s="2184"/>
      <c r="Z19" s="2184"/>
      <c r="AA19" s="2184"/>
      <c r="AB19" s="2184"/>
      <c r="AC19" s="2184"/>
      <c r="AD19" s="2184"/>
      <c r="AE19" s="2184"/>
      <c r="AF19" s="2184"/>
      <c r="AG19" s="2184"/>
      <c r="AH19" s="2184"/>
      <c r="AI19" s="2184"/>
      <c r="AJ19" s="2184"/>
      <c r="AK19" s="2184"/>
      <c r="AL19" s="2184"/>
      <c r="AM19" s="2184"/>
      <c r="AN19" s="2184"/>
      <c r="AO19" s="2184"/>
      <c r="AP19" s="2184"/>
      <c r="AQ19" s="2184"/>
      <c r="AR19" s="2184"/>
      <c r="AS19" s="2184"/>
      <c r="AT19" s="2184"/>
      <c r="AU19" s="2184"/>
      <c r="AV19" s="2184"/>
      <c r="AW19" s="2184"/>
      <c r="AX19" s="2184"/>
      <c r="AY19" s="2184"/>
      <c r="AZ19" s="2184"/>
      <c r="BA19" s="2184"/>
      <c r="BB19" s="2184"/>
      <c r="BC19" s="2184"/>
      <c r="BD19" s="2184"/>
      <c r="BE19" s="2184"/>
      <c r="BF19" s="2184"/>
      <c r="BG19" s="2184"/>
      <c r="BH19" s="2184"/>
      <c r="BI19" s="2184"/>
      <c r="BJ19" s="2184"/>
      <c r="BK19" s="2184"/>
      <c r="BL19" s="2184"/>
      <c r="BM19" s="2184"/>
      <c r="BN19" s="2184"/>
      <c r="BO19" s="2184"/>
      <c r="BP19" s="2184"/>
      <c r="BQ19" s="2184"/>
      <c r="BR19" s="2184"/>
      <c r="BS19" s="2184"/>
      <c r="BT19" s="2184"/>
      <c r="BU19" s="2184"/>
      <c r="BV19" s="2184"/>
      <c r="BW19" s="2184"/>
      <c r="BX19" s="2184"/>
      <c r="BY19" s="2184"/>
      <c r="BZ19" s="2184"/>
      <c r="CA19" s="3"/>
    </row>
    <row r="20" spans="1:87" ht="17.100000000000001" customHeight="1" x14ac:dyDescent="0.15">
      <c r="A20" s="13"/>
      <c r="B20" s="2130"/>
      <c r="C20" s="2132" t="str">
        <f>_xlfn.IFS(OR($I$20=CC22,$I$20=CC23),"Y",$I$20=CC24,"A",$I$20=CC25,"M",TRUE,"")</f>
        <v>A</v>
      </c>
      <c r="D20" s="2133" t="str">
        <f>IF(OR($I$20="YESTERDAY",$I$20="TODAY"),"&lt;","^")</f>
        <v>^</v>
      </c>
      <c r="E20" s="2134"/>
      <c r="F20" s="2134"/>
      <c r="G20" s="2134"/>
      <c r="H20" s="2134"/>
      <c r="I20" s="2187" t="s">
        <v>1354</v>
      </c>
      <c r="J20" s="2188"/>
      <c r="K20" s="2188"/>
      <c r="L20" s="2189"/>
      <c r="M20" s="2134"/>
      <c r="N20" s="2134"/>
      <c r="O20" s="2134"/>
      <c r="P20" s="2134"/>
      <c r="Q20" s="2133" t="str">
        <f>IF(OR($I$20="YESTERDAY",$I$20="TODAY"),"&gt;","^")</f>
        <v>^</v>
      </c>
      <c r="R20" s="2132" t="str">
        <f>_xlfn.IFS(OR($I$20=CC22,$I$20=CC23),"T",$I$20=CC24,"A",$I$20=CC25,"M",TRUE,"")</f>
        <v>A</v>
      </c>
      <c r="S20" s="2130"/>
      <c r="T20" s="2184"/>
      <c r="U20" s="2184"/>
      <c r="V20" s="2184"/>
      <c r="W20" s="2184"/>
      <c r="X20" s="2184"/>
      <c r="Y20" s="2184"/>
      <c r="Z20" s="2184"/>
      <c r="AA20" s="2184"/>
      <c r="AB20" s="2184"/>
      <c r="AC20" s="2184"/>
      <c r="AD20" s="2184"/>
      <c r="AE20" s="2184"/>
      <c r="AF20" s="2184"/>
      <c r="AG20" s="2184"/>
      <c r="AH20" s="2184"/>
      <c r="AI20" s="2184"/>
      <c r="AJ20" s="2184"/>
      <c r="AK20" s="2184"/>
      <c r="AL20" s="2184"/>
      <c r="AM20" s="2184"/>
      <c r="AN20" s="2184"/>
      <c r="AO20" s="2184"/>
      <c r="AP20" s="2184"/>
      <c r="AQ20" s="2184"/>
      <c r="AR20" s="2184"/>
      <c r="AS20" s="2184"/>
      <c r="AT20" s="2184"/>
      <c r="AU20" s="2184"/>
      <c r="AV20" s="2184"/>
      <c r="AW20" s="2184"/>
      <c r="AX20" s="2184"/>
      <c r="AY20" s="2184"/>
      <c r="AZ20" s="2184"/>
      <c r="BA20" s="2184"/>
      <c r="BB20" s="2184"/>
      <c r="BC20" s="2184"/>
      <c r="BD20" s="2184"/>
      <c r="BE20" s="2184"/>
      <c r="BF20" s="2184"/>
      <c r="BG20" s="2184"/>
      <c r="BH20" s="2184"/>
      <c r="BI20" s="2184"/>
      <c r="BJ20" s="2184"/>
      <c r="BK20" s="2184"/>
      <c r="BL20" s="2184"/>
      <c r="BM20" s="2184"/>
      <c r="BN20" s="2184"/>
      <c r="BO20" s="2184"/>
      <c r="BP20" s="2184"/>
      <c r="BQ20" s="2184"/>
      <c r="BR20" s="2184"/>
      <c r="BS20" s="2184"/>
      <c r="BT20" s="2184"/>
      <c r="BU20" s="2184"/>
      <c r="BV20" s="2184"/>
      <c r="BW20" s="2184"/>
      <c r="BX20" s="2184"/>
      <c r="BY20" s="2184"/>
      <c r="BZ20" s="2184"/>
      <c r="CA20" s="3"/>
      <c r="CC20" s="423" t="str">
        <f>_xlfn.IFS($I$20=CC22,"T",$I$20=CC23,"Y",$I$20=CC24,"A",$I$20=CC25,"M",TRUE,"")</f>
        <v>A</v>
      </c>
      <c r="CE20" s="292" t="str">
        <f>_xlfn.IFS($CC$20="T", CH22,$CC$20="Y", CH23, $CC$20="A", CH24,$CC$20="M",CH25, TRUE,"")</f>
        <v>A V E R A G E S</v>
      </c>
    </row>
    <row r="21" spans="1:87" ht="17.100000000000001" customHeight="1" x14ac:dyDescent="0.15">
      <c r="A21" s="13"/>
      <c r="B21" s="2130"/>
      <c r="C21" s="2135"/>
      <c r="D21" s="2136"/>
      <c r="E21" s="2130"/>
      <c r="F21" s="2130"/>
      <c r="G21" s="2130"/>
      <c r="H21" s="2130"/>
      <c r="I21" s="2130"/>
      <c r="J21" s="2130"/>
      <c r="K21" s="2130"/>
      <c r="L21" s="2130"/>
      <c r="M21" s="2130"/>
      <c r="N21" s="2130"/>
      <c r="O21" s="2130"/>
      <c r="P21" s="2130"/>
      <c r="Q21" s="2135"/>
      <c r="R21" s="2137"/>
      <c r="S21" s="2130"/>
      <c r="T21" s="2184"/>
      <c r="U21" s="2184"/>
      <c r="V21" s="2184"/>
      <c r="W21" s="2184"/>
      <c r="X21" s="2184"/>
      <c r="Y21" s="2184"/>
      <c r="Z21" s="2184"/>
      <c r="AA21" s="2184"/>
      <c r="AB21" s="2184"/>
      <c r="AC21" s="2184"/>
      <c r="AD21" s="2184"/>
      <c r="AE21" s="2184"/>
      <c r="AF21" s="2184"/>
      <c r="AG21" s="2184"/>
      <c r="AH21" s="2184"/>
      <c r="AI21" s="2184"/>
      <c r="AJ21" s="2184"/>
      <c r="AK21" s="2184"/>
      <c r="AL21" s="2184"/>
      <c r="AM21" s="2184"/>
      <c r="AN21" s="2184"/>
      <c r="AO21" s="2184"/>
      <c r="AP21" s="2184"/>
      <c r="AQ21" s="2184"/>
      <c r="AR21" s="2184"/>
      <c r="AS21" s="2184"/>
      <c r="AT21" s="2184"/>
      <c r="AU21" s="2184"/>
      <c r="AV21" s="2184"/>
      <c r="AW21" s="2184"/>
      <c r="AX21" s="2184"/>
      <c r="AY21" s="2184"/>
      <c r="AZ21" s="2184"/>
      <c r="BA21" s="2184"/>
      <c r="BB21" s="2184"/>
      <c r="BC21" s="2184"/>
      <c r="BD21" s="2184"/>
      <c r="BE21" s="2184"/>
      <c r="BF21" s="2184"/>
      <c r="BG21" s="2184"/>
      <c r="BH21" s="2184"/>
      <c r="BI21" s="2184"/>
      <c r="BJ21" s="2184"/>
      <c r="BK21" s="2184"/>
      <c r="BL21" s="2184"/>
      <c r="BM21" s="2184"/>
      <c r="BN21" s="2184"/>
      <c r="BO21" s="2184"/>
      <c r="BP21" s="2184"/>
      <c r="BQ21" s="2184"/>
      <c r="BR21" s="2184"/>
      <c r="BS21" s="2184"/>
      <c r="BT21" s="2184"/>
      <c r="BU21" s="2184"/>
      <c r="BV21" s="2184"/>
      <c r="BW21" s="2184"/>
      <c r="BX21" s="2184"/>
      <c r="BY21" s="2184"/>
      <c r="BZ21" s="2184"/>
      <c r="CA21" s="3"/>
    </row>
    <row r="22" spans="1:87" ht="17.100000000000001" customHeight="1" x14ac:dyDescent="0.15">
      <c r="A22" s="13"/>
      <c r="B22" s="2130"/>
      <c r="C22" s="2130"/>
      <c r="D22" s="2130"/>
      <c r="E22" s="2130"/>
      <c r="F22" s="2130"/>
      <c r="G22" s="2130"/>
      <c r="H22" s="2130"/>
      <c r="I22" s="2130"/>
      <c r="J22" s="2130"/>
      <c r="K22" s="2130"/>
      <c r="L22" s="2130"/>
      <c r="M22" s="2130"/>
      <c r="N22" s="2130"/>
      <c r="O22" s="2130"/>
      <c r="P22" s="2130"/>
      <c r="Q22" s="2130"/>
      <c r="R22" s="2130"/>
      <c r="S22" s="2130"/>
      <c r="T22" s="2184"/>
      <c r="U22" s="2184"/>
      <c r="V22" s="2184"/>
      <c r="W22" s="2184"/>
      <c r="X22" s="2184"/>
      <c r="Y22" s="2184"/>
      <c r="Z22" s="2184"/>
      <c r="AA22" s="2184"/>
      <c r="AB22" s="2184"/>
      <c r="AC22" s="2184"/>
      <c r="AD22" s="2184"/>
      <c r="AE22" s="2184"/>
      <c r="AF22" s="2184"/>
      <c r="AG22" s="2184"/>
      <c r="AH22" s="2184"/>
      <c r="AI22" s="2184"/>
      <c r="AJ22" s="2184"/>
      <c r="AK22" s="2184"/>
      <c r="AL22" s="2184"/>
      <c r="AM22" s="2184"/>
      <c r="AN22" s="2184"/>
      <c r="AO22" s="2184"/>
      <c r="AP22" s="2184"/>
      <c r="AQ22" s="2184"/>
      <c r="AR22" s="2184"/>
      <c r="AS22" s="2184"/>
      <c r="AT22" s="2184"/>
      <c r="AU22" s="2184"/>
      <c r="AV22" s="2184"/>
      <c r="AW22" s="2184"/>
      <c r="AX22" s="2184"/>
      <c r="AY22" s="2184"/>
      <c r="AZ22" s="2184"/>
      <c r="BA22" s="2184"/>
      <c r="BB22" s="2184"/>
      <c r="BC22" s="2184"/>
      <c r="BD22" s="2184"/>
      <c r="BE22" s="2184"/>
      <c r="BF22" s="2184"/>
      <c r="BG22" s="2184"/>
      <c r="BH22" s="2184"/>
      <c r="BI22" s="2184"/>
      <c r="BJ22" s="2184"/>
      <c r="BK22" s="2184"/>
      <c r="BL22" s="2184"/>
      <c r="BM22" s="2184"/>
      <c r="BN22" s="2184"/>
      <c r="BO22" s="2184"/>
      <c r="BP22" s="2184"/>
      <c r="BQ22" s="2184"/>
      <c r="BR22" s="2184"/>
      <c r="BS22" s="2184"/>
      <c r="BT22" s="2184"/>
      <c r="BU22" s="2184"/>
      <c r="BV22" s="2184"/>
      <c r="BW22" s="2184"/>
      <c r="BX22" s="2184"/>
      <c r="BY22" s="2184"/>
      <c r="BZ22" s="2184"/>
      <c r="CA22" s="3"/>
      <c r="CC22" s="168" t="s">
        <v>185</v>
      </c>
      <c r="CD22" s="94"/>
      <c r="CE22" s="94"/>
      <c r="CF22" s="94"/>
      <c r="CG22" s="94"/>
      <c r="CH22" s="168" t="s">
        <v>1347</v>
      </c>
      <c r="CI22" s="94"/>
    </row>
    <row r="23" spans="1:87" ht="17.100000000000001" customHeight="1" x14ac:dyDescent="0.15">
      <c r="A23" s="13"/>
      <c r="B23" s="2130"/>
      <c r="C23" s="2130"/>
      <c r="D23" s="2130"/>
      <c r="E23" s="2130"/>
      <c r="F23" s="2130"/>
      <c r="G23" s="2130"/>
      <c r="H23" s="2130"/>
      <c r="I23" s="2130"/>
      <c r="J23" s="2130"/>
      <c r="K23" s="2130"/>
      <c r="L23" s="2130"/>
      <c r="M23" s="2130"/>
      <c r="N23" s="2130"/>
      <c r="O23" s="2130"/>
      <c r="P23" s="2130"/>
      <c r="Q23" s="2130"/>
      <c r="R23" s="2130"/>
      <c r="S23" s="2130"/>
      <c r="T23" s="2184"/>
      <c r="U23" s="2184"/>
      <c r="V23" s="2184"/>
      <c r="W23" s="2184"/>
      <c r="X23" s="2184"/>
      <c r="Y23" s="2184"/>
      <c r="Z23" s="2184"/>
      <c r="AA23" s="2184"/>
      <c r="AB23" s="2184"/>
      <c r="AC23" s="2184"/>
      <c r="AD23" s="2184"/>
      <c r="AE23" s="2184"/>
      <c r="AF23" s="2184"/>
      <c r="AG23" s="2184"/>
      <c r="AH23" s="2184"/>
      <c r="AI23" s="2184"/>
      <c r="AJ23" s="2184"/>
      <c r="AK23" s="2184"/>
      <c r="AL23" s="2184"/>
      <c r="AM23" s="2184"/>
      <c r="AN23" s="2184"/>
      <c r="AO23" s="2184"/>
      <c r="AP23" s="2184"/>
      <c r="AQ23" s="2184"/>
      <c r="AR23" s="2184"/>
      <c r="AS23" s="2184"/>
      <c r="AT23" s="2184"/>
      <c r="AU23" s="2184"/>
      <c r="AV23" s="2184"/>
      <c r="AW23" s="2184"/>
      <c r="AX23" s="2184"/>
      <c r="AY23" s="2184"/>
      <c r="AZ23" s="2184"/>
      <c r="BA23" s="2184"/>
      <c r="BB23" s="2184"/>
      <c r="BC23" s="2184"/>
      <c r="BD23" s="2184"/>
      <c r="BE23" s="2184"/>
      <c r="BF23" s="2184"/>
      <c r="BG23" s="2184"/>
      <c r="BH23" s="2184"/>
      <c r="BI23" s="2184"/>
      <c r="BJ23" s="2184"/>
      <c r="BK23" s="2184"/>
      <c r="BL23" s="2184"/>
      <c r="BM23" s="2184"/>
      <c r="BN23" s="2184"/>
      <c r="BO23" s="2184"/>
      <c r="BP23" s="2184"/>
      <c r="BQ23" s="2184"/>
      <c r="BR23" s="2184"/>
      <c r="BS23" s="2184"/>
      <c r="BT23" s="2184"/>
      <c r="BU23" s="2184"/>
      <c r="BV23" s="2184"/>
      <c r="BW23" s="2184"/>
      <c r="BX23" s="2184"/>
      <c r="BY23" s="2184"/>
      <c r="BZ23" s="2184"/>
      <c r="CA23" s="3"/>
      <c r="CC23" s="168" t="s">
        <v>1330</v>
      </c>
      <c r="CD23" s="94"/>
      <c r="CE23" s="94"/>
      <c r="CF23" s="94"/>
      <c r="CG23" s="94"/>
      <c r="CH23" s="168" t="s">
        <v>1348</v>
      </c>
      <c r="CI23" s="94"/>
    </row>
    <row r="24" spans="1:87" ht="17.100000000000001" customHeight="1" x14ac:dyDescent="0.15">
      <c r="A24" s="13"/>
      <c r="B24" s="2130"/>
      <c r="C24" s="2130"/>
      <c r="D24" s="2130"/>
      <c r="E24" s="2130"/>
      <c r="F24" s="2130"/>
      <c r="G24" s="2130"/>
      <c r="H24" s="2130"/>
      <c r="I24" s="2130"/>
      <c r="J24" s="2130"/>
      <c r="K24" s="2130"/>
      <c r="L24" s="2130"/>
      <c r="M24" s="2130"/>
      <c r="N24" s="2130"/>
      <c r="O24" s="2130"/>
      <c r="P24" s="2130"/>
      <c r="Q24" s="2130"/>
      <c r="R24" s="2130"/>
      <c r="S24" s="2130"/>
      <c r="T24" s="2184"/>
      <c r="U24" s="2184"/>
      <c r="V24" s="2184"/>
      <c r="W24" s="2184"/>
      <c r="X24" s="2184"/>
      <c r="Y24" s="2184"/>
      <c r="Z24" s="2184"/>
      <c r="AA24" s="2184"/>
      <c r="AB24" s="2184"/>
      <c r="AC24" s="2184"/>
      <c r="AD24" s="2184"/>
      <c r="AE24" s="2184"/>
      <c r="AF24" s="2184"/>
      <c r="AG24" s="2184"/>
      <c r="AH24" s="2184"/>
      <c r="AI24" s="2184"/>
      <c r="AJ24" s="2184"/>
      <c r="AK24" s="2184"/>
      <c r="AL24" s="2184"/>
      <c r="AM24" s="2184"/>
      <c r="AN24" s="2184"/>
      <c r="AO24" s="2184"/>
      <c r="AP24" s="2184"/>
      <c r="AQ24" s="2184"/>
      <c r="AR24" s="2184"/>
      <c r="AS24" s="2184"/>
      <c r="AT24" s="2184"/>
      <c r="AU24" s="2184"/>
      <c r="AV24" s="2184"/>
      <c r="AW24" s="2184"/>
      <c r="AX24" s="2184"/>
      <c r="AY24" s="2184"/>
      <c r="AZ24" s="2184"/>
      <c r="BA24" s="2184"/>
      <c r="BB24" s="2184"/>
      <c r="BC24" s="2184"/>
      <c r="BD24" s="2184"/>
      <c r="BE24" s="2184"/>
      <c r="BF24" s="2184"/>
      <c r="BG24" s="2184"/>
      <c r="BH24" s="2184"/>
      <c r="BI24" s="2184"/>
      <c r="BJ24" s="2184"/>
      <c r="BK24" s="2184"/>
      <c r="BL24" s="2184"/>
      <c r="BM24" s="2184"/>
      <c r="BN24" s="2184"/>
      <c r="BO24" s="2184"/>
      <c r="BP24" s="2184"/>
      <c r="BQ24" s="2184"/>
      <c r="BR24" s="2184"/>
      <c r="BS24" s="2184"/>
      <c r="BT24" s="2184"/>
      <c r="BU24" s="2184"/>
      <c r="BV24" s="2184"/>
      <c r="BW24" s="2184"/>
      <c r="BX24" s="2184"/>
      <c r="BY24" s="2184"/>
      <c r="BZ24" s="2184"/>
      <c r="CA24" s="3"/>
      <c r="CC24" s="168" t="s">
        <v>1354</v>
      </c>
      <c r="CD24" s="94"/>
      <c r="CE24" s="94"/>
      <c r="CF24" s="94"/>
      <c r="CG24" s="94"/>
      <c r="CH24" s="168" t="s">
        <v>1351</v>
      </c>
      <c r="CI24" s="94"/>
    </row>
    <row r="25" spans="1:87" ht="17.100000000000001" customHeight="1" x14ac:dyDescent="0.15">
      <c r="A25" s="13"/>
      <c r="B25" s="2130"/>
      <c r="C25" s="2130"/>
      <c r="D25" s="2130"/>
      <c r="E25" s="2130"/>
      <c r="F25" s="2130"/>
      <c r="G25" s="2130"/>
      <c r="H25" s="2130"/>
      <c r="I25" s="2130"/>
      <c r="J25" s="2130"/>
      <c r="K25" s="2130"/>
      <c r="L25" s="2130"/>
      <c r="M25" s="2130"/>
      <c r="N25" s="2130"/>
      <c r="O25" s="2130"/>
      <c r="P25" s="2130"/>
      <c r="Q25" s="2130"/>
      <c r="R25" s="2130"/>
      <c r="S25" s="2130"/>
      <c r="T25" s="2184"/>
      <c r="U25" s="2184"/>
      <c r="V25" s="2184"/>
      <c r="W25" s="2184"/>
      <c r="X25" s="2184"/>
      <c r="Y25" s="2184"/>
      <c r="Z25" s="2184"/>
      <c r="AA25" s="2184"/>
      <c r="AB25" s="2184"/>
      <c r="AC25" s="2184"/>
      <c r="AD25" s="2184"/>
      <c r="AE25" s="2184"/>
      <c r="AF25" s="2184"/>
      <c r="AG25" s="2184"/>
      <c r="AH25" s="2184"/>
      <c r="AI25" s="2184"/>
      <c r="AJ25" s="2184"/>
      <c r="AK25" s="2184"/>
      <c r="AL25" s="2184"/>
      <c r="AM25" s="2184"/>
      <c r="AN25" s="2184"/>
      <c r="AO25" s="2184"/>
      <c r="AP25" s="2184"/>
      <c r="AQ25" s="2184"/>
      <c r="AR25" s="2184"/>
      <c r="AS25" s="2184"/>
      <c r="AT25" s="2184"/>
      <c r="AU25" s="2184"/>
      <c r="AV25" s="2184"/>
      <c r="AW25" s="2184"/>
      <c r="AX25" s="2184"/>
      <c r="AY25" s="2184"/>
      <c r="AZ25" s="2184"/>
      <c r="BA25" s="2184"/>
      <c r="BB25" s="2184"/>
      <c r="BC25" s="2184"/>
      <c r="BD25" s="2184"/>
      <c r="BE25" s="2184"/>
      <c r="BF25" s="2184"/>
      <c r="BG25" s="2184"/>
      <c r="BH25" s="2184"/>
      <c r="BI25" s="2184"/>
      <c r="BJ25" s="2184"/>
      <c r="BK25" s="2184"/>
      <c r="BL25" s="2184"/>
      <c r="BM25" s="2184"/>
      <c r="BN25" s="2184"/>
      <c r="BO25" s="2184"/>
      <c r="BP25" s="2184"/>
      <c r="BQ25" s="2184"/>
      <c r="BR25" s="2184"/>
      <c r="BS25" s="2184"/>
      <c r="BT25" s="2184"/>
      <c r="BU25" s="2184"/>
      <c r="BV25" s="2184"/>
      <c r="BW25" s="2184"/>
      <c r="BX25" s="2184"/>
      <c r="BY25" s="2184"/>
      <c r="BZ25" s="2184"/>
      <c r="CA25" s="3"/>
      <c r="CC25" s="168" t="s">
        <v>1353</v>
      </c>
      <c r="CD25" s="94"/>
      <c r="CE25" s="94"/>
      <c r="CF25" s="94"/>
      <c r="CG25" s="94"/>
      <c r="CH25" s="168" t="s">
        <v>1352</v>
      </c>
      <c r="CI25" s="94"/>
    </row>
    <row r="26" spans="1:87" ht="17.100000000000001" customHeight="1" x14ac:dyDescent="0.15">
      <c r="A26" s="13"/>
      <c r="B26" s="2130"/>
      <c r="C26" s="2130"/>
      <c r="D26" s="2130"/>
      <c r="E26" s="2130"/>
      <c r="F26" s="2130"/>
      <c r="G26" s="2130"/>
      <c r="H26" s="2130"/>
      <c r="I26" s="2130"/>
      <c r="J26" s="2130"/>
      <c r="K26" s="2130"/>
      <c r="L26" s="2130"/>
      <c r="M26" s="2130"/>
      <c r="N26" s="2130"/>
      <c r="O26" s="2130"/>
      <c r="P26" s="2130"/>
      <c r="Q26" s="2130"/>
      <c r="R26" s="2130"/>
      <c r="S26" s="2130"/>
      <c r="T26" s="2184"/>
      <c r="U26" s="2184"/>
      <c r="V26" s="2184"/>
      <c r="W26" s="2184"/>
      <c r="X26" s="2184"/>
      <c r="Y26" s="2184"/>
      <c r="Z26" s="2184"/>
      <c r="AA26" s="2184"/>
      <c r="AB26" s="2184"/>
      <c r="AC26" s="2184"/>
      <c r="AD26" s="2184"/>
      <c r="AE26" s="2184"/>
      <c r="AF26" s="2184"/>
      <c r="AG26" s="2184"/>
      <c r="AH26" s="2184"/>
      <c r="AI26" s="2184"/>
      <c r="AJ26" s="2184"/>
      <c r="AK26" s="2184"/>
      <c r="AL26" s="2184"/>
      <c r="AM26" s="2184"/>
      <c r="AN26" s="2184"/>
      <c r="AO26" s="2184"/>
      <c r="AP26" s="2184"/>
      <c r="AQ26" s="2184"/>
      <c r="AR26" s="2184"/>
      <c r="AS26" s="2184"/>
      <c r="AT26" s="2184"/>
      <c r="AU26" s="2184"/>
      <c r="AV26" s="2184"/>
      <c r="AW26" s="2184"/>
      <c r="AX26" s="2184"/>
      <c r="AY26" s="2184"/>
      <c r="AZ26" s="2184"/>
      <c r="BA26" s="2184"/>
      <c r="BB26" s="2184"/>
      <c r="BC26" s="2184"/>
      <c r="BD26" s="2184"/>
      <c r="BE26" s="2184"/>
      <c r="BF26" s="2184"/>
      <c r="BG26" s="2184"/>
      <c r="BH26" s="2184"/>
      <c r="BI26" s="2184"/>
      <c r="BJ26" s="2184"/>
      <c r="BK26" s="2184"/>
      <c r="BL26" s="2184"/>
      <c r="BM26" s="2184"/>
      <c r="BN26" s="2184"/>
      <c r="BO26" s="2184"/>
      <c r="BP26" s="2184"/>
      <c r="BQ26" s="2184"/>
      <c r="BR26" s="2184"/>
      <c r="BS26" s="2184"/>
      <c r="BT26" s="2184"/>
      <c r="BU26" s="2184"/>
      <c r="BV26" s="2184"/>
      <c r="BW26" s="2184"/>
      <c r="BX26" s="2184"/>
      <c r="BY26" s="2184"/>
      <c r="BZ26" s="2184"/>
      <c r="CA26" s="3"/>
    </row>
    <row r="27" spans="1:87" ht="17.100000000000001" customHeight="1" x14ac:dyDescent="0.15">
      <c r="A27" s="13"/>
      <c r="B27" s="2130"/>
      <c r="C27" s="2130"/>
      <c r="D27" s="2130"/>
      <c r="E27" s="2130"/>
      <c r="F27" s="2130"/>
      <c r="G27" s="2130"/>
      <c r="H27" s="2130"/>
      <c r="I27" s="2130"/>
      <c r="J27" s="2130"/>
      <c r="K27" s="2130"/>
      <c r="L27" s="2130"/>
      <c r="M27" s="2130"/>
      <c r="N27" s="2130"/>
      <c r="O27" s="2130"/>
      <c r="P27" s="2130"/>
      <c r="Q27" s="2130"/>
      <c r="R27" s="2130"/>
      <c r="S27" s="2130"/>
      <c r="T27" s="2184"/>
      <c r="U27" s="2184"/>
      <c r="V27" s="2184"/>
      <c r="W27" s="2184"/>
      <c r="X27" s="2184"/>
      <c r="Y27" s="2184"/>
      <c r="Z27" s="2184"/>
      <c r="AA27" s="2184"/>
      <c r="AB27" s="2184"/>
      <c r="AC27" s="2184"/>
      <c r="AD27" s="2184"/>
      <c r="AE27" s="2184"/>
      <c r="AF27" s="2184"/>
      <c r="AG27" s="2184"/>
      <c r="AH27" s="2184"/>
      <c r="AI27" s="2184"/>
      <c r="AJ27" s="2184"/>
      <c r="AK27" s="2184"/>
      <c r="AL27" s="2184"/>
      <c r="AM27" s="2184"/>
      <c r="AN27" s="2184"/>
      <c r="AO27" s="2184"/>
      <c r="AP27" s="2184"/>
      <c r="AQ27" s="2184"/>
      <c r="AR27" s="2184"/>
      <c r="AS27" s="2184"/>
      <c r="AT27" s="2184"/>
      <c r="AU27" s="2184"/>
      <c r="AV27" s="2184"/>
      <c r="AW27" s="2184"/>
      <c r="AX27" s="2184"/>
      <c r="AY27" s="2184"/>
      <c r="AZ27" s="2184"/>
      <c r="BA27" s="2184"/>
      <c r="BB27" s="2184"/>
      <c r="BC27" s="2184"/>
      <c r="BD27" s="2184"/>
      <c r="BE27" s="2184"/>
      <c r="BF27" s="2184"/>
      <c r="BG27" s="2184"/>
      <c r="BH27" s="2184"/>
      <c r="BI27" s="2184"/>
      <c r="BJ27" s="2184"/>
      <c r="BK27" s="2184"/>
      <c r="BL27" s="2184"/>
      <c r="BM27" s="2184"/>
      <c r="BN27" s="2184"/>
      <c r="BO27" s="2184"/>
      <c r="BP27" s="2184"/>
      <c r="BQ27" s="2184"/>
      <c r="BR27" s="2184"/>
      <c r="BS27" s="2184"/>
      <c r="BT27" s="2184"/>
      <c r="BU27" s="2184"/>
      <c r="BV27" s="2184"/>
      <c r="BW27" s="2184"/>
      <c r="BX27" s="2184"/>
      <c r="BY27" s="2184"/>
      <c r="BZ27" s="2184"/>
      <c r="CA27" s="3"/>
    </row>
    <row r="28" spans="1:87" ht="17.100000000000001" customHeight="1" x14ac:dyDescent="0.15">
      <c r="A28" s="13"/>
      <c r="B28" s="2130"/>
      <c r="C28" s="2130"/>
      <c r="D28" s="2130"/>
      <c r="E28" s="2130"/>
      <c r="F28" s="2130"/>
      <c r="G28" s="2130"/>
      <c r="H28" s="2130"/>
      <c r="I28" s="2130"/>
      <c r="J28" s="2130"/>
      <c r="K28" s="2130"/>
      <c r="L28" s="2130"/>
      <c r="M28" s="2130"/>
      <c r="N28" s="2130"/>
      <c r="O28" s="2130"/>
      <c r="P28" s="2130"/>
      <c r="Q28" s="2130"/>
      <c r="R28" s="2130"/>
      <c r="S28" s="2130"/>
      <c r="T28" s="2184"/>
      <c r="U28" s="2184"/>
      <c r="V28" s="2184"/>
      <c r="W28" s="2184"/>
      <c r="X28" s="2184"/>
      <c r="Y28" s="2184"/>
      <c r="Z28" s="2184"/>
      <c r="AA28" s="2184"/>
      <c r="AB28" s="2184"/>
      <c r="AC28" s="2184"/>
      <c r="AD28" s="2184"/>
      <c r="AE28" s="2184"/>
      <c r="AF28" s="2184"/>
      <c r="AG28" s="2184"/>
      <c r="AH28" s="2184"/>
      <c r="AI28" s="2184"/>
      <c r="AJ28" s="2184"/>
      <c r="AK28" s="2184"/>
      <c r="AL28" s="2184"/>
      <c r="AM28" s="2184"/>
      <c r="AN28" s="2184"/>
      <c r="AO28" s="2184"/>
      <c r="AP28" s="2184"/>
      <c r="AQ28" s="2184"/>
      <c r="AR28" s="2184"/>
      <c r="AS28" s="2184"/>
      <c r="AT28" s="2184"/>
      <c r="AU28" s="2184"/>
      <c r="AV28" s="2184"/>
      <c r="AW28" s="2184"/>
      <c r="AX28" s="2184"/>
      <c r="AY28" s="2184"/>
      <c r="AZ28" s="2184"/>
      <c r="BA28" s="2184"/>
      <c r="BB28" s="2184"/>
      <c r="BC28" s="2184"/>
      <c r="BD28" s="2184"/>
      <c r="BE28" s="2184"/>
      <c r="BF28" s="2184"/>
      <c r="BG28" s="2184"/>
      <c r="BH28" s="2184"/>
      <c r="BI28" s="2184"/>
      <c r="BJ28" s="2184"/>
      <c r="BK28" s="2184"/>
      <c r="BL28" s="2184"/>
      <c r="BM28" s="2184"/>
      <c r="BN28" s="2184"/>
      <c r="BO28" s="2184"/>
      <c r="BP28" s="2184"/>
      <c r="BQ28" s="2184"/>
      <c r="BR28" s="2184"/>
      <c r="BS28" s="2184"/>
      <c r="BT28" s="2184"/>
      <c r="BU28" s="2184"/>
      <c r="BV28" s="2184"/>
      <c r="BW28" s="2184"/>
      <c r="BX28" s="2184"/>
      <c r="BY28" s="2184"/>
      <c r="BZ28" s="2184"/>
      <c r="CA28" s="3"/>
    </row>
    <row r="29" spans="1:87" ht="17.100000000000001" customHeight="1" x14ac:dyDescent="0.15">
      <c r="A29" s="13"/>
      <c r="B29" s="2130"/>
      <c r="C29" s="2130"/>
      <c r="D29" s="2130"/>
      <c r="E29" s="2130"/>
      <c r="F29" s="2130"/>
      <c r="G29" s="2130"/>
      <c r="H29" s="2130"/>
      <c r="I29" s="2130"/>
      <c r="J29" s="2130"/>
      <c r="K29" s="2130"/>
      <c r="L29" s="2130"/>
      <c r="M29" s="2130"/>
      <c r="N29" s="2130"/>
      <c r="O29" s="2130"/>
      <c r="P29" s="2130"/>
      <c r="Q29" s="2130"/>
      <c r="R29" s="2130"/>
      <c r="S29" s="2130"/>
      <c r="T29" s="2184"/>
      <c r="U29" s="2184"/>
      <c r="V29" s="2184"/>
      <c r="W29" s="2184"/>
      <c r="X29" s="2184"/>
      <c r="Y29" s="2184"/>
      <c r="Z29" s="2184"/>
      <c r="AA29" s="2184"/>
      <c r="AB29" s="2184"/>
      <c r="AC29" s="2184"/>
      <c r="AD29" s="2184"/>
      <c r="AE29" s="2184"/>
      <c r="AF29" s="2184"/>
      <c r="AG29" s="2184"/>
      <c r="AH29" s="2184"/>
      <c r="AI29" s="2184"/>
      <c r="AJ29" s="2184"/>
      <c r="AK29" s="2184"/>
      <c r="AL29" s="2184"/>
      <c r="AM29" s="2184"/>
      <c r="AN29" s="2184"/>
      <c r="AO29" s="2184"/>
      <c r="AP29" s="2184"/>
      <c r="AQ29" s="2184"/>
      <c r="AR29" s="2184"/>
      <c r="AS29" s="2184"/>
      <c r="AT29" s="2184"/>
      <c r="AU29" s="2184"/>
      <c r="AV29" s="2184"/>
      <c r="AW29" s="2184"/>
      <c r="AX29" s="2184"/>
      <c r="AY29" s="2184"/>
      <c r="AZ29" s="2184"/>
      <c r="BA29" s="2184"/>
      <c r="BB29" s="2184"/>
      <c r="BC29" s="2184"/>
      <c r="BD29" s="2184"/>
      <c r="BE29" s="2184"/>
      <c r="BF29" s="2184"/>
      <c r="BG29" s="2184"/>
      <c r="BH29" s="2184"/>
      <c r="BI29" s="2184"/>
      <c r="BJ29" s="2184"/>
      <c r="BK29" s="2184"/>
      <c r="BL29" s="2184"/>
      <c r="BM29" s="2184"/>
      <c r="BN29" s="2184"/>
      <c r="BO29" s="2184"/>
      <c r="BP29" s="2184"/>
      <c r="BQ29" s="2184"/>
      <c r="BR29" s="2184"/>
      <c r="BS29" s="2184"/>
      <c r="BT29" s="2184"/>
      <c r="BU29" s="2184"/>
      <c r="BV29" s="2184"/>
      <c r="BW29" s="2184"/>
      <c r="BX29" s="2184"/>
      <c r="BY29" s="2184"/>
      <c r="BZ29" s="2184"/>
      <c r="CA29" s="3"/>
    </row>
    <row r="30" spans="1:87" ht="17.100000000000001" customHeight="1" x14ac:dyDescent="0.15">
      <c r="A30" s="13"/>
      <c r="B30" s="2130"/>
      <c r="C30" s="2130"/>
      <c r="D30" s="2130"/>
      <c r="E30" s="2130"/>
      <c r="F30" s="2130"/>
      <c r="G30" s="2130"/>
      <c r="H30" s="2130"/>
      <c r="I30" s="2130"/>
      <c r="J30" s="2130"/>
      <c r="K30" s="2130"/>
      <c r="L30" s="2130"/>
      <c r="M30" s="2130"/>
      <c r="N30" s="2130"/>
      <c r="O30" s="2130"/>
      <c r="P30" s="2130"/>
      <c r="Q30" s="2130"/>
      <c r="R30" s="2130"/>
      <c r="S30" s="2130"/>
      <c r="T30" s="2184"/>
      <c r="U30" s="2184"/>
      <c r="V30" s="2184"/>
      <c r="W30" s="2184"/>
      <c r="X30" s="2184"/>
      <c r="Y30" s="2184"/>
      <c r="Z30" s="2184"/>
      <c r="AA30" s="2184"/>
      <c r="AB30" s="2184"/>
      <c r="AC30" s="2184"/>
      <c r="AD30" s="2184"/>
      <c r="AE30" s="2184"/>
      <c r="AF30" s="2184"/>
      <c r="AG30" s="2184"/>
      <c r="AH30" s="2184"/>
      <c r="AI30" s="2184"/>
      <c r="AJ30" s="2184"/>
      <c r="AK30" s="2184"/>
      <c r="AL30" s="2184"/>
      <c r="AM30" s="2184"/>
      <c r="AN30" s="2184"/>
      <c r="AO30" s="2184"/>
      <c r="AP30" s="2184"/>
      <c r="AQ30" s="2184"/>
      <c r="AR30" s="2184"/>
      <c r="AS30" s="2184"/>
      <c r="AT30" s="2184"/>
      <c r="AU30" s="2184"/>
      <c r="AV30" s="2184"/>
      <c r="AW30" s="2184"/>
      <c r="AX30" s="2184"/>
      <c r="AY30" s="2184"/>
      <c r="AZ30" s="2184"/>
      <c r="BA30" s="2184"/>
      <c r="BB30" s="2184"/>
      <c r="BC30" s="2184"/>
      <c r="BD30" s="2184"/>
      <c r="BE30" s="2184"/>
      <c r="BF30" s="2184"/>
      <c r="BG30" s="2184"/>
      <c r="BH30" s="2184"/>
      <c r="BI30" s="2184"/>
      <c r="BJ30" s="2184"/>
      <c r="BK30" s="2184"/>
      <c r="BL30" s="2184"/>
      <c r="BM30" s="2184"/>
      <c r="BN30" s="2184"/>
      <c r="BO30" s="2184"/>
      <c r="BP30" s="2184"/>
      <c r="BQ30" s="2184"/>
      <c r="BR30" s="2184"/>
      <c r="BS30" s="2184"/>
      <c r="BT30" s="2184"/>
      <c r="BU30" s="2184"/>
      <c r="BV30" s="2184"/>
      <c r="BW30" s="2184"/>
      <c r="BX30" s="2184"/>
      <c r="BY30" s="2184"/>
      <c r="BZ30" s="2184"/>
      <c r="CA30" s="3"/>
    </row>
    <row r="31" spans="1:87" ht="17.100000000000001" customHeight="1" x14ac:dyDescent="0.15">
      <c r="A31" s="13"/>
      <c r="B31" s="2130"/>
      <c r="C31" s="2130"/>
      <c r="D31" s="2130"/>
      <c r="E31" s="2130"/>
      <c r="F31" s="2130"/>
      <c r="G31" s="2130"/>
      <c r="H31" s="2130"/>
      <c r="I31" s="2130"/>
      <c r="J31" s="2130"/>
      <c r="K31" s="2130"/>
      <c r="L31" s="2130"/>
      <c r="M31" s="2130"/>
      <c r="N31" s="2130"/>
      <c r="O31" s="2130"/>
      <c r="P31" s="2130"/>
      <c r="Q31" s="2130"/>
      <c r="R31" s="2130"/>
      <c r="S31" s="2130"/>
      <c r="T31" s="2184"/>
      <c r="U31" s="2184"/>
      <c r="V31" s="2184"/>
      <c r="W31" s="2184"/>
      <c r="X31" s="2184"/>
      <c r="Y31" s="2184"/>
      <c r="Z31" s="2184"/>
      <c r="AA31" s="2184"/>
      <c r="AB31" s="2184"/>
      <c r="AC31" s="2184"/>
      <c r="AD31" s="2184"/>
      <c r="AE31" s="2184"/>
      <c r="AF31" s="2184"/>
      <c r="AG31" s="2184"/>
      <c r="AH31" s="2184"/>
      <c r="AI31" s="2184"/>
      <c r="AJ31" s="2184"/>
      <c r="AK31" s="2184"/>
      <c r="AL31" s="2184"/>
      <c r="AM31" s="2184"/>
      <c r="AN31" s="2184"/>
      <c r="AO31" s="2184"/>
      <c r="AP31" s="2184"/>
      <c r="AQ31" s="2184"/>
      <c r="AR31" s="2184"/>
      <c r="AS31" s="2184"/>
      <c r="AT31" s="2184"/>
      <c r="AU31" s="2184"/>
      <c r="AV31" s="2184"/>
      <c r="AW31" s="2184"/>
      <c r="AX31" s="2184"/>
      <c r="AY31" s="2184"/>
      <c r="AZ31" s="2184"/>
      <c r="BA31" s="2184"/>
      <c r="BB31" s="2184"/>
      <c r="BC31" s="2184"/>
      <c r="BD31" s="2184"/>
      <c r="BE31" s="2184"/>
      <c r="BF31" s="2184"/>
      <c r="BG31" s="2184"/>
      <c r="BH31" s="2184"/>
      <c r="BI31" s="2184"/>
      <c r="BJ31" s="2184"/>
      <c r="BK31" s="2184"/>
      <c r="BL31" s="2184"/>
      <c r="BM31" s="2184"/>
      <c r="BN31" s="2184"/>
      <c r="BO31" s="2184"/>
      <c r="BP31" s="2184"/>
      <c r="BQ31" s="2184"/>
      <c r="BR31" s="2184"/>
      <c r="BS31" s="2184"/>
      <c r="BT31" s="2184"/>
      <c r="BU31" s="2184"/>
      <c r="BV31" s="2184"/>
      <c r="BW31" s="2184"/>
      <c r="BX31" s="2184"/>
      <c r="BY31" s="2184"/>
      <c r="BZ31" s="2184"/>
      <c r="CA31" s="3"/>
    </row>
    <row r="32" spans="1:87" ht="17.100000000000001" customHeight="1" x14ac:dyDescent="0.15">
      <c r="A32" s="13"/>
      <c r="B32" s="2130"/>
      <c r="C32" s="2130"/>
      <c r="D32" s="2130"/>
      <c r="E32" s="2130"/>
      <c r="F32" s="2130"/>
      <c r="G32" s="2130"/>
      <c r="H32" s="2130"/>
      <c r="I32" s="2130"/>
      <c r="J32" s="2130"/>
      <c r="K32" s="2130"/>
      <c r="L32" s="2130"/>
      <c r="M32" s="2130"/>
      <c r="N32" s="2130"/>
      <c r="O32" s="2130"/>
      <c r="P32" s="2130"/>
      <c r="Q32" s="2130"/>
      <c r="R32" s="2130"/>
      <c r="S32" s="2130"/>
      <c r="T32" s="2184"/>
      <c r="U32" s="2184"/>
      <c r="V32" s="2184"/>
      <c r="W32" s="2184"/>
      <c r="X32" s="2184"/>
      <c r="Y32" s="2184"/>
      <c r="Z32" s="2184"/>
      <c r="AA32" s="2184"/>
      <c r="AB32" s="2184"/>
      <c r="AC32" s="2184"/>
      <c r="AD32" s="2184"/>
      <c r="AE32" s="2184"/>
      <c r="AF32" s="2184"/>
      <c r="AG32" s="2184"/>
      <c r="AH32" s="2184"/>
      <c r="AI32" s="2184"/>
      <c r="AJ32" s="2184"/>
      <c r="AK32" s="2184"/>
      <c r="AL32" s="2184"/>
      <c r="AM32" s="2184"/>
      <c r="AN32" s="2184"/>
      <c r="AO32" s="2184"/>
      <c r="AP32" s="2184"/>
      <c r="AQ32" s="2184"/>
      <c r="AR32" s="2184"/>
      <c r="AS32" s="2184"/>
      <c r="AT32" s="2184"/>
      <c r="AU32" s="2184"/>
      <c r="AV32" s="2184"/>
      <c r="AW32" s="2184"/>
      <c r="AX32" s="2184"/>
      <c r="AY32" s="2184"/>
      <c r="AZ32" s="2184"/>
      <c r="BA32" s="2184"/>
      <c r="BB32" s="2184"/>
      <c r="BC32" s="2184"/>
      <c r="BD32" s="2184"/>
      <c r="BE32" s="2184"/>
      <c r="BF32" s="2184"/>
      <c r="BG32" s="2184"/>
      <c r="BH32" s="2184"/>
      <c r="BI32" s="2184"/>
      <c r="BJ32" s="2184"/>
      <c r="BK32" s="2184"/>
      <c r="BL32" s="2184"/>
      <c r="BM32" s="2184"/>
      <c r="BN32" s="2184"/>
      <c r="BO32" s="2184"/>
      <c r="BP32" s="2184"/>
      <c r="BQ32" s="2184"/>
      <c r="BR32" s="2184"/>
      <c r="BS32" s="2184"/>
      <c r="BT32" s="2184"/>
      <c r="BU32" s="2184"/>
      <c r="BV32" s="2184"/>
      <c r="BW32" s="2184"/>
      <c r="BX32" s="2184"/>
      <c r="BY32" s="2184"/>
      <c r="BZ32" s="2184"/>
      <c r="CA32" s="3"/>
    </row>
    <row r="33" spans="1:79" ht="17.100000000000001" customHeight="1" x14ac:dyDescent="0.15">
      <c r="A33" s="13"/>
      <c r="B33" s="2130"/>
      <c r="C33" s="2130"/>
      <c r="D33" s="2130"/>
      <c r="E33" s="2130"/>
      <c r="F33" s="2130"/>
      <c r="G33" s="2130"/>
      <c r="H33" s="2130"/>
      <c r="I33" s="2130"/>
      <c r="J33" s="2130"/>
      <c r="K33" s="2130"/>
      <c r="L33" s="2130"/>
      <c r="M33" s="2130"/>
      <c r="N33" s="2130"/>
      <c r="O33" s="2130"/>
      <c r="P33" s="2130"/>
      <c r="Q33" s="2130"/>
      <c r="R33" s="2130"/>
      <c r="S33" s="2130"/>
      <c r="T33" s="2184"/>
      <c r="U33" s="2184"/>
      <c r="V33" s="2184"/>
      <c r="W33" s="2184"/>
      <c r="X33" s="2184"/>
      <c r="Y33" s="2184"/>
      <c r="Z33" s="2184"/>
      <c r="AA33" s="2184"/>
      <c r="AB33" s="2184"/>
      <c r="AC33" s="2184"/>
      <c r="AD33" s="2184"/>
      <c r="AE33" s="2184"/>
      <c r="AF33" s="2184"/>
      <c r="AG33" s="2184"/>
      <c r="AH33" s="2184"/>
      <c r="AI33" s="2184"/>
      <c r="AJ33" s="2184"/>
      <c r="AK33" s="2184"/>
      <c r="AL33" s="2184"/>
      <c r="AM33" s="2184"/>
      <c r="AN33" s="2184"/>
      <c r="AO33" s="2184"/>
      <c r="AP33" s="2184"/>
      <c r="AQ33" s="2184"/>
      <c r="AR33" s="2184"/>
      <c r="AS33" s="2184"/>
      <c r="AT33" s="2184"/>
      <c r="AU33" s="2184"/>
      <c r="AV33" s="2184"/>
      <c r="AW33" s="2184"/>
      <c r="AX33" s="2184"/>
      <c r="AY33" s="2184"/>
      <c r="AZ33" s="2184"/>
      <c r="BA33" s="2184"/>
      <c r="BB33" s="2184"/>
      <c r="BC33" s="2184"/>
      <c r="BD33" s="2184"/>
      <c r="BE33" s="2184"/>
      <c r="BF33" s="2184"/>
      <c r="BG33" s="2184"/>
      <c r="BH33" s="2184"/>
      <c r="BI33" s="2184"/>
      <c r="BJ33" s="2184"/>
      <c r="BK33" s="2184"/>
      <c r="BL33" s="2184"/>
      <c r="BM33" s="2184"/>
      <c r="BN33" s="2184"/>
      <c r="BO33" s="2184"/>
      <c r="BP33" s="2184"/>
      <c r="BQ33" s="2184"/>
      <c r="BR33" s="2184"/>
      <c r="BS33" s="2184"/>
      <c r="BT33" s="2184"/>
      <c r="BU33" s="2184"/>
      <c r="BV33" s="2184"/>
      <c r="BW33" s="2184"/>
      <c r="BX33" s="2184"/>
      <c r="BY33" s="2184"/>
      <c r="BZ33" s="2184"/>
      <c r="CA33" s="3"/>
    </row>
    <row r="34" spans="1:79" ht="17.100000000000001" customHeight="1" x14ac:dyDescent="0.15">
      <c r="A34" s="13"/>
      <c r="B34" s="2130"/>
      <c r="C34" s="2130"/>
      <c r="D34" s="2130"/>
      <c r="E34" s="2130"/>
      <c r="F34" s="2130"/>
      <c r="G34" s="2130"/>
      <c r="H34" s="2130"/>
      <c r="I34" s="2130"/>
      <c r="J34" s="2130"/>
      <c r="K34" s="2130"/>
      <c r="L34" s="2130"/>
      <c r="M34" s="2130"/>
      <c r="N34" s="2130"/>
      <c r="O34" s="2130"/>
      <c r="P34" s="2130"/>
      <c r="Q34" s="2130"/>
      <c r="R34" s="2130"/>
      <c r="S34" s="2130"/>
      <c r="T34" s="2184"/>
      <c r="U34" s="2184"/>
      <c r="V34" s="2184"/>
      <c r="W34" s="2184"/>
      <c r="X34" s="2184"/>
      <c r="Y34" s="2184"/>
      <c r="Z34" s="2184"/>
      <c r="AA34" s="2184"/>
      <c r="AB34" s="2184"/>
      <c r="AC34" s="2184"/>
      <c r="AD34" s="2184"/>
      <c r="AE34" s="2184"/>
      <c r="AF34" s="2184"/>
      <c r="AG34" s="2184"/>
      <c r="AH34" s="2184"/>
      <c r="AI34" s="2184"/>
      <c r="AJ34" s="2184"/>
      <c r="AK34" s="2184"/>
      <c r="AL34" s="2184"/>
      <c r="AM34" s="2184"/>
      <c r="AN34" s="2184"/>
      <c r="AO34" s="2184"/>
      <c r="AP34" s="2184"/>
      <c r="AQ34" s="2184"/>
      <c r="AR34" s="2184"/>
      <c r="AS34" s="2184"/>
      <c r="AT34" s="2184"/>
      <c r="AU34" s="2184"/>
      <c r="AV34" s="2184"/>
      <c r="AW34" s="2184"/>
      <c r="AX34" s="2184"/>
      <c r="AY34" s="2184"/>
      <c r="AZ34" s="2184"/>
      <c r="BA34" s="2184"/>
      <c r="BB34" s="2184"/>
      <c r="BC34" s="2184"/>
      <c r="BD34" s="2184"/>
      <c r="BE34" s="2184"/>
      <c r="BF34" s="2184"/>
      <c r="BG34" s="2184"/>
      <c r="BH34" s="2184"/>
      <c r="BI34" s="2184"/>
      <c r="BJ34" s="2184"/>
      <c r="BK34" s="2184"/>
      <c r="BL34" s="2184"/>
      <c r="BM34" s="2184"/>
      <c r="BN34" s="2184"/>
      <c r="BO34" s="2184"/>
      <c r="BP34" s="2184"/>
      <c r="BQ34" s="2184"/>
      <c r="BR34" s="2184"/>
      <c r="BS34" s="2184"/>
      <c r="BT34" s="2184"/>
      <c r="BU34" s="2184"/>
      <c r="BV34" s="2184"/>
      <c r="BW34" s="2184"/>
      <c r="BX34" s="2184"/>
      <c r="BY34" s="2184"/>
      <c r="BZ34" s="2184"/>
      <c r="CA34" s="3"/>
    </row>
    <row r="35" spans="1:79" ht="17.100000000000001" customHeight="1" x14ac:dyDescent="0.15">
      <c r="A35" s="13"/>
      <c r="B35" s="2130"/>
      <c r="C35" s="2130"/>
      <c r="D35" s="2130"/>
      <c r="E35" s="2130"/>
      <c r="F35" s="2130"/>
      <c r="G35" s="2130"/>
      <c r="H35" s="2130"/>
      <c r="I35" s="2130"/>
      <c r="J35" s="2130"/>
      <c r="K35" s="2130"/>
      <c r="L35" s="2130"/>
      <c r="M35" s="2130"/>
      <c r="N35" s="2130"/>
      <c r="O35" s="2130"/>
      <c r="P35" s="2130"/>
      <c r="Q35" s="2130"/>
      <c r="R35" s="2130"/>
      <c r="S35" s="2130"/>
      <c r="T35" s="2184"/>
      <c r="U35" s="2184"/>
      <c r="V35" s="2184"/>
      <c r="W35" s="2184"/>
      <c r="X35" s="2184"/>
      <c r="Y35" s="2184"/>
      <c r="Z35" s="2184"/>
      <c r="AA35" s="2184"/>
      <c r="AB35" s="2184"/>
      <c r="AC35" s="2184"/>
      <c r="AD35" s="2184"/>
      <c r="AE35" s="2184"/>
      <c r="AF35" s="2184"/>
      <c r="AG35" s="2184"/>
      <c r="AH35" s="2184"/>
      <c r="AI35" s="2184"/>
      <c r="AJ35" s="2184"/>
      <c r="AK35" s="2184"/>
      <c r="AL35" s="2184"/>
      <c r="AM35" s="2184"/>
      <c r="AN35" s="2184"/>
      <c r="AO35" s="2184"/>
      <c r="AP35" s="2184"/>
      <c r="AQ35" s="2184"/>
      <c r="AR35" s="2184"/>
      <c r="AS35" s="2184"/>
      <c r="AT35" s="2184"/>
      <c r="AU35" s="2184"/>
      <c r="AV35" s="2184"/>
      <c r="AW35" s="2184"/>
      <c r="AX35" s="2184"/>
      <c r="AY35" s="2184"/>
      <c r="AZ35" s="2184"/>
      <c r="BA35" s="2184"/>
      <c r="BB35" s="2184"/>
      <c r="BC35" s="2184"/>
      <c r="BD35" s="2184"/>
      <c r="BE35" s="2184"/>
      <c r="BF35" s="2184"/>
      <c r="BG35" s="2184"/>
      <c r="BH35" s="2184"/>
      <c r="BI35" s="2184"/>
      <c r="BJ35" s="2184"/>
      <c r="BK35" s="2184"/>
      <c r="BL35" s="2184"/>
      <c r="BM35" s="2184"/>
      <c r="BN35" s="2184"/>
      <c r="BO35" s="2184"/>
      <c r="BP35" s="2184"/>
      <c r="BQ35" s="2184"/>
      <c r="BR35" s="2184"/>
      <c r="BS35" s="2184"/>
      <c r="BT35" s="2184"/>
      <c r="BU35" s="2184"/>
      <c r="BV35" s="2184"/>
      <c r="BW35" s="2184"/>
      <c r="BX35" s="2184"/>
      <c r="BY35" s="2184"/>
      <c r="BZ35" s="2184"/>
      <c r="CA35" s="3"/>
    </row>
    <row r="36" spans="1:79" ht="17.100000000000001" customHeight="1" x14ac:dyDescent="0.15">
      <c r="A36" s="13"/>
      <c r="B36" s="2130"/>
      <c r="C36" s="2130"/>
      <c r="D36" s="2130"/>
      <c r="E36" s="2130"/>
      <c r="F36" s="2130"/>
      <c r="G36" s="2130"/>
      <c r="H36" s="2130"/>
      <c r="I36" s="2130"/>
      <c r="J36" s="2130"/>
      <c r="K36" s="2130"/>
      <c r="L36" s="2130"/>
      <c r="M36" s="2130"/>
      <c r="N36" s="2130"/>
      <c r="O36" s="2130"/>
      <c r="P36" s="2130"/>
      <c r="Q36" s="2130"/>
      <c r="R36" s="2130"/>
      <c r="S36" s="2130"/>
      <c r="T36" s="2184"/>
      <c r="U36" s="2184"/>
      <c r="V36" s="2184"/>
      <c r="W36" s="2184"/>
      <c r="X36" s="2184"/>
      <c r="Y36" s="2184"/>
      <c r="Z36" s="2184"/>
      <c r="AA36" s="2184"/>
      <c r="AB36" s="2184"/>
      <c r="AC36" s="2184"/>
      <c r="AD36" s="2184"/>
      <c r="AE36" s="2184"/>
      <c r="AF36" s="2184"/>
      <c r="AG36" s="2184"/>
      <c r="AH36" s="2184"/>
      <c r="AI36" s="2184"/>
      <c r="AJ36" s="2184"/>
      <c r="AK36" s="2184"/>
      <c r="AL36" s="2184"/>
      <c r="AM36" s="2184"/>
      <c r="AN36" s="2184"/>
      <c r="AO36" s="2184"/>
      <c r="AP36" s="2184"/>
      <c r="AQ36" s="2184"/>
      <c r="AR36" s="2184"/>
      <c r="AS36" s="2184"/>
      <c r="AT36" s="2184"/>
      <c r="AU36" s="2184"/>
      <c r="AV36" s="2184"/>
      <c r="AW36" s="2184"/>
      <c r="AX36" s="2184"/>
      <c r="AY36" s="2184"/>
      <c r="AZ36" s="2184"/>
      <c r="BA36" s="2184"/>
      <c r="BB36" s="2184"/>
      <c r="BC36" s="2184"/>
      <c r="BD36" s="2184"/>
      <c r="BE36" s="2184"/>
      <c r="BF36" s="2184"/>
      <c r="BG36" s="2184"/>
      <c r="BH36" s="2184"/>
      <c r="BI36" s="2184"/>
      <c r="BJ36" s="2184"/>
      <c r="BK36" s="2184"/>
      <c r="BL36" s="2184"/>
      <c r="BM36" s="2184"/>
      <c r="BN36" s="2184"/>
      <c r="BO36" s="2184"/>
      <c r="BP36" s="2184"/>
      <c r="BQ36" s="2184"/>
      <c r="BR36" s="2184"/>
      <c r="BS36" s="2184"/>
      <c r="BT36" s="2184"/>
      <c r="BU36" s="2184"/>
      <c r="BV36" s="2184"/>
      <c r="BW36" s="2184"/>
      <c r="BX36" s="2184"/>
      <c r="BY36" s="2184"/>
      <c r="BZ36" s="2184"/>
      <c r="CA36" s="3"/>
    </row>
    <row r="37" spans="1:79" ht="17.100000000000001" customHeight="1" x14ac:dyDescent="0.15">
      <c r="A37" s="13"/>
      <c r="B37" s="2130"/>
      <c r="C37" s="2130"/>
      <c r="D37" s="2130"/>
      <c r="E37" s="2130"/>
      <c r="F37" s="2130"/>
      <c r="G37" s="2130"/>
      <c r="H37" s="2130"/>
      <c r="I37" s="2130"/>
      <c r="J37" s="2130"/>
      <c r="K37" s="2130"/>
      <c r="L37" s="2130"/>
      <c r="M37" s="2130"/>
      <c r="N37" s="2130"/>
      <c r="O37" s="2130"/>
      <c r="P37" s="2130"/>
      <c r="Q37" s="2130"/>
      <c r="R37" s="2130"/>
      <c r="S37" s="2130"/>
      <c r="T37" s="2184"/>
      <c r="U37" s="2184"/>
      <c r="V37" s="2184"/>
      <c r="W37" s="2184"/>
      <c r="X37" s="2184"/>
      <c r="Y37" s="2184"/>
      <c r="Z37" s="2184"/>
      <c r="AA37" s="2184"/>
      <c r="AB37" s="2184"/>
      <c r="AC37" s="2184"/>
      <c r="AD37" s="2184"/>
      <c r="AE37" s="2184"/>
      <c r="AF37" s="2184"/>
      <c r="AG37" s="2184"/>
      <c r="AH37" s="2184"/>
      <c r="AI37" s="2184"/>
      <c r="AJ37" s="2184"/>
      <c r="AK37" s="2184"/>
      <c r="AL37" s="2184"/>
      <c r="AM37" s="2184"/>
      <c r="AN37" s="2184"/>
      <c r="AO37" s="2184"/>
      <c r="AP37" s="2184"/>
      <c r="AQ37" s="2184"/>
      <c r="AR37" s="2184"/>
      <c r="AS37" s="2184"/>
      <c r="AT37" s="2184"/>
      <c r="AU37" s="2184"/>
      <c r="AV37" s="2184"/>
      <c r="AW37" s="2184"/>
      <c r="AX37" s="2184"/>
      <c r="AY37" s="2184"/>
      <c r="AZ37" s="2184"/>
      <c r="BA37" s="2184"/>
      <c r="BB37" s="2184"/>
      <c r="BC37" s="2184"/>
      <c r="BD37" s="2184"/>
      <c r="BE37" s="2184"/>
      <c r="BF37" s="2184"/>
      <c r="BG37" s="2184"/>
      <c r="BH37" s="2184"/>
      <c r="BI37" s="2184"/>
      <c r="BJ37" s="2184"/>
      <c r="BK37" s="2184"/>
      <c r="BL37" s="2184"/>
      <c r="BM37" s="2184"/>
      <c r="BN37" s="2184"/>
      <c r="BO37" s="2184"/>
      <c r="BP37" s="2184"/>
      <c r="BQ37" s="2184"/>
      <c r="BR37" s="2184"/>
      <c r="BS37" s="2184"/>
      <c r="BT37" s="2184"/>
      <c r="BU37" s="2184"/>
      <c r="BV37" s="2184"/>
      <c r="BW37" s="2184"/>
      <c r="BX37" s="2184"/>
      <c r="BY37" s="2184"/>
      <c r="BZ37" s="2184"/>
      <c r="CA37" s="3"/>
    </row>
    <row r="38" spans="1:79" ht="17.100000000000001" customHeight="1" x14ac:dyDescent="0.15">
      <c r="A38" s="13"/>
      <c r="B38" s="3"/>
      <c r="C38" s="118"/>
      <c r="D38" s="10"/>
      <c r="E38" s="3"/>
      <c r="F38" s="3"/>
      <c r="G38" s="3"/>
      <c r="H38" s="3"/>
      <c r="I38" s="3"/>
      <c r="J38" s="2158" t="s">
        <v>1</v>
      </c>
      <c r="K38" s="2158"/>
      <c r="L38" s="3"/>
      <c r="M38" s="3"/>
      <c r="N38" s="3"/>
      <c r="O38" s="3"/>
      <c r="P38" s="3"/>
      <c r="Q38" s="3"/>
      <c r="R38" s="3"/>
      <c r="S38" s="3"/>
      <c r="T38" s="60">
        <v>1</v>
      </c>
      <c r="U38" s="60">
        <v>2</v>
      </c>
      <c r="V38" s="60">
        <v>3</v>
      </c>
      <c r="W38" s="60">
        <v>4</v>
      </c>
      <c r="X38" s="60">
        <v>5</v>
      </c>
      <c r="Y38" s="60">
        <v>6</v>
      </c>
      <c r="Z38" s="60">
        <v>7</v>
      </c>
      <c r="AA38" s="60">
        <v>8</v>
      </c>
      <c r="AB38" s="60">
        <v>9</v>
      </c>
      <c r="AC38" s="60">
        <v>10</v>
      </c>
      <c r="AD38" s="60">
        <v>11</v>
      </c>
      <c r="AE38" s="60">
        <v>12</v>
      </c>
      <c r="AF38" s="60">
        <v>13</v>
      </c>
      <c r="AG38" s="60">
        <v>14</v>
      </c>
      <c r="AH38" s="60">
        <v>15</v>
      </c>
      <c r="AI38" s="60">
        <v>16</v>
      </c>
      <c r="AJ38" s="60">
        <v>17</v>
      </c>
      <c r="AK38" s="60">
        <v>18</v>
      </c>
      <c r="AL38" s="60">
        <v>19</v>
      </c>
      <c r="AM38" s="60">
        <v>20</v>
      </c>
      <c r="AN38" s="60">
        <v>21</v>
      </c>
      <c r="AO38" s="60">
        <v>22</v>
      </c>
      <c r="AP38" s="60">
        <v>23</v>
      </c>
      <c r="AQ38" s="60">
        <v>24</v>
      </c>
      <c r="AR38" s="60">
        <v>25</v>
      </c>
      <c r="AS38" s="60">
        <v>26</v>
      </c>
      <c r="AT38" s="60">
        <v>27</v>
      </c>
      <c r="AU38" s="60">
        <v>28</v>
      </c>
      <c r="AV38" s="60">
        <v>29</v>
      </c>
      <c r="AW38" s="10" t="s">
        <v>1</v>
      </c>
      <c r="AX38" s="60">
        <v>29</v>
      </c>
      <c r="AY38" s="60">
        <v>28</v>
      </c>
      <c r="AZ38" s="60">
        <v>27</v>
      </c>
      <c r="BA38" s="60">
        <v>26</v>
      </c>
      <c r="BB38" s="60">
        <v>25</v>
      </c>
      <c r="BC38" s="60">
        <v>24</v>
      </c>
      <c r="BD38" s="60">
        <v>23</v>
      </c>
      <c r="BE38" s="60">
        <v>22</v>
      </c>
      <c r="BF38" s="60">
        <v>21</v>
      </c>
      <c r="BG38" s="60">
        <v>20</v>
      </c>
      <c r="BH38" s="60">
        <v>19</v>
      </c>
      <c r="BI38" s="60">
        <v>18</v>
      </c>
      <c r="BJ38" s="60">
        <v>17</v>
      </c>
      <c r="BK38" s="60">
        <v>16</v>
      </c>
      <c r="BL38" s="60">
        <v>15</v>
      </c>
      <c r="BM38" s="60">
        <v>14</v>
      </c>
      <c r="BN38" s="60">
        <v>13</v>
      </c>
      <c r="BO38" s="60">
        <v>12</v>
      </c>
      <c r="BP38" s="60">
        <v>11</v>
      </c>
      <c r="BQ38" s="60">
        <v>10</v>
      </c>
      <c r="BR38" s="60">
        <v>9</v>
      </c>
      <c r="BS38" s="60">
        <v>8</v>
      </c>
      <c r="BT38" s="60">
        <v>7</v>
      </c>
      <c r="BU38" s="60">
        <v>6</v>
      </c>
      <c r="BV38" s="60">
        <v>5</v>
      </c>
      <c r="BW38" s="60">
        <v>4</v>
      </c>
      <c r="BX38" s="60">
        <v>3</v>
      </c>
      <c r="BY38" s="60">
        <v>2</v>
      </c>
      <c r="BZ38" s="60">
        <v>1</v>
      </c>
      <c r="CA38" s="3"/>
    </row>
    <row r="39" spans="1:79" ht="17.100000000000001" customHeight="1" x14ac:dyDescent="0.15">
      <c r="C39" s="119"/>
      <c r="D39" s="15"/>
      <c r="J39" s="2167" t="s">
        <v>1</v>
      </c>
      <c r="K39" s="2167"/>
      <c r="AW39" s="15" t="s">
        <v>1</v>
      </c>
    </row>
    <row r="40" spans="1:79" ht="17.100000000000001" customHeight="1" x14ac:dyDescent="0.15">
      <c r="C40" s="119"/>
      <c r="D40" s="15"/>
      <c r="J40" s="2167" t="s">
        <v>1</v>
      </c>
      <c r="K40" s="2167"/>
      <c r="T40" s="401">
        <v>29</v>
      </c>
      <c r="U40" s="401">
        <v>28</v>
      </c>
      <c r="V40" s="401">
        <v>27</v>
      </c>
      <c r="W40" s="401">
        <v>26</v>
      </c>
      <c r="X40" s="401">
        <v>25</v>
      </c>
      <c r="Y40" s="401">
        <v>24</v>
      </c>
      <c r="Z40" s="401">
        <v>23</v>
      </c>
      <c r="AA40" s="401">
        <v>22</v>
      </c>
      <c r="AB40" s="401">
        <v>21</v>
      </c>
      <c r="AC40" s="401">
        <v>20</v>
      </c>
      <c r="AD40" s="401">
        <v>19</v>
      </c>
      <c r="AE40" s="401">
        <v>18</v>
      </c>
      <c r="AF40" s="401">
        <v>17</v>
      </c>
      <c r="AG40" s="401">
        <v>16</v>
      </c>
      <c r="AH40" s="401">
        <v>15</v>
      </c>
      <c r="AI40" s="401">
        <v>14</v>
      </c>
      <c r="AJ40" s="401">
        <v>13</v>
      </c>
      <c r="AK40" s="401">
        <v>12</v>
      </c>
      <c r="AL40" s="401">
        <v>11</v>
      </c>
      <c r="AM40" s="401">
        <v>10</v>
      </c>
      <c r="AN40" s="401">
        <v>9</v>
      </c>
      <c r="AO40" s="401">
        <v>8</v>
      </c>
      <c r="AP40" s="401">
        <v>7</v>
      </c>
      <c r="AQ40" s="401">
        <v>6</v>
      </c>
      <c r="AR40" s="401">
        <v>5</v>
      </c>
      <c r="AS40" s="401">
        <v>4</v>
      </c>
      <c r="AT40" s="401">
        <v>3</v>
      </c>
      <c r="AU40" s="401">
        <v>2</v>
      </c>
      <c r="AV40" s="401">
        <v>1</v>
      </c>
      <c r="AW40" s="15" t="s">
        <v>1</v>
      </c>
      <c r="AX40" s="401">
        <v>1</v>
      </c>
      <c r="AY40" s="401">
        <v>2</v>
      </c>
      <c r="AZ40" s="401">
        <v>3</v>
      </c>
      <c r="BA40" s="401">
        <v>4</v>
      </c>
      <c r="BB40" s="401">
        <v>5</v>
      </c>
      <c r="BC40" s="401">
        <v>6</v>
      </c>
      <c r="BD40" s="401">
        <v>7</v>
      </c>
      <c r="BE40" s="401">
        <v>8</v>
      </c>
      <c r="BF40" s="401">
        <v>9</v>
      </c>
      <c r="BG40" s="401">
        <v>10</v>
      </c>
      <c r="BH40" s="401">
        <v>11</v>
      </c>
      <c r="BI40" s="401">
        <v>12</v>
      </c>
      <c r="BJ40" s="401">
        <v>13</v>
      </c>
      <c r="BK40" s="401">
        <v>14</v>
      </c>
      <c r="BL40" s="401">
        <v>15</v>
      </c>
      <c r="BM40" s="401">
        <v>16</v>
      </c>
      <c r="BN40" s="401">
        <v>17</v>
      </c>
      <c r="BO40" s="401">
        <v>18</v>
      </c>
      <c r="BP40" s="401">
        <v>19</v>
      </c>
      <c r="BQ40" s="401">
        <v>20</v>
      </c>
      <c r="BR40" s="401">
        <v>21</v>
      </c>
      <c r="BS40" s="401">
        <v>22</v>
      </c>
      <c r="BT40" s="401">
        <v>23</v>
      </c>
      <c r="BU40" s="401">
        <v>24</v>
      </c>
      <c r="BV40" s="401">
        <v>25</v>
      </c>
      <c r="BW40" s="401">
        <v>26</v>
      </c>
      <c r="BX40" s="401">
        <v>27</v>
      </c>
      <c r="BY40" s="401">
        <v>28</v>
      </c>
      <c r="BZ40" s="401">
        <v>29</v>
      </c>
    </row>
    <row r="41" spans="1:79" ht="17.100000000000001" customHeight="1" x14ac:dyDescent="0.15">
      <c r="B41" s="66"/>
      <c r="C41" s="66"/>
      <c r="D41" s="66"/>
      <c r="E41" s="66"/>
      <c r="F41" s="66"/>
      <c r="G41" s="66"/>
      <c r="H41" s="66"/>
      <c r="I41" s="66"/>
      <c r="J41" s="66"/>
      <c r="K41" s="66"/>
      <c r="L41" s="66"/>
      <c r="M41" s="66"/>
      <c r="N41" s="66"/>
      <c r="O41" s="66"/>
      <c r="P41" s="66"/>
      <c r="Q41" s="66"/>
      <c r="R41" s="66"/>
      <c r="S41" s="66"/>
      <c r="T41" s="66"/>
      <c r="U41" s="66"/>
      <c r="V41" s="66"/>
      <c r="W41" s="66"/>
      <c r="X41" s="66"/>
      <c r="Y41" s="66"/>
      <c r="Z41" s="66"/>
      <c r="AA41" s="66"/>
      <c r="AB41" s="66"/>
      <c r="AC41" s="66"/>
      <c r="AD41" s="66"/>
      <c r="AE41" s="66"/>
      <c r="AF41" s="66"/>
      <c r="AG41" s="66"/>
      <c r="AH41" s="66"/>
      <c r="AI41" s="66"/>
      <c r="AJ41" s="66"/>
      <c r="AK41" s="66"/>
      <c r="AL41" s="66"/>
      <c r="AM41" s="66"/>
      <c r="AN41" s="66"/>
      <c r="AO41" s="66"/>
      <c r="AP41" s="66"/>
      <c r="AQ41" s="66"/>
      <c r="AR41" s="66"/>
      <c r="AS41" s="66"/>
      <c r="AT41" s="66"/>
      <c r="AU41" s="66"/>
      <c r="AV41" s="66"/>
      <c r="AW41" s="66"/>
      <c r="AX41" s="66"/>
      <c r="AY41" s="66"/>
      <c r="AZ41" s="66"/>
      <c r="BA41" s="66"/>
      <c r="BB41" s="66"/>
      <c r="BC41" s="66"/>
      <c r="BD41" s="66"/>
      <c r="BE41" s="66"/>
      <c r="BF41" s="66"/>
      <c r="BG41" s="66"/>
      <c r="BH41" s="66"/>
      <c r="BI41" s="66"/>
      <c r="BJ41" s="66"/>
      <c r="BK41" s="66"/>
      <c r="BL41" s="66"/>
      <c r="BM41" s="66"/>
      <c r="BN41" s="66"/>
      <c r="BO41" s="66"/>
      <c r="BP41" s="66"/>
      <c r="BQ41" s="66"/>
      <c r="BR41" s="66"/>
      <c r="BS41" s="66"/>
      <c r="BT41" s="66"/>
      <c r="BU41" s="66"/>
      <c r="BV41" s="66"/>
      <c r="BW41" s="66"/>
      <c r="BX41" s="66"/>
      <c r="BY41" s="66"/>
      <c r="BZ41" s="66"/>
    </row>
    <row r="42" spans="1:79" ht="17.100000000000001" customHeight="1" x14ac:dyDescent="0.15">
      <c r="B42" s="66"/>
      <c r="C42" s="424"/>
      <c r="D42" s="2197" t="s">
        <v>1174</v>
      </c>
      <c r="E42" s="2192">
        <f>ACTIVITIES!$AK$3-ACTIVITIES!$AM$13</f>
        <v>0</v>
      </c>
      <c r="F42" s="2192"/>
      <c r="G42" s="2190" t="str">
        <f>IF(E42=1,G44,H44)</f>
        <v>LEVEL UPS</v>
      </c>
      <c r="H42" s="2190"/>
      <c r="I42" s="2190"/>
      <c r="J42" s="2190"/>
      <c r="K42" s="425"/>
      <c r="L42" s="2200" t="s">
        <v>1171</v>
      </c>
      <c r="M42" s="2192">
        <f ca="1">ACTIVITIES!$CH$35</f>
        <v>31</v>
      </c>
      <c r="N42" s="2192"/>
      <c r="O42" s="2190" t="str">
        <f ca="1">IF(M42=1,O44, P44)</f>
        <v>DEATH STATES</v>
      </c>
      <c r="P42" s="2190"/>
      <c r="Q42" s="2190"/>
      <c r="R42" s="2190"/>
      <c r="S42" s="66"/>
      <c r="T42" s="66"/>
      <c r="U42" s="66"/>
      <c r="V42" s="66"/>
      <c r="W42" s="66"/>
      <c r="X42" s="66"/>
      <c r="Y42" s="66"/>
      <c r="Z42" s="66"/>
      <c r="AA42" s="66"/>
      <c r="AB42" s="66"/>
      <c r="AC42" s="66"/>
      <c r="AD42" s="66"/>
      <c r="AE42" s="66"/>
      <c r="AF42" s="66"/>
      <c r="AG42" s="66"/>
      <c r="AH42" s="66"/>
      <c r="AI42" s="66"/>
      <c r="AJ42" s="66"/>
      <c r="AK42" s="66"/>
      <c r="AL42" s="66"/>
      <c r="AM42" s="66"/>
      <c r="AN42" s="66"/>
      <c r="AO42" s="66"/>
      <c r="AP42" s="66"/>
      <c r="AQ42" s="66"/>
      <c r="AR42" s="66"/>
      <c r="AS42" s="66"/>
      <c r="AT42" s="66"/>
      <c r="AU42" s="66"/>
      <c r="AV42" s="66"/>
      <c r="AW42" s="66"/>
      <c r="AX42" s="66"/>
      <c r="AY42" s="66"/>
      <c r="AZ42" s="66"/>
      <c r="BA42" s="66"/>
      <c r="BB42" s="66"/>
      <c r="BC42" s="66"/>
      <c r="BD42" s="66"/>
      <c r="BE42" s="66"/>
      <c r="BF42" s="66"/>
      <c r="BG42" s="66"/>
      <c r="BH42" s="66"/>
      <c r="BI42" s="66"/>
      <c r="BJ42" s="66"/>
      <c r="BK42" s="66"/>
      <c r="BL42" s="66"/>
      <c r="BM42" s="66"/>
      <c r="BN42" s="66"/>
      <c r="BO42" s="66"/>
      <c r="BP42" s="66"/>
      <c r="BQ42" s="66"/>
      <c r="BR42" s="66"/>
      <c r="BS42" s="66"/>
      <c r="BT42" s="66"/>
      <c r="BU42" s="66"/>
      <c r="BV42" s="66"/>
      <c r="BW42" s="66"/>
      <c r="BX42" s="66"/>
      <c r="BY42" s="66"/>
      <c r="BZ42" s="66"/>
    </row>
    <row r="43" spans="1:79" ht="17.100000000000001" customHeight="1" x14ac:dyDescent="0.15">
      <c r="B43" s="66"/>
      <c r="C43" s="424"/>
      <c r="D43" s="2197"/>
      <c r="E43" s="2192"/>
      <c r="F43" s="2192"/>
      <c r="G43" s="2190"/>
      <c r="H43" s="2190"/>
      <c r="I43" s="2190"/>
      <c r="J43" s="2190"/>
      <c r="K43" s="425"/>
      <c r="L43" s="2200"/>
      <c r="M43" s="2192"/>
      <c r="N43" s="2192"/>
      <c r="O43" s="2190"/>
      <c r="P43" s="2190"/>
      <c r="Q43" s="2190"/>
      <c r="R43" s="2190"/>
      <c r="S43" s="66"/>
      <c r="T43" s="66"/>
      <c r="U43" s="66"/>
      <c r="V43" s="66"/>
      <c r="W43" s="66"/>
      <c r="X43" s="66"/>
      <c r="Y43" s="66"/>
      <c r="Z43" s="66"/>
      <c r="AA43" s="66"/>
      <c r="AB43" s="66"/>
      <c r="AC43" s="66"/>
      <c r="AD43" s="66"/>
      <c r="AE43" s="66"/>
      <c r="AF43" s="66"/>
      <c r="AG43" s="66"/>
      <c r="AH43" s="66"/>
      <c r="AI43" s="66"/>
      <c r="AJ43" s="66"/>
      <c r="AK43" s="66"/>
      <c r="AL43" s="66"/>
      <c r="AM43" s="66"/>
      <c r="AN43" s="66"/>
      <c r="AO43" s="66"/>
      <c r="AP43" s="66"/>
      <c r="AQ43" s="66"/>
      <c r="AR43" s="66"/>
      <c r="AS43" s="66"/>
      <c r="AT43" s="66"/>
      <c r="AU43" s="66"/>
      <c r="AV43" s="66"/>
      <c r="AW43" s="66"/>
      <c r="AX43" s="66"/>
      <c r="AY43" s="66"/>
      <c r="AZ43" s="66"/>
      <c r="BA43" s="66"/>
      <c r="BB43" s="66"/>
      <c r="BC43" s="66"/>
      <c r="BD43" s="66"/>
      <c r="BE43" s="66"/>
      <c r="BF43" s="66"/>
      <c r="BG43" s="66"/>
      <c r="BH43" s="66"/>
      <c r="BI43" s="66"/>
      <c r="BJ43" s="66"/>
      <c r="BK43" s="66"/>
      <c r="BL43" s="66"/>
      <c r="BM43" s="66"/>
      <c r="BN43" s="66"/>
      <c r="BO43" s="66"/>
      <c r="BP43" s="66"/>
      <c r="BQ43" s="66"/>
      <c r="BR43" s="66"/>
      <c r="BS43" s="66"/>
      <c r="BT43" s="66"/>
      <c r="BU43" s="66"/>
      <c r="BV43" s="66"/>
      <c r="BW43" s="66"/>
      <c r="BX43" s="66"/>
      <c r="BY43" s="66"/>
      <c r="BZ43" s="66"/>
    </row>
    <row r="44" spans="1:79" ht="17.100000000000001" customHeight="1" x14ac:dyDescent="0.25">
      <c r="B44" s="66"/>
      <c r="C44" s="66"/>
      <c r="D44" s="426"/>
      <c r="E44" s="427"/>
      <c r="F44" s="427"/>
      <c r="G44" s="428" t="s">
        <v>1203</v>
      </c>
      <c r="H44" s="428" t="s">
        <v>1173</v>
      </c>
      <c r="I44" s="429"/>
      <c r="J44" s="429"/>
      <c r="K44" s="426"/>
      <c r="L44" s="426"/>
      <c r="M44" s="427"/>
      <c r="N44" s="427"/>
      <c r="O44" s="428" t="s">
        <v>1204</v>
      </c>
      <c r="P44" s="428" t="s">
        <v>1148</v>
      </c>
      <c r="Q44" s="430"/>
      <c r="R44" s="430"/>
      <c r="S44" s="66"/>
      <c r="T44" s="66"/>
      <c r="U44" s="66"/>
      <c r="V44" s="66"/>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c r="AY44" s="66"/>
      <c r="AZ44" s="66"/>
      <c r="BA44" s="66"/>
      <c r="BB44" s="66"/>
      <c r="BC44" s="66"/>
      <c r="BD44" s="66"/>
      <c r="BE44" s="66"/>
      <c r="BF44" s="66"/>
      <c r="BG44" s="66"/>
      <c r="BH44" s="66"/>
      <c r="BI44" s="66"/>
      <c r="BJ44" s="66"/>
      <c r="BK44" s="66"/>
      <c r="BL44" s="66"/>
      <c r="BM44" s="66"/>
      <c r="BN44" s="66"/>
      <c r="BO44" s="66"/>
      <c r="BP44" s="66"/>
      <c r="BQ44" s="66"/>
      <c r="BR44" s="66"/>
      <c r="BS44" s="66"/>
      <c r="BT44" s="66"/>
      <c r="BU44" s="66"/>
      <c r="BV44" s="66"/>
      <c r="BW44" s="66"/>
      <c r="BX44" s="66"/>
      <c r="BY44" s="66"/>
      <c r="BZ44" s="66"/>
    </row>
    <row r="45" spans="1:79" ht="17.100000000000001" customHeight="1" x14ac:dyDescent="0.15">
      <c r="B45" s="66"/>
      <c r="C45" s="431"/>
      <c r="D45" s="2198" t="s">
        <v>147</v>
      </c>
      <c r="E45" s="2192">
        <f>COUNTA(INVENTORY!$G$8,INVENTORY!$P$8,INVENTORY!$G$11,INVENTORY!$P$11,INVENTORY!$BF$8,INVENTORY!$BO$8,INVENTORY!$BF$11,INVENTORY!$BO$11)</f>
        <v>0</v>
      </c>
      <c r="F45" s="2192"/>
      <c r="G45" s="2190" t="str">
        <f>IF(E45=1,G47,H47)</f>
        <v>BOOTY FOUND</v>
      </c>
      <c r="H45" s="2190"/>
      <c r="I45" s="2190"/>
      <c r="J45" s="2190"/>
      <c r="K45" s="432"/>
      <c r="L45" s="2199" t="s">
        <v>160</v>
      </c>
      <c r="M45" s="2192">
        <f>INVENTORY!$BM$53</f>
        <v>0</v>
      </c>
      <c r="N45" s="2192"/>
      <c r="O45" s="2190" t="str">
        <f>IF(M45=1,O47, P47)</f>
        <v>BOOBY TRAPS</v>
      </c>
      <c r="P45" s="2190"/>
      <c r="Q45" s="2190"/>
      <c r="R45" s="2190"/>
      <c r="S45" s="66"/>
      <c r="T45" s="66"/>
      <c r="U45" s="66"/>
      <c r="V45" s="66"/>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c r="AY45" s="66"/>
      <c r="AZ45" s="66"/>
      <c r="BA45" s="66"/>
      <c r="BB45" s="66"/>
      <c r="BC45" s="66"/>
      <c r="BD45" s="66"/>
      <c r="BE45" s="66"/>
      <c r="BF45" s="66"/>
      <c r="BG45" s="66"/>
      <c r="BH45" s="66"/>
      <c r="BI45" s="66"/>
      <c r="BJ45" s="66"/>
      <c r="BK45" s="66"/>
      <c r="BL45" s="66"/>
      <c r="BM45" s="66"/>
      <c r="BN45" s="66"/>
      <c r="BO45" s="66"/>
      <c r="BP45" s="66"/>
      <c r="BQ45" s="66"/>
      <c r="BR45" s="66"/>
      <c r="BS45" s="66"/>
      <c r="BT45" s="66"/>
      <c r="BU45" s="66"/>
      <c r="BV45" s="66"/>
      <c r="BW45" s="66"/>
      <c r="BX45" s="66"/>
      <c r="BY45" s="66"/>
      <c r="BZ45" s="66"/>
    </row>
    <row r="46" spans="1:79" ht="17.100000000000001" customHeight="1" x14ac:dyDescent="0.15">
      <c r="B46" s="66"/>
      <c r="C46" s="66"/>
      <c r="D46" s="2198"/>
      <c r="E46" s="2192"/>
      <c r="F46" s="2192"/>
      <c r="G46" s="2190"/>
      <c r="H46" s="2190"/>
      <c r="I46" s="2190"/>
      <c r="J46" s="2190"/>
      <c r="K46" s="432"/>
      <c r="L46" s="2199"/>
      <c r="M46" s="2192"/>
      <c r="N46" s="2192"/>
      <c r="O46" s="2190"/>
      <c r="P46" s="2190"/>
      <c r="Q46" s="2190"/>
      <c r="R46" s="2190"/>
      <c r="S46" s="66"/>
      <c r="T46" s="66"/>
      <c r="U46" s="66"/>
      <c r="V46" s="66"/>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c r="AY46" s="66"/>
      <c r="AZ46" s="66"/>
      <c r="BA46" s="66"/>
      <c r="BB46" s="66"/>
      <c r="BC46" s="66"/>
      <c r="BD46" s="66"/>
      <c r="BE46" s="66"/>
      <c r="BF46" s="66"/>
      <c r="BG46" s="66"/>
      <c r="BH46" s="66"/>
      <c r="BI46" s="66"/>
      <c r="BJ46" s="66"/>
      <c r="BK46" s="66"/>
      <c r="BL46" s="66"/>
      <c r="BM46" s="66"/>
      <c r="BN46" s="66"/>
      <c r="BO46" s="66"/>
      <c r="BP46" s="66"/>
      <c r="BQ46" s="66"/>
      <c r="BR46" s="66"/>
      <c r="BS46" s="66"/>
      <c r="BT46" s="66"/>
      <c r="BU46" s="66"/>
      <c r="BV46" s="66"/>
      <c r="BW46" s="66"/>
      <c r="BX46" s="66"/>
      <c r="BY46" s="66"/>
      <c r="BZ46" s="66"/>
    </row>
    <row r="47" spans="1:79" ht="17.100000000000001" customHeight="1" x14ac:dyDescent="0.25">
      <c r="B47" s="66"/>
      <c r="C47" s="433"/>
      <c r="D47" s="426"/>
      <c r="E47" s="427"/>
      <c r="F47" s="427"/>
      <c r="G47" s="428" t="s">
        <v>1176</v>
      </c>
      <c r="H47" s="428" t="s">
        <v>1176</v>
      </c>
      <c r="I47" s="428"/>
      <c r="J47" s="428"/>
      <c r="K47" s="428"/>
      <c r="L47" s="428"/>
      <c r="M47" s="428"/>
      <c r="N47" s="428"/>
      <c r="O47" s="428" t="s">
        <v>1210</v>
      </c>
      <c r="P47" s="428" t="s">
        <v>1127</v>
      </c>
      <c r="Q47" s="430"/>
      <c r="R47" s="430"/>
      <c r="S47" s="66"/>
      <c r="T47" s="66"/>
      <c r="U47" s="66"/>
      <c r="V47" s="66"/>
      <c r="W47" s="66"/>
      <c r="X47" s="66"/>
      <c r="Y47" s="66"/>
      <c r="Z47" s="66"/>
      <c r="AA47" s="66"/>
      <c r="AB47" s="66"/>
      <c r="AC47" s="66"/>
      <c r="AD47" s="66"/>
      <c r="AE47" s="66"/>
      <c r="AF47" s="66"/>
      <c r="AG47" s="66"/>
      <c r="AH47" s="66"/>
      <c r="AI47" s="66"/>
      <c r="AJ47" s="66"/>
      <c r="AK47" s="66"/>
      <c r="AL47" s="66"/>
      <c r="AM47" s="66"/>
      <c r="AN47" s="66"/>
      <c r="AO47" s="66"/>
      <c r="AP47" s="66"/>
      <c r="AQ47" s="66"/>
      <c r="AR47" s="66"/>
      <c r="AS47" s="66"/>
      <c r="AT47" s="66"/>
      <c r="AU47" s="66"/>
      <c r="AV47" s="66"/>
      <c r="AW47" s="66"/>
      <c r="AX47" s="66"/>
      <c r="AY47" s="66"/>
      <c r="AZ47" s="66"/>
      <c r="BA47" s="66"/>
      <c r="BB47" s="66"/>
      <c r="BC47" s="66"/>
      <c r="BD47" s="66"/>
      <c r="BE47" s="66"/>
      <c r="BF47" s="66"/>
      <c r="BG47" s="66"/>
      <c r="BH47" s="66"/>
      <c r="BI47" s="66"/>
      <c r="BJ47" s="66"/>
      <c r="BK47" s="66"/>
      <c r="BL47" s="66"/>
      <c r="BM47" s="66"/>
      <c r="BN47" s="66"/>
      <c r="BO47" s="66"/>
      <c r="BP47" s="66"/>
      <c r="BQ47" s="66"/>
      <c r="BR47" s="66"/>
      <c r="BS47" s="66"/>
      <c r="BT47" s="66"/>
      <c r="BU47" s="66"/>
      <c r="BV47" s="66"/>
      <c r="BW47" s="66"/>
      <c r="BX47" s="66"/>
      <c r="BY47" s="66"/>
      <c r="BZ47" s="66"/>
    </row>
    <row r="48" spans="1:79" ht="17.100000000000001" customHeight="1" x14ac:dyDescent="0.15">
      <c r="B48" s="66"/>
      <c r="C48" s="433"/>
      <c r="D48" s="2196" t="s">
        <v>1087</v>
      </c>
      <c r="E48" s="2192">
        <f ca="1">SUM(ACTIVITIES!$CH$39:$CH$57)</f>
        <v>4</v>
      </c>
      <c r="F48" s="2192"/>
      <c r="G48" s="2190" t="str">
        <f ca="1">IF(E48=1,G50,H50)</f>
        <v>LIVES GAINED</v>
      </c>
      <c r="H48" s="2190"/>
      <c r="I48" s="2190"/>
      <c r="J48" s="2190"/>
      <c r="K48" s="434"/>
      <c r="L48" s="2196" t="s">
        <v>1087</v>
      </c>
      <c r="M48" s="2192">
        <f ca="1">INVENTORY!$N$53</f>
        <v>31.5</v>
      </c>
      <c r="N48" s="2192"/>
      <c r="O48" s="2190" t="str">
        <f ca="1">IF(M48=1,O50, P50)</f>
        <v>LIVES LOST</v>
      </c>
      <c r="P48" s="2190"/>
      <c r="Q48" s="2190"/>
      <c r="R48" s="2190"/>
      <c r="S48" s="66"/>
      <c r="T48" s="66"/>
      <c r="U48" s="66"/>
      <c r="V48" s="66"/>
      <c r="W48" s="66"/>
      <c r="X48" s="66"/>
      <c r="Y48" s="66"/>
      <c r="Z48" s="66"/>
      <c r="AA48" s="66"/>
      <c r="AB48" s="66"/>
      <c r="AC48" s="66"/>
      <c r="AD48" s="66"/>
      <c r="AE48" s="66"/>
      <c r="AF48" s="66"/>
      <c r="AG48" s="66"/>
      <c r="AH48" s="66"/>
      <c r="AI48" s="66"/>
      <c r="AJ48" s="66"/>
      <c r="AK48" s="66"/>
      <c r="AL48" s="66"/>
      <c r="AM48" s="66"/>
      <c r="AN48" s="66"/>
      <c r="AO48" s="66"/>
      <c r="AP48" s="66"/>
      <c r="AQ48" s="66"/>
      <c r="AR48" s="66"/>
      <c r="AS48" s="66"/>
      <c r="AT48" s="66"/>
      <c r="AU48" s="66"/>
      <c r="AV48" s="66"/>
      <c r="AW48" s="66"/>
      <c r="AX48" s="66"/>
      <c r="AY48" s="66"/>
      <c r="AZ48" s="66"/>
      <c r="BA48" s="66"/>
      <c r="BB48" s="66"/>
      <c r="BC48" s="66"/>
      <c r="BD48" s="66"/>
      <c r="BE48" s="66"/>
      <c r="BF48" s="66"/>
      <c r="BG48" s="66"/>
      <c r="BH48" s="66"/>
      <c r="BI48" s="66"/>
      <c r="BJ48" s="66"/>
      <c r="BK48" s="66"/>
      <c r="BL48" s="66"/>
      <c r="BM48" s="66"/>
      <c r="BN48" s="66"/>
      <c r="BO48" s="66"/>
      <c r="BP48" s="66"/>
      <c r="BQ48" s="66"/>
      <c r="BR48" s="66"/>
      <c r="BS48" s="66"/>
      <c r="BT48" s="66"/>
      <c r="BU48" s="66"/>
      <c r="BV48" s="66"/>
      <c r="BW48" s="66"/>
      <c r="BX48" s="66"/>
      <c r="BY48" s="66"/>
      <c r="BZ48" s="66"/>
    </row>
    <row r="49" spans="2:78" ht="17.100000000000001" customHeight="1" x14ac:dyDescent="0.15">
      <c r="B49" s="66"/>
      <c r="C49" s="66"/>
      <c r="D49" s="2196"/>
      <c r="E49" s="2192"/>
      <c r="F49" s="2192"/>
      <c r="G49" s="2190"/>
      <c r="H49" s="2190"/>
      <c r="I49" s="2190"/>
      <c r="J49" s="2190"/>
      <c r="K49" s="434"/>
      <c r="L49" s="2196"/>
      <c r="M49" s="2192"/>
      <c r="N49" s="2192"/>
      <c r="O49" s="2190"/>
      <c r="P49" s="2190"/>
      <c r="Q49" s="2190"/>
      <c r="R49" s="2190"/>
      <c r="S49" s="66"/>
      <c r="T49" s="66"/>
      <c r="U49" s="66"/>
      <c r="V49" s="66"/>
      <c r="W49" s="66"/>
      <c r="X49" s="66"/>
      <c r="Y49" s="66"/>
      <c r="Z49" s="66"/>
      <c r="AA49" s="66"/>
      <c r="AB49" s="66"/>
      <c r="AC49" s="66"/>
      <c r="AD49" s="66"/>
      <c r="AE49" s="66"/>
      <c r="AF49" s="66"/>
      <c r="AG49" s="66"/>
      <c r="AH49" s="66"/>
      <c r="AI49" s="66"/>
      <c r="AJ49" s="66"/>
      <c r="AK49" s="66"/>
      <c r="AL49" s="66"/>
      <c r="AM49" s="66"/>
      <c r="AN49" s="66"/>
      <c r="AO49" s="66"/>
      <c r="AP49" s="66"/>
      <c r="AQ49" s="66"/>
      <c r="AR49" s="66"/>
      <c r="AS49" s="66"/>
      <c r="AT49" s="66"/>
      <c r="AU49" s="66"/>
      <c r="AV49" s="66"/>
      <c r="AW49" s="66"/>
      <c r="AX49" s="66"/>
      <c r="AY49" s="66"/>
      <c r="AZ49" s="66"/>
      <c r="BA49" s="66"/>
      <c r="BB49" s="66"/>
      <c r="BC49" s="66"/>
      <c r="BD49" s="66"/>
      <c r="BE49" s="66"/>
      <c r="BF49" s="66"/>
      <c r="BG49" s="66"/>
      <c r="BH49" s="66"/>
      <c r="BI49" s="66"/>
      <c r="BJ49" s="66"/>
      <c r="BK49" s="66"/>
      <c r="BL49" s="66"/>
      <c r="BM49" s="66"/>
      <c r="BN49" s="66"/>
      <c r="BO49" s="66"/>
      <c r="BP49" s="66"/>
      <c r="BQ49" s="66"/>
      <c r="BR49" s="66"/>
      <c r="BS49" s="66"/>
      <c r="BT49" s="66"/>
      <c r="BU49" s="66"/>
      <c r="BV49" s="66"/>
      <c r="BW49" s="66"/>
      <c r="BX49" s="66"/>
      <c r="BY49" s="66"/>
      <c r="BZ49" s="66"/>
    </row>
    <row r="50" spans="2:78" ht="17.100000000000001" customHeight="1" x14ac:dyDescent="0.25">
      <c r="B50" s="66"/>
      <c r="C50" s="435"/>
      <c r="D50" s="426"/>
      <c r="E50" s="427"/>
      <c r="F50" s="427"/>
      <c r="G50" s="428" t="s">
        <v>1207</v>
      </c>
      <c r="H50" s="428" t="s">
        <v>1177</v>
      </c>
      <c r="I50" s="428"/>
      <c r="J50" s="428"/>
      <c r="K50" s="428"/>
      <c r="L50" s="428"/>
      <c r="M50" s="428"/>
      <c r="N50" s="428"/>
      <c r="O50" s="428" t="s">
        <v>1211</v>
      </c>
      <c r="P50" s="428" t="s">
        <v>1178</v>
      </c>
      <c r="Q50" s="430"/>
      <c r="R50" s="430"/>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row>
    <row r="51" spans="2:78" ht="17.100000000000001" customHeight="1" x14ac:dyDescent="0.15">
      <c r="B51" s="66"/>
      <c r="C51" s="435"/>
      <c r="D51" s="2195" t="s">
        <v>146</v>
      </c>
      <c r="E51" s="2192">
        <f>OBJECTIVES!$CI$14</f>
        <v>0</v>
      </c>
      <c r="F51" s="2192"/>
      <c r="G51" s="2190" t="str">
        <f>IF(E51=1,G53,H53)</f>
        <v>TARGETS REACHED</v>
      </c>
      <c r="H51" s="2190"/>
      <c r="I51" s="2190"/>
      <c r="J51" s="2190"/>
      <c r="K51" s="436"/>
      <c r="L51" s="2195" t="s">
        <v>146</v>
      </c>
      <c r="M51" s="2192">
        <f>OBJECTIVES!$CP$14</f>
        <v>0</v>
      </c>
      <c r="N51" s="2192"/>
      <c r="O51" s="2190" t="str">
        <f>IF(M51=1,O53, P53)</f>
        <v>TARGETS FAILED</v>
      </c>
      <c r="P51" s="2190"/>
      <c r="Q51" s="2190"/>
      <c r="R51" s="2190"/>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row>
    <row r="52" spans="2:78" ht="17.100000000000001" customHeight="1" x14ac:dyDescent="0.15">
      <c r="B52" s="66"/>
      <c r="C52" s="66"/>
      <c r="D52" s="2195"/>
      <c r="E52" s="2192"/>
      <c r="F52" s="2192"/>
      <c r="G52" s="2190"/>
      <c r="H52" s="2190"/>
      <c r="I52" s="2190"/>
      <c r="J52" s="2190"/>
      <c r="K52" s="436"/>
      <c r="L52" s="2195"/>
      <c r="M52" s="2192"/>
      <c r="N52" s="2192"/>
      <c r="O52" s="2190"/>
      <c r="P52" s="2190"/>
      <c r="Q52" s="2190"/>
      <c r="R52" s="2190"/>
      <c r="S52" s="66"/>
      <c r="T52" s="66"/>
      <c r="U52" s="66"/>
      <c r="V52" s="66"/>
      <c r="W52" s="66"/>
      <c r="X52" s="66"/>
      <c r="Y52" s="66"/>
      <c r="Z52" s="66"/>
      <c r="AA52" s="66"/>
      <c r="AB52" s="66"/>
      <c r="AC52" s="66"/>
      <c r="AD52" s="66"/>
      <c r="AE52" s="66"/>
      <c r="AF52" s="66"/>
      <c r="AG52" s="66"/>
      <c r="AH52" s="66"/>
      <c r="AI52" s="66"/>
      <c r="AJ52" s="66"/>
      <c r="AK52" s="66"/>
      <c r="AL52" s="66"/>
      <c r="AM52" s="66"/>
      <c r="AN52" s="66"/>
      <c r="AO52" s="66"/>
      <c r="AP52" s="66"/>
      <c r="AQ52" s="66"/>
      <c r="AR52" s="66"/>
      <c r="AS52" s="66"/>
      <c r="AT52" s="66"/>
      <c r="AU52" s="66"/>
      <c r="AV52" s="66"/>
      <c r="AW52" s="66"/>
      <c r="AX52" s="66"/>
      <c r="AY52" s="66"/>
      <c r="AZ52" s="66"/>
      <c r="BA52" s="66"/>
      <c r="BB52" s="66"/>
      <c r="BC52" s="66"/>
      <c r="BD52" s="66"/>
      <c r="BE52" s="66"/>
      <c r="BF52" s="66"/>
      <c r="BG52" s="66"/>
      <c r="BH52" s="66"/>
      <c r="BI52" s="66"/>
      <c r="BJ52" s="66"/>
      <c r="BK52" s="66"/>
      <c r="BL52" s="66"/>
      <c r="BM52" s="66"/>
      <c r="BN52" s="66"/>
      <c r="BO52" s="66"/>
      <c r="BP52" s="66"/>
      <c r="BQ52" s="66"/>
      <c r="BR52" s="66"/>
      <c r="BS52" s="66"/>
      <c r="BT52" s="66"/>
      <c r="BU52" s="66"/>
      <c r="BV52" s="66"/>
      <c r="BW52" s="66"/>
      <c r="BX52" s="66"/>
      <c r="BY52" s="66"/>
      <c r="BZ52" s="66"/>
    </row>
    <row r="53" spans="2:78" ht="17.100000000000001" customHeight="1" x14ac:dyDescent="0.25">
      <c r="B53" s="66"/>
      <c r="C53" s="437"/>
      <c r="D53" s="426"/>
      <c r="E53" s="427"/>
      <c r="F53" s="427"/>
      <c r="G53" s="428" t="s">
        <v>1208</v>
      </c>
      <c r="H53" s="428" t="s">
        <v>1179</v>
      </c>
      <c r="I53" s="428"/>
      <c r="J53" s="428"/>
      <c r="K53" s="428"/>
      <c r="L53" s="428"/>
      <c r="M53" s="428"/>
      <c r="N53" s="428"/>
      <c r="O53" s="428" t="s">
        <v>1212</v>
      </c>
      <c r="P53" s="428" t="s">
        <v>1145</v>
      </c>
      <c r="Q53" s="430"/>
      <c r="R53" s="430"/>
      <c r="S53" s="66"/>
      <c r="T53" s="66"/>
      <c r="U53" s="66"/>
      <c r="V53" s="66"/>
      <c r="W53" s="66"/>
      <c r="X53" s="66"/>
      <c r="Y53" s="66"/>
      <c r="Z53" s="66"/>
      <c r="AA53" s="66"/>
      <c r="AB53" s="66"/>
      <c r="AC53" s="66"/>
      <c r="AD53" s="66"/>
      <c r="AE53" s="66"/>
      <c r="AF53" s="66"/>
      <c r="AG53" s="66"/>
      <c r="AH53" s="66"/>
      <c r="AI53" s="66"/>
      <c r="AJ53" s="66"/>
      <c r="AK53" s="66"/>
      <c r="AL53" s="66"/>
      <c r="AM53" s="66"/>
      <c r="AN53" s="66"/>
      <c r="AO53" s="66"/>
      <c r="AP53" s="66"/>
      <c r="AQ53" s="66"/>
      <c r="AR53" s="66"/>
      <c r="AS53" s="66"/>
      <c r="AT53" s="66"/>
      <c r="AU53" s="66"/>
      <c r="AV53" s="66"/>
      <c r="AW53" s="66"/>
      <c r="AX53" s="66"/>
      <c r="AY53" s="66"/>
      <c r="AZ53" s="66"/>
      <c r="BA53" s="66"/>
      <c r="BB53" s="66"/>
      <c r="BC53" s="66"/>
      <c r="BD53" s="66"/>
      <c r="BE53" s="66"/>
      <c r="BF53" s="66"/>
      <c r="BG53" s="66"/>
      <c r="BH53" s="66"/>
      <c r="BI53" s="66"/>
      <c r="BJ53" s="66"/>
      <c r="BK53" s="66"/>
      <c r="BL53" s="66"/>
      <c r="BM53" s="66"/>
      <c r="BN53" s="66"/>
      <c r="BO53" s="66"/>
      <c r="BP53" s="66"/>
      <c r="BQ53" s="66"/>
      <c r="BR53" s="66"/>
      <c r="BS53" s="66"/>
      <c r="BT53" s="66"/>
      <c r="BU53" s="66"/>
      <c r="BV53" s="66"/>
      <c r="BW53" s="66"/>
      <c r="BX53" s="66"/>
      <c r="BY53" s="66"/>
      <c r="BZ53" s="66"/>
    </row>
    <row r="54" spans="2:78" ht="17.100000000000001" customHeight="1" x14ac:dyDescent="0.15">
      <c r="B54" s="66"/>
      <c r="C54" s="437"/>
      <c r="D54" s="2195" t="s">
        <v>142</v>
      </c>
      <c r="E54" s="2192">
        <f>OBJECTIVES!$CI$18</f>
        <v>0</v>
      </c>
      <c r="F54" s="2192"/>
      <c r="G54" s="2190" t="str">
        <f>IF(E54=1,G56,H56)</f>
        <v>CHALLENGES DONE</v>
      </c>
      <c r="H54" s="2190"/>
      <c r="I54" s="2190"/>
      <c r="J54" s="2190"/>
      <c r="K54" s="436"/>
      <c r="L54" s="2195" t="s">
        <v>142</v>
      </c>
      <c r="M54" s="2192">
        <f ca="1">OBJECTIVES!$CP$18</f>
        <v>0</v>
      </c>
      <c r="N54" s="2192"/>
      <c r="O54" s="2190" t="str">
        <f ca="1">IF(M54=1,O56, P56)</f>
        <v>CHALLENGES FAILED</v>
      </c>
      <c r="P54" s="2190"/>
      <c r="Q54" s="2190"/>
      <c r="R54" s="2190"/>
      <c r="S54" s="66"/>
      <c r="T54" s="66"/>
      <c r="U54" s="66"/>
      <c r="V54" s="66"/>
      <c r="W54" s="66"/>
      <c r="X54" s="66"/>
      <c r="Y54" s="66"/>
      <c r="Z54" s="66"/>
      <c r="AA54" s="66"/>
      <c r="AB54" s="66"/>
      <c r="AC54" s="66"/>
      <c r="AD54" s="66"/>
      <c r="AE54" s="66"/>
      <c r="AF54" s="66"/>
      <c r="AG54" s="66"/>
      <c r="AH54" s="66"/>
      <c r="AI54" s="66"/>
      <c r="AJ54" s="66"/>
      <c r="AK54" s="66"/>
      <c r="AL54" s="66"/>
      <c r="AM54" s="66"/>
      <c r="AN54" s="66"/>
      <c r="AO54" s="66"/>
      <c r="AP54" s="66"/>
      <c r="AQ54" s="66"/>
      <c r="AR54" s="66"/>
      <c r="AS54" s="66"/>
      <c r="AT54" s="66"/>
      <c r="AU54" s="66"/>
      <c r="AV54" s="66"/>
      <c r="AW54" s="66"/>
      <c r="AX54" s="66"/>
      <c r="AY54" s="66"/>
      <c r="AZ54" s="66"/>
      <c r="BA54" s="66"/>
      <c r="BB54" s="66"/>
      <c r="BC54" s="66"/>
      <c r="BD54" s="66"/>
      <c r="BE54" s="66"/>
      <c r="BF54" s="66"/>
      <c r="BG54" s="66"/>
      <c r="BH54" s="66"/>
      <c r="BI54" s="66"/>
      <c r="BJ54" s="66"/>
      <c r="BK54" s="66"/>
      <c r="BL54" s="66"/>
      <c r="BM54" s="66"/>
      <c r="BN54" s="66"/>
      <c r="BO54" s="66"/>
      <c r="BP54" s="66"/>
      <c r="BQ54" s="66"/>
      <c r="BR54" s="66"/>
      <c r="BS54" s="66"/>
      <c r="BT54" s="66"/>
      <c r="BU54" s="66"/>
      <c r="BV54" s="66"/>
      <c r="BW54" s="66"/>
      <c r="BX54" s="66"/>
      <c r="BY54" s="66"/>
      <c r="BZ54" s="66"/>
    </row>
    <row r="55" spans="2:78" ht="17.100000000000001" customHeight="1" x14ac:dyDescent="0.15">
      <c r="B55" s="66"/>
      <c r="C55" s="66"/>
      <c r="D55" s="2195"/>
      <c r="E55" s="2192"/>
      <c r="F55" s="2192"/>
      <c r="G55" s="2190"/>
      <c r="H55" s="2190"/>
      <c r="I55" s="2190"/>
      <c r="J55" s="2190"/>
      <c r="K55" s="436"/>
      <c r="L55" s="2195"/>
      <c r="M55" s="2192"/>
      <c r="N55" s="2192"/>
      <c r="O55" s="2190"/>
      <c r="P55" s="2190"/>
      <c r="Q55" s="2190"/>
      <c r="R55" s="2190"/>
      <c r="S55" s="66"/>
      <c r="T55" s="66"/>
      <c r="U55" s="66"/>
      <c r="V55" s="66"/>
      <c r="W55" s="66"/>
      <c r="X55" s="66"/>
      <c r="Y55" s="66"/>
      <c r="Z55" s="66"/>
      <c r="AA55" s="66"/>
      <c r="AB55" s="66"/>
      <c r="AC55" s="66"/>
      <c r="AD55" s="66"/>
      <c r="AE55" s="66"/>
      <c r="AF55" s="66"/>
      <c r="AG55" s="66"/>
      <c r="AH55" s="66"/>
      <c r="AI55" s="66"/>
      <c r="AJ55" s="66"/>
      <c r="AK55" s="66"/>
      <c r="AL55" s="66"/>
      <c r="AM55" s="66"/>
      <c r="AN55" s="66"/>
      <c r="AO55" s="66"/>
      <c r="AP55" s="66"/>
      <c r="AQ55" s="66"/>
      <c r="AR55" s="66"/>
      <c r="AS55" s="66"/>
      <c r="AT55" s="66"/>
      <c r="AU55" s="66"/>
      <c r="AV55" s="66"/>
      <c r="AW55" s="66"/>
      <c r="AX55" s="66"/>
      <c r="AY55" s="66"/>
      <c r="AZ55" s="66"/>
      <c r="BA55" s="66"/>
      <c r="BB55" s="66"/>
      <c r="BC55" s="66"/>
      <c r="BD55" s="66"/>
      <c r="BE55" s="66"/>
      <c r="BF55" s="66"/>
      <c r="BG55" s="66"/>
      <c r="BH55" s="66"/>
      <c r="BI55" s="66"/>
      <c r="BJ55" s="66"/>
      <c r="BK55" s="66"/>
      <c r="BL55" s="66"/>
      <c r="BM55" s="66"/>
      <c r="BN55" s="66"/>
      <c r="BO55" s="66"/>
      <c r="BP55" s="66"/>
      <c r="BQ55" s="66"/>
      <c r="BR55" s="66"/>
      <c r="BS55" s="66"/>
      <c r="BT55" s="66"/>
      <c r="BU55" s="66"/>
      <c r="BV55" s="66"/>
      <c r="BW55" s="66"/>
      <c r="BX55" s="66"/>
      <c r="BY55" s="66"/>
      <c r="BZ55" s="66"/>
    </row>
    <row r="56" spans="2:78" ht="17.100000000000001" customHeight="1" x14ac:dyDescent="0.25">
      <c r="B56" s="66"/>
      <c r="C56" s="437"/>
      <c r="D56" s="426"/>
      <c r="E56" s="427"/>
      <c r="F56" s="427"/>
      <c r="G56" s="428" t="s">
        <v>1209</v>
      </c>
      <c r="H56" s="428" t="s">
        <v>1180</v>
      </c>
      <c r="I56" s="428"/>
      <c r="J56" s="428"/>
      <c r="K56" s="428"/>
      <c r="L56" s="428"/>
      <c r="M56" s="428"/>
      <c r="N56" s="428"/>
      <c r="O56" s="428" t="s">
        <v>1213</v>
      </c>
      <c r="P56" s="428" t="s">
        <v>1146</v>
      </c>
      <c r="Q56" s="430"/>
      <c r="R56" s="430"/>
      <c r="S56" s="66"/>
      <c r="T56" s="66"/>
      <c r="U56" s="66"/>
      <c r="V56" s="66"/>
      <c r="W56" s="66"/>
      <c r="X56" s="66"/>
      <c r="Y56" s="66"/>
      <c r="Z56" s="66"/>
      <c r="AA56" s="66"/>
      <c r="AB56" s="66"/>
      <c r="AC56" s="66"/>
      <c r="AD56" s="66"/>
      <c r="AE56" s="66"/>
      <c r="AF56" s="66"/>
      <c r="AG56" s="66"/>
      <c r="AH56" s="66"/>
      <c r="AI56" s="66"/>
      <c r="AJ56" s="66"/>
      <c r="AK56" s="66"/>
      <c r="AL56" s="66"/>
      <c r="AM56" s="66"/>
      <c r="AN56" s="66"/>
      <c r="AO56" s="66"/>
      <c r="AP56" s="66"/>
      <c r="AQ56" s="66"/>
      <c r="AR56" s="66"/>
      <c r="AS56" s="66"/>
      <c r="AT56" s="66"/>
      <c r="AU56" s="66"/>
      <c r="AV56" s="66"/>
      <c r="AW56" s="66"/>
      <c r="AX56" s="66"/>
      <c r="AY56" s="66"/>
      <c r="AZ56" s="66"/>
      <c r="BA56" s="66"/>
      <c r="BB56" s="66"/>
      <c r="BC56" s="66"/>
      <c r="BD56" s="66"/>
      <c r="BE56" s="66"/>
      <c r="BF56" s="66"/>
      <c r="BG56" s="66"/>
      <c r="BH56" s="66"/>
      <c r="BI56" s="66"/>
      <c r="BJ56" s="66"/>
      <c r="BK56" s="66"/>
      <c r="BL56" s="66"/>
      <c r="BM56" s="66"/>
      <c r="BN56" s="66"/>
      <c r="BO56" s="66"/>
      <c r="BP56" s="66"/>
      <c r="BQ56" s="66"/>
      <c r="BR56" s="66"/>
      <c r="BS56" s="66"/>
      <c r="BT56" s="66"/>
      <c r="BU56" s="66"/>
      <c r="BV56" s="66"/>
      <c r="BW56" s="66"/>
      <c r="BX56" s="66"/>
      <c r="BY56" s="66"/>
      <c r="BZ56" s="66"/>
    </row>
    <row r="57" spans="2:78" ht="17.100000000000001" customHeight="1" x14ac:dyDescent="0.15">
      <c r="B57" s="66"/>
      <c r="C57" s="437"/>
      <c r="D57" s="2191" t="s">
        <v>1172</v>
      </c>
      <c r="E57" s="2192">
        <f>MISSIONS!$DW$28</f>
        <v>0</v>
      </c>
      <c r="F57" s="2192"/>
      <c r="G57" s="2190" t="str">
        <f>IF(E57=1,G59,H59)</f>
        <v>MISSIONS COMPLETED</v>
      </c>
      <c r="H57" s="2190"/>
      <c r="I57" s="2190"/>
      <c r="J57" s="2190"/>
      <c r="K57" s="438"/>
      <c r="L57" s="2191" t="s">
        <v>1175</v>
      </c>
      <c r="M57" s="2192">
        <f ca="1">MISSIONS!$ED$22</f>
        <v>2</v>
      </c>
      <c r="N57" s="2192"/>
      <c r="O57" s="2190" t="str">
        <f ca="1">IF(M57=1,O59, P59)</f>
        <v>MISSIONS FAILED</v>
      </c>
      <c r="P57" s="2190"/>
      <c r="Q57" s="2190"/>
      <c r="R57" s="2190"/>
      <c r="S57" s="66"/>
      <c r="T57" s="66"/>
      <c r="U57" s="66"/>
      <c r="V57" s="66"/>
      <c r="W57" s="66"/>
      <c r="X57" s="66"/>
      <c r="Y57" s="66"/>
      <c r="Z57" s="66"/>
      <c r="AA57" s="66"/>
      <c r="AB57" s="66"/>
      <c r="AC57" s="66"/>
      <c r="AD57" s="66"/>
      <c r="AE57" s="66"/>
      <c r="AF57" s="66"/>
      <c r="AG57" s="66"/>
      <c r="AH57" s="66"/>
      <c r="AI57" s="66"/>
      <c r="AJ57" s="66"/>
      <c r="AK57" s="66"/>
      <c r="AL57" s="66"/>
      <c r="AM57" s="66"/>
      <c r="AN57" s="66"/>
      <c r="AO57" s="66"/>
      <c r="AP57" s="66"/>
      <c r="AQ57" s="66"/>
      <c r="AR57" s="66"/>
      <c r="AS57" s="66"/>
      <c r="AT57" s="66"/>
      <c r="AU57" s="66"/>
      <c r="AV57" s="66"/>
      <c r="AW57" s="66"/>
      <c r="AX57" s="66"/>
      <c r="AY57" s="66"/>
      <c r="AZ57" s="66"/>
      <c r="BA57" s="66"/>
      <c r="BB57" s="66"/>
      <c r="BC57" s="66"/>
      <c r="BD57" s="66"/>
      <c r="BE57" s="66"/>
      <c r="BF57" s="66"/>
      <c r="BG57" s="66"/>
      <c r="BH57" s="66"/>
      <c r="BI57" s="66"/>
      <c r="BJ57" s="66"/>
      <c r="BK57" s="66"/>
      <c r="BL57" s="66"/>
      <c r="BM57" s="66"/>
      <c r="BN57" s="66"/>
      <c r="BO57" s="66"/>
      <c r="BP57" s="66"/>
      <c r="BQ57" s="66"/>
      <c r="BR57" s="66"/>
      <c r="BS57" s="66"/>
      <c r="BT57" s="66"/>
      <c r="BU57" s="66"/>
      <c r="BV57" s="66"/>
      <c r="BW57" s="66"/>
      <c r="BX57" s="66"/>
      <c r="BY57" s="66"/>
      <c r="BZ57" s="66"/>
    </row>
    <row r="58" spans="2:78" ht="17.100000000000001" customHeight="1" x14ac:dyDescent="0.15">
      <c r="B58" s="66"/>
      <c r="C58" s="66"/>
      <c r="D58" s="2191"/>
      <c r="E58" s="2192"/>
      <c r="F58" s="2192"/>
      <c r="G58" s="2190"/>
      <c r="H58" s="2190"/>
      <c r="I58" s="2190"/>
      <c r="J58" s="2190"/>
      <c r="K58" s="438"/>
      <c r="L58" s="2191"/>
      <c r="M58" s="2192"/>
      <c r="N58" s="2192"/>
      <c r="O58" s="2190"/>
      <c r="P58" s="2190"/>
      <c r="Q58" s="2190"/>
      <c r="R58" s="2190"/>
      <c r="S58" s="66"/>
      <c r="T58" s="66"/>
      <c r="U58" s="66"/>
      <c r="V58" s="66"/>
      <c r="W58" s="66"/>
      <c r="X58" s="66"/>
      <c r="Y58" s="66"/>
      <c r="Z58" s="66"/>
      <c r="AA58" s="66"/>
      <c r="AB58" s="66"/>
      <c r="AC58" s="66"/>
      <c r="AD58" s="66"/>
      <c r="AE58" s="66"/>
      <c r="AF58" s="66"/>
      <c r="AG58" s="66"/>
      <c r="AH58" s="66"/>
      <c r="AI58" s="66"/>
      <c r="AJ58" s="66"/>
      <c r="AK58" s="66"/>
      <c r="AL58" s="66"/>
      <c r="AM58" s="66"/>
      <c r="AN58" s="66"/>
      <c r="AO58" s="66"/>
      <c r="AP58" s="66"/>
      <c r="AQ58" s="66"/>
      <c r="AR58" s="66"/>
      <c r="AS58" s="66"/>
      <c r="AT58" s="66"/>
      <c r="AU58" s="66"/>
      <c r="AV58" s="66"/>
      <c r="AW58" s="66"/>
      <c r="AX58" s="66"/>
      <c r="AY58" s="66"/>
      <c r="AZ58" s="66"/>
      <c r="BA58" s="66"/>
      <c r="BB58" s="66"/>
      <c r="BC58" s="66"/>
      <c r="BD58" s="66"/>
      <c r="BE58" s="66"/>
      <c r="BF58" s="66"/>
      <c r="BG58" s="66"/>
      <c r="BH58" s="66"/>
      <c r="BI58" s="66"/>
      <c r="BJ58" s="66"/>
      <c r="BK58" s="66"/>
      <c r="BL58" s="66"/>
      <c r="BM58" s="66"/>
      <c r="BN58" s="66"/>
      <c r="BO58" s="66"/>
      <c r="BP58" s="66"/>
      <c r="BQ58" s="66"/>
      <c r="BR58" s="66"/>
      <c r="BS58" s="66"/>
      <c r="BT58" s="66"/>
      <c r="BU58" s="66"/>
      <c r="BV58" s="66"/>
      <c r="BW58" s="66"/>
      <c r="BX58" s="66"/>
      <c r="BY58" s="66"/>
      <c r="BZ58" s="66"/>
    </row>
    <row r="59" spans="2:78" ht="17.100000000000001" customHeight="1" x14ac:dyDescent="0.15">
      <c r="B59" s="66"/>
      <c r="C59" s="439"/>
      <c r="D59" s="440"/>
      <c r="E59" s="426"/>
      <c r="F59" s="426"/>
      <c r="G59" s="428" t="s">
        <v>1232</v>
      </c>
      <c r="H59" s="428" t="s">
        <v>1194</v>
      </c>
      <c r="I59" s="428"/>
      <c r="J59" s="428"/>
      <c r="K59" s="428"/>
      <c r="L59" s="428"/>
      <c r="M59" s="428"/>
      <c r="N59" s="428"/>
      <c r="O59" s="428" t="s">
        <v>1214</v>
      </c>
      <c r="P59" s="428" t="s">
        <v>1181</v>
      </c>
      <c r="Q59" s="426"/>
      <c r="R59" s="426"/>
      <c r="S59" s="66"/>
      <c r="T59" s="66"/>
      <c r="U59" s="66"/>
      <c r="V59" s="66"/>
      <c r="W59" s="66"/>
      <c r="X59" s="66"/>
      <c r="Y59" s="66"/>
      <c r="Z59" s="66"/>
      <c r="AA59" s="66"/>
      <c r="AB59" s="66"/>
      <c r="AC59" s="66"/>
      <c r="AD59" s="66"/>
      <c r="AE59" s="66"/>
      <c r="AF59" s="66"/>
      <c r="AG59" s="66"/>
      <c r="AH59" s="66"/>
      <c r="AI59" s="66"/>
      <c r="AJ59" s="66"/>
      <c r="AK59" s="66"/>
      <c r="AL59" s="66"/>
      <c r="AM59" s="66"/>
      <c r="AN59" s="66"/>
      <c r="AO59" s="66"/>
      <c r="AP59" s="66"/>
      <c r="AQ59" s="66"/>
      <c r="AR59" s="66"/>
      <c r="AS59" s="66"/>
      <c r="AT59" s="66"/>
      <c r="AU59" s="66"/>
      <c r="AV59" s="66"/>
      <c r="AW59" s="66"/>
      <c r="AX59" s="66"/>
      <c r="AY59" s="66"/>
      <c r="AZ59" s="66"/>
      <c r="BA59" s="66"/>
      <c r="BB59" s="66"/>
      <c r="BC59" s="66"/>
      <c r="BD59" s="66"/>
      <c r="BE59" s="66"/>
      <c r="BF59" s="66"/>
      <c r="BG59" s="66"/>
      <c r="BH59" s="66"/>
      <c r="BI59" s="66"/>
      <c r="BJ59" s="66"/>
      <c r="BK59" s="66"/>
      <c r="BL59" s="66"/>
      <c r="BM59" s="66"/>
      <c r="BN59" s="66"/>
      <c r="BO59" s="66"/>
      <c r="BP59" s="66"/>
      <c r="BQ59" s="66"/>
      <c r="BR59" s="66"/>
      <c r="BS59" s="66"/>
      <c r="BT59" s="66"/>
      <c r="BU59" s="66"/>
      <c r="BV59" s="66"/>
      <c r="BW59" s="66"/>
      <c r="BX59" s="66"/>
      <c r="BY59" s="66"/>
      <c r="BZ59" s="66"/>
    </row>
    <row r="60" spans="2:78" ht="17.100000000000001" customHeight="1" x14ac:dyDescent="0.15">
      <c r="B60" s="66"/>
      <c r="C60" s="439"/>
      <c r="D60" s="2194" t="s">
        <v>1073</v>
      </c>
      <c r="E60" s="2192">
        <f>OBJECTIVES!$AF$21</f>
        <v>0</v>
      </c>
      <c r="F60" s="2192"/>
      <c r="G60" s="2190" t="str">
        <f>IF(E60=1,G62,H62)</f>
        <v>HRS MAX DAY XP</v>
      </c>
      <c r="H60" s="2190"/>
      <c r="I60" s="2190"/>
      <c r="J60" s="2190"/>
      <c r="K60" s="438"/>
      <c r="L60" s="2191" t="s">
        <v>543</v>
      </c>
      <c r="M60" s="2193">
        <f>INVENTORY!$CC$100</f>
        <v>0</v>
      </c>
      <c r="N60" s="2192"/>
      <c r="O60" s="2190" t="str">
        <f>IF(M60=1,O62, P62)</f>
        <v>XP BONUSES USED</v>
      </c>
      <c r="P60" s="2190"/>
      <c r="Q60" s="2190"/>
      <c r="R60" s="2190"/>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row>
    <row r="61" spans="2:78" ht="17.100000000000001" customHeight="1" x14ac:dyDescent="0.15">
      <c r="B61" s="66"/>
      <c r="C61" s="66"/>
      <c r="D61" s="2194"/>
      <c r="E61" s="2192"/>
      <c r="F61" s="2192"/>
      <c r="G61" s="2190"/>
      <c r="H61" s="2190"/>
      <c r="I61" s="2190"/>
      <c r="J61" s="2190"/>
      <c r="K61" s="438"/>
      <c r="L61" s="2191"/>
      <c r="M61" s="2192"/>
      <c r="N61" s="2192"/>
      <c r="O61" s="2190"/>
      <c r="P61" s="2190"/>
      <c r="Q61" s="2190"/>
      <c r="R61" s="2190"/>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row>
    <row r="62" spans="2:78" ht="17.100000000000001" customHeight="1" x14ac:dyDescent="0.15">
      <c r="B62" s="66"/>
      <c r="C62" s="66"/>
      <c r="D62" s="66"/>
      <c r="E62" s="66"/>
      <c r="F62" s="66"/>
      <c r="G62" s="428" t="s">
        <v>1205</v>
      </c>
      <c r="H62" s="428" t="s">
        <v>1202</v>
      </c>
      <c r="I62" s="66"/>
      <c r="J62" s="66"/>
      <c r="K62" s="66"/>
      <c r="L62" s="66"/>
      <c r="M62" s="66"/>
      <c r="N62" s="66"/>
      <c r="O62" s="428" t="s">
        <v>1206</v>
      </c>
      <c r="P62" s="428" t="s">
        <v>1182</v>
      </c>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row>
    <row r="63" spans="2:78" ht="17.100000000000001" customHeight="1" x14ac:dyDescent="0.15">
      <c r="B63" s="66"/>
      <c r="C63" s="66"/>
      <c r="D63" s="66"/>
      <c r="E63" s="66"/>
      <c r="F63" s="66"/>
      <c r="G63" s="66"/>
      <c r="H63" s="66"/>
      <c r="I63" s="66"/>
      <c r="J63" s="66"/>
      <c r="K63" s="66"/>
      <c r="L63" s="66"/>
      <c r="M63" s="66"/>
      <c r="N63" s="66"/>
      <c r="O63" s="66"/>
      <c r="P63" s="66"/>
      <c r="Q63" s="66"/>
      <c r="R63" s="66"/>
      <c r="S63" s="66"/>
      <c r="T63" s="66"/>
      <c r="U63" s="66"/>
      <c r="V63" s="66"/>
      <c r="W63" s="66"/>
      <c r="X63" s="66"/>
      <c r="Y63" s="66"/>
      <c r="Z63" s="66"/>
      <c r="AA63" s="66"/>
      <c r="AB63" s="66"/>
      <c r="AC63" s="66"/>
      <c r="AD63" s="66"/>
      <c r="AE63" s="66"/>
      <c r="AF63" s="66"/>
      <c r="AG63" s="66"/>
      <c r="AH63" s="66"/>
      <c r="AI63" s="66"/>
      <c r="AJ63" s="66"/>
      <c r="AK63" s="66"/>
      <c r="AL63" s="66"/>
      <c r="AM63" s="66"/>
      <c r="AN63" s="66"/>
      <c r="AO63" s="66"/>
      <c r="AP63" s="66"/>
      <c r="AQ63" s="66"/>
      <c r="AR63" s="66"/>
      <c r="AS63" s="66"/>
      <c r="AT63" s="66"/>
      <c r="AU63" s="66"/>
      <c r="AV63" s="66"/>
      <c r="AW63" s="66"/>
      <c r="AX63" s="66"/>
      <c r="AY63" s="66"/>
      <c r="AZ63" s="66"/>
      <c r="BA63" s="66"/>
      <c r="BB63" s="66"/>
      <c r="BC63" s="66"/>
      <c r="BD63" s="66"/>
      <c r="BE63" s="66"/>
      <c r="BF63" s="66"/>
      <c r="BG63" s="66"/>
      <c r="BH63" s="66"/>
      <c r="BI63" s="66"/>
      <c r="BJ63" s="66"/>
      <c r="BK63" s="66"/>
      <c r="BL63" s="66"/>
      <c r="BM63" s="66"/>
      <c r="BN63" s="66"/>
      <c r="BO63" s="66"/>
      <c r="BP63" s="66"/>
      <c r="BQ63" s="66"/>
      <c r="BR63" s="66"/>
      <c r="BS63" s="66"/>
      <c r="BT63" s="66"/>
      <c r="BU63" s="66"/>
      <c r="BV63" s="66"/>
      <c r="BW63" s="66"/>
      <c r="BX63" s="66"/>
      <c r="BY63" s="66"/>
      <c r="BZ63" s="66"/>
    </row>
    <row r="64" spans="2:78" ht="17.100000000000001" customHeight="1" x14ac:dyDescent="0.15">
      <c r="B64" s="66"/>
      <c r="C64" s="66"/>
      <c r="D64" s="66"/>
      <c r="E64" s="66"/>
      <c r="F64" s="66"/>
      <c r="G64" s="66"/>
      <c r="H64" s="66"/>
      <c r="I64" s="66"/>
      <c r="J64" s="66"/>
      <c r="K64" s="66"/>
      <c r="L64" s="66"/>
      <c r="M64" s="66"/>
      <c r="N64" s="66"/>
      <c r="O64" s="66"/>
      <c r="P64" s="66"/>
      <c r="Q64" s="66"/>
      <c r="R64" s="66"/>
      <c r="S64" s="66"/>
      <c r="T64" s="66"/>
      <c r="U64" s="66"/>
      <c r="V64" s="66"/>
      <c r="W64" s="66"/>
      <c r="X64" s="66"/>
      <c r="Y64" s="66"/>
      <c r="Z64" s="66"/>
      <c r="AA64" s="66"/>
      <c r="AB64" s="66"/>
      <c r="AC64" s="66"/>
      <c r="AD64" s="66"/>
      <c r="AE64" s="66"/>
      <c r="AF64" s="66"/>
      <c r="AG64" s="66"/>
      <c r="AH64" s="66"/>
      <c r="AI64" s="66"/>
      <c r="AJ64" s="66"/>
      <c r="AK64" s="66"/>
      <c r="AL64" s="66"/>
      <c r="AM64" s="66"/>
      <c r="AN64" s="66"/>
      <c r="AO64" s="66"/>
      <c r="AP64" s="66"/>
      <c r="AQ64" s="66"/>
      <c r="AR64" s="66"/>
      <c r="AS64" s="66"/>
      <c r="AT64" s="66"/>
      <c r="AU64" s="66"/>
      <c r="AV64" s="66"/>
      <c r="AW64" s="66"/>
      <c r="AX64" s="66"/>
      <c r="AY64" s="66"/>
      <c r="AZ64" s="66"/>
      <c r="BA64" s="66"/>
      <c r="BB64" s="66"/>
      <c r="BC64" s="66"/>
      <c r="BD64" s="66"/>
      <c r="BE64" s="66"/>
      <c r="BF64" s="66"/>
      <c r="BG64" s="66"/>
      <c r="BH64" s="66"/>
      <c r="BI64" s="66"/>
      <c r="BJ64" s="66"/>
      <c r="BK64" s="66"/>
      <c r="BL64" s="66"/>
      <c r="BM64" s="66"/>
      <c r="BN64" s="66"/>
      <c r="BO64" s="66"/>
      <c r="BP64" s="66"/>
      <c r="BQ64" s="66"/>
      <c r="BR64" s="66"/>
      <c r="BS64" s="66"/>
      <c r="BT64" s="66"/>
      <c r="BU64" s="66"/>
      <c r="BV64" s="66"/>
      <c r="BW64" s="66"/>
      <c r="BX64" s="66"/>
      <c r="BY64" s="66"/>
      <c r="BZ64" s="66"/>
    </row>
    <row r="65" spans="2:78" ht="17.100000000000001" customHeight="1" x14ac:dyDescent="0.15">
      <c r="B65" s="66"/>
      <c r="C65" s="66"/>
      <c r="D65" s="66"/>
      <c r="E65" s="66"/>
      <c r="F65" s="66"/>
      <c r="G65" s="66"/>
      <c r="H65" s="66"/>
      <c r="I65" s="66"/>
      <c r="J65" s="66"/>
      <c r="K65" s="66"/>
      <c r="L65" s="66"/>
      <c r="M65" s="66"/>
      <c r="N65" s="66"/>
      <c r="O65" s="66"/>
      <c r="P65" s="66"/>
      <c r="Q65" s="66"/>
      <c r="R65" s="66"/>
      <c r="S65" s="66"/>
      <c r="T65" s="66"/>
      <c r="U65" s="66"/>
      <c r="V65" s="66"/>
      <c r="W65" s="66"/>
      <c r="X65" s="66"/>
      <c r="Y65" s="66"/>
      <c r="Z65" s="66"/>
      <c r="AA65" s="66"/>
      <c r="AB65" s="66"/>
      <c r="AC65" s="66"/>
      <c r="AD65" s="66"/>
      <c r="AE65" s="66"/>
      <c r="AF65" s="66"/>
      <c r="AG65" s="66"/>
      <c r="AH65" s="66"/>
      <c r="AI65" s="66"/>
      <c r="AJ65" s="66"/>
      <c r="AK65" s="66"/>
      <c r="AL65" s="66"/>
      <c r="AM65" s="66"/>
      <c r="AN65" s="66"/>
      <c r="AO65" s="66"/>
      <c r="AP65" s="66"/>
      <c r="AQ65" s="66"/>
      <c r="AR65" s="66"/>
      <c r="AS65" s="66"/>
      <c r="AT65" s="66"/>
      <c r="AU65" s="66"/>
      <c r="AV65" s="66"/>
      <c r="AW65" s="66"/>
      <c r="AX65" s="66"/>
      <c r="AY65" s="66"/>
      <c r="AZ65" s="66"/>
      <c r="BA65" s="66"/>
      <c r="BB65" s="66"/>
      <c r="BC65" s="66"/>
      <c r="BD65" s="66"/>
      <c r="BE65" s="66"/>
      <c r="BF65" s="66"/>
      <c r="BG65" s="66"/>
      <c r="BH65" s="66"/>
      <c r="BI65" s="66"/>
      <c r="BJ65" s="66"/>
      <c r="BK65" s="66"/>
      <c r="BL65" s="66"/>
      <c r="BM65" s="66"/>
      <c r="BN65" s="66"/>
      <c r="BO65" s="66"/>
      <c r="BP65" s="66"/>
      <c r="BQ65" s="66"/>
      <c r="BR65" s="66"/>
      <c r="BS65" s="66"/>
      <c r="BT65" s="66"/>
      <c r="BU65" s="66"/>
      <c r="BV65" s="66"/>
      <c r="BW65" s="66"/>
      <c r="BX65" s="66"/>
      <c r="BY65" s="66"/>
      <c r="BZ65" s="66"/>
    </row>
    <row r="66" spans="2:78" ht="17.100000000000001" customHeight="1" x14ac:dyDescent="0.15">
      <c r="B66" s="66"/>
      <c r="C66" s="66"/>
      <c r="D66" s="66"/>
      <c r="E66" s="66"/>
      <c r="F66" s="66"/>
      <c r="G66" s="66"/>
      <c r="H66" s="66"/>
      <c r="I66" s="66"/>
      <c r="J66" s="66"/>
      <c r="K66" s="66"/>
      <c r="L66" s="66"/>
      <c r="M66" s="66"/>
      <c r="N66" s="66"/>
      <c r="O66" s="66"/>
      <c r="P66" s="66"/>
      <c r="Q66" s="66"/>
      <c r="R66" s="66"/>
      <c r="S66" s="66"/>
      <c r="T66" s="66"/>
      <c r="U66" s="66"/>
      <c r="V66" s="66"/>
      <c r="W66" s="66"/>
      <c r="X66" s="66"/>
      <c r="Y66" s="66"/>
      <c r="Z66" s="66"/>
      <c r="AA66" s="66"/>
      <c r="AB66" s="66"/>
      <c r="AC66" s="66"/>
      <c r="AD66" s="66"/>
      <c r="AE66" s="66"/>
      <c r="AF66" s="66"/>
      <c r="AG66" s="66"/>
      <c r="AH66" s="66"/>
      <c r="AI66" s="66"/>
      <c r="AJ66" s="66"/>
      <c r="AK66" s="66"/>
      <c r="AL66" s="66"/>
      <c r="AM66" s="66"/>
      <c r="AN66" s="66"/>
      <c r="AO66" s="66"/>
      <c r="AP66" s="66"/>
      <c r="AQ66" s="66"/>
      <c r="AR66" s="66"/>
      <c r="AS66" s="66"/>
      <c r="AT66" s="66"/>
      <c r="AU66" s="66"/>
      <c r="AV66" s="66"/>
      <c r="AW66" s="66"/>
      <c r="AX66" s="66"/>
      <c r="AY66" s="66"/>
      <c r="AZ66" s="66"/>
      <c r="BA66" s="66"/>
      <c r="BB66" s="66"/>
      <c r="BC66" s="66"/>
      <c r="BD66" s="66"/>
      <c r="BE66" s="66"/>
      <c r="BF66" s="66"/>
      <c r="BG66" s="66"/>
      <c r="BH66" s="66"/>
      <c r="BI66" s="66"/>
      <c r="BJ66" s="66"/>
      <c r="BK66" s="66"/>
      <c r="BL66" s="66"/>
      <c r="BM66" s="66"/>
      <c r="BN66" s="66"/>
      <c r="BO66" s="66"/>
      <c r="BP66" s="66"/>
      <c r="BQ66" s="66"/>
      <c r="BR66" s="66"/>
      <c r="BS66" s="66"/>
      <c r="BT66" s="66"/>
      <c r="BU66" s="66"/>
      <c r="BV66" s="66"/>
      <c r="BW66" s="66"/>
      <c r="BX66" s="66"/>
      <c r="BY66" s="66"/>
      <c r="BZ66" s="66"/>
    </row>
    <row r="67" spans="2:78" ht="17.100000000000001" customHeight="1" x14ac:dyDescent="0.15">
      <c r="B67" s="66"/>
      <c r="C67" s="66"/>
      <c r="D67" s="66"/>
      <c r="E67" s="66"/>
      <c r="F67" s="66"/>
      <c r="G67" s="66"/>
      <c r="H67" s="66"/>
      <c r="I67" s="66"/>
      <c r="J67" s="66"/>
      <c r="K67" s="66"/>
      <c r="L67" s="66"/>
      <c r="M67" s="66"/>
      <c r="N67" s="66"/>
      <c r="O67" s="66"/>
      <c r="P67" s="66"/>
      <c r="Q67" s="66"/>
      <c r="R67" s="66"/>
      <c r="S67" s="66"/>
      <c r="T67" s="66"/>
      <c r="U67" s="66"/>
      <c r="V67" s="66"/>
      <c r="W67" s="66"/>
      <c r="X67" s="66"/>
      <c r="Y67" s="66"/>
      <c r="Z67" s="66"/>
      <c r="AA67" s="66"/>
      <c r="AB67" s="66"/>
      <c r="AC67" s="66"/>
      <c r="AD67" s="66"/>
      <c r="AE67" s="66"/>
      <c r="AF67" s="66"/>
      <c r="AG67" s="66"/>
      <c r="AH67" s="66"/>
      <c r="AI67" s="66"/>
      <c r="AJ67" s="66"/>
      <c r="AK67" s="66"/>
      <c r="AL67" s="66"/>
      <c r="AM67" s="66"/>
      <c r="AN67" s="66"/>
      <c r="AO67" s="66"/>
      <c r="AP67" s="66"/>
      <c r="AQ67" s="66"/>
      <c r="AR67" s="66"/>
      <c r="AS67" s="66"/>
      <c r="AT67" s="66"/>
      <c r="AU67" s="66"/>
      <c r="AV67" s="66"/>
      <c r="AW67" s="66"/>
      <c r="AX67" s="66"/>
      <c r="AY67" s="66"/>
      <c r="AZ67" s="66"/>
      <c r="BA67" s="66"/>
      <c r="BB67" s="66"/>
      <c r="BC67" s="66"/>
      <c r="BD67" s="66"/>
      <c r="BE67" s="66"/>
      <c r="BF67" s="66"/>
      <c r="BG67" s="66"/>
      <c r="BH67" s="66"/>
      <c r="BI67" s="66"/>
      <c r="BJ67" s="66"/>
      <c r="BK67" s="66"/>
      <c r="BL67" s="66"/>
      <c r="BM67" s="66"/>
      <c r="BN67" s="66"/>
      <c r="BO67" s="66"/>
      <c r="BP67" s="66"/>
      <c r="BQ67" s="66"/>
      <c r="BR67" s="66"/>
      <c r="BS67" s="66"/>
      <c r="BT67" s="66"/>
      <c r="BU67" s="66"/>
      <c r="BV67" s="66"/>
      <c r="BW67" s="66"/>
      <c r="BX67" s="66"/>
      <c r="BY67" s="66"/>
      <c r="BZ67" s="66"/>
    </row>
    <row r="68" spans="2:78" ht="17.100000000000001" customHeight="1" x14ac:dyDescent="0.15">
      <c r="B68" s="66"/>
      <c r="C68" s="66"/>
      <c r="D68" s="66"/>
      <c r="E68" s="66"/>
      <c r="F68" s="66"/>
      <c r="G68" s="66"/>
      <c r="H68" s="66"/>
      <c r="I68" s="66"/>
      <c r="J68" s="66"/>
      <c r="K68" s="66"/>
      <c r="L68" s="66"/>
      <c r="M68" s="66"/>
      <c r="N68" s="66"/>
      <c r="O68" s="66"/>
      <c r="P68" s="66"/>
      <c r="Q68" s="66"/>
      <c r="R68" s="66"/>
      <c r="S68" s="66"/>
      <c r="T68" s="66"/>
      <c r="U68" s="66"/>
      <c r="V68" s="66"/>
      <c r="W68" s="66"/>
      <c r="X68" s="66"/>
      <c r="Y68" s="66"/>
      <c r="Z68" s="66"/>
      <c r="AA68" s="66"/>
      <c r="AB68" s="66"/>
      <c r="AC68" s="66"/>
      <c r="AD68" s="66"/>
      <c r="AE68" s="66"/>
      <c r="AF68" s="66"/>
      <c r="AG68" s="66"/>
      <c r="AH68" s="66"/>
      <c r="AI68" s="66"/>
      <c r="AJ68" s="66"/>
      <c r="AK68" s="66"/>
      <c r="AL68" s="66"/>
      <c r="AM68" s="66"/>
      <c r="AN68" s="66"/>
      <c r="AO68" s="66"/>
      <c r="AP68" s="66"/>
      <c r="AQ68" s="66"/>
      <c r="AR68" s="66"/>
      <c r="AS68" s="66"/>
      <c r="AT68" s="66"/>
      <c r="AU68" s="66"/>
      <c r="AV68" s="66"/>
      <c r="AW68" s="66"/>
      <c r="AX68" s="66"/>
      <c r="AY68" s="66"/>
      <c r="AZ68" s="66"/>
      <c r="BA68" s="66"/>
      <c r="BB68" s="66"/>
      <c r="BC68" s="66"/>
      <c r="BD68" s="66"/>
      <c r="BE68" s="66"/>
      <c r="BF68" s="66"/>
      <c r="BG68" s="66"/>
      <c r="BH68" s="66"/>
      <c r="BI68" s="66"/>
      <c r="BJ68" s="66"/>
      <c r="BK68" s="66"/>
      <c r="BL68" s="66"/>
      <c r="BM68" s="66"/>
      <c r="BN68" s="66"/>
      <c r="BO68" s="66"/>
      <c r="BP68" s="66"/>
      <c r="BQ68" s="66"/>
      <c r="BR68" s="66"/>
      <c r="BS68" s="66"/>
      <c r="BT68" s="66"/>
      <c r="BU68" s="66"/>
      <c r="BV68" s="66"/>
      <c r="BW68" s="66"/>
      <c r="BX68" s="66"/>
      <c r="BY68" s="66"/>
      <c r="BZ68" s="66"/>
    </row>
    <row r="69" spans="2:78" ht="17.100000000000001" customHeight="1" x14ac:dyDescent="0.15">
      <c r="B69" s="66"/>
      <c r="C69" s="66"/>
      <c r="D69" s="66"/>
      <c r="E69" s="66"/>
      <c r="F69" s="66"/>
      <c r="G69" s="66"/>
      <c r="H69" s="66"/>
      <c r="I69" s="66"/>
      <c r="J69" s="66"/>
      <c r="K69" s="66"/>
      <c r="L69" s="66"/>
      <c r="M69" s="66"/>
      <c r="N69" s="66"/>
      <c r="O69" s="66"/>
      <c r="P69" s="66"/>
      <c r="Q69" s="66"/>
      <c r="R69" s="66"/>
      <c r="S69" s="66"/>
      <c r="T69" s="66"/>
      <c r="U69" s="66"/>
      <c r="V69" s="66"/>
      <c r="W69" s="66"/>
      <c r="X69" s="66"/>
      <c r="Y69" s="66"/>
      <c r="Z69" s="66"/>
      <c r="AA69" s="66"/>
      <c r="AB69" s="66"/>
      <c r="AC69" s="66"/>
      <c r="AD69" s="66"/>
      <c r="AE69" s="66"/>
      <c r="AF69" s="66"/>
      <c r="AG69" s="66"/>
      <c r="AH69" s="66"/>
      <c r="AI69" s="66"/>
      <c r="AJ69" s="66"/>
      <c r="AK69" s="66"/>
      <c r="AL69" s="66"/>
      <c r="AM69" s="66"/>
      <c r="AN69" s="66"/>
      <c r="AO69" s="66"/>
      <c r="AP69" s="66"/>
      <c r="AQ69" s="66"/>
      <c r="AR69" s="66"/>
      <c r="AS69" s="66"/>
      <c r="AT69" s="66"/>
      <c r="AU69" s="66"/>
      <c r="AV69" s="66"/>
      <c r="AW69" s="66"/>
      <c r="AX69" s="66"/>
      <c r="AY69" s="66"/>
      <c r="AZ69" s="66"/>
      <c r="BA69" s="66"/>
      <c r="BB69" s="66"/>
      <c r="BC69" s="66"/>
      <c r="BD69" s="66"/>
      <c r="BE69" s="66"/>
      <c r="BF69" s="66"/>
      <c r="BG69" s="66"/>
      <c r="BH69" s="66"/>
      <c r="BI69" s="66"/>
      <c r="BJ69" s="66"/>
      <c r="BK69" s="66"/>
      <c r="BL69" s="66"/>
      <c r="BM69" s="66"/>
      <c r="BN69" s="66"/>
      <c r="BO69" s="66"/>
      <c r="BP69" s="66"/>
      <c r="BQ69" s="66"/>
      <c r="BR69" s="66"/>
      <c r="BS69" s="66"/>
      <c r="BT69" s="66"/>
      <c r="BU69" s="66"/>
      <c r="BV69" s="66"/>
      <c r="BW69" s="66"/>
      <c r="BX69" s="66"/>
      <c r="BY69" s="66"/>
      <c r="BZ69" s="66"/>
    </row>
    <row r="70" spans="2:78" ht="17.100000000000001" customHeight="1" x14ac:dyDescent="0.15">
      <c r="B70" s="66"/>
      <c r="C70" s="66"/>
      <c r="D70" s="66"/>
      <c r="E70" s="66"/>
      <c r="F70" s="66"/>
      <c r="G70" s="66"/>
      <c r="H70" s="66"/>
      <c r="I70" s="66"/>
      <c r="J70" s="66"/>
      <c r="K70" s="66"/>
      <c r="L70" s="66"/>
      <c r="M70" s="66"/>
      <c r="N70" s="66"/>
      <c r="O70" s="66"/>
      <c r="P70" s="66"/>
      <c r="Q70" s="66"/>
      <c r="R70" s="66"/>
      <c r="S70" s="66"/>
      <c r="T70" s="66"/>
      <c r="U70" s="66"/>
      <c r="V70" s="66"/>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c r="AY70" s="66"/>
      <c r="AZ70" s="66"/>
      <c r="BA70" s="66"/>
      <c r="BB70" s="66"/>
      <c r="BC70" s="66"/>
      <c r="BD70" s="66"/>
      <c r="BE70" s="66"/>
      <c r="BF70" s="66"/>
      <c r="BG70" s="66"/>
      <c r="BH70" s="66"/>
      <c r="BI70" s="66"/>
      <c r="BJ70" s="66"/>
      <c r="BK70" s="66"/>
      <c r="BL70" s="66"/>
      <c r="BM70" s="66"/>
      <c r="BN70" s="66"/>
      <c r="BO70" s="66"/>
      <c r="BP70" s="66"/>
      <c r="BQ70" s="66"/>
      <c r="BR70" s="66"/>
      <c r="BS70" s="66"/>
      <c r="BT70" s="66"/>
      <c r="BU70" s="66"/>
      <c r="BV70" s="66"/>
      <c r="BW70" s="66"/>
      <c r="BX70" s="66"/>
      <c r="BY70" s="66"/>
      <c r="BZ70" s="66"/>
    </row>
    <row r="71" spans="2:78" ht="17.100000000000001" customHeight="1" x14ac:dyDescent="0.15">
      <c r="B71" s="66"/>
      <c r="C71" s="66"/>
      <c r="D71" s="66"/>
      <c r="E71" s="66"/>
      <c r="F71" s="66"/>
      <c r="G71" s="66"/>
      <c r="H71" s="66"/>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row>
    <row r="72" spans="2:78" ht="17.100000000000001" customHeight="1" x14ac:dyDescent="0.15">
      <c r="B72" s="66"/>
      <c r="C72" s="66"/>
      <c r="D72" s="66"/>
      <c r="E72" s="66"/>
      <c r="F72" s="66"/>
      <c r="G72" s="66"/>
      <c r="H72" s="66"/>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row>
    <row r="73" spans="2:78" ht="17.100000000000001" customHeight="1" x14ac:dyDescent="0.15">
      <c r="B73" s="66"/>
      <c r="C73" s="66"/>
      <c r="D73" s="66"/>
      <c r="E73" s="66"/>
      <c r="F73" s="66"/>
      <c r="G73" s="66"/>
      <c r="H73" s="66"/>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row>
    <row r="74" spans="2:78" ht="17.100000000000001" customHeight="1" x14ac:dyDescent="0.15">
      <c r="B74" s="66"/>
      <c r="C74" s="66"/>
      <c r="D74" s="66"/>
      <c r="E74" s="66"/>
      <c r="F74" s="66"/>
      <c r="G74" s="66"/>
      <c r="H74" s="66"/>
      <c r="I74" s="66"/>
      <c r="J74" s="66"/>
      <c r="K74" s="66"/>
      <c r="L74" s="66"/>
      <c r="M74" s="66"/>
      <c r="N74" s="66"/>
      <c r="O74" s="66"/>
      <c r="P74" s="66"/>
      <c r="Q74" s="66"/>
      <c r="R74" s="66"/>
      <c r="S74" s="66"/>
      <c r="T74" s="66"/>
      <c r="U74" s="66"/>
      <c r="V74" s="66"/>
      <c r="W74" s="66"/>
      <c r="X74" s="66"/>
      <c r="Y74" s="66"/>
      <c r="Z74" s="66"/>
      <c r="AA74" s="66"/>
      <c r="AB74" s="66"/>
      <c r="AC74" s="66"/>
      <c r="AD74" s="66"/>
      <c r="AE74" s="66"/>
      <c r="AF74" s="66"/>
      <c r="AG74" s="66"/>
      <c r="AH74" s="66"/>
      <c r="AI74" s="66"/>
      <c r="AJ74" s="66"/>
      <c r="AK74" s="66"/>
      <c r="AL74" s="66"/>
      <c r="AM74" s="66"/>
      <c r="AN74" s="66"/>
      <c r="AO74" s="66"/>
      <c r="AP74" s="66"/>
      <c r="AQ74" s="66"/>
      <c r="AR74" s="66"/>
      <c r="AS74" s="66"/>
      <c r="AT74" s="66"/>
      <c r="AU74" s="66"/>
      <c r="AV74" s="66"/>
      <c r="AW74" s="66"/>
      <c r="AX74" s="66"/>
      <c r="AY74" s="66"/>
      <c r="AZ74" s="66"/>
      <c r="BA74" s="66"/>
      <c r="BB74" s="66"/>
      <c r="BC74" s="66"/>
      <c r="BD74" s="66"/>
      <c r="BE74" s="66"/>
      <c r="BF74" s="66"/>
      <c r="BG74" s="66"/>
      <c r="BH74" s="66"/>
      <c r="BI74" s="66"/>
      <c r="BJ74" s="66"/>
      <c r="BK74" s="66"/>
      <c r="BL74" s="66"/>
      <c r="BM74" s="66"/>
      <c r="BN74" s="66"/>
      <c r="BO74" s="66"/>
      <c r="BP74" s="66"/>
      <c r="BQ74" s="66"/>
      <c r="BR74" s="66"/>
      <c r="BS74" s="66"/>
      <c r="BT74" s="66"/>
      <c r="BU74" s="66"/>
      <c r="BV74" s="66"/>
      <c r="BW74" s="66"/>
      <c r="BX74" s="66"/>
      <c r="BY74" s="66"/>
      <c r="BZ74" s="66"/>
    </row>
    <row r="75" spans="2:78" ht="17.100000000000001" customHeight="1" x14ac:dyDescent="0.15">
      <c r="B75" s="66"/>
      <c r="C75" s="66"/>
      <c r="D75" s="66"/>
      <c r="E75" s="66"/>
      <c r="F75" s="66"/>
      <c r="G75" s="66"/>
      <c r="H75" s="66"/>
      <c r="I75" s="66"/>
      <c r="J75" s="66"/>
      <c r="K75" s="66"/>
      <c r="L75" s="66"/>
      <c r="M75" s="66"/>
      <c r="N75" s="66"/>
      <c r="O75" s="66"/>
      <c r="P75" s="66"/>
      <c r="Q75" s="66"/>
      <c r="R75" s="66"/>
      <c r="S75" s="66"/>
      <c r="T75" s="66"/>
      <c r="U75" s="66"/>
      <c r="V75" s="66"/>
      <c r="W75" s="66"/>
      <c r="X75" s="66"/>
      <c r="Y75" s="66"/>
      <c r="Z75" s="66"/>
      <c r="AA75" s="66"/>
      <c r="AB75" s="66"/>
      <c r="AC75" s="66"/>
      <c r="AD75" s="66"/>
      <c r="AE75" s="66"/>
      <c r="AF75" s="66"/>
      <c r="AG75" s="66"/>
      <c r="AH75" s="66"/>
      <c r="AI75" s="66"/>
      <c r="AJ75" s="66"/>
      <c r="AK75" s="66"/>
      <c r="AL75" s="66"/>
      <c r="AM75" s="66"/>
      <c r="AN75" s="66"/>
      <c r="AO75" s="66"/>
      <c r="AP75" s="66"/>
      <c r="AQ75" s="66"/>
      <c r="AR75" s="66"/>
      <c r="AS75" s="66"/>
      <c r="AT75" s="66"/>
      <c r="AU75" s="66"/>
      <c r="AV75" s="66"/>
      <c r="AW75" s="66"/>
      <c r="AX75" s="66"/>
      <c r="AY75" s="66"/>
      <c r="AZ75" s="66"/>
      <c r="BA75" s="66"/>
      <c r="BB75" s="66"/>
      <c r="BC75" s="66"/>
      <c r="BD75" s="66"/>
      <c r="BE75" s="66"/>
      <c r="BF75" s="66"/>
      <c r="BG75" s="66"/>
      <c r="BH75" s="66"/>
      <c r="BI75" s="66"/>
      <c r="BJ75" s="66"/>
      <c r="BK75" s="66"/>
      <c r="BL75" s="66"/>
      <c r="BM75" s="66"/>
      <c r="BN75" s="66"/>
      <c r="BO75" s="66"/>
      <c r="BP75" s="66"/>
      <c r="BQ75" s="66"/>
      <c r="BR75" s="66"/>
      <c r="BS75" s="66"/>
      <c r="BT75" s="66"/>
      <c r="BU75" s="66"/>
      <c r="BV75" s="66"/>
      <c r="BW75" s="66"/>
      <c r="BX75" s="66"/>
      <c r="BY75" s="66"/>
      <c r="BZ75" s="66"/>
    </row>
    <row r="76" spans="2:78" ht="17.100000000000001" customHeight="1" x14ac:dyDescent="0.15">
      <c r="B76" s="66"/>
      <c r="C76" s="66"/>
      <c r="D76" s="441"/>
      <c r="E76" s="66"/>
      <c r="F76" s="66"/>
      <c r="G76" s="66"/>
      <c r="H76" s="66"/>
      <c r="I76" s="66"/>
      <c r="J76" s="66"/>
      <c r="K76" s="441"/>
      <c r="L76" s="442"/>
      <c r="M76" s="66"/>
      <c r="N76" s="66"/>
      <c r="O76" s="66"/>
      <c r="P76" s="66"/>
      <c r="Q76" s="66"/>
      <c r="R76" s="66"/>
      <c r="S76" s="66"/>
      <c r="T76" s="66"/>
      <c r="U76" s="66"/>
      <c r="V76" s="66"/>
      <c r="W76" s="66"/>
      <c r="X76" s="66"/>
      <c r="Y76" s="66"/>
      <c r="Z76" s="66"/>
      <c r="AA76" s="66"/>
      <c r="AB76" s="66"/>
      <c r="AC76" s="66"/>
      <c r="AD76" s="66"/>
      <c r="AE76" s="66"/>
      <c r="AF76" s="66"/>
      <c r="AG76" s="66"/>
      <c r="AH76" s="66"/>
      <c r="AI76" s="66"/>
      <c r="AJ76" s="66"/>
      <c r="AK76" s="66"/>
      <c r="AL76" s="66"/>
      <c r="AM76" s="66"/>
      <c r="AN76" s="66"/>
      <c r="AO76" s="66"/>
      <c r="AP76" s="66"/>
      <c r="AQ76" s="66"/>
      <c r="AR76" s="66"/>
      <c r="AS76" s="66"/>
      <c r="AT76" s="66"/>
      <c r="AU76" s="66"/>
      <c r="AV76" s="66"/>
      <c r="AW76" s="66"/>
      <c r="AX76" s="66"/>
      <c r="AY76" s="66"/>
      <c r="AZ76" s="66"/>
      <c r="BA76" s="66"/>
      <c r="BB76" s="66"/>
      <c r="BC76" s="66"/>
      <c r="BD76" s="66"/>
      <c r="BE76" s="66"/>
      <c r="BF76" s="66"/>
      <c r="BG76" s="66"/>
      <c r="BH76" s="66"/>
      <c r="BI76" s="66"/>
      <c r="BJ76" s="66"/>
      <c r="BK76" s="66"/>
      <c r="BL76" s="66"/>
      <c r="BM76" s="66"/>
      <c r="BN76" s="66"/>
      <c r="BO76" s="66"/>
      <c r="BP76" s="66"/>
      <c r="BQ76" s="66"/>
      <c r="BR76" s="66"/>
      <c r="BS76" s="66"/>
      <c r="BT76" s="66"/>
      <c r="BU76" s="66"/>
      <c r="BV76" s="66"/>
      <c r="BW76" s="66"/>
      <c r="BX76" s="66"/>
      <c r="BY76" s="66"/>
      <c r="BZ76" s="66"/>
    </row>
    <row r="77" spans="2:78" ht="17.100000000000001" customHeight="1" x14ac:dyDescent="0.15">
      <c r="T77" s="401">
        <v>29</v>
      </c>
      <c r="U77" s="401">
        <v>28</v>
      </c>
      <c r="V77" s="401">
        <v>27</v>
      </c>
      <c r="W77" s="401">
        <v>26</v>
      </c>
      <c r="X77" s="401">
        <v>25</v>
      </c>
      <c r="Y77" s="401">
        <v>24</v>
      </c>
      <c r="Z77" s="401">
        <v>23</v>
      </c>
      <c r="AA77" s="401">
        <v>22</v>
      </c>
      <c r="AB77" s="401">
        <v>21</v>
      </c>
      <c r="AC77" s="401">
        <v>20</v>
      </c>
      <c r="AD77" s="401">
        <v>19</v>
      </c>
      <c r="AE77" s="401">
        <v>18</v>
      </c>
      <c r="AF77" s="401">
        <v>17</v>
      </c>
      <c r="AG77" s="401">
        <v>16</v>
      </c>
      <c r="AH77" s="401">
        <v>15</v>
      </c>
      <c r="AI77" s="401">
        <v>14</v>
      </c>
      <c r="AJ77" s="401">
        <v>13</v>
      </c>
      <c r="AK77" s="401">
        <v>12</v>
      </c>
      <c r="AL77" s="401">
        <v>11</v>
      </c>
      <c r="AM77" s="401">
        <v>10</v>
      </c>
      <c r="AN77" s="401">
        <v>9</v>
      </c>
      <c r="AO77" s="401">
        <v>8</v>
      </c>
      <c r="AP77" s="401">
        <v>7</v>
      </c>
      <c r="AQ77" s="401">
        <v>6</v>
      </c>
      <c r="AR77" s="401">
        <v>5</v>
      </c>
      <c r="AS77" s="401">
        <v>4</v>
      </c>
      <c r="AT77" s="401">
        <v>3</v>
      </c>
      <c r="AU77" s="401">
        <v>2</v>
      </c>
      <c r="AV77" s="401">
        <v>1</v>
      </c>
      <c r="AW77" s="401">
        <v>0</v>
      </c>
      <c r="AX77" s="401">
        <v>1</v>
      </c>
      <c r="AY77" s="401">
        <v>2</v>
      </c>
      <c r="AZ77" s="401">
        <v>3</v>
      </c>
      <c r="BA77" s="401">
        <v>4</v>
      </c>
      <c r="BB77" s="401">
        <v>5</v>
      </c>
      <c r="BC77" s="401">
        <v>6</v>
      </c>
      <c r="BD77" s="401">
        <v>7</v>
      </c>
      <c r="BE77" s="401">
        <v>8</v>
      </c>
      <c r="BF77" s="401">
        <v>9</v>
      </c>
      <c r="BG77" s="401">
        <v>10</v>
      </c>
      <c r="BH77" s="401">
        <v>11</v>
      </c>
      <c r="BI77" s="401">
        <v>12</v>
      </c>
      <c r="BJ77" s="401">
        <v>13</v>
      </c>
      <c r="BK77" s="401">
        <v>14</v>
      </c>
      <c r="BL77" s="401">
        <v>15</v>
      </c>
      <c r="BM77" s="401">
        <v>16</v>
      </c>
      <c r="BN77" s="401">
        <v>17</v>
      </c>
      <c r="BO77" s="401">
        <v>18</v>
      </c>
      <c r="BP77" s="401">
        <v>19</v>
      </c>
      <c r="BQ77" s="401">
        <v>20</v>
      </c>
      <c r="BR77" s="401">
        <v>21</v>
      </c>
      <c r="BS77" s="401">
        <v>22</v>
      </c>
      <c r="BT77" s="401">
        <v>23</v>
      </c>
      <c r="BU77" s="401">
        <v>24</v>
      </c>
      <c r="BV77" s="401">
        <v>25</v>
      </c>
      <c r="BW77" s="401">
        <v>26</v>
      </c>
      <c r="BX77" s="401">
        <v>27</v>
      </c>
      <c r="BY77" s="401">
        <v>28</v>
      </c>
      <c r="BZ77" s="401">
        <v>29</v>
      </c>
    </row>
    <row r="110" spans="3:59" ht="17.100000000000001" customHeight="1" x14ac:dyDescent="0.15">
      <c r="C110" s="119"/>
      <c r="D110" s="15"/>
      <c r="J110" s="15"/>
      <c r="K110" s="15"/>
      <c r="Y110" s="119"/>
      <c r="Z110" s="15"/>
      <c r="AF110" s="15"/>
      <c r="AG110" s="15"/>
      <c r="AS110" s="119"/>
      <c r="AT110" s="15"/>
      <c r="AZ110" s="15"/>
      <c r="BA110" s="15"/>
    </row>
    <row r="111" spans="3:59" ht="17.100000000000001" customHeight="1" x14ac:dyDescent="0.15">
      <c r="J111" s="15"/>
      <c r="K111" s="15"/>
      <c r="AF111" s="15"/>
      <c r="AG111" s="15"/>
      <c r="AZ111" s="15"/>
      <c r="BA111" s="15"/>
    </row>
    <row r="112" spans="3:59" ht="17.100000000000001" customHeight="1" x14ac:dyDescent="0.25">
      <c r="M112" s="443"/>
      <c r="N112" s="443"/>
      <c r="O112" s="443"/>
      <c r="P112" s="443"/>
      <c r="Q112" s="443"/>
      <c r="AI112" s="443"/>
      <c r="AJ112" s="443"/>
      <c r="AK112" s="443"/>
      <c r="AL112" s="443"/>
      <c r="AM112" s="443"/>
      <c r="BC112" s="443"/>
      <c r="BD112" s="443"/>
      <c r="BE112" s="443"/>
      <c r="BF112" s="443"/>
      <c r="BG112" s="443"/>
    </row>
    <row r="113" spans="3:60" ht="17.100000000000001" customHeight="1" x14ac:dyDescent="0.15">
      <c r="D113" s="444"/>
      <c r="E113" s="445"/>
      <c r="F113" s="445"/>
      <c r="G113" s="446"/>
      <c r="H113" s="446"/>
      <c r="I113" s="446"/>
      <c r="J113" s="446"/>
      <c r="K113" s="447"/>
      <c r="L113" s="447"/>
      <c r="M113" s="448"/>
      <c r="N113" s="448"/>
      <c r="O113" s="449"/>
      <c r="P113" s="449"/>
      <c r="Q113" s="449"/>
      <c r="R113" s="449"/>
      <c r="Z113" s="444"/>
      <c r="AA113" s="445"/>
      <c r="AB113" s="445"/>
      <c r="AC113" s="445"/>
      <c r="AD113" s="445"/>
      <c r="AE113" s="444"/>
      <c r="AF113" s="446"/>
      <c r="AG113" s="447"/>
      <c r="AH113" s="447"/>
      <c r="AI113" s="448"/>
      <c r="AJ113" s="448"/>
      <c r="AK113" s="449"/>
      <c r="AL113" s="449"/>
      <c r="AM113" s="449"/>
      <c r="AN113" s="449"/>
      <c r="AS113" s="444"/>
      <c r="AT113" s="445"/>
      <c r="AU113" s="445"/>
      <c r="AV113" s="446"/>
      <c r="AW113" s="446"/>
      <c r="AX113" s="446"/>
      <c r="AY113" s="446"/>
      <c r="BA113" s="447"/>
      <c r="BB113" s="447"/>
      <c r="BC113" s="448"/>
      <c r="BD113" s="448"/>
      <c r="BE113" s="449"/>
      <c r="BF113" s="449"/>
      <c r="BG113" s="449"/>
      <c r="BH113" s="449"/>
    </row>
    <row r="114" spans="3:60" ht="17.100000000000001" customHeight="1" x14ac:dyDescent="0.15">
      <c r="C114" s="444"/>
      <c r="D114" s="444"/>
      <c r="E114" s="445"/>
      <c r="F114" s="445"/>
      <c r="G114" s="446"/>
      <c r="H114" s="446"/>
      <c r="I114" s="446"/>
      <c r="J114" s="446"/>
      <c r="K114" s="447"/>
      <c r="L114" s="447"/>
      <c r="M114" s="448"/>
      <c r="N114" s="448"/>
      <c r="O114" s="449"/>
      <c r="P114" s="449"/>
      <c r="Q114" s="449"/>
      <c r="R114" s="449"/>
      <c r="Y114" s="444"/>
      <c r="Z114" s="444"/>
      <c r="AA114" s="445"/>
      <c r="AB114" s="445"/>
      <c r="AC114" s="445"/>
      <c r="AD114" s="445"/>
      <c r="AE114" s="444"/>
      <c r="AF114" s="446"/>
      <c r="AG114" s="447"/>
      <c r="AH114" s="447"/>
      <c r="AI114" s="448"/>
      <c r="AJ114" s="448"/>
      <c r="AK114" s="449"/>
      <c r="AL114" s="449"/>
      <c r="AM114" s="449"/>
      <c r="AN114" s="449"/>
      <c r="AS114" s="444"/>
      <c r="AT114" s="445"/>
      <c r="AU114" s="445"/>
      <c r="AV114" s="446"/>
      <c r="AW114" s="446"/>
      <c r="AX114" s="446"/>
      <c r="AY114" s="446"/>
      <c r="BA114" s="447"/>
      <c r="BB114" s="447"/>
      <c r="BC114" s="448"/>
      <c r="BD114" s="448"/>
      <c r="BE114" s="449"/>
      <c r="BF114" s="449"/>
      <c r="BG114" s="449"/>
      <c r="BH114" s="449"/>
    </row>
    <row r="115" spans="3:60" ht="17.100000000000001" customHeight="1" x14ac:dyDescent="0.25">
      <c r="E115" s="147"/>
      <c r="F115" s="147"/>
      <c r="G115" s="450"/>
      <c r="H115" s="450"/>
      <c r="I115" s="450"/>
      <c r="J115" s="450"/>
      <c r="K115" s="451"/>
      <c r="L115" s="451"/>
      <c r="M115" s="452"/>
      <c r="N115" s="452"/>
      <c r="O115" s="453"/>
      <c r="P115" s="453"/>
      <c r="Q115" s="453"/>
      <c r="R115" s="453"/>
      <c r="AA115" s="147"/>
      <c r="AB115" s="147"/>
      <c r="AC115" s="148"/>
      <c r="AD115" s="148"/>
      <c r="AF115" s="450"/>
      <c r="AG115" s="451"/>
      <c r="AH115" s="451"/>
      <c r="AI115" s="452"/>
      <c r="AJ115" s="452"/>
      <c r="AK115" s="453"/>
      <c r="AL115" s="453"/>
      <c r="AM115" s="453"/>
      <c r="AN115" s="453"/>
      <c r="AT115" s="147"/>
      <c r="AU115" s="147"/>
      <c r="AV115" s="450"/>
      <c r="AW115" s="450"/>
      <c r="AX115" s="450"/>
      <c r="AY115" s="450"/>
      <c r="BA115" s="451"/>
      <c r="BB115" s="451"/>
      <c r="BC115" s="452"/>
      <c r="BD115" s="452"/>
      <c r="BE115" s="453"/>
      <c r="BF115" s="453"/>
      <c r="BG115" s="453"/>
      <c r="BH115" s="453"/>
    </row>
    <row r="116" spans="3:60" ht="17.100000000000001" customHeight="1" x14ac:dyDescent="0.15">
      <c r="C116" s="454"/>
      <c r="D116" s="454"/>
      <c r="E116" s="445"/>
      <c r="F116" s="445"/>
      <c r="G116" s="455"/>
      <c r="H116" s="455"/>
      <c r="I116" s="455"/>
      <c r="J116" s="455"/>
      <c r="K116" s="456"/>
      <c r="L116" s="456"/>
      <c r="M116" s="448"/>
      <c r="N116" s="448"/>
      <c r="O116" s="449"/>
      <c r="P116" s="449"/>
      <c r="Q116" s="449"/>
      <c r="R116" s="449"/>
      <c r="Y116" s="454"/>
      <c r="Z116" s="454"/>
      <c r="AA116" s="445"/>
      <c r="AB116" s="445"/>
      <c r="AC116" s="445"/>
      <c r="AD116" s="445"/>
      <c r="AE116" s="454"/>
      <c r="AF116" s="455"/>
      <c r="AG116" s="456"/>
      <c r="AH116" s="456"/>
      <c r="AI116" s="448"/>
      <c r="AJ116" s="448"/>
      <c r="AK116" s="449"/>
      <c r="AL116" s="449"/>
      <c r="AM116" s="449"/>
      <c r="AN116" s="449"/>
      <c r="AS116" s="454"/>
      <c r="AT116" s="445"/>
      <c r="AU116" s="445"/>
      <c r="AV116" s="455"/>
      <c r="AW116" s="455"/>
      <c r="AX116" s="455"/>
      <c r="AY116" s="455"/>
      <c r="BA116" s="456"/>
      <c r="BB116" s="456"/>
      <c r="BC116" s="448"/>
      <c r="BD116" s="448"/>
      <c r="BE116" s="449"/>
      <c r="BF116" s="449"/>
      <c r="BG116" s="449"/>
      <c r="BH116" s="449"/>
    </row>
    <row r="117" spans="3:60" ht="17.100000000000001" customHeight="1" x14ac:dyDescent="0.15">
      <c r="C117" s="454"/>
      <c r="D117" s="457"/>
      <c r="E117" s="445"/>
      <c r="F117" s="445"/>
      <c r="G117" s="455"/>
      <c r="H117" s="455"/>
      <c r="I117" s="455"/>
      <c r="J117" s="455"/>
      <c r="K117" s="456"/>
      <c r="L117" s="456"/>
      <c r="M117" s="448"/>
      <c r="N117" s="448"/>
      <c r="O117" s="449"/>
      <c r="P117" s="449"/>
      <c r="Q117" s="449"/>
      <c r="R117" s="449"/>
      <c r="Y117" s="454"/>
      <c r="Z117" s="457"/>
      <c r="AA117" s="445"/>
      <c r="AB117" s="445"/>
      <c r="AC117" s="445"/>
      <c r="AD117" s="445"/>
      <c r="AE117" s="457"/>
      <c r="AF117" s="455"/>
      <c r="AG117" s="456"/>
      <c r="AH117" s="456"/>
      <c r="AI117" s="448"/>
      <c r="AJ117" s="448"/>
      <c r="AK117" s="449"/>
      <c r="AL117" s="449"/>
      <c r="AM117" s="449"/>
      <c r="AN117" s="449"/>
      <c r="AS117" s="457"/>
      <c r="AT117" s="445"/>
      <c r="AU117" s="445"/>
      <c r="AV117" s="455"/>
      <c r="AW117" s="455"/>
      <c r="AX117" s="455"/>
      <c r="AY117" s="455"/>
      <c r="BA117" s="456"/>
      <c r="BB117" s="456"/>
      <c r="BC117" s="448"/>
      <c r="BD117" s="448"/>
      <c r="BE117" s="449"/>
      <c r="BF117" s="449"/>
      <c r="BG117" s="449"/>
      <c r="BH117" s="449"/>
    </row>
    <row r="118" spans="3:60" ht="17.100000000000001" customHeight="1" x14ac:dyDescent="0.25">
      <c r="E118" s="147"/>
      <c r="F118" s="147"/>
      <c r="G118" s="450"/>
      <c r="H118" s="450"/>
      <c r="I118" s="450"/>
      <c r="J118" s="450"/>
      <c r="K118" s="451"/>
      <c r="L118" s="451"/>
      <c r="M118" s="452"/>
      <c r="N118" s="452"/>
      <c r="O118" s="453"/>
      <c r="P118" s="453"/>
      <c r="Q118" s="453"/>
      <c r="R118" s="453"/>
      <c r="AA118" s="147"/>
      <c r="AB118" s="147"/>
      <c r="AC118" s="148"/>
      <c r="AD118" s="148"/>
      <c r="AF118" s="450"/>
      <c r="AG118" s="451"/>
      <c r="AH118" s="451"/>
      <c r="AI118" s="452"/>
      <c r="AJ118" s="452"/>
      <c r="AK118" s="453"/>
      <c r="AL118" s="453"/>
      <c r="AM118" s="453"/>
      <c r="AN118" s="453"/>
      <c r="AT118" s="147"/>
      <c r="AU118" s="147"/>
      <c r="AV118" s="450"/>
      <c r="AW118" s="450"/>
      <c r="AX118" s="450"/>
      <c r="AY118" s="450"/>
      <c r="BA118" s="451"/>
      <c r="BB118" s="451"/>
      <c r="BC118" s="452"/>
      <c r="BD118" s="452"/>
      <c r="BE118" s="453"/>
      <c r="BF118" s="453"/>
      <c r="BG118" s="453"/>
      <c r="BH118" s="453"/>
    </row>
    <row r="119" spans="3:60" ht="17.100000000000001" customHeight="1" x14ac:dyDescent="0.15">
      <c r="C119" s="458"/>
      <c r="D119" s="458"/>
      <c r="E119" s="445"/>
      <c r="F119" s="445"/>
      <c r="G119" s="455"/>
      <c r="H119" s="455"/>
      <c r="I119" s="455"/>
      <c r="J119" s="455"/>
      <c r="K119" s="459"/>
      <c r="L119" s="459"/>
      <c r="M119" s="448"/>
      <c r="N119" s="448"/>
      <c r="O119" s="449"/>
      <c r="P119" s="449"/>
      <c r="Q119" s="449"/>
      <c r="R119" s="449"/>
      <c r="Y119" s="458"/>
      <c r="Z119" s="458"/>
      <c r="AA119" s="445"/>
      <c r="AB119" s="445"/>
      <c r="AC119" s="445"/>
      <c r="AD119" s="445"/>
      <c r="AE119" s="458"/>
      <c r="AF119" s="455"/>
      <c r="AG119" s="459"/>
      <c r="AH119" s="459"/>
      <c r="AI119" s="448"/>
      <c r="AJ119" s="448"/>
      <c r="AK119" s="449"/>
      <c r="AL119" s="449"/>
      <c r="AM119" s="449"/>
      <c r="AN119" s="449"/>
      <c r="AS119" s="458"/>
      <c r="AT119" s="445"/>
      <c r="AU119" s="445"/>
      <c r="AV119" s="455"/>
      <c r="AW119" s="455"/>
      <c r="AX119" s="455"/>
      <c r="AY119" s="455"/>
      <c r="BA119" s="459"/>
      <c r="BB119" s="459"/>
      <c r="BC119" s="448"/>
      <c r="BD119" s="448"/>
      <c r="BE119" s="449"/>
      <c r="BF119" s="449"/>
      <c r="BG119" s="449"/>
      <c r="BH119" s="449"/>
    </row>
    <row r="120" spans="3:60" ht="17.100000000000001" customHeight="1" x14ac:dyDescent="0.15">
      <c r="C120" s="458"/>
      <c r="D120" s="458"/>
      <c r="E120" s="445"/>
      <c r="F120" s="445"/>
      <c r="G120" s="455"/>
      <c r="H120" s="455"/>
      <c r="I120" s="455"/>
      <c r="J120" s="455"/>
      <c r="K120" s="459"/>
      <c r="L120" s="459"/>
      <c r="M120" s="448"/>
      <c r="N120" s="448"/>
      <c r="O120" s="449"/>
      <c r="P120" s="449"/>
      <c r="Q120" s="449"/>
      <c r="R120" s="449"/>
      <c r="Y120" s="458"/>
      <c r="Z120" s="458"/>
      <c r="AA120" s="445"/>
      <c r="AB120" s="445"/>
      <c r="AC120" s="445"/>
      <c r="AD120" s="445"/>
      <c r="AE120" s="458"/>
      <c r="AF120" s="455"/>
      <c r="AG120" s="459"/>
      <c r="AH120" s="459"/>
      <c r="AI120" s="448"/>
      <c r="AJ120" s="448"/>
      <c r="AK120" s="449"/>
      <c r="AL120" s="449"/>
      <c r="AM120" s="449"/>
      <c r="AN120" s="449"/>
      <c r="AS120" s="458"/>
      <c r="AT120" s="445"/>
      <c r="AU120" s="445"/>
      <c r="AV120" s="455"/>
      <c r="AW120" s="455"/>
      <c r="AX120" s="455"/>
      <c r="AY120" s="455"/>
      <c r="BA120" s="459"/>
      <c r="BB120" s="459"/>
      <c r="BC120" s="448"/>
      <c r="BD120" s="448"/>
      <c r="BE120" s="449"/>
      <c r="BF120" s="449"/>
      <c r="BG120" s="449"/>
      <c r="BH120" s="449"/>
    </row>
    <row r="121" spans="3:60" ht="17.100000000000001" customHeight="1" x14ac:dyDescent="0.25">
      <c r="E121" s="147"/>
      <c r="F121" s="147"/>
      <c r="G121" s="450"/>
      <c r="H121" s="450"/>
      <c r="I121" s="450"/>
      <c r="J121" s="450"/>
      <c r="K121" s="451"/>
      <c r="L121" s="451"/>
      <c r="M121" s="452"/>
      <c r="N121" s="452"/>
      <c r="O121" s="453"/>
      <c r="P121" s="453"/>
      <c r="Q121" s="453"/>
      <c r="R121" s="453"/>
      <c r="AA121" s="147"/>
      <c r="AB121" s="147"/>
      <c r="AC121" s="148"/>
      <c r="AD121" s="148"/>
      <c r="AF121" s="450"/>
      <c r="AG121" s="451"/>
      <c r="AH121" s="451"/>
      <c r="AI121" s="452"/>
      <c r="AJ121" s="452"/>
      <c r="AK121" s="453"/>
      <c r="AL121" s="453"/>
      <c r="AM121" s="453"/>
      <c r="AN121" s="453"/>
      <c r="AT121" s="147"/>
      <c r="AU121" s="147"/>
      <c r="AV121" s="450"/>
      <c r="AW121" s="450"/>
      <c r="AX121" s="450"/>
      <c r="AY121" s="450"/>
      <c r="BA121" s="451"/>
      <c r="BB121" s="451"/>
      <c r="BC121" s="452"/>
      <c r="BD121" s="452"/>
      <c r="BE121" s="453"/>
      <c r="BF121" s="453"/>
      <c r="BG121" s="453"/>
      <c r="BH121" s="453"/>
    </row>
    <row r="122" spans="3:60" ht="17.100000000000001" customHeight="1" x14ac:dyDescent="0.15">
      <c r="C122" s="460"/>
      <c r="D122" s="460"/>
      <c r="E122" s="445"/>
      <c r="F122" s="445"/>
      <c r="G122" s="455"/>
      <c r="H122" s="455"/>
      <c r="I122" s="455"/>
      <c r="J122" s="455"/>
      <c r="K122" s="461"/>
      <c r="L122" s="461"/>
      <c r="M122" s="448"/>
      <c r="N122" s="448"/>
      <c r="O122" s="449"/>
      <c r="P122" s="449"/>
      <c r="Q122" s="449"/>
      <c r="R122" s="449"/>
      <c r="Y122" s="460"/>
      <c r="Z122" s="460"/>
      <c r="AA122" s="445"/>
      <c r="AB122" s="445"/>
      <c r="AC122" s="445"/>
      <c r="AD122" s="445"/>
      <c r="AE122" s="460"/>
      <c r="AF122" s="455"/>
      <c r="AG122" s="461"/>
      <c r="AH122" s="461"/>
      <c r="AI122" s="448"/>
      <c r="AJ122" s="448"/>
      <c r="AK122" s="449"/>
      <c r="AL122" s="449"/>
      <c r="AM122" s="449"/>
      <c r="AN122" s="449"/>
      <c r="AS122" s="460"/>
      <c r="AT122" s="445"/>
      <c r="AU122" s="445"/>
      <c r="AV122" s="455"/>
      <c r="AW122" s="455"/>
      <c r="AX122" s="455"/>
      <c r="AY122" s="455"/>
      <c r="BA122" s="461"/>
      <c r="BB122" s="461"/>
      <c r="BC122" s="448"/>
      <c r="BD122" s="448"/>
      <c r="BE122" s="449"/>
      <c r="BF122" s="449"/>
      <c r="BG122" s="449"/>
      <c r="BH122" s="449"/>
    </row>
    <row r="123" spans="3:60" ht="17.100000000000001" customHeight="1" x14ac:dyDescent="0.15">
      <c r="C123" s="460"/>
      <c r="D123" s="460"/>
      <c r="E123" s="445"/>
      <c r="F123" s="445"/>
      <c r="G123" s="455"/>
      <c r="H123" s="455"/>
      <c r="I123" s="455"/>
      <c r="J123" s="455"/>
      <c r="K123" s="461"/>
      <c r="L123" s="461"/>
      <c r="M123" s="448"/>
      <c r="N123" s="448"/>
      <c r="O123" s="449"/>
      <c r="P123" s="449"/>
      <c r="Q123" s="449"/>
      <c r="R123" s="449"/>
      <c r="Y123" s="460"/>
      <c r="Z123" s="460"/>
      <c r="AA123" s="445"/>
      <c r="AB123" s="445"/>
      <c r="AC123" s="445"/>
      <c r="AD123" s="445"/>
      <c r="AE123" s="460"/>
      <c r="AF123" s="455"/>
      <c r="AG123" s="461"/>
      <c r="AH123" s="461"/>
      <c r="AI123" s="448"/>
      <c r="AJ123" s="448"/>
      <c r="AK123" s="449"/>
      <c r="AL123" s="449"/>
      <c r="AM123" s="449"/>
      <c r="AN123" s="449"/>
      <c r="AS123" s="460"/>
      <c r="AT123" s="445"/>
      <c r="AU123" s="445"/>
      <c r="AV123" s="455"/>
      <c r="AW123" s="455"/>
      <c r="AX123" s="455"/>
      <c r="AY123" s="455"/>
      <c r="BA123" s="461"/>
      <c r="BB123" s="461"/>
      <c r="BC123" s="448"/>
      <c r="BD123" s="448"/>
      <c r="BE123" s="449"/>
      <c r="BF123" s="449"/>
      <c r="BG123" s="449"/>
      <c r="BH123" s="449"/>
    </row>
    <row r="124" spans="3:60" ht="17.100000000000001" customHeight="1" x14ac:dyDescent="0.25">
      <c r="E124" s="147"/>
      <c r="F124" s="147"/>
      <c r="G124" s="450"/>
      <c r="H124" s="450"/>
      <c r="I124" s="450"/>
      <c r="J124" s="450"/>
      <c r="K124" s="462"/>
      <c r="L124" s="462"/>
      <c r="M124" s="452"/>
      <c r="N124" s="452"/>
      <c r="O124" s="453"/>
      <c r="P124" s="453"/>
      <c r="Q124" s="453"/>
      <c r="R124" s="453"/>
      <c r="AA124" s="147"/>
      <c r="AB124" s="147"/>
      <c r="AC124" s="148"/>
      <c r="AD124" s="148"/>
      <c r="AF124" s="450"/>
      <c r="AG124" s="462"/>
      <c r="AH124" s="462"/>
      <c r="AI124" s="452"/>
      <c r="AJ124" s="452"/>
      <c r="AK124" s="453"/>
      <c r="AL124" s="453"/>
      <c r="AM124" s="453"/>
      <c r="AN124" s="453"/>
      <c r="AT124" s="147"/>
      <c r="AU124" s="147"/>
      <c r="AV124" s="450"/>
      <c r="AW124" s="450"/>
      <c r="AX124" s="450"/>
      <c r="AY124" s="450"/>
      <c r="BA124" s="462"/>
      <c r="BB124" s="462"/>
      <c r="BC124" s="452"/>
      <c r="BD124" s="452"/>
      <c r="BE124" s="453"/>
      <c r="BF124" s="453"/>
      <c r="BG124" s="453"/>
      <c r="BH124" s="453"/>
    </row>
    <row r="125" spans="3:60" ht="17.100000000000001" customHeight="1" x14ac:dyDescent="0.15">
      <c r="C125" s="460"/>
      <c r="D125" s="460"/>
      <c r="E125" s="445"/>
      <c r="F125" s="445"/>
      <c r="G125" s="455"/>
      <c r="H125" s="455"/>
      <c r="I125" s="455"/>
      <c r="J125" s="455"/>
      <c r="K125" s="461"/>
      <c r="L125" s="461"/>
      <c r="M125" s="448"/>
      <c r="N125" s="448"/>
      <c r="O125" s="449"/>
      <c r="P125" s="449"/>
      <c r="Q125" s="449"/>
      <c r="R125" s="449"/>
      <c r="Y125" s="460"/>
      <c r="Z125" s="460"/>
      <c r="AA125" s="445"/>
      <c r="AB125" s="445"/>
      <c r="AC125" s="445"/>
      <c r="AD125" s="445"/>
      <c r="AE125" s="460"/>
      <c r="AF125" s="455"/>
      <c r="AG125" s="461"/>
      <c r="AH125" s="461"/>
      <c r="AI125" s="448"/>
      <c r="AJ125" s="448"/>
      <c r="AK125" s="449"/>
      <c r="AL125" s="449"/>
      <c r="AM125" s="449"/>
      <c r="AN125" s="449"/>
      <c r="AS125" s="460"/>
      <c r="AT125" s="445"/>
      <c r="AU125" s="445"/>
      <c r="AV125" s="455"/>
      <c r="AW125" s="455"/>
      <c r="AX125" s="455"/>
      <c r="AY125" s="455"/>
      <c r="BA125" s="461"/>
      <c r="BB125" s="461"/>
      <c r="BC125" s="448"/>
      <c r="BD125" s="448"/>
      <c r="BE125" s="449"/>
      <c r="BF125" s="449"/>
      <c r="BG125" s="449"/>
      <c r="BH125" s="449"/>
    </row>
    <row r="126" spans="3:60" ht="17.100000000000001" customHeight="1" x14ac:dyDescent="0.15">
      <c r="C126" s="460"/>
      <c r="D126" s="460"/>
      <c r="E126" s="445"/>
      <c r="F126" s="445"/>
      <c r="G126" s="455"/>
      <c r="H126" s="455"/>
      <c r="I126" s="455"/>
      <c r="J126" s="455"/>
      <c r="K126" s="461"/>
      <c r="L126" s="461"/>
      <c r="M126" s="448"/>
      <c r="N126" s="448"/>
      <c r="O126" s="449"/>
      <c r="P126" s="449"/>
      <c r="Q126" s="449"/>
      <c r="R126" s="449"/>
      <c r="Y126" s="460"/>
      <c r="Z126" s="460"/>
      <c r="AA126" s="445"/>
      <c r="AB126" s="445"/>
      <c r="AC126" s="445"/>
      <c r="AD126" s="445"/>
      <c r="AE126" s="460"/>
      <c r="AF126" s="455"/>
      <c r="AG126" s="461"/>
      <c r="AH126" s="461"/>
      <c r="AI126" s="448"/>
      <c r="AJ126" s="448"/>
      <c r="AK126" s="449"/>
      <c r="AL126" s="449"/>
      <c r="AM126" s="449"/>
      <c r="AN126" s="449"/>
      <c r="AS126" s="460"/>
      <c r="AT126" s="445"/>
      <c r="AU126" s="445"/>
      <c r="AV126" s="455"/>
      <c r="AW126" s="455"/>
      <c r="AX126" s="455"/>
      <c r="AY126" s="455"/>
      <c r="BA126" s="461"/>
      <c r="BB126" s="461"/>
      <c r="BC126" s="448"/>
      <c r="BD126" s="448"/>
      <c r="BE126" s="449"/>
      <c r="BF126" s="449"/>
      <c r="BG126" s="449"/>
      <c r="BH126" s="449"/>
    </row>
    <row r="127" spans="3:60" ht="17.100000000000001" customHeight="1" x14ac:dyDescent="0.25">
      <c r="E127" s="147"/>
      <c r="F127" s="147"/>
      <c r="G127" s="450"/>
      <c r="H127" s="450"/>
      <c r="I127" s="450"/>
      <c r="J127" s="450"/>
      <c r="K127" s="448"/>
      <c r="L127" s="448"/>
      <c r="M127" s="452"/>
      <c r="N127" s="452"/>
      <c r="O127" s="453"/>
      <c r="P127" s="453"/>
      <c r="Q127" s="453"/>
      <c r="R127" s="453"/>
      <c r="AA127" s="147"/>
      <c r="AB127" s="147"/>
      <c r="AC127" s="148"/>
      <c r="AD127" s="148"/>
      <c r="AF127" s="450"/>
      <c r="AG127" s="448"/>
      <c r="AH127" s="448"/>
      <c r="AI127" s="452"/>
      <c r="AJ127" s="452"/>
      <c r="AK127" s="453"/>
      <c r="AL127" s="453"/>
      <c r="AM127" s="453"/>
      <c r="AN127" s="453"/>
      <c r="AT127" s="147"/>
      <c r="AU127" s="147"/>
      <c r="AV127" s="450"/>
      <c r="AW127" s="450"/>
      <c r="AX127" s="450"/>
      <c r="AY127" s="450"/>
      <c r="BA127" s="448"/>
      <c r="BB127" s="448"/>
      <c r="BC127" s="452"/>
      <c r="BD127" s="452"/>
      <c r="BE127" s="453"/>
      <c r="BF127" s="453"/>
      <c r="BG127" s="453"/>
      <c r="BH127" s="453"/>
    </row>
    <row r="128" spans="3:60" ht="17.100000000000001" customHeight="1" x14ac:dyDescent="0.15">
      <c r="C128" s="457"/>
      <c r="D128" s="457"/>
      <c r="E128" s="445"/>
      <c r="F128" s="445"/>
      <c r="G128" s="455"/>
      <c r="H128" s="455"/>
      <c r="I128" s="455"/>
      <c r="J128" s="455"/>
      <c r="K128" s="463"/>
      <c r="L128" s="463"/>
      <c r="M128" s="448"/>
      <c r="N128" s="448"/>
      <c r="O128" s="449"/>
      <c r="P128" s="449"/>
      <c r="Q128" s="449"/>
      <c r="R128" s="449"/>
      <c r="Y128" s="457"/>
      <c r="Z128" s="457"/>
      <c r="AA128" s="445"/>
      <c r="AB128" s="445"/>
      <c r="AC128" s="445"/>
      <c r="AD128" s="445"/>
      <c r="AE128" s="457"/>
      <c r="AF128" s="455"/>
      <c r="AG128" s="463"/>
      <c r="AH128" s="463"/>
      <c r="AI128" s="448"/>
      <c r="AJ128" s="448"/>
      <c r="AK128" s="449"/>
      <c r="AL128" s="449"/>
      <c r="AM128" s="449"/>
      <c r="AN128" s="449"/>
      <c r="AS128" s="457"/>
      <c r="AT128" s="445"/>
      <c r="AU128" s="445"/>
      <c r="AV128" s="455"/>
      <c r="AW128" s="455"/>
      <c r="AX128" s="455"/>
      <c r="AY128" s="455"/>
      <c r="BA128" s="463"/>
      <c r="BB128" s="463"/>
      <c r="BC128" s="448"/>
      <c r="BD128" s="448"/>
      <c r="BE128" s="449"/>
      <c r="BF128" s="449"/>
      <c r="BG128" s="449"/>
      <c r="BH128" s="449"/>
    </row>
    <row r="129" spans="3:61" ht="17.100000000000001" customHeight="1" x14ac:dyDescent="0.15">
      <c r="C129" s="457"/>
      <c r="D129" s="457"/>
      <c r="E129" s="445"/>
      <c r="F129" s="445"/>
      <c r="G129" s="455"/>
      <c r="H129" s="455"/>
      <c r="I129" s="455"/>
      <c r="J129" s="455"/>
      <c r="K129" s="463"/>
      <c r="L129" s="463"/>
      <c r="M129" s="448"/>
      <c r="N129" s="448"/>
      <c r="O129" s="449"/>
      <c r="P129" s="449"/>
      <c r="Q129" s="449"/>
      <c r="R129" s="449"/>
      <c r="Y129" s="457"/>
      <c r="Z129" s="457"/>
      <c r="AA129" s="445"/>
      <c r="AB129" s="445"/>
      <c r="AC129" s="445"/>
      <c r="AD129" s="445"/>
      <c r="AE129" s="457"/>
      <c r="AF129" s="455"/>
      <c r="AG129" s="463"/>
      <c r="AH129" s="463"/>
      <c r="AI129" s="448"/>
      <c r="AJ129" s="448"/>
      <c r="AK129" s="449"/>
      <c r="AL129" s="449"/>
      <c r="AM129" s="449"/>
      <c r="AN129" s="449"/>
      <c r="AS129" s="457"/>
      <c r="AT129" s="445"/>
      <c r="AU129" s="445"/>
      <c r="AV129" s="455"/>
      <c r="AW129" s="455"/>
      <c r="AX129" s="455"/>
      <c r="AY129" s="455"/>
      <c r="BA129" s="463"/>
      <c r="BB129" s="463"/>
      <c r="BC129" s="448"/>
      <c r="BD129" s="448"/>
      <c r="BE129" s="449"/>
      <c r="BF129" s="449"/>
      <c r="BG129" s="449"/>
      <c r="BH129" s="449"/>
    </row>
    <row r="130" spans="3:61" ht="17.100000000000001" customHeight="1" x14ac:dyDescent="0.15">
      <c r="D130" s="464"/>
      <c r="K130" s="464"/>
      <c r="L130" s="465"/>
      <c r="Z130" s="464"/>
      <c r="AG130" s="464"/>
      <c r="AH130" s="465"/>
      <c r="AT130" s="464"/>
      <c r="BA130" s="464"/>
      <c r="BB130" s="465"/>
    </row>
    <row r="131" spans="3:61" ht="17.100000000000001" customHeight="1" x14ac:dyDescent="0.15">
      <c r="D131" s="464"/>
      <c r="K131" s="464"/>
      <c r="L131" s="465"/>
      <c r="Z131" s="464"/>
      <c r="AG131" s="464"/>
      <c r="AH131" s="465"/>
      <c r="AT131" s="464"/>
      <c r="BA131" s="464"/>
      <c r="BB131" s="465"/>
    </row>
    <row r="134" spans="3:61" ht="17.100000000000001" customHeight="1" x14ac:dyDescent="0.15">
      <c r="J134" s="15"/>
      <c r="K134" s="15"/>
      <c r="AF134" s="15"/>
      <c r="AG134" s="15"/>
    </row>
    <row r="135" spans="3:61" ht="17.100000000000001" customHeight="1" x14ac:dyDescent="0.25">
      <c r="M135" s="443"/>
      <c r="N135" s="443"/>
      <c r="O135" s="443"/>
      <c r="P135" s="443"/>
      <c r="Q135" s="443"/>
      <c r="Z135" s="443"/>
      <c r="AA135" s="443"/>
      <c r="AB135" s="443"/>
      <c r="AC135" s="443"/>
      <c r="AD135" s="443"/>
    </row>
    <row r="136" spans="3:61" ht="17.100000000000001" customHeight="1" x14ac:dyDescent="0.15">
      <c r="D136" s="444"/>
      <c r="E136" s="445"/>
      <c r="F136" s="445"/>
      <c r="G136" s="446"/>
      <c r="H136" s="446"/>
      <c r="I136" s="446"/>
      <c r="J136" s="446"/>
      <c r="K136" s="447"/>
      <c r="M136" s="447"/>
      <c r="N136" s="448"/>
      <c r="O136" s="448"/>
      <c r="P136" s="449"/>
      <c r="Q136" s="449"/>
      <c r="R136" s="449"/>
      <c r="S136" s="449"/>
      <c r="X136" s="447"/>
      <c r="Z136" s="447"/>
      <c r="AA136" s="448"/>
      <c r="AB136" s="448"/>
      <c r="AC136" s="449"/>
      <c r="AD136" s="449"/>
      <c r="AE136" s="449"/>
      <c r="AF136" s="449"/>
      <c r="AG136" s="444"/>
      <c r="AH136" s="445"/>
      <c r="AI136" s="445"/>
      <c r="AJ136" s="446"/>
      <c r="AK136" s="446"/>
      <c r="AL136" s="446"/>
      <c r="AM136" s="446"/>
    </row>
    <row r="137" spans="3:61" ht="17.100000000000001" customHeight="1" x14ac:dyDescent="0.25">
      <c r="C137" s="444"/>
      <c r="D137" s="444"/>
      <c r="E137" s="445"/>
      <c r="F137" s="445"/>
      <c r="G137" s="446"/>
      <c r="H137" s="446"/>
      <c r="I137" s="446"/>
      <c r="J137" s="446"/>
      <c r="K137" s="447"/>
      <c r="M137" s="447"/>
      <c r="N137" s="448"/>
      <c r="O137" s="448"/>
      <c r="P137" s="449"/>
      <c r="Q137" s="449"/>
      <c r="R137" s="449"/>
      <c r="S137" s="449"/>
      <c r="X137" s="447"/>
      <c r="Z137" s="447"/>
      <c r="AA137" s="448"/>
      <c r="AB137" s="448"/>
      <c r="AC137" s="449"/>
      <c r="AD137" s="449"/>
      <c r="AE137" s="449"/>
      <c r="AF137" s="449"/>
      <c r="AG137" s="444"/>
      <c r="AH137" s="445"/>
      <c r="AI137" s="445"/>
      <c r="AJ137" s="446"/>
      <c r="AK137" s="446"/>
      <c r="AL137" s="446"/>
      <c r="AM137" s="446"/>
      <c r="AO137" s="444"/>
      <c r="BD137" s="443"/>
      <c r="BE137" s="443"/>
      <c r="BF137" s="443"/>
      <c r="BG137" s="443"/>
      <c r="BH137" s="443"/>
    </row>
    <row r="138" spans="3:61" ht="17.100000000000001" customHeight="1" x14ac:dyDescent="0.25">
      <c r="E138" s="147"/>
      <c r="F138" s="147"/>
      <c r="G138" s="450"/>
      <c r="H138" s="450"/>
      <c r="I138" s="450"/>
      <c r="J138" s="450"/>
      <c r="K138" s="451"/>
      <c r="M138" s="451"/>
      <c r="N138" s="452"/>
      <c r="O138" s="452"/>
      <c r="P138" s="453"/>
      <c r="Q138" s="453"/>
      <c r="R138" s="453"/>
      <c r="S138" s="453"/>
      <c r="X138" s="451"/>
      <c r="Z138" s="451"/>
      <c r="AA138" s="452"/>
      <c r="AB138" s="452"/>
      <c r="AC138" s="453"/>
      <c r="AD138" s="453"/>
      <c r="AE138" s="453"/>
      <c r="AF138" s="453"/>
      <c r="AH138" s="147"/>
      <c r="AI138" s="147"/>
      <c r="AJ138" s="450"/>
      <c r="AK138" s="450"/>
      <c r="AL138" s="450"/>
      <c r="AM138" s="450"/>
      <c r="AU138" s="444"/>
      <c r="AV138" s="445"/>
      <c r="AW138" s="445"/>
      <c r="AX138" s="446"/>
      <c r="AY138" s="446"/>
      <c r="AZ138" s="446"/>
      <c r="BA138" s="446"/>
      <c r="BB138" s="447"/>
      <c r="BC138" s="447"/>
      <c r="BD138" s="448"/>
      <c r="BE138" s="448"/>
      <c r="BF138" s="449"/>
      <c r="BG138" s="449"/>
      <c r="BH138" s="449"/>
      <c r="BI138" s="449"/>
    </row>
    <row r="139" spans="3:61" ht="17.100000000000001" customHeight="1" x14ac:dyDescent="0.15">
      <c r="C139" s="454"/>
      <c r="D139" s="454"/>
      <c r="E139" s="445"/>
      <c r="F139" s="445"/>
      <c r="G139" s="455"/>
      <c r="H139" s="455"/>
      <c r="I139" s="455"/>
      <c r="J139" s="455"/>
      <c r="K139" s="456"/>
      <c r="M139" s="456"/>
      <c r="N139" s="448"/>
      <c r="O139" s="448"/>
      <c r="P139" s="449"/>
      <c r="Q139" s="449"/>
      <c r="R139" s="449"/>
      <c r="S139" s="449"/>
      <c r="X139" s="456"/>
      <c r="Z139" s="456"/>
      <c r="AA139" s="448"/>
      <c r="AB139" s="448"/>
      <c r="AC139" s="449"/>
      <c r="AD139" s="449"/>
      <c r="AE139" s="449"/>
      <c r="AF139" s="449"/>
      <c r="AG139" s="454"/>
      <c r="AH139" s="445"/>
      <c r="AI139" s="445"/>
      <c r="AJ139" s="455"/>
      <c r="AK139" s="455"/>
      <c r="AL139" s="455"/>
      <c r="AM139" s="455"/>
      <c r="AO139" s="454"/>
      <c r="AT139" s="444"/>
      <c r="AU139" s="444"/>
      <c r="AV139" s="445"/>
      <c r="AW139" s="445"/>
      <c r="AX139" s="446"/>
      <c r="AY139" s="446"/>
      <c r="AZ139" s="446"/>
      <c r="BA139" s="446"/>
      <c r="BB139" s="447"/>
      <c r="BC139" s="447"/>
      <c r="BD139" s="448"/>
      <c r="BE139" s="448"/>
      <c r="BF139" s="449"/>
      <c r="BG139" s="449"/>
      <c r="BH139" s="449"/>
      <c r="BI139" s="449"/>
    </row>
    <row r="140" spans="3:61" ht="17.100000000000001" customHeight="1" x14ac:dyDescent="0.25">
      <c r="C140" s="454"/>
      <c r="D140" s="457"/>
      <c r="E140" s="445"/>
      <c r="F140" s="445"/>
      <c r="G140" s="455"/>
      <c r="H140" s="455"/>
      <c r="I140" s="455"/>
      <c r="J140" s="455"/>
      <c r="K140" s="456"/>
      <c r="M140" s="456"/>
      <c r="N140" s="448"/>
      <c r="O140" s="448"/>
      <c r="P140" s="449"/>
      <c r="Q140" s="449"/>
      <c r="R140" s="449"/>
      <c r="S140" s="449"/>
      <c r="X140" s="456"/>
      <c r="Z140" s="456"/>
      <c r="AA140" s="448"/>
      <c r="AB140" s="448"/>
      <c r="AC140" s="449"/>
      <c r="AD140" s="449"/>
      <c r="AE140" s="449"/>
      <c r="AF140" s="449"/>
      <c r="AG140" s="457"/>
      <c r="AH140" s="445"/>
      <c r="AI140" s="445"/>
      <c r="AJ140" s="455"/>
      <c r="AK140" s="455"/>
      <c r="AL140" s="455"/>
      <c r="AM140" s="455"/>
      <c r="AO140" s="454"/>
      <c r="AV140" s="147"/>
      <c r="AW140" s="147"/>
      <c r="AX140" s="450"/>
      <c r="AY140" s="450"/>
      <c r="AZ140" s="450"/>
      <c r="BA140" s="450"/>
      <c r="BB140" s="451"/>
      <c r="BC140" s="451"/>
      <c r="BD140" s="452"/>
      <c r="BE140" s="452"/>
      <c r="BF140" s="453"/>
      <c r="BG140" s="453"/>
      <c r="BH140" s="453"/>
      <c r="BI140" s="453"/>
    </row>
    <row r="141" spans="3:61" ht="17.100000000000001" customHeight="1" x14ac:dyDescent="0.25">
      <c r="E141" s="147"/>
      <c r="F141" s="147"/>
      <c r="G141" s="450"/>
      <c r="H141" s="450"/>
      <c r="I141" s="450"/>
      <c r="J141" s="450"/>
      <c r="K141" s="451"/>
      <c r="M141" s="451"/>
      <c r="N141" s="452"/>
      <c r="O141" s="452"/>
      <c r="P141" s="453"/>
      <c r="Q141" s="453"/>
      <c r="R141" s="453"/>
      <c r="S141" s="453"/>
      <c r="X141" s="451"/>
      <c r="Z141" s="451"/>
      <c r="AA141" s="452"/>
      <c r="AB141" s="452"/>
      <c r="AC141" s="453"/>
      <c r="AD141" s="453"/>
      <c r="AE141" s="453"/>
      <c r="AF141" s="453"/>
      <c r="AH141" s="147"/>
      <c r="AI141" s="147"/>
      <c r="AJ141" s="450"/>
      <c r="AK141" s="450"/>
      <c r="AL141" s="450"/>
      <c r="AM141" s="450"/>
      <c r="AT141" s="454"/>
      <c r="AU141" s="454"/>
      <c r="AV141" s="445"/>
      <c r="AW141" s="445"/>
      <c r="AX141" s="455"/>
      <c r="AY141" s="455"/>
      <c r="AZ141" s="455"/>
      <c r="BA141" s="455"/>
      <c r="BB141" s="456"/>
      <c r="BC141" s="456"/>
      <c r="BD141" s="448"/>
      <c r="BE141" s="448"/>
      <c r="BF141" s="449"/>
      <c r="BG141" s="449"/>
      <c r="BH141" s="449"/>
      <c r="BI141" s="449"/>
    </row>
    <row r="142" spans="3:61" ht="17.100000000000001" customHeight="1" x14ac:dyDescent="0.15">
      <c r="C142" s="458"/>
      <c r="D142" s="458"/>
      <c r="E142" s="445"/>
      <c r="F142" s="445"/>
      <c r="G142" s="455"/>
      <c r="H142" s="455"/>
      <c r="I142" s="455"/>
      <c r="J142" s="455"/>
      <c r="K142" s="459"/>
      <c r="M142" s="459"/>
      <c r="N142" s="448"/>
      <c r="O142" s="448"/>
      <c r="P142" s="449"/>
      <c r="Q142" s="449"/>
      <c r="R142" s="449"/>
      <c r="S142" s="449"/>
      <c r="X142" s="459"/>
      <c r="Z142" s="459"/>
      <c r="AA142" s="448"/>
      <c r="AB142" s="448"/>
      <c r="AC142" s="449"/>
      <c r="AD142" s="449"/>
      <c r="AE142" s="449"/>
      <c r="AF142" s="449"/>
      <c r="AG142" s="458"/>
      <c r="AH142" s="445"/>
      <c r="AI142" s="445"/>
      <c r="AJ142" s="455"/>
      <c r="AK142" s="455"/>
      <c r="AL142" s="455"/>
      <c r="AM142" s="455"/>
      <c r="AO142" s="458"/>
      <c r="AT142" s="454"/>
      <c r="AU142" s="454"/>
      <c r="AV142" s="445"/>
      <c r="AW142" s="445"/>
      <c r="AX142" s="455"/>
      <c r="AY142" s="455"/>
      <c r="AZ142" s="455"/>
      <c r="BA142" s="455"/>
      <c r="BB142" s="456"/>
      <c r="BC142" s="456"/>
      <c r="BD142" s="448"/>
      <c r="BE142" s="448"/>
      <c r="BF142" s="449"/>
      <c r="BG142" s="449"/>
      <c r="BH142" s="449"/>
      <c r="BI142" s="449"/>
    </row>
    <row r="143" spans="3:61" ht="17.100000000000001" customHeight="1" x14ac:dyDescent="0.25">
      <c r="C143" s="458"/>
      <c r="D143" s="458"/>
      <c r="E143" s="445"/>
      <c r="F143" s="445"/>
      <c r="G143" s="455"/>
      <c r="H143" s="455"/>
      <c r="I143" s="455"/>
      <c r="J143" s="455"/>
      <c r="K143" s="459"/>
      <c r="M143" s="459"/>
      <c r="N143" s="448"/>
      <c r="O143" s="448"/>
      <c r="P143" s="449"/>
      <c r="Q143" s="449"/>
      <c r="R143" s="449"/>
      <c r="S143" s="449"/>
      <c r="X143" s="459"/>
      <c r="Z143" s="459"/>
      <c r="AA143" s="448"/>
      <c r="AB143" s="448"/>
      <c r="AC143" s="449"/>
      <c r="AD143" s="449"/>
      <c r="AE143" s="449"/>
      <c r="AF143" s="449"/>
      <c r="AG143" s="458"/>
      <c r="AH143" s="445"/>
      <c r="AI143" s="445"/>
      <c r="AJ143" s="455"/>
      <c r="AK143" s="455"/>
      <c r="AL143" s="455"/>
      <c r="AM143" s="455"/>
      <c r="AO143" s="458"/>
      <c r="AV143" s="147"/>
      <c r="AW143" s="147"/>
      <c r="AX143" s="450"/>
      <c r="AY143" s="450"/>
      <c r="AZ143" s="450"/>
      <c r="BA143" s="450"/>
      <c r="BB143" s="451"/>
      <c r="BC143" s="451"/>
      <c r="BD143" s="452"/>
      <c r="BE143" s="452"/>
      <c r="BF143" s="453"/>
      <c r="BG143" s="453"/>
      <c r="BH143" s="453"/>
      <c r="BI143" s="453"/>
    </row>
    <row r="144" spans="3:61" ht="17.100000000000001" customHeight="1" x14ac:dyDescent="0.25">
      <c r="E144" s="147"/>
      <c r="F144" s="147"/>
      <c r="G144" s="450"/>
      <c r="H144" s="450"/>
      <c r="I144" s="450"/>
      <c r="J144" s="450"/>
      <c r="K144" s="451"/>
      <c r="M144" s="451"/>
      <c r="N144" s="452"/>
      <c r="O144" s="452"/>
      <c r="P144" s="453"/>
      <c r="Q144" s="453"/>
      <c r="R144" s="453"/>
      <c r="S144" s="453"/>
      <c r="X144" s="451"/>
      <c r="Z144" s="451"/>
      <c r="AA144" s="452"/>
      <c r="AB144" s="452"/>
      <c r="AC144" s="453"/>
      <c r="AD144" s="453"/>
      <c r="AE144" s="453"/>
      <c r="AF144" s="453"/>
      <c r="AH144" s="147"/>
      <c r="AI144" s="147"/>
      <c r="AJ144" s="450"/>
      <c r="AK144" s="450"/>
      <c r="AL144" s="450"/>
      <c r="AM144" s="450"/>
      <c r="AT144" s="458"/>
      <c r="AU144" s="458"/>
      <c r="AV144" s="445"/>
      <c r="AW144" s="445"/>
      <c r="AX144" s="455"/>
      <c r="AY144" s="455"/>
      <c r="AZ144" s="455"/>
      <c r="BA144" s="455"/>
      <c r="BB144" s="459"/>
      <c r="BC144" s="459"/>
      <c r="BD144" s="448"/>
      <c r="BE144" s="448"/>
      <c r="BF144" s="449"/>
      <c r="BG144" s="449"/>
      <c r="BH144" s="449"/>
      <c r="BI144" s="449"/>
    </row>
    <row r="145" spans="3:61" ht="17.100000000000001" customHeight="1" x14ac:dyDescent="0.15">
      <c r="C145" s="460"/>
      <c r="D145" s="460"/>
      <c r="E145" s="445"/>
      <c r="F145" s="445"/>
      <c r="G145" s="455"/>
      <c r="H145" s="455"/>
      <c r="I145" s="455"/>
      <c r="J145" s="455"/>
      <c r="K145" s="461"/>
      <c r="M145" s="461"/>
      <c r="N145" s="448"/>
      <c r="O145" s="448"/>
      <c r="P145" s="449"/>
      <c r="Q145" s="449"/>
      <c r="R145" s="449"/>
      <c r="S145" s="449"/>
      <c r="X145" s="461"/>
      <c r="Z145" s="461"/>
      <c r="AA145" s="448"/>
      <c r="AB145" s="448"/>
      <c r="AC145" s="449"/>
      <c r="AD145" s="449"/>
      <c r="AE145" s="449"/>
      <c r="AF145" s="449"/>
      <c r="AG145" s="460"/>
      <c r="AH145" s="445"/>
      <c r="AI145" s="445"/>
      <c r="AJ145" s="455"/>
      <c r="AK145" s="455"/>
      <c r="AL145" s="455"/>
      <c r="AM145" s="455"/>
      <c r="AO145" s="460"/>
      <c r="AT145" s="458"/>
      <c r="AU145" s="458"/>
      <c r="AV145" s="445"/>
      <c r="AW145" s="445"/>
      <c r="AX145" s="455"/>
      <c r="AY145" s="455"/>
      <c r="AZ145" s="455"/>
      <c r="BA145" s="455"/>
      <c r="BB145" s="459"/>
      <c r="BC145" s="459"/>
      <c r="BD145" s="448"/>
      <c r="BE145" s="448"/>
      <c r="BF145" s="449"/>
      <c r="BG145" s="449"/>
      <c r="BH145" s="449"/>
      <c r="BI145" s="449"/>
    </row>
    <row r="146" spans="3:61" ht="17.100000000000001" customHeight="1" x14ac:dyDescent="0.25">
      <c r="C146" s="460"/>
      <c r="D146" s="460"/>
      <c r="E146" s="445"/>
      <c r="F146" s="445"/>
      <c r="G146" s="455"/>
      <c r="H146" s="455"/>
      <c r="I146" s="455"/>
      <c r="J146" s="455"/>
      <c r="K146" s="461"/>
      <c r="M146" s="461"/>
      <c r="N146" s="448"/>
      <c r="O146" s="448"/>
      <c r="P146" s="449"/>
      <c r="Q146" s="449"/>
      <c r="R146" s="449"/>
      <c r="S146" s="449"/>
      <c r="X146" s="461"/>
      <c r="Z146" s="461"/>
      <c r="AA146" s="448"/>
      <c r="AB146" s="448"/>
      <c r="AC146" s="449"/>
      <c r="AD146" s="449"/>
      <c r="AE146" s="449"/>
      <c r="AF146" s="449"/>
      <c r="AG146" s="460"/>
      <c r="AH146" s="445"/>
      <c r="AI146" s="445"/>
      <c r="AJ146" s="455"/>
      <c r="AK146" s="455"/>
      <c r="AL146" s="455"/>
      <c r="AM146" s="455"/>
      <c r="AO146" s="460"/>
      <c r="AV146" s="147"/>
      <c r="AW146" s="147"/>
      <c r="AX146" s="450"/>
      <c r="AY146" s="450"/>
      <c r="AZ146" s="450"/>
      <c r="BA146" s="450"/>
      <c r="BB146" s="451"/>
      <c r="BC146" s="451"/>
      <c r="BD146" s="452"/>
      <c r="BE146" s="452"/>
      <c r="BF146" s="453"/>
      <c r="BG146" s="453"/>
      <c r="BH146" s="453"/>
      <c r="BI146" s="453"/>
    </row>
    <row r="147" spans="3:61" ht="17.100000000000001" customHeight="1" x14ac:dyDescent="0.25">
      <c r="E147" s="147"/>
      <c r="F147" s="147"/>
      <c r="G147" s="450"/>
      <c r="H147" s="450"/>
      <c r="I147" s="450"/>
      <c r="J147" s="450"/>
      <c r="K147" s="462"/>
      <c r="M147" s="462"/>
      <c r="N147" s="452"/>
      <c r="O147" s="452"/>
      <c r="P147" s="453"/>
      <c r="Q147" s="453"/>
      <c r="R147" s="453"/>
      <c r="S147" s="453"/>
      <c r="X147" s="462"/>
      <c r="Z147" s="462"/>
      <c r="AA147" s="452"/>
      <c r="AB147" s="452"/>
      <c r="AC147" s="453"/>
      <c r="AD147" s="453"/>
      <c r="AE147" s="453"/>
      <c r="AF147" s="453"/>
      <c r="AH147" s="147"/>
      <c r="AI147" s="147"/>
      <c r="AJ147" s="450"/>
      <c r="AK147" s="450"/>
      <c r="AL147" s="450"/>
      <c r="AM147" s="450"/>
      <c r="AT147" s="460"/>
      <c r="AU147" s="460"/>
      <c r="AV147" s="445"/>
      <c r="AW147" s="445"/>
      <c r="AX147" s="455"/>
      <c r="AY147" s="455"/>
      <c r="AZ147" s="455"/>
      <c r="BA147" s="455"/>
      <c r="BB147" s="461"/>
      <c r="BC147" s="461"/>
      <c r="BD147" s="448"/>
      <c r="BE147" s="448"/>
      <c r="BF147" s="449"/>
      <c r="BG147" s="449"/>
      <c r="BH147" s="449"/>
      <c r="BI147" s="449"/>
    </row>
    <row r="148" spans="3:61" ht="17.100000000000001" customHeight="1" x14ac:dyDescent="0.15">
      <c r="C148" s="460"/>
      <c r="D148" s="460"/>
      <c r="E148" s="445"/>
      <c r="F148" s="445"/>
      <c r="G148" s="455"/>
      <c r="H148" s="455"/>
      <c r="I148" s="455"/>
      <c r="J148" s="455"/>
      <c r="K148" s="461"/>
      <c r="M148" s="461"/>
      <c r="N148" s="448"/>
      <c r="O148" s="448"/>
      <c r="P148" s="449"/>
      <c r="Q148" s="449"/>
      <c r="R148" s="449"/>
      <c r="S148" s="449"/>
      <c r="X148" s="461"/>
      <c r="Z148" s="461"/>
      <c r="AA148" s="448"/>
      <c r="AB148" s="448"/>
      <c r="AC148" s="449"/>
      <c r="AD148" s="449"/>
      <c r="AE148" s="449"/>
      <c r="AF148" s="449"/>
      <c r="AG148" s="460"/>
      <c r="AH148" s="445"/>
      <c r="AI148" s="445"/>
      <c r="AJ148" s="455"/>
      <c r="AK148" s="455"/>
      <c r="AL148" s="455"/>
      <c r="AM148" s="455"/>
      <c r="AO148" s="460"/>
      <c r="AT148" s="460"/>
      <c r="AU148" s="460"/>
      <c r="AV148" s="445"/>
      <c r="AW148" s="445"/>
      <c r="AX148" s="455"/>
      <c r="AY148" s="455"/>
      <c r="AZ148" s="455"/>
      <c r="BA148" s="455"/>
      <c r="BB148" s="461"/>
      <c r="BC148" s="461"/>
      <c r="BD148" s="448"/>
      <c r="BE148" s="448"/>
      <c r="BF148" s="449"/>
      <c r="BG148" s="449"/>
      <c r="BH148" s="449"/>
      <c r="BI148" s="449"/>
    </row>
    <row r="149" spans="3:61" ht="17.100000000000001" customHeight="1" x14ac:dyDescent="0.25">
      <c r="C149" s="460"/>
      <c r="D149" s="460"/>
      <c r="E149" s="445"/>
      <c r="F149" s="445"/>
      <c r="G149" s="455"/>
      <c r="H149" s="455"/>
      <c r="I149" s="455"/>
      <c r="J149" s="455"/>
      <c r="K149" s="461"/>
      <c r="M149" s="461"/>
      <c r="N149" s="448"/>
      <c r="O149" s="448"/>
      <c r="P149" s="449"/>
      <c r="Q149" s="449"/>
      <c r="R149" s="449"/>
      <c r="S149" s="449"/>
      <c r="X149" s="461"/>
      <c r="Z149" s="461"/>
      <c r="AA149" s="448"/>
      <c r="AB149" s="448"/>
      <c r="AC149" s="449"/>
      <c r="AD149" s="449"/>
      <c r="AE149" s="449"/>
      <c r="AF149" s="449"/>
      <c r="AG149" s="460"/>
      <c r="AH149" s="445"/>
      <c r="AI149" s="445"/>
      <c r="AJ149" s="455"/>
      <c r="AK149" s="455"/>
      <c r="AL149" s="455"/>
      <c r="AM149" s="455"/>
      <c r="AO149" s="460"/>
      <c r="AV149" s="147"/>
      <c r="AW149" s="147"/>
      <c r="AX149" s="450"/>
      <c r="AY149" s="450"/>
      <c r="AZ149" s="450"/>
      <c r="BA149" s="450"/>
      <c r="BB149" s="462"/>
      <c r="BC149" s="462"/>
      <c r="BD149" s="452"/>
      <c r="BE149" s="452"/>
      <c r="BF149" s="453"/>
      <c r="BG149" s="453"/>
      <c r="BH149" s="453"/>
      <c r="BI149" s="453"/>
    </row>
    <row r="150" spans="3:61" ht="17.100000000000001" customHeight="1" x14ac:dyDescent="0.25">
      <c r="E150" s="147"/>
      <c r="F150" s="147"/>
      <c r="G150" s="450"/>
      <c r="H150" s="450"/>
      <c r="I150" s="450"/>
      <c r="J150" s="450"/>
      <c r="K150" s="448"/>
      <c r="M150" s="448"/>
      <c r="N150" s="452"/>
      <c r="O150" s="452"/>
      <c r="P150" s="453"/>
      <c r="Q150" s="453"/>
      <c r="R150" s="453"/>
      <c r="S150" s="453"/>
      <c r="X150" s="448"/>
      <c r="Z150" s="448"/>
      <c r="AA150" s="452"/>
      <c r="AB150" s="452"/>
      <c r="AC150" s="453"/>
      <c r="AD150" s="453"/>
      <c r="AE150" s="453"/>
      <c r="AF150" s="453"/>
      <c r="AH150" s="147"/>
      <c r="AI150" s="147"/>
      <c r="AJ150" s="450"/>
      <c r="AK150" s="450"/>
      <c r="AL150" s="450"/>
      <c r="AM150" s="450"/>
      <c r="AT150" s="460"/>
      <c r="AU150" s="460"/>
      <c r="AV150" s="445"/>
      <c r="AW150" s="445"/>
      <c r="AX150" s="455"/>
      <c r="AY150" s="455"/>
      <c r="AZ150" s="455"/>
      <c r="BA150" s="455"/>
      <c r="BB150" s="461"/>
      <c r="BC150" s="461"/>
      <c r="BD150" s="448"/>
      <c r="BE150" s="448"/>
      <c r="BF150" s="449"/>
      <c r="BG150" s="449"/>
      <c r="BH150" s="449"/>
      <c r="BI150" s="449"/>
    </row>
    <row r="151" spans="3:61" ht="17.100000000000001" customHeight="1" x14ac:dyDescent="0.15">
      <c r="C151" s="457"/>
      <c r="D151" s="457"/>
      <c r="E151" s="445"/>
      <c r="F151" s="445"/>
      <c r="G151" s="455"/>
      <c r="H151" s="455"/>
      <c r="I151" s="455"/>
      <c r="J151" s="455"/>
      <c r="K151" s="463"/>
      <c r="M151" s="463"/>
      <c r="N151" s="448"/>
      <c r="O151" s="448"/>
      <c r="P151" s="449"/>
      <c r="Q151" s="449"/>
      <c r="R151" s="449"/>
      <c r="S151" s="449"/>
      <c r="X151" s="463"/>
      <c r="Z151" s="463"/>
      <c r="AA151" s="448"/>
      <c r="AB151" s="448"/>
      <c r="AC151" s="449"/>
      <c r="AD151" s="449"/>
      <c r="AE151" s="449"/>
      <c r="AF151" s="449"/>
      <c r="AG151" s="457"/>
      <c r="AH151" s="445"/>
      <c r="AI151" s="445"/>
      <c r="AJ151" s="455"/>
      <c r="AK151" s="455"/>
      <c r="AL151" s="455"/>
      <c r="AM151" s="455"/>
      <c r="AO151" s="457"/>
      <c r="AT151" s="460"/>
      <c r="AU151" s="460"/>
      <c r="AV151" s="445"/>
      <c r="AW151" s="445"/>
      <c r="AX151" s="455"/>
      <c r="AY151" s="455"/>
      <c r="AZ151" s="455"/>
      <c r="BA151" s="455"/>
      <c r="BB151" s="461"/>
      <c r="BC151" s="461"/>
      <c r="BD151" s="448"/>
      <c r="BE151" s="448"/>
      <c r="BF151" s="449"/>
      <c r="BG151" s="449"/>
      <c r="BH151" s="449"/>
      <c r="BI151" s="449"/>
    </row>
    <row r="152" spans="3:61" ht="17.100000000000001" customHeight="1" x14ac:dyDescent="0.25">
      <c r="C152" s="457"/>
      <c r="D152" s="457"/>
      <c r="E152" s="445"/>
      <c r="F152" s="445"/>
      <c r="G152" s="455"/>
      <c r="H152" s="455"/>
      <c r="I152" s="455"/>
      <c r="J152" s="455"/>
      <c r="K152" s="463"/>
      <c r="M152" s="463"/>
      <c r="N152" s="448"/>
      <c r="O152" s="448"/>
      <c r="P152" s="449"/>
      <c r="Q152" s="449"/>
      <c r="R152" s="449"/>
      <c r="S152" s="449"/>
      <c r="X152" s="463"/>
      <c r="Z152" s="463"/>
      <c r="AA152" s="448"/>
      <c r="AB152" s="448"/>
      <c r="AC152" s="449"/>
      <c r="AD152" s="449"/>
      <c r="AE152" s="449"/>
      <c r="AF152" s="449"/>
      <c r="AG152" s="457"/>
      <c r="AH152" s="445"/>
      <c r="AI152" s="445"/>
      <c r="AJ152" s="455"/>
      <c r="AK152" s="455"/>
      <c r="AL152" s="455"/>
      <c r="AM152" s="455"/>
      <c r="AO152" s="457"/>
      <c r="AV152" s="147"/>
      <c r="AW152" s="147"/>
      <c r="AX152" s="450"/>
      <c r="AY152" s="450"/>
      <c r="AZ152" s="450"/>
      <c r="BA152" s="450"/>
      <c r="BB152" s="448"/>
      <c r="BC152" s="448"/>
      <c r="BD152" s="452"/>
      <c r="BE152" s="452"/>
      <c r="BF152" s="453"/>
      <c r="BG152" s="453"/>
      <c r="BH152" s="453"/>
      <c r="BI152" s="453"/>
    </row>
    <row r="153" spans="3:61" ht="17.100000000000001" customHeight="1" x14ac:dyDescent="0.15">
      <c r="D153" s="464"/>
      <c r="K153" s="464"/>
      <c r="L153" s="465"/>
      <c r="X153" s="464"/>
      <c r="Y153" s="465"/>
      <c r="AG153" s="464"/>
      <c r="AT153" s="457"/>
      <c r="AU153" s="457"/>
      <c r="AV153" s="445"/>
      <c r="AW153" s="445"/>
      <c r="AX153" s="455"/>
      <c r="AY153" s="455"/>
      <c r="AZ153" s="455"/>
      <c r="BA153" s="455"/>
      <c r="BB153" s="463"/>
      <c r="BC153" s="463"/>
      <c r="BD153" s="448"/>
      <c r="BE153" s="448"/>
      <c r="BF153" s="449"/>
      <c r="BG153" s="449"/>
      <c r="BH153" s="449"/>
      <c r="BI153" s="449"/>
    </row>
    <row r="154" spans="3:61" ht="17.100000000000001" customHeight="1" x14ac:dyDescent="0.15">
      <c r="D154" s="464"/>
      <c r="K154" s="464"/>
      <c r="L154" s="465"/>
      <c r="X154" s="464"/>
      <c r="Y154" s="465"/>
      <c r="AG154" s="464"/>
      <c r="AT154" s="457"/>
      <c r="AU154" s="457"/>
      <c r="AV154" s="445"/>
      <c r="AW154" s="445"/>
      <c r="AX154" s="455"/>
      <c r="AY154" s="455"/>
      <c r="AZ154" s="455"/>
      <c r="BA154" s="455"/>
      <c r="BB154" s="463"/>
      <c r="BC154" s="463"/>
      <c r="BD154" s="448"/>
      <c r="BE154" s="448"/>
      <c r="BF154" s="449"/>
      <c r="BG154" s="449"/>
      <c r="BH154" s="449"/>
      <c r="BI154" s="449"/>
    </row>
    <row r="155" spans="3:61" ht="17.100000000000001" customHeight="1" x14ac:dyDescent="0.15">
      <c r="AU155" s="464"/>
      <c r="BB155" s="464"/>
      <c r="BC155" s="465"/>
    </row>
    <row r="156" spans="3:61" ht="17.100000000000001" customHeight="1" x14ac:dyDescent="0.15">
      <c r="AU156" s="457"/>
      <c r="AV156" s="445"/>
      <c r="AW156" s="445"/>
      <c r="AX156" s="455"/>
      <c r="AY156" s="455"/>
      <c r="AZ156" s="455"/>
      <c r="BA156" s="455"/>
      <c r="BB156" s="463"/>
      <c r="BC156" s="463"/>
      <c r="BD156" s="448"/>
      <c r="BE156" s="448"/>
      <c r="BF156" s="449"/>
      <c r="BG156" s="449"/>
      <c r="BH156" s="449"/>
      <c r="BI156" s="449"/>
    </row>
    <row r="157" spans="3:61" ht="17.100000000000001" customHeight="1" x14ac:dyDescent="0.15">
      <c r="AU157" s="457"/>
      <c r="AV157" s="445"/>
      <c r="AW157" s="445"/>
      <c r="AX157" s="455"/>
      <c r="AY157" s="455"/>
      <c r="AZ157" s="455"/>
      <c r="BA157" s="455"/>
      <c r="BB157" s="463"/>
      <c r="BC157" s="463"/>
      <c r="BD157" s="448"/>
      <c r="BE157" s="448"/>
      <c r="BF157" s="449"/>
      <c r="BG157" s="449"/>
      <c r="BH157" s="449"/>
      <c r="BI157" s="449"/>
    </row>
    <row r="158" spans="3:61" ht="17.100000000000001" customHeight="1" x14ac:dyDescent="0.15">
      <c r="AU158" s="464"/>
      <c r="BB158" s="464"/>
      <c r="BC158" s="465"/>
    </row>
  </sheetData>
  <sheetProtection sheet="1"/>
  <mergeCells count="63">
    <mergeCell ref="D42:D43"/>
    <mergeCell ref="D45:D46"/>
    <mergeCell ref="E45:F46"/>
    <mergeCell ref="G45:J46"/>
    <mergeCell ref="L45:L46"/>
    <mergeCell ref="E42:F43"/>
    <mergeCell ref="G42:J43"/>
    <mergeCell ref="L42:L43"/>
    <mergeCell ref="O54:R55"/>
    <mergeCell ref="D51:D52"/>
    <mergeCell ref="E51:F52"/>
    <mergeCell ref="G51:J52"/>
    <mergeCell ref="D48:D49"/>
    <mergeCell ref="E48:F49"/>
    <mergeCell ref="G48:J49"/>
    <mergeCell ref="D54:D55"/>
    <mergeCell ref="E54:F55"/>
    <mergeCell ref="G54:J55"/>
    <mergeCell ref="L54:L55"/>
    <mergeCell ref="M54:N55"/>
    <mergeCell ref="M42:N43"/>
    <mergeCell ref="O48:R49"/>
    <mergeCell ref="O42:R43"/>
    <mergeCell ref="O45:R46"/>
    <mergeCell ref="L51:L52"/>
    <mergeCell ref="M51:N52"/>
    <mergeCell ref="L48:L49"/>
    <mergeCell ref="M48:N49"/>
    <mergeCell ref="M45:N46"/>
    <mergeCell ref="O51:R52"/>
    <mergeCell ref="O57:R58"/>
    <mergeCell ref="O60:R61"/>
    <mergeCell ref="D57:D58"/>
    <mergeCell ref="E57:F58"/>
    <mergeCell ref="G57:J58"/>
    <mergeCell ref="L57:L58"/>
    <mergeCell ref="M57:N58"/>
    <mergeCell ref="L60:L61"/>
    <mergeCell ref="M60:N61"/>
    <mergeCell ref="D60:D61"/>
    <mergeCell ref="E60:F61"/>
    <mergeCell ref="G60:J61"/>
    <mergeCell ref="J40:K40"/>
    <mergeCell ref="J39:K39"/>
    <mergeCell ref="J38:K38"/>
    <mergeCell ref="C6:D7"/>
    <mergeCell ref="Q6:R7"/>
    <mergeCell ref="E6:F7"/>
    <mergeCell ref="G6:H7"/>
    <mergeCell ref="I6:J7"/>
    <mergeCell ref="K6:L7"/>
    <mergeCell ref="M6:N7"/>
    <mergeCell ref="I20:L20"/>
    <mergeCell ref="C3:D4"/>
    <mergeCell ref="K3:L4"/>
    <mergeCell ref="I3:J4"/>
    <mergeCell ref="G3:H4"/>
    <mergeCell ref="E3:F4"/>
    <mergeCell ref="T2:BZ37"/>
    <mergeCell ref="M3:N4"/>
    <mergeCell ref="O3:P4"/>
    <mergeCell ref="O6:P7"/>
    <mergeCell ref="Q3:R4"/>
  </mergeCells>
  <conditionalFormatting sqref="C20:D20">
    <cfRule type="expression" dxfId="360" priority="2">
      <formula>$CC$20="Y"</formula>
    </cfRule>
  </conditionalFormatting>
  <conditionalFormatting sqref="D42:D43">
    <cfRule type="expression" dxfId="345" priority="64">
      <formula>E42&gt;=1</formula>
    </cfRule>
  </conditionalFormatting>
  <conditionalFormatting sqref="D45:D46">
    <cfRule type="expression" dxfId="344" priority="31">
      <formula>E45&gt;=1</formula>
    </cfRule>
  </conditionalFormatting>
  <conditionalFormatting sqref="D48:D49">
    <cfRule type="expression" dxfId="343" priority="32">
      <formula>E48&gt;=1</formula>
    </cfRule>
  </conditionalFormatting>
  <conditionalFormatting sqref="D51:D52">
    <cfRule type="expression" dxfId="342" priority="36">
      <formula>E51&gt;=1</formula>
    </cfRule>
  </conditionalFormatting>
  <conditionalFormatting sqref="D54:D55">
    <cfRule type="expression" dxfId="341" priority="35">
      <formula>E54&gt;=1</formula>
    </cfRule>
  </conditionalFormatting>
  <conditionalFormatting sqref="D57:D58">
    <cfRule type="expression" dxfId="340" priority="34">
      <formula>E57&gt;=1</formula>
    </cfRule>
  </conditionalFormatting>
  <conditionalFormatting sqref="D60:D61">
    <cfRule type="expression" dxfId="339" priority="33">
      <formula>E60&gt;=1</formula>
    </cfRule>
  </conditionalFormatting>
  <conditionalFormatting sqref="E42:F43">
    <cfRule type="expression" dxfId="337" priority="66">
      <formula>E42&gt;=1</formula>
    </cfRule>
  </conditionalFormatting>
  <conditionalFormatting sqref="E45:F46">
    <cfRule type="expression" dxfId="336" priority="48">
      <formula>E45&gt;=1</formula>
    </cfRule>
  </conditionalFormatting>
  <conditionalFormatting sqref="E48:F49">
    <cfRule type="expression" dxfId="335" priority="46">
      <formula>E48&gt;=1</formula>
    </cfRule>
  </conditionalFormatting>
  <conditionalFormatting sqref="E51:F52">
    <cfRule type="expression" dxfId="334" priority="44">
      <formula>E51&gt;=1</formula>
    </cfRule>
  </conditionalFormatting>
  <conditionalFormatting sqref="E54:F55">
    <cfRule type="expression" dxfId="333" priority="42">
      <formula>E54&gt;=1</formula>
    </cfRule>
  </conditionalFormatting>
  <conditionalFormatting sqref="E57:F58">
    <cfRule type="expression" dxfId="332" priority="40">
      <formula>E57&gt;=1</formula>
    </cfRule>
  </conditionalFormatting>
  <conditionalFormatting sqref="E60:F61">
    <cfRule type="expression" dxfId="331" priority="38">
      <formula>E60&gt;=1</formula>
    </cfRule>
  </conditionalFormatting>
  <conditionalFormatting sqref="G42:J43">
    <cfRule type="expression" dxfId="329" priority="65">
      <formula>E42&gt;=1</formula>
    </cfRule>
  </conditionalFormatting>
  <conditionalFormatting sqref="G45:J46">
    <cfRule type="expression" dxfId="328" priority="17">
      <formula>E45&gt;=1</formula>
    </cfRule>
  </conditionalFormatting>
  <conditionalFormatting sqref="G48:J49">
    <cfRule type="expression" dxfId="327" priority="16">
      <formula>E48&gt;=1</formula>
    </cfRule>
  </conditionalFormatting>
  <conditionalFormatting sqref="G51:J52">
    <cfRule type="expression" dxfId="326" priority="15">
      <formula>E51&gt;=1</formula>
    </cfRule>
  </conditionalFormatting>
  <conditionalFormatting sqref="G54:J55">
    <cfRule type="expression" dxfId="325" priority="14">
      <formula>E54&gt;=1</formula>
    </cfRule>
  </conditionalFormatting>
  <conditionalFormatting sqref="G57:J58">
    <cfRule type="expression" dxfId="324" priority="13">
      <formula>E57&gt;=1</formula>
    </cfRule>
  </conditionalFormatting>
  <conditionalFormatting sqref="G60:J61">
    <cfRule type="expression" dxfId="323" priority="12">
      <formula>E60&gt;=1</formula>
    </cfRule>
  </conditionalFormatting>
  <conditionalFormatting sqref="L42:L43">
    <cfRule type="expression" dxfId="320" priority="61">
      <formula>M42&gt;=1</formula>
    </cfRule>
  </conditionalFormatting>
  <conditionalFormatting sqref="L45:L46">
    <cfRule type="expression" dxfId="319" priority="26">
      <formula>M45&gt;=1</formula>
    </cfRule>
  </conditionalFormatting>
  <conditionalFormatting sqref="L48:L49">
    <cfRule type="expression" dxfId="318" priority="25">
      <formula>M48&gt;=1</formula>
    </cfRule>
  </conditionalFormatting>
  <conditionalFormatting sqref="L51:L52">
    <cfRule type="expression" dxfId="317" priority="30">
      <formula>M51&gt;=1</formula>
    </cfRule>
  </conditionalFormatting>
  <conditionalFormatting sqref="L54:L55">
    <cfRule type="expression" dxfId="316" priority="29">
      <formula>M54&gt;=1</formula>
    </cfRule>
  </conditionalFormatting>
  <conditionalFormatting sqref="L57:L58">
    <cfRule type="expression" dxfId="315" priority="28">
      <formula>M57&gt;=1</formula>
    </cfRule>
  </conditionalFormatting>
  <conditionalFormatting sqref="L60:L61">
    <cfRule type="expression" dxfId="314" priority="27">
      <formula>M60&gt;=1</formula>
    </cfRule>
  </conditionalFormatting>
  <conditionalFormatting sqref="M42:N43">
    <cfRule type="expression" dxfId="312" priority="63">
      <formula>M42&gt;=1</formula>
    </cfRule>
  </conditionalFormatting>
  <conditionalFormatting sqref="M45:N46">
    <cfRule type="expression" dxfId="311" priority="60">
      <formula>M45&gt;=1</formula>
    </cfRule>
  </conditionalFormatting>
  <conditionalFormatting sqref="M48:N49">
    <cfRule type="expression" dxfId="310" priority="58">
      <formula>M48&gt;=1</formula>
    </cfRule>
  </conditionalFormatting>
  <conditionalFormatting sqref="M51:N52">
    <cfRule type="expression" dxfId="309" priority="56">
      <formula>M51&gt;=1</formula>
    </cfRule>
  </conditionalFormatting>
  <conditionalFormatting sqref="M54:N55">
    <cfRule type="expression" dxfId="308" priority="54">
      <formula>M54&gt;=1</formula>
    </cfRule>
  </conditionalFormatting>
  <conditionalFormatting sqref="M57:N58">
    <cfRule type="expression" dxfId="307" priority="52">
      <formula>M57&gt;=1</formula>
    </cfRule>
  </conditionalFormatting>
  <conditionalFormatting sqref="M60:N61">
    <cfRule type="expression" dxfId="306" priority="50">
      <formula>M60&gt;=1</formula>
    </cfRule>
  </conditionalFormatting>
  <conditionalFormatting sqref="O42:R43">
    <cfRule type="expression" dxfId="304" priority="62">
      <formula>M42&gt;=1</formula>
    </cfRule>
  </conditionalFormatting>
  <conditionalFormatting sqref="O45:R46">
    <cfRule type="expression" dxfId="303" priority="22">
      <formula>M45&gt;=1</formula>
    </cfRule>
  </conditionalFormatting>
  <conditionalFormatting sqref="O48:R49">
    <cfRule type="expression" dxfId="302" priority="21">
      <formula>M48&gt;=1</formula>
    </cfRule>
  </conditionalFormatting>
  <conditionalFormatting sqref="O51:R52">
    <cfRule type="expression" dxfId="301" priority="20">
      <formula>M51&gt;=1</formula>
    </cfRule>
  </conditionalFormatting>
  <conditionalFormatting sqref="O54:R55">
    <cfRule type="expression" dxfId="300" priority="19">
      <formula>M54&gt;=1</formula>
    </cfRule>
  </conditionalFormatting>
  <conditionalFormatting sqref="O57:R58">
    <cfRule type="expression" dxfId="299" priority="18">
      <formula>M57&gt;=1</formula>
    </cfRule>
  </conditionalFormatting>
  <conditionalFormatting sqref="O60:R61">
    <cfRule type="expression" dxfId="298" priority="23">
      <formula>M60&gt;=1</formula>
    </cfRule>
  </conditionalFormatting>
  <conditionalFormatting sqref="Q20:R20">
    <cfRule type="expression" dxfId="296" priority="1">
      <formula>$CC$20="T"</formula>
    </cfRule>
  </conditionalFormatting>
  <dataValidations count="2">
    <dataValidation type="list" allowBlank="1" showInputMessage="1" showErrorMessage="1" sqref="I20:L20" xr:uid="{CA402236-FA94-491D-AFE1-D06BC8D97CF8}">
      <formula1>$CC$22:$CC$25</formula1>
    </dataValidation>
    <dataValidation allowBlank="1" showInputMessage="1" showErrorMessage="1" promptTitle=" HUD" prompt="This is the HEADS UP DISPLAY_x000a__x000a_Here you can:_x000a_- see the STATUS of HEALTH and LIVES_x000a_- see an OVERVIEW of ACTIVITIES done_x000a_- review the MONTH and YEAR_x000a__x000a_Click on individual cells for specific information and instructions_x000a__x000a__x000a_" sqref="CA1" xr:uid="{397E0BBB-354A-44C5-BCE5-E8726A5EBD46}"/>
  </dataValidations>
  <printOptions horizontalCentered="1" verticalCentered="1" gridLines="1"/>
  <pageMargins left="0.39370078740157483" right="0.39370078740157483" top="0.39370078740157483" bottom="0.39370078740157483" header="0" footer="0"/>
  <pageSetup paperSize="9" scale="50" fitToWidth="0" fitToHeight="0" orientation="landscape" r:id="rId1"/>
  <headerFooter>
    <oddHeader>&amp;C&amp;"Lucida Console,Bold"GAMEPLAN</oddHeader>
  </headerFooter>
  <drawing r:id="rId2"/>
  <extLst>
    <ext xmlns:x14="http://schemas.microsoft.com/office/spreadsheetml/2009/9/main" uri="{78C0D931-6437-407d-A8EE-F0AAD7539E65}">
      <x14:conditionalFormattings>
        <x14:conditionalFormatting xmlns:xm="http://schemas.microsoft.com/office/excel/2006/main">
          <x14:cfRule type="expression" priority="98" id="{83537D30-73AE-42D2-A9C1-A56B323A4802}">
            <xm:f>PLANS!$F$3="APRIL"</xm:f>
            <x14:dxf>
              <fill>
                <patternFill>
                  <bgColor rgb="FF92D050"/>
                </patternFill>
              </fill>
            </x14:dxf>
          </x14:cfRule>
          <x14:cfRule type="expression" priority="101" id="{ED2F1508-3CBF-4297-B209-75FB6F2CCA46}">
            <xm:f>PLANS!$F$3="JANUARY"</xm:f>
            <x14:dxf>
              <fill>
                <patternFill>
                  <bgColor rgb="FF0070C0"/>
                </patternFill>
              </fill>
            </x14:dxf>
          </x14:cfRule>
          <x14:cfRule type="expression" priority="106" id="{5A699C18-CAEF-4B21-AB83-BA3599C33804}">
            <xm:f>PLANS!$F$3="AUGUST"</xm:f>
            <x14:dxf>
              <fill>
                <patternFill>
                  <bgColor rgb="FFC00000"/>
                </patternFill>
              </fill>
            </x14:dxf>
          </x14:cfRule>
          <x14:cfRule type="expression" priority="105" id="{8BF6A33F-AD0A-434A-BCB3-DB8BAC6EED65}">
            <xm:f>PLANS!$F$3="SEPTEMBER"</xm:f>
            <x14:dxf>
              <fill>
                <patternFill>
                  <bgColor rgb="FFFF0000"/>
                </patternFill>
              </fill>
            </x14:dxf>
          </x14:cfRule>
          <x14:cfRule type="expression" priority="104" id="{6566E672-C0DB-4238-8660-C21C691241CE}">
            <xm:f>PLANS!$F$3="OCTOBER"</xm:f>
            <x14:dxf>
              <fill>
                <patternFill>
                  <bgColor rgb="FFFF00FF"/>
                </patternFill>
              </fill>
            </x14:dxf>
          </x14:cfRule>
          <x14:cfRule type="expression" priority="103" id="{93FCD49E-7559-4154-9D75-984BE7417E75}">
            <xm:f>PLANS!$F$3="NOVEMBER"</xm:f>
            <x14:dxf>
              <fill>
                <patternFill>
                  <bgColor rgb="FF9900CC"/>
                </patternFill>
              </fill>
            </x14:dxf>
          </x14:cfRule>
          <x14:cfRule type="expression" priority="107" id="{79A29635-0244-4529-837B-1FF6B9F752AF}">
            <xm:f>PLANS!$F$3="JULY"</xm:f>
            <x14:dxf>
              <fill>
                <patternFill>
                  <bgColor rgb="FFFF6600"/>
                </patternFill>
              </fill>
            </x14:dxf>
          </x14:cfRule>
          <x14:cfRule type="expression" priority="100" id="{81ECD2A4-682E-4CAC-93E7-6DFE42E76749}">
            <xm:f>PLANS!$F$3="FEBRUARY"</xm:f>
            <x14:dxf>
              <fill>
                <patternFill>
                  <bgColor rgb="FF00B0F0"/>
                </patternFill>
              </fill>
            </x14:dxf>
          </x14:cfRule>
          <x14:cfRule type="expression" priority="102" id="{9D517554-75FE-4348-921A-15847BB44C24}">
            <xm:f>PLANS!$F$3="DECEMBER"</xm:f>
            <x14:dxf>
              <fill>
                <patternFill>
                  <bgColor rgb="FF6600CC"/>
                </patternFill>
              </fill>
            </x14:dxf>
          </x14:cfRule>
          <x14:cfRule type="expression" priority="99" id="{A78CDC54-F6D1-4583-B8EC-C371E6C87003}">
            <xm:f>PLANS!$F$3="MARCH"</xm:f>
            <x14:dxf>
              <fill>
                <patternFill>
                  <bgColor rgb="FF00B050"/>
                </patternFill>
              </fill>
            </x14:dxf>
          </x14:cfRule>
          <x14:cfRule type="expression" priority="97" id="{3B8554C4-67BA-463B-9848-7FC2160B492C}">
            <xm:f>PLANS!$F$3="MAY"</xm:f>
            <x14:dxf>
              <fill>
                <patternFill>
                  <bgColor rgb="FFEBE600"/>
                </patternFill>
              </fill>
            </x14:dxf>
          </x14:cfRule>
          <x14:cfRule type="expression" priority="96" id="{88C788F6-A838-4826-B09D-DEC7820DABFC}">
            <xm:f>PLANS!$F$3="JUNE"</xm:f>
            <x14:dxf>
              <fill>
                <patternFill>
                  <bgColor rgb="FFFFC000"/>
                </patternFill>
              </fill>
            </x14:dxf>
          </x14:cfRule>
          <xm:sqref>B2:B37 C3 E3 G3 I3 K3 M3 O3 Q3 C5:S5 C6 E6 G6 I6 K6 M6 O6 Q6 S6:S7 C8:S19 C20:I20 M20:S20 CC20 C21:S37</xm:sqref>
        </x14:conditionalFormatting>
        <x14:conditionalFormatting xmlns:xm="http://schemas.microsoft.com/office/excel/2006/main">
          <x14:cfRule type="expression" priority="82" id="{4B160BAB-494E-4FEE-B552-9E5372C11682}">
            <xm:f>ACTIVITIES!$CH$37&gt;=1</xm:f>
            <x14:dxf>
              <font>
                <color theme="0"/>
              </font>
            </x14:dxf>
          </x14:cfRule>
          <xm:sqref>C6:D7</xm:sqref>
        </x14:conditionalFormatting>
        <x14:conditionalFormatting xmlns:xm="http://schemas.microsoft.com/office/excel/2006/main">
          <x14:cfRule type="expression" priority="67" id="{BD55E995-A94E-4B11-9AE5-7BD8E08B744E}">
            <xm:f>AND(OBJECTIVES!$AM$15&gt;=D1,ACTIVITIES!$CH$37=0)</xm:f>
            <x14:dxf>
              <font>
                <color theme="1"/>
              </font>
            </x14:dxf>
          </x14:cfRule>
          <x14:cfRule type="expression" priority="83" id="{7DEBA7E4-618A-4F67-803A-5AFF74BEA5C4}">
            <xm:f>OBJECTIVES!$AM$15&gt;=D1</xm:f>
            <x14:dxf>
              <font>
                <color theme="0"/>
              </font>
            </x14:dxf>
          </x14:cfRule>
          <xm:sqref>C3:R4</xm:sqref>
        </x14:conditionalFormatting>
        <x14:conditionalFormatting xmlns:xm="http://schemas.microsoft.com/office/excel/2006/main">
          <x14:cfRule type="expression" priority="89" id="{651DAF75-91AC-4753-8A97-3D2909F39295}">
            <xm:f>PLANS!$F$3="JANUARY"</xm:f>
            <x14:dxf>
              <fill>
                <patternFill>
                  <bgColor rgb="FF0070C0"/>
                </patternFill>
              </fill>
            </x14:dxf>
          </x14:cfRule>
          <x14:cfRule type="expression" priority="93" id="{D12A88BA-8203-4713-8D92-E48BF6C84D2D}">
            <xm:f>PLANS!$F$3="SEPTEMBER"</xm:f>
            <x14:dxf>
              <fill>
                <patternFill>
                  <bgColor rgb="FFFF0000"/>
                </patternFill>
              </fill>
            </x14:dxf>
          </x14:cfRule>
          <x14:cfRule type="expression" priority="92" id="{77C3C74F-D068-48C7-BF6E-B2ADEC5303AA}">
            <xm:f>PLANS!$F$3="OCTOBER"</xm:f>
            <x14:dxf>
              <fill>
                <patternFill>
                  <bgColor rgb="FFFF00FF"/>
                </patternFill>
              </fill>
            </x14:dxf>
          </x14:cfRule>
          <x14:cfRule type="expression" priority="91" id="{B5EA2B3A-088A-42DE-89BD-2A0B73687CF1}">
            <xm:f>PLANS!$F$3="NOVEMBER"</xm:f>
            <x14:dxf>
              <fill>
                <patternFill>
                  <bgColor rgb="FF9900CC"/>
                </patternFill>
              </fill>
            </x14:dxf>
          </x14:cfRule>
          <x14:cfRule type="expression" priority="90" id="{471E255B-EF1C-4C42-B590-7F15B70A148B}">
            <xm:f>PLANS!$F$3="DECEMBER"</xm:f>
            <x14:dxf>
              <fill>
                <patternFill>
                  <bgColor rgb="FF6600CC"/>
                </patternFill>
              </fill>
            </x14:dxf>
          </x14:cfRule>
          <x14:cfRule type="expression" priority="88" id="{6F0280D5-6C8E-420C-8580-A56648E79CB1}">
            <xm:f>PLANS!$F$3="FEBRUARY"</xm:f>
            <x14:dxf>
              <fill>
                <patternFill>
                  <bgColor rgb="FF00B0F0"/>
                </patternFill>
              </fill>
            </x14:dxf>
          </x14:cfRule>
          <x14:cfRule type="expression" priority="87" id="{8B2B4A1A-8A90-4304-9D3C-E3FFE3F208B0}">
            <xm:f>PLANS!$F$3="MARCH"</xm:f>
            <x14:dxf>
              <fill>
                <patternFill>
                  <bgColor rgb="FF00B050"/>
                </patternFill>
              </fill>
            </x14:dxf>
          </x14:cfRule>
          <x14:cfRule type="expression" priority="86" id="{A9B95EB9-1B1E-4FA4-8F08-09F03D0022EB}">
            <xm:f>PLANS!$F$3="APRIL"</xm:f>
            <x14:dxf>
              <fill>
                <patternFill>
                  <bgColor rgb="FF92D050"/>
                </patternFill>
              </fill>
            </x14:dxf>
          </x14:cfRule>
          <x14:cfRule type="expression" priority="85" id="{BF66FF2D-4478-4CF3-BBDC-B47682A9A264}">
            <xm:f>PLANS!$F$3="MAY"</xm:f>
            <x14:dxf>
              <fill>
                <patternFill>
                  <bgColor rgb="FFEBE600"/>
                </patternFill>
              </fill>
            </x14:dxf>
          </x14:cfRule>
          <x14:cfRule type="expression" priority="84" id="{43FFB8F0-ABCD-425F-A4DD-C6E585622D47}">
            <xm:f>PLANS!$F$3="JUNE"</xm:f>
            <x14:dxf>
              <fill>
                <patternFill>
                  <bgColor rgb="FFFFC000"/>
                </patternFill>
              </fill>
            </x14:dxf>
          </x14:cfRule>
          <x14:cfRule type="expression" priority="94" id="{DC997F99-8581-46E5-85FE-F4142B06B876}">
            <xm:f>PLANS!$F$3="AUGUST"</xm:f>
            <x14:dxf>
              <fill>
                <patternFill>
                  <bgColor rgb="FFC00000"/>
                </patternFill>
              </fill>
            </x14:dxf>
          </x14:cfRule>
          <x14:cfRule type="expression" priority="95" id="{6362A642-BB2F-489B-A96C-90BAA9FC6166}">
            <xm:f>PLANS!$F$3="JULY"</xm:f>
            <x14:dxf>
              <fill>
                <patternFill>
                  <bgColor rgb="FFFF6600"/>
                </patternFill>
              </fill>
            </x14:dxf>
          </x14:cfRule>
          <xm:sqref>C2:T2 S3:S4</xm:sqref>
        </x14:conditionalFormatting>
        <x14:conditionalFormatting xmlns:xm="http://schemas.microsoft.com/office/excel/2006/main">
          <x14:cfRule type="expression" priority="81" id="{3AC68973-FEE0-4C90-B4E2-121F39197AA8}">
            <xm:f>ACTIVITIES!$CH$37&gt;=2</xm:f>
            <x14:dxf>
              <font>
                <color theme="0"/>
              </font>
            </x14:dxf>
          </x14:cfRule>
          <xm:sqref>E6:F7</xm:sqref>
        </x14:conditionalFormatting>
        <x14:conditionalFormatting xmlns:xm="http://schemas.microsoft.com/office/excel/2006/main">
          <x14:cfRule type="expression" priority="80" id="{E35AA53D-5B27-45F4-802C-419311990573}">
            <xm:f>ACTIVITIES!$CH$37&gt;=3</xm:f>
            <x14:dxf>
              <font>
                <color theme="0"/>
              </font>
            </x14:dxf>
          </x14:cfRule>
          <xm:sqref>G6:H7</xm:sqref>
        </x14:conditionalFormatting>
        <x14:conditionalFormatting xmlns:xm="http://schemas.microsoft.com/office/excel/2006/main">
          <x14:cfRule type="expression" priority="79" id="{9347EC15-87C0-4563-A107-BB09AD1E1851}">
            <xm:f>ACTIVITIES!$CH$37&gt;=4</xm:f>
            <x14:dxf>
              <font>
                <color theme="0"/>
              </font>
            </x14:dxf>
          </x14:cfRule>
          <xm:sqref>I6:J7</xm:sqref>
        </x14:conditionalFormatting>
        <x14:conditionalFormatting xmlns:xm="http://schemas.microsoft.com/office/excel/2006/main">
          <x14:cfRule type="expression" priority="78" id="{26BFC7D2-79AE-4076-8C08-BF694BFAFE4C}">
            <xm:f>ACTIVITIES!$CH$37&gt;=5</xm:f>
            <x14:dxf>
              <font>
                <color theme="0"/>
              </font>
            </x14:dxf>
          </x14:cfRule>
          <xm:sqref>K6:L7</xm:sqref>
        </x14:conditionalFormatting>
        <x14:conditionalFormatting xmlns:xm="http://schemas.microsoft.com/office/excel/2006/main">
          <x14:cfRule type="expression" priority="77" id="{B39B287A-7456-4AC9-88D7-F59593D663BC}">
            <xm:f>ACTIVITIES!$CH$37&gt;=6</xm:f>
            <x14:dxf>
              <font>
                <color theme="0"/>
              </font>
            </x14:dxf>
          </x14:cfRule>
          <xm:sqref>M6:N7</xm:sqref>
        </x14:conditionalFormatting>
        <x14:conditionalFormatting xmlns:xm="http://schemas.microsoft.com/office/excel/2006/main">
          <x14:cfRule type="expression" priority="76" id="{A1586114-F3F3-47E1-B361-FAD69849FA58}">
            <xm:f>ACTIVITIES!$CH$37&gt;=7</xm:f>
            <x14:dxf>
              <font>
                <color theme="0"/>
              </font>
            </x14:dxf>
          </x14:cfRule>
          <xm:sqref>O6:P7</xm:sqref>
        </x14:conditionalFormatting>
        <x14:conditionalFormatting xmlns:xm="http://schemas.microsoft.com/office/excel/2006/main">
          <x14:cfRule type="expression" priority="75" id="{14B743D3-6CF8-4AB3-B8AB-EEB2B0D48860}">
            <xm:f>ACTIVITIES!$CH$37&gt;=8</xm:f>
            <x14:dxf>
              <font>
                <color theme="0"/>
              </font>
            </x14:dxf>
          </x14:cfRule>
          <xm:sqref>Q6:R7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FB04-6841-4DBA-A117-A8E08A68C534}">
  <sheetPr codeName="Sheet16"/>
  <dimension ref="A1:CA177"/>
  <sheetViews>
    <sheetView showGridLines="0" showRowColHeaders="0" zoomScaleNormal="100" workbookViewId="0">
      <selection activeCell="CA1" sqref="CA1"/>
    </sheetView>
  </sheetViews>
  <sheetFormatPr defaultColWidth="3.42578125" defaultRowHeight="17.100000000000001" customHeight="1" x14ac:dyDescent="0.15"/>
  <cols>
    <col min="1" max="36" width="3.42578125" style="1"/>
    <col min="37" max="37" width="3.42578125" style="1" customWidth="1"/>
    <col min="38" max="16384" width="3.42578125" style="1"/>
  </cols>
  <sheetData>
    <row r="1" spans="1:79" ht="17.100000000000001" customHeight="1" x14ac:dyDescent="0.15">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2146" t="s">
        <v>1548</v>
      </c>
    </row>
    <row r="2" spans="1:79" ht="17.100000000000001" customHeight="1" x14ac:dyDescent="0.15">
      <c r="A2" s="13"/>
      <c r="B2" s="2141"/>
      <c r="C2" s="2141"/>
      <c r="D2" s="2141"/>
      <c r="E2" s="2141"/>
      <c r="F2" s="2141"/>
      <c r="G2" s="2141"/>
      <c r="H2" s="2141"/>
      <c r="I2" s="2141"/>
      <c r="J2" s="2141"/>
      <c r="K2" s="2141"/>
      <c r="L2" s="2141"/>
      <c r="M2" s="2141"/>
      <c r="N2" s="2141"/>
      <c r="O2" s="2141"/>
      <c r="P2" s="3"/>
      <c r="Q2" s="65"/>
      <c r="R2" s="65"/>
      <c r="S2" s="65"/>
      <c r="T2" s="2214"/>
      <c r="U2" s="2214"/>
      <c r="V2" s="2214"/>
      <c r="W2" s="2214"/>
      <c r="X2" s="2214"/>
      <c r="Y2" s="2214"/>
      <c r="Z2" s="2214"/>
      <c r="AA2" s="2214"/>
      <c r="AB2" s="2214"/>
      <c r="AC2" s="2214"/>
      <c r="AD2" s="2214"/>
      <c r="AE2" s="2214"/>
      <c r="AF2" s="2214"/>
      <c r="AG2" s="2214"/>
      <c r="AH2" s="2214"/>
      <c r="AI2" s="2214"/>
      <c r="AJ2" s="2214"/>
      <c r="AK2" s="2214"/>
      <c r="AL2" s="2214"/>
      <c r="AM2" s="2214"/>
      <c r="AN2" s="2214"/>
      <c r="AO2" s="2214"/>
      <c r="AP2" s="2214"/>
      <c r="AQ2" s="2214"/>
      <c r="AR2" s="2214"/>
      <c r="AS2" s="2214"/>
      <c r="AT2" s="2214"/>
      <c r="AU2" s="2214"/>
      <c r="AV2" s="2214"/>
      <c r="AW2" s="2214"/>
      <c r="AX2" s="2214"/>
      <c r="AY2" s="2214"/>
      <c r="AZ2" s="2214"/>
      <c r="BA2" s="2214"/>
      <c r="BB2" s="2214"/>
      <c r="BC2" s="2214"/>
      <c r="BD2" s="2214"/>
      <c r="BE2" s="2214"/>
      <c r="BF2" s="2214"/>
      <c r="BG2" s="2214"/>
      <c r="BH2" s="2214"/>
      <c r="BI2" s="2214"/>
      <c r="BJ2" s="2214"/>
      <c r="BK2" s="2214"/>
      <c r="BL2" s="2214"/>
      <c r="BM2" s="2214"/>
      <c r="BN2" s="2214"/>
      <c r="BO2" s="2214"/>
      <c r="BP2" s="2214"/>
      <c r="BQ2" s="2214"/>
      <c r="BR2" s="2214"/>
      <c r="BS2" s="2214"/>
      <c r="BT2" s="2214"/>
      <c r="BU2" s="2214"/>
      <c r="BV2" s="2214"/>
      <c r="BW2" s="2214"/>
      <c r="BX2" s="2214"/>
      <c r="BY2" s="2214"/>
      <c r="BZ2" s="2214"/>
      <c r="CA2" s="3"/>
    </row>
    <row r="3" spans="1:79" ht="17.100000000000001" customHeight="1" x14ac:dyDescent="0.15">
      <c r="A3" s="13"/>
      <c r="B3" s="2141"/>
      <c r="C3" s="2210">
        <f>'^'!$BU$52</f>
        <v>0</v>
      </c>
      <c r="D3" s="2210"/>
      <c r="E3" s="2210"/>
      <c r="F3" s="2209" t="str">
        <f>PLANS!$F$3</f>
        <v>MONTH</v>
      </c>
      <c r="G3" s="2209"/>
      <c r="H3" s="2209"/>
      <c r="I3" s="2211" t="str">
        <f ca="1">PLANS!$I$3</f>
        <v>00</v>
      </c>
      <c r="J3" s="2211"/>
      <c r="K3" s="2211"/>
      <c r="L3" s="2212" t="str">
        <f ca="1">PLANS!$L$3</f>
        <v>00:00</v>
      </c>
      <c r="M3" s="2210"/>
      <c r="N3" s="2210"/>
      <c r="O3" s="2141"/>
      <c r="P3" s="3"/>
      <c r="Q3" s="2213" t="s">
        <v>319</v>
      </c>
      <c r="R3" s="2213"/>
      <c r="S3" s="2213"/>
      <c r="T3" s="2214"/>
      <c r="U3" s="2214"/>
      <c r="V3" s="2214"/>
      <c r="W3" s="2214"/>
      <c r="X3" s="2214"/>
      <c r="Y3" s="2214"/>
      <c r="Z3" s="2214"/>
      <c r="AA3" s="2214"/>
      <c r="AB3" s="2214"/>
      <c r="AC3" s="2214"/>
      <c r="AD3" s="2214"/>
      <c r="AE3" s="2214"/>
      <c r="AF3" s="2214"/>
      <c r="AG3" s="2214"/>
      <c r="AH3" s="2214"/>
      <c r="AI3" s="2214"/>
      <c r="AJ3" s="2214"/>
      <c r="AK3" s="2214"/>
      <c r="AL3" s="2214"/>
      <c r="AM3" s="2214"/>
      <c r="AN3" s="2214"/>
      <c r="AO3" s="2214"/>
      <c r="AP3" s="2214"/>
      <c r="AQ3" s="2214"/>
      <c r="AR3" s="2214"/>
      <c r="AS3" s="2214"/>
      <c r="AT3" s="2214"/>
      <c r="AU3" s="2214"/>
      <c r="AV3" s="2214"/>
      <c r="AW3" s="2214"/>
      <c r="AX3" s="2214"/>
      <c r="AY3" s="2214"/>
      <c r="AZ3" s="2214"/>
      <c r="BA3" s="2214"/>
      <c r="BB3" s="2214"/>
      <c r="BC3" s="2214"/>
      <c r="BD3" s="2214"/>
      <c r="BE3" s="2214"/>
      <c r="BF3" s="2214"/>
      <c r="BG3" s="2214"/>
      <c r="BH3" s="2214"/>
      <c r="BI3" s="2214"/>
      <c r="BJ3" s="2214"/>
      <c r="BK3" s="2214"/>
      <c r="BL3" s="2214"/>
      <c r="BM3" s="2214"/>
      <c r="BN3" s="2214"/>
      <c r="BO3" s="2214"/>
      <c r="BP3" s="2214"/>
      <c r="BQ3" s="2214"/>
      <c r="BR3" s="2214"/>
      <c r="BS3" s="2214"/>
      <c r="BT3" s="2214"/>
      <c r="BU3" s="2214"/>
      <c r="BV3" s="2214"/>
      <c r="BW3" s="2214"/>
      <c r="BX3" s="2214"/>
      <c r="BY3" s="2214"/>
      <c r="BZ3" s="2214"/>
      <c r="CA3" s="3"/>
    </row>
    <row r="4" spans="1:79" ht="17.100000000000001" customHeight="1" x14ac:dyDescent="0.15">
      <c r="A4" s="13"/>
      <c r="B4" s="2141"/>
      <c r="C4" s="2210"/>
      <c r="D4" s="2210"/>
      <c r="E4" s="2210"/>
      <c r="F4" s="2209"/>
      <c r="G4" s="2209"/>
      <c r="H4" s="2209"/>
      <c r="I4" s="2211"/>
      <c r="J4" s="2211"/>
      <c r="K4" s="2211"/>
      <c r="L4" s="2210"/>
      <c r="M4" s="2210"/>
      <c r="N4" s="2210"/>
      <c r="O4" s="2141"/>
      <c r="P4" s="3"/>
      <c r="Q4" s="2213"/>
      <c r="R4" s="2213"/>
      <c r="S4" s="2213"/>
      <c r="T4" s="2214"/>
      <c r="U4" s="2214"/>
      <c r="V4" s="2214"/>
      <c r="W4" s="2214"/>
      <c r="X4" s="2214"/>
      <c r="Y4" s="2214"/>
      <c r="Z4" s="2214"/>
      <c r="AA4" s="2214"/>
      <c r="AB4" s="2214"/>
      <c r="AC4" s="2214"/>
      <c r="AD4" s="2214"/>
      <c r="AE4" s="2214"/>
      <c r="AF4" s="2214"/>
      <c r="AG4" s="2214"/>
      <c r="AH4" s="2214"/>
      <c r="AI4" s="2214"/>
      <c r="AJ4" s="2214"/>
      <c r="AK4" s="2214"/>
      <c r="AL4" s="2214"/>
      <c r="AM4" s="2214"/>
      <c r="AN4" s="2214"/>
      <c r="AO4" s="2214"/>
      <c r="AP4" s="2214"/>
      <c r="AQ4" s="2214"/>
      <c r="AR4" s="2214"/>
      <c r="AS4" s="2214"/>
      <c r="AT4" s="2214"/>
      <c r="AU4" s="2214"/>
      <c r="AV4" s="2214"/>
      <c r="AW4" s="2214"/>
      <c r="AX4" s="2214"/>
      <c r="AY4" s="2214"/>
      <c r="AZ4" s="2214"/>
      <c r="BA4" s="2214"/>
      <c r="BB4" s="2214"/>
      <c r="BC4" s="2214"/>
      <c r="BD4" s="2214"/>
      <c r="BE4" s="2214"/>
      <c r="BF4" s="2214"/>
      <c r="BG4" s="2214"/>
      <c r="BH4" s="2214"/>
      <c r="BI4" s="2214"/>
      <c r="BJ4" s="2214"/>
      <c r="BK4" s="2214"/>
      <c r="BL4" s="2214"/>
      <c r="BM4" s="2214"/>
      <c r="BN4" s="2214"/>
      <c r="BO4" s="2214"/>
      <c r="BP4" s="2214"/>
      <c r="BQ4" s="2214"/>
      <c r="BR4" s="2214"/>
      <c r="BS4" s="2214"/>
      <c r="BT4" s="2214"/>
      <c r="BU4" s="2214"/>
      <c r="BV4" s="2214"/>
      <c r="BW4" s="2214"/>
      <c r="BX4" s="2214"/>
      <c r="BY4" s="2214"/>
      <c r="BZ4" s="2214"/>
      <c r="CA4" s="3"/>
    </row>
    <row r="5" spans="1:79" ht="17.100000000000001" customHeight="1" x14ac:dyDescent="0.15">
      <c r="A5" s="13"/>
      <c r="B5" s="2141"/>
      <c r="C5" s="2210"/>
      <c r="D5" s="2210"/>
      <c r="E5" s="2210"/>
      <c r="F5" s="2209"/>
      <c r="G5" s="2209"/>
      <c r="H5" s="2209"/>
      <c r="I5" s="2211"/>
      <c r="J5" s="2211"/>
      <c r="K5" s="2211"/>
      <c r="L5" s="2210"/>
      <c r="M5" s="2210"/>
      <c r="N5" s="2210"/>
      <c r="O5" s="2141"/>
      <c r="P5" s="3"/>
      <c r="Q5" s="2213"/>
      <c r="R5" s="2213"/>
      <c r="S5" s="2213"/>
      <c r="T5" s="2214"/>
      <c r="U5" s="2214"/>
      <c r="V5" s="2214"/>
      <c r="W5" s="2214"/>
      <c r="X5" s="2214"/>
      <c r="Y5" s="2214"/>
      <c r="Z5" s="2214"/>
      <c r="AA5" s="2214"/>
      <c r="AB5" s="2214"/>
      <c r="AC5" s="2214"/>
      <c r="AD5" s="2214"/>
      <c r="AE5" s="2214"/>
      <c r="AF5" s="2214"/>
      <c r="AG5" s="2214"/>
      <c r="AH5" s="2214"/>
      <c r="AI5" s="2214"/>
      <c r="AJ5" s="2214"/>
      <c r="AK5" s="2214"/>
      <c r="AL5" s="2214"/>
      <c r="AM5" s="2214"/>
      <c r="AN5" s="2214"/>
      <c r="AO5" s="2214"/>
      <c r="AP5" s="2214"/>
      <c r="AQ5" s="2214"/>
      <c r="AR5" s="2214"/>
      <c r="AS5" s="2214"/>
      <c r="AT5" s="2214"/>
      <c r="AU5" s="2214"/>
      <c r="AV5" s="2214"/>
      <c r="AW5" s="2214"/>
      <c r="AX5" s="2214"/>
      <c r="AY5" s="2214"/>
      <c r="AZ5" s="2214"/>
      <c r="BA5" s="2214"/>
      <c r="BB5" s="2214"/>
      <c r="BC5" s="2214"/>
      <c r="BD5" s="2214"/>
      <c r="BE5" s="2214"/>
      <c r="BF5" s="2214"/>
      <c r="BG5" s="2214"/>
      <c r="BH5" s="2214"/>
      <c r="BI5" s="2214"/>
      <c r="BJ5" s="2214"/>
      <c r="BK5" s="2214"/>
      <c r="BL5" s="2214"/>
      <c r="BM5" s="2214"/>
      <c r="BN5" s="2214"/>
      <c r="BO5" s="2214"/>
      <c r="BP5" s="2214"/>
      <c r="BQ5" s="2214"/>
      <c r="BR5" s="2214"/>
      <c r="BS5" s="2214"/>
      <c r="BT5" s="2214"/>
      <c r="BU5" s="2214"/>
      <c r="BV5" s="2214"/>
      <c r="BW5" s="2214"/>
      <c r="BX5" s="2214"/>
      <c r="BY5" s="2214"/>
      <c r="BZ5" s="2214"/>
      <c r="CA5" s="3"/>
    </row>
    <row r="6" spans="1:79" ht="17.100000000000001" customHeight="1" x14ac:dyDescent="0.15">
      <c r="A6" s="13"/>
      <c r="B6" s="2141"/>
      <c r="C6" s="2210"/>
      <c r="D6" s="2210"/>
      <c r="E6" s="2210"/>
      <c r="F6" s="2209"/>
      <c r="G6" s="2209"/>
      <c r="H6" s="2209"/>
      <c r="I6" s="2211"/>
      <c r="J6" s="2211"/>
      <c r="K6" s="2211"/>
      <c r="L6" s="2210"/>
      <c r="M6" s="2210"/>
      <c r="N6" s="2210"/>
      <c r="O6" s="2141"/>
      <c r="P6" s="3"/>
      <c r="Q6" s="2213"/>
      <c r="R6" s="2213"/>
      <c r="S6" s="2213"/>
      <c r="T6" s="2214"/>
      <c r="U6" s="2214"/>
      <c r="V6" s="2214"/>
      <c r="W6" s="2214"/>
      <c r="X6" s="2214"/>
      <c r="Y6" s="2214"/>
      <c r="Z6" s="2214"/>
      <c r="AA6" s="2214"/>
      <c r="AB6" s="2214"/>
      <c r="AC6" s="2214"/>
      <c r="AD6" s="2214"/>
      <c r="AE6" s="2214"/>
      <c r="AF6" s="2214"/>
      <c r="AG6" s="2214"/>
      <c r="AH6" s="2214"/>
      <c r="AI6" s="2214"/>
      <c r="AJ6" s="2214"/>
      <c r="AK6" s="2214"/>
      <c r="AL6" s="2214"/>
      <c r="AM6" s="2214"/>
      <c r="AN6" s="2214"/>
      <c r="AO6" s="2214"/>
      <c r="AP6" s="2214"/>
      <c r="AQ6" s="2214"/>
      <c r="AR6" s="2214"/>
      <c r="AS6" s="2214"/>
      <c r="AT6" s="2214"/>
      <c r="AU6" s="2214"/>
      <c r="AV6" s="2214"/>
      <c r="AW6" s="2214"/>
      <c r="AX6" s="2214"/>
      <c r="AY6" s="2214"/>
      <c r="AZ6" s="2214"/>
      <c r="BA6" s="2214"/>
      <c r="BB6" s="2214"/>
      <c r="BC6" s="2214"/>
      <c r="BD6" s="2214"/>
      <c r="BE6" s="2214"/>
      <c r="BF6" s="2214"/>
      <c r="BG6" s="2214"/>
      <c r="BH6" s="2214"/>
      <c r="BI6" s="2214"/>
      <c r="BJ6" s="2214"/>
      <c r="BK6" s="2214"/>
      <c r="BL6" s="2214"/>
      <c r="BM6" s="2214"/>
      <c r="BN6" s="2214"/>
      <c r="BO6" s="2214"/>
      <c r="BP6" s="2214"/>
      <c r="BQ6" s="2214"/>
      <c r="BR6" s="2214"/>
      <c r="BS6" s="2214"/>
      <c r="BT6" s="2214"/>
      <c r="BU6" s="2214"/>
      <c r="BV6" s="2214"/>
      <c r="BW6" s="2214"/>
      <c r="BX6" s="2214"/>
      <c r="BY6" s="2214"/>
      <c r="BZ6" s="2214"/>
      <c r="CA6" s="3"/>
    </row>
    <row r="7" spans="1:79" ht="17.100000000000001" customHeight="1" x14ac:dyDescent="0.15">
      <c r="A7" s="13"/>
      <c r="B7" s="2141"/>
      <c r="C7" s="2210"/>
      <c r="D7" s="2210"/>
      <c r="E7" s="2210"/>
      <c r="F7" s="2209"/>
      <c r="G7" s="2209"/>
      <c r="H7" s="2209"/>
      <c r="I7" s="2211"/>
      <c r="J7" s="2211"/>
      <c r="K7" s="2211"/>
      <c r="L7" s="2210"/>
      <c r="M7" s="2210"/>
      <c r="N7" s="2210"/>
      <c r="O7" s="2141"/>
      <c r="P7" s="3"/>
      <c r="Q7" s="2213"/>
      <c r="R7" s="2213"/>
      <c r="S7" s="2213"/>
      <c r="T7" s="2214"/>
      <c r="U7" s="2214"/>
      <c r="V7" s="2214"/>
      <c r="W7" s="2214"/>
      <c r="X7" s="2214"/>
      <c r="Y7" s="2214"/>
      <c r="Z7" s="2214"/>
      <c r="AA7" s="2214"/>
      <c r="AB7" s="2214"/>
      <c r="AC7" s="2214"/>
      <c r="AD7" s="2214"/>
      <c r="AE7" s="2214"/>
      <c r="AF7" s="2214"/>
      <c r="AG7" s="2214"/>
      <c r="AH7" s="2214"/>
      <c r="AI7" s="2214"/>
      <c r="AJ7" s="2214"/>
      <c r="AK7" s="2214"/>
      <c r="AL7" s="2214"/>
      <c r="AM7" s="2214"/>
      <c r="AN7" s="2214"/>
      <c r="AO7" s="2214"/>
      <c r="AP7" s="2214"/>
      <c r="AQ7" s="2214"/>
      <c r="AR7" s="2214"/>
      <c r="AS7" s="2214"/>
      <c r="AT7" s="2214"/>
      <c r="AU7" s="2214"/>
      <c r="AV7" s="2214"/>
      <c r="AW7" s="2214"/>
      <c r="AX7" s="2214"/>
      <c r="AY7" s="2214"/>
      <c r="AZ7" s="2214"/>
      <c r="BA7" s="2214"/>
      <c r="BB7" s="2214"/>
      <c r="BC7" s="2214"/>
      <c r="BD7" s="2214"/>
      <c r="BE7" s="2214"/>
      <c r="BF7" s="2214"/>
      <c r="BG7" s="2214"/>
      <c r="BH7" s="2214"/>
      <c r="BI7" s="2214"/>
      <c r="BJ7" s="2214"/>
      <c r="BK7" s="2214"/>
      <c r="BL7" s="2214"/>
      <c r="BM7" s="2214"/>
      <c r="BN7" s="2214"/>
      <c r="BO7" s="2214"/>
      <c r="BP7" s="2214"/>
      <c r="BQ7" s="2214"/>
      <c r="BR7" s="2214"/>
      <c r="BS7" s="2214"/>
      <c r="BT7" s="2214"/>
      <c r="BU7" s="2214"/>
      <c r="BV7" s="2214"/>
      <c r="BW7" s="2214"/>
      <c r="BX7" s="2214"/>
      <c r="BY7" s="2214"/>
      <c r="BZ7" s="2214"/>
      <c r="CA7" s="3"/>
    </row>
    <row r="8" spans="1:79" ht="17.100000000000001" customHeight="1" x14ac:dyDescent="0.15">
      <c r="A8" s="13"/>
      <c r="B8" s="2141"/>
      <c r="C8" s="2210"/>
      <c r="D8" s="2210"/>
      <c r="E8" s="2210"/>
      <c r="F8" s="2209"/>
      <c r="G8" s="2209"/>
      <c r="H8" s="2209"/>
      <c r="I8" s="2211"/>
      <c r="J8" s="2211"/>
      <c r="K8" s="2211"/>
      <c r="L8" s="2210"/>
      <c r="M8" s="2210"/>
      <c r="N8" s="2210"/>
      <c r="O8" s="2141"/>
      <c r="P8" s="3"/>
      <c r="Q8" s="2213"/>
      <c r="R8" s="2213"/>
      <c r="S8" s="2213"/>
      <c r="T8" s="2214"/>
      <c r="U8" s="2214"/>
      <c r="V8" s="2214"/>
      <c r="W8" s="2214"/>
      <c r="X8" s="2214"/>
      <c r="Y8" s="2214"/>
      <c r="Z8" s="2214"/>
      <c r="AA8" s="2214"/>
      <c r="AB8" s="2214"/>
      <c r="AC8" s="2214"/>
      <c r="AD8" s="2214"/>
      <c r="AE8" s="2214"/>
      <c r="AF8" s="2214"/>
      <c r="AG8" s="2214"/>
      <c r="AH8" s="2214"/>
      <c r="AI8" s="2214"/>
      <c r="AJ8" s="2214"/>
      <c r="AK8" s="2214"/>
      <c r="AL8" s="2214"/>
      <c r="AM8" s="2214"/>
      <c r="AN8" s="2214"/>
      <c r="AO8" s="2214"/>
      <c r="AP8" s="2214"/>
      <c r="AQ8" s="2214"/>
      <c r="AR8" s="2214"/>
      <c r="AS8" s="2214"/>
      <c r="AT8" s="2214"/>
      <c r="AU8" s="2214"/>
      <c r="AV8" s="2214"/>
      <c r="AW8" s="2214"/>
      <c r="AX8" s="2214"/>
      <c r="AY8" s="2214"/>
      <c r="AZ8" s="2214"/>
      <c r="BA8" s="2214"/>
      <c r="BB8" s="2214"/>
      <c r="BC8" s="2214"/>
      <c r="BD8" s="2214"/>
      <c r="BE8" s="2214"/>
      <c r="BF8" s="2214"/>
      <c r="BG8" s="2214"/>
      <c r="BH8" s="2214"/>
      <c r="BI8" s="2214"/>
      <c r="BJ8" s="2214"/>
      <c r="BK8" s="2214"/>
      <c r="BL8" s="2214"/>
      <c r="BM8" s="2214"/>
      <c r="BN8" s="2214"/>
      <c r="BO8" s="2214"/>
      <c r="BP8" s="2214"/>
      <c r="BQ8" s="2214"/>
      <c r="BR8" s="2214"/>
      <c r="BS8" s="2214"/>
      <c r="BT8" s="2214"/>
      <c r="BU8" s="2214"/>
      <c r="BV8" s="2214"/>
      <c r="BW8" s="2214"/>
      <c r="BX8" s="2214"/>
      <c r="BY8" s="2214"/>
      <c r="BZ8" s="2214"/>
      <c r="CA8" s="3"/>
    </row>
    <row r="9" spans="1:79" ht="17.100000000000001" customHeight="1" x14ac:dyDescent="0.15">
      <c r="A9" s="13"/>
      <c r="B9" s="2141"/>
      <c r="C9" s="2210"/>
      <c r="D9" s="2210"/>
      <c r="E9" s="2210"/>
      <c r="F9" s="2209"/>
      <c r="G9" s="2209"/>
      <c r="H9" s="2209"/>
      <c r="I9" s="2211"/>
      <c r="J9" s="2211"/>
      <c r="K9" s="2211"/>
      <c r="L9" s="2210"/>
      <c r="M9" s="2210"/>
      <c r="N9" s="2210"/>
      <c r="O9" s="2141"/>
      <c r="P9" s="3"/>
      <c r="Q9" s="2213"/>
      <c r="R9" s="2213"/>
      <c r="S9" s="2213"/>
      <c r="T9" s="2214"/>
      <c r="U9" s="2214"/>
      <c r="V9" s="2214"/>
      <c r="W9" s="2214"/>
      <c r="X9" s="2214"/>
      <c r="Y9" s="2214"/>
      <c r="Z9" s="2214"/>
      <c r="AA9" s="2214"/>
      <c r="AB9" s="2214"/>
      <c r="AC9" s="2214"/>
      <c r="AD9" s="2214"/>
      <c r="AE9" s="2214"/>
      <c r="AF9" s="2214"/>
      <c r="AG9" s="2214"/>
      <c r="AH9" s="2214"/>
      <c r="AI9" s="2214"/>
      <c r="AJ9" s="2214"/>
      <c r="AK9" s="2214"/>
      <c r="AL9" s="2214"/>
      <c r="AM9" s="2214"/>
      <c r="AN9" s="2214"/>
      <c r="AO9" s="2214"/>
      <c r="AP9" s="2214"/>
      <c r="AQ9" s="2214"/>
      <c r="AR9" s="2214"/>
      <c r="AS9" s="2214"/>
      <c r="AT9" s="2214"/>
      <c r="AU9" s="2214"/>
      <c r="AV9" s="2214"/>
      <c r="AW9" s="2214"/>
      <c r="AX9" s="2214"/>
      <c r="AY9" s="2214"/>
      <c r="AZ9" s="2214"/>
      <c r="BA9" s="2214"/>
      <c r="BB9" s="2214"/>
      <c r="BC9" s="2214"/>
      <c r="BD9" s="2214"/>
      <c r="BE9" s="2214"/>
      <c r="BF9" s="2214"/>
      <c r="BG9" s="2214"/>
      <c r="BH9" s="2214"/>
      <c r="BI9" s="2214"/>
      <c r="BJ9" s="2214"/>
      <c r="BK9" s="2214"/>
      <c r="BL9" s="2214"/>
      <c r="BM9" s="2214"/>
      <c r="BN9" s="2214"/>
      <c r="BO9" s="2214"/>
      <c r="BP9" s="2214"/>
      <c r="BQ9" s="2214"/>
      <c r="BR9" s="2214"/>
      <c r="BS9" s="2214"/>
      <c r="BT9" s="2214"/>
      <c r="BU9" s="2214"/>
      <c r="BV9" s="2214"/>
      <c r="BW9" s="2214"/>
      <c r="BX9" s="2214"/>
      <c r="BY9" s="2214"/>
      <c r="BZ9" s="2214"/>
      <c r="CA9" s="3"/>
    </row>
    <row r="10" spans="1:79" ht="17.100000000000001" customHeight="1" x14ac:dyDescent="0.15">
      <c r="A10" s="13"/>
      <c r="B10" s="2141"/>
      <c r="C10" s="2210"/>
      <c r="D10" s="2210"/>
      <c r="E10" s="2210"/>
      <c r="F10" s="2209"/>
      <c r="G10" s="2209"/>
      <c r="H10" s="2209"/>
      <c r="I10" s="2211"/>
      <c r="J10" s="2211"/>
      <c r="K10" s="2211"/>
      <c r="L10" s="2210"/>
      <c r="M10" s="2210"/>
      <c r="N10" s="2210"/>
      <c r="O10" s="2141"/>
      <c r="P10" s="3"/>
      <c r="Q10" s="2213"/>
      <c r="R10" s="2213"/>
      <c r="S10" s="2213"/>
      <c r="T10" s="2214"/>
      <c r="U10" s="2214"/>
      <c r="V10" s="2214"/>
      <c r="W10" s="2214"/>
      <c r="X10" s="2214"/>
      <c r="Y10" s="2214"/>
      <c r="Z10" s="2214"/>
      <c r="AA10" s="2214"/>
      <c r="AB10" s="2214"/>
      <c r="AC10" s="2214"/>
      <c r="AD10" s="2214"/>
      <c r="AE10" s="2214"/>
      <c r="AF10" s="2214"/>
      <c r="AG10" s="2214"/>
      <c r="AH10" s="2214"/>
      <c r="AI10" s="2214"/>
      <c r="AJ10" s="2214"/>
      <c r="AK10" s="2214"/>
      <c r="AL10" s="2214"/>
      <c r="AM10" s="2214"/>
      <c r="AN10" s="2214"/>
      <c r="AO10" s="2214"/>
      <c r="AP10" s="2214"/>
      <c r="AQ10" s="2214"/>
      <c r="AR10" s="2214"/>
      <c r="AS10" s="2214"/>
      <c r="AT10" s="2214"/>
      <c r="AU10" s="2214"/>
      <c r="AV10" s="2214"/>
      <c r="AW10" s="2214"/>
      <c r="AX10" s="2214"/>
      <c r="AY10" s="2214"/>
      <c r="AZ10" s="2214"/>
      <c r="BA10" s="2214"/>
      <c r="BB10" s="2214"/>
      <c r="BC10" s="2214"/>
      <c r="BD10" s="2214"/>
      <c r="BE10" s="2214"/>
      <c r="BF10" s="2214"/>
      <c r="BG10" s="2214"/>
      <c r="BH10" s="2214"/>
      <c r="BI10" s="2214"/>
      <c r="BJ10" s="2214"/>
      <c r="BK10" s="2214"/>
      <c r="BL10" s="2214"/>
      <c r="BM10" s="2214"/>
      <c r="BN10" s="2214"/>
      <c r="BO10" s="2214"/>
      <c r="BP10" s="2214"/>
      <c r="BQ10" s="2214"/>
      <c r="BR10" s="2214"/>
      <c r="BS10" s="2214"/>
      <c r="BT10" s="2214"/>
      <c r="BU10" s="2214"/>
      <c r="BV10" s="2214"/>
      <c r="BW10" s="2214"/>
      <c r="BX10" s="2214"/>
      <c r="BY10" s="2214"/>
      <c r="BZ10" s="2214"/>
      <c r="CA10" s="3"/>
    </row>
    <row r="11" spans="1:79" ht="17.100000000000001" customHeight="1" x14ac:dyDescent="0.15">
      <c r="A11" s="13"/>
      <c r="B11" s="2141"/>
      <c r="C11" s="2210"/>
      <c r="D11" s="2210"/>
      <c r="E11" s="2210"/>
      <c r="F11" s="2209"/>
      <c r="G11" s="2209"/>
      <c r="H11" s="2209"/>
      <c r="I11" s="2211"/>
      <c r="J11" s="2211"/>
      <c r="K11" s="2211"/>
      <c r="L11" s="2210"/>
      <c r="M11" s="2210"/>
      <c r="N11" s="2210"/>
      <c r="O11" s="2141"/>
      <c r="P11" s="3"/>
      <c r="Q11" s="2213"/>
      <c r="R11" s="2213"/>
      <c r="S11" s="2213"/>
      <c r="T11" s="2214"/>
      <c r="U11" s="2214"/>
      <c r="V11" s="2214"/>
      <c r="W11" s="2214"/>
      <c r="X11" s="2214"/>
      <c r="Y11" s="2214"/>
      <c r="Z11" s="2214"/>
      <c r="AA11" s="2214"/>
      <c r="AB11" s="2214"/>
      <c r="AC11" s="2214"/>
      <c r="AD11" s="2214"/>
      <c r="AE11" s="2214"/>
      <c r="AF11" s="2214"/>
      <c r="AG11" s="2214"/>
      <c r="AH11" s="2214"/>
      <c r="AI11" s="2214"/>
      <c r="AJ11" s="2214"/>
      <c r="AK11" s="2214"/>
      <c r="AL11" s="2214"/>
      <c r="AM11" s="2214"/>
      <c r="AN11" s="2214"/>
      <c r="AO11" s="2214"/>
      <c r="AP11" s="2214"/>
      <c r="AQ11" s="2214"/>
      <c r="AR11" s="2214"/>
      <c r="AS11" s="2214"/>
      <c r="AT11" s="2214"/>
      <c r="AU11" s="2214"/>
      <c r="AV11" s="2214"/>
      <c r="AW11" s="2214"/>
      <c r="AX11" s="2214"/>
      <c r="AY11" s="2214"/>
      <c r="AZ11" s="2214"/>
      <c r="BA11" s="2214"/>
      <c r="BB11" s="2214"/>
      <c r="BC11" s="2214"/>
      <c r="BD11" s="2214"/>
      <c r="BE11" s="2214"/>
      <c r="BF11" s="2214"/>
      <c r="BG11" s="2214"/>
      <c r="BH11" s="2214"/>
      <c r="BI11" s="2214"/>
      <c r="BJ11" s="2214"/>
      <c r="BK11" s="2214"/>
      <c r="BL11" s="2214"/>
      <c r="BM11" s="2214"/>
      <c r="BN11" s="2214"/>
      <c r="BO11" s="2214"/>
      <c r="BP11" s="2214"/>
      <c r="BQ11" s="2214"/>
      <c r="BR11" s="2214"/>
      <c r="BS11" s="2214"/>
      <c r="BT11" s="2214"/>
      <c r="BU11" s="2214"/>
      <c r="BV11" s="2214"/>
      <c r="BW11" s="2214"/>
      <c r="BX11" s="2214"/>
      <c r="BY11" s="2214"/>
      <c r="BZ11" s="2214"/>
      <c r="CA11" s="3"/>
    </row>
    <row r="12" spans="1:79" ht="17.100000000000001" customHeight="1" x14ac:dyDescent="0.15">
      <c r="A12" s="13"/>
      <c r="B12" s="2141"/>
      <c r="C12" s="2210"/>
      <c r="D12" s="2210"/>
      <c r="E12" s="2210"/>
      <c r="F12" s="2209"/>
      <c r="G12" s="2209"/>
      <c r="H12" s="2209"/>
      <c r="I12" s="2211"/>
      <c r="J12" s="2211"/>
      <c r="K12" s="2211"/>
      <c r="L12" s="2210"/>
      <c r="M12" s="2210"/>
      <c r="N12" s="2210"/>
      <c r="O12" s="2141"/>
      <c r="P12" s="3"/>
      <c r="Q12" s="2213"/>
      <c r="R12" s="2213"/>
      <c r="S12" s="2213"/>
      <c r="T12" s="2214"/>
      <c r="U12" s="2214"/>
      <c r="V12" s="2214"/>
      <c r="W12" s="2214"/>
      <c r="X12" s="2214"/>
      <c r="Y12" s="2214"/>
      <c r="Z12" s="2214"/>
      <c r="AA12" s="2214"/>
      <c r="AB12" s="2214"/>
      <c r="AC12" s="2214"/>
      <c r="AD12" s="2214"/>
      <c r="AE12" s="2214"/>
      <c r="AF12" s="2214"/>
      <c r="AG12" s="2214"/>
      <c r="AH12" s="2214"/>
      <c r="AI12" s="2214"/>
      <c r="AJ12" s="2214"/>
      <c r="AK12" s="2214"/>
      <c r="AL12" s="2214"/>
      <c r="AM12" s="2214"/>
      <c r="AN12" s="2214"/>
      <c r="AO12" s="2214"/>
      <c r="AP12" s="2214"/>
      <c r="AQ12" s="2214"/>
      <c r="AR12" s="2214"/>
      <c r="AS12" s="2214"/>
      <c r="AT12" s="2214"/>
      <c r="AU12" s="2214"/>
      <c r="AV12" s="2214"/>
      <c r="AW12" s="2214"/>
      <c r="AX12" s="2214"/>
      <c r="AY12" s="2214"/>
      <c r="AZ12" s="2214"/>
      <c r="BA12" s="2214"/>
      <c r="BB12" s="2214"/>
      <c r="BC12" s="2214"/>
      <c r="BD12" s="2214"/>
      <c r="BE12" s="2214"/>
      <c r="BF12" s="2214"/>
      <c r="BG12" s="2214"/>
      <c r="BH12" s="2214"/>
      <c r="BI12" s="2214"/>
      <c r="BJ12" s="2214"/>
      <c r="BK12" s="2214"/>
      <c r="BL12" s="2214"/>
      <c r="BM12" s="2214"/>
      <c r="BN12" s="2214"/>
      <c r="BO12" s="2214"/>
      <c r="BP12" s="2214"/>
      <c r="BQ12" s="2214"/>
      <c r="BR12" s="2214"/>
      <c r="BS12" s="2214"/>
      <c r="BT12" s="2214"/>
      <c r="BU12" s="2214"/>
      <c r="BV12" s="2214"/>
      <c r="BW12" s="2214"/>
      <c r="BX12" s="2214"/>
      <c r="BY12" s="2214"/>
      <c r="BZ12" s="2214"/>
      <c r="CA12" s="3"/>
    </row>
    <row r="13" spans="1:79" ht="17.100000000000001" customHeight="1" x14ac:dyDescent="0.15">
      <c r="A13" s="13"/>
      <c r="B13" s="2141"/>
      <c r="C13" s="2210"/>
      <c r="D13" s="2210"/>
      <c r="E13" s="2210"/>
      <c r="F13" s="2209"/>
      <c r="G13" s="2209"/>
      <c r="H13" s="2209"/>
      <c r="I13" s="2211"/>
      <c r="J13" s="2211"/>
      <c r="K13" s="2211"/>
      <c r="L13" s="2210"/>
      <c r="M13" s="2210"/>
      <c r="N13" s="2210"/>
      <c r="O13" s="2141"/>
      <c r="P13" s="3"/>
      <c r="Q13" s="2213"/>
      <c r="R13" s="2213"/>
      <c r="S13" s="2213"/>
      <c r="T13" s="2214"/>
      <c r="U13" s="2214"/>
      <c r="V13" s="2214"/>
      <c r="W13" s="2214"/>
      <c r="X13" s="2214"/>
      <c r="Y13" s="2214"/>
      <c r="Z13" s="2214"/>
      <c r="AA13" s="2214"/>
      <c r="AB13" s="2214"/>
      <c r="AC13" s="2214"/>
      <c r="AD13" s="2214"/>
      <c r="AE13" s="2214"/>
      <c r="AF13" s="2214"/>
      <c r="AG13" s="2214"/>
      <c r="AH13" s="2214"/>
      <c r="AI13" s="2214"/>
      <c r="AJ13" s="2214"/>
      <c r="AK13" s="2214"/>
      <c r="AL13" s="2214"/>
      <c r="AM13" s="2214"/>
      <c r="AN13" s="2214"/>
      <c r="AO13" s="2214"/>
      <c r="AP13" s="2214"/>
      <c r="AQ13" s="2214"/>
      <c r="AR13" s="2214"/>
      <c r="AS13" s="2214"/>
      <c r="AT13" s="2214"/>
      <c r="AU13" s="2214"/>
      <c r="AV13" s="2214"/>
      <c r="AW13" s="2214"/>
      <c r="AX13" s="2214"/>
      <c r="AY13" s="2214"/>
      <c r="AZ13" s="2214"/>
      <c r="BA13" s="2214"/>
      <c r="BB13" s="2214"/>
      <c r="BC13" s="2214"/>
      <c r="BD13" s="2214"/>
      <c r="BE13" s="2214"/>
      <c r="BF13" s="2214"/>
      <c r="BG13" s="2214"/>
      <c r="BH13" s="2214"/>
      <c r="BI13" s="2214"/>
      <c r="BJ13" s="2214"/>
      <c r="BK13" s="2214"/>
      <c r="BL13" s="2214"/>
      <c r="BM13" s="2214"/>
      <c r="BN13" s="2214"/>
      <c r="BO13" s="2214"/>
      <c r="BP13" s="2214"/>
      <c r="BQ13" s="2214"/>
      <c r="BR13" s="2214"/>
      <c r="BS13" s="2214"/>
      <c r="BT13" s="2214"/>
      <c r="BU13" s="2214"/>
      <c r="BV13" s="2214"/>
      <c r="BW13" s="2214"/>
      <c r="BX13" s="2214"/>
      <c r="BY13" s="2214"/>
      <c r="BZ13" s="2214"/>
      <c r="CA13" s="3"/>
    </row>
    <row r="14" spans="1:79" ht="17.100000000000001" customHeight="1" x14ac:dyDescent="0.15">
      <c r="A14" s="13"/>
      <c r="B14" s="2141"/>
      <c r="C14" s="2210"/>
      <c r="D14" s="2210"/>
      <c r="E14" s="2210"/>
      <c r="F14" s="2209"/>
      <c r="G14" s="2209"/>
      <c r="H14" s="2209"/>
      <c r="I14" s="2211"/>
      <c r="J14" s="2211"/>
      <c r="K14" s="2211"/>
      <c r="L14" s="2210"/>
      <c r="M14" s="2210"/>
      <c r="N14" s="2210"/>
      <c r="O14" s="2141"/>
      <c r="P14" s="3"/>
      <c r="Q14" s="2213"/>
      <c r="R14" s="2213"/>
      <c r="S14" s="2213"/>
      <c r="T14" s="2214"/>
      <c r="U14" s="2214"/>
      <c r="V14" s="2214"/>
      <c r="W14" s="2214"/>
      <c r="X14" s="2214"/>
      <c r="Y14" s="2214"/>
      <c r="Z14" s="2214"/>
      <c r="AA14" s="2214"/>
      <c r="AB14" s="2214"/>
      <c r="AC14" s="2214"/>
      <c r="AD14" s="2214"/>
      <c r="AE14" s="2214"/>
      <c r="AF14" s="2214"/>
      <c r="AG14" s="2214"/>
      <c r="AH14" s="2214"/>
      <c r="AI14" s="2214"/>
      <c r="AJ14" s="2214"/>
      <c r="AK14" s="2214"/>
      <c r="AL14" s="2214"/>
      <c r="AM14" s="2214"/>
      <c r="AN14" s="2214"/>
      <c r="AO14" s="2214"/>
      <c r="AP14" s="2214"/>
      <c r="AQ14" s="2214"/>
      <c r="AR14" s="2214"/>
      <c r="AS14" s="2214"/>
      <c r="AT14" s="2214"/>
      <c r="AU14" s="2214"/>
      <c r="AV14" s="2214"/>
      <c r="AW14" s="2214"/>
      <c r="AX14" s="2214"/>
      <c r="AY14" s="2214"/>
      <c r="AZ14" s="2214"/>
      <c r="BA14" s="2214"/>
      <c r="BB14" s="2214"/>
      <c r="BC14" s="2214"/>
      <c r="BD14" s="2214"/>
      <c r="BE14" s="2214"/>
      <c r="BF14" s="2214"/>
      <c r="BG14" s="2214"/>
      <c r="BH14" s="2214"/>
      <c r="BI14" s="2214"/>
      <c r="BJ14" s="2214"/>
      <c r="BK14" s="2214"/>
      <c r="BL14" s="2214"/>
      <c r="BM14" s="2214"/>
      <c r="BN14" s="2214"/>
      <c r="BO14" s="2214"/>
      <c r="BP14" s="2214"/>
      <c r="BQ14" s="2214"/>
      <c r="BR14" s="2214"/>
      <c r="BS14" s="2214"/>
      <c r="BT14" s="2214"/>
      <c r="BU14" s="2214"/>
      <c r="BV14" s="2214"/>
      <c r="BW14" s="2214"/>
      <c r="BX14" s="2214"/>
      <c r="BY14" s="2214"/>
      <c r="BZ14" s="2214"/>
      <c r="CA14" s="3"/>
    </row>
    <row r="15" spans="1:79" ht="17.100000000000001" customHeight="1" x14ac:dyDescent="0.15">
      <c r="A15" s="13"/>
      <c r="B15" s="2141"/>
      <c r="C15" s="2210"/>
      <c r="D15" s="2210"/>
      <c r="E15" s="2210"/>
      <c r="F15" s="2209"/>
      <c r="G15" s="2209"/>
      <c r="H15" s="2209"/>
      <c r="I15" s="2211"/>
      <c r="J15" s="2211"/>
      <c r="K15" s="2211"/>
      <c r="L15" s="2210"/>
      <c r="M15" s="2210"/>
      <c r="N15" s="2210"/>
      <c r="O15" s="2141"/>
      <c r="P15" s="3"/>
      <c r="Q15" s="2213"/>
      <c r="R15" s="2213"/>
      <c r="S15" s="2213"/>
      <c r="T15" s="2214"/>
      <c r="U15" s="2214"/>
      <c r="V15" s="2214"/>
      <c r="W15" s="2214"/>
      <c r="X15" s="2214"/>
      <c r="Y15" s="2214"/>
      <c r="Z15" s="2214"/>
      <c r="AA15" s="2214"/>
      <c r="AB15" s="2214"/>
      <c r="AC15" s="2214"/>
      <c r="AD15" s="2214"/>
      <c r="AE15" s="2214"/>
      <c r="AF15" s="2214"/>
      <c r="AG15" s="2214"/>
      <c r="AH15" s="2214"/>
      <c r="AI15" s="2214"/>
      <c r="AJ15" s="2214"/>
      <c r="AK15" s="2214"/>
      <c r="AL15" s="2214"/>
      <c r="AM15" s="2214"/>
      <c r="AN15" s="2214"/>
      <c r="AO15" s="2214"/>
      <c r="AP15" s="2214"/>
      <c r="AQ15" s="2214"/>
      <c r="AR15" s="2214"/>
      <c r="AS15" s="2214"/>
      <c r="AT15" s="2214"/>
      <c r="AU15" s="2214"/>
      <c r="AV15" s="2214"/>
      <c r="AW15" s="2214"/>
      <c r="AX15" s="2214"/>
      <c r="AY15" s="2214"/>
      <c r="AZ15" s="2214"/>
      <c r="BA15" s="2214"/>
      <c r="BB15" s="2214"/>
      <c r="BC15" s="2214"/>
      <c r="BD15" s="2214"/>
      <c r="BE15" s="2214"/>
      <c r="BF15" s="2214"/>
      <c r="BG15" s="2214"/>
      <c r="BH15" s="2214"/>
      <c r="BI15" s="2214"/>
      <c r="BJ15" s="2214"/>
      <c r="BK15" s="2214"/>
      <c r="BL15" s="2214"/>
      <c r="BM15" s="2214"/>
      <c r="BN15" s="2214"/>
      <c r="BO15" s="2214"/>
      <c r="BP15" s="2214"/>
      <c r="BQ15" s="2214"/>
      <c r="BR15" s="2214"/>
      <c r="BS15" s="2214"/>
      <c r="BT15" s="2214"/>
      <c r="BU15" s="2214"/>
      <c r="BV15" s="2214"/>
      <c r="BW15" s="2214"/>
      <c r="BX15" s="2214"/>
      <c r="BY15" s="2214"/>
      <c r="BZ15" s="2214"/>
      <c r="CA15" s="3"/>
    </row>
    <row r="16" spans="1:79" ht="17.100000000000001" customHeight="1" x14ac:dyDescent="0.15">
      <c r="A16" s="13"/>
      <c r="B16" s="2141"/>
      <c r="C16" s="2210"/>
      <c r="D16" s="2210"/>
      <c r="E16" s="2210"/>
      <c r="F16" s="2209"/>
      <c r="G16" s="2209"/>
      <c r="H16" s="2209"/>
      <c r="I16" s="2211"/>
      <c r="J16" s="2211"/>
      <c r="K16" s="2211"/>
      <c r="L16" s="2210"/>
      <c r="M16" s="2210"/>
      <c r="N16" s="2210"/>
      <c r="O16" s="2141"/>
      <c r="P16" s="3"/>
      <c r="Q16" s="2213"/>
      <c r="R16" s="2213"/>
      <c r="S16" s="2213"/>
      <c r="T16" s="2214"/>
      <c r="U16" s="2214"/>
      <c r="V16" s="2214"/>
      <c r="W16" s="2214"/>
      <c r="X16" s="2214"/>
      <c r="Y16" s="2214"/>
      <c r="Z16" s="2214"/>
      <c r="AA16" s="2214"/>
      <c r="AB16" s="2214"/>
      <c r="AC16" s="2214"/>
      <c r="AD16" s="2214"/>
      <c r="AE16" s="2214"/>
      <c r="AF16" s="2214"/>
      <c r="AG16" s="2214"/>
      <c r="AH16" s="2214"/>
      <c r="AI16" s="2214"/>
      <c r="AJ16" s="2214"/>
      <c r="AK16" s="2214"/>
      <c r="AL16" s="2214"/>
      <c r="AM16" s="2214"/>
      <c r="AN16" s="2214"/>
      <c r="AO16" s="2214"/>
      <c r="AP16" s="2214"/>
      <c r="AQ16" s="2214"/>
      <c r="AR16" s="2214"/>
      <c r="AS16" s="2214"/>
      <c r="AT16" s="2214"/>
      <c r="AU16" s="2214"/>
      <c r="AV16" s="2214"/>
      <c r="AW16" s="2214"/>
      <c r="AX16" s="2214"/>
      <c r="AY16" s="2214"/>
      <c r="AZ16" s="2214"/>
      <c r="BA16" s="2214"/>
      <c r="BB16" s="2214"/>
      <c r="BC16" s="2214"/>
      <c r="BD16" s="2214"/>
      <c r="BE16" s="2214"/>
      <c r="BF16" s="2214"/>
      <c r="BG16" s="2214"/>
      <c r="BH16" s="2214"/>
      <c r="BI16" s="2214"/>
      <c r="BJ16" s="2214"/>
      <c r="BK16" s="2214"/>
      <c r="BL16" s="2214"/>
      <c r="BM16" s="2214"/>
      <c r="BN16" s="2214"/>
      <c r="BO16" s="2214"/>
      <c r="BP16" s="2214"/>
      <c r="BQ16" s="2214"/>
      <c r="BR16" s="2214"/>
      <c r="BS16" s="2214"/>
      <c r="BT16" s="2214"/>
      <c r="BU16" s="2214"/>
      <c r="BV16" s="2214"/>
      <c r="BW16" s="2214"/>
      <c r="BX16" s="2214"/>
      <c r="BY16" s="2214"/>
      <c r="BZ16" s="2214"/>
      <c r="CA16" s="3"/>
    </row>
    <row r="17" spans="1:79" ht="17.100000000000001" customHeight="1" x14ac:dyDescent="0.15">
      <c r="A17" s="13"/>
      <c r="B17" s="2141"/>
      <c r="C17" s="2210"/>
      <c r="D17" s="2210"/>
      <c r="E17" s="2210"/>
      <c r="F17" s="2209"/>
      <c r="G17" s="2209"/>
      <c r="H17" s="2209"/>
      <c r="I17" s="2211"/>
      <c r="J17" s="2211"/>
      <c r="K17" s="2211"/>
      <c r="L17" s="2210"/>
      <c r="M17" s="2210"/>
      <c r="N17" s="2210"/>
      <c r="O17" s="2141"/>
      <c r="P17" s="3"/>
      <c r="Q17" s="2213"/>
      <c r="R17" s="2213"/>
      <c r="S17" s="2213"/>
      <c r="T17" s="2214"/>
      <c r="U17" s="2214"/>
      <c r="V17" s="2214"/>
      <c r="W17" s="2214"/>
      <c r="X17" s="2214"/>
      <c r="Y17" s="2214"/>
      <c r="Z17" s="2214"/>
      <c r="AA17" s="2214"/>
      <c r="AB17" s="2214"/>
      <c r="AC17" s="2214"/>
      <c r="AD17" s="2214"/>
      <c r="AE17" s="2214"/>
      <c r="AF17" s="2214"/>
      <c r="AG17" s="2214"/>
      <c r="AH17" s="2214"/>
      <c r="AI17" s="2214"/>
      <c r="AJ17" s="2214"/>
      <c r="AK17" s="2214"/>
      <c r="AL17" s="2214"/>
      <c r="AM17" s="2214"/>
      <c r="AN17" s="2214"/>
      <c r="AO17" s="2214"/>
      <c r="AP17" s="2214"/>
      <c r="AQ17" s="2214"/>
      <c r="AR17" s="2214"/>
      <c r="AS17" s="2214"/>
      <c r="AT17" s="2214"/>
      <c r="AU17" s="2214"/>
      <c r="AV17" s="2214"/>
      <c r="AW17" s="2214"/>
      <c r="AX17" s="2214"/>
      <c r="AY17" s="2214"/>
      <c r="AZ17" s="2214"/>
      <c r="BA17" s="2214"/>
      <c r="BB17" s="2214"/>
      <c r="BC17" s="2214"/>
      <c r="BD17" s="2214"/>
      <c r="BE17" s="2214"/>
      <c r="BF17" s="2214"/>
      <c r="BG17" s="2214"/>
      <c r="BH17" s="2214"/>
      <c r="BI17" s="2214"/>
      <c r="BJ17" s="2214"/>
      <c r="BK17" s="2214"/>
      <c r="BL17" s="2214"/>
      <c r="BM17" s="2214"/>
      <c r="BN17" s="2214"/>
      <c r="BO17" s="2214"/>
      <c r="BP17" s="2214"/>
      <c r="BQ17" s="2214"/>
      <c r="BR17" s="2214"/>
      <c r="BS17" s="2214"/>
      <c r="BT17" s="2214"/>
      <c r="BU17" s="2214"/>
      <c r="BV17" s="2214"/>
      <c r="BW17" s="2214"/>
      <c r="BX17" s="2214"/>
      <c r="BY17" s="2214"/>
      <c r="BZ17" s="2214"/>
      <c r="CA17" s="3"/>
    </row>
    <row r="18" spans="1:79" ht="17.100000000000001" customHeight="1" x14ac:dyDescent="0.15">
      <c r="A18" s="13"/>
      <c r="B18" s="2141"/>
      <c r="C18" s="2210"/>
      <c r="D18" s="2210"/>
      <c r="E18" s="2210"/>
      <c r="F18" s="2209"/>
      <c r="G18" s="2209"/>
      <c r="H18" s="2209"/>
      <c r="I18" s="2211"/>
      <c r="J18" s="2211"/>
      <c r="K18" s="2211"/>
      <c r="L18" s="2210"/>
      <c r="M18" s="2210"/>
      <c r="N18" s="2210"/>
      <c r="O18" s="2141"/>
      <c r="P18" s="3"/>
      <c r="Q18" s="2213"/>
      <c r="R18" s="2213"/>
      <c r="S18" s="2213"/>
      <c r="T18" s="2214"/>
      <c r="U18" s="2214"/>
      <c r="V18" s="2214"/>
      <c r="W18" s="2214"/>
      <c r="X18" s="2214"/>
      <c r="Y18" s="2214"/>
      <c r="Z18" s="2214"/>
      <c r="AA18" s="2214"/>
      <c r="AB18" s="2214"/>
      <c r="AC18" s="2214"/>
      <c r="AD18" s="2214"/>
      <c r="AE18" s="2214"/>
      <c r="AF18" s="2214"/>
      <c r="AG18" s="2214"/>
      <c r="AH18" s="2214"/>
      <c r="AI18" s="2214"/>
      <c r="AJ18" s="2214"/>
      <c r="AK18" s="2214"/>
      <c r="AL18" s="2214"/>
      <c r="AM18" s="2214"/>
      <c r="AN18" s="2214"/>
      <c r="AO18" s="2214"/>
      <c r="AP18" s="2214"/>
      <c r="AQ18" s="2214"/>
      <c r="AR18" s="2214"/>
      <c r="AS18" s="2214"/>
      <c r="AT18" s="2214"/>
      <c r="AU18" s="2214"/>
      <c r="AV18" s="2214"/>
      <c r="AW18" s="2214"/>
      <c r="AX18" s="2214"/>
      <c r="AY18" s="2214"/>
      <c r="AZ18" s="2214"/>
      <c r="BA18" s="2214"/>
      <c r="BB18" s="2214"/>
      <c r="BC18" s="2214"/>
      <c r="BD18" s="2214"/>
      <c r="BE18" s="2214"/>
      <c r="BF18" s="2214"/>
      <c r="BG18" s="2214"/>
      <c r="BH18" s="2214"/>
      <c r="BI18" s="2214"/>
      <c r="BJ18" s="2214"/>
      <c r="BK18" s="2214"/>
      <c r="BL18" s="2214"/>
      <c r="BM18" s="2214"/>
      <c r="BN18" s="2214"/>
      <c r="BO18" s="2214"/>
      <c r="BP18" s="2214"/>
      <c r="BQ18" s="2214"/>
      <c r="BR18" s="2214"/>
      <c r="BS18" s="2214"/>
      <c r="BT18" s="2214"/>
      <c r="BU18" s="2214"/>
      <c r="BV18" s="2214"/>
      <c r="BW18" s="2214"/>
      <c r="BX18" s="2214"/>
      <c r="BY18" s="2214"/>
      <c r="BZ18" s="2214"/>
      <c r="CA18" s="3"/>
    </row>
    <row r="19" spans="1:79" ht="17.100000000000001" customHeight="1" x14ac:dyDescent="0.15">
      <c r="A19" s="13"/>
      <c r="B19" s="2141"/>
      <c r="C19" s="2210"/>
      <c r="D19" s="2210"/>
      <c r="E19" s="2210"/>
      <c r="F19" s="2209"/>
      <c r="G19" s="2209"/>
      <c r="H19" s="2209"/>
      <c r="I19" s="2211"/>
      <c r="J19" s="2211"/>
      <c r="K19" s="2211"/>
      <c r="L19" s="2210"/>
      <c r="M19" s="2210"/>
      <c r="N19" s="2210"/>
      <c r="O19" s="2141"/>
      <c r="P19" s="3"/>
      <c r="Q19" s="2213"/>
      <c r="R19" s="2213"/>
      <c r="S19" s="2213"/>
      <c r="T19" s="2214"/>
      <c r="U19" s="2214"/>
      <c r="V19" s="2214"/>
      <c r="W19" s="2214"/>
      <c r="X19" s="2214"/>
      <c r="Y19" s="2214"/>
      <c r="Z19" s="2214"/>
      <c r="AA19" s="2214"/>
      <c r="AB19" s="2214"/>
      <c r="AC19" s="2214"/>
      <c r="AD19" s="2214"/>
      <c r="AE19" s="2214"/>
      <c r="AF19" s="2214"/>
      <c r="AG19" s="2214"/>
      <c r="AH19" s="2214"/>
      <c r="AI19" s="2214"/>
      <c r="AJ19" s="2214"/>
      <c r="AK19" s="2214"/>
      <c r="AL19" s="2214"/>
      <c r="AM19" s="2214"/>
      <c r="AN19" s="2214"/>
      <c r="AO19" s="2214"/>
      <c r="AP19" s="2214"/>
      <c r="AQ19" s="2214"/>
      <c r="AR19" s="2214"/>
      <c r="AS19" s="2214"/>
      <c r="AT19" s="2214"/>
      <c r="AU19" s="2214"/>
      <c r="AV19" s="2214"/>
      <c r="AW19" s="2214"/>
      <c r="AX19" s="2214"/>
      <c r="AY19" s="2214"/>
      <c r="AZ19" s="2214"/>
      <c r="BA19" s="2214"/>
      <c r="BB19" s="2214"/>
      <c r="BC19" s="2214"/>
      <c r="BD19" s="2214"/>
      <c r="BE19" s="2214"/>
      <c r="BF19" s="2214"/>
      <c r="BG19" s="2214"/>
      <c r="BH19" s="2214"/>
      <c r="BI19" s="2214"/>
      <c r="BJ19" s="2214"/>
      <c r="BK19" s="2214"/>
      <c r="BL19" s="2214"/>
      <c r="BM19" s="2214"/>
      <c r="BN19" s="2214"/>
      <c r="BO19" s="2214"/>
      <c r="BP19" s="2214"/>
      <c r="BQ19" s="2214"/>
      <c r="BR19" s="2214"/>
      <c r="BS19" s="2214"/>
      <c r="BT19" s="2214"/>
      <c r="BU19" s="2214"/>
      <c r="BV19" s="2214"/>
      <c r="BW19" s="2214"/>
      <c r="BX19" s="2214"/>
      <c r="BY19" s="2214"/>
      <c r="BZ19" s="2214"/>
      <c r="CA19" s="3"/>
    </row>
    <row r="20" spans="1:79" ht="17.100000000000001" customHeight="1" x14ac:dyDescent="0.15">
      <c r="A20" s="13"/>
      <c r="B20" s="2141"/>
      <c r="C20" s="2210"/>
      <c r="D20" s="2210"/>
      <c r="E20" s="2210"/>
      <c r="F20" s="2209"/>
      <c r="G20" s="2209"/>
      <c r="H20" s="2209"/>
      <c r="I20" s="2211"/>
      <c r="J20" s="2211"/>
      <c r="K20" s="2211"/>
      <c r="L20" s="2210"/>
      <c r="M20" s="2210"/>
      <c r="N20" s="2210"/>
      <c r="O20" s="2141"/>
      <c r="P20" s="3"/>
      <c r="Q20" s="2213"/>
      <c r="R20" s="2213"/>
      <c r="S20" s="2213"/>
      <c r="T20" s="2214"/>
      <c r="U20" s="2214"/>
      <c r="V20" s="2214"/>
      <c r="W20" s="2214"/>
      <c r="X20" s="2214"/>
      <c r="Y20" s="2214"/>
      <c r="Z20" s="2214"/>
      <c r="AA20" s="2214"/>
      <c r="AB20" s="2214"/>
      <c r="AC20" s="2214"/>
      <c r="AD20" s="2214"/>
      <c r="AE20" s="2214"/>
      <c r="AF20" s="2214"/>
      <c r="AG20" s="2214"/>
      <c r="AH20" s="2214"/>
      <c r="AI20" s="2214"/>
      <c r="AJ20" s="2214"/>
      <c r="AK20" s="2214"/>
      <c r="AL20" s="2214"/>
      <c r="AM20" s="2214"/>
      <c r="AN20" s="2214"/>
      <c r="AO20" s="2214"/>
      <c r="AP20" s="2214"/>
      <c r="AQ20" s="2214"/>
      <c r="AR20" s="2214"/>
      <c r="AS20" s="2214"/>
      <c r="AT20" s="2214"/>
      <c r="AU20" s="2214"/>
      <c r="AV20" s="2214"/>
      <c r="AW20" s="2214"/>
      <c r="AX20" s="2214"/>
      <c r="AY20" s="2214"/>
      <c r="AZ20" s="2214"/>
      <c r="BA20" s="2214"/>
      <c r="BB20" s="2214"/>
      <c r="BC20" s="2214"/>
      <c r="BD20" s="2214"/>
      <c r="BE20" s="2214"/>
      <c r="BF20" s="2214"/>
      <c r="BG20" s="2214"/>
      <c r="BH20" s="2214"/>
      <c r="BI20" s="2214"/>
      <c r="BJ20" s="2214"/>
      <c r="BK20" s="2214"/>
      <c r="BL20" s="2214"/>
      <c r="BM20" s="2214"/>
      <c r="BN20" s="2214"/>
      <c r="BO20" s="2214"/>
      <c r="BP20" s="2214"/>
      <c r="BQ20" s="2214"/>
      <c r="BR20" s="2214"/>
      <c r="BS20" s="2214"/>
      <c r="BT20" s="2214"/>
      <c r="BU20" s="2214"/>
      <c r="BV20" s="2214"/>
      <c r="BW20" s="2214"/>
      <c r="BX20" s="2214"/>
      <c r="BY20" s="2214"/>
      <c r="BZ20" s="2214"/>
      <c r="CA20" s="3"/>
    </row>
    <row r="21" spans="1:79" ht="17.100000000000001" customHeight="1" x14ac:dyDescent="0.15">
      <c r="A21" s="13"/>
      <c r="B21" s="2141"/>
      <c r="C21" s="2210"/>
      <c r="D21" s="2210"/>
      <c r="E21" s="2210"/>
      <c r="F21" s="2209"/>
      <c r="G21" s="2209"/>
      <c r="H21" s="2209"/>
      <c r="I21" s="2211"/>
      <c r="J21" s="2211"/>
      <c r="K21" s="2211"/>
      <c r="L21" s="2210"/>
      <c r="M21" s="2210"/>
      <c r="N21" s="2210"/>
      <c r="O21" s="2141"/>
      <c r="P21" s="3"/>
      <c r="Q21" s="2213"/>
      <c r="R21" s="2213"/>
      <c r="S21" s="2213"/>
      <c r="T21" s="2214"/>
      <c r="U21" s="2214"/>
      <c r="V21" s="2214"/>
      <c r="W21" s="2214"/>
      <c r="X21" s="2214"/>
      <c r="Y21" s="2214"/>
      <c r="Z21" s="2214"/>
      <c r="AA21" s="2214"/>
      <c r="AB21" s="2214"/>
      <c r="AC21" s="2214"/>
      <c r="AD21" s="2214"/>
      <c r="AE21" s="2214"/>
      <c r="AF21" s="2214"/>
      <c r="AG21" s="2214"/>
      <c r="AH21" s="2214"/>
      <c r="AI21" s="2214"/>
      <c r="AJ21" s="2214"/>
      <c r="AK21" s="2214"/>
      <c r="AL21" s="2214"/>
      <c r="AM21" s="2214"/>
      <c r="AN21" s="2214"/>
      <c r="AO21" s="2214"/>
      <c r="AP21" s="2214"/>
      <c r="AQ21" s="2214"/>
      <c r="AR21" s="2214"/>
      <c r="AS21" s="2214"/>
      <c r="AT21" s="2214"/>
      <c r="AU21" s="2214"/>
      <c r="AV21" s="2214"/>
      <c r="AW21" s="2214"/>
      <c r="AX21" s="2214"/>
      <c r="AY21" s="2214"/>
      <c r="AZ21" s="2214"/>
      <c r="BA21" s="2214"/>
      <c r="BB21" s="2214"/>
      <c r="BC21" s="2214"/>
      <c r="BD21" s="2214"/>
      <c r="BE21" s="2214"/>
      <c r="BF21" s="2214"/>
      <c r="BG21" s="2214"/>
      <c r="BH21" s="2214"/>
      <c r="BI21" s="2214"/>
      <c r="BJ21" s="2214"/>
      <c r="BK21" s="2214"/>
      <c r="BL21" s="2214"/>
      <c r="BM21" s="2214"/>
      <c r="BN21" s="2214"/>
      <c r="BO21" s="2214"/>
      <c r="BP21" s="2214"/>
      <c r="BQ21" s="2214"/>
      <c r="BR21" s="2214"/>
      <c r="BS21" s="2214"/>
      <c r="BT21" s="2214"/>
      <c r="BU21" s="2214"/>
      <c r="BV21" s="2214"/>
      <c r="BW21" s="2214"/>
      <c r="BX21" s="2214"/>
      <c r="BY21" s="2214"/>
      <c r="BZ21" s="2214"/>
      <c r="CA21" s="3"/>
    </row>
    <row r="22" spans="1:79" ht="17.100000000000001" customHeight="1" x14ac:dyDescent="0.15">
      <c r="A22" s="13"/>
      <c r="B22" s="2141"/>
      <c r="C22" s="2210"/>
      <c r="D22" s="2210"/>
      <c r="E22" s="2210"/>
      <c r="F22" s="2209"/>
      <c r="G22" s="2209"/>
      <c r="H22" s="2209"/>
      <c r="I22" s="2211"/>
      <c r="J22" s="2211"/>
      <c r="K22" s="2211"/>
      <c r="L22" s="2210"/>
      <c r="M22" s="2210"/>
      <c r="N22" s="2210"/>
      <c r="O22" s="2141"/>
      <c r="P22" s="3"/>
      <c r="Q22" s="2213"/>
      <c r="R22" s="2213"/>
      <c r="S22" s="2213"/>
      <c r="T22" s="2214"/>
      <c r="U22" s="2214"/>
      <c r="V22" s="2214"/>
      <c r="W22" s="2214"/>
      <c r="X22" s="2214"/>
      <c r="Y22" s="2214"/>
      <c r="Z22" s="2214"/>
      <c r="AA22" s="2214"/>
      <c r="AB22" s="2214"/>
      <c r="AC22" s="2214"/>
      <c r="AD22" s="2214"/>
      <c r="AE22" s="2214"/>
      <c r="AF22" s="2214"/>
      <c r="AG22" s="2214"/>
      <c r="AH22" s="2214"/>
      <c r="AI22" s="2214"/>
      <c r="AJ22" s="2214"/>
      <c r="AK22" s="2214"/>
      <c r="AL22" s="2214"/>
      <c r="AM22" s="2214"/>
      <c r="AN22" s="2214"/>
      <c r="AO22" s="2214"/>
      <c r="AP22" s="2214"/>
      <c r="AQ22" s="2214"/>
      <c r="AR22" s="2214"/>
      <c r="AS22" s="2214"/>
      <c r="AT22" s="2214"/>
      <c r="AU22" s="2214"/>
      <c r="AV22" s="2214"/>
      <c r="AW22" s="2214"/>
      <c r="AX22" s="2214"/>
      <c r="AY22" s="2214"/>
      <c r="AZ22" s="2214"/>
      <c r="BA22" s="2214"/>
      <c r="BB22" s="2214"/>
      <c r="BC22" s="2214"/>
      <c r="BD22" s="2214"/>
      <c r="BE22" s="2214"/>
      <c r="BF22" s="2214"/>
      <c r="BG22" s="2214"/>
      <c r="BH22" s="2214"/>
      <c r="BI22" s="2214"/>
      <c r="BJ22" s="2214"/>
      <c r="BK22" s="2214"/>
      <c r="BL22" s="2214"/>
      <c r="BM22" s="2214"/>
      <c r="BN22" s="2214"/>
      <c r="BO22" s="2214"/>
      <c r="BP22" s="2214"/>
      <c r="BQ22" s="2214"/>
      <c r="BR22" s="2214"/>
      <c r="BS22" s="2214"/>
      <c r="BT22" s="2214"/>
      <c r="BU22" s="2214"/>
      <c r="BV22" s="2214"/>
      <c r="BW22" s="2214"/>
      <c r="BX22" s="2214"/>
      <c r="BY22" s="2214"/>
      <c r="BZ22" s="2214"/>
      <c r="CA22" s="3"/>
    </row>
    <row r="23" spans="1:79" ht="17.100000000000001" customHeight="1" x14ac:dyDescent="0.15">
      <c r="A23" s="13"/>
      <c r="B23" s="2141"/>
      <c r="C23" s="2142"/>
      <c r="D23" s="2142"/>
      <c r="E23" s="2142"/>
      <c r="F23" s="2209"/>
      <c r="G23" s="2209"/>
      <c r="H23" s="2209"/>
      <c r="I23" s="2142"/>
      <c r="J23" s="2142"/>
      <c r="K23" s="2142"/>
      <c r="L23" s="2142"/>
      <c r="M23" s="2142"/>
      <c r="N23" s="2142"/>
      <c r="O23" s="2141"/>
      <c r="P23" s="3"/>
      <c r="Q23" s="470"/>
      <c r="R23" s="470"/>
      <c r="S23" s="470"/>
      <c r="T23" s="2214"/>
      <c r="U23" s="2214"/>
      <c r="V23" s="2214"/>
      <c r="W23" s="2214"/>
      <c r="X23" s="2214"/>
      <c r="Y23" s="2214"/>
      <c r="Z23" s="2214"/>
      <c r="AA23" s="2214"/>
      <c r="AB23" s="2214"/>
      <c r="AC23" s="2214"/>
      <c r="AD23" s="2214"/>
      <c r="AE23" s="2214"/>
      <c r="AF23" s="2214"/>
      <c r="AG23" s="2214"/>
      <c r="AH23" s="2214"/>
      <c r="AI23" s="2214"/>
      <c r="AJ23" s="2214"/>
      <c r="AK23" s="2214"/>
      <c r="AL23" s="2214"/>
      <c r="AM23" s="2214"/>
      <c r="AN23" s="2214"/>
      <c r="AO23" s="2214"/>
      <c r="AP23" s="2214"/>
      <c r="AQ23" s="2214"/>
      <c r="AR23" s="2214"/>
      <c r="AS23" s="2214"/>
      <c r="AT23" s="2214"/>
      <c r="AU23" s="2214"/>
      <c r="AV23" s="2214"/>
      <c r="AW23" s="2214"/>
      <c r="AX23" s="2214"/>
      <c r="AY23" s="2214"/>
      <c r="AZ23" s="2214"/>
      <c r="BA23" s="2214"/>
      <c r="BB23" s="2214"/>
      <c r="BC23" s="2214"/>
      <c r="BD23" s="2214"/>
      <c r="BE23" s="2214"/>
      <c r="BF23" s="2214"/>
      <c r="BG23" s="2214"/>
      <c r="BH23" s="2214"/>
      <c r="BI23" s="2214"/>
      <c r="BJ23" s="2214"/>
      <c r="BK23" s="2214"/>
      <c r="BL23" s="2214"/>
      <c r="BM23" s="2214"/>
      <c r="BN23" s="2214"/>
      <c r="BO23" s="2214"/>
      <c r="BP23" s="2214"/>
      <c r="BQ23" s="2214"/>
      <c r="BR23" s="2214"/>
      <c r="BS23" s="2214"/>
      <c r="BT23" s="2214"/>
      <c r="BU23" s="2214"/>
      <c r="BV23" s="2214"/>
      <c r="BW23" s="2214"/>
      <c r="BX23" s="2214"/>
      <c r="BY23" s="2214"/>
      <c r="BZ23" s="2214"/>
      <c r="CA23" s="3"/>
    </row>
    <row r="24" spans="1:79" ht="17.100000000000001" customHeight="1" x14ac:dyDescent="0.15">
      <c r="A24" s="13"/>
      <c r="B24" s="2141"/>
      <c r="C24" s="2142"/>
      <c r="D24" s="2142"/>
      <c r="E24" s="2142"/>
      <c r="F24" s="2209"/>
      <c r="G24" s="2209"/>
      <c r="H24" s="2209"/>
      <c r="I24" s="2142"/>
      <c r="J24" s="2142"/>
      <c r="K24" s="2142"/>
      <c r="L24" s="2142"/>
      <c r="M24" s="2142"/>
      <c r="N24" s="2142"/>
      <c r="O24" s="2141"/>
      <c r="P24" s="3"/>
      <c r="Q24" s="470"/>
      <c r="R24" s="470"/>
      <c r="S24" s="470"/>
      <c r="T24" s="2214"/>
      <c r="U24" s="2214"/>
      <c r="V24" s="2214"/>
      <c r="W24" s="2214"/>
      <c r="X24" s="2214"/>
      <c r="Y24" s="2214"/>
      <c r="Z24" s="2214"/>
      <c r="AA24" s="2214"/>
      <c r="AB24" s="2214"/>
      <c r="AC24" s="2214"/>
      <c r="AD24" s="2214"/>
      <c r="AE24" s="2214"/>
      <c r="AF24" s="2214"/>
      <c r="AG24" s="2214"/>
      <c r="AH24" s="2214"/>
      <c r="AI24" s="2214"/>
      <c r="AJ24" s="2214"/>
      <c r="AK24" s="2214"/>
      <c r="AL24" s="2214"/>
      <c r="AM24" s="2214"/>
      <c r="AN24" s="2214"/>
      <c r="AO24" s="2214"/>
      <c r="AP24" s="2214"/>
      <c r="AQ24" s="2214"/>
      <c r="AR24" s="2214"/>
      <c r="AS24" s="2214"/>
      <c r="AT24" s="2214"/>
      <c r="AU24" s="2214"/>
      <c r="AV24" s="2214"/>
      <c r="AW24" s="2214"/>
      <c r="AX24" s="2214"/>
      <c r="AY24" s="2214"/>
      <c r="AZ24" s="2214"/>
      <c r="BA24" s="2214"/>
      <c r="BB24" s="2214"/>
      <c r="BC24" s="2214"/>
      <c r="BD24" s="2214"/>
      <c r="BE24" s="2214"/>
      <c r="BF24" s="2214"/>
      <c r="BG24" s="2214"/>
      <c r="BH24" s="2214"/>
      <c r="BI24" s="2214"/>
      <c r="BJ24" s="2214"/>
      <c r="BK24" s="2214"/>
      <c r="BL24" s="2214"/>
      <c r="BM24" s="2214"/>
      <c r="BN24" s="2214"/>
      <c r="BO24" s="2214"/>
      <c r="BP24" s="2214"/>
      <c r="BQ24" s="2214"/>
      <c r="BR24" s="2214"/>
      <c r="BS24" s="2214"/>
      <c r="BT24" s="2214"/>
      <c r="BU24" s="2214"/>
      <c r="BV24" s="2214"/>
      <c r="BW24" s="2214"/>
      <c r="BX24" s="2214"/>
      <c r="BY24" s="2214"/>
      <c r="BZ24" s="2214"/>
      <c r="CA24" s="3"/>
    </row>
    <row r="25" spans="1:79" ht="17.100000000000001" customHeight="1" x14ac:dyDescent="0.15">
      <c r="A25" s="13"/>
      <c r="B25" s="2141"/>
      <c r="C25" s="2142"/>
      <c r="D25" s="2142"/>
      <c r="E25" s="2142"/>
      <c r="F25" s="2209"/>
      <c r="G25" s="2209"/>
      <c r="H25" s="2209"/>
      <c r="I25" s="2142"/>
      <c r="J25" s="2142"/>
      <c r="K25" s="2142"/>
      <c r="L25" s="2142"/>
      <c r="M25" s="2142"/>
      <c r="N25" s="2142"/>
      <c r="O25" s="2141"/>
      <c r="P25" s="3"/>
      <c r="Q25" s="470"/>
      <c r="R25" s="470"/>
      <c r="S25" s="470"/>
      <c r="T25" s="2214"/>
      <c r="U25" s="2214"/>
      <c r="V25" s="2214"/>
      <c r="W25" s="2214"/>
      <c r="X25" s="2214"/>
      <c r="Y25" s="2214"/>
      <c r="Z25" s="2214"/>
      <c r="AA25" s="2214"/>
      <c r="AB25" s="2214"/>
      <c r="AC25" s="2214"/>
      <c r="AD25" s="2214"/>
      <c r="AE25" s="2214"/>
      <c r="AF25" s="2214"/>
      <c r="AG25" s="2214"/>
      <c r="AH25" s="2214"/>
      <c r="AI25" s="2214"/>
      <c r="AJ25" s="2214"/>
      <c r="AK25" s="2214"/>
      <c r="AL25" s="2214"/>
      <c r="AM25" s="2214"/>
      <c r="AN25" s="2214"/>
      <c r="AO25" s="2214"/>
      <c r="AP25" s="2214"/>
      <c r="AQ25" s="2214"/>
      <c r="AR25" s="2214"/>
      <c r="AS25" s="2214"/>
      <c r="AT25" s="2214"/>
      <c r="AU25" s="2214"/>
      <c r="AV25" s="2214"/>
      <c r="AW25" s="2214"/>
      <c r="AX25" s="2214"/>
      <c r="AY25" s="2214"/>
      <c r="AZ25" s="2214"/>
      <c r="BA25" s="2214"/>
      <c r="BB25" s="2214"/>
      <c r="BC25" s="2214"/>
      <c r="BD25" s="2214"/>
      <c r="BE25" s="2214"/>
      <c r="BF25" s="2214"/>
      <c r="BG25" s="2214"/>
      <c r="BH25" s="2214"/>
      <c r="BI25" s="2214"/>
      <c r="BJ25" s="2214"/>
      <c r="BK25" s="2214"/>
      <c r="BL25" s="2214"/>
      <c r="BM25" s="2214"/>
      <c r="BN25" s="2214"/>
      <c r="BO25" s="2214"/>
      <c r="BP25" s="2214"/>
      <c r="BQ25" s="2214"/>
      <c r="BR25" s="2214"/>
      <c r="BS25" s="2214"/>
      <c r="BT25" s="2214"/>
      <c r="BU25" s="2214"/>
      <c r="BV25" s="2214"/>
      <c r="BW25" s="2214"/>
      <c r="BX25" s="2214"/>
      <c r="BY25" s="2214"/>
      <c r="BZ25" s="2214"/>
      <c r="CA25" s="3"/>
    </row>
    <row r="26" spans="1:79" ht="17.100000000000001" customHeight="1" x14ac:dyDescent="0.15">
      <c r="A26" s="13"/>
      <c r="B26" s="2141"/>
      <c r="C26" s="2142"/>
      <c r="D26" s="2142"/>
      <c r="E26" s="2142"/>
      <c r="F26" s="2209"/>
      <c r="G26" s="2209"/>
      <c r="H26" s="2209"/>
      <c r="I26" s="2142"/>
      <c r="J26" s="2142"/>
      <c r="K26" s="2142"/>
      <c r="L26" s="2142"/>
      <c r="M26" s="2142"/>
      <c r="N26" s="2142"/>
      <c r="O26" s="2141"/>
      <c r="P26" s="3"/>
      <c r="Q26" s="470"/>
      <c r="R26" s="470"/>
      <c r="S26" s="470"/>
      <c r="T26" s="2214"/>
      <c r="U26" s="2214"/>
      <c r="V26" s="2214"/>
      <c r="W26" s="2214"/>
      <c r="X26" s="2214"/>
      <c r="Y26" s="2214"/>
      <c r="Z26" s="2214"/>
      <c r="AA26" s="2214"/>
      <c r="AB26" s="2214"/>
      <c r="AC26" s="2214"/>
      <c r="AD26" s="2214"/>
      <c r="AE26" s="2214"/>
      <c r="AF26" s="2214"/>
      <c r="AG26" s="2214"/>
      <c r="AH26" s="2214"/>
      <c r="AI26" s="2214"/>
      <c r="AJ26" s="2214"/>
      <c r="AK26" s="2214"/>
      <c r="AL26" s="2214"/>
      <c r="AM26" s="2214"/>
      <c r="AN26" s="2214"/>
      <c r="AO26" s="2214"/>
      <c r="AP26" s="2214"/>
      <c r="AQ26" s="2214"/>
      <c r="AR26" s="2214"/>
      <c r="AS26" s="2214"/>
      <c r="AT26" s="2214"/>
      <c r="AU26" s="2214"/>
      <c r="AV26" s="2214"/>
      <c r="AW26" s="2214"/>
      <c r="AX26" s="2214"/>
      <c r="AY26" s="2214"/>
      <c r="AZ26" s="2214"/>
      <c r="BA26" s="2214"/>
      <c r="BB26" s="2214"/>
      <c r="BC26" s="2214"/>
      <c r="BD26" s="2214"/>
      <c r="BE26" s="2214"/>
      <c r="BF26" s="2214"/>
      <c r="BG26" s="2214"/>
      <c r="BH26" s="2214"/>
      <c r="BI26" s="2214"/>
      <c r="BJ26" s="2214"/>
      <c r="BK26" s="2214"/>
      <c r="BL26" s="2214"/>
      <c r="BM26" s="2214"/>
      <c r="BN26" s="2214"/>
      <c r="BO26" s="2214"/>
      <c r="BP26" s="2214"/>
      <c r="BQ26" s="2214"/>
      <c r="BR26" s="2214"/>
      <c r="BS26" s="2214"/>
      <c r="BT26" s="2214"/>
      <c r="BU26" s="2214"/>
      <c r="BV26" s="2214"/>
      <c r="BW26" s="2214"/>
      <c r="BX26" s="2214"/>
      <c r="BY26" s="2214"/>
      <c r="BZ26" s="2214"/>
      <c r="CA26" s="3"/>
    </row>
    <row r="27" spans="1:79" ht="17.100000000000001" customHeight="1" x14ac:dyDescent="0.15">
      <c r="A27" s="13"/>
      <c r="B27" s="2141"/>
      <c r="C27" s="2142"/>
      <c r="D27" s="2142"/>
      <c r="E27" s="2142"/>
      <c r="F27" s="2209"/>
      <c r="G27" s="2209"/>
      <c r="H27" s="2209"/>
      <c r="I27" s="2142"/>
      <c r="J27" s="2142"/>
      <c r="K27" s="2142"/>
      <c r="L27" s="2142"/>
      <c r="M27" s="2142"/>
      <c r="N27" s="2142"/>
      <c r="O27" s="2141"/>
      <c r="P27" s="3"/>
      <c r="Q27" s="470"/>
      <c r="R27" s="470"/>
      <c r="S27" s="470"/>
      <c r="T27" s="2214"/>
      <c r="U27" s="2214"/>
      <c r="V27" s="2214"/>
      <c r="W27" s="2214"/>
      <c r="X27" s="2214"/>
      <c r="Y27" s="2214"/>
      <c r="Z27" s="2214"/>
      <c r="AA27" s="2214"/>
      <c r="AB27" s="2214"/>
      <c r="AC27" s="2214"/>
      <c r="AD27" s="2214"/>
      <c r="AE27" s="2214"/>
      <c r="AF27" s="2214"/>
      <c r="AG27" s="2214"/>
      <c r="AH27" s="2214"/>
      <c r="AI27" s="2214"/>
      <c r="AJ27" s="2214"/>
      <c r="AK27" s="2214"/>
      <c r="AL27" s="2214"/>
      <c r="AM27" s="2214"/>
      <c r="AN27" s="2214"/>
      <c r="AO27" s="2214"/>
      <c r="AP27" s="2214"/>
      <c r="AQ27" s="2214"/>
      <c r="AR27" s="2214"/>
      <c r="AS27" s="2214"/>
      <c r="AT27" s="2214"/>
      <c r="AU27" s="2214"/>
      <c r="AV27" s="2214"/>
      <c r="AW27" s="2214"/>
      <c r="AX27" s="2214"/>
      <c r="AY27" s="2214"/>
      <c r="AZ27" s="2214"/>
      <c r="BA27" s="2214"/>
      <c r="BB27" s="2214"/>
      <c r="BC27" s="2214"/>
      <c r="BD27" s="2214"/>
      <c r="BE27" s="2214"/>
      <c r="BF27" s="2214"/>
      <c r="BG27" s="2214"/>
      <c r="BH27" s="2214"/>
      <c r="BI27" s="2214"/>
      <c r="BJ27" s="2214"/>
      <c r="BK27" s="2214"/>
      <c r="BL27" s="2214"/>
      <c r="BM27" s="2214"/>
      <c r="BN27" s="2214"/>
      <c r="BO27" s="2214"/>
      <c r="BP27" s="2214"/>
      <c r="BQ27" s="2214"/>
      <c r="BR27" s="2214"/>
      <c r="BS27" s="2214"/>
      <c r="BT27" s="2214"/>
      <c r="BU27" s="2214"/>
      <c r="BV27" s="2214"/>
      <c r="BW27" s="2214"/>
      <c r="BX27" s="2214"/>
      <c r="BY27" s="2214"/>
      <c r="BZ27" s="2214"/>
      <c r="CA27" s="3"/>
    </row>
    <row r="28" spans="1:79" ht="17.100000000000001" customHeight="1" x14ac:dyDescent="0.15">
      <c r="A28" s="13"/>
      <c r="B28" s="2141"/>
      <c r="C28" s="2142"/>
      <c r="D28" s="2142"/>
      <c r="E28" s="2142"/>
      <c r="F28" s="2209"/>
      <c r="G28" s="2209"/>
      <c r="H28" s="2209"/>
      <c r="I28" s="2142"/>
      <c r="J28" s="2142"/>
      <c r="K28" s="2142"/>
      <c r="L28" s="2142"/>
      <c r="M28" s="2142"/>
      <c r="N28" s="2142"/>
      <c r="O28" s="2141"/>
      <c r="P28" s="3"/>
      <c r="Q28" s="470"/>
      <c r="R28" s="470"/>
      <c r="S28" s="470"/>
      <c r="T28" s="2214"/>
      <c r="U28" s="2214"/>
      <c r="V28" s="2214"/>
      <c r="W28" s="2214"/>
      <c r="X28" s="2214"/>
      <c r="Y28" s="2214"/>
      <c r="Z28" s="2214"/>
      <c r="AA28" s="2214"/>
      <c r="AB28" s="2214"/>
      <c r="AC28" s="2214"/>
      <c r="AD28" s="2214"/>
      <c r="AE28" s="2214"/>
      <c r="AF28" s="2214"/>
      <c r="AG28" s="2214"/>
      <c r="AH28" s="2214"/>
      <c r="AI28" s="2214"/>
      <c r="AJ28" s="2214"/>
      <c r="AK28" s="2214"/>
      <c r="AL28" s="2214"/>
      <c r="AM28" s="2214"/>
      <c r="AN28" s="2214"/>
      <c r="AO28" s="2214"/>
      <c r="AP28" s="2214"/>
      <c r="AQ28" s="2214"/>
      <c r="AR28" s="2214"/>
      <c r="AS28" s="2214"/>
      <c r="AT28" s="2214"/>
      <c r="AU28" s="2214"/>
      <c r="AV28" s="2214"/>
      <c r="AW28" s="2214"/>
      <c r="AX28" s="2214"/>
      <c r="AY28" s="2214"/>
      <c r="AZ28" s="2214"/>
      <c r="BA28" s="2214"/>
      <c r="BB28" s="2214"/>
      <c r="BC28" s="2214"/>
      <c r="BD28" s="2214"/>
      <c r="BE28" s="2214"/>
      <c r="BF28" s="2214"/>
      <c r="BG28" s="2214"/>
      <c r="BH28" s="2214"/>
      <c r="BI28" s="2214"/>
      <c r="BJ28" s="2214"/>
      <c r="BK28" s="2214"/>
      <c r="BL28" s="2214"/>
      <c r="BM28" s="2214"/>
      <c r="BN28" s="2214"/>
      <c r="BO28" s="2214"/>
      <c r="BP28" s="2214"/>
      <c r="BQ28" s="2214"/>
      <c r="BR28" s="2214"/>
      <c r="BS28" s="2214"/>
      <c r="BT28" s="2214"/>
      <c r="BU28" s="2214"/>
      <c r="BV28" s="2214"/>
      <c r="BW28" s="2214"/>
      <c r="BX28" s="2214"/>
      <c r="BY28" s="2214"/>
      <c r="BZ28" s="2214"/>
      <c r="CA28" s="3"/>
    </row>
    <row r="29" spans="1:79" ht="17.100000000000001" customHeight="1" x14ac:dyDescent="0.15">
      <c r="A29" s="13"/>
      <c r="B29" s="2141"/>
      <c r="C29" s="2142"/>
      <c r="D29" s="2142"/>
      <c r="E29" s="2142"/>
      <c r="F29" s="2209"/>
      <c r="G29" s="2209"/>
      <c r="H29" s="2209"/>
      <c r="I29" s="2142"/>
      <c r="J29" s="2142"/>
      <c r="K29" s="2142"/>
      <c r="L29" s="2142"/>
      <c r="M29" s="2142"/>
      <c r="N29" s="2142"/>
      <c r="O29" s="2141"/>
      <c r="P29" s="3"/>
      <c r="Q29" s="470"/>
      <c r="R29" s="470"/>
      <c r="S29" s="470"/>
      <c r="T29" s="2214"/>
      <c r="U29" s="2214"/>
      <c r="V29" s="2214"/>
      <c r="W29" s="2214"/>
      <c r="X29" s="2214"/>
      <c r="Y29" s="2214"/>
      <c r="Z29" s="2214"/>
      <c r="AA29" s="2214"/>
      <c r="AB29" s="2214"/>
      <c r="AC29" s="2214"/>
      <c r="AD29" s="2214"/>
      <c r="AE29" s="2214"/>
      <c r="AF29" s="2214"/>
      <c r="AG29" s="2214"/>
      <c r="AH29" s="2214"/>
      <c r="AI29" s="2214"/>
      <c r="AJ29" s="2214"/>
      <c r="AK29" s="2214"/>
      <c r="AL29" s="2214"/>
      <c r="AM29" s="2214"/>
      <c r="AN29" s="2214"/>
      <c r="AO29" s="2214"/>
      <c r="AP29" s="2214"/>
      <c r="AQ29" s="2214"/>
      <c r="AR29" s="2214"/>
      <c r="AS29" s="2214"/>
      <c r="AT29" s="2214"/>
      <c r="AU29" s="2214"/>
      <c r="AV29" s="2214"/>
      <c r="AW29" s="2214"/>
      <c r="AX29" s="2214"/>
      <c r="AY29" s="2214"/>
      <c r="AZ29" s="2214"/>
      <c r="BA29" s="2214"/>
      <c r="BB29" s="2214"/>
      <c r="BC29" s="2214"/>
      <c r="BD29" s="2214"/>
      <c r="BE29" s="2214"/>
      <c r="BF29" s="2214"/>
      <c r="BG29" s="2214"/>
      <c r="BH29" s="2214"/>
      <c r="BI29" s="2214"/>
      <c r="BJ29" s="2214"/>
      <c r="BK29" s="2214"/>
      <c r="BL29" s="2214"/>
      <c r="BM29" s="2214"/>
      <c r="BN29" s="2214"/>
      <c r="BO29" s="2214"/>
      <c r="BP29" s="2214"/>
      <c r="BQ29" s="2214"/>
      <c r="BR29" s="2214"/>
      <c r="BS29" s="2214"/>
      <c r="BT29" s="2214"/>
      <c r="BU29" s="2214"/>
      <c r="BV29" s="2214"/>
      <c r="BW29" s="2214"/>
      <c r="BX29" s="2214"/>
      <c r="BY29" s="2214"/>
      <c r="BZ29" s="2214"/>
      <c r="CA29" s="3"/>
    </row>
    <row r="30" spans="1:79" ht="17.100000000000001" customHeight="1" x14ac:dyDescent="0.15">
      <c r="A30" s="13"/>
      <c r="B30" s="2141"/>
      <c r="C30" s="2142"/>
      <c r="D30" s="2142"/>
      <c r="E30" s="2142"/>
      <c r="F30" s="2209"/>
      <c r="G30" s="2209"/>
      <c r="H30" s="2209"/>
      <c r="I30" s="2142"/>
      <c r="J30" s="2142"/>
      <c r="K30" s="2142"/>
      <c r="L30" s="2142"/>
      <c r="M30" s="2142"/>
      <c r="N30" s="2142"/>
      <c r="O30" s="2141"/>
      <c r="P30" s="3"/>
      <c r="Q30" s="470"/>
      <c r="R30" s="470"/>
      <c r="S30" s="470"/>
      <c r="T30" s="2214"/>
      <c r="U30" s="2214"/>
      <c r="V30" s="2214"/>
      <c r="W30" s="2214"/>
      <c r="X30" s="2214"/>
      <c r="Y30" s="2214"/>
      <c r="Z30" s="2214"/>
      <c r="AA30" s="2214"/>
      <c r="AB30" s="2214"/>
      <c r="AC30" s="2214"/>
      <c r="AD30" s="2214"/>
      <c r="AE30" s="2214"/>
      <c r="AF30" s="2214"/>
      <c r="AG30" s="2214"/>
      <c r="AH30" s="2214"/>
      <c r="AI30" s="2214"/>
      <c r="AJ30" s="2214"/>
      <c r="AK30" s="2214"/>
      <c r="AL30" s="2214"/>
      <c r="AM30" s="2214"/>
      <c r="AN30" s="2214"/>
      <c r="AO30" s="2214"/>
      <c r="AP30" s="2214"/>
      <c r="AQ30" s="2214"/>
      <c r="AR30" s="2214"/>
      <c r="AS30" s="2214"/>
      <c r="AT30" s="2214"/>
      <c r="AU30" s="2214"/>
      <c r="AV30" s="2214"/>
      <c r="AW30" s="2214"/>
      <c r="AX30" s="2214"/>
      <c r="AY30" s="2214"/>
      <c r="AZ30" s="2214"/>
      <c r="BA30" s="2214"/>
      <c r="BB30" s="2214"/>
      <c r="BC30" s="2214"/>
      <c r="BD30" s="2214"/>
      <c r="BE30" s="2214"/>
      <c r="BF30" s="2214"/>
      <c r="BG30" s="2214"/>
      <c r="BH30" s="2214"/>
      <c r="BI30" s="2214"/>
      <c r="BJ30" s="2214"/>
      <c r="BK30" s="2214"/>
      <c r="BL30" s="2214"/>
      <c r="BM30" s="2214"/>
      <c r="BN30" s="2214"/>
      <c r="BO30" s="2214"/>
      <c r="BP30" s="2214"/>
      <c r="BQ30" s="2214"/>
      <c r="BR30" s="2214"/>
      <c r="BS30" s="2214"/>
      <c r="BT30" s="2214"/>
      <c r="BU30" s="2214"/>
      <c r="BV30" s="2214"/>
      <c r="BW30" s="2214"/>
      <c r="BX30" s="2214"/>
      <c r="BY30" s="2214"/>
      <c r="BZ30" s="2214"/>
      <c r="CA30" s="3"/>
    </row>
    <row r="31" spans="1:79" ht="17.100000000000001" customHeight="1" x14ac:dyDescent="0.15">
      <c r="A31" s="13"/>
      <c r="B31" s="2141"/>
      <c r="C31" s="2142"/>
      <c r="D31" s="2142"/>
      <c r="E31" s="2142"/>
      <c r="F31" s="2209"/>
      <c r="G31" s="2209"/>
      <c r="H31" s="2209"/>
      <c r="I31" s="2142"/>
      <c r="J31" s="2142"/>
      <c r="K31" s="2142"/>
      <c r="L31" s="2142"/>
      <c r="M31" s="2142"/>
      <c r="N31" s="2142"/>
      <c r="O31" s="2141"/>
      <c r="P31" s="3"/>
      <c r="Q31" s="470"/>
      <c r="R31" s="470"/>
      <c r="S31" s="470"/>
      <c r="T31" s="2214"/>
      <c r="U31" s="2214"/>
      <c r="V31" s="2214"/>
      <c r="W31" s="2214"/>
      <c r="X31" s="2214"/>
      <c r="Y31" s="2214"/>
      <c r="Z31" s="2214"/>
      <c r="AA31" s="2214"/>
      <c r="AB31" s="2214"/>
      <c r="AC31" s="2214"/>
      <c r="AD31" s="2214"/>
      <c r="AE31" s="2214"/>
      <c r="AF31" s="2214"/>
      <c r="AG31" s="2214"/>
      <c r="AH31" s="2214"/>
      <c r="AI31" s="2214"/>
      <c r="AJ31" s="2214"/>
      <c r="AK31" s="2214"/>
      <c r="AL31" s="2214"/>
      <c r="AM31" s="2214"/>
      <c r="AN31" s="2214"/>
      <c r="AO31" s="2214"/>
      <c r="AP31" s="2214"/>
      <c r="AQ31" s="2214"/>
      <c r="AR31" s="2214"/>
      <c r="AS31" s="2214"/>
      <c r="AT31" s="2214"/>
      <c r="AU31" s="2214"/>
      <c r="AV31" s="2214"/>
      <c r="AW31" s="2214"/>
      <c r="AX31" s="2214"/>
      <c r="AY31" s="2214"/>
      <c r="AZ31" s="2214"/>
      <c r="BA31" s="2214"/>
      <c r="BB31" s="2214"/>
      <c r="BC31" s="2214"/>
      <c r="BD31" s="2214"/>
      <c r="BE31" s="2214"/>
      <c r="BF31" s="2214"/>
      <c r="BG31" s="2214"/>
      <c r="BH31" s="2214"/>
      <c r="BI31" s="2214"/>
      <c r="BJ31" s="2214"/>
      <c r="BK31" s="2214"/>
      <c r="BL31" s="2214"/>
      <c r="BM31" s="2214"/>
      <c r="BN31" s="2214"/>
      <c r="BO31" s="2214"/>
      <c r="BP31" s="2214"/>
      <c r="BQ31" s="2214"/>
      <c r="BR31" s="2214"/>
      <c r="BS31" s="2214"/>
      <c r="BT31" s="2214"/>
      <c r="BU31" s="2214"/>
      <c r="BV31" s="2214"/>
      <c r="BW31" s="2214"/>
      <c r="BX31" s="2214"/>
      <c r="BY31" s="2214"/>
      <c r="BZ31" s="2214"/>
      <c r="CA31" s="3"/>
    </row>
    <row r="32" spans="1:79" ht="17.100000000000001" customHeight="1" x14ac:dyDescent="0.15">
      <c r="A32" s="13"/>
      <c r="B32" s="2141"/>
      <c r="C32" s="2142"/>
      <c r="D32" s="2142"/>
      <c r="E32" s="2142"/>
      <c r="F32" s="2209"/>
      <c r="G32" s="2209"/>
      <c r="H32" s="2209"/>
      <c r="I32" s="2142"/>
      <c r="J32" s="2142"/>
      <c r="K32" s="2142"/>
      <c r="L32" s="2142"/>
      <c r="M32" s="2142"/>
      <c r="N32" s="2142"/>
      <c r="O32" s="2141"/>
      <c r="P32" s="3"/>
      <c r="Q32" s="470"/>
      <c r="R32" s="470"/>
      <c r="S32" s="470"/>
      <c r="T32" s="2214"/>
      <c r="U32" s="2214"/>
      <c r="V32" s="2214"/>
      <c r="W32" s="2214"/>
      <c r="X32" s="2214"/>
      <c r="Y32" s="2214"/>
      <c r="Z32" s="2214"/>
      <c r="AA32" s="2214"/>
      <c r="AB32" s="2214"/>
      <c r="AC32" s="2214"/>
      <c r="AD32" s="2214"/>
      <c r="AE32" s="2214"/>
      <c r="AF32" s="2214"/>
      <c r="AG32" s="2214"/>
      <c r="AH32" s="2214"/>
      <c r="AI32" s="2214"/>
      <c r="AJ32" s="2214"/>
      <c r="AK32" s="2214"/>
      <c r="AL32" s="2214"/>
      <c r="AM32" s="2214"/>
      <c r="AN32" s="2214"/>
      <c r="AO32" s="2214"/>
      <c r="AP32" s="2214"/>
      <c r="AQ32" s="2214"/>
      <c r="AR32" s="2214"/>
      <c r="AS32" s="2214"/>
      <c r="AT32" s="2214"/>
      <c r="AU32" s="2214"/>
      <c r="AV32" s="2214"/>
      <c r="AW32" s="2214"/>
      <c r="AX32" s="2214"/>
      <c r="AY32" s="2214"/>
      <c r="AZ32" s="2214"/>
      <c r="BA32" s="2214"/>
      <c r="BB32" s="2214"/>
      <c r="BC32" s="2214"/>
      <c r="BD32" s="2214"/>
      <c r="BE32" s="2214"/>
      <c r="BF32" s="2214"/>
      <c r="BG32" s="2214"/>
      <c r="BH32" s="2214"/>
      <c r="BI32" s="2214"/>
      <c r="BJ32" s="2214"/>
      <c r="BK32" s="2214"/>
      <c r="BL32" s="2214"/>
      <c r="BM32" s="2214"/>
      <c r="BN32" s="2214"/>
      <c r="BO32" s="2214"/>
      <c r="BP32" s="2214"/>
      <c r="BQ32" s="2214"/>
      <c r="BR32" s="2214"/>
      <c r="BS32" s="2214"/>
      <c r="BT32" s="2214"/>
      <c r="BU32" s="2214"/>
      <c r="BV32" s="2214"/>
      <c r="BW32" s="2214"/>
      <c r="BX32" s="2214"/>
      <c r="BY32" s="2214"/>
      <c r="BZ32" s="2214"/>
      <c r="CA32" s="3"/>
    </row>
    <row r="33" spans="1:79" ht="17.100000000000001" customHeight="1" x14ac:dyDescent="0.15">
      <c r="A33" s="13"/>
      <c r="B33" s="2141"/>
      <c r="C33" s="2142"/>
      <c r="D33" s="2142"/>
      <c r="E33" s="2142"/>
      <c r="F33" s="2209"/>
      <c r="G33" s="2209"/>
      <c r="H33" s="2209"/>
      <c r="I33" s="2142"/>
      <c r="J33" s="2142"/>
      <c r="K33" s="2142"/>
      <c r="L33" s="2142"/>
      <c r="M33" s="2142"/>
      <c r="N33" s="2142"/>
      <c r="O33" s="2141"/>
      <c r="P33" s="3"/>
      <c r="Q33" s="470"/>
      <c r="R33" s="470"/>
      <c r="S33" s="470"/>
      <c r="T33" s="2214"/>
      <c r="U33" s="2214"/>
      <c r="V33" s="2214"/>
      <c r="W33" s="2214"/>
      <c r="X33" s="2214"/>
      <c r="Y33" s="2214"/>
      <c r="Z33" s="2214"/>
      <c r="AA33" s="2214"/>
      <c r="AB33" s="2214"/>
      <c r="AC33" s="2214"/>
      <c r="AD33" s="2214"/>
      <c r="AE33" s="2214"/>
      <c r="AF33" s="2214"/>
      <c r="AG33" s="2214"/>
      <c r="AH33" s="2214"/>
      <c r="AI33" s="2214"/>
      <c r="AJ33" s="2214"/>
      <c r="AK33" s="2214"/>
      <c r="AL33" s="2214"/>
      <c r="AM33" s="2214"/>
      <c r="AN33" s="2214"/>
      <c r="AO33" s="2214"/>
      <c r="AP33" s="2214"/>
      <c r="AQ33" s="2214"/>
      <c r="AR33" s="2214"/>
      <c r="AS33" s="2214"/>
      <c r="AT33" s="2214"/>
      <c r="AU33" s="2214"/>
      <c r="AV33" s="2214"/>
      <c r="AW33" s="2214"/>
      <c r="AX33" s="2214"/>
      <c r="AY33" s="2214"/>
      <c r="AZ33" s="2214"/>
      <c r="BA33" s="2214"/>
      <c r="BB33" s="2214"/>
      <c r="BC33" s="2214"/>
      <c r="BD33" s="2214"/>
      <c r="BE33" s="2214"/>
      <c r="BF33" s="2214"/>
      <c r="BG33" s="2214"/>
      <c r="BH33" s="2214"/>
      <c r="BI33" s="2214"/>
      <c r="BJ33" s="2214"/>
      <c r="BK33" s="2214"/>
      <c r="BL33" s="2214"/>
      <c r="BM33" s="2214"/>
      <c r="BN33" s="2214"/>
      <c r="BO33" s="2214"/>
      <c r="BP33" s="2214"/>
      <c r="BQ33" s="2214"/>
      <c r="BR33" s="2214"/>
      <c r="BS33" s="2214"/>
      <c r="BT33" s="2214"/>
      <c r="BU33" s="2214"/>
      <c r="BV33" s="2214"/>
      <c r="BW33" s="2214"/>
      <c r="BX33" s="2214"/>
      <c r="BY33" s="2214"/>
      <c r="BZ33" s="2214"/>
      <c r="CA33" s="3"/>
    </row>
    <row r="34" spans="1:79" ht="17.100000000000001" customHeight="1" x14ac:dyDescent="0.15">
      <c r="A34" s="13"/>
      <c r="B34" s="2141"/>
      <c r="C34" s="2142"/>
      <c r="D34" s="2142"/>
      <c r="E34" s="2142"/>
      <c r="F34" s="2209"/>
      <c r="G34" s="2209"/>
      <c r="H34" s="2209"/>
      <c r="I34" s="2142"/>
      <c r="J34" s="2142"/>
      <c r="K34" s="2142"/>
      <c r="L34" s="2142"/>
      <c r="M34" s="2142"/>
      <c r="N34" s="2142"/>
      <c r="O34" s="2141"/>
      <c r="P34" s="3"/>
      <c r="Q34" s="470"/>
      <c r="R34" s="470"/>
      <c r="S34" s="470"/>
      <c r="T34" s="2214"/>
      <c r="U34" s="2214"/>
      <c r="V34" s="2214"/>
      <c r="W34" s="2214"/>
      <c r="X34" s="2214"/>
      <c r="Y34" s="2214"/>
      <c r="Z34" s="2214"/>
      <c r="AA34" s="2214"/>
      <c r="AB34" s="2214"/>
      <c r="AC34" s="2214"/>
      <c r="AD34" s="2214"/>
      <c r="AE34" s="2214"/>
      <c r="AF34" s="2214"/>
      <c r="AG34" s="2214"/>
      <c r="AH34" s="2214"/>
      <c r="AI34" s="2214"/>
      <c r="AJ34" s="2214"/>
      <c r="AK34" s="2214"/>
      <c r="AL34" s="2214"/>
      <c r="AM34" s="2214"/>
      <c r="AN34" s="2214"/>
      <c r="AO34" s="2214"/>
      <c r="AP34" s="2214"/>
      <c r="AQ34" s="2214"/>
      <c r="AR34" s="2214"/>
      <c r="AS34" s="2214"/>
      <c r="AT34" s="2214"/>
      <c r="AU34" s="2214"/>
      <c r="AV34" s="2214"/>
      <c r="AW34" s="2214"/>
      <c r="AX34" s="2214"/>
      <c r="AY34" s="2214"/>
      <c r="AZ34" s="2214"/>
      <c r="BA34" s="2214"/>
      <c r="BB34" s="2214"/>
      <c r="BC34" s="2214"/>
      <c r="BD34" s="2214"/>
      <c r="BE34" s="2214"/>
      <c r="BF34" s="2214"/>
      <c r="BG34" s="2214"/>
      <c r="BH34" s="2214"/>
      <c r="BI34" s="2214"/>
      <c r="BJ34" s="2214"/>
      <c r="BK34" s="2214"/>
      <c r="BL34" s="2214"/>
      <c r="BM34" s="2214"/>
      <c r="BN34" s="2214"/>
      <c r="BO34" s="2214"/>
      <c r="BP34" s="2214"/>
      <c r="BQ34" s="2214"/>
      <c r="BR34" s="2214"/>
      <c r="BS34" s="2214"/>
      <c r="BT34" s="2214"/>
      <c r="BU34" s="2214"/>
      <c r="BV34" s="2214"/>
      <c r="BW34" s="2214"/>
      <c r="BX34" s="2214"/>
      <c r="BY34" s="2214"/>
      <c r="BZ34" s="2214"/>
      <c r="CA34" s="3"/>
    </row>
    <row r="35" spans="1:79" ht="17.100000000000001" customHeight="1" x14ac:dyDescent="0.15">
      <c r="A35" s="13"/>
      <c r="B35" s="2141"/>
      <c r="C35" s="2142"/>
      <c r="D35" s="2142"/>
      <c r="E35" s="2142"/>
      <c r="F35" s="2209"/>
      <c r="G35" s="2209"/>
      <c r="H35" s="2209"/>
      <c r="I35" s="2142"/>
      <c r="J35" s="2142"/>
      <c r="K35" s="2142"/>
      <c r="L35" s="2142"/>
      <c r="M35" s="2142"/>
      <c r="N35" s="2142"/>
      <c r="O35" s="2141"/>
      <c r="P35" s="3"/>
      <c r="Q35" s="470"/>
      <c r="R35" s="470"/>
      <c r="S35" s="470"/>
      <c r="T35" s="2214"/>
      <c r="U35" s="2214"/>
      <c r="V35" s="2214"/>
      <c r="W35" s="2214"/>
      <c r="X35" s="2214"/>
      <c r="Y35" s="2214"/>
      <c r="Z35" s="2214"/>
      <c r="AA35" s="2214"/>
      <c r="AB35" s="2214"/>
      <c r="AC35" s="2214"/>
      <c r="AD35" s="2214"/>
      <c r="AE35" s="2214"/>
      <c r="AF35" s="2214"/>
      <c r="AG35" s="2214"/>
      <c r="AH35" s="2214"/>
      <c r="AI35" s="2214"/>
      <c r="AJ35" s="2214"/>
      <c r="AK35" s="2214"/>
      <c r="AL35" s="2214"/>
      <c r="AM35" s="2214"/>
      <c r="AN35" s="2214"/>
      <c r="AO35" s="2214"/>
      <c r="AP35" s="2214"/>
      <c r="AQ35" s="2214"/>
      <c r="AR35" s="2214"/>
      <c r="AS35" s="2214"/>
      <c r="AT35" s="2214"/>
      <c r="AU35" s="2214"/>
      <c r="AV35" s="2214"/>
      <c r="AW35" s="2214"/>
      <c r="AX35" s="2214"/>
      <c r="AY35" s="2214"/>
      <c r="AZ35" s="2214"/>
      <c r="BA35" s="2214"/>
      <c r="BB35" s="2214"/>
      <c r="BC35" s="2214"/>
      <c r="BD35" s="2214"/>
      <c r="BE35" s="2214"/>
      <c r="BF35" s="2214"/>
      <c r="BG35" s="2214"/>
      <c r="BH35" s="2214"/>
      <c r="BI35" s="2214"/>
      <c r="BJ35" s="2214"/>
      <c r="BK35" s="2214"/>
      <c r="BL35" s="2214"/>
      <c r="BM35" s="2214"/>
      <c r="BN35" s="2214"/>
      <c r="BO35" s="2214"/>
      <c r="BP35" s="2214"/>
      <c r="BQ35" s="2214"/>
      <c r="BR35" s="2214"/>
      <c r="BS35" s="2214"/>
      <c r="BT35" s="2214"/>
      <c r="BU35" s="2214"/>
      <c r="BV35" s="2214"/>
      <c r="BW35" s="2214"/>
      <c r="BX35" s="2214"/>
      <c r="BY35" s="2214"/>
      <c r="BZ35" s="2214"/>
      <c r="CA35" s="3"/>
    </row>
    <row r="36" spans="1:79" ht="17.100000000000001" customHeight="1" x14ac:dyDescent="0.15">
      <c r="A36" s="13"/>
      <c r="B36" s="2141"/>
      <c r="C36" s="2142"/>
      <c r="D36" s="2142"/>
      <c r="E36" s="2142"/>
      <c r="F36" s="2209"/>
      <c r="G36" s="2209"/>
      <c r="H36" s="2209"/>
      <c r="I36" s="2142"/>
      <c r="J36" s="2142"/>
      <c r="K36" s="2142"/>
      <c r="L36" s="2142"/>
      <c r="M36" s="2142"/>
      <c r="N36" s="2142"/>
      <c r="O36" s="2141"/>
      <c r="P36" s="3"/>
      <c r="Q36" s="470"/>
      <c r="R36" s="470"/>
      <c r="S36" s="470"/>
      <c r="T36" s="2214"/>
      <c r="U36" s="2214"/>
      <c r="V36" s="2214"/>
      <c r="W36" s="2214"/>
      <c r="X36" s="2214"/>
      <c r="Y36" s="2214"/>
      <c r="Z36" s="2214"/>
      <c r="AA36" s="2214"/>
      <c r="AB36" s="2214"/>
      <c r="AC36" s="2214"/>
      <c r="AD36" s="2214"/>
      <c r="AE36" s="2214"/>
      <c r="AF36" s="2214"/>
      <c r="AG36" s="2214"/>
      <c r="AH36" s="2214"/>
      <c r="AI36" s="2214"/>
      <c r="AJ36" s="2214"/>
      <c r="AK36" s="2214"/>
      <c r="AL36" s="2214"/>
      <c r="AM36" s="2214"/>
      <c r="AN36" s="2214"/>
      <c r="AO36" s="2214"/>
      <c r="AP36" s="2214"/>
      <c r="AQ36" s="2214"/>
      <c r="AR36" s="2214"/>
      <c r="AS36" s="2214"/>
      <c r="AT36" s="2214"/>
      <c r="AU36" s="2214"/>
      <c r="AV36" s="2214"/>
      <c r="AW36" s="2214"/>
      <c r="AX36" s="2214"/>
      <c r="AY36" s="2214"/>
      <c r="AZ36" s="2214"/>
      <c r="BA36" s="2214"/>
      <c r="BB36" s="2214"/>
      <c r="BC36" s="2214"/>
      <c r="BD36" s="2214"/>
      <c r="BE36" s="2214"/>
      <c r="BF36" s="2214"/>
      <c r="BG36" s="2214"/>
      <c r="BH36" s="2214"/>
      <c r="BI36" s="2214"/>
      <c r="BJ36" s="2214"/>
      <c r="BK36" s="2214"/>
      <c r="BL36" s="2214"/>
      <c r="BM36" s="2214"/>
      <c r="BN36" s="2214"/>
      <c r="BO36" s="2214"/>
      <c r="BP36" s="2214"/>
      <c r="BQ36" s="2214"/>
      <c r="BR36" s="2214"/>
      <c r="BS36" s="2214"/>
      <c r="BT36" s="2214"/>
      <c r="BU36" s="2214"/>
      <c r="BV36" s="2214"/>
      <c r="BW36" s="2214"/>
      <c r="BX36" s="2214"/>
      <c r="BY36" s="2214"/>
      <c r="BZ36" s="2214"/>
      <c r="CA36" s="3"/>
    </row>
    <row r="37" spans="1:79" ht="17.100000000000001" customHeight="1" x14ac:dyDescent="0.15">
      <c r="A37" s="471"/>
      <c r="B37" s="2141"/>
      <c r="C37" s="2141"/>
      <c r="D37" s="2141"/>
      <c r="E37" s="2141"/>
      <c r="F37" s="2141"/>
      <c r="G37" s="2141"/>
      <c r="H37" s="2141"/>
      <c r="I37" s="2141"/>
      <c r="J37" s="2141"/>
      <c r="K37" s="2141"/>
      <c r="L37" s="2141"/>
      <c r="M37" s="2141"/>
      <c r="N37" s="2141"/>
      <c r="O37" s="2141"/>
      <c r="P37" s="3"/>
      <c r="Q37" s="470"/>
      <c r="R37" s="470"/>
      <c r="S37" s="470"/>
      <c r="T37" s="2214"/>
      <c r="U37" s="2214"/>
      <c r="V37" s="2214"/>
      <c r="W37" s="2214"/>
      <c r="X37" s="2214"/>
      <c r="Y37" s="2214"/>
      <c r="Z37" s="2214"/>
      <c r="AA37" s="2214"/>
      <c r="AB37" s="2214"/>
      <c r="AC37" s="2214"/>
      <c r="AD37" s="2214"/>
      <c r="AE37" s="2214"/>
      <c r="AF37" s="2214"/>
      <c r="AG37" s="2214"/>
      <c r="AH37" s="2214"/>
      <c r="AI37" s="2214"/>
      <c r="AJ37" s="2214"/>
      <c r="AK37" s="2214"/>
      <c r="AL37" s="2214"/>
      <c r="AM37" s="2214"/>
      <c r="AN37" s="2214"/>
      <c r="AO37" s="2214"/>
      <c r="AP37" s="2214"/>
      <c r="AQ37" s="2214"/>
      <c r="AR37" s="2214"/>
      <c r="AS37" s="2214"/>
      <c r="AT37" s="2214"/>
      <c r="AU37" s="2214"/>
      <c r="AV37" s="2214"/>
      <c r="AW37" s="2214"/>
      <c r="AX37" s="2214"/>
      <c r="AY37" s="2214"/>
      <c r="AZ37" s="2214"/>
      <c r="BA37" s="2214"/>
      <c r="BB37" s="2214"/>
      <c r="BC37" s="2214"/>
      <c r="BD37" s="2214"/>
      <c r="BE37" s="2214"/>
      <c r="BF37" s="2214"/>
      <c r="BG37" s="2214"/>
      <c r="BH37" s="2214"/>
      <c r="BI37" s="2214"/>
      <c r="BJ37" s="2214"/>
      <c r="BK37" s="2214"/>
      <c r="BL37" s="2214"/>
      <c r="BM37" s="2214"/>
      <c r="BN37" s="2214"/>
      <c r="BO37" s="2214"/>
      <c r="BP37" s="2214"/>
      <c r="BQ37" s="2214"/>
      <c r="BR37" s="2214"/>
      <c r="BS37" s="2214"/>
      <c r="BT37" s="2214"/>
      <c r="BU37" s="2214"/>
      <c r="BV37" s="2214"/>
      <c r="BW37" s="2214"/>
      <c r="BX37" s="2214"/>
      <c r="BY37" s="2214"/>
      <c r="BZ37" s="2214"/>
      <c r="CA37" s="3"/>
    </row>
    <row r="38" spans="1:79" ht="17.100000000000001" customHeight="1" x14ac:dyDescent="0.15">
      <c r="A38" s="471"/>
      <c r="B38" s="9"/>
      <c r="C38" s="10"/>
      <c r="D38" s="118"/>
      <c r="E38" s="9"/>
      <c r="F38" s="9"/>
      <c r="G38" s="118" t="s">
        <v>1</v>
      </c>
      <c r="H38" s="14"/>
      <c r="I38" s="10"/>
      <c r="J38" s="9"/>
      <c r="K38" s="9"/>
      <c r="L38" s="9"/>
      <c r="M38" s="9"/>
      <c r="N38" s="10"/>
      <c r="O38" s="9"/>
      <c r="P38" s="472"/>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2158" t="s">
        <v>1</v>
      </c>
      <c r="AV38" s="2158"/>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row>
    <row r="39" spans="1:79" ht="17.100000000000001" customHeight="1" x14ac:dyDescent="0.15">
      <c r="D39" s="119"/>
      <c r="G39" s="119" t="s">
        <v>1</v>
      </c>
      <c r="AU39" s="2167" t="s">
        <v>1</v>
      </c>
      <c r="AV39" s="2167"/>
    </row>
    <row r="40" spans="1:79" ht="17.100000000000001" customHeight="1" thickBot="1" x14ac:dyDescent="0.2">
      <c r="D40" s="119"/>
      <c r="G40" s="119" t="s">
        <v>1</v>
      </c>
      <c r="AU40" s="2215" t="s">
        <v>1</v>
      </c>
      <c r="AV40" s="2215"/>
    </row>
    <row r="41" spans="1:79" ht="17.100000000000001" customHeight="1" x14ac:dyDescent="0.15">
      <c r="B41" s="2205" t="s">
        <v>1364</v>
      </c>
      <c r="C41" s="2206"/>
      <c r="D41" s="2206"/>
      <c r="E41" s="2206"/>
      <c r="F41" s="2206"/>
      <c r="G41" s="2206"/>
      <c r="H41" s="2206"/>
      <c r="I41" s="2206"/>
      <c r="J41" s="2206"/>
      <c r="K41" s="2206"/>
      <c r="L41" s="2206"/>
      <c r="M41" s="2206"/>
      <c r="N41" s="2206"/>
      <c r="O41" s="2206"/>
      <c r="P41" s="2206"/>
      <c r="Q41" s="2206"/>
      <c r="R41" s="2206"/>
      <c r="S41" s="2206"/>
      <c r="T41" s="2206"/>
      <c r="U41" s="2206"/>
      <c r="V41" s="2206"/>
      <c r="W41" s="2206"/>
      <c r="X41" s="2206"/>
      <c r="Y41" s="2206"/>
      <c r="Z41" s="2206"/>
      <c r="AA41" s="2206"/>
      <c r="AB41" s="2206"/>
      <c r="AC41" s="2206"/>
      <c r="AD41" s="2206"/>
      <c r="AE41" s="2206"/>
      <c r="AF41" s="2206"/>
      <c r="AG41" s="2206"/>
      <c r="AH41" s="2206"/>
      <c r="AI41" s="2206"/>
      <c r="AJ41" s="2206"/>
      <c r="AK41" s="2206"/>
      <c r="AL41" s="2206"/>
      <c r="AM41" s="2206"/>
      <c r="AO41" s="2216" t="s">
        <v>830</v>
      </c>
      <c r="AP41" s="2217"/>
      <c r="AQ41" s="2217"/>
      <c r="AR41" s="2217"/>
      <c r="AS41" s="2217"/>
      <c r="AT41" s="2217"/>
      <c r="AU41" s="2217"/>
      <c r="AV41" s="2217"/>
      <c r="AW41" s="2217"/>
      <c r="AX41" s="2217"/>
      <c r="AY41" s="2217"/>
      <c r="AZ41" s="2217"/>
      <c r="BA41" s="2217"/>
      <c r="BB41" s="2218"/>
      <c r="BC41" s="473"/>
      <c r="BD41" s="473"/>
      <c r="BE41" s="473"/>
      <c r="BF41" s="473"/>
      <c r="BG41" s="473"/>
      <c r="BH41" s="473"/>
      <c r="BI41" s="473"/>
      <c r="BJ41" s="473"/>
      <c r="BK41" s="473"/>
      <c r="BL41" s="473"/>
      <c r="BM41" s="473"/>
      <c r="BN41" s="473"/>
      <c r="BO41" s="473"/>
      <c r="BP41" s="473"/>
      <c r="BQ41" s="473"/>
      <c r="BR41" s="473"/>
      <c r="BS41" s="473"/>
      <c r="BT41" s="473"/>
      <c r="BU41" s="473"/>
      <c r="BV41" s="473"/>
      <c r="BW41" s="473"/>
      <c r="BX41" s="473"/>
      <c r="BY41" s="473"/>
      <c r="BZ41" s="473"/>
    </row>
    <row r="42" spans="1:79" ht="17.100000000000001" customHeight="1" thickBot="1" x14ac:dyDescent="0.2">
      <c r="B42" s="2207"/>
      <c r="C42" s="2208"/>
      <c r="D42" s="2208"/>
      <c r="E42" s="2208"/>
      <c r="F42" s="2208"/>
      <c r="G42" s="2208"/>
      <c r="H42" s="2208"/>
      <c r="I42" s="2208"/>
      <c r="J42" s="2208"/>
      <c r="K42" s="2208"/>
      <c r="L42" s="2208"/>
      <c r="M42" s="2208"/>
      <c r="N42" s="2208"/>
      <c r="O42" s="2208"/>
      <c r="P42" s="2208"/>
      <c r="Q42" s="2208"/>
      <c r="R42" s="2208"/>
      <c r="S42" s="2208"/>
      <c r="T42" s="2208"/>
      <c r="U42" s="2208"/>
      <c r="V42" s="2208"/>
      <c r="W42" s="2208"/>
      <c r="X42" s="2208"/>
      <c r="Y42" s="2208"/>
      <c r="Z42" s="2208"/>
      <c r="AA42" s="2208"/>
      <c r="AB42" s="2208"/>
      <c r="AC42" s="2208"/>
      <c r="AD42" s="2208"/>
      <c r="AE42" s="2208"/>
      <c r="AF42" s="2208"/>
      <c r="AG42" s="2208"/>
      <c r="AH42" s="2208"/>
      <c r="AI42" s="2208"/>
      <c r="AJ42" s="2208"/>
      <c r="AK42" s="2208"/>
      <c r="AL42" s="2208"/>
      <c r="AM42" s="2208"/>
      <c r="AO42" s="2219"/>
      <c r="AP42" s="2220"/>
      <c r="AQ42" s="2220"/>
      <c r="AR42" s="2220"/>
      <c r="AS42" s="2220"/>
      <c r="AT42" s="2220"/>
      <c r="AU42" s="2220"/>
      <c r="AV42" s="2220"/>
      <c r="AW42" s="2220"/>
      <c r="AX42" s="2220"/>
      <c r="AY42" s="2220"/>
      <c r="AZ42" s="2220"/>
      <c r="BA42" s="2220"/>
      <c r="BB42" s="2221"/>
      <c r="BC42" s="473"/>
      <c r="BD42" s="473"/>
      <c r="BE42" s="473"/>
      <c r="BF42" s="473"/>
      <c r="BG42" s="473"/>
      <c r="BH42" s="473"/>
      <c r="BI42" s="473"/>
      <c r="BJ42" s="473"/>
      <c r="BK42" s="473"/>
      <c r="BL42" s="473"/>
      <c r="BM42" s="473"/>
      <c r="BN42" s="473"/>
      <c r="BO42" s="473"/>
      <c r="BP42" s="473"/>
      <c r="BQ42" s="473"/>
      <c r="BR42" s="473"/>
      <c r="BS42" s="473"/>
      <c r="BT42" s="473"/>
      <c r="BU42" s="473"/>
      <c r="BV42" s="473"/>
      <c r="BW42" s="473"/>
      <c r="BX42" s="473"/>
      <c r="BY42" s="473"/>
      <c r="BZ42" s="473"/>
    </row>
    <row r="43" spans="1:79" ht="17.100000000000001" customHeight="1" x14ac:dyDescent="0.15">
      <c r="B43" s="474"/>
      <c r="D43" s="105"/>
      <c r="E43" s="105"/>
      <c r="F43" s="105"/>
      <c r="G43" s="105"/>
      <c r="H43" s="105"/>
      <c r="I43" s="105"/>
      <c r="J43" s="105"/>
      <c r="K43" s="105"/>
      <c r="L43" s="105"/>
      <c r="M43" s="105"/>
      <c r="N43" s="105"/>
      <c r="O43" s="105"/>
      <c r="P43" s="105"/>
      <c r="Q43" s="105"/>
      <c r="R43" s="105"/>
      <c r="S43" s="105"/>
      <c r="T43" s="105"/>
      <c r="AM43" s="475"/>
      <c r="AN43" s="150"/>
      <c r="AO43" s="473"/>
      <c r="AP43" s="473"/>
      <c r="AQ43" s="473"/>
      <c r="AR43" s="473"/>
      <c r="AS43" s="473"/>
      <c r="AT43" s="473"/>
      <c r="AU43" s="473"/>
      <c r="AV43" s="473"/>
      <c r="AW43" s="473"/>
      <c r="AX43" s="473"/>
      <c r="AY43" s="473"/>
      <c r="AZ43" s="473"/>
      <c r="BA43" s="473"/>
      <c r="BB43" s="473"/>
      <c r="BC43" s="473"/>
      <c r="BD43" s="473"/>
      <c r="BE43" s="473"/>
      <c r="BF43" s="473"/>
      <c r="BG43" s="473"/>
      <c r="BH43" s="473"/>
      <c r="BI43" s="473"/>
      <c r="BJ43" s="473"/>
      <c r="BK43" s="473"/>
      <c r="BL43" s="473"/>
      <c r="BM43" s="473"/>
      <c r="BN43" s="473"/>
      <c r="BO43" s="473"/>
      <c r="BP43" s="473"/>
      <c r="BQ43" s="473"/>
      <c r="BR43" s="473"/>
      <c r="BS43" s="473"/>
      <c r="BT43" s="473"/>
      <c r="BU43" s="473"/>
      <c r="BV43" s="473"/>
      <c r="BW43" s="473"/>
      <c r="BX43" s="473"/>
      <c r="BY43" s="473"/>
      <c r="BZ43" s="473"/>
    </row>
    <row r="44" spans="1:79" ht="17.100000000000001" customHeight="1" x14ac:dyDescent="0.15">
      <c r="B44" s="474"/>
      <c r="D44" s="105"/>
      <c r="E44" s="105"/>
      <c r="F44" s="105"/>
      <c r="G44" s="105"/>
      <c r="H44" s="105"/>
      <c r="I44" s="105"/>
      <c r="J44" s="105"/>
      <c r="K44" s="105"/>
      <c r="L44" s="105"/>
      <c r="M44" s="105"/>
      <c r="N44" s="105"/>
      <c r="O44" s="105"/>
      <c r="P44" s="105"/>
      <c r="Q44" s="105"/>
      <c r="R44" s="105"/>
      <c r="S44" s="105"/>
      <c r="T44" s="105"/>
      <c r="AM44" s="475"/>
      <c r="AO44" s="473"/>
      <c r="AP44" s="468"/>
      <c r="AQ44" s="468"/>
      <c r="AR44" s="468"/>
      <c r="AS44" s="468"/>
      <c r="AT44" s="468"/>
      <c r="AU44" s="468"/>
      <c r="AV44" s="468"/>
      <c r="AW44" s="468"/>
      <c r="AX44" s="468"/>
      <c r="AY44" s="468"/>
      <c r="AZ44" s="468"/>
      <c r="BA44" s="468"/>
      <c r="BB44" s="468"/>
      <c r="BC44" s="468"/>
      <c r="BD44" s="468"/>
      <c r="BE44" s="468"/>
      <c r="BF44" s="468"/>
      <c r="BG44" s="468"/>
      <c r="BH44" s="468"/>
      <c r="BI44" s="468"/>
      <c r="BJ44" s="468"/>
      <c r="BK44" s="468"/>
      <c r="BL44" s="468"/>
      <c r="BM44" s="468"/>
      <c r="BN44" s="468"/>
      <c r="BO44" s="468"/>
      <c r="BP44" s="468"/>
      <c r="BQ44" s="468"/>
      <c r="BR44" s="468"/>
      <c r="BS44" s="468"/>
      <c r="BT44" s="468"/>
      <c r="BU44" s="468"/>
      <c r="BV44" s="468"/>
      <c r="BW44" s="468"/>
      <c r="BX44" s="468"/>
      <c r="BY44" s="468"/>
      <c r="BZ44" s="473"/>
    </row>
    <row r="45" spans="1:79" ht="17.100000000000001" customHeight="1" x14ac:dyDescent="0.15">
      <c r="B45" s="474"/>
      <c r="D45" s="105"/>
      <c r="E45" s="105"/>
      <c r="F45" s="105"/>
      <c r="G45" s="105"/>
      <c r="H45" s="105"/>
      <c r="I45" s="105"/>
      <c r="J45" s="105"/>
      <c r="K45" s="105"/>
      <c r="L45" s="105"/>
      <c r="M45" s="105"/>
      <c r="N45" s="105"/>
      <c r="O45" s="105"/>
      <c r="P45" s="105"/>
      <c r="Q45" s="105"/>
      <c r="R45" s="105"/>
      <c r="S45" s="105"/>
      <c r="T45" s="105"/>
      <c r="AM45" s="475"/>
      <c r="AO45" s="473"/>
      <c r="AP45" s="468"/>
      <c r="AQ45" s="468"/>
      <c r="AR45" s="468"/>
      <c r="AS45" s="468"/>
      <c r="AT45" s="468"/>
      <c r="AU45" s="468"/>
      <c r="AV45" s="468"/>
      <c r="AW45" s="468"/>
      <c r="AX45" s="468"/>
      <c r="AY45" s="468"/>
      <c r="AZ45" s="468"/>
      <c r="BA45" s="468"/>
      <c r="BB45" s="468"/>
      <c r="BC45" s="468"/>
      <c r="BD45" s="468"/>
      <c r="BE45" s="468"/>
      <c r="BF45" s="468"/>
      <c r="BG45" s="468"/>
      <c r="BH45" s="468"/>
      <c r="BI45" s="468"/>
      <c r="BJ45" s="468"/>
      <c r="BK45" s="468"/>
      <c r="BL45" s="468"/>
      <c r="BM45" s="468"/>
      <c r="BN45" s="468"/>
      <c r="BO45" s="468"/>
      <c r="BP45" s="468"/>
      <c r="BQ45" s="468"/>
      <c r="BR45" s="468"/>
      <c r="BS45" s="468"/>
      <c r="BT45" s="468"/>
      <c r="BU45" s="468"/>
      <c r="BV45" s="468"/>
      <c r="BW45" s="468"/>
      <c r="BX45" s="468"/>
      <c r="BY45" s="468"/>
      <c r="BZ45" s="473"/>
    </row>
    <row r="46" spans="1:79" ht="17.100000000000001" customHeight="1" x14ac:dyDescent="0.15">
      <c r="B46" s="474"/>
      <c r="D46" s="105"/>
      <c r="E46" s="105"/>
      <c r="F46" s="105"/>
      <c r="G46" s="105"/>
      <c r="H46" s="105"/>
      <c r="I46" s="105"/>
      <c r="J46" s="105"/>
      <c r="K46" s="105"/>
      <c r="L46" s="105"/>
      <c r="M46" s="105"/>
      <c r="N46" s="105"/>
      <c r="O46" s="105"/>
      <c r="P46" s="105"/>
      <c r="Q46" s="105"/>
      <c r="R46" s="105"/>
      <c r="S46" s="105"/>
      <c r="T46" s="105"/>
      <c r="AM46" s="475"/>
      <c r="AO46" s="473"/>
      <c r="AP46" s="468"/>
      <c r="AQ46" s="468"/>
      <c r="AR46" s="468"/>
      <c r="AS46" s="468"/>
      <c r="AT46" s="468"/>
      <c r="AU46" s="468"/>
      <c r="AV46" s="468"/>
      <c r="AW46" s="468"/>
      <c r="AX46" s="468"/>
      <c r="AY46" s="468"/>
      <c r="AZ46" s="468"/>
      <c r="BA46" s="468"/>
      <c r="BB46" s="468"/>
      <c r="BC46" s="468"/>
      <c r="BD46" s="468"/>
      <c r="BE46" s="468"/>
      <c r="BF46" s="468"/>
      <c r="BG46" s="468"/>
      <c r="BH46" s="468"/>
      <c r="BI46" s="468"/>
      <c r="BJ46" s="468"/>
      <c r="BK46" s="468"/>
      <c r="BL46" s="468"/>
      <c r="BM46" s="468"/>
      <c r="BN46" s="468"/>
      <c r="BO46" s="468"/>
      <c r="BP46" s="468"/>
      <c r="BQ46" s="468"/>
      <c r="BR46" s="468"/>
      <c r="BS46" s="468"/>
      <c r="BT46" s="468"/>
      <c r="BU46" s="468"/>
      <c r="BV46" s="468"/>
      <c r="BW46" s="468"/>
      <c r="BX46" s="468"/>
      <c r="BY46" s="468"/>
      <c r="BZ46" s="473"/>
    </row>
    <row r="47" spans="1:79" ht="17.100000000000001" customHeight="1" x14ac:dyDescent="0.15">
      <c r="B47" s="474"/>
      <c r="D47" s="105"/>
      <c r="E47" s="105"/>
      <c r="F47" s="105"/>
      <c r="G47" s="105"/>
      <c r="H47" s="105"/>
      <c r="I47" s="105"/>
      <c r="J47" s="105"/>
      <c r="K47" s="105"/>
      <c r="L47" s="105"/>
      <c r="M47" s="105"/>
      <c r="N47" s="105"/>
      <c r="O47" s="105"/>
      <c r="P47" s="105"/>
      <c r="Q47" s="105"/>
      <c r="R47" s="105"/>
      <c r="S47" s="105"/>
      <c r="T47" s="105"/>
      <c r="AM47" s="475"/>
      <c r="AO47" s="473"/>
      <c r="AP47" s="468"/>
      <c r="AQ47" s="468"/>
      <c r="AR47" s="468"/>
      <c r="AS47" s="468"/>
      <c r="AT47" s="468"/>
      <c r="AU47" s="468"/>
      <c r="AV47" s="468"/>
      <c r="AW47" s="468"/>
      <c r="AX47" s="468"/>
      <c r="AY47" s="468"/>
      <c r="AZ47" s="468"/>
      <c r="BA47" s="468"/>
      <c r="BB47" s="468"/>
      <c r="BC47" s="468"/>
      <c r="BD47" s="468"/>
      <c r="BE47" s="468"/>
      <c r="BF47" s="468"/>
      <c r="BG47" s="468"/>
      <c r="BH47" s="468"/>
      <c r="BI47" s="468"/>
      <c r="BJ47" s="468"/>
      <c r="BK47" s="468"/>
      <c r="BL47" s="468"/>
      <c r="BM47" s="468"/>
      <c r="BN47" s="468"/>
      <c r="BO47" s="468"/>
      <c r="BP47" s="468"/>
      <c r="BQ47" s="468"/>
      <c r="BR47" s="468"/>
      <c r="BS47" s="468"/>
      <c r="BT47" s="468"/>
      <c r="BU47" s="468"/>
      <c r="BV47" s="468"/>
      <c r="BW47" s="468"/>
      <c r="BX47" s="468"/>
      <c r="BY47" s="468"/>
      <c r="BZ47" s="473"/>
    </row>
    <row r="48" spans="1:79" ht="17.100000000000001" customHeight="1" x14ac:dyDescent="0.15">
      <c r="B48" s="476"/>
      <c r="AM48" s="475"/>
      <c r="AO48" s="473"/>
      <c r="AP48" s="468"/>
      <c r="AQ48" s="468"/>
      <c r="AR48" s="468"/>
      <c r="AS48" s="468"/>
      <c r="AT48" s="468"/>
      <c r="AU48" s="468"/>
      <c r="AV48" s="468"/>
      <c r="AW48" s="468"/>
      <c r="AX48" s="468"/>
      <c r="AY48" s="468"/>
      <c r="AZ48" s="468"/>
      <c r="BA48" s="468"/>
      <c r="BB48" s="468"/>
      <c r="BC48" s="468"/>
      <c r="BD48" s="468"/>
      <c r="BE48" s="468"/>
      <c r="BF48" s="468"/>
      <c r="BG48" s="468"/>
      <c r="BH48" s="468"/>
      <c r="BI48" s="468"/>
      <c r="BJ48" s="468"/>
      <c r="BK48" s="468"/>
      <c r="BL48" s="468"/>
      <c r="BM48" s="468"/>
      <c r="BN48" s="468"/>
      <c r="BO48" s="468"/>
      <c r="BP48" s="468"/>
      <c r="BQ48" s="468"/>
      <c r="BR48" s="468"/>
      <c r="BS48" s="468"/>
      <c r="BT48" s="468"/>
      <c r="BU48" s="468"/>
      <c r="BV48" s="468"/>
      <c r="BW48" s="468"/>
      <c r="BX48" s="468"/>
      <c r="BY48" s="468"/>
      <c r="BZ48" s="473"/>
    </row>
    <row r="49" spans="2:78" ht="17.100000000000001" customHeight="1" x14ac:dyDescent="0.15">
      <c r="B49" s="476"/>
      <c r="AM49" s="475"/>
      <c r="AO49" s="473"/>
      <c r="AP49" s="468"/>
      <c r="AQ49" s="468"/>
      <c r="AR49" s="468"/>
      <c r="AS49" s="468"/>
      <c r="AT49" s="468"/>
      <c r="AU49" s="468"/>
      <c r="AV49" s="468"/>
      <c r="AW49" s="468"/>
      <c r="AX49" s="468"/>
      <c r="AY49" s="468"/>
      <c r="AZ49" s="468"/>
      <c r="BA49" s="468"/>
      <c r="BB49" s="468"/>
      <c r="BC49" s="468"/>
      <c r="BD49" s="468"/>
      <c r="BE49" s="468"/>
      <c r="BF49" s="468"/>
      <c r="BG49" s="468"/>
      <c r="BH49" s="468"/>
      <c r="BI49" s="468"/>
      <c r="BJ49" s="468"/>
      <c r="BK49" s="468"/>
      <c r="BL49" s="468"/>
      <c r="BM49" s="468"/>
      <c r="BN49" s="468"/>
      <c r="BO49" s="468"/>
      <c r="BP49" s="468"/>
      <c r="BQ49" s="468"/>
      <c r="BR49" s="468"/>
      <c r="BS49" s="468"/>
      <c r="BT49" s="468"/>
      <c r="BU49" s="468"/>
      <c r="BV49" s="468"/>
      <c r="BW49" s="468"/>
      <c r="BX49" s="468"/>
      <c r="BY49" s="468"/>
      <c r="BZ49" s="473"/>
    </row>
    <row r="50" spans="2:78" ht="17.100000000000001" customHeight="1" x14ac:dyDescent="0.15">
      <c r="B50" s="476"/>
      <c r="AM50" s="475"/>
      <c r="AO50" s="473"/>
      <c r="AP50" s="468"/>
      <c r="AQ50" s="468"/>
      <c r="AR50" s="468"/>
      <c r="AS50" s="468"/>
      <c r="AT50" s="468"/>
      <c r="AU50" s="468"/>
      <c r="AV50" s="468"/>
      <c r="AW50" s="468"/>
      <c r="AX50" s="468"/>
      <c r="AY50" s="468"/>
      <c r="AZ50" s="468"/>
      <c r="BA50" s="468"/>
      <c r="BB50" s="468"/>
      <c r="BC50" s="468"/>
      <c r="BD50" s="468"/>
      <c r="BE50" s="468"/>
      <c r="BF50" s="468"/>
      <c r="BG50" s="468"/>
      <c r="BH50" s="468"/>
      <c r="BI50" s="468"/>
      <c r="BJ50" s="468"/>
      <c r="BK50" s="468"/>
      <c r="BL50" s="468"/>
      <c r="BM50" s="468"/>
      <c r="BN50" s="468"/>
      <c r="BO50" s="468"/>
      <c r="BP50" s="468"/>
      <c r="BQ50" s="468"/>
      <c r="BR50" s="468"/>
      <c r="BS50" s="468"/>
      <c r="BT50" s="468"/>
      <c r="BU50" s="468"/>
      <c r="BV50" s="468"/>
      <c r="BW50" s="468"/>
      <c r="BX50" s="468"/>
      <c r="BY50" s="468"/>
      <c r="BZ50" s="473"/>
    </row>
    <row r="51" spans="2:78" ht="17.100000000000001" customHeight="1" x14ac:dyDescent="0.15">
      <c r="B51" s="476"/>
      <c r="AM51" s="475"/>
      <c r="AO51" s="473"/>
      <c r="AP51" s="468"/>
      <c r="AQ51" s="468"/>
      <c r="AR51" s="468"/>
      <c r="AS51" s="468"/>
      <c r="AT51" s="468"/>
      <c r="AU51" s="468"/>
      <c r="AV51" s="468"/>
      <c r="AW51" s="468"/>
      <c r="AX51" s="468"/>
      <c r="AY51" s="468"/>
      <c r="AZ51" s="468"/>
      <c r="BA51" s="468"/>
      <c r="BB51" s="468"/>
      <c r="BC51" s="468"/>
      <c r="BD51" s="468"/>
      <c r="BE51" s="468"/>
      <c r="BF51" s="468"/>
      <c r="BG51" s="468"/>
      <c r="BH51" s="468"/>
      <c r="BI51" s="468"/>
      <c r="BJ51" s="468"/>
      <c r="BK51" s="468"/>
      <c r="BL51" s="468"/>
      <c r="BM51" s="468"/>
      <c r="BN51" s="468"/>
      <c r="BO51" s="468"/>
      <c r="BP51" s="468"/>
      <c r="BQ51" s="468"/>
      <c r="BR51" s="468"/>
      <c r="BS51" s="468"/>
      <c r="BT51" s="468"/>
      <c r="BU51" s="468"/>
      <c r="BV51" s="468"/>
      <c r="BW51" s="468"/>
      <c r="BX51" s="468"/>
      <c r="BY51" s="468"/>
      <c r="BZ51" s="473"/>
    </row>
    <row r="52" spans="2:78" ht="17.100000000000001" customHeight="1" x14ac:dyDescent="0.15">
      <c r="B52" s="476"/>
      <c r="AM52" s="475"/>
      <c r="AO52" s="473"/>
      <c r="AP52" s="468"/>
      <c r="AQ52" s="468"/>
      <c r="AR52" s="468"/>
      <c r="AS52" s="468"/>
      <c r="AT52" s="468"/>
      <c r="AU52" s="468"/>
      <c r="AV52" s="468"/>
      <c r="AW52" s="468"/>
      <c r="AX52" s="468"/>
      <c r="AY52" s="468"/>
      <c r="AZ52" s="468"/>
      <c r="BA52" s="468"/>
      <c r="BB52" s="468"/>
      <c r="BC52" s="468"/>
      <c r="BD52" s="468"/>
      <c r="BE52" s="468"/>
      <c r="BF52" s="468"/>
      <c r="BG52" s="468"/>
      <c r="BH52" s="468"/>
      <c r="BI52" s="468"/>
      <c r="BJ52" s="468"/>
      <c r="BK52" s="468"/>
      <c r="BL52" s="468"/>
      <c r="BM52" s="468"/>
      <c r="BN52" s="468"/>
      <c r="BO52" s="468"/>
      <c r="BP52" s="468"/>
      <c r="BQ52" s="468"/>
      <c r="BR52" s="468"/>
      <c r="BS52" s="468"/>
      <c r="BT52" s="468"/>
      <c r="BU52" s="468"/>
      <c r="BV52" s="468"/>
      <c r="BW52" s="468"/>
      <c r="BX52" s="468"/>
      <c r="BY52" s="468"/>
      <c r="BZ52" s="473"/>
    </row>
    <row r="53" spans="2:78" ht="17.100000000000001" customHeight="1" x14ac:dyDescent="0.15">
      <c r="B53" s="476"/>
      <c r="AM53" s="475"/>
      <c r="AO53" s="473"/>
      <c r="AP53" s="468"/>
      <c r="AQ53" s="468"/>
      <c r="AR53" s="468"/>
      <c r="AS53" s="468"/>
      <c r="AT53" s="468"/>
      <c r="AU53" s="468"/>
      <c r="AV53" s="468"/>
      <c r="AW53" s="468"/>
      <c r="AX53" s="468"/>
      <c r="AY53" s="468"/>
      <c r="AZ53" s="468"/>
      <c r="BA53" s="468"/>
      <c r="BB53" s="468"/>
      <c r="BC53" s="468"/>
      <c r="BD53" s="468"/>
      <c r="BE53" s="468"/>
      <c r="BF53" s="468"/>
      <c r="BG53" s="468"/>
      <c r="BH53" s="468"/>
      <c r="BI53" s="468"/>
      <c r="BJ53" s="468"/>
      <c r="BK53" s="468"/>
      <c r="BL53" s="468"/>
      <c r="BM53" s="468"/>
      <c r="BN53" s="468"/>
      <c r="BO53" s="468"/>
      <c r="BP53" s="468"/>
      <c r="BQ53" s="468"/>
      <c r="BR53" s="468"/>
      <c r="BS53" s="468"/>
      <c r="BT53" s="468"/>
      <c r="BU53" s="468"/>
      <c r="BV53" s="468"/>
      <c r="BW53" s="468"/>
      <c r="BX53" s="468"/>
      <c r="BY53" s="468"/>
      <c r="BZ53" s="473"/>
    </row>
    <row r="54" spans="2:78" ht="17.100000000000001" customHeight="1" x14ac:dyDescent="0.2">
      <c r="B54" s="477"/>
      <c r="D54" s="105"/>
      <c r="E54" s="121"/>
      <c r="F54" s="121"/>
      <c r="G54" s="105"/>
      <c r="H54" s="105"/>
      <c r="I54" s="121"/>
      <c r="J54" s="105"/>
      <c r="K54" s="105"/>
      <c r="L54" s="121"/>
      <c r="AM54" s="475"/>
      <c r="AO54" s="473"/>
      <c r="AP54" s="468"/>
      <c r="AQ54" s="468"/>
      <c r="AR54" s="468"/>
      <c r="AS54" s="468"/>
      <c r="AT54" s="468"/>
      <c r="AU54" s="468"/>
      <c r="AV54" s="468"/>
      <c r="AW54" s="468"/>
      <c r="AX54" s="468"/>
      <c r="AY54" s="468"/>
      <c r="AZ54" s="468"/>
      <c r="BA54" s="468"/>
      <c r="BB54" s="468"/>
      <c r="BC54" s="468"/>
      <c r="BD54" s="468"/>
      <c r="BE54" s="468"/>
      <c r="BF54" s="468"/>
      <c r="BG54" s="468"/>
      <c r="BH54" s="468"/>
      <c r="BI54" s="468"/>
      <c r="BJ54" s="468"/>
      <c r="BK54" s="468"/>
      <c r="BL54" s="468"/>
      <c r="BM54" s="468"/>
      <c r="BN54" s="468"/>
      <c r="BO54" s="468"/>
      <c r="BP54" s="468"/>
      <c r="BQ54" s="468"/>
      <c r="BR54" s="468"/>
      <c r="BS54" s="468"/>
      <c r="BT54" s="468"/>
      <c r="BU54" s="468"/>
      <c r="BV54" s="468"/>
      <c r="BW54" s="468"/>
      <c r="BX54" s="468"/>
      <c r="BY54" s="468"/>
      <c r="BZ54" s="473"/>
    </row>
    <row r="55" spans="2:78" ht="17.100000000000001" customHeight="1" x14ac:dyDescent="0.2">
      <c r="B55" s="477"/>
      <c r="D55" s="105"/>
      <c r="E55" s="121"/>
      <c r="F55" s="121"/>
      <c r="G55" s="105"/>
      <c r="H55" s="105"/>
      <c r="I55" s="121"/>
      <c r="J55" s="105"/>
      <c r="K55" s="105"/>
      <c r="L55" s="121"/>
      <c r="AM55" s="475"/>
      <c r="AO55" s="473"/>
      <c r="AP55" s="468"/>
      <c r="AQ55" s="468"/>
      <c r="AR55" s="468"/>
      <c r="AS55" s="468"/>
      <c r="AT55" s="468"/>
      <c r="AU55" s="468"/>
      <c r="AV55" s="468"/>
      <c r="AW55" s="468"/>
      <c r="AX55" s="468"/>
      <c r="AY55" s="468"/>
      <c r="AZ55" s="468"/>
      <c r="BA55" s="468"/>
      <c r="BB55" s="468"/>
      <c r="BC55" s="468"/>
      <c r="BD55" s="468"/>
      <c r="BE55" s="468"/>
      <c r="BF55" s="468"/>
      <c r="BG55" s="468"/>
      <c r="BH55" s="468"/>
      <c r="BI55" s="468"/>
      <c r="BJ55" s="468"/>
      <c r="BK55" s="468"/>
      <c r="BL55" s="468"/>
      <c r="BM55" s="468"/>
      <c r="BN55" s="468"/>
      <c r="BO55" s="468"/>
      <c r="BP55" s="468"/>
      <c r="BQ55" s="468"/>
      <c r="BR55" s="468"/>
      <c r="BS55" s="468"/>
      <c r="BT55" s="468"/>
      <c r="BU55" s="468"/>
      <c r="BV55" s="468"/>
      <c r="BW55" s="468"/>
      <c r="BX55" s="468"/>
      <c r="BY55" s="468"/>
      <c r="BZ55" s="473"/>
    </row>
    <row r="56" spans="2:78" ht="17.100000000000001" customHeight="1" x14ac:dyDescent="0.2">
      <c r="B56" s="477"/>
      <c r="D56" s="105"/>
      <c r="E56" s="121"/>
      <c r="F56" s="121"/>
      <c r="G56" s="105"/>
      <c r="H56" s="105"/>
      <c r="I56" s="121"/>
      <c r="J56" s="105"/>
      <c r="K56" s="105"/>
      <c r="L56" s="121"/>
      <c r="M56" s="121"/>
      <c r="N56" s="121"/>
      <c r="O56" s="26"/>
      <c r="P56" s="26"/>
      <c r="Q56" s="26"/>
      <c r="R56" s="26"/>
      <c r="S56" s="26"/>
      <c r="T56" s="26"/>
      <c r="U56" s="26"/>
      <c r="V56" s="26"/>
      <c r="W56" s="26"/>
      <c r="X56" s="26"/>
      <c r="Y56" s="26"/>
      <c r="Z56" s="26"/>
      <c r="AA56" s="26"/>
      <c r="AB56" s="26"/>
      <c r="AM56" s="475"/>
      <c r="AO56" s="473"/>
      <c r="AP56" s="468"/>
      <c r="AQ56" s="468"/>
      <c r="AR56" s="468"/>
      <c r="AS56" s="468"/>
      <c r="AT56" s="468"/>
      <c r="AU56" s="468"/>
      <c r="AV56" s="468"/>
      <c r="AW56" s="468"/>
      <c r="AX56" s="468"/>
      <c r="AY56" s="468"/>
      <c r="AZ56" s="468"/>
      <c r="BA56" s="468"/>
      <c r="BB56" s="468"/>
      <c r="BC56" s="468"/>
      <c r="BD56" s="468"/>
      <c r="BE56" s="468"/>
      <c r="BF56" s="468"/>
      <c r="BG56" s="468"/>
      <c r="BH56" s="468"/>
      <c r="BI56" s="468"/>
      <c r="BJ56" s="468"/>
      <c r="BK56" s="468"/>
      <c r="BL56" s="468"/>
      <c r="BM56" s="468"/>
      <c r="BN56" s="468"/>
      <c r="BO56" s="468"/>
      <c r="BP56" s="468"/>
      <c r="BQ56" s="468"/>
      <c r="BR56" s="468"/>
      <c r="BS56" s="468"/>
      <c r="BT56" s="468"/>
      <c r="BU56" s="468"/>
      <c r="BV56" s="468"/>
      <c r="BW56" s="468"/>
      <c r="BX56" s="468"/>
      <c r="BY56" s="468"/>
      <c r="BZ56" s="473"/>
    </row>
    <row r="57" spans="2:78" ht="17.100000000000001" customHeight="1" x14ac:dyDescent="0.2">
      <c r="B57" s="476"/>
      <c r="F57" s="34"/>
      <c r="K57" s="34"/>
      <c r="O57" s="26"/>
      <c r="P57" s="26"/>
      <c r="Q57" s="26"/>
      <c r="R57" s="26"/>
      <c r="S57" s="26"/>
      <c r="T57" s="26"/>
      <c r="U57" s="26"/>
      <c r="V57" s="26"/>
      <c r="W57" s="26"/>
      <c r="X57" s="26"/>
      <c r="Y57" s="26"/>
      <c r="Z57" s="26"/>
      <c r="AA57" s="26"/>
      <c r="AB57" s="26"/>
      <c r="AM57" s="475"/>
      <c r="AO57" s="473"/>
      <c r="AP57" s="468"/>
      <c r="AQ57" s="468"/>
      <c r="AR57" s="468"/>
      <c r="AS57" s="468"/>
      <c r="AT57" s="468"/>
      <c r="AU57" s="468"/>
      <c r="AV57" s="468"/>
      <c r="AW57" s="468"/>
      <c r="AX57" s="468"/>
      <c r="AY57" s="468"/>
      <c r="AZ57" s="468"/>
      <c r="BA57" s="468"/>
      <c r="BB57" s="468"/>
      <c r="BC57" s="468"/>
      <c r="BD57" s="468"/>
      <c r="BE57" s="468"/>
      <c r="BF57" s="468"/>
      <c r="BG57" s="468"/>
      <c r="BH57" s="468"/>
      <c r="BI57" s="468"/>
      <c r="BJ57" s="468"/>
      <c r="BK57" s="468"/>
      <c r="BL57" s="468"/>
      <c r="BM57" s="468"/>
      <c r="BN57" s="468"/>
      <c r="BO57" s="468"/>
      <c r="BP57" s="468"/>
      <c r="BQ57" s="468"/>
      <c r="BR57" s="468"/>
      <c r="BS57" s="468"/>
      <c r="BT57" s="468"/>
      <c r="BU57" s="468"/>
      <c r="BV57" s="468"/>
      <c r="BW57" s="468"/>
      <c r="BX57" s="468"/>
      <c r="BY57" s="468"/>
      <c r="BZ57" s="473"/>
    </row>
    <row r="58" spans="2:78" ht="17.100000000000001" customHeight="1" x14ac:dyDescent="0.2">
      <c r="B58" s="476"/>
      <c r="G58" s="34"/>
      <c r="L58" s="34"/>
      <c r="O58" s="26"/>
      <c r="P58" s="26"/>
      <c r="Q58" s="26"/>
      <c r="R58" s="26"/>
      <c r="S58" s="26"/>
      <c r="T58" s="26"/>
      <c r="U58" s="26"/>
      <c r="V58" s="26"/>
      <c r="W58" s="26"/>
      <c r="X58" s="26"/>
      <c r="Y58" s="26"/>
      <c r="Z58" s="26"/>
      <c r="AA58" s="26"/>
      <c r="AB58" s="26"/>
      <c r="AM58" s="475"/>
      <c r="AO58" s="473"/>
      <c r="AP58" s="468"/>
      <c r="AQ58" s="468"/>
      <c r="AR58" s="468"/>
      <c r="AS58" s="468"/>
      <c r="AT58" s="468"/>
      <c r="AU58" s="468"/>
      <c r="AV58" s="468"/>
      <c r="AW58" s="468"/>
      <c r="AX58" s="468"/>
      <c r="AY58" s="468"/>
      <c r="AZ58" s="468"/>
      <c r="BA58" s="468"/>
      <c r="BB58" s="468"/>
      <c r="BC58" s="468"/>
      <c r="BD58" s="468"/>
      <c r="BE58" s="468"/>
      <c r="BF58" s="468"/>
      <c r="BG58" s="468"/>
      <c r="BH58" s="468"/>
      <c r="BI58" s="468"/>
      <c r="BJ58" s="468"/>
      <c r="BK58" s="468"/>
      <c r="BL58" s="468"/>
      <c r="BM58" s="468"/>
      <c r="BN58" s="468"/>
      <c r="BO58" s="468"/>
      <c r="BP58" s="468"/>
      <c r="BQ58" s="468"/>
      <c r="BR58" s="468"/>
      <c r="BS58" s="468"/>
      <c r="BT58" s="468"/>
      <c r="BU58" s="468"/>
      <c r="BV58" s="468"/>
      <c r="BW58" s="468"/>
      <c r="BX58" s="468"/>
      <c r="BY58" s="468"/>
      <c r="BZ58" s="473"/>
    </row>
    <row r="59" spans="2:78" ht="17.100000000000001" customHeight="1" x14ac:dyDescent="0.2">
      <c r="B59" s="476"/>
      <c r="F59" s="34"/>
      <c r="K59" s="34"/>
      <c r="AM59" s="475"/>
      <c r="AO59" s="473"/>
      <c r="AP59" s="468"/>
      <c r="AQ59" s="468"/>
      <c r="AR59" s="468"/>
      <c r="AS59" s="468"/>
      <c r="AT59" s="468"/>
      <c r="AU59" s="468"/>
      <c r="AV59" s="468"/>
      <c r="AW59" s="468"/>
      <c r="AX59" s="468"/>
      <c r="AY59" s="468"/>
      <c r="AZ59" s="468"/>
      <c r="BA59" s="468"/>
      <c r="BB59" s="468"/>
      <c r="BC59" s="468"/>
      <c r="BD59" s="468"/>
      <c r="BE59" s="468"/>
      <c r="BF59" s="468"/>
      <c r="BG59" s="468"/>
      <c r="BH59" s="468"/>
      <c r="BI59" s="468"/>
      <c r="BJ59" s="468"/>
      <c r="BK59" s="468"/>
      <c r="BL59" s="468"/>
      <c r="BM59" s="468"/>
      <c r="BN59" s="468"/>
      <c r="BO59" s="468"/>
      <c r="BP59" s="468"/>
      <c r="BQ59" s="468"/>
      <c r="BR59" s="468"/>
      <c r="BS59" s="468"/>
      <c r="BT59" s="468"/>
      <c r="BU59" s="468"/>
      <c r="BV59" s="468"/>
      <c r="BW59" s="468"/>
      <c r="BX59" s="468"/>
      <c r="BY59" s="468"/>
      <c r="BZ59" s="473"/>
    </row>
    <row r="60" spans="2:78" ht="17.100000000000001" customHeight="1" x14ac:dyDescent="0.15">
      <c r="B60" s="476"/>
      <c r="AM60" s="475"/>
      <c r="AO60" s="473"/>
      <c r="AP60" s="468"/>
      <c r="AQ60" s="468"/>
      <c r="AR60" s="468"/>
      <c r="AS60" s="468"/>
      <c r="AT60" s="468"/>
      <c r="AU60" s="468"/>
      <c r="AV60" s="468"/>
      <c r="AW60" s="468"/>
      <c r="AX60" s="468"/>
      <c r="AY60" s="468"/>
      <c r="AZ60" s="468"/>
      <c r="BA60" s="468"/>
      <c r="BB60" s="468"/>
      <c r="BC60" s="468"/>
      <c r="BD60" s="468"/>
      <c r="BE60" s="468"/>
      <c r="BF60" s="468"/>
      <c r="BG60" s="468"/>
      <c r="BH60" s="468"/>
      <c r="BI60" s="468"/>
      <c r="BJ60" s="468"/>
      <c r="BK60" s="468"/>
      <c r="BL60" s="468"/>
      <c r="BM60" s="468"/>
      <c r="BN60" s="468"/>
      <c r="BO60" s="468"/>
      <c r="BP60" s="468"/>
      <c r="BQ60" s="468"/>
      <c r="BR60" s="468"/>
      <c r="BS60" s="468"/>
      <c r="BT60" s="468"/>
      <c r="BU60" s="468"/>
      <c r="BV60" s="468"/>
      <c r="BW60" s="468"/>
      <c r="BX60" s="468"/>
      <c r="BY60" s="468"/>
      <c r="BZ60" s="473"/>
    </row>
    <row r="61" spans="2:78" ht="17.100000000000001" customHeight="1" x14ac:dyDescent="0.15">
      <c r="B61" s="476"/>
      <c r="AM61" s="475"/>
      <c r="AO61" s="473"/>
      <c r="AP61" s="468"/>
      <c r="AQ61" s="468"/>
      <c r="AR61" s="468"/>
      <c r="AS61" s="468"/>
      <c r="AT61" s="468"/>
      <c r="AU61" s="468"/>
      <c r="AV61" s="468"/>
      <c r="AW61" s="468"/>
      <c r="AX61" s="468"/>
      <c r="AY61" s="468"/>
      <c r="AZ61" s="468"/>
      <c r="BA61" s="468"/>
      <c r="BB61" s="468"/>
      <c r="BC61" s="468"/>
      <c r="BD61" s="468"/>
      <c r="BE61" s="468"/>
      <c r="BF61" s="468"/>
      <c r="BG61" s="468"/>
      <c r="BH61" s="468"/>
      <c r="BI61" s="468"/>
      <c r="BJ61" s="468"/>
      <c r="BK61" s="468"/>
      <c r="BL61" s="468"/>
      <c r="BM61" s="468"/>
      <c r="BN61" s="468"/>
      <c r="BO61" s="468"/>
      <c r="BP61" s="468"/>
      <c r="BQ61" s="468"/>
      <c r="BR61" s="468"/>
      <c r="BS61" s="468"/>
      <c r="BT61" s="468"/>
      <c r="BU61" s="468"/>
      <c r="BV61" s="468"/>
      <c r="BW61" s="468"/>
      <c r="BX61" s="468"/>
      <c r="BY61" s="468"/>
      <c r="BZ61" s="473"/>
    </row>
    <row r="62" spans="2:78" ht="17.100000000000001" customHeight="1" x14ac:dyDescent="0.15">
      <c r="B62" s="476"/>
      <c r="AM62" s="475"/>
      <c r="AO62" s="473"/>
      <c r="AP62" s="468"/>
      <c r="AQ62" s="468"/>
      <c r="AR62" s="468"/>
      <c r="AS62" s="468"/>
      <c r="AT62" s="468"/>
      <c r="AU62" s="468"/>
      <c r="AV62" s="468"/>
      <c r="AW62" s="468"/>
      <c r="AX62" s="468"/>
      <c r="AY62" s="468"/>
      <c r="AZ62" s="468"/>
      <c r="BA62" s="468"/>
      <c r="BB62" s="468"/>
      <c r="BC62" s="468"/>
      <c r="BD62" s="468"/>
      <c r="BE62" s="468"/>
      <c r="BF62" s="468"/>
      <c r="BG62" s="468"/>
      <c r="BH62" s="468"/>
      <c r="BI62" s="468"/>
      <c r="BJ62" s="468"/>
      <c r="BK62" s="468"/>
      <c r="BL62" s="468"/>
      <c r="BM62" s="468"/>
      <c r="BN62" s="468"/>
      <c r="BO62" s="468"/>
      <c r="BP62" s="468"/>
      <c r="BQ62" s="468"/>
      <c r="BR62" s="468"/>
      <c r="BS62" s="468"/>
      <c r="BT62" s="468"/>
      <c r="BU62" s="468"/>
      <c r="BV62" s="468"/>
      <c r="BW62" s="468"/>
      <c r="BX62" s="468"/>
      <c r="BY62" s="468"/>
      <c r="BZ62" s="473"/>
    </row>
    <row r="63" spans="2:78" ht="17.100000000000001" customHeight="1" x14ac:dyDescent="0.15">
      <c r="B63" s="476"/>
      <c r="AM63" s="475"/>
      <c r="AO63" s="473"/>
      <c r="AP63" s="468"/>
      <c r="AQ63" s="468"/>
      <c r="AR63" s="468"/>
      <c r="AS63" s="468"/>
      <c r="AT63" s="468"/>
      <c r="AU63" s="468"/>
      <c r="AV63" s="468"/>
      <c r="AW63" s="468"/>
      <c r="AX63" s="468"/>
      <c r="AY63" s="468"/>
      <c r="AZ63" s="468"/>
      <c r="BA63" s="468"/>
      <c r="BB63" s="468"/>
      <c r="BC63" s="468"/>
      <c r="BD63" s="468"/>
      <c r="BE63" s="468"/>
      <c r="BF63" s="468"/>
      <c r="BG63" s="468"/>
      <c r="BH63" s="468"/>
      <c r="BI63" s="468"/>
      <c r="BJ63" s="468"/>
      <c r="BK63" s="468"/>
      <c r="BL63" s="468"/>
      <c r="BM63" s="468"/>
      <c r="BN63" s="468"/>
      <c r="BO63" s="468"/>
      <c r="BP63" s="468"/>
      <c r="BQ63" s="468"/>
      <c r="BR63" s="468"/>
      <c r="BS63" s="468"/>
      <c r="BT63" s="468"/>
      <c r="BU63" s="468"/>
      <c r="BV63" s="468"/>
      <c r="BW63" s="468"/>
      <c r="BX63" s="468"/>
      <c r="BY63" s="468"/>
      <c r="BZ63" s="473"/>
    </row>
    <row r="64" spans="2:78" ht="17.100000000000001" customHeight="1" x14ac:dyDescent="0.15">
      <c r="B64" s="476"/>
      <c r="AM64" s="475"/>
      <c r="AO64" s="473"/>
      <c r="AP64" s="468"/>
      <c r="AQ64" s="468"/>
      <c r="AR64" s="468"/>
      <c r="AS64" s="468"/>
      <c r="AT64" s="468"/>
      <c r="AU64" s="468"/>
      <c r="AV64" s="468"/>
      <c r="AW64" s="468"/>
      <c r="AX64" s="468"/>
      <c r="AY64" s="468"/>
      <c r="AZ64" s="468"/>
      <c r="BA64" s="468"/>
      <c r="BB64" s="468"/>
      <c r="BC64" s="468"/>
      <c r="BD64" s="468"/>
      <c r="BE64" s="468"/>
      <c r="BF64" s="468"/>
      <c r="BG64" s="468"/>
      <c r="BH64" s="468"/>
      <c r="BI64" s="468"/>
      <c r="BJ64" s="468"/>
      <c r="BK64" s="468"/>
      <c r="BL64" s="468"/>
      <c r="BM64" s="468"/>
      <c r="BN64" s="468"/>
      <c r="BO64" s="468"/>
      <c r="BP64" s="468"/>
      <c r="BQ64" s="468"/>
      <c r="BR64" s="468"/>
      <c r="BS64" s="468"/>
      <c r="BT64" s="468"/>
      <c r="BU64" s="468"/>
      <c r="BV64" s="468"/>
      <c r="BW64" s="468"/>
      <c r="BX64" s="468"/>
      <c r="BY64" s="468"/>
      <c r="BZ64" s="473"/>
    </row>
    <row r="65" spans="2:78" ht="17.100000000000001" customHeight="1" x14ac:dyDescent="0.15">
      <c r="B65" s="476"/>
      <c r="AM65" s="475"/>
      <c r="AO65" s="473"/>
      <c r="AP65" s="468"/>
      <c r="AQ65" s="468"/>
      <c r="AR65" s="468"/>
      <c r="AS65" s="468"/>
      <c r="AT65" s="468"/>
      <c r="AU65" s="468"/>
      <c r="AV65" s="468"/>
      <c r="AW65" s="468"/>
      <c r="AX65" s="468"/>
      <c r="AY65" s="468"/>
      <c r="AZ65" s="468"/>
      <c r="BA65" s="468"/>
      <c r="BB65" s="468"/>
      <c r="BC65" s="468"/>
      <c r="BD65" s="468"/>
      <c r="BE65" s="468"/>
      <c r="BF65" s="468"/>
      <c r="BG65" s="468"/>
      <c r="BH65" s="468"/>
      <c r="BI65" s="468"/>
      <c r="BJ65" s="468"/>
      <c r="BK65" s="468"/>
      <c r="BL65" s="468"/>
      <c r="BM65" s="468"/>
      <c r="BN65" s="468"/>
      <c r="BO65" s="468"/>
      <c r="BP65" s="468"/>
      <c r="BQ65" s="468"/>
      <c r="BR65" s="468"/>
      <c r="BS65" s="468"/>
      <c r="BT65" s="468"/>
      <c r="BU65" s="468"/>
      <c r="BV65" s="468"/>
      <c r="BW65" s="468"/>
      <c r="BX65" s="468"/>
      <c r="BY65" s="468"/>
      <c r="BZ65" s="473"/>
    </row>
    <row r="66" spans="2:78" ht="17.100000000000001" customHeight="1" x14ac:dyDescent="0.15">
      <c r="B66" s="476"/>
      <c r="AM66" s="475"/>
      <c r="AO66" s="473"/>
      <c r="AP66" s="468"/>
      <c r="AQ66" s="468"/>
      <c r="AR66" s="468"/>
      <c r="AS66" s="468"/>
      <c r="AT66" s="468"/>
      <c r="AU66" s="468"/>
      <c r="AV66" s="468"/>
      <c r="AW66" s="468"/>
      <c r="AX66" s="468"/>
      <c r="AY66" s="468"/>
      <c r="AZ66" s="468"/>
      <c r="BA66" s="468"/>
      <c r="BB66" s="468"/>
      <c r="BC66" s="468"/>
      <c r="BD66" s="468"/>
      <c r="BE66" s="468"/>
      <c r="BF66" s="468"/>
      <c r="BG66" s="468"/>
      <c r="BH66" s="468"/>
      <c r="BI66" s="468"/>
      <c r="BJ66" s="468"/>
      <c r="BK66" s="468"/>
      <c r="BL66" s="468"/>
      <c r="BM66" s="468"/>
      <c r="BN66" s="468"/>
      <c r="BO66" s="468"/>
      <c r="BP66" s="468"/>
      <c r="BQ66" s="468"/>
      <c r="BR66" s="468"/>
      <c r="BS66" s="468"/>
      <c r="BT66" s="468"/>
      <c r="BU66" s="468"/>
      <c r="BV66" s="468"/>
      <c r="BW66" s="468"/>
      <c r="BX66" s="468"/>
      <c r="BY66" s="468"/>
      <c r="BZ66" s="473"/>
    </row>
    <row r="67" spans="2:78" ht="17.100000000000001" customHeight="1" x14ac:dyDescent="0.15">
      <c r="B67" s="476"/>
      <c r="AM67" s="475"/>
      <c r="AO67" s="473"/>
      <c r="AP67" s="468"/>
      <c r="AQ67" s="468"/>
      <c r="AR67" s="468"/>
      <c r="AS67" s="468"/>
      <c r="AT67" s="468"/>
      <c r="AU67" s="468"/>
      <c r="AV67" s="468"/>
      <c r="AW67" s="468"/>
      <c r="AX67" s="468"/>
      <c r="AY67" s="468"/>
      <c r="AZ67" s="468"/>
      <c r="BA67" s="468"/>
      <c r="BB67" s="468"/>
      <c r="BC67" s="468"/>
      <c r="BD67" s="468"/>
      <c r="BE67" s="468"/>
      <c r="BF67" s="468"/>
      <c r="BG67" s="468"/>
      <c r="BH67" s="468"/>
      <c r="BI67" s="468"/>
      <c r="BJ67" s="468"/>
      <c r="BK67" s="468"/>
      <c r="BL67" s="468"/>
      <c r="BM67" s="468"/>
      <c r="BN67" s="468"/>
      <c r="BO67" s="468"/>
      <c r="BP67" s="468"/>
      <c r="BQ67" s="468"/>
      <c r="BR67" s="468"/>
      <c r="BS67" s="468"/>
      <c r="BT67" s="468"/>
      <c r="BU67" s="468"/>
      <c r="BV67" s="468"/>
      <c r="BW67" s="468"/>
      <c r="BX67" s="468"/>
      <c r="BY67" s="468"/>
      <c r="BZ67" s="473"/>
    </row>
    <row r="68" spans="2:78" ht="17.100000000000001" customHeight="1" x14ac:dyDescent="0.15">
      <c r="B68" s="476"/>
      <c r="AM68" s="475"/>
      <c r="AO68" s="473"/>
      <c r="AP68" s="468"/>
      <c r="AQ68" s="468"/>
      <c r="AR68" s="468"/>
      <c r="AS68" s="468"/>
      <c r="AT68" s="468"/>
      <c r="AU68" s="468"/>
      <c r="AV68" s="468"/>
      <c r="AW68" s="468"/>
      <c r="AX68" s="468"/>
      <c r="AY68" s="468"/>
      <c r="AZ68" s="468"/>
      <c r="BA68" s="468"/>
      <c r="BB68" s="468"/>
      <c r="BC68" s="468"/>
      <c r="BD68" s="468"/>
      <c r="BE68" s="468"/>
      <c r="BF68" s="468"/>
      <c r="BG68" s="468"/>
      <c r="BH68" s="468"/>
      <c r="BI68" s="468"/>
      <c r="BJ68" s="468"/>
      <c r="BK68" s="468"/>
      <c r="BL68" s="468"/>
      <c r="BM68" s="468"/>
      <c r="BN68" s="468"/>
      <c r="BO68" s="468"/>
      <c r="BP68" s="468"/>
      <c r="BQ68" s="468"/>
      <c r="BR68" s="468"/>
      <c r="BS68" s="468"/>
      <c r="BT68" s="468"/>
      <c r="BU68" s="468"/>
      <c r="BV68" s="468"/>
      <c r="BW68" s="468"/>
      <c r="BX68" s="468"/>
      <c r="BY68" s="468"/>
      <c r="BZ68" s="473"/>
    </row>
    <row r="69" spans="2:78" ht="17.100000000000001" customHeight="1" x14ac:dyDescent="0.15">
      <c r="B69" s="476"/>
      <c r="AM69" s="475"/>
      <c r="AO69" s="473"/>
      <c r="AP69" s="468"/>
      <c r="AQ69" s="468"/>
      <c r="AR69" s="468"/>
      <c r="AS69" s="468"/>
      <c r="AT69" s="468"/>
      <c r="AU69" s="468"/>
      <c r="AV69" s="468"/>
      <c r="AW69" s="468"/>
      <c r="AX69" s="468"/>
      <c r="AY69" s="468"/>
      <c r="AZ69" s="468"/>
      <c r="BA69" s="468"/>
      <c r="BB69" s="468"/>
      <c r="BC69" s="468"/>
      <c r="BD69" s="468"/>
      <c r="BE69" s="468"/>
      <c r="BF69" s="468"/>
      <c r="BG69" s="468"/>
      <c r="BH69" s="468"/>
      <c r="BI69" s="468"/>
      <c r="BJ69" s="468"/>
      <c r="BK69" s="468"/>
      <c r="BL69" s="468"/>
      <c r="BM69" s="468"/>
      <c r="BN69" s="468"/>
      <c r="BO69" s="468"/>
      <c r="BP69" s="468"/>
      <c r="BQ69" s="468"/>
      <c r="BR69" s="468"/>
      <c r="BS69" s="468"/>
      <c r="BT69" s="468"/>
      <c r="BU69" s="468"/>
      <c r="BV69" s="468"/>
      <c r="BW69" s="468"/>
      <c r="BX69" s="468"/>
      <c r="BY69" s="468"/>
      <c r="BZ69" s="473"/>
    </row>
    <row r="70" spans="2:78" ht="17.100000000000001" customHeight="1" x14ac:dyDescent="0.15">
      <c r="B70" s="476"/>
      <c r="AM70" s="475"/>
      <c r="AO70" s="473"/>
      <c r="AP70" s="468"/>
      <c r="AQ70" s="468"/>
      <c r="AR70" s="468"/>
      <c r="AS70" s="468"/>
      <c r="AT70" s="468"/>
      <c r="AU70" s="468"/>
      <c r="AV70" s="468"/>
      <c r="AW70" s="468"/>
      <c r="AX70" s="468"/>
      <c r="AY70" s="468"/>
      <c r="AZ70" s="468"/>
      <c r="BA70" s="468"/>
      <c r="BB70" s="468"/>
      <c r="BC70" s="468"/>
      <c r="BD70" s="468"/>
      <c r="BE70" s="468"/>
      <c r="BF70" s="468"/>
      <c r="BG70" s="468"/>
      <c r="BH70" s="468"/>
      <c r="BI70" s="468"/>
      <c r="BJ70" s="468"/>
      <c r="BK70" s="468"/>
      <c r="BL70" s="468"/>
      <c r="BM70" s="468"/>
      <c r="BN70" s="468"/>
      <c r="BO70" s="468"/>
      <c r="BP70" s="468"/>
      <c r="BQ70" s="468"/>
      <c r="BR70" s="468"/>
      <c r="BS70" s="468"/>
      <c r="BT70" s="468"/>
      <c r="BU70" s="468"/>
      <c r="BV70" s="468"/>
      <c r="BW70" s="468"/>
      <c r="BX70" s="468"/>
      <c r="BY70" s="468"/>
      <c r="BZ70" s="473"/>
    </row>
    <row r="71" spans="2:78" ht="17.100000000000001" customHeight="1" x14ac:dyDescent="0.15">
      <c r="B71" s="476"/>
      <c r="AM71" s="475"/>
      <c r="AO71" s="473"/>
      <c r="AP71" s="468"/>
      <c r="AQ71" s="468"/>
      <c r="AR71" s="468"/>
      <c r="AS71" s="468"/>
      <c r="AT71" s="468"/>
      <c r="AU71" s="468"/>
      <c r="AV71" s="468"/>
      <c r="AW71" s="468"/>
      <c r="AX71" s="468"/>
      <c r="AY71" s="468"/>
      <c r="AZ71" s="468"/>
      <c r="BA71" s="468"/>
      <c r="BB71" s="468"/>
      <c r="BC71" s="468"/>
      <c r="BD71" s="468"/>
      <c r="BE71" s="468"/>
      <c r="BF71" s="468"/>
      <c r="BG71" s="468"/>
      <c r="BH71" s="468"/>
      <c r="BI71" s="468"/>
      <c r="BJ71" s="468"/>
      <c r="BK71" s="468"/>
      <c r="BL71" s="468"/>
      <c r="BM71" s="468"/>
      <c r="BN71" s="468"/>
      <c r="BO71" s="468"/>
      <c r="BP71" s="468"/>
      <c r="BQ71" s="468"/>
      <c r="BR71" s="468"/>
      <c r="BS71" s="468"/>
      <c r="BT71" s="468"/>
      <c r="BU71" s="468"/>
      <c r="BV71" s="468"/>
      <c r="BW71" s="468"/>
      <c r="BX71" s="468"/>
      <c r="BY71" s="468"/>
      <c r="BZ71" s="473"/>
    </row>
    <row r="72" spans="2:78" ht="17.100000000000001" customHeight="1" thickBot="1" x14ac:dyDescent="0.2">
      <c r="B72" s="478"/>
      <c r="C72" s="479"/>
      <c r="D72" s="479"/>
      <c r="E72" s="479"/>
      <c r="F72" s="479"/>
      <c r="G72" s="479"/>
      <c r="H72" s="479"/>
      <c r="I72" s="479"/>
      <c r="J72" s="479"/>
      <c r="K72" s="479"/>
      <c r="L72" s="479"/>
      <c r="M72" s="479"/>
      <c r="N72" s="479"/>
      <c r="O72" s="479"/>
      <c r="P72" s="479"/>
      <c r="Q72" s="479"/>
      <c r="R72" s="479"/>
      <c r="S72" s="479"/>
      <c r="T72" s="479"/>
      <c r="U72" s="479"/>
      <c r="V72" s="479"/>
      <c r="W72" s="479"/>
      <c r="X72" s="479"/>
      <c r="Y72" s="479"/>
      <c r="Z72" s="479"/>
      <c r="AA72" s="479"/>
      <c r="AB72" s="479"/>
      <c r="AC72" s="479"/>
      <c r="AD72" s="479"/>
      <c r="AE72" s="479"/>
      <c r="AF72" s="479"/>
      <c r="AG72" s="479"/>
      <c r="AH72" s="479"/>
      <c r="AI72" s="479"/>
      <c r="AJ72" s="479"/>
      <c r="AK72" s="479"/>
      <c r="AL72" s="479"/>
      <c r="AM72" s="480"/>
      <c r="AO72" s="473"/>
      <c r="AP72" s="468"/>
      <c r="AQ72" s="468"/>
      <c r="AR72" s="468"/>
      <c r="AS72" s="468"/>
      <c r="AT72" s="468"/>
      <c r="AU72" s="468"/>
      <c r="AV72" s="468"/>
      <c r="AW72" s="468"/>
      <c r="AX72" s="468"/>
      <c r="AY72" s="468"/>
      <c r="AZ72" s="468"/>
      <c r="BA72" s="468"/>
      <c r="BB72" s="468"/>
      <c r="BC72" s="468"/>
      <c r="BD72" s="468"/>
      <c r="BE72" s="468"/>
      <c r="BF72" s="468"/>
      <c r="BG72" s="468"/>
      <c r="BH72" s="468"/>
      <c r="BI72" s="468"/>
      <c r="BJ72" s="468"/>
      <c r="BK72" s="468"/>
      <c r="BL72" s="468"/>
      <c r="BM72" s="468"/>
      <c r="BN72" s="468"/>
      <c r="BO72" s="468"/>
      <c r="BP72" s="468"/>
      <c r="BQ72" s="468"/>
      <c r="BR72" s="468"/>
      <c r="BS72" s="468"/>
      <c r="BT72" s="468"/>
      <c r="BU72" s="468"/>
      <c r="BV72" s="468"/>
      <c r="BW72" s="468"/>
      <c r="BX72" s="468"/>
      <c r="BY72" s="468"/>
      <c r="BZ72" s="473"/>
    </row>
    <row r="73" spans="2:78" ht="17.100000000000001" customHeight="1" x14ac:dyDescent="0.15">
      <c r="AO73" s="473"/>
      <c r="AP73" s="468"/>
      <c r="AQ73" s="468"/>
      <c r="AR73" s="468"/>
      <c r="AS73" s="468"/>
      <c r="AT73" s="468"/>
      <c r="AU73" s="468"/>
      <c r="AV73" s="468"/>
      <c r="AW73" s="468"/>
      <c r="AX73" s="468"/>
      <c r="AY73" s="468"/>
      <c r="AZ73" s="468"/>
      <c r="BA73" s="468"/>
      <c r="BB73" s="468"/>
      <c r="BC73" s="468"/>
      <c r="BD73" s="468"/>
      <c r="BE73" s="468"/>
      <c r="BF73" s="468"/>
      <c r="BG73" s="468"/>
      <c r="BH73" s="468"/>
      <c r="BI73" s="468"/>
      <c r="BJ73" s="468"/>
      <c r="BK73" s="468"/>
      <c r="BL73" s="468"/>
      <c r="BM73" s="468"/>
      <c r="BN73" s="468"/>
      <c r="BO73" s="468"/>
      <c r="BP73" s="468"/>
      <c r="BQ73" s="468"/>
      <c r="BR73" s="468"/>
      <c r="BS73" s="468"/>
      <c r="BT73" s="468"/>
      <c r="BU73" s="468"/>
      <c r="BV73" s="468"/>
      <c r="BW73" s="468"/>
      <c r="BX73" s="468"/>
      <c r="BY73" s="468"/>
      <c r="BZ73" s="473"/>
    </row>
    <row r="74" spans="2:78" ht="17.100000000000001" customHeight="1" x14ac:dyDescent="0.15">
      <c r="G74" s="15" t="s">
        <v>51</v>
      </c>
      <c r="AO74" s="473"/>
      <c r="AP74" s="468"/>
      <c r="AQ74" s="468"/>
      <c r="AR74" s="468"/>
      <c r="AS74" s="468"/>
      <c r="AT74" s="468"/>
      <c r="AU74" s="468"/>
      <c r="AV74" s="468"/>
      <c r="AW74" s="468"/>
      <c r="AX74" s="468"/>
      <c r="AY74" s="468"/>
      <c r="AZ74" s="468"/>
      <c r="BA74" s="468"/>
      <c r="BB74" s="468"/>
      <c r="BC74" s="468"/>
      <c r="BD74" s="468"/>
      <c r="BE74" s="468"/>
      <c r="BF74" s="468"/>
      <c r="BG74" s="468"/>
      <c r="BH74" s="468"/>
      <c r="BI74" s="468"/>
      <c r="BJ74" s="468"/>
      <c r="BK74" s="468"/>
      <c r="BL74" s="468"/>
      <c r="BM74" s="468"/>
      <c r="BN74" s="468"/>
      <c r="BO74" s="468"/>
      <c r="BP74" s="468"/>
      <c r="BQ74" s="468"/>
      <c r="BR74" s="468"/>
      <c r="BS74" s="468"/>
      <c r="BT74" s="468"/>
      <c r="BU74" s="468"/>
      <c r="BV74" s="468"/>
      <c r="BW74" s="468"/>
      <c r="BX74" s="468"/>
      <c r="BY74" s="468"/>
      <c r="BZ74" s="473"/>
    </row>
    <row r="75" spans="2:78" ht="17.100000000000001" customHeight="1" x14ac:dyDescent="0.15">
      <c r="G75" s="15" t="s">
        <v>51</v>
      </c>
      <c r="AO75" s="473"/>
      <c r="AP75" s="468"/>
      <c r="AQ75" s="468"/>
      <c r="AR75" s="468"/>
      <c r="AS75" s="468"/>
      <c r="AT75" s="468"/>
      <c r="AU75" s="468"/>
      <c r="AV75" s="468"/>
      <c r="AW75" s="468"/>
      <c r="AX75" s="468"/>
      <c r="AY75" s="468"/>
      <c r="AZ75" s="468"/>
      <c r="BA75" s="468"/>
      <c r="BB75" s="468"/>
      <c r="BC75" s="468"/>
      <c r="BD75" s="468"/>
      <c r="BE75" s="468"/>
      <c r="BF75" s="468"/>
      <c r="BG75" s="468"/>
      <c r="BH75" s="468"/>
      <c r="BI75" s="468"/>
      <c r="BJ75" s="468"/>
      <c r="BK75" s="468"/>
      <c r="BL75" s="468"/>
      <c r="BM75" s="468"/>
      <c r="BN75" s="468"/>
      <c r="BO75" s="468"/>
      <c r="BP75" s="468"/>
      <c r="BQ75" s="468"/>
      <c r="BR75" s="468"/>
      <c r="BS75" s="468"/>
      <c r="BT75" s="468"/>
      <c r="BU75" s="468"/>
      <c r="BV75" s="468"/>
      <c r="BW75" s="468"/>
      <c r="BX75" s="468"/>
      <c r="BY75" s="468"/>
      <c r="BZ75" s="473"/>
    </row>
    <row r="76" spans="2:78" ht="17.100000000000001" customHeight="1" x14ac:dyDescent="0.15">
      <c r="B76" s="2201" t="s">
        <v>61</v>
      </c>
      <c r="C76" s="2202"/>
      <c r="D76" s="2202"/>
      <c r="E76" s="2202"/>
      <c r="F76" s="2202"/>
      <c r="G76" s="2202"/>
      <c r="H76" s="2202"/>
      <c r="I76" s="2202"/>
      <c r="J76" s="198"/>
      <c r="K76" s="198"/>
      <c r="L76" s="198"/>
      <c r="M76" s="198"/>
      <c r="N76" s="198"/>
      <c r="O76" s="198"/>
      <c r="P76" s="198"/>
      <c r="Q76" s="198"/>
      <c r="R76" s="198"/>
      <c r="S76" s="198"/>
      <c r="T76" s="198"/>
      <c r="U76" s="198"/>
      <c r="V76" s="198"/>
      <c r="W76" s="198"/>
      <c r="X76" s="198"/>
      <c r="Y76" s="198"/>
      <c r="Z76" s="198"/>
      <c r="AA76" s="198"/>
      <c r="AB76" s="198"/>
      <c r="AC76" s="198"/>
      <c r="AD76" s="198"/>
      <c r="AE76" s="198"/>
      <c r="AF76" s="198"/>
      <c r="AG76" s="198"/>
      <c r="AH76" s="198"/>
      <c r="AI76" s="198"/>
      <c r="AJ76" s="198"/>
      <c r="AK76" s="198"/>
      <c r="AL76" s="198"/>
      <c r="AM76" s="198"/>
      <c r="AO76" s="473"/>
      <c r="AP76" s="468"/>
      <c r="AQ76" s="468"/>
      <c r="AR76" s="468"/>
      <c r="AS76" s="468"/>
      <c r="AT76" s="468"/>
      <c r="AU76" s="468"/>
      <c r="AV76" s="468"/>
      <c r="AW76" s="468"/>
      <c r="AX76" s="468"/>
      <c r="AY76" s="468"/>
      <c r="AZ76" s="468"/>
      <c r="BA76" s="468"/>
      <c r="BB76" s="468"/>
      <c r="BC76" s="468"/>
      <c r="BD76" s="468"/>
      <c r="BE76" s="468"/>
      <c r="BF76" s="468"/>
      <c r="BG76" s="468"/>
      <c r="BH76" s="468"/>
      <c r="BI76" s="468"/>
      <c r="BJ76" s="468"/>
      <c r="BK76" s="468"/>
      <c r="BL76" s="468"/>
      <c r="BM76" s="468"/>
      <c r="BN76" s="468"/>
      <c r="BO76" s="468"/>
      <c r="BP76" s="468"/>
      <c r="BQ76" s="468"/>
      <c r="BR76" s="468"/>
      <c r="BS76" s="468"/>
      <c r="BT76" s="468"/>
      <c r="BU76" s="468"/>
      <c r="BV76" s="468"/>
      <c r="BW76" s="468"/>
      <c r="BX76" s="468"/>
      <c r="BY76" s="468"/>
      <c r="BZ76" s="473"/>
    </row>
    <row r="77" spans="2:78" ht="17.100000000000001" customHeight="1" x14ac:dyDescent="0.15">
      <c r="B77" s="2203"/>
      <c r="C77" s="2204"/>
      <c r="D77" s="2204"/>
      <c r="E77" s="2204"/>
      <c r="F77" s="2204"/>
      <c r="G77" s="2204"/>
      <c r="H77" s="2204"/>
      <c r="I77" s="2204"/>
      <c r="J77" s="198"/>
      <c r="K77" s="198"/>
      <c r="L77" s="198"/>
      <c r="M77" s="198"/>
      <c r="N77" s="198"/>
      <c r="O77" s="198"/>
      <c r="P77" s="198"/>
      <c r="Q77" s="198"/>
      <c r="R77" s="198"/>
      <c r="S77" s="198"/>
      <c r="T77" s="198"/>
      <c r="U77" s="198"/>
      <c r="V77" s="198"/>
      <c r="W77" s="198"/>
      <c r="X77" s="198"/>
      <c r="Y77" s="198"/>
      <c r="Z77" s="198"/>
      <c r="AA77" s="198"/>
      <c r="AB77" s="198"/>
      <c r="AC77" s="198"/>
      <c r="AD77" s="198"/>
      <c r="AE77" s="198"/>
      <c r="AF77" s="198"/>
      <c r="AG77" s="198"/>
      <c r="AH77" s="198"/>
      <c r="AI77" s="198"/>
      <c r="AJ77" s="198"/>
      <c r="AK77" s="198"/>
      <c r="AL77" s="198"/>
      <c r="AM77" s="198"/>
      <c r="AO77" s="473"/>
      <c r="AP77" s="468"/>
      <c r="AQ77" s="468"/>
      <c r="AR77" s="468"/>
      <c r="AS77" s="468"/>
      <c r="AT77" s="468"/>
      <c r="AU77" s="468"/>
      <c r="AV77" s="468"/>
      <c r="AW77" s="468"/>
      <c r="AX77" s="468"/>
      <c r="AY77" s="468"/>
      <c r="AZ77" s="468"/>
      <c r="BA77" s="468"/>
      <c r="BB77" s="468"/>
      <c r="BC77" s="468"/>
      <c r="BD77" s="468"/>
      <c r="BE77" s="468"/>
      <c r="BF77" s="468"/>
      <c r="BG77" s="468"/>
      <c r="BH77" s="468"/>
      <c r="BI77" s="468"/>
      <c r="BJ77" s="468"/>
      <c r="BK77" s="468"/>
      <c r="BL77" s="468"/>
      <c r="BM77" s="468"/>
      <c r="BN77" s="468"/>
      <c r="BO77" s="468"/>
      <c r="BP77" s="468"/>
      <c r="BQ77" s="468"/>
      <c r="BR77" s="468"/>
      <c r="BS77" s="468"/>
      <c r="BT77" s="468"/>
      <c r="BU77" s="468"/>
      <c r="BV77" s="468"/>
      <c r="BW77" s="468"/>
      <c r="BX77" s="468"/>
      <c r="BY77" s="468"/>
      <c r="BZ77" s="473"/>
    </row>
    <row r="78" spans="2:78" ht="17.100000000000001" customHeight="1" x14ac:dyDescent="0.15">
      <c r="B78" s="198"/>
      <c r="C78" s="198"/>
      <c r="D78" s="198"/>
      <c r="E78" s="198"/>
      <c r="F78" s="198"/>
      <c r="G78" s="198"/>
      <c r="H78" s="198"/>
      <c r="I78" s="198"/>
      <c r="J78" s="198"/>
      <c r="K78" s="198"/>
      <c r="L78" s="198"/>
      <c r="M78" s="198"/>
      <c r="N78" s="198"/>
      <c r="O78" s="198"/>
      <c r="P78" s="198"/>
      <c r="Q78" s="198"/>
      <c r="R78" s="198"/>
      <c r="S78" s="198"/>
      <c r="T78" s="198"/>
      <c r="U78" s="198"/>
      <c r="V78" s="198"/>
      <c r="W78" s="198"/>
      <c r="X78" s="198"/>
      <c r="Y78" s="198"/>
      <c r="Z78" s="198"/>
      <c r="AA78" s="198"/>
      <c r="AB78" s="198"/>
      <c r="AC78" s="198"/>
      <c r="AD78" s="198"/>
      <c r="AE78" s="198"/>
      <c r="AF78" s="198"/>
      <c r="AG78" s="198"/>
      <c r="AH78" s="198"/>
      <c r="AI78" s="198"/>
      <c r="AJ78" s="198"/>
      <c r="AK78" s="198"/>
      <c r="AL78" s="198"/>
      <c r="AM78" s="198"/>
      <c r="AO78" s="473"/>
      <c r="AP78" s="468"/>
      <c r="AQ78" s="468"/>
      <c r="AR78" s="468"/>
      <c r="AS78" s="468"/>
      <c r="AT78" s="468"/>
      <c r="AU78" s="468"/>
      <c r="AV78" s="468"/>
      <c r="AW78" s="468"/>
      <c r="AX78" s="468"/>
      <c r="AY78" s="468"/>
      <c r="AZ78" s="468"/>
      <c r="BA78" s="468"/>
      <c r="BB78" s="468"/>
      <c r="BC78" s="468"/>
      <c r="BD78" s="468"/>
      <c r="BE78" s="468"/>
      <c r="BF78" s="468"/>
      <c r="BG78" s="468"/>
      <c r="BH78" s="468"/>
      <c r="BI78" s="468"/>
      <c r="BJ78" s="468"/>
      <c r="BK78" s="468"/>
      <c r="BL78" s="468"/>
      <c r="BM78" s="468"/>
      <c r="BN78" s="468"/>
      <c r="BO78" s="468"/>
      <c r="BP78" s="468"/>
      <c r="BQ78" s="468"/>
      <c r="BR78" s="468"/>
      <c r="BS78" s="468"/>
      <c r="BT78" s="468"/>
      <c r="BU78" s="468"/>
      <c r="BV78" s="468"/>
      <c r="BW78" s="468"/>
      <c r="BX78" s="468"/>
      <c r="BY78" s="468"/>
      <c r="BZ78" s="473"/>
    </row>
    <row r="79" spans="2:78" ht="17.100000000000001" customHeight="1" x14ac:dyDescent="0.15">
      <c r="B79" s="198"/>
      <c r="C79" s="469"/>
      <c r="D79" s="469"/>
      <c r="E79" s="469"/>
      <c r="F79" s="469"/>
      <c r="G79" s="469"/>
      <c r="H79" s="469"/>
      <c r="I79" s="469"/>
      <c r="J79" s="469"/>
      <c r="K79" s="469"/>
      <c r="L79" s="469"/>
      <c r="M79" s="469"/>
      <c r="N79" s="469"/>
      <c r="O79" s="469"/>
      <c r="P79" s="469"/>
      <c r="Q79" s="469"/>
      <c r="R79" s="469"/>
      <c r="S79" s="469"/>
      <c r="T79" s="469"/>
      <c r="U79" s="469"/>
      <c r="V79" s="469"/>
      <c r="W79" s="469"/>
      <c r="X79" s="469"/>
      <c r="Y79" s="469"/>
      <c r="Z79" s="469"/>
      <c r="AA79" s="469"/>
      <c r="AB79" s="469"/>
      <c r="AC79" s="469"/>
      <c r="AD79" s="469"/>
      <c r="AE79" s="469"/>
      <c r="AF79" s="469"/>
      <c r="AG79" s="469"/>
      <c r="AH79" s="469"/>
      <c r="AI79" s="469"/>
      <c r="AJ79" s="469"/>
      <c r="AK79" s="469"/>
      <c r="AL79" s="469"/>
      <c r="AM79" s="198"/>
      <c r="AO79" s="473"/>
      <c r="AP79" s="468"/>
      <c r="AQ79" s="468"/>
      <c r="AR79" s="468"/>
      <c r="AS79" s="468"/>
      <c r="AT79" s="468"/>
      <c r="AU79" s="468"/>
      <c r="AV79" s="468"/>
      <c r="AW79" s="468"/>
      <c r="AX79" s="468"/>
      <c r="AY79" s="468"/>
      <c r="AZ79" s="468"/>
      <c r="BA79" s="468"/>
      <c r="BB79" s="468"/>
      <c r="BC79" s="468"/>
      <c r="BD79" s="468"/>
      <c r="BE79" s="468"/>
      <c r="BF79" s="468"/>
      <c r="BG79" s="468"/>
      <c r="BH79" s="468"/>
      <c r="BI79" s="468"/>
      <c r="BJ79" s="468"/>
      <c r="BK79" s="468"/>
      <c r="BL79" s="468"/>
      <c r="BM79" s="468"/>
      <c r="BN79" s="468"/>
      <c r="BO79" s="468"/>
      <c r="BP79" s="468"/>
      <c r="BQ79" s="468"/>
      <c r="BR79" s="468"/>
      <c r="BS79" s="468"/>
      <c r="BT79" s="468"/>
      <c r="BU79" s="468"/>
      <c r="BV79" s="468"/>
      <c r="BW79" s="468"/>
      <c r="BX79" s="468"/>
      <c r="BY79" s="468"/>
      <c r="BZ79" s="473"/>
    </row>
    <row r="80" spans="2:78" ht="17.100000000000001" customHeight="1" x14ac:dyDescent="0.15">
      <c r="B80" s="198"/>
      <c r="C80" s="469"/>
      <c r="D80" s="469"/>
      <c r="E80" s="469"/>
      <c r="F80" s="469"/>
      <c r="G80" s="469"/>
      <c r="H80" s="469"/>
      <c r="I80" s="469"/>
      <c r="J80" s="469"/>
      <c r="K80" s="469"/>
      <c r="L80" s="469"/>
      <c r="M80" s="469"/>
      <c r="N80" s="469"/>
      <c r="O80" s="469"/>
      <c r="P80" s="469"/>
      <c r="Q80" s="469"/>
      <c r="R80" s="469"/>
      <c r="S80" s="469"/>
      <c r="T80" s="469"/>
      <c r="U80" s="469"/>
      <c r="V80" s="469"/>
      <c r="W80" s="469"/>
      <c r="X80" s="469"/>
      <c r="Y80" s="469"/>
      <c r="Z80" s="469"/>
      <c r="AA80" s="469"/>
      <c r="AB80" s="469"/>
      <c r="AC80" s="469"/>
      <c r="AD80" s="469"/>
      <c r="AE80" s="469"/>
      <c r="AF80" s="469"/>
      <c r="AG80" s="469"/>
      <c r="AH80" s="469"/>
      <c r="AI80" s="469"/>
      <c r="AJ80" s="469"/>
      <c r="AK80" s="469"/>
      <c r="AL80" s="469"/>
      <c r="AM80" s="198"/>
      <c r="AO80" s="473"/>
      <c r="AP80" s="468"/>
      <c r="AQ80" s="468"/>
      <c r="AR80" s="468"/>
      <c r="AS80" s="468"/>
      <c r="AT80" s="468"/>
      <c r="AU80" s="468"/>
      <c r="AV80" s="468"/>
      <c r="AW80" s="468"/>
      <c r="AX80" s="468"/>
      <c r="AY80" s="468"/>
      <c r="AZ80" s="468"/>
      <c r="BA80" s="468"/>
      <c r="BB80" s="468"/>
      <c r="BC80" s="468"/>
      <c r="BD80" s="468"/>
      <c r="BE80" s="468"/>
      <c r="BF80" s="468"/>
      <c r="BG80" s="468"/>
      <c r="BH80" s="468"/>
      <c r="BI80" s="468"/>
      <c r="BJ80" s="468"/>
      <c r="BK80" s="468"/>
      <c r="BL80" s="468"/>
      <c r="BM80" s="468"/>
      <c r="BN80" s="468"/>
      <c r="BO80" s="468"/>
      <c r="BP80" s="468"/>
      <c r="BQ80" s="468"/>
      <c r="BR80" s="468"/>
      <c r="BS80" s="468"/>
      <c r="BT80" s="468"/>
      <c r="BU80" s="468"/>
      <c r="BV80" s="468"/>
      <c r="BW80" s="468"/>
      <c r="BX80" s="468"/>
      <c r="BY80" s="468"/>
      <c r="BZ80" s="473"/>
    </row>
    <row r="81" spans="2:78" ht="17.100000000000001" customHeight="1" x14ac:dyDescent="0.15">
      <c r="B81" s="198"/>
      <c r="C81" s="469"/>
      <c r="D81" s="469"/>
      <c r="E81" s="469"/>
      <c r="F81" s="469"/>
      <c r="G81" s="469"/>
      <c r="H81" s="469"/>
      <c r="I81" s="469"/>
      <c r="J81" s="469"/>
      <c r="K81" s="469"/>
      <c r="L81" s="469"/>
      <c r="M81" s="469"/>
      <c r="N81" s="469"/>
      <c r="O81" s="469"/>
      <c r="P81" s="469"/>
      <c r="Q81" s="469"/>
      <c r="R81" s="469"/>
      <c r="S81" s="469"/>
      <c r="T81" s="469"/>
      <c r="U81" s="469"/>
      <c r="V81" s="469"/>
      <c r="W81" s="469"/>
      <c r="X81" s="469"/>
      <c r="Y81" s="469"/>
      <c r="Z81" s="469"/>
      <c r="AA81" s="469"/>
      <c r="AB81" s="469"/>
      <c r="AC81" s="469"/>
      <c r="AD81" s="469"/>
      <c r="AE81" s="469"/>
      <c r="AF81" s="469"/>
      <c r="AG81" s="469"/>
      <c r="AH81" s="469"/>
      <c r="AI81" s="469"/>
      <c r="AJ81" s="469"/>
      <c r="AK81" s="469"/>
      <c r="AL81" s="469"/>
      <c r="AM81" s="198"/>
      <c r="AO81" s="473"/>
      <c r="AP81" s="468"/>
      <c r="AQ81" s="468"/>
      <c r="AR81" s="468"/>
      <c r="AS81" s="468"/>
      <c r="AT81" s="468"/>
      <c r="AU81" s="468"/>
      <c r="AV81" s="468"/>
      <c r="AW81" s="468"/>
      <c r="AX81" s="468"/>
      <c r="AY81" s="468"/>
      <c r="AZ81" s="468"/>
      <c r="BA81" s="468"/>
      <c r="BB81" s="468"/>
      <c r="BC81" s="468"/>
      <c r="BD81" s="468"/>
      <c r="BE81" s="468"/>
      <c r="BF81" s="468"/>
      <c r="BG81" s="468"/>
      <c r="BH81" s="468"/>
      <c r="BI81" s="468"/>
      <c r="BJ81" s="468"/>
      <c r="BK81" s="468"/>
      <c r="BL81" s="468"/>
      <c r="BM81" s="468"/>
      <c r="BN81" s="468"/>
      <c r="BO81" s="468"/>
      <c r="BP81" s="468"/>
      <c r="BQ81" s="468"/>
      <c r="BR81" s="468"/>
      <c r="BS81" s="468"/>
      <c r="BT81" s="468"/>
      <c r="BU81" s="468"/>
      <c r="BV81" s="468"/>
      <c r="BW81" s="468"/>
      <c r="BX81" s="468"/>
      <c r="BY81" s="468"/>
      <c r="BZ81" s="473"/>
    </row>
    <row r="82" spans="2:78" ht="17.100000000000001" customHeight="1" x14ac:dyDescent="0.15">
      <c r="B82" s="198"/>
      <c r="C82" s="469"/>
      <c r="D82" s="469"/>
      <c r="E82" s="469"/>
      <c r="F82" s="469"/>
      <c r="G82" s="469"/>
      <c r="H82" s="469"/>
      <c r="I82" s="469"/>
      <c r="J82" s="469"/>
      <c r="K82" s="469"/>
      <c r="L82" s="469"/>
      <c r="M82" s="469"/>
      <c r="N82" s="469"/>
      <c r="O82" s="469"/>
      <c r="P82" s="469"/>
      <c r="Q82" s="469"/>
      <c r="R82" s="469"/>
      <c r="S82" s="469"/>
      <c r="T82" s="469"/>
      <c r="U82" s="469"/>
      <c r="V82" s="469"/>
      <c r="W82" s="469"/>
      <c r="X82" s="469"/>
      <c r="Y82" s="469"/>
      <c r="Z82" s="469"/>
      <c r="AA82" s="469"/>
      <c r="AB82" s="469"/>
      <c r="AC82" s="469"/>
      <c r="AD82" s="469"/>
      <c r="AE82" s="469"/>
      <c r="AF82" s="469"/>
      <c r="AG82" s="469"/>
      <c r="AH82" s="469"/>
      <c r="AI82" s="469"/>
      <c r="AJ82" s="469"/>
      <c r="AK82" s="469"/>
      <c r="AL82" s="469"/>
      <c r="AM82" s="198"/>
      <c r="AO82" s="473"/>
      <c r="AP82" s="468"/>
      <c r="AQ82" s="468"/>
      <c r="AR82" s="468"/>
      <c r="AS82" s="468"/>
      <c r="AT82" s="468"/>
      <c r="AU82" s="468"/>
      <c r="AV82" s="468"/>
      <c r="AW82" s="468"/>
      <c r="AX82" s="468"/>
      <c r="AY82" s="468"/>
      <c r="AZ82" s="468"/>
      <c r="BA82" s="468"/>
      <c r="BB82" s="468"/>
      <c r="BC82" s="468"/>
      <c r="BD82" s="468"/>
      <c r="BE82" s="468"/>
      <c r="BF82" s="468"/>
      <c r="BG82" s="468"/>
      <c r="BH82" s="468"/>
      <c r="BI82" s="468"/>
      <c r="BJ82" s="468"/>
      <c r="BK82" s="468"/>
      <c r="BL82" s="468"/>
      <c r="BM82" s="468"/>
      <c r="BN82" s="468"/>
      <c r="BO82" s="468"/>
      <c r="BP82" s="468"/>
      <c r="BQ82" s="468"/>
      <c r="BR82" s="468"/>
      <c r="BS82" s="468"/>
      <c r="BT82" s="468"/>
      <c r="BU82" s="468"/>
      <c r="BV82" s="468"/>
      <c r="BW82" s="468"/>
      <c r="BX82" s="468"/>
      <c r="BY82" s="468"/>
      <c r="BZ82" s="473"/>
    </row>
    <row r="83" spans="2:78" ht="17.100000000000001" customHeight="1" x14ac:dyDescent="0.15">
      <c r="B83" s="198"/>
      <c r="C83" s="469"/>
      <c r="D83" s="469"/>
      <c r="E83" s="469"/>
      <c r="F83" s="469"/>
      <c r="G83" s="469"/>
      <c r="H83" s="469"/>
      <c r="I83" s="469"/>
      <c r="J83" s="469"/>
      <c r="K83" s="469"/>
      <c r="L83" s="469"/>
      <c r="M83" s="469"/>
      <c r="N83" s="469"/>
      <c r="O83" s="469"/>
      <c r="P83" s="469"/>
      <c r="Q83" s="469"/>
      <c r="R83" s="469"/>
      <c r="S83" s="469"/>
      <c r="T83" s="469"/>
      <c r="U83" s="469"/>
      <c r="V83" s="469"/>
      <c r="W83" s="469"/>
      <c r="X83" s="469"/>
      <c r="Y83" s="469"/>
      <c r="Z83" s="469"/>
      <c r="AA83" s="469"/>
      <c r="AB83" s="469"/>
      <c r="AC83" s="469"/>
      <c r="AD83" s="469"/>
      <c r="AE83" s="469"/>
      <c r="AF83" s="469"/>
      <c r="AG83" s="469"/>
      <c r="AH83" s="469"/>
      <c r="AI83" s="469"/>
      <c r="AJ83" s="469"/>
      <c r="AK83" s="469"/>
      <c r="AL83" s="469"/>
      <c r="AM83" s="198"/>
      <c r="AO83" s="473"/>
      <c r="AP83" s="468"/>
      <c r="AQ83" s="468"/>
      <c r="AR83" s="468"/>
      <c r="AS83" s="468"/>
      <c r="AT83" s="468"/>
      <c r="AU83" s="468"/>
      <c r="AV83" s="468"/>
      <c r="AW83" s="468"/>
      <c r="AX83" s="468"/>
      <c r="AY83" s="468"/>
      <c r="AZ83" s="468"/>
      <c r="BA83" s="468"/>
      <c r="BB83" s="468"/>
      <c r="BC83" s="468"/>
      <c r="BD83" s="468"/>
      <c r="BE83" s="468"/>
      <c r="BF83" s="468"/>
      <c r="BG83" s="468"/>
      <c r="BH83" s="468"/>
      <c r="BI83" s="468"/>
      <c r="BJ83" s="468"/>
      <c r="BK83" s="468"/>
      <c r="BL83" s="468"/>
      <c r="BM83" s="468"/>
      <c r="BN83" s="468"/>
      <c r="BO83" s="468"/>
      <c r="BP83" s="468"/>
      <c r="BQ83" s="468"/>
      <c r="BR83" s="468"/>
      <c r="BS83" s="468"/>
      <c r="BT83" s="468"/>
      <c r="BU83" s="468"/>
      <c r="BV83" s="468"/>
      <c r="BW83" s="468"/>
      <c r="BX83" s="468"/>
      <c r="BY83" s="468"/>
      <c r="BZ83" s="473"/>
    </row>
    <row r="84" spans="2:78" ht="17.100000000000001" customHeight="1" x14ac:dyDescent="0.15">
      <c r="B84" s="198"/>
      <c r="C84" s="469"/>
      <c r="D84" s="469"/>
      <c r="E84" s="469"/>
      <c r="F84" s="469"/>
      <c r="G84" s="469"/>
      <c r="H84" s="469"/>
      <c r="I84" s="469"/>
      <c r="J84" s="469"/>
      <c r="K84" s="469"/>
      <c r="L84" s="469"/>
      <c r="M84" s="469"/>
      <c r="N84" s="469"/>
      <c r="O84" s="469"/>
      <c r="P84" s="469"/>
      <c r="Q84" s="469"/>
      <c r="R84" s="469"/>
      <c r="S84" s="469"/>
      <c r="T84" s="469"/>
      <c r="U84" s="469"/>
      <c r="V84" s="469"/>
      <c r="W84" s="469"/>
      <c r="X84" s="469"/>
      <c r="Y84" s="469"/>
      <c r="Z84" s="469"/>
      <c r="AA84" s="469"/>
      <c r="AB84" s="469"/>
      <c r="AC84" s="469"/>
      <c r="AD84" s="469"/>
      <c r="AE84" s="469"/>
      <c r="AF84" s="469"/>
      <c r="AG84" s="469"/>
      <c r="AH84" s="469"/>
      <c r="AI84" s="469"/>
      <c r="AJ84" s="469"/>
      <c r="AK84" s="469"/>
      <c r="AL84" s="469"/>
      <c r="AM84" s="198"/>
      <c r="AO84" s="473"/>
      <c r="AP84" s="468"/>
      <c r="AQ84" s="468"/>
      <c r="AR84" s="468"/>
      <c r="AS84" s="468"/>
      <c r="AT84" s="468"/>
      <c r="AU84" s="468"/>
      <c r="AV84" s="468"/>
      <c r="AW84" s="468"/>
      <c r="AX84" s="468"/>
      <c r="AY84" s="468"/>
      <c r="AZ84" s="468"/>
      <c r="BA84" s="468"/>
      <c r="BB84" s="468"/>
      <c r="BC84" s="468"/>
      <c r="BD84" s="468"/>
      <c r="BE84" s="468"/>
      <c r="BF84" s="468"/>
      <c r="BG84" s="468"/>
      <c r="BH84" s="468"/>
      <c r="BI84" s="468"/>
      <c r="BJ84" s="468"/>
      <c r="BK84" s="468"/>
      <c r="BL84" s="468"/>
      <c r="BM84" s="468"/>
      <c r="BN84" s="468"/>
      <c r="BO84" s="468"/>
      <c r="BP84" s="468"/>
      <c r="BQ84" s="468"/>
      <c r="BR84" s="468"/>
      <c r="BS84" s="468"/>
      <c r="BT84" s="468"/>
      <c r="BU84" s="468"/>
      <c r="BV84" s="468"/>
      <c r="BW84" s="468"/>
      <c r="BX84" s="468"/>
      <c r="BY84" s="468"/>
      <c r="BZ84" s="473"/>
    </row>
    <row r="85" spans="2:78" ht="17.100000000000001" customHeight="1" x14ac:dyDescent="0.15">
      <c r="B85" s="198"/>
      <c r="C85" s="469"/>
      <c r="D85" s="469"/>
      <c r="E85" s="469"/>
      <c r="F85" s="469"/>
      <c r="G85" s="469"/>
      <c r="H85" s="469"/>
      <c r="I85" s="469"/>
      <c r="J85" s="469"/>
      <c r="K85" s="469"/>
      <c r="L85" s="469"/>
      <c r="M85" s="469"/>
      <c r="N85" s="469"/>
      <c r="O85" s="469"/>
      <c r="P85" s="469"/>
      <c r="Q85" s="469"/>
      <c r="R85" s="469"/>
      <c r="S85" s="469"/>
      <c r="T85" s="469"/>
      <c r="U85" s="469"/>
      <c r="V85" s="469"/>
      <c r="W85" s="469"/>
      <c r="X85" s="469"/>
      <c r="Y85" s="469"/>
      <c r="Z85" s="469"/>
      <c r="AA85" s="469"/>
      <c r="AB85" s="469"/>
      <c r="AC85" s="469"/>
      <c r="AD85" s="469"/>
      <c r="AE85" s="469"/>
      <c r="AF85" s="469"/>
      <c r="AG85" s="469"/>
      <c r="AH85" s="469"/>
      <c r="AI85" s="469"/>
      <c r="AJ85" s="469"/>
      <c r="AK85" s="469"/>
      <c r="AL85" s="469"/>
      <c r="AM85" s="198"/>
      <c r="AO85" s="473"/>
      <c r="AP85" s="468"/>
      <c r="AQ85" s="468"/>
      <c r="AR85" s="468"/>
      <c r="AS85" s="468"/>
      <c r="AT85" s="468"/>
      <c r="AU85" s="468"/>
      <c r="AV85" s="468"/>
      <c r="AW85" s="468"/>
      <c r="AX85" s="468"/>
      <c r="AY85" s="468"/>
      <c r="AZ85" s="468"/>
      <c r="BA85" s="468"/>
      <c r="BB85" s="468"/>
      <c r="BC85" s="468"/>
      <c r="BD85" s="468"/>
      <c r="BE85" s="468"/>
      <c r="BF85" s="468"/>
      <c r="BG85" s="468"/>
      <c r="BH85" s="468"/>
      <c r="BI85" s="468"/>
      <c r="BJ85" s="468"/>
      <c r="BK85" s="468"/>
      <c r="BL85" s="468"/>
      <c r="BM85" s="468"/>
      <c r="BN85" s="468"/>
      <c r="BO85" s="468"/>
      <c r="BP85" s="468"/>
      <c r="BQ85" s="468"/>
      <c r="BR85" s="468"/>
      <c r="BS85" s="468"/>
      <c r="BT85" s="468"/>
      <c r="BU85" s="468"/>
      <c r="BV85" s="468"/>
      <c r="BW85" s="468"/>
      <c r="BX85" s="468"/>
      <c r="BY85" s="468"/>
      <c r="BZ85" s="473"/>
    </row>
    <row r="86" spans="2:78" ht="17.100000000000001" customHeight="1" x14ac:dyDescent="0.15">
      <c r="B86" s="198"/>
      <c r="C86" s="469"/>
      <c r="D86" s="469"/>
      <c r="E86" s="469"/>
      <c r="F86" s="469"/>
      <c r="G86" s="469"/>
      <c r="H86" s="469"/>
      <c r="I86" s="469"/>
      <c r="J86" s="469"/>
      <c r="K86" s="469"/>
      <c r="L86" s="469"/>
      <c r="M86" s="469"/>
      <c r="N86" s="469"/>
      <c r="O86" s="469"/>
      <c r="P86" s="469"/>
      <c r="Q86" s="469"/>
      <c r="R86" s="469"/>
      <c r="S86" s="469"/>
      <c r="T86" s="469"/>
      <c r="U86" s="469"/>
      <c r="V86" s="469"/>
      <c r="W86" s="469"/>
      <c r="X86" s="469"/>
      <c r="Y86" s="469"/>
      <c r="Z86" s="469"/>
      <c r="AA86" s="469"/>
      <c r="AB86" s="469"/>
      <c r="AC86" s="469"/>
      <c r="AD86" s="469"/>
      <c r="AE86" s="469"/>
      <c r="AF86" s="469"/>
      <c r="AG86" s="469"/>
      <c r="AH86" s="469"/>
      <c r="AI86" s="469"/>
      <c r="AJ86" s="469"/>
      <c r="AK86" s="469"/>
      <c r="AL86" s="469"/>
      <c r="AM86" s="198"/>
      <c r="AO86" s="473"/>
      <c r="AP86" s="468"/>
      <c r="AQ86" s="468"/>
      <c r="AR86" s="468"/>
      <c r="AS86" s="468"/>
      <c r="AT86" s="468"/>
      <c r="AU86" s="468"/>
      <c r="AV86" s="468"/>
      <c r="AW86" s="468"/>
      <c r="AX86" s="468"/>
      <c r="AY86" s="468"/>
      <c r="AZ86" s="468"/>
      <c r="BA86" s="468"/>
      <c r="BB86" s="468"/>
      <c r="BC86" s="468"/>
      <c r="BD86" s="468"/>
      <c r="BE86" s="468"/>
      <c r="BF86" s="468"/>
      <c r="BG86" s="468"/>
      <c r="BH86" s="468"/>
      <c r="BI86" s="468"/>
      <c r="BJ86" s="468"/>
      <c r="BK86" s="468"/>
      <c r="BL86" s="468"/>
      <c r="BM86" s="468"/>
      <c r="BN86" s="468"/>
      <c r="BO86" s="468"/>
      <c r="BP86" s="468"/>
      <c r="BQ86" s="468"/>
      <c r="BR86" s="468"/>
      <c r="BS86" s="468"/>
      <c r="BT86" s="468"/>
      <c r="BU86" s="468"/>
      <c r="BV86" s="468"/>
      <c r="BW86" s="468"/>
      <c r="BX86" s="468"/>
      <c r="BY86" s="468"/>
      <c r="BZ86" s="473"/>
    </row>
    <row r="87" spans="2:78" ht="17.100000000000001" customHeight="1" x14ac:dyDescent="0.15">
      <c r="B87" s="198"/>
      <c r="C87" s="469"/>
      <c r="D87" s="469"/>
      <c r="E87" s="469"/>
      <c r="F87" s="469"/>
      <c r="G87" s="469"/>
      <c r="H87" s="469"/>
      <c r="I87" s="469"/>
      <c r="J87" s="469"/>
      <c r="K87" s="469"/>
      <c r="L87" s="469"/>
      <c r="M87" s="469"/>
      <c r="N87" s="469"/>
      <c r="O87" s="469"/>
      <c r="P87" s="469"/>
      <c r="Q87" s="469"/>
      <c r="R87" s="469"/>
      <c r="S87" s="469"/>
      <c r="T87" s="469"/>
      <c r="U87" s="469"/>
      <c r="V87" s="469"/>
      <c r="W87" s="469"/>
      <c r="X87" s="469"/>
      <c r="Y87" s="469"/>
      <c r="Z87" s="469"/>
      <c r="AA87" s="469"/>
      <c r="AB87" s="469"/>
      <c r="AC87" s="469"/>
      <c r="AD87" s="469"/>
      <c r="AE87" s="469"/>
      <c r="AF87" s="469"/>
      <c r="AG87" s="469"/>
      <c r="AH87" s="469"/>
      <c r="AI87" s="469"/>
      <c r="AJ87" s="469"/>
      <c r="AK87" s="469"/>
      <c r="AL87" s="469"/>
      <c r="AM87" s="198"/>
      <c r="AO87" s="473"/>
      <c r="AP87" s="468"/>
      <c r="AQ87" s="468"/>
      <c r="AR87" s="468"/>
      <c r="AS87" s="468"/>
      <c r="AT87" s="468"/>
      <c r="AU87" s="468"/>
      <c r="AV87" s="468"/>
      <c r="AW87" s="468"/>
      <c r="AX87" s="468"/>
      <c r="AY87" s="468"/>
      <c r="AZ87" s="468"/>
      <c r="BA87" s="468"/>
      <c r="BB87" s="468"/>
      <c r="BC87" s="468"/>
      <c r="BD87" s="468"/>
      <c r="BE87" s="468"/>
      <c r="BF87" s="468"/>
      <c r="BG87" s="468"/>
      <c r="BH87" s="468"/>
      <c r="BI87" s="468"/>
      <c r="BJ87" s="468"/>
      <c r="BK87" s="468"/>
      <c r="BL87" s="468"/>
      <c r="BM87" s="468"/>
      <c r="BN87" s="468"/>
      <c r="BO87" s="468"/>
      <c r="BP87" s="468"/>
      <c r="BQ87" s="468"/>
      <c r="BR87" s="468"/>
      <c r="BS87" s="468"/>
      <c r="BT87" s="468"/>
      <c r="BU87" s="468"/>
      <c r="BV87" s="468"/>
      <c r="BW87" s="468"/>
      <c r="BX87" s="468"/>
      <c r="BY87" s="468"/>
      <c r="BZ87" s="473"/>
    </row>
    <row r="88" spans="2:78" ht="17.100000000000001" customHeight="1" x14ac:dyDescent="0.15">
      <c r="B88" s="198"/>
      <c r="C88" s="469"/>
      <c r="D88" s="469"/>
      <c r="E88" s="469"/>
      <c r="F88" s="469"/>
      <c r="G88" s="469"/>
      <c r="H88" s="469"/>
      <c r="I88" s="469"/>
      <c r="J88" s="469"/>
      <c r="K88" s="469"/>
      <c r="L88" s="469"/>
      <c r="M88" s="469"/>
      <c r="N88" s="469"/>
      <c r="O88" s="469"/>
      <c r="P88" s="469"/>
      <c r="Q88" s="469"/>
      <c r="R88" s="469"/>
      <c r="S88" s="469"/>
      <c r="T88" s="469"/>
      <c r="U88" s="469"/>
      <c r="V88" s="469"/>
      <c r="W88" s="469"/>
      <c r="X88" s="469"/>
      <c r="Y88" s="469"/>
      <c r="Z88" s="469"/>
      <c r="AA88" s="469"/>
      <c r="AB88" s="469"/>
      <c r="AC88" s="469"/>
      <c r="AD88" s="469"/>
      <c r="AE88" s="469"/>
      <c r="AF88" s="469"/>
      <c r="AG88" s="469"/>
      <c r="AH88" s="469"/>
      <c r="AI88" s="469"/>
      <c r="AJ88" s="469"/>
      <c r="AK88" s="469"/>
      <c r="AL88" s="469"/>
      <c r="AM88" s="198"/>
      <c r="AO88" s="473"/>
      <c r="AP88" s="468"/>
      <c r="AQ88" s="468"/>
      <c r="AR88" s="468"/>
      <c r="AS88" s="468"/>
      <c r="AT88" s="468"/>
      <c r="AU88" s="468"/>
      <c r="AV88" s="468"/>
      <c r="AW88" s="468"/>
      <c r="AX88" s="468"/>
      <c r="AY88" s="468"/>
      <c r="AZ88" s="468"/>
      <c r="BA88" s="468"/>
      <c r="BB88" s="468"/>
      <c r="BC88" s="468"/>
      <c r="BD88" s="468"/>
      <c r="BE88" s="468"/>
      <c r="BF88" s="468"/>
      <c r="BG88" s="468"/>
      <c r="BH88" s="468"/>
      <c r="BI88" s="468"/>
      <c r="BJ88" s="468"/>
      <c r="BK88" s="468"/>
      <c r="BL88" s="468"/>
      <c r="BM88" s="468"/>
      <c r="BN88" s="468"/>
      <c r="BO88" s="468"/>
      <c r="BP88" s="468"/>
      <c r="BQ88" s="468"/>
      <c r="BR88" s="468"/>
      <c r="BS88" s="468"/>
      <c r="BT88" s="468"/>
      <c r="BU88" s="468"/>
      <c r="BV88" s="468"/>
      <c r="BW88" s="468"/>
      <c r="BX88" s="468"/>
      <c r="BY88" s="468"/>
      <c r="BZ88" s="473"/>
    </row>
    <row r="89" spans="2:78" ht="17.100000000000001" customHeight="1" x14ac:dyDescent="0.15">
      <c r="B89" s="198"/>
      <c r="C89" s="469"/>
      <c r="D89" s="469"/>
      <c r="E89" s="469"/>
      <c r="F89" s="469"/>
      <c r="G89" s="469"/>
      <c r="H89" s="469"/>
      <c r="I89" s="469"/>
      <c r="J89" s="469"/>
      <c r="K89" s="469"/>
      <c r="L89" s="469"/>
      <c r="M89" s="469"/>
      <c r="N89" s="469"/>
      <c r="O89" s="469"/>
      <c r="P89" s="469"/>
      <c r="Q89" s="469"/>
      <c r="R89" s="469"/>
      <c r="S89" s="469"/>
      <c r="T89" s="469"/>
      <c r="U89" s="469"/>
      <c r="V89" s="469"/>
      <c r="W89" s="469"/>
      <c r="X89" s="469"/>
      <c r="Y89" s="469"/>
      <c r="Z89" s="469"/>
      <c r="AA89" s="469"/>
      <c r="AB89" s="469"/>
      <c r="AC89" s="469"/>
      <c r="AD89" s="469"/>
      <c r="AE89" s="469"/>
      <c r="AF89" s="469"/>
      <c r="AG89" s="469"/>
      <c r="AH89" s="469"/>
      <c r="AI89" s="469"/>
      <c r="AJ89" s="469"/>
      <c r="AK89" s="469"/>
      <c r="AL89" s="469"/>
      <c r="AM89" s="198"/>
      <c r="AO89" s="473"/>
      <c r="AP89" s="468"/>
      <c r="AQ89" s="468"/>
      <c r="AR89" s="468"/>
      <c r="AS89" s="468"/>
      <c r="AT89" s="468"/>
      <c r="AU89" s="468"/>
      <c r="AV89" s="468"/>
      <c r="AW89" s="468"/>
      <c r="AX89" s="468"/>
      <c r="AY89" s="468"/>
      <c r="AZ89" s="468"/>
      <c r="BA89" s="468"/>
      <c r="BB89" s="468"/>
      <c r="BC89" s="468"/>
      <c r="BD89" s="468"/>
      <c r="BE89" s="468"/>
      <c r="BF89" s="468"/>
      <c r="BG89" s="468"/>
      <c r="BH89" s="468"/>
      <c r="BI89" s="468"/>
      <c r="BJ89" s="468"/>
      <c r="BK89" s="468"/>
      <c r="BL89" s="468"/>
      <c r="BM89" s="468"/>
      <c r="BN89" s="468"/>
      <c r="BO89" s="468"/>
      <c r="BP89" s="468"/>
      <c r="BQ89" s="468"/>
      <c r="BR89" s="468"/>
      <c r="BS89" s="468"/>
      <c r="BT89" s="468"/>
      <c r="BU89" s="468"/>
      <c r="BV89" s="468"/>
      <c r="BW89" s="468"/>
      <c r="BX89" s="468"/>
      <c r="BY89" s="468"/>
      <c r="BZ89" s="473"/>
    </row>
    <row r="90" spans="2:78" ht="17.100000000000001" customHeight="1" x14ac:dyDescent="0.15">
      <c r="B90" s="198"/>
      <c r="C90" s="469"/>
      <c r="D90" s="469"/>
      <c r="E90" s="469"/>
      <c r="F90" s="469"/>
      <c r="G90" s="469"/>
      <c r="H90" s="469"/>
      <c r="I90" s="469"/>
      <c r="J90" s="469"/>
      <c r="K90" s="469"/>
      <c r="L90" s="469"/>
      <c r="M90" s="469"/>
      <c r="N90" s="469"/>
      <c r="O90" s="469"/>
      <c r="P90" s="469"/>
      <c r="Q90" s="469"/>
      <c r="R90" s="469"/>
      <c r="S90" s="469"/>
      <c r="T90" s="469"/>
      <c r="U90" s="469"/>
      <c r="V90" s="469"/>
      <c r="W90" s="469"/>
      <c r="X90" s="469"/>
      <c r="Y90" s="469"/>
      <c r="Z90" s="469"/>
      <c r="AA90" s="469"/>
      <c r="AB90" s="469"/>
      <c r="AC90" s="469"/>
      <c r="AD90" s="469"/>
      <c r="AE90" s="469"/>
      <c r="AF90" s="469"/>
      <c r="AG90" s="469"/>
      <c r="AH90" s="469"/>
      <c r="AI90" s="469"/>
      <c r="AJ90" s="469"/>
      <c r="AK90" s="469"/>
      <c r="AL90" s="469"/>
      <c r="AM90" s="198"/>
      <c r="AO90" s="473"/>
      <c r="AP90" s="468"/>
      <c r="AQ90" s="468"/>
      <c r="AR90" s="468"/>
      <c r="AS90" s="468"/>
      <c r="AT90" s="468"/>
      <c r="AU90" s="468"/>
      <c r="AV90" s="468"/>
      <c r="AW90" s="468"/>
      <c r="AX90" s="468"/>
      <c r="AY90" s="468"/>
      <c r="AZ90" s="468"/>
      <c r="BA90" s="468"/>
      <c r="BB90" s="468"/>
      <c r="BC90" s="468"/>
      <c r="BD90" s="468"/>
      <c r="BE90" s="468"/>
      <c r="BF90" s="468"/>
      <c r="BG90" s="468"/>
      <c r="BH90" s="468"/>
      <c r="BI90" s="468"/>
      <c r="BJ90" s="468"/>
      <c r="BK90" s="468"/>
      <c r="BL90" s="468"/>
      <c r="BM90" s="468"/>
      <c r="BN90" s="468"/>
      <c r="BO90" s="468"/>
      <c r="BP90" s="468"/>
      <c r="BQ90" s="468"/>
      <c r="BR90" s="468"/>
      <c r="BS90" s="468"/>
      <c r="BT90" s="468"/>
      <c r="BU90" s="468"/>
      <c r="BV90" s="468"/>
      <c r="BW90" s="468"/>
      <c r="BX90" s="468"/>
      <c r="BY90" s="468"/>
      <c r="BZ90" s="473"/>
    </row>
    <row r="91" spans="2:78" ht="17.100000000000001" customHeight="1" x14ac:dyDescent="0.15">
      <c r="B91" s="198"/>
      <c r="C91" s="469"/>
      <c r="D91" s="469"/>
      <c r="E91" s="469"/>
      <c r="F91" s="469"/>
      <c r="G91" s="469"/>
      <c r="H91" s="469"/>
      <c r="I91" s="469"/>
      <c r="J91" s="469"/>
      <c r="K91" s="469"/>
      <c r="L91" s="469"/>
      <c r="M91" s="469"/>
      <c r="N91" s="469"/>
      <c r="O91" s="469"/>
      <c r="P91" s="469"/>
      <c r="Q91" s="469"/>
      <c r="R91" s="469"/>
      <c r="S91" s="469"/>
      <c r="T91" s="469"/>
      <c r="U91" s="469"/>
      <c r="V91" s="469"/>
      <c r="W91" s="469"/>
      <c r="X91" s="469"/>
      <c r="Y91" s="469"/>
      <c r="Z91" s="469"/>
      <c r="AA91" s="469"/>
      <c r="AB91" s="469"/>
      <c r="AC91" s="469"/>
      <c r="AD91" s="469"/>
      <c r="AE91" s="469"/>
      <c r="AF91" s="469"/>
      <c r="AG91" s="469"/>
      <c r="AH91" s="469"/>
      <c r="AI91" s="469"/>
      <c r="AJ91" s="469"/>
      <c r="AK91" s="469"/>
      <c r="AL91" s="469"/>
      <c r="AM91" s="198"/>
      <c r="AO91" s="473"/>
      <c r="AP91" s="468"/>
      <c r="AQ91" s="468"/>
      <c r="AR91" s="468"/>
      <c r="AS91" s="468"/>
      <c r="AT91" s="468"/>
      <c r="AU91" s="468"/>
      <c r="AV91" s="468"/>
      <c r="AW91" s="468"/>
      <c r="AX91" s="468"/>
      <c r="AY91" s="468"/>
      <c r="AZ91" s="468"/>
      <c r="BA91" s="468"/>
      <c r="BB91" s="468"/>
      <c r="BC91" s="468"/>
      <c r="BD91" s="468"/>
      <c r="BE91" s="468"/>
      <c r="BF91" s="468"/>
      <c r="BG91" s="468"/>
      <c r="BH91" s="468"/>
      <c r="BI91" s="468"/>
      <c r="BJ91" s="468"/>
      <c r="BK91" s="468"/>
      <c r="BL91" s="468"/>
      <c r="BM91" s="468"/>
      <c r="BN91" s="468"/>
      <c r="BO91" s="468"/>
      <c r="BP91" s="468"/>
      <c r="BQ91" s="468"/>
      <c r="BR91" s="468"/>
      <c r="BS91" s="468"/>
      <c r="BT91" s="468"/>
      <c r="BU91" s="468"/>
      <c r="BV91" s="468"/>
      <c r="BW91" s="468"/>
      <c r="BX91" s="468"/>
      <c r="BY91" s="468"/>
      <c r="BZ91" s="473"/>
    </row>
    <row r="92" spans="2:78" ht="17.100000000000001" customHeight="1" x14ac:dyDescent="0.15">
      <c r="B92" s="198"/>
      <c r="C92" s="469"/>
      <c r="D92" s="469"/>
      <c r="E92" s="469"/>
      <c r="F92" s="469"/>
      <c r="G92" s="469"/>
      <c r="H92" s="469"/>
      <c r="I92" s="469"/>
      <c r="J92" s="469"/>
      <c r="K92" s="469"/>
      <c r="L92" s="469"/>
      <c r="M92" s="469"/>
      <c r="N92" s="469"/>
      <c r="O92" s="469"/>
      <c r="P92" s="469"/>
      <c r="Q92" s="469"/>
      <c r="R92" s="469"/>
      <c r="S92" s="469"/>
      <c r="T92" s="469"/>
      <c r="U92" s="469"/>
      <c r="V92" s="469"/>
      <c r="W92" s="469"/>
      <c r="X92" s="469"/>
      <c r="Y92" s="469"/>
      <c r="Z92" s="469"/>
      <c r="AA92" s="469"/>
      <c r="AB92" s="469"/>
      <c r="AC92" s="469"/>
      <c r="AD92" s="469"/>
      <c r="AE92" s="469"/>
      <c r="AF92" s="469"/>
      <c r="AG92" s="469"/>
      <c r="AH92" s="469"/>
      <c r="AI92" s="469"/>
      <c r="AJ92" s="469"/>
      <c r="AK92" s="469"/>
      <c r="AL92" s="469"/>
      <c r="AM92" s="198"/>
      <c r="AO92" s="473"/>
      <c r="AP92" s="468"/>
      <c r="AQ92" s="468"/>
      <c r="AR92" s="468"/>
      <c r="AS92" s="468"/>
      <c r="AT92" s="468"/>
      <c r="AU92" s="468"/>
      <c r="AV92" s="468"/>
      <c r="AW92" s="468"/>
      <c r="AX92" s="468"/>
      <c r="AY92" s="468"/>
      <c r="AZ92" s="468"/>
      <c r="BA92" s="468"/>
      <c r="BB92" s="468"/>
      <c r="BC92" s="468"/>
      <c r="BD92" s="468"/>
      <c r="BE92" s="468"/>
      <c r="BF92" s="468"/>
      <c r="BG92" s="468"/>
      <c r="BH92" s="468"/>
      <c r="BI92" s="468"/>
      <c r="BJ92" s="468"/>
      <c r="BK92" s="468"/>
      <c r="BL92" s="468"/>
      <c r="BM92" s="468"/>
      <c r="BN92" s="468"/>
      <c r="BO92" s="468"/>
      <c r="BP92" s="468"/>
      <c r="BQ92" s="468"/>
      <c r="BR92" s="468"/>
      <c r="BS92" s="468"/>
      <c r="BT92" s="468"/>
      <c r="BU92" s="468"/>
      <c r="BV92" s="468"/>
      <c r="BW92" s="468"/>
      <c r="BX92" s="468"/>
      <c r="BY92" s="468"/>
      <c r="BZ92" s="473"/>
    </row>
    <row r="93" spans="2:78" ht="17.100000000000001" customHeight="1" x14ac:dyDescent="0.15">
      <c r="B93" s="198"/>
      <c r="C93" s="469"/>
      <c r="D93" s="469"/>
      <c r="E93" s="469"/>
      <c r="F93" s="469"/>
      <c r="G93" s="469"/>
      <c r="H93" s="469"/>
      <c r="I93" s="469"/>
      <c r="J93" s="469"/>
      <c r="K93" s="469"/>
      <c r="L93" s="469"/>
      <c r="M93" s="469"/>
      <c r="N93" s="469"/>
      <c r="O93" s="469"/>
      <c r="P93" s="469"/>
      <c r="Q93" s="469"/>
      <c r="R93" s="469"/>
      <c r="S93" s="469"/>
      <c r="T93" s="469"/>
      <c r="U93" s="469"/>
      <c r="V93" s="469"/>
      <c r="W93" s="469"/>
      <c r="X93" s="469"/>
      <c r="Y93" s="469"/>
      <c r="Z93" s="469"/>
      <c r="AA93" s="469"/>
      <c r="AB93" s="469"/>
      <c r="AC93" s="469"/>
      <c r="AD93" s="469"/>
      <c r="AE93" s="469"/>
      <c r="AF93" s="469"/>
      <c r="AG93" s="469"/>
      <c r="AH93" s="469"/>
      <c r="AI93" s="469"/>
      <c r="AJ93" s="469"/>
      <c r="AK93" s="469"/>
      <c r="AL93" s="469"/>
      <c r="AM93" s="198"/>
      <c r="AO93" s="473"/>
      <c r="AP93" s="468"/>
      <c r="AQ93" s="468"/>
      <c r="AR93" s="468"/>
      <c r="AS93" s="468"/>
      <c r="AT93" s="468"/>
      <c r="AU93" s="468"/>
      <c r="AV93" s="468"/>
      <c r="AW93" s="468"/>
      <c r="AX93" s="468"/>
      <c r="AY93" s="468"/>
      <c r="AZ93" s="468"/>
      <c r="BA93" s="468"/>
      <c r="BB93" s="468"/>
      <c r="BC93" s="468"/>
      <c r="BD93" s="468"/>
      <c r="BE93" s="468"/>
      <c r="BF93" s="468"/>
      <c r="BG93" s="468"/>
      <c r="BH93" s="468"/>
      <c r="BI93" s="468"/>
      <c r="BJ93" s="468"/>
      <c r="BK93" s="468"/>
      <c r="BL93" s="468"/>
      <c r="BM93" s="468"/>
      <c r="BN93" s="468"/>
      <c r="BO93" s="468"/>
      <c r="BP93" s="468"/>
      <c r="BQ93" s="468"/>
      <c r="BR93" s="468"/>
      <c r="BS93" s="468"/>
      <c r="BT93" s="468"/>
      <c r="BU93" s="468"/>
      <c r="BV93" s="468"/>
      <c r="BW93" s="468"/>
      <c r="BX93" s="468"/>
      <c r="BY93" s="468"/>
      <c r="BZ93" s="473"/>
    </row>
    <row r="94" spans="2:78" ht="17.100000000000001" customHeight="1" x14ac:dyDescent="0.15">
      <c r="B94" s="198"/>
      <c r="C94" s="469"/>
      <c r="D94" s="469"/>
      <c r="E94" s="469"/>
      <c r="F94" s="469"/>
      <c r="G94" s="469"/>
      <c r="H94" s="469"/>
      <c r="I94" s="469"/>
      <c r="J94" s="469"/>
      <c r="K94" s="469"/>
      <c r="L94" s="469"/>
      <c r="M94" s="469"/>
      <c r="N94" s="469"/>
      <c r="O94" s="469"/>
      <c r="P94" s="469"/>
      <c r="Q94" s="469"/>
      <c r="R94" s="469"/>
      <c r="S94" s="469"/>
      <c r="T94" s="469"/>
      <c r="U94" s="469"/>
      <c r="V94" s="469"/>
      <c r="W94" s="469"/>
      <c r="X94" s="469"/>
      <c r="Y94" s="469"/>
      <c r="Z94" s="469"/>
      <c r="AA94" s="469"/>
      <c r="AB94" s="469"/>
      <c r="AC94" s="469"/>
      <c r="AD94" s="469"/>
      <c r="AE94" s="469"/>
      <c r="AF94" s="469"/>
      <c r="AG94" s="469"/>
      <c r="AH94" s="469"/>
      <c r="AI94" s="469"/>
      <c r="AJ94" s="469"/>
      <c r="AK94" s="469"/>
      <c r="AL94" s="469"/>
      <c r="AM94" s="198"/>
      <c r="AO94" s="473"/>
      <c r="AP94" s="468"/>
      <c r="AQ94" s="468"/>
      <c r="AR94" s="468"/>
      <c r="AS94" s="468"/>
      <c r="AT94" s="468"/>
      <c r="AU94" s="468"/>
      <c r="AV94" s="468"/>
      <c r="AW94" s="468"/>
      <c r="AX94" s="468"/>
      <c r="AY94" s="468"/>
      <c r="AZ94" s="468"/>
      <c r="BA94" s="468"/>
      <c r="BB94" s="468"/>
      <c r="BC94" s="468"/>
      <c r="BD94" s="468"/>
      <c r="BE94" s="468"/>
      <c r="BF94" s="468"/>
      <c r="BG94" s="468"/>
      <c r="BH94" s="468"/>
      <c r="BI94" s="468"/>
      <c r="BJ94" s="468"/>
      <c r="BK94" s="468"/>
      <c r="BL94" s="468"/>
      <c r="BM94" s="468"/>
      <c r="BN94" s="468"/>
      <c r="BO94" s="468"/>
      <c r="BP94" s="468"/>
      <c r="BQ94" s="468"/>
      <c r="BR94" s="468"/>
      <c r="BS94" s="468"/>
      <c r="BT94" s="468"/>
      <c r="BU94" s="468"/>
      <c r="BV94" s="468"/>
      <c r="BW94" s="468"/>
      <c r="BX94" s="468"/>
      <c r="BY94" s="468"/>
      <c r="BZ94" s="473"/>
    </row>
    <row r="95" spans="2:78" ht="17.100000000000001" customHeight="1" x14ac:dyDescent="0.15">
      <c r="B95" s="198"/>
      <c r="C95" s="469"/>
      <c r="D95" s="469"/>
      <c r="E95" s="469"/>
      <c r="F95" s="469"/>
      <c r="G95" s="469"/>
      <c r="H95" s="469"/>
      <c r="I95" s="469"/>
      <c r="J95" s="469"/>
      <c r="K95" s="469"/>
      <c r="L95" s="469"/>
      <c r="M95" s="469"/>
      <c r="N95" s="469"/>
      <c r="O95" s="469"/>
      <c r="P95" s="469"/>
      <c r="Q95" s="469"/>
      <c r="R95" s="469"/>
      <c r="S95" s="469"/>
      <c r="T95" s="469"/>
      <c r="U95" s="469"/>
      <c r="V95" s="469"/>
      <c r="W95" s="469"/>
      <c r="X95" s="469"/>
      <c r="Y95" s="469"/>
      <c r="Z95" s="469"/>
      <c r="AA95" s="469"/>
      <c r="AB95" s="469"/>
      <c r="AC95" s="469"/>
      <c r="AD95" s="469"/>
      <c r="AE95" s="469"/>
      <c r="AF95" s="469"/>
      <c r="AG95" s="469"/>
      <c r="AH95" s="469"/>
      <c r="AI95" s="469"/>
      <c r="AJ95" s="469"/>
      <c r="AK95" s="469"/>
      <c r="AL95" s="469"/>
      <c r="AM95" s="198"/>
      <c r="AO95" s="473"/>
      <c r="AP95" s="468"/>
      <c r="AQ95" s="468"/>
      <c r="AR95" s="468"/>
      <c r="AS95" s="468"/>
      <c r="AT95" s="468"/>
      <c r="AU95" s="468"/>
      <c r="AV95" s="468"/>
      <c r="AW95" s="468"/>
      <c r="AX95" s="468"/>
      <c r="AY95" s="468"/>
      <c r="AZ95" s="468"/>
      <c r="BA95" s="468"/>
      <c r="BB95" s="468"/>
      <c r="BC95" s="468"/>
      <c r="BD95" s="468"/>
      <c r="BE95" s="468"/>
      <c r="BF95" s="468"/>
      <c r="BG95" s="468"/>
      <c r="BH95" s="468"/>
      <c r="BI95" s="468"/>
      <c r="BJ95" s="468"/>
      <c r="BK95" s="468"/>
      <c r="BL95" s="468"/>
      <c r="BM95" s="468"/>
      <c r="BN95" s="468"/>
      <c r="BO95" s="468"/>
      <c r="BP95" s="468"/>
      <c r="BQ95" s="468"/>
      <c r="BR95" s="468"/>
      <c r="BS95" s="468"/>
      <c r="BT95" s="468"/>
      <c r="BU95" s="468"/>
      <c r="BV95" s="468"/>
      <c r="BW95" s="468"/>
      <c r="BX95" s="468"/>
      <c r="BY95" s="468"/>
      <c r="BZ95" s="473"/>
    </row>
    <row r="96" spans="2:78" ht="17.100000000000001" customHeight="1" x14ac:dyDescent="0.15">
      <c r="B96" s="198"/>
      <c r="C96" s="469"/>
      <c r="D96" s="469"/>
      <c r="E96" s="469"/>
      <c r="F96" s="469"/>
      <c r="G96" s="469"/>
      <c r="H96" s="469"/>
      <c r="I96" s="469"/>
      <c r="J96" s="469"/>
      <c r="K96" s="469"/>
      <c r="L96" s="469"/>
      <c r="M96" s="469"/>
      <c r="N96" s="469"/>
      <c r="O96" s="469"/>
      <c r="P96" s="469"/>
      <c r="Q96" s="469"/>
      <c r="R96" s="469"/>
      <c r="S96" s="469"/>
      <c r="T96" s="469"/>
      <c r="U96" s="469"/>
      <c r="V96" s="469"/>
      <c r="W96" s="469"/>
      <c r="X96" s="469"/>
      <c r="Y96" s="469"/>
      <c r="Z96" s="469"/>
      <c r="AA96" s="469"/>
      <c r="AB96" s="469"/>
      <c r="AC96" s="469"/>
      <c r="AD96" s="469"/>
      <c r="AE96" s="469"/>
      <c r="AF96" s="469"/>
      <c r="AG96" s="469"/>
      <c r="AH96" s="469"/>
      <c r="AI96" s="469"/>
      <c r="AJ96" s="469"/>
      <c r="AK96" s="469"/>
      <c r="AL96" s="469"/>
      <c r="AM96" s="198"/>
      <c r="AO96" s="473"/>
      <c r="AP96" s="468"/>
      <c r="AQ96" s="468"/>
      <c r="AR96" s="468"/>
      <c r="AS96" s="468"/>
      <c r="AT96" s="468"/>
      <c r="AU96" s="468"/>
      <c r="AV96" s="468"/>
      <c r="AW96" s="468"/>
      <c r="AX96" s="468"/>
      <c r="AY96" s="468"/>
      <c r="AZ96" s="468"/>
      <c r="BA96" s="468"/>
      <c r="BB96" s="468"/>
      <c r="BC96" s="468"/>
      <c r="BD96" s="468"/>
      <c r="BE96" s="468"/>
      <c r="BF96" s="468"/>
      <c r="BG96" s="468"/>
      <c r="BH96" s="468"/>
      <c r="BI96" s="468"/>
      <c r="BJ96" s="468"/>
      <c r="BK96" s="468"/>
      <c r="BL96" s="468"/>
      <c r="BM96" s="468"/>
      <c r="BN96" s="468"/>
      <c r="BO96" s="468"/>
      <c r="BP96" s="468"/>
      <c r="BQ96" s="468"/>
      <c r="BR96" s="468"/>
      <c r="BS96" s="468"/>
      <c r="BT96" s="468"/>
      <c r="BU96" s="468"/>
      <c r="BV96" s="468"/>
      <c r="BW96" s="468"/>
      <c r="BX96" s="468"/>
      <c r="BY96" s="468"/>
      <c r="BZ96" s="473"/>
    </row>
    <row r="97" spans="2:78" ht="17.100000000000001" customHeight="1" x14ac:dyDescent="0.15">
      <c r="B97" s="198"/>
      <c r="C97" s="469"/>
      <c r="D97" s="469"/>
      <c r="E97" s="469"/>
      <c r="F97" s="469"/>
      <c r="G97" s="469"/>
      <c r="H97" s="469"/>
      <c r="I97" s="469"/>
      <c r="J97" s="469"/>
      <c r="K97" s="469"/>
      <c r="L97" s="469"/>
      <c r="M97" s="469"/>
      <c r="N97" s="469"/>
      <c r="O97" s="469"/>
      <c r="P97" s="469"/>
      <c r="Q97" s="469"/>
      <c r="R97" s="469"/>
      <c r="S97" s="469"/>
      <c r="T97" s="469"/>
      <c r="U97" s="469"/>
      <c r="V97" s="469"/>
      <c r="W97" s="469"/>
      <c r="X97" s="469"/>
      <c r="Y97" s="469"/>
      <c r="Z97" s="469"/>
      <c r="AA97" s="469"/>
      <c r="AB97" s="469"/>
      <c r="AC97" s="469"/>
      <c r="AD97" s="469"/>
      <c r="AE97" s="469"/>
      <c r="AF97" s="469"/>
      <c r="AG97" s="469"/>
      <c r="AH97" s="469"/>
      <c r="AI97" s="469"/>
      <c r="AJ97" s="469"/>
      <c r="AK97" s="469"/>
      <c r="AL97" s="469"/>
      <c r="AM97" s="198"/>
      <c r="AO97" s="473"/>
      <c r="AP97" s="468"/>
      <c r="AQ97" s="468"/>
      <c r="AR97" s="468"/>
      <c r="AS97" s="468"/>
      <c r="AT97" s="468"/>
      <c r="AU97" s="468"/>
      <c r="AV97" s="468"/>
      <c r="AW97" s="468"/>
      <c r="AX97" s="468"/>
      <c r="AY97" s="468"/>
      <c r="AZ97" s="468"/>
      <c r="BA97" s="468"/>
      <c r="BB97" s="468"/>
      <c r="BC97" s="468"/>
      <c r="BD97" s="468"/>
      <c r="BE97" s="468"/>
      <c r="BF97" s="468"/>
      <c r="BG97" s="468"/>
      <c r="BH97" s="468"/>
      <c r="BI97" s="468"/>
      <c r="BJ97" s="468"/>
      <c r="BK97" s="468"/>
      <c r="BL97" s="468"/>
      <c r="BM97" s="468"/>
      <c r="BN97" s="468"/>
      <c r="BO97" s="468"/>
      <c r="BP97" s="468"/>
      <c r="BQ97" s="468"/>
      <c r="BR97" s="468"/>
      <c r="BS97" s="468"/>
      <c r="BT97" s="468"/>
      <c r="BU97" s="468"/>
      <c r="BV97" s="468"/>
      <c r="BW97" s="468"/>
      <c r="BX97" s="468"/>
      <c r="BY97" s="468"/>
      <c r="BZ97" s="473"/>
    </row>
    <row r="98" spans="2:78" ht="17.100000000000001" customHeight="1" x14ac:dyDescent="0.15">
      <c r="B98" s="198"/>
      <c r="C98" s="469"/>
      <c r="D98" s="469"/>
      <c r="E98" s="469"/>
      <c r="F98" s="469"/>
      <c r="G98" s="469"/>
      <c r="H98" s="469"/>
      <c r="I98" s="469"/>
      <c r="J98" s="469"/>
      <c r="K98" s="469"/>
      <c r="L98" s="469"/>
      <c r="M98" s="469"/>
      <c r="N98" s="469"/>
      <c r="O98" s="469"/>
      <c r="P98" s="469"/>
      <c r="Q98" s="469"/>
      <c r="R98" s="469"/>
      <c r="S98" s="469"/>
      <c r="T98" s="469"/>
      <c r="U98" s="469"/>
      <c r="V98" s="469"/>
      <c r="W98" s="469"/>
      <c r="X98" s="469"/>
      <c r="Y98" s="469"/>
      <c r="Z98" s="469"/>
      <c r="AA98" s="469"/>
      <c r="AB98" s="469"/>
      <c r="AC98" s="469"/>
      <c r="AD98" s="469"/>
      <c r="AE98" s="469"/>
      <c r="AF98" s="469"/>
      <c r="AG98" s="469"/>
      <c r="AH98" s="469"/>
      <c r="AI98" s="469"/>
      <c r="AJ98" s="469"/>
      <c r="AK98" s="469"/>
      <c r="AL98" s="469"/>
      <c r="AM98" s="198"/>
      <c r="AO98" s="473"/>
      <c r="AP98" s="468"/>
      <c r="AQ98" s="468"/>
      <c r="AR98" s="468"/>
      <c r="AS98" s="468"/>
      <c r="AT98" s="468"/>
      <c r="AU98" s="468"/>
      <c r="AV98" s="468"/>
      <c r="AW98" s="468"/>
      <c r="AX98" s="468"/>
      <c r="AY98" s="468"/>
      <c r="AZ98" s="468"/>
      <c r="BA98" s="468"/>
      <c r="BB98" s="468"/>
      <c r="BC98" s="468"/>
      <c r="BD98" s="468"/>
      <c r="BE98" s="468"/>
      <c r="BF98" s="468"/>
      <c r="BG98" s="468"/>
      <c r="BH98" s="468"/>
      <c r="BI98" s="468"/>
      <c r="BJ98" s="468"/>
      <c r="BK98" s="468"/>
      <c r="BL98" s="468"/>
      <c r="BM98" s="468"/>
      <c r="BN98" s="468"/>
      <c r="BO98" s="468"/>
      <c r="BP98" s="468"/>
      <c r="BQ98" s="468"/>
      <c r="BR98" s="468"/>
      <c r="BS98" s="468"/>
      <c r="BT98" s="468"/>
      <c r="BU98" s="468"/>
      <c r="BV98" s="468"/>
      <c r="BW98" s="468"/>
      <c r="BX98" s="468"/>
      <c r="BY98" s="468"/>
      <c r="BZ98" s="473"/>
    </row>
    <row r="99" spans="2:78" ht="17.100000000000001" customHeight="1" x14ac:dyDescent="0.15">
      <c r="B99" s="198"/>
      <c r="C99" s="469"/>
      <c r="D99" s="469"/>
      <c r="E99" s="469"/>
      <c r="F99" s="469"/>
      <c r="G99" s="469"/>
      <c r="H99" s="469"/>
      <c r="I99" s="469"/>
      <c r="J99" s="469"/>
      <c r="K99" s="469"/>
      <c r="L99" s="469"/>
      <c r="M99" s="469"/>
      <c r="N99" s="469"/>
      <c r="O99" s="469"/>
      <c r="P99" s="469"/>
      <c r="Q99" s="469"/>
      <c r="R99" s="469"/>
      <c r="S99" s="469"/>
      <c r="T99" s="469"/>
      <c r="U99" s="469"/>
      <c r="V99" s="469"/>
      <c r="W99" s="469"/>
      <c r="X99" s="469"/>
      <c r="Y99" s="469"/>
      <c r="Z99" s="469"/>
      <c r="AA99" s="469"/>
      <c r="AB99" s="469"/>
      <c r="AC99" s="469"/>
      <c r="AD99" s="469"/>
      <c r="AE99" s="469"/>
      <c r="AF99" s="469"/>
      <c r="AG99" s="469"/>
      <c r="AH99" s="469"/>
      <c r="AI99" s="469"/>
      <c r="AJ99" s="469"/>
      <c r="AK99" s="469"/>
      <c r="AL99" s="469"/>
      <c r="AM99" s="198"/>
      <c r="AO99" s="473"/>
      <c r="AP99" s="468"/>
      <c r="AQ99" s="468"/>
      <c r="AR99" s="468"/>
      <c r="AS99" s="468"/>
      <c r="AT99" s="468"/>
      <c r="AU99" s="468"/>
      <c r="AV99" s="468"/>
      <c r="AW99" s="468"/>
      <c r="AX99" s="468"/>
      <c r="AY99" s="468"/>
      <c r="AZ99" s="468"/>
      <c r="BA99" s="468"/>
      <c r="BB99" s="468"/>
      <c r="BC99" s="468"/>
      <c r="BD99" s="468"/>
      <c r="BE99" s="468"/>
      <c r="BF99" s="468"/>
      <c r="BG99" s="468"/>
      <c r="BH99" s="468"/>
      <c r="BI99" s="468"/>
      <c r="BJ99" s="468"/>
      <c r="BK99" s="468"/>
      <c r="BL99" s="468"/>
      <c r="BM99" s="468"/>
      <c r="BN99" s="468"/>
      <c r="BO99" s="468"/>
      <c r="BP99" s="468"/>
      <c r="BQ99" s="468"/>
      <c r="BR99" s="468"/>
      <c r="BS99" s="468"/>
      <c r="BT99" s="468"/>
      <c r="BU99" s="468"/>
      <c r="BV99" s="468"/>
      <c r="BW99" s="468"/>
      <c r="BX99" s="468"/>
      <c r="BY99" s="468"/>
      <c r="BZ99" s="473"/>
    </row>
    <row r="100" spans="2:78" ht="17.100000000000001" customHeight="1" x14ac:dyDescent="0.15">
      <c r="B100" s="198"/>
      <c r="C100" s="469"/>
      <c r="D100" s="469"/>
      <c r="E100" s="469"/>
      <c r="F100" s="469"/>
      <c r="G100" s="469"/>
      <c r="H100" s="469"/>
      <c r="I100" s="469"/>
      <c r="J100" s="469"/>
      <c r="K100" s="469"/>
      <c r="L100" s="469"/>
      <c r="M100" s="469"/>
      <c r="N100" s="469"/>
      <c r="O100" s="469"/>
      <c r="P100" s="469"/>
      <c r="Q100" s="469"/>
      <c r="R100" s="469"/>
      <c r="S100" s="469"/>
      <c r="T100" s="469"/>
      <c r="U100" s="469"/>
      <c r="V100" s="469"/>
      <c r="W100" s="469"/>
      <c r="X100" s="469"/>
      <c r="Y100" s="469"/>
      <c r="Z100" s="469"/>
      <c r="AA100" s="469"/>
      <c r="AB100" s="469"/>
      <c r="AC100" s="469"/>
      <c r="AD100" s="469"/>
      <c r="AE100" s="469"/>
      <c r="AF100" s="469"/>
      <c r="AG100" s="469"/>
      <c r="AH100" s="469"/>
      <c r="AI100" s="469"/>
      <c r="AJ100" s="469"/>
      <c r="AK100" s="469"/>
      <c r="AL100" s="469"/>
      <c r="AM100" s="198"/>
      <c r="AO100" s="473"/>
      <c r="AP100" s="468"/>
      <c r="AQ100" s="468"/>
      <c r="AR100" s="468"/>
      <c r="AS100" s="468"/>
      <c r="AT100" s="468"/>
      <c r="AU100" s="468"/>
      <c r="AV100" s="468"/>
      <c r="AW100" s="468"/>
      <c r="AX100" s="468"/>
      <c r="AY100" s="468"/>
      <c r="AZ100" s="468"/>
      <c r="BA100" s="468"/>
      <c r="BB100" s="468"/>
      <c r="BC100" s="468"/>
      <c r="BD100" s="468"/>
      <c r="BE100" s="468"/>
      <c r="BF100" s="468"/>
      <c r="BG100" s="468"/>
      <c r="BH100" s="468"/>
      <c r="BI100" s="468"/>
      <c r="BJ100" s="468"/>
      <c r="BK100" s="468"/>
      <c r="BL100" s="468"/>
      <c r="BM100" s="468"/>
      <c r="BN100" s="468"/>
      <c r="BO100" s="468"/>
      <c r="BP100" s="468"/>
      <c r="BQ100" s="468"/>
      <c r="BR100" s="468"/>
      <c r="BS100" s="468"/>
      <c r="BT100" s="468"/>
      <c r="BU100" s="468"/>
      <c r="BV100" s="468"/>
      <c r="BW100" s="468"/>
      <c r="BX100" s="468"/>
      <c r="BY100" s="468"/>
      <c r="BZ100" s="473"/>
    </row>
    <row r="101" spans="2:78" ht="17.100000000000001" customHeight="1" x14ac:dyDescent="0.15">
      <c r="B101" s="198"/>
      <c r="C101" s="469"/>
      <c r="D101" s="469"/>
      <c r="E101" s="469"/>
      <c r="F101" s="469"/>
      <c r="G101" s="469"/>
      <c r="H101" s="469"/>
      <c r="I101" s="469"/>
      <c r="J101" s="469"/>
      <c r="K101" s="469"/>
      <c r="L101" s="469"/>
      <c r="M101" s="469"/>
      <c r="N101" s="469"/>
      <c r="O101" s="469"/>
      <c r="P101" s="469"/>
      <c r="Q101" s="469"/>
      <c r="R101" s="469"/>
      <c r="S101" s="469"/>
      <c r="T101" s="469"/>
      <c r="U101" s="469"/>
      <c r="V101" s="469"/>
      <c r="W101" s="469"/>
      <c r="X101" s="469"/>
      <c r="Y101" s="469"/>
      <c r="Z101" s="469"/>
      <c r="AA101" s="469"/>
      <c r="AB101" s="469"/>
      <c r="AC101" s="469"/>
      <c r="AD101" s="469"/>
      <c r="AE101" s="469"/>
      <c r="AF101" s="469"/>
      <c r="AG101" s="469"/>
      <c r="AH101" s="469"/>
      <c r="AI101" s="469"/>
      <c r="AJ101" s="469"/>
      <c r="AK101" s="469"/>
      <c r="AL101" s="469"/>
      <c r="AM101" s="198"/>
      <c r="AO101" s="473"/>
      <c r="AP101" s="468"/>
      <c r="AQ101" s="468"/>
      <c r="AR101" s="468"/>
      <c r="AS101" s="468"/>
      <c r="AT101" s="468"/>
      <c r="AU101" s="468"/>
      <c r="AV101" s="468"/>
      <c r="AW101" s="468"/>
      <c r="AX101" s="468"/>
      <c r="AY101" s="468"/>
      <c r="AZ101" s="468"/>
      <c r="BA101" s="468"/>
      <c r="BB101" s="468"/>
      <c r="BC101" s="468"/>
      <c r="BD101" s="468"/>
      <c r="BE101" s="468"/>
      <c r="BF101" s="468"/>
      <c r="BG101" s="468"/>
      <c r="BH101" s="468"/>
      <c r="BI101" s="468"/>
      <c r="BJ101" s="468"/>
      <c r="BK101" s="468"/>
      <c r="BL101" s="468"/>
      <c r="BM101" s="468"/>
      <c r="BN101" s="468"/>
      <c r="BO101" s="468"/>
      <c r="BP101" s="468"/>
      <c r="BQ101" s="468"/>
      <c r="BR101" s="468"/>
      <c r="BS101" s="468"/>
      <c r="BT101" s="468"/>
      <c r="BU101" s="468"/>
      <c r="BV101" s="468"/>
      <c r="BW101" s="468"/>
      <c r="BX101" s="468"/>
      <c r="BY101" s="468"/>
      <c r="BZ101" s="473"/>
    </row>
    <row r="102" spans="2:78" ht="17.100000000000001" customHeight="1" x14ac:dyDescent="0.15">
      <c r="B102" s="198"/>
      <c r="C102" s="469"/>
      <c r="D102" s="469"/>
      <c r="E102" s="469"/>
      <c r="F102" s="469"/>
      <c r="G102" s="469"/>
      <c r="H102" s="469"/>
      <c r="I102" s="469"/>
      <c r="J102" s="469"/>
      <c r="K102" s="469"/>
      <c r="L102" s="469"/>
      <c r="M102" s="469"/>
      <c r="N102" s="469"/>
      <c r="O102" s="469"/>
      <c r="P102" s="469"/>
      <c r="Q102" s="469"/>
      <c r="R102" s="469"/>
      <c r="S102" s="469"/>
      <c r="T102" s="469"/>
      <c r="U102" s="469"/>
      <c r="V102" s="469"/>
      <c r="W102" s="469"/>
      <c r="X102" s="469"/>
      <c r="Y102" s="469"/>
      <c r="Z102" s="469"/>
      <c r="AA102" s="469"/>
      <c r="AB102" s="469"/>
      <c r="AC102" s="469"/>
      <c r="AD102" s="469"/>
      <c r="AE102" s="469"/>
      <c r="AF102" s="469"/>
      <c r="AG102" s="469"/>
      <c r="AH102" s="469"/>
      <c r="AI102" s="469"/>
      <c r="AJ102" s="469"/>
      <c r="AK102" s="469"/>
      <c r="AL102" s="469"/>
      <c r="AM102" s="198"/>
      <c r="AO102" s="473"/>
      <c r="AP102" s="468"/>
      <c r="AQ102" s="468"/>
      <c r="AR102" s="468"/>
      <c r="AS102" s="468"/>
      <c r="AT102" s="468"/>
      <c r="AU102" s="468"/>
      <c r="AV102" s="468"/>
      <c r="AW102" s="468"/>
      <c r="AX102" s="468"/>
      <c r="AY102" s="468"/>
      <c r="AZ102" s="468"/>
      <c r="BA102" s="468"/>
      <c r="BB102" s="468"/>
      <c r="BC102" s="468"/>
      <c r="BD102" s="468"/>
      <c r="BE102" s="468"/>
      <c r="BF102" s="468"/>
      <c r="BG102" s="468"/>
      <c r="BH102" s="468"/>
      <c r="BI102" s="468"/>
      <c r="BJ102" s="468"/>
      <c r="BK102" s="468"/>
      <c r="BL102" s="468"/>
      <c r="BM102" s="468"/>
      <c r="BN102" s="468"/>
      <c r="BO102" s="468"/>
      <c r="BP102" s="468"/>
      <c r="BQ102" s="468"/>
      <c r="BR102" s="468"/>
      <c r="BS102" s="468"/>
      <c r="BT102" s="468"/>
      <c r="BU102" s="468"/>
      <c r="BV102" s="468"/>
      <c r="BW102" s="468"/>
      <c r="BX102" s="468"/>
      <c r="BY102" s="468"/>
      <c r="BZ102" s="473"/>
    </row>
    <row r="103" spans="2:78" ht="17.100000000000001" customHeight="1" x14ac:dyDescent="0.15">
      <c r="B103" s="198"/>
      <c r="C103" s="469"/>
      <c r="D103" s="469"/>
      <c r="E103" s="469"/>
      <c r="F103" s="469"/>
      <c r="G103" s="469"/>
      <c r="H103" s="469"/>
      <c r="I103" s="469"/>
      <c r="J103" s="469"/>
      <c r="K103" s="469"/>
      <c r="L103" s="469"/>
      <c r="M103" s="469"/>
      <c r="N103" s="469"/>
      <c r="O103" s="469"/>
      <c r="P103" s="469"/>
      <c r="Q103" s="469"/>
      <c r="R103" s="469"/>
      <c r="S103" s="469"/>
      <c r="T103" s="469"/>
      <c r="U103" s="469"/>
      <c r="V103" s="469"/>
      <c r="W103" s="469"/>
      <c r="X103" s="469"/>
      <c r="Y103" s="469"/>
      <c r="Z103" s="469"/>
      <c r="AA103" s="469"/>
      <c r="AB103" s="469"/>
      <c r="AC103" s="469"/>
      <c r="AD103" s="469"/>
      <c r="AE103" s="469"/>
      <c r="AF103" s="469"/>
      <c r="AG103" s="469"/>
      <c r="AH103" s="469"/>
      <c r="AI103" s="469"/>
      <c r="AJ103" s="469"/>
      <c r="AK103" s="469"/>
      <c r="AL103" s="469"/>
      <c r="AM103" s="198"/>
      <c r="AO103" s="473"/>
      <c r="AP103" s="468"/>
      <c r="AQ103" s="468"/>
      <c r="AR103" s="468"/>
      <c r="AS103" s="468"/>
      <c r="AT103" s="468"/>
      <c r="AU103" s="468"/>
      <c r="AV103" s="468"/>
      <c r="AW103" s="468"/>
      <c r="AX103" s="468"/>
      <c r="AY103" s="468"/>
      <c r="AZ103" s="468"/>
      <c r="BA103" s="468"/>
      <c r="BB103" s="468"/>
      <c r="BC103" s="468"/>
      <c r="BD103" s="468"/>
      <c r="BE103" s="468"/>
      <c r="BF103" s="468"/>
      <c r="BG103" s="468"/>
      <c r="BH103" s="468"/>
      <c r="BI103" s="468"/>
      <c r="BJ103" s="468"/>
      <c r="BK103" s="468"/>
      <c r="BL103" s="468"/>
      <c r="BM103" s="468"/>
      <c r="BN103" s="468"/>
      <c r="BO103" s="468"/>
      <c r="BP103" s="468"/>
      <c r="BQ103" s="468"/>
      <c r="BR103" s="468"/>
      <c r="BS103" s="468"/>
      <c r="BT103" s="468"/>
      <c r="BU103" s="468"/>
      <c r="BV103" s="468"/>
      <c r="BW103" s="468"/>
      <c r="BX103" s="468"/>
      <c r="BY103" s="468"/>
      <c r="BZ103" s="473"/>
    </row>
    <row r="104" spans="2:78" ht="17.100000000000001" customHeight="1" x14ac:dyDescent="0.15">
      <c r="B104" s="198"/>
      <c r="C104" s="469"/>
      <c r="D104" s="469"/>
      <c r="E104" s="469"/>
      <c r="F104" s="469"/>
      <c r="G104" s="469"/>
      <c r="H104" s="469"/>
      <c r="I104" s="469"/>
      <c r="J104" s="469"/>
      <c r="K104" s="469"/>
      <c r="L104" s="469"/>
      <c r="M104" s="469"/>
      <c r="N104" s="469"/>
      <c r="O104" s="469"/>
      <c r="P104" s="469"/>
      <c r="Q104" s="469"/>
      <c r="R104" s="469"/>
      <c r="S104" s="469"/>
      <c r="T104" s="469"/>
      <c r="U104" s="469"/>
      <c r="V104" s="469"/>
      <c r="W104" s="469"/>
      <c r="X104" s="469"/>
      <c r="Y104" s="469"/>
      <c r="Z104" s="469"/>
      <c r="AA104" s="469"/>
      <c r="AB104" s="469"/>
      <c r="AC104" s="469"/>
      <c r="AD104" s="469"/>
      <c r="AE104" s="469"/>
      <c r="AF104" s="469"/>
      <c r="AG104" s="469"/>
      <c r="AH104" s="469"/>
      <c r="AI104" s="469"/>
      <c r="AJ104" s="469"/>
      <c r="AK104" s="469"/>
      <c r="AL104" s="469"/>
      <c r="AM104" s="198"/>
      <c r="AO104" s="473"/>
      <c r="AP104" s="468"/>
      <c r="AQ104" s="468"/>
      <c r="AR104" s="468"/>
      <c r="AS104" s="468"/>
      <c r="AT104" s="468"/>
      <c r="AU104" s="468"/>
      <c r="AV104" s="468"/>
      <c r="AW104" s="468"/>
      <c r="AX104" s="468"/>
      <c r="AY104" s="468"/>
      <c r="AZ104" s="468"/>
      <c r="BA104" s="468"/>
      <c r="BB104" s="468"/>
      <c r="BC104" s="468"/>
      <c r="BD104" s="468"/>
      <c r="BE104" s="468"/>
      <c r="BF104" s="468"/>
      <c r="BG104" s="468"/>
      <c r="BH104" s="468"/>
      <c r="BI104" s="468"/>
      <c r="BJ104" s="468"/>
      <c r="BK104" s="468"/>
      <c r="BL104" s="468"/>
      <c r="BM104" s="468"/>
      <c r="BN104" s="468"/>
      <c r="BO104" s="468"/>
      <c r="BP104" s="468"/>
      <c r="BQ104" s="468"/>
      <c r="BR104" s="468"/>
      <c r="BS104" s="468"/>
      <c r="BT104" s="468"/>
      <c r="BU104" s="468"/>
      <c r="BV104" s="468"/>
      <c r="BW104" s="468"/>
      <c r="BX104" s="468"/>
      <c r="BY104" s="468"/>
      <c r="BZ104" s="473"/>
    </row>
    <row r="105" spans="2:78" ht="17.100000000000001" customHeight="1" x14ac:dyDescent="0.15">
      <c r="B105" s="198"/>
      <c r="C105" s="469"/>
      <c r="D105" s="469"/>
      <c r="E105" s="469"/>
      <c r="F105" s="469"/>
      <c r="G105" s="469"/>
      <c r="H105" s="469"/>
      <c r="I105" s="469"/>
      <c r="J105" s="469"/>
      <c r="K105" s="469"/>
      <c r="L105" s="469"/>
      <c r="M105" s="469"/>
      <c r="N105" s="469"/>
      <c r="O105" s="469"/>
      <c r="P105" s="469"/>
      <c r="Q105" s="469"/>
      <c r="R105" s="469"/>
      <c r="S105" s="469"/>
      <c r="T105" s="469"/>
      <c r="U105" s="469"/>
      <c r="V105" s="469"/>
      <c r="W105" s="469"/>
      <c r="X105" s="469"/>
      <c r="Y105" s="469"/>
      <c r="Z105" s="469"/>
      <c r="AA105" s="469"/>
      <c r="AB105" s="469"/>
      <c r="AC105" s="469"/>
      <c r="AD105" s="469"/>
      <c r="AE105" s="469"/>
      <c r="AF105" s="469"/>
      <c r="AG105" s="469"/>
      <c r="AH105" s="469"/>
      <c r="AI105" s="469"/>
      <c r="AJ105" s="469"/>
      <c r="AK105" s="469"/>
      <c r="AL105" s="469"/>
      <c r="AM105" s="198"/>
      <c r="AO105" s="473"/>
      <c r="AP105" s="468"/>
      <c r="AQ105" s="468"/>
      <c r="AR105" s="468"/>
      <c r="AS105" s="468"/>
      <c r="AT105" s="468"/>
      <c r="AU105" s="468"/>
      <c r="AV105" s="468"/>
      <c r="AW105" s="468"/>
      <c r="AX105" s="468"/>
      <c r="AY105" s="468"/>
      <c r="AZ105" s="468"/>
      <c r="BA105" s="468"/>
      <c r="BB105" s="468"/>
      <c r="BC105" s="468"/>
      <c r="BD105" s="468"/>
      <c r="BE105" s="468"/>
      <c r="BF105" s="468"/>
      <c r="BG105" s="468"/>
      <c r="BH105" s="468"/>
      <c r="BI105" s="468"/>
      <c r="BJ105" s="468"/>
      <c r="BK105" s="468"/>
      <c r="BL105" s="468"/>
      <c r="BM105" s="468"/>
      <c r="BN105" s="468"/>
      <c r="BO105" s="468"/>
      <c r="BP105" s="468"/>
      <c r="BQ105" s="468"/>
      <c r="BR105" s="468"/>
      <c r="BS105" s="468"/>
      <c r="BT105" s="468"/>
      <c r="BU105" s="468"/>
      <c r="BV105" s="468"/>
      <c r="BW105" s="468"/>
      <c r="BX105" s="468"/>
      <c r="BY105" s="468"/>
      <c r="BZ105" s="473"/>
    </row>
    <row r="106" spans="2:78" ht="17.100000000000001" customHeight="1" x14ac:dyDescent="0.15">
      <c r="B106" s="198"/>
      <c r="C106" s="469"/>
      <c r="D106" s="469"/>
      <c r="E106" s="469"/>
      <c r="F106" s="469"/>
      <c r="G106" s="469"/>
      <c r="H106" s="469"/>
      <c r="I106" s="469"/>
      <c r="J106" s="469"/>
      <c r="K106" s="469"/>
      <c r="L106" s="469"/>
      <c r="M106" s="469"/>
      <c r="N106" s="469"/>
      <c r="O106" s="469"/>
      <c r="P106" s="469"/>
      <c r="Q106" s="469"/>
      <c r="R106" s="469"/>
      <c r="S106" s="469"/>
      <c r="T106" s="469"/>
      <c r="U106" s="469"/>
      <c r="V106" s="469"/>
      <c r="W106" s="469"/>
      <c r="X106" s="469"/>
      <c r="Y106" s="469"/>
      <c r="Z106" s="469"/>
      <c r="AA106" s="469"/>
      <c r="AB106" s="469"/>
      <c r="AC106" s="469"/>
      <c r="AD106" s="469"/>
      <c r="AE106" s="469"/>
      <c r="AF106" s="469"/>
      <c r="AG106" s="469"/>
      <c r="AH106" s="469"/>
      <c r="AI106" s="469"/>
      <c r="AJ106" s="469"/>
      <c r="AK106" s="469"/>
      <c r="AL106" s="469"/>
      <c r="AM106" s="198"/>
      <c r="AO106" s="473"/>
      <c r="AP106" s="468"/>
      <c r="AQ106" s="468"/>
      <c r="AR106" s="468"/>
      <c r="AS106" s="468"/>
      <c r="AT106" s="468"/>
      <c r="AU106" s="468"/>
      <c r="AV106" s="468"/>
      <c r="AW106" s="468"/>
      <c r="AX106" s="468"/>
      <c r="AY106" s="468"/>
      <c r="AZ106" s="468"/>
      <c r="BA106" s="468"/>
      <c r="BB106" s="468"/>
      <c r="BC106" s="468"/>
      <c r="BD106" s="468"/>
      <c r="BE106" s="468"/>
      <c r="BF106" s="468"/>
      <c r="BG106" s="468"/>
      <c r="BH106" s="468"/>
      <c r="BI106" s="468"/>
      <c r="BJ106" s="468"/>
      <c r="BK106" s="468"/>
      <c r="BL106" s="468"/>
      <c r="BM106" s="468"/>
      <c r="BN106" s="468"/>
      <c r="BO106" s="468"/>
      <c r="BP106" s="468"/>
      <c r="BQ106" s="468"/>
      <c r="BR106" s="468"/>
      <c r="BS106" s="468"/>
      <c r="BT106" s="468"/>
      <c r="BU106" s="468"/>
      <c r="BV106" s="468"/>
      <c r="BW106" s="468"/>
      <c r="BX106" s="468"/>
      <c r="BY106" s="468"/>
      <c r="BZ106" s="473"/>
    </row>
    <row r="107" spans="2:78" ht="17.100000000000001" customHeight="1" x14ac:dyDescent="0.15">
      <c r="B107" s="198"/>
      <c r="C107" s="469"/>
      <c r="D107" s="469"/>
      <c r="E107" s="469"/>
      <c r="F107" s="469"/>
      <c r="G107" s="469"/>
      <c r="H107" s="469"/>
      <c r="I107" s="469"/>
      <c r="J107" s="469"/>
      <c r="K107" s="469"/>
      <c r="L107" s="469"/>
      <c r="M107" s="469"/>
      <c r="N107" s="469"/>
      <c r="O107" s="469"/>
      <c r="P107" s="469"/>
      <c r="Q107" s="469"/>
      <c r="R107" s="469"/>
      <c r="S107" s="469"/>
      <c r="T107" s="469"/>
      <c r="U107" s="469"/>
      <c r="V107" s="469"/>
      <c r="W107" s="469"/>
      <c r="X107" s="469"/>
      <c r="Y107" s="469"/>
      <c r="Z107" s="469"/>
      <c r="AA107" s="469"/>
      <c r="AB107" s="469"/>
      <c r="AC107" s="469"/>
      <c r="AD107" s="469"/>
      <c r="AE107" s="469"/>
      <c r="AF107" s="469"/>
      <c r="AG107" s="469"/>
      <c r="AH107" s="469"/>
      <c r="AI107" s="469"/>
      <c r="AJ107" s="469"/>
      <c r="AK107" s="469"/>
      <c r="AL107" s="469"/>
      <c r="AM107" s="198"/>
      <c r="AO107" s="473"/>
      <c r="AP107" s="468"/>
      <c r="AQ107" s="468"/>
      <c r="AR107" s="468"/>
      <c r="AS107" s="468"/>
      <c r="AT107" s="468"/>
      <c r="AU107" s="468"/>
      <c r="AV107" s="468"/>
      <c r="AW107" s="468"/>
      <c r="AX107" s="468"/>
      <c r="AY107" s="468"/>
      <c r="AZ107" s="468"/>
      <c r="BA107" s="468"/>
      <c r="BB107" s="468"/>
      <c r="BC107" s="468"/>
      <c r="BD107" s="468"/>
      <c r="BE107" s="468"/>
      <c r="BF107" s="468"/>
      <c r="BG107" s="468"/>
      <c r="BH107" s="468"/>
      <c r="BI107" s="468"/>
      <c r="BJ107" s="468"/>
      <c r="BK107" s="468"/>
      <c r="BL107" s="468"/>
      <c r="BM107" s="468"/>
      <c r="BN107" s="468"/>
      <c r="BO107" s="468"/>
      <c r="BP107" s="468"/>
      <c r="BQ107" s="468"/>
      <c r="BR107" s="468"/>
      <c r="BS107" s="468"/>
      <c r="BT107" s="468"/>
      <c r="BU107" s="468"/>
      <c r="BV107" s="468"/>
      <c r="BW107" s="468"/>
      <c r="BX107" s="468"/>
      <c r="BY107" s="468"/>
      <c r="BZ107" s="473"/>
    </row>
    <row r="108" spans="2:78" ht="17.100000000000001" customHeight="1" x14ac:dyDescent="0.15">
      <c r="B108" s="198"/>
      <c r="C108" s="469"/>
      <c r="D108" s="469"/>
      <c r="E108" s="469"/>
      <c r="F108" s="469"/>
      <c r="G108" s="469"/>
      <c r="H108" s="469"/>
      <c r="I108" s="469"/>
      <c r="J108" s="469"/>
      <c r="K108" s="469"/>
      <c r="L108" s="469"/>
      <c r="M108" s="469"/>
      <c r="N108" s="469"/>
      <c r="O108" s="469"/>
      <c r="P108" s="469"/>
      <c r="Q108" s="469"/>
      <c r="R108" s="469"/>
      <c r="S108" s="469"/>
      <c r="T108" s="469"/>
      <c r="U108" s="469"/>
      <c r="V108" s="469"/>
      <c r="W108" s="469"/>
      <c r="X108" s="469"/>
      <c r="Y108" s="469"/>
      <c r="Z108" s="469"/>
      <c r="AA108" s="469"/>
      <c r="AB108" s="469"/>
      <c r="AC108" s="469"/>
      <c r="AD108" s="469"/>
      <c r="AE108" s="469"/>
      <c r="AF108" s="469"/>
      <c r="AG108" s="469"/>
      <c r="AH108" s="469"/>
      <c r="AI108" s="469"/>
      <c r="AJ108" s="469"/>
      <c r="AK108" s="469"/>
      <c r="AL108" s="469"/>
      <c r="AM108" s="198"/>
      <c r="AO108" s="473"/>
      <c r="AP108" s="468"/>
      <c r="AQ108" s="468"/>
      <c r="AR108" s="468"/>
      <c r="AS108" s="468"/>
      <c r="AT108" s="468"/>
      <c r="AU108" s="468"/>
      <c r="AV108" s="468"/>
      <c r="AW108" s="468"/>
      <c r="AX108" s="468"/>
      <c r="AY108" s="468"/>
      <c r="AZ108" s="468"/>
      <c r="BA108" s="468"/>
      <c r="BB108" s="468"/>
      <c r="BC108" s="468"/>
      <c r="BD108" s="468"/>
      <c r="BE108" s="468"/>
      <c r="BF108" s="468"/>
      <c r="BG108" s="468"/>
      <c r="BH108" s="468"/>
      <c r="BI108" s="468"/>
      <c r="BJ108" s="468"/>
      <c r="BK108" s="468"/>
      <c r="BL108" s="468"/>
      <c r="BM108" s="468"/>
      <c r="BN108" s="468"/>
      <c r="BO108" s="468"/>
      <c r="BP108" s="468"/>
      <c r="BQ108" s="468"/>
      <c r="BR108" s="468"/>
      <c r="BS108" s="468"/>
      <c r="BT108" s="468"/>
      <c r="BU108" s="468"/>
      <c r="BV108" s="468"/>
      <c r="BW108" s="468"/>
      <c r="BX108" s="468"/>
      <c r="BY108" s="468"/>
      <c r="BZ108" s="473"/>
    </row>
    <row r="109" spans="2:78" ht="17.100000000000001" customHeight="1" x14ac:dyDescent="0.15">
      <c r="B109" s="198"/>
      <c r="C109" s="469"/>
      <c r="D109" s="469"/>
      <c r="E109" s="469"/>
      <c r="F109" s="469"/>
      <c r="G109" s="469"/>
      <c r="H109" s="469"/>
      <c r="I109" s="469"/>
      <c r="J109" s="469"/>
      <c r="K109" s="469"/>
      <c r="L109" s="469"/>
      <c r="M109" s="469"/>
      <c r="N109" s="469"/>
      <c r="O109" s="469"/>
      <c r="P109" s="469"/>
      <c r="Q109" s="469"/>
      <c r="R109" s="469"/>
      <c r="S109" s="469"/>
      <c r="T109" s="469"/>
      <c r="U109" s="469"/>
      <c r="V109" s="469"/>
      <c r="W109" s="469"/>
      <c r="X109" s="469"/>
      <c r="Y109" s="469"/>
      <c r="Z109" s="469"/>
      <c r="AA109" s="469"/>
      <c r="AB109" s="469"/>
      <c r="AC109" s="469"/>
      <c r="AD109" s="469"/>
      <c r="AE109" s="469"/>
      <c r="AF109" s="469"/>
      <c r="AG109" s="469"/>
      <c r="AH109" s="469"/>
      <c r="AI109" s="469"/>
      <c r="AJ109" s="469"/>
      <c r="AK109" s="469"/>
      <c r="AL109" s="469"/>
      <c r="AM109" s="198"/>
      <c r="AO109" s="473"/>
      <c r="AP109" s="468"/>
      <c r="AQ109" s="468"/>
      <c r="AR109" s="468"/>
      <c r="AS109" s="468"/>
      <c r="AT109" s="468"/>
      <c r="AU109" s="468"/>
      <c r="AV109" s="468"/>
      <c r="AW109" s="468"/>
      <c r="AX109" s="468"/>
      <c r="AY109" s="468"/>
      <c r="AZ109" s="468"/>
      <c r="BA109" s="468"/>
      <c r="BB109" s="468"/>
      <c r="BC109" s="468"/>
      <c r="BD109" s="468"/>
      <c r="BE109" s="468"/>
      <c r="BF109" s="468"/>
      <c r="BG109" s="468"/>
      <c r="BH109" s="468"/>
      <c r="BI109" s="468"/>
      <c r="BJ109" s="468"/>
      <c r="BK109" s="468"/>
      <c r="BL109" s="468"/>
      <c r="BM109" s="468"/>
      <c r="BN109" s="468"/>
      <c r="BO109" s="468"/>
      <c r="BP109" s="468"/>
      <c r="BQ109" s="468"/>
      <c r="BR109" s="468"/>
      <c r="BS109" s="468"/>
      <c r="BT109" s="468"/>
      <c r="BU109" s="468"/>
      <c r="BV109" s="468"/>
      <c r="BW109" s="468"/>
      <c r="BX109" s="468"/>
      <c r="BY109" s="468"/>
      <c r="BZ109" s="473"/>
    </row>
    <row r="110" spans="2:78" ht="17.100000000000001" customHeight="1" x14ac:dyDescent="0.15">
      <c r="B110" s="198"/>
      <c r="C110" s="469"/>
      <c r="D110" s="469"/>
      <c r="E110" s="469"/>
      <c r="F110" s="469"/>
      <c r="G110" s="469"/>
      <c r="H110" s="469"/>
      <c r="I110" s="469"/>
      <c r="J110" s="469"/>
      <c r="K110" s="469"/>
      <c r="L110" s="469"/>
      <c r="M110" s="469"/>
      <c r="N110" s="469"/>
      <c r="O110" s="469"/>
      <c r="P110" s="469"/>
      <c r="Q110" s="469"/>
      <c r="R110" s="469"/>
      <c r="S110" s="469"/>
      <c r="T110" s="469"/>
      <c r="U110" s="469"/>
      <c r="V110" s="469"/>
      <c r="W110" s="469"/>
      <c r="X110" s="469"/>
      <c r="Y110" s="469"/>
      <c r="Z110" s="469"/>
      <c r="AA110" s="469"/>
      <c r="AB110" s="469"/>
      <c r="AC110" s="469"/>
      <c r="AD110" s="469"/>
      <c r="AE110" s="469"/>
      <c r="AF110" s="469"/>
      <c r="AG110" s="469"/>
      <c r="AH110" s="469"/>
      <c r="AI110" s="469"/>
      <c r="AJ110" s="469"/>
      <c r="AK110" s="469"/>
      <c r="AL110" s="469"/>
      <c r="AM110" s="198"/>
      <c r="AO110" s="473"/>
      <c r="AP110" s="468"/>
      <c r="AQ110" s="468"/>
      <c r="AR110" s="468"/>
      <c r="AS110" s="468"/>
      <c r="AT110" s="468"/>
      <c r="AU110" s="468"/>
      <c r="AV110" s="468"/>
      <c r="AW110" s="468"/>
      <c r="AX110" s="468"/>
      <c r="AY110" s="468"/>
      <c r="AZ110" s="468"/>
      <c r="BA110" s="468"/>
      <c r="BB110" s="468"/>
      <c r="BC110" s="468"/>
      <c r="BD110" s="468"/>
      <c r="BE110" s="468"/>
      <c r="BF110" s="468"/>
      <c r="BG110" s="468"/>
      <c r="BH110" s="468"/>
      <c r="BI110" s="468"/>
      <c r="BJ110" s="468"/>
      <c r="BK110" s="468"/>
      <c r="BL110" s="468"/>
      <c r="BM110" s="468"/>
      <c r="BN110" s="468"/>
      <c r="BO110" s="468"/>
      <c r="BP110" s="468"/>
      <c r="BQ110" s="468"/>
      <c r="BR110" s="468"/>
      <c r="BS110" s="468"/>
      <c r="BT110" s="468"/>
      <c r="BU110" s="468"/>
      <c r="BV110" s="468"/>
      <c r="BW110" s="468"/>
      <c r="BX110" s="468"/>
      <c r="BY110" s="468"/>
      <c r="BZ110" s="473"/>
    </row>
    <row r="111" spans="2:78" ht="17.100000000000001" customHeight="1" x14ac:dyDescent="0.15">
      <c r="B111" s="198"/>
      <c r="C111" s="469"/>
      <c r="D111" s="469"/>
      <c r="E111" s="469"/>
      <c r="F111" s="469"/>
      <c r="G111" s="469"/>
      <c r="H111" s="469"/>
      <c r="I111" s="469"/>
      <c r="J111" s="469"/>
      <c r="K111" s="469"/>
      <c r="L111" s="469"/>
      <c r="M111" s="469"/>
      <c r="N111" s="469"/>
      <c r="O111" s="469"/>
      <c r="P111" s="469"/>
      <c r="Q111" s="469"/>
      <c r="R111" s="469"/>
      <c r="S111" s="469"/>
      <c r="T111" s="469"/>
      <c r="U111" s="469"/>
      <c r="V111" s="469"/>
      <c r="W111" s="469"/>
      <c r="X111" s="469"/>
      <c r="Y111" s="469"/>
      <c r="Z111" s="469"/>
      <c r="AA111" s="469"/>
      <c r="AB111" s="469"/>
      <c r="AC111" s="469"/>
      <c r="AD111" s="469"/>
      <c r="AE111" s="469"/>
      <c r="AF111" s="469"/>
      <c r="AG111" s="469"/>
      <c r="AH111" s="469"/>
      <c r="AI111" s="469"/>
      <c r="AJ111" s="469"/>
      <c r="AK111" s="469"/>
      <c r="AL111" s="469"/>
      <c r="AM111" s="198"/>
      <c r="AO111" s="473"/>
      <c r="AP111" s="468"/>
      <c r="AQ111" s="468"/>
      <c r="AR111" s="468"/>
      <c r="AS111" s="468"/>
      <c r="AT111" s="468"/>
      <c r="AU111" s="468"/>
      <c r="AV111" s="468"/>
      <c r="AW111" s="468"/>
      <c r="AX111" s="468"/>
      <c r="AY111" s="468"/>
      <c r="AZ111" s="468"/>
      <c r="BA111" s="468"/>
      <c r="BB111" s="468"/>
      <c r="BC111" s="468"/>
      <c r="BD111" s="468"/>
      <c r="BE111" s="468"/>
      <c r="BF111" s="468"/>
      <c r="BG111" s="468"/>
      <c r="BH111" s="468"/>
      <c r="BI111" s="468"/>
      <c r="BJ111" s="468"/>
      <c r="BK111" s="468"/>
      <c r="BL111" s="468"/>
      <c r="BM111" s="468"/>
      <c r="BN111" s="468"/>
      <c r="BO111" s="468"/>
      <c r="BP111" s="468"/>
      <c r="BQ111" s="468"/>
      <c r="BR111" s="468"/>
      <c r="BS111" s="468"/>
      <c r="BT111" s="468"/>
      <c r="BU111" s="468"/>
      <c r="BV111" s="468"/>
      <c r="BW111" s="468"/>
      <c r="BX111" s="468"/>
      <c r="BY111" s="468"/>
      <c r="BZ111" s="473"/>
    </row>
    <row r="112" spans="2:78" ht="17.100000000000001" customHeight="1" x14ac:dyDescent="0.15">
      <c r="B112" s="198"/>
      <c r="C112" s="469"/>
      <c r="D112" s="469"/>
      <c r="E112" s="469"/>
      <c r="F112" s="469"/>
      <c r="G112" s="469"/>
      <c r="H112" s="469"/>
      <c r="I112" s="469"/>
      <c r="J112" s="469"/>
      <c r="K112" s="469"/>
      <c r="L112" s="469"/>
      <c r="M112" s="469"/>
      <c r="N112" s="469"/>
      <c r="O112" s="469"/>
      <c r="P112" s="469"/>
      <c r="Q112" s="469"/>
      <c r="R112" s="469"/>
      <c r="S112" s="469"/>
      <c r="T112" s="469"/>
      <c r="U112" s="469"/>
      <c r="V112" s="469"/>
      <c r="W112" s="469"/>
      <c r="X112" s="469"/>
      <c r="Y112" s="469"/>
      <c r="Z112" s="469"/>
      <c r="AA112" s="469"/>
      <c r="AB112" s="469"/>
      <c r="AC112" s="469"/>
      <c r="AD112" s="469"/>
      <c r="AE112" s="469"/>
      <c r="AF112" s="469"/>
      <c r="AG112" s="469"/>
      <c r="AH112" s="469"/>
      <c r="AI112" s="469"/>
      <c r="AJ112" s="469"/>
      <c r="AK112" s="469"/>
      <c r="AL112" s="469"/>
      <c r="AM112" s="198"/>
      <c r="AO112" s="473"/>
      <c r="AP112" s="468"/>
      <c r="AQ112" s="468"/>
      <c r="AR112" s="468"/>
      <c r="AS112" s="468"/>
      <c r="AT112" s="468"/>
      <c r="AU112" s="468"/>
      <c r="AV112" s="468"/>
      <c r="AW112" s="468"/>
      <c r="AX112" s="468"/>
      <c r="AY112" s="468"/>
      <c r="AZ112" s="468"/>
      <c r="BA112" s="468"/>
      <c r="BB112" s="468"/>
      <c r="BC112" s="468"/>
      <c r="BD112" s="468"/>
      <c r="BE112" s="468"/>
      <c r="BF112" s="468"/>
      <c r="BG112" s="468"/>
      <c r="BH112" s="468"/>
      <c r="BI112" s="468"/>
      <c r="BJ112" s="468"/>
      <c r="BK112" s="468"/>
      <c r="BL112" s="468"/>
      <c r="BM112" s="468"/>
      <c r="BN112" s="468"/>
      <c r="BO112" s="468"/>
      <c r="BP112" s="468"/>
      <c r="BQ112" s="468"/>
      <c r="BR112" s="468"/>
      <c r="BS112" s="468"/>
      <c r="BT112" s="468"/>
      <c r="BU112" s="468"/>
      <c r="BV112" s="468"/>
      <c r="BW112" s="468"/>
      <c r="BX112" s="468"/>
      <c r="BY112" s="468"/>
      <c r="BZ112" s="473"/>
    </row>
    <row r="113" spans="2:78" ht="17.100000000000001" customHeight="1" x14ac:dyDescent="0.15">
      <c r="B113" s="198"/>
      <c r="C113" s="469"/>
      <c r="D113" s="469"/>
      <c r="E113" s="469"/>
      <c r="F113" s="469"/>
      <c r="G113" s="469"/>
      <c r="H113" s="469"/>
      <c r="I113" s="469"/>
      <c r="J113" s="469"/>
      <c r="K113" s="469"/>
      <c r="L113" s="469"/>
      <c r="M113" s="469"/>
      <c r="N113" s="469"/>
      <c r="O113" s="469"/>
      <c r="P113" s="469"/>
      <c r="Q113" s="469"/>
      <c r="R113" s="469"/>
      <c r="S113" s="469"/>
      <c r="T113" s="469"/>
      <c r="U113" s="469"/>
      <c r="V113" s="469"/>
      <c r="W113" s="469"/>
      <c r="X113" s="469"/>
      <c r="Y113" s="469"/>
      <c r="Z113" s="469"/>
      <c r="AA113" s="469"/>
      <c r="AB113" s="469"/>
      <c r="AC113" s="469"/>
      <c r="AD113" s="469"/>
      <c r="AE113" s="469"/>
      <c r="AF113" s="469"/>
      <c r="AG113" s="469"/>
      <c r="AH113" s="469"/>
      <c r="AI113" s="469"/>
      <c r="AJ113" s="469"/>
      <c r="AK113" s="469"/>
      <c r="AL113" s="469"/>
      <c r="AM113" s="198"/>
      <c r="AO113" s="473"/>
      <c r="AP113" s="468"/>
      <c r="AQ113" s="468"/>
      <c r="AR113" s="468"/>
      <c r="AS113" s="468"/>
      <c r="AT113" s="468"/>
      <c r="AU113" s="468"/>
      <c r="AV113" s="468"/>
      <c r="AW113" s="468"/>
      <c r="AX113" s="468"/>
      <c r="AY113" s="468"/>
      <c r="AZ113" s="468"/>
      <c r="BA113" s="468"/>
      <c r="BB113" s="468"/>
      <c r="BC113" s="468"/>
      <c r="BD113" s="468"/>
      <c r="BE113" s="468"/>
      <c r="BF113" s="468"/>
      <c r="BG113" s="468"/>
      <c r="BH113" s="468"/>
      <c r="BI113" s="468"/>
      <c r="BJ113" s="468"/>
      <c r="BK113" s="468"/>
      <c r="BL113" s="468"/>
      <c r="BM113" s="468"/>
      <c r="BN113" s="468"/>
      <c r="BO113" s="468"/>
      <c r="BP113" s="468"/>
      <c r="BQ113" s="468"/>
      <c r="BR113" s="468"/>
      <c r="BS113" s="468"/>
      <c r="BT113" s="468"/>
      <c r="BU113" s="468"/>
      <c r="BV113" s="468"/>
      <c r="BW113" s="468"/>
      <c r="BX113" s="468"/>
      <c r="BY113" s="468"/>
      <c r="BZ113" s="473"/>
    </row>
    <row r="114" spans="2:78" ht="17.100000000000001" customHeight="1" x14ac:dyDescent="0.15">
      <c r="B114" s="198"/>
      <c r="C114" s="469"/>
      <c r="D114" s="469"/>
      <c r="E114" s="469"/>
      <c r="F114" s="469"/>
      <c r="G114" s="469"/>
      <c r="H114" s="469"/>
      <c r="I114" s="469"/>
      <c r="J114" s="469"/>
      <c r="K114" s="469"/>
      <c r="L114" s="469"/>
      <c r="M114" s="469"/>
      <c r="N114" s="469"/>
      <c r="O114" s="469"/>
      <c r="P114" s="469"/>
      <c r="Q114" s="469"/>
      <c r="R114" s="469"/>
      <c r="S114" s="469"/>
      <c r="T114" s="469"/>
      <c r="U114" s="469"/>
      <c r="V114" s="469"/>
      <c r="W114" s="469"/>
      <c r="X114" s="469"/>
      <c r="Y114" s="469"/>
      <c r="Z114" s="469"/>
      <c r="AA114" s="469"/>
      <c r="AB114" s="469"/>
      <c r="AC114" s="469"/>
      <c r="AD114" s="469"/>
      <c r="AE114" s="469"/>
      <c r="AF114" s="469"/>
      <c r="AG114" s="469"/>
      <c r="AH114" s="469"/>
      <c r="AI114" s="469"/>
      <c r="AJ114" s="469"/>
      <c r="AK114" s="469"/>
      <c r="AL114" s="469"/>
      <c r="AM114" s="198"/>
      <c r="AO114" s="473"/>
      <c r="AP114" s="468"/>
      <c r="AQ114" s="468"/>
      <c r="AR114" s="468"/>
      <c r="AS114" s="468"/>
      <c r="AT114" s="468"/>
      <c r="AU114" s="468"/>
      <c r="AV114" s="468"/>
      <c r="AW114" s="468"/>
      <c r="AX114" s="468"/>
      <c r="AY114" s="468"/>
      <c r="AZ114" s="468"/>
      <c r="BA114" s="468"/>
      <c r="BB114" s="468"/>
      <c r="BC114" s="468"/>
      <c r="BD114" s="468"/>
      <c r="BE114" s="468"/>
      <c r="BF114" s="468"/>
      <c r="BG114" s="468"/>
      <c r="BH114" s="468"/>
      <c r="BI114" s="468"/>
      <c r="BJ114" s="468"/>
      <c r="BK114" s="468"/>
      <c r="BL114" s="468"/>
      <c r="BM114" s="468"/>
      <c r="BN114" s="468"/>
      <c r="BO114" s="468"/>
      <c r="BP114" s="468"/>
      <c r="BQ114" s="468"/>
      <c r="BR114" s="468"/>
      <c r="BS114" s="468"/>
      <c r="BT114" s="468"/>
      <c r="BU114" s="468"/>
      <c r="BV114" s="468"/>
      <c r="BW114" s="468"/>
      <c r="BX114" s="468"/>
      <c r="BY114" s="468"/>
      <c r="BZ114" s="473"/>
    </row>
    <row r="115" spans="2:78" ht="17.100000000000001" customHeight="1" x14ac:dyDescent="0.15">
      <c r="B115" s="198"/>
      <c r="C115" s="469"/>
      <c r="D115" s="469"/>
      <c r="E115" s="469"/>
      <c r="F115" s="469"/>
      <c r="G115" s="469"/>
      <c r="H115" s="469"/>
      <c r="I115" s="469"/>
      <c r="J115" s="469"/>
      <c r="K115" s="469"/>
      <c r="L115" s="469"/>
      <c r="M115" s="469"/>
      <c r="N115" s="469"/>
      <c r="O115" s="469"/>
      <c r="P115" s="469"/>
      <c r="Q115" s="469"/>
      <c r="R115" s="469"/>
      <c r="S115" s="469"/>
      <c r="T115" s="469"/>
      <c r="U115" s="469"/>
      <c r="V115" s="469"/>
      <c r="W115" s="469"/>
      <c r="X115" s="469"/>
      <c r="Y115" s="469"/>
      <c r="Z115" s="469"/>
      <c r="AA115" s="469"/>
      <c r="AB115" s="469"/>
      <c r="AC115" s="469"/>
      <c r="AD115" s="469"/>
      <c r="AE115" s="469"/>
      <c r="AF115" s="469"/>
      <c r="AG115" s="469"/>
      <c r="AH115" s="469"/>
      <c r="AI115" s="469"/>
      <c r="AJ115" s="469"/>
      <c r="AK115" s="469"/>
      <c r="AL115" s="469"/>
      <c r="AM115" s="198"/>
      <c r="AO115" s="473"/>
      <c r="AP115" s="468"/>
      <c r="AQ115" s="468"/>
      <c r="AR115" s="468"/>
      <c r="AS115" s="468"/>
      <c r="AT115" s="468"/>
      <c r="AU115" s="468"/>
      <c r="AV115" s="468"/>
      <c r="AW115" s="468"/>
      <c r="AX115" s="468"/>
      <c r="AY115" s="468"/>
      <c r="AZ115" s="468"/>
      <c r="BA115" s="468"/>
      <c r="BB115" s="468"/>
      <c r="BC115" s="468"/>
      <c r="BD115" s="468"/>
      <c r="BE115" s="468"/>
      <c r="BF115" s="468"/>
      <c r="BG115" s="468"/>
      <c r="BH115" s="468"/>
      <c r="BI115" s="468"/>
      <c r="BJ115" s="468"/>
      <c r="BK115" s="468"/>
      <c r="BL115" s="468"/>
      <c r="BM115" s="468"/>
      <c r="BN115" s="468"/>
      <c r="BO115" s="468"/>
      <c r="BP115" s="468"/>
      <c r="BQ115" s="468"/>
      <c r="BR115" s="468"/>
      <c r="BS115" s="468"/>
      <c r="BT115" s="468"/>
      <c r="BU115" s="468"/>
      <c r="BV115" s="468"/>
      <c r="BW115" s="468"/>
      <c r="BX115" s="468"/>
      <c r="BY115" s="468"/>
      <c r="BZ115" s="473"/>
    </row>
    <row r="116" spans="2:78" ht="17.100000000000001" customHeight="1" x14ac:dyDescent="0.15">
      <c r="B116" s="198"/>
      <c r="C116" s="469"/>
      <c r="D116" s="469"/>
      <c r="E116" s="469"/>
      <c r="F116" s="469"/>
      <c r="G116" s="469"/>
      <c r="H116" s="469"/>
      <c r="I116" s="469"/>
      <c r="J116" s="469"/>
      <c r="K116" s="469"/>
      <c r="L116" s="469"/>
      <c r="M116" s="469"/>
      <c r="N116" s="469"/>
      <c r="O116" s="469"/>
      <c r="P116" s="469"/>
      <c r="Q116" s="469"/>
      <c r="R116" s="469"/>
      <c r="S116" s="469"/>
      <c r="T116" s="469"/>
      <c r="U116" s="469"/>
      <c r="V116" s="469"/>
      <c r="W116" s="469"/>
      <c r="X116" s="469"/>
      <c r="Y116" s="469"/>
      <c r="Z116" s="469"/>
      <c r="AA116" s="469"/>
      <c r="AB116" s="469"/>
      <c r="AC116" s="469"/>
      <c r="AD116" s="469"/>
      <c r="AE116" s="469"/>
      <c r="AF116" s="469"/>
      <c r="AG116" s="469"/>
      <c r="AH116" s="469"/>
      <c r="AI116" s="469"/>
      <c r="AJ116" s="469"/>
      <c r="AK116" s="469"/>
      <c r="AL116" s="469"/>
      <c r="AM116" s="198"/>
      <c r="AO116" s="473"/>
      <c r="AP116" s="468"/>
      <c r="AQ116" s="468"/>
      <c r="AR116" s="468"/>
      <c r="AS116" s="468"/>
      <c r="AT116" s="468"/>
      <c r="AU116" s="468"/>
      <c r="AV116" s="468"/>
      <c r="AW116" s="468"/>
      <c r="AX116" s="468"/>
      <c r="AY116" s="468"/>
      <c r="AZ116" s="468"/>
      <c r="BA116" s="468"/>
      <c r="BB116" s="468"/>
      <c r="BC116" s="468"/>
      <c r="BD116" s="468"/>
      <c r="BE116" s="468"/>
      <c r="BF116" s="468"/>
      <c r="BG116" s="468"/>
      <c r="BH116" s="468"/>
      <c r="BI116" s="468"/>
      <c r="BJ116" s="468"/>
      <c r="BK116" s="468"/>
      <c r="BL116" s="468"/>
      <c r="BM116" s="468"/>
      <c r="BN116" s="468"/>
      <c r="BO116" s="468"/>
      <c r="BP116" s="468"/>
      <c r="BQ116" s="468"/>
      <c r="BR116" s="468"/>
      <c r="BS116" s="468"/>
      <c r="BT116" s="468"/>
      <c r="BU116" s="468"/>
      <c r="BV116" s="468"/>
      <c r="BW116" s="468"/>
      <c r="BX116" s="468"/>
      <c r="BY116" s="468"/>
      <c r="BZ116" s="473"/>
    </row>
    <row r="117" spans="2:78" ht="17.100000000000001" customHeight="1" x14ac:dyDescent="0.15">
      <c r="B117" s="198"/>
      <c r="C117" s="469"/>
      <c r="D117" s="469"/>
      <c r="E117" s="469"/>
      <c r="F117" s="469"/>
      <c r="G117" s="469"/>
      <c r="H117" s="469"/>
      <c r="I117" s="469"/>
      <c r="J117" s="469"/>
      <c r="K117" s="469"/>
      <c r="L117" s="469"/>
      <c r="M117" s="469"/>
      <c r="N117" s="469"/>
      <c r="O117" s="469"/>
      <c r="P117" s="469"/>
      <c r="Q117" s="469"/>
      <c r="R117" s="469"/>
      <c r="S117" s="469"/>
      <c r="T117" s="469"/>
      <c r="U117" s="469"/>
      <c r="V117" s="469"/>
      <c r="W117" s="469"/>
      <c r="X117" s="469"/>
      <c r="Y117" s="469"/>
      <c r="Z117" s="469"/>
      <c r="AA117" s="469"/>
      <c r="AB117" s="469"/>
      <c r="AC117" s="469"/>
      <c r="AD117" s="469"/>
      <c r="AE117" s="469"/>
      <c r="AF117" s="469"/>
      <c r="AG117" s="469"/>
      <c r="AH117" s="469"/>
      <c r="AI117" s="469"/>
      <c r="AJ117" s="469"/>
      <c r="AK117" s="469"/>
      <c r="AL117" s="469"/>
      <c r="AM117" s="198"/>
      <c r="AO117" s="473"/>
      <c r="AP117" s="468"/>
      <c r="AQ117" s="468"/>
      <c r="AR117" s="468"/>
      <c r="AS117" s="468"/>
      <c r="AT117" s="468"/>
      <c r="AU117" s="468"/>
      <c r="AV117" s="468"/>
      <c r="AW117" s="468"/>
      <c r="AX117" s="468"/>
      <c r="AY117" s="468"/>
      <c r="AZ117" s="468"/>
      <c r="BA117" s="468"/>
      <c r="BB117" s="468"/>
      <c r="BC117" s="468"/>
      <c r="BD117" s="468"/>
      <c r="BE117" s="468"/>
      <c r="BF117" s="468"/>
      <c r="BG117" s="468"/>
      <c r="BH117" s="468"/>
      <c r="BI117" s="468"/>
      <c r="BJ117" s="468"/>
      <c r="BK117" s="468"/>
      <c r="BL117" s="468"/>
      <c r="BM117" s="468"/>
      <c r="BN117" s="468"/>
      <c r="BO117" s="468"/>
      <c r="BP117" s="468"/>
      <c r="BQ117" s="468"/>
      <c r="BR117" s="468"/>
      <c r="BS117" s="468"/>
      <c r="BT117" s="468"/>
      <c r="BU117" s="468"/>
      <c r="BV117" s="468"/>
      <c r="BW117" s="468"/>
      <c r="BX117" s="468"/>
      <c r="BY117" s="468"/>
      <c r="BZ117" s="473"/>
    </row>
    <row r="118" spans="2:78" ht="17.100000000000001" customHeight="1" x14ac:dyDescent="0.15">
      <c r="B118" s="198"/>
      <c r="C118" s="469"/>
      <c r="D118" s="469"/>
      <c r="E118" s="469"/>
      <c r="F118" s="469"/>
      <c r="G118" s="469"/>
      <c r="H118" s="469"/>
      <c r="I118" s="469"/>
      <c r="J118" s="469"/>
      <c r="K118" s="469"/>
      <c r="L118" s="469"/>
      <c r="M118" s="469"/>
      <c r="N118" s="469"/>
      <c r="O118" s="469"/>
      <c r="P118" s="469"/>
      <c r="Q118" s="469"/>
      <c r="R118" s="469"/>
      <c r="S118" s="469"/>
      <c r="T118" s="469"/>
      <c r="U118" s="469"/>
      <c r="V118" s="469"/>
      <c r="W118" s="469"/>
      <c r="X118" s="469"/>
      <c r="Y118" s="469"/>
      <c r="Z118" s="469"/>
      <c r="AA118" s="469"/>
      <c r="AB118" s="469"/>
      <c r="AC118" s="469"/>
      <c r="AD118" s="469"/>
      <c r="AE118" s="469"/>
      <c r="AF118" s="469"/>
      <c r="AG118" s="469"/>
      <c r="AH118" s="469"/>
      <c r="AI118" s="469"/>
      <c r="AJ118" s="469"/>
      <c r="AK118" s="469"/>
      <c r="AL118" s="469"/>
      <c r="AM118" s="198"/>
      <c r="AO118" s="473"/>
      <c r="AP118" s="468"/>
      <c r="AQ118" s="468"/>
      <c r="AR118" s="468"/>
      <c r="AS118" s="468"/>
      <c r="AT118" s="468"/>
      <c r="AU118" s="468"/>
      <c r="AV118" s="468"/>
      <c r="AW118" s="468"/>
      <c r="AX118" s="468"/>
      <c r="AY118" s="468"/>
      <c r="AZ118" s="468"/>
      <c r="BA118" s="468"/>
      <c r="BB118" s="468"/>
      <c r="BC118" s="468"/>
      <c r="BD118" s="468"/>
      <c r="BE118" s="468"/>
      <c r="BF118" s="468"/>
      <c r="BG118" s="468"/>
      <c r="BH118" s="468"/>
      <c r="BI118" s="468"/>
      <c r="BJ118" s="468"/>
      <c r="BK118" s="468"/>
      <c r="BL118" s="468"/>
      <c r="BM118" s="468"/>
      <c r="BN118" s="468"/>
      <c r="BO118" s="468"/>
      <c r="BP118" s="468"/>
      <c r="BQ118" s="468"/>
      <c r="BR118" s="468"/>
      <c r="BS118" s="468"/>
      <c r="BT118" s="468"/>
      <c r="BU118" s="468"/>
      <c r="BV118" s="468"/>
      <c r="BW118" s="468"/>
      <c r="BX118" s="468"/>
      <c r="BY118" s="468"/>
      <c r="BZ118" s="473"/>
    </row>
    <row r="119" spans="2:78" ht="17.100000000000001" customHeight="1" x14ac:dyDescent="0.15">
      <c r="B119" s="198"/>
      <c r="C119" s="469"/>
      <c r="D119" s="469"/>
      <c r="E119" s="469"/>
      <c r="F119" s="469"/>
      <c r="G119" s="469"/>
      <c r="H119" s="469"/>
      <c r="I119" s="469"/>
      <c r="J119" s="469"/>
      <c r="K119" s="469"/>
      <c r="L119" s="469"/>
      <c r="M119" s="469"/>
      <c r="N119" s="469"/>
      <c r="O119" s="469"/>
      <c r="P119" s="469"/>
      <c r="Q119" s="469"/>
      <c r="R119" s="469"/>
      <c r="S119" s="469"/>
      <c r="T119" s="469"/>
      <c r="U119" s="469"/>
      <c r="V119" s="469"/>
      <c r="W119" s="469"/>
      <c r="X119" s="469"/>
      <c r="Y119" s="469"/>
      <c r="Z119" s="469"/>
      <c r="AA119" s="469"/>
      <c r="AB119" s="469"/>
      <c r="AC119" s="469"/>
      <c r="AD119" s="469"/>
      <c r="AE119" s="469"/>
      <c r="AF119" s="469"/>
      <c r="AG119" s="469"/>
      <c r="AH119" s="469"/>
      <c r="AI119" s="469"/>
      <c r="AJ119" s="469"/>
      <c r="AK119" s="469"/>
      <c r="AL119" s="469"/>
      <c r="AM119" s="198"/>
      <c r="AO119" s="473"/>
      <c r="AP119" s="468"/>
      <c r="AQ119" s="468"/>
      <c r="AR119" s="468"/>
      <c r="AS119" s="468"/>
      <c r="AT119" s="468"/>
      <c r="AU119" s="468"/>
      <c r="AV119" s="468"/>
      <c r="AW119" s="468"/>
      <c r="AX119" s="468"/>
      <c r="AY119" s="468"/>
      <c r="AZ119" s="468"/>
      <c r="BA119" s="468"/>
      <c r="BB119" s="468"/>
      <c r="BC119" s="468"/>
      <c r="BD119" s="468"/>
      <c r="BE119" s="468"/>
      <c r="BF119" s="468"/>
      <c r="BG119" s="468"/>
      <c r="BH119" s="468"/>
      <c r="BI119" s="468"/>
      <c r="BJ119" s="468"/>
      <c r="BK119" s="468"/>
      <c r="BL119" s="468"/>
      <c r="BM119" s="468"/>
      <c r="BN119" s="468"/>
      <c r="BO119" s="468"/>
      <c r="BP119" s="468"/>
      <c r="BQ119" s="468"/>
      <c r="BR119" s="468"/>
      <c r="BS119" s="468"/>
      <c r="BT119" s="468"/>
      <c r="BU119" s="468"/>
      <c r="BV119" s="468"/>
      <c r="BW119" s="468"/>
      <c r="BX119" s="468"/>
      <c r="BY119" s="468"/>
      <c r="BZ119" s="473"/>
    </row>
    <row r="120" spans="2:78" ht="17.100000000000001" customHeight="1" x14ac:dyDescent="0.15">
      <c r="B120" s="198"/>
      <c r="C120" s="469"/>
      <c r="D120" s="469"/>
      <c r="E120" s="469"/>
      <c r="F120" s="469"/>
      <c r="G120" s="469"/>
      <c r="H120" s="469"/>
      <c r="I120" s="469"/>
      <c r="J120" s="469"/>
      <c r="K120" s="469"/>
      <c r="L120" s="469"/>
      <c r="M120" s="469"/>
      <c r="N120" s="469"/>
      <c r="O120" s="469"/>
      <c r="P120" s="469"/>
      <c r="Q120" s="469"/>
      <c r="R120" s="469"/>
      <c r="S120" s="469"/>
      <c r="T120" s="469"/>
      <c r="U120" s="469"/>
      <c r="V120" s="469"/>
      <c r="W120" s="469"/>
      <c r="X120" s="469"/>
      <c r="Y120" s="469"/>
      <c r="Z120" s="469"/>
      <c r="AA120" s="469"/>
      <c r="AB120" s="469"/>
      <c r="AC120" s="469"/>
      <c r="AD120" s="469"/>
      <c r="AE120" s="469"/>
      <c r="AF120" s="469"/>
      <c r="AG120" s="469"/>
      <c r="AH120" s="469"/>
      <c r="AI120" s="469"/>
      <c r="AJ120" s="469"/>
      <c r="AK120" s="469"/>
      <c r="AL120" s="469"/>
      <c r="AM120" s="198"/>
      <c r="AO120" s="473"/>
      <c r="AP120" s="468"/>
      <c r="AQ120" s="468"/>
      <c r="AR120" s="468"/>
      <c r="AS120" s="468"/>
      <c r="AT120" s="468"/>
      <c r="AU120" s="468"/>
      <c r="AV120" s="468"/>
      <c r="AW120" s="468"/>
      <c r="AX120" s="468"/>
      <c r="AY120" s="468"/>
      <c r="AZ120" s="468"/>
      <c r="BA120" s="468"/>
      <c r="BB120" s="468"/>
      <c r="BC120" s="468"/>
      <c r="BD120" s="468"/>
      <c r="BE120" s="468"/>
      <c r="BF120" s="468"/>
      <c r="BG120" s="468"/>
      <c r="BH120" s="468"/>
      <c r="BI120" s="468"/>
      <c r="BJ120" s="468"/>
      <c r="BK120" s="468"/>
      <c r="BL120" s="468"/>
      <c r="BM120" s="468"/>
      <c r="BN120" s="468"/>
      <c r="BO120" s="468"/>
      <c r="BP120" s="468"/>
      <c r="BQ120" s="468"/>
      <c r="BR120" s="468"/>
      <c r="BS120" s="468"/>
      <c r="BT120" s="468"/>
      <c r="BU120" s="468"/>
      <c r="BV120" s="468"/>
      <c r="BW120" s="468"/>
      <c r="BX120" s="468"/>
      <c r="BY120" s="468"/>
      <c r="BZ120" s="473"/>
    </row>
    <row r="121" spans="2:78" ht="17.100000000000001" customHeight="1" x14ac:dyDescent="0.15">
      <c r="B121" s="198"/>
      <c r="C121" s="469"/>
      <c r="D121" s="469"/>
      <c r="E121" s="469"/>
      <c r="F121" s="469"/>
      <c r="G121" s="469"/>
      <c r="H121" s="469"/>
      <c r="I121" s="469"/>
      <c r="J121" s="469"/>
      <c r="K121" s="469"/>
      <c r="L121" s="469"/>
      <c r="M121" s="469"/>
      <c r="N121" s="469"/>
      <c r="O121" s="469"/>
      <c r="P121" s="469"/>
      <c r="Q121" s="469"/>
      <c r="R121" s="469"/>
      <c r="S121" s="469"/>
      <c r="T121" s="469"/>
      <c r="U121" s="469"/>
      <c r="V121" s="469"/>
      <c r="W121" s="469"/>
      <c r="X121" s="469"/>
      <c r="Y121" s="469"/>
      <c r="Z121" s="469"/>
      <c r="AA121" s="469"/>
      <c r="AB121" s="469"/>
      <c r="AC121" s="469"/>
      <c r="AD121" s="469"/>
      <c r="AE121" s="469"/>
      <c r="AF121" s="469"/>
      <c r="AG121" s="469"/>
      <c r="AH121" s="469"/>
      <c r="AI121" s="469"/>
      <c r="AJ121" s="469"/>
      <c r="AK121" s="469"/>
      <c r="AL121" s="469"/>
      <c r="AM121" s="198"/>
      <c r="AO121" s="473"/>
      <c r="AP121" s="468"/>
      <c r="AQ121" s="468"/>
      <c r="AR121" s="468"/>
      <c r="AS121" s="468"/>
      <c r="AT121" s="468"/>
      <c r="AU121" s="468"/>
      <c r="AV121" s="468"/>
      <c r="AW121" s="468"/>
      <c r="AX121" s="468"/>
      <c r="AY121" s="468"/>
      <c r="AZ121" s="468"/>
      <c r="BA121" s="468"/>
      <c r="BB121" s="468"/>
      <c r="BC121" s="468"/>
      <c r="BD121" s="468"/>
      <c r="BE121" s="468"/>
      <c r="BF121" s="468"/>
      <c r="BG121" s="468"/>
      <c r="BH121" s="468"/>
      <c r="BI121" s="468"/>
      <c r="BJ121" s="468"/>
      <c r="BK121" s="468"/>
      <c r="BL121" s="468"/>
      <c r="BM121" s="468"/>
      <c r="BN121" s="468"/>
      <c r="BO121" s="468"/>
      <c r="BP121" s="468"/>
      <c r="BQ121" s="468"/>
      <c r="BR121" s="468"/>
      <c r="BS121" s="468"/>
      <c r="BT121" s="468"/>
      <c r="BU121" s="468"/>
      <c r="BV121" s="468"/>
      <c r="BW121" s="468"/>
      <c r="BX121" s="468"/>
      <c r="BY121" s="468"/>
      <c r="BZ121" s="473"/>
    </row>
    <row r="122" spans="2:78" ht="17.100000000000001" customHeight="1" x14ac:dyDescent="0.15">
      <c r="B122" s="198"/>
      <c r="C122" s="469"/>
      <c r="D122" s="469"/>
      <c r="E122" s="469"/>
      <c r="F122" s="469"/>
      <c r="G122" s="469"/>
      <c r="H122" s="469"/>
      <c r="I122" s="469"/>
      <c r="J122" s="469"/>
      <c r="K122" s="469"/>
      <c r="L122" s="469"/>
      <c r="M122" s="469"/>
      <c r="N122" s="469"/>
      <c r="O122" s="469"/>
      <c r="P122" s="469"/>
      <c r="Q122" s="469"/>
      <c r="R122" s="469"/>
      <c r="S122" s="469"/>
      <c r="T122" s="469"/>
      <c r="U122" s="469"/>
      <c r="V122" s="469"/>
      <c r="W122" s="469"/>
      <c r="X122" s="469"/>
      <c r="Y122" s="469"/>
      <c r="Z122" s="469"/>
      <c r="AA122" s="469"/>
      <c r="AB122" s="469"/>
      <c r="AC122" s="469"/>
      <c r="AD122" s="469"/>
      <c r="AE122" s="469"/>
      <c r="AF122" s="469"/>
      <c r="AG122" s="469"/>
      <c r="AH122" s="469"/>
      <c r="AI122" s="469"/>
      <c r="AJ122" s="469"/>
      <c r="AK122" s="469"/>
      <c r="AL122" s="469"/>
      <c r="AM122" s="198"/>
      <c r="AO122" s="473"/>
      <c r="AP122" s="468"/>
      <c r="AQ122" s="468"/>
      <c r="AR122" s="468"/>
      <c r="AS122" s="468"/>
      <c r="AT122" s="468"/>
      <c r="AU122" s="468"/>
      <c r="AV122" s="468"/>
      <c r="AW122" s="468"/>
      <c r="AX122" s="468"/>
      <c r="AY122" s="468"/>
      <c r="AZ122" s="468"/>
      <c r="BA122" s="468"/>
      <c r="BB122" s="468"/>
      <c r="BC122" s="468"/>
      <c r="BD122" s="468"/>
      <c r="BE122" s="468"/>
      <c r="BF122" s="468"/>
      <c r="BG122" s="468"/>
      <c r="BH122" s="468"/>
      <c r="BI122" s="468"/>
      <c r="BJ122" s="468"/>
      <c r="BK122" s="468"/>
      <c r="BL122" s="468"/>
      <c r="BM122" s="468"/>
      <c r="BN122" s="468"/>
      <c r="BO122" s="468"/>
      <c r="BP122" s="468"/>
      <c r="BQ122" s="468"/>
      <c r="BR122" s="468"/>
      <c r="BS122" s="468"/>
      <c r="BT122" s="468"/>
      <c r="BU122" s="468"/>
      <c r="BV122" s="468"/>
      <c r="BW122" s="468"/>
      <c r="BX122" s="468"/>
      <c r="BY122" s="468"/>
      <c r="BZ122" s="473"/>
    </row>
    <row r="123" spans="2:78" ht="17.100000000000001" customHeight="1" x14ac:dyDescent="0.15">
      <c r="B123" s="198"/>
      <c r="C123" s="469"/>
      <c r="D123" s="469"/>
      <c r="E123" s="469"/>
      <c r="F123" s="469"/>
      <c r="G123" s="469"/>
      <c r="H123" s="469"/>
      <c r="I123" s="469"/>
      <c r="J123" s="469"/>
      <c r="K123" s="469"/>
      <c r="L123" s="469"/>
      <c r="M123" s="469"/>
      <c r="N123" s="469"/>
      <c r="O123" s="469"/>
      <c r="P123" s="469"/>
      <c r="Q123" s="469"/>
      <c r="R123" s="469"/>
      <c r="S123" s="469"/>
      <c r="T123" s="469"/>
      <c r="U123" s="469"/>
      <c r="V123" s="469"/>
      <c r="W123" s="469"/>
      <c r="X123" s="469"/>
      <c r="Y123" s="469"/>
      <c r="Z123" s="469"/>
      <c r="AA123" s="469"/>
      <c r="AB123" s="469"/>
      <c r="AC123" s="469"/>
      <c r="AD123" s="469"/>
      <c r="AE123" s="469"/>
      <c r="AF123" s="469"/>
      <c r="AG123" s="469"/>
      <c r="AH123" s="469"/>
      <c r="AI123" s="469"/>
      <c r="AJ123" s="469"/>
      <c r="AK123" s="469"/>
      <c r="AL123" s="469"/>
      <c r="AM123" s="198"/>
      <c r="AO123" s="473"/>
      <c r="AP123" s="468"/>
      <c r="AQ123" s="468"/>
      <c r="AR123" s="468"/>
      <c r="AS123" s="468"/>
      <c r="AT123" s="468"/>
      <c r="AU123" s="468"/>
      <c r="AV123" s="468"/>
      <c r="AW123" s="468"/>
      <c r="AX123" s="468"/>
      <c r="AY123" s="468"/>
      <c r="AZ123" s="468"/>
      <c r="BA123" s="468"/>
      <c r="BB123" s="468"/>
      <c r="BC123" s="468"/>
      <c r="BD123" s="468"/>
      <c r="BE123" s="468"/>
      <c r="BF123" s="468"/>
      <c r="BG123" s="468"/>
      <c r="BH123" s="468"/>
      <c r="BI123" s="468"/>
      <c r="BJ123" s="468"/>
      <c r="BK123" s="468"/>
      <c r="BL123" s="468"/>
      <c r="BM123" s="468"/>
      <c r="BN123" s="468"/>
      <c r="BO123" s="468"/>
      <c r="BP123" s="468"/>
      <c r="BQ123" s="468"/>
      <c r="BR123" s="468"/>
      <c r="BS123" s="468"/>
      <c r="BT123" s="468"/>
      <c r="BU123" s="468"/>
      <c r="BV123" s="468"/>
      <c r="BW123" s="468"/>
      <c r="BX123" s="468"/>
      <c r="BY123" s="468"/>
      <c r="BZ123" s="473"/>
    </row>
    <row r="124" spans="2:78" ht="17.100000000000001" customHeight="1" x14ac:dyDescent="0.15">
      <c r="B124" s="198"/>
      <c r="C124" s="469"/>
      <c r="D124" s="469"/>
      <c r="E124" s="469"/>
      <c r="F124" s="469"/>
      <c r="G124" s="469"/>
      <c r="H124" s="469"/>
      <c r="I124" s="469"/>
      <c r="J124" s="469"/>
      <c r="K124" s="469"/>
      <c r="L124" s="469"/>
      <c r="M124" s="469"/>
      <c r="N124" s="469"/>
      <c r="O124" s="469"/>
      <c r="P124" s="469"/>
      <c r="Q124" s="469"/>
      <c r="R124" s="469"/>
      <c r="S124" s="469"/>
      <c r="T124" s="469"/>
      <c r="U124" s="469"/>
      <c r="V124" s="469"/>
      <c r="W124" s="469"/>
      <c r="X124" s="469"/>
      <c r="Y124" s="469"/>
      <c r="Z124" s="469"/>
      <c r="AA124" s="469"/>
      <c r="AB124" s="469"/>
      <c r="AC124" s="469"/>
      <c r="AD124" s="469"/>
      <c r="AE124" s="469"/>
      <c r="AF124" s="469"/>
      <c r="AG124" s="469"/>
      <c r="AH124" s="469"/>
      <c r="AI124" s="469"/>
      <c r="AJ124" s="469"/>
      <c r="AK124" s="469"/>
      <c r="AL124" s="469"/>
      <c r="AM124" s="198"/>
      <c r="AO124" s="473"/>
      <c r="AP124" s="468"/>
      <c r="AQ124" s="468"/>
      <c r="AR124" s="468"/>
      <c r="AS124" s="468"/>
      <c r="AT124" s="468"/>
      <c r="AU124" s="468"/>
      <c r="AV124" s="468"/>
      <c r="AW124" s="468"/>
      <c r="AX124" s="468"/>
      <c r="AY124" s="468"/>
      <c r="AZ124" s="468"/>
      <c r="BA124" s="468"/>
      <c r="BB124" s="468"/>
      <c r="BC124" s="468"/>
      <c r="BD124" s="468"/>
      <c r="BE124" s="468"/>
      <c r="BF124" s="468"/>
      <c r="BG124" s="468"/>
      <c r="BH124" s="468"/>
      <c r="BI124" s="468"/>
      <c r="BJ124" s="468"/>
      <c r="BK124" s="468"/>
      <c r="BL124" s="468"/>
      <c r="BM124" s="468"/>
      <c r="BN124" s="468"/>
      <c r="BO124" s="468"/>
      <c r="BP124" s="468"/>
      <c r="BQ124" s="468"/>
      <c r="BR124" s="468"/>
      <c r="BS124" s="468"/>
      <c r="BT124" s="468"/>
      <c r="BU124" s="468"/>
      <c r="BV124" s="468"/>
      <c r="BW124" s="468"/>
      <c r="BX124" s="468"/>
      <c r="BY124" s="468"/>
      <c r="BZ124" s="473"/>
    </row>
    <row r="125" spans="2:78" ht="17.100000000000001" customHeight="1" x14ac:dyDescent="0.15">
      <c r="B125" s="198"/>
      <c r="C125" s="469"/>
      <c r="D125" s="469"/>
      <c r="E125" s="469"/>
      <c r="F125" s="469"/>
      <c r="G125" s="469"/>
      <c r="H125" s="469"/>
      <c r="I125" s="469"/>
      <c r="J125" s="469"/>
      <c r="K125" s="469"/>
      <c r="L125" s="469"/>
      <c r="M125" s="469"/>
      <c r="N125" s="469"/>
      <c r="O125" s="469"/>
      <c r="P125" s="469"/>
      <c r="Q125" s="469"/>
      <c r="R125" s="469"/>
      <c r="S125" s="469"/>
      <c r="T125" s="469"/>
      <c r="U125" s="469"/>
      <c r="V125" s="469"/>
      <c r="W125" s="469"/>
      <c r="X125" s="469"/>
      <c r="Y125" s="469"/>
      <c r="Z125" s="469"/>
      <c r="AA125" s="469"/>
      <c r="AB125" s="469"/>
      <c r="AC125" s="469"/>
      <c r="AD125" s="469"/>
      <c r="AE125" s="469"/>
      <c r="AF125" s="469"/>
      <c r="AG125" s="469"/>
      <c r="AH125" s="469"/>
      <c r="AI125" s="469"/>
      <c r="AJ125" s="469"/>
      <c r="AK125" s="469"/>
      <c r="AL125" s="469"/>
      <c r="AM125" s="198"/>
      <c r="AO125" s="473"/>
      <c r="AP125" s="468"/>
      <c r="AQ125" s="468"/>
      <c r="AR125" s="468"/>
      <c r="AS125" s="468"/>
      <c r="AT125" s="468"/>
      <c r="AU125" s="468"/>
      <c r="AV125" s="468"/>
      <c r="AW125" s="468"/>
      <c r="AX125" s="468"/>
      <c r="AY125" s="468"/>
      <c r="AZ125" s="468"/>
      <c r="BA125" s="468"/>
      <c r="BB125" s="468"/>
      <c r="BC125" s="468"/>
      <c r="BD125" s="468"/>
      <c r="BE125" s="468"/>
      <c r="BF125" s="468"/>
      <c r="BG125" s="468"/>
      <c r="BH125" s="468"/>
      <c r="BI125" s="468"/>
      <c r="BJ125" s="468"/>
      <c r="BK125" s="468"/>
      <c r="BL125" s="468"/>
      <c r="BM125" s="468"/>
      <c r="BN125" s="468"/>
      <c r="BO125" s="468"/>
      <c r="BP125" s="468"/>
      <c r="BQ125" s="468"/>
      <c r="BR125" s="468"/>
      <c r="BS125" s="468"/>
      <c r="BT125" s="468"/>
      <c r="BU125" s="468"/>
      <c r="BV125" s="468"/>
      <c r="BW125" s="468"/>
      <c r="BX125" s="468"/>
      <c r="BY125" s="468"/>
      <c r="BZ125" s="473"/>
    </row>
    <row r="126" spans="2:78" ht="17.100000000000001" customHeight="1" x14ac:dyDescent="0.15">
      <c r="B126" s="198"/>
      <c r="C126" s="469"/>
      <c r="D126" s="469"/>
      <c r="E126" s="469"/>
      <c r="F126" s="469"/>
      <c r="G126" s="469"/>
      <c r="H126" s="469"/>
      <c r="I126" s="469"/>
      <c r="J126" s="469"/>
      <c r="K126" s="469"/>
      <c r="L126" s="469"/>
      <c r="M126" s="469"/>
      <c r="N126" s="469"/>
      <c r="O126" s="469"/>
      <c r="P126" s="469"/>
      <c r="Q126" s="469"/>
      <c r="R126" s="469"/>
      <c r="S126" s="469"/>
      <c r="T126" s="469"/>
      <c r="U126" s="469"/>
      <c r="V126" s="469"/>
      <c r="W126" s="469"/>
      <c r="X126" s="469"/>
      <c r="Y126" s="469"/>
      <c r="Z126" s="469"/>
      <c r="AA126" s="469"/>
      <c r="AB126" s="469"/>
      <c r="AC126" s="469"/>
      <c r="AD126" s="469"/>
      <c r="AE126" s="469"/>
      <c r="AF126" s="469"/>
      <c r="AG126" s="469"/>
      <c r="AH126" s="469"/>
      <c r="AI126" s="469"/>
      <c r="AJ126" s="469"/>
      <c r="AK126" s="469"/>
      <c r="AL126" s="469"/>
      <c r="AM126" s="198"/>
      <c r="AO126" s="473"/>
      <c r="AP126" s="468"/>
      <c r="AQ126" s="468"/>
      <c r="AR126" s="468"/>
      <c r="AS126" s="468"/>
      <c r="AT126" s="468"/>
      <c r="AU126" s="468"/>
      <c r="AV126" s="468"/>
      <c r="AW126" s="468"/>
      <c r="AX126" s="468"/>
      <c r="AY126" s="468"/>
      <c r="AZ126" s="468"/>
      <c r="BA126" s="468"/>
      <c r="BB126" s="468"/>
      <c r="BC126" s="468"/>
      <c r="BD126" s="468"/>
      <c r="BE126" s="468"/>
      <c r="BF126" s="468"/>
      <c r="BG126" s="468"/>
      <c r="BH126" s="468"/>
      <c r="BI126" s="468"/>
      <c r="BJ126" s="468"/>
      <c r="BK126" s="468"/>
      <c r="BL126" s="468"/>
      <c r="BM126" s="468"/>
      <c r="BN126" s="468"/>
      <c r="BO126" s="468"/>
      <c r="BP126" s="468"/>
      <c r="BQ126" s="468"/>
      <c r="BR126" s="468"/>
      <c r="BS126" s="468"/>
      <c r="BT126" s="468"/>
      <c r="BU126" s="468"/>
      <c r="BV126" s="468"/>
      <c r="BW126" s="468"/>
      <c r="BX126" s="468"/>
      <c r="BY126" s="468"/>
      <c r="BZ126" s="473"/>
    </row>
    <row r="127" spans="2:78" ht="17.100000000000001" customHeight="1" x14ac:dyDescent="0.15">
      <c r="B127" s="198"/>
      <c r="C127" s="469"/>
      <c r="D127" s="469"/>
      <c r="E127" s="469"/>
      <c r="F127" s="469"/>
      <c r="G127" s="469"/>
      <c r="H127" s="469"/>
      <c r="I127" s="469"/>
      <c r="J127" s="469"/>
      <c r="K127" s="469"/>
      <c r="L127" s="469"/>
      <c r="M127" s="469"/>
      <c r="N127" s="469"/>
      <c r="O127" s="469"/>
      <c r="P127" s="469"/>
      <c r="Q127" s="469"/>
      <c r="R127" s="469"/>
      <c r="S127" s="469"/>
      <c r="T127" s="469"/>
      <c r="U127" s="469"/>
      <c r="V127" s="469"/>
      <c r="W127" s="469"/>
      <c r="X127" s="469"/>
      <c r="Y127" s="469"/>
      <c r="Z127" s="469"/>
      <c r="AA127" s="469"/>
      <c r="AB127" s="469"/>
      <c r="AC127" s="469"/>
      <c r="AD127" s="469"/>
      <c r="AE127" s="469"/>
      <c r="AF127" s="469"/>
      <c r="AG127" s="469"/>
      <c r="AH127" s="469"/>
      <c r="AI127" s="469"/>
      <c r="AJ127" s="469"/>
      <c r="AK127" s="469"/>
      <c r="AL127" s="469"/>
      <c r="AM127" s="198"/>
      <c r="AO127" s="473"/>
      <c r="AP127" s="468"/>
      <c r="AQ127" s="468"/>
      <c r="AR127" s="468"/>
      <c r="AS127" s="468"/>
      <c r="AT127" s="468"/>
      <c r="AU127" s="468"/>
      <c r="AV127" s="468"/>
      <c r="AW127" s="468"/>
      <c r="AX127" s="468"/>
      <c r="AY127" s="468"/>
      <c r="AZ127" s="468"/>
      <c r="BA127" s="468"/>
      <c r="BB127" s="468"/>
      <c r="BC127" s="468"/>
      <c r="BD127" s="468"/>
      <c r="BE127" s="468"/>
      <c r="BF127" s="468"/>
      <c r="BG127" s="468"/>
      <c r="BH127" s="468"/>
      <c r="BI127" s="468"/>
      <c r="BJ127" s="468"/>
      <c r="BK127" s="468"/>
      <c r="BL127" s="468"/>
      <c r="BM127" s="468"/>
      <c r="BN127" s="468"/>
      <c r="BO127" s="468"/>
      <c r="BP127" s="468"/>
      <c r="BQ127" s="468"/>
      <c r="BR127" s="468"/>
      <c r="BS127" s="468"/>
      <c r="BT127" s="468"/>
      <c r="BU127" s="468"/>
      <c r="BV127" s="468"/>
      <c r="BW127" s="468"/>
      <c r="BX127" s="468"/>
      <c r="BY127" s="468"/>
      <c r="BZ127" s="473"/>
    </row>
    <row r="128" spans="2:78" ht="17.100000000000001" customHeight="1" x14ac:dyDescent="0.15">
      <c r="B128" s="198"/>
      <c r="C128" s="469"/>
      <c r="D128" s="469"/>
      <c r="E128" s="469"/>
      <c r="F128" s="469"/>
      <c r="G128" s="469"/>
      <c r="H128" s="469"/>
      <c r="I128" s="469"/>
      <c r="J128" s="469"/>
      <c r="K128" s="469"/>
      <c r="L128" s="469"/>
      <c r="M128" s="469"/>
      <c r="N128" s="469"/>
      <c r="O128" s="469"/>
      <c r="P128" s="469"/>
      <c r="Q128" s="469"/>
      <c r="R128" s="469"/>
      <c r="S128" s="469"/>
      <c r="T128" s="469"/>
      <c r="U128" s="469"/>
      <c r="V128" s="469"/>
      <c r="W128" s="469"/>
      <c r="X128" s="469"/>
      <c r="Y128" s="469"/>
      <c r="Z128" s="469"/>
      <c r="AA128" s="469"/>
      <c r="AB128" s="469"/>
      <c r="AC128" s="469"/>
      <c r="AD128" s="469"/>
      <c r="AE128" s="469"/>
      <c r="AF128" s="469"/>
      <c r="AG128" s="469"/>
      <c r="AH128" s="469"/>
      <c r="AI128" s="469"/>
      <c r="AJ128" s="469"/>
      <c r="AK128" s="469"/>
      <c r="AL128" s="469"/>
      <c r="AM128" s="198"/>
      <c r="AO128" s="473"/>
      <c r="AP128" s="468"/>
      <c r="AQ128" s="468"/>
      <c r="AR128" s="468"/>
      <c r="AS128" s="468"/>
      <c r="AT128" s="468"/>
      <c r="AU128" s="468"/>
      <c r="AV128" s="468"/>
      <c r="AW128" s="468"/>
      <c r="AX128" s="468"/>
      <c r="AY128" s="468"/>
      <c r="AZ128" s="468"/>
      <c r="BA128" s="468"/>
      <c r="BB128" s="468"/>
      <c r="BC128" s="468"/>
      <c r="BD128" s="468"/>
      <c r="BE128" s="468"/>
      <c r="BF128" s="468"/>
      <c r="BG128" s="468"/>
      <c r="BH128" s="468"/>
      <c r="BI128" s="468"/>
      <c r="BJ128" s="468"/>
      <c r="BK128" s="468"/>
      <c r="BL128" s="468"/>
      <c r="BM128" s="468"/>
      <c r="BN128" s="468"/>
      <c r="BO128" s="468"/>
      <c r="BP128" s="468"/>
      <c r="BQ128" s="468"/>
      <c r="BR128" s="468"/>
      <c r="BS128" s="468"/>
      <c r="BT128" s="468"/>
      <c r="BU128" s="468"/>
      <c r="BV128" s="468"/>
      <c r="BW128" s="468"/>
      <c r="BX128" s="468"/>
      <c r="BY128" s="468"/>
      <c r="BZ128" s="473"/>
    </row>
    <row r="129" spans="2:78" ht="17.100000000000001" customHeight="1" x14ac:dyDescent="0.15">
      <c r="B129" s="198"/>
      <c r="C129" s="469"/>
      <c r="D129" s="469"/>
      <c r="E129" s="469"/>
      <c r="F129" s="469"/>
      <c r="G129" s="469"/>
      <c r="H129" s="469"/>
      <c r="I129" s="469"/>
      <c r="J129" s="469"/>
      <c r="K129" s="469"/>
      <c r="L129" s="469"/>
      <c r="M129" s="469"/>
      <c r="N129" s="469"/>
      <c r="O129" s="469"/>
      <c r="P129" s="469"/>
      <c r="Q129" s="469"/>
      <c r="R129" s="469"/>
      <c r="S129" s="469"/>
      <c r="T129" s="469"/>
      <c r="U129" s="469"/>
      <c r="V129" s="469"/>
      <c r="W129" s="469"/>
      <c r="X129" s="469"/>
      <c r="Y129" s="469"/>
      <c r="Z129" s="469"/>
      <c r="AA129" s="469"/>
      <c r="AB129" s="469"/>
      <c r="AC129" s="469"/>
      <c r="AD129" s="469"/>
      <c r="AE129" s="469"/>
      <c r="AF129" s="469"/>
      <c r="AG129" s="469"/>
      <c r="AH129" s="469"/>
      <c r="AI129" s="469"/>
      <c r="AJ129" s="469"/>
      <c r="AK129" s="469"/>
      <c r="AL129" s="469"/>
      <c r="AM129" s="198"/>
      <c r="AO129" s="473"/>
      <c r="AP129" s="468"/>
      <c r="AQ129" s="468"/>
      <c r="AR129" s="468"/>
      <c r="AS129" s="468"/>
      <c r="AT129" s="468"/>
      <c r="AU129" s="468"/>
      <c r="AV129" s="468"/>
      <c r="AW129" s="468"/>
      <c r="AX129" s="468"/>
      <c r="AY129" s="468"/>
      <c r="AZ129" s="468"/>
      <c r="BA129" s="468"/>
      <c r="BB129" s="468"/>
      <c r="BC129" s="468"/>
      <c r="BD129" s="468"/>
      <c r="BE129" s="468"/>
      <c r="BF129" s="468"/>
      <c r="BG129" s="468"/>
      <c r="BH129" s="468"/>
      <c r="BI129" s="468"/>
      <c r="BJ129" s="468"/>
      <c r="BK129" s="468"/>
      <c r="BL129" s="468"/>
      <c r="BM129" s="468"/>
      <c r="BN129" s="468"/>
      <c r="BO129" s="468"/>
      <c r="BP129" s="468"/>
      <c r="BQ129" s="468"/>
      <c r="BR129" s="468"/>
      <c r="BS129" s="468"/>
      <c r="BT129" s="468"/>
      <c r="BU129" s="468"/>
      <c r="BV129" s="468"/>
      <c r="BW129" s="468"/>
      <c r="BX129" s="468"/>
      <c r="BY129" s="468"/>
      <c r="BZ129" s="473"/>
    </row>
    <row r="130" spans="2:78" ht="17.100000000000001" customHeight="1" x14ac:dyDescent="0.15">
      <c r="B130" s="198"/>
      <c r="C130" s="469"/>
      <c r="D130" s="469"/>
      <c r="E130" s="469"/>
      <c r="F130" s="469"/>
      <c r="G130" s="469"/>
      <c r="H130" s="469"/>
      <c r="I130" s="469"/>
      <c r="J130" s="469"/>
      <c r="K130" s="469"/>
      <c r="L130" s="469"/>
      <c r="M130" s="469"/>
      <c r="N130" s="469"/>
      <c r="O130" s="469"/>
      <c r="P130" s="469"/>
      <c r="Q130" s="469"/>
      <c r="R130" s="469"/>
      <c r="S130" s="469"/>
      <c r="T130" s="469"/>
      <c r="U130" s="469"/>
      <c r="V130" s="469"/>
      <c r="W130" s="469"/>
      <c r="X130" s="469"/>
      <c r="Y130" s="469"/>
      <c r="Z130" s="469"/>
      <c r="AA130" s="469"/>
      <c r="AB130" s="469"/>
      <c r="AC130" s="469"/>
      <c r="AD130" s="469"/>
      <c r="AE130" s="469"/>
      <c r="AF130" s="469"/>
      <c r="AG130" s="469"/>
      <c r="AH130" s="469"/>
      <c r="AI130" s="469"/>
      <c r="AJ130" s="469"/>
      <c r="AK130" s="469"/>
      <c r="AL130" s="469"/>
      <c r="AM130" s="198"/>
      <c r="AO130" s="473"/>
      <c r="AP130" s="468"/>
      <c r="AQ130" s="468"/>
      <c r="AR130" s="468"/>
      <c r="AS130" s="468"/>
      <c r="AT130" s="468"/>
      <c r="AU130" s="468"/>
      <c r="AV130" s="468"/>
      <c r="AW130" s="468"/>
      <c r="AX130" s="468"/>
      <c r="AY130" s="468"/>
      <c r="AZ130" s="468"/>
      <c r="BA130" s="468"/>
      <c r="BB130" s="468"/>
      <c r="BC130" s="468"/>
      <c r="BD130" s="468"/>
      <c r="BE130" s="468"/>
      <c r="BF130" s="468"/>
      <c r="BG130" s="468"/>
      <c r="BH130" s="468"/>
      <c r="BI130" s="468"/>
      <c r="BJ130" s="468"/>
      <c r="BK130" s="468"/>
      <c r="BL130" s="468"/>
      <c r="BM130" s="468"/>
      <c r="BN130" s="468"/>
      <c r="BO130" s="468"/>
      <c r="BP130" s="468"/>
      <c r="BQ130" s="468"/>
      <c r="BR130" s="468"/>
      <c r="BS130" s="468"/>
      <c r="BT130" s="468"/>
      <c r="BU130" s="468"/>
      <c r="BV130" s="468"/>
      <c r="BW130" s="468"/>
      <c r="BX130" s="468"/>
      <c r="BY130" s="468"/>
      <c r="BZ130" s="473"/>
    </row>
    <row r="131" spans="2:78" ht="17.100000000000001" customHeight="1" x14ac:dyDescent="0.15">
      <c r="B131" s="198"/>
      <c r="C131" s="469"/>
      <c r="D131" s="469"/>
      <c r="E131" s="469"/>
      <c r="F131" s="469"/>
      <c r="G131" s="469"/>
      <c r="H131" s="469"/>
      <c r="I131" s="469"/>
      <c r="J131" s="469"/>
      <c r="K131" s="469"/>
      <c r="L131" s="469"/>
      <c r="M131" s="469"/>
      <c r="N131" s="469"/>
      <c r="O131" s="469"/>
      <c r="P131" s="469"/>
      <c r="Q131" s="469"/>
      <c r="R131" s="469"/>
      <c r="S131" s="469"/>
      <c r="T131" s="469"/>
      <c r="U131" s="469"/>
      <c r="V131" s="469"/>
      <c r="W131" s="469"/>
      <c r="X131" s="469"/>
      <c r="Y131" s="469"/>
      <c r="Z131" s="469"/>
      <c r="AA131" s="469"/>
      <c r="AB131" s="469"/>
      <c r="AC131" s="469"/>
      <c r="AD131" s="469"/>
      <c r="AE131" s="469"/>
      <c r="AF131" s="469"/>
      <c r="AG131" s="469"/>
      <c r="AH131" s="469"/>
      <c r="AI131" s="469"/>
      <c r="AJ131" s="469"/>
      <c r="AK131" s="469"/>
      <c r="AL131" s="469"/>
      <c r="AM131" s="198"/>
      <c r="AO131" s="473"/>
      <c r="AP131" s="468"/>
      <c r="AQ131" s="468"/>
      <c r="AR131" s="468"/>
      <c r="AS131" s="468"/>
      <c r="AT131" s="468"/>
      <c r="AU131" s="468"/>
      <c r="AV131" s="468"/>
      <c r="AW131" s="468"/>
      <c r="AX131" s="468"/>
      <c r="AY131" s="468"/>
      <c r="AZ131" s="468"/>
      <c r="BA131" s="468"/>
      <c r="BB131" s="468"/>
      <c r="BC131" s="468"/>
      <c r="BD131" s="468"/>
      <c r="BE131" s="468"/>
      <c r="BF131" s="468"/>
      <c r="BG131" s="468"/>
      <c r="BH131" s="468"/>
      <c r="BI131" s="468"/>
      <c r="BJ131" s="468"/>
      <c r="BK131" s="468"/>
      <c r="BL131" s="468"/>
      <c r="BM131" s="468"/>
      <c r="BN131" s="468"/>
      <c r="BO131" s="468"/>
      <c r="BP131" s="468"/>
      <c r="BQ131" s="468"/>
      <c r="BR131" s="468"/>
      <c r="BS131" s="468"/>
      <c r="BT131" s="468"/>
      <c r="BU131" s="468"/>
      <c r="BV131" s="468"/>
      <c r="BW131" s="468"/>
      <c r="BX131" s="468"/>
      <c r="BY131" s="468"/>
      <c r="BZ131" s="473"/>
    </row>
    <row r="132" spans="2:78" ht="17.100000000000001" customHeight="1" x14ac:dyDescent="0.15">
      <c r="B132" s="198"/>
      <c r="C132" s="469"/>
      <c r="D132" s="469"/>
      <c r="E132" s="469"/>
      <c r="F132" s="469"/>
      <c r="G132" s="469"/>
      <c r="H132" s="469"/>
      <c r="I132" s="469"/>
      <c r="J132" s="469"/>
      <c r="K132" s="469"/>
      <c r="L132" s="469"/>
      <c r="M132" s="469"/>
      <c r="N132" s="469"/>
      <c r="O132" s="469"/>
      <c r="P132" s="469"/>
      <c r="Q132" s="469"/>
      <c r="R132" s="469"/>
      <c r="S132" s="469"/>
      <c r="T132" s="469"/>
      <c r="U132" s="469"/>
      <c r="V132" s="469"/>
      <c r="W132" s="469"/>
      <c r="X132" s="469"/>
      <c r="Y132" s="469"/>
      <c r="Z132" s="469"/>
      <c r="AA132" s="469"/>
      <c r="AB132" s="469"/>
      <c r="AC132" s="469"/>
      <c r="AD132" s="469"/>
      <c r="AE132" s="469"/>
      <c r="AF132" s="469"/>
      <c r="AG132" s="469"/>
      <c r="AH132" s="469"/>
      <c r="AI132" s="469"/>
      <c r="AJ132" s="469"/>
      <c r="AK132" s="469"/>
      <c r="AL132" s="469"/>
      <c r="AM132" s="198"/>
      <c r="AO132" s="473"/>
      <c r="AP132" s="468"/>
      <c r="AQ132" s="468"/>
      <c r="AR132" s="468"/>
      <c r="AS132" s="468"/>
      <c r="AT132" s="468"/>
      <c r="AU132" s="468"/>
      <c r="AV132" s="468"/>
      <c r="AW132" s="468"/>
      <c r="AX132" s="468"/>
      <c r="AY132" s="468"/>
      <c r="AZ132" s="468"/>
      <c r="BA132" s="468"/>
      <c r="BB132" s="468"/>
      <c r="BC132" s="468"/>
      <c r="BD132" s="468"/>
      <c r="BE132" s="468"/>
      <c r="BF132" s="468"/>
      <c r="BG132" s="468"/>
      <c r="BH132" s="468"/>
      <c r="BI132" s="468"/>
      <c r="BJ132" s="468"/>
      <c r="BK132" s="468"/>
      <c r="BL132" s="468"/>
      <c r="BM132" s="468"/>
      <c r="BN132" s="468"/>
      <c r="BO132" s="468"/>
      <c r="BP132" s="468"/>
      <c r="BQ132" s="468"/>
      <c r="BR132" s="468"/>
      <c r="BS132" s="468"/>
      <c r="BT132" s="468"/>
      <c r="BU132" s="468"/>
      <c r="BV132" s="468"/>
      <c r="BW132" s="468"/>
      <c r="BX132" s="468"/>
      <c r="BY132" s="468"/>
      <c r="BZ132" s="473"/>
    </row>
    <row r="133" spans="2:78" ht="17.100000000000001" customHeight="1" x14ac:dyDescent="0.15">
      <c r="B133" s="198"/>
      <c r="C133" s="469"/>
      <c r="D133" s="469"/>
      <c r="E133" s="469"/>
      <c r="F133" s="469"/>
      <c r="G133" s="469"/>
      <c r="H133" s="469"/>
      <c r="I133" s="469"/>
      <c r="J133" s="469"/>
      <c r="K133" s="469"/>
      <c r="L133" s="469"/>
      <c r="M133" s="469"/>
      <c r="N133" s="469"/>
      <c r="O133" s="469"/>
      <c r="P133" s="469"/>
      <c r="Q133" s="469"/>
      <c r="R133" s="469"/>
      <c r="S133" s="469"/>
      <c r="T133" s="469"/>
      <c r="U133" s="469"/>
      <c r="V133" s="469"/>
      <c r="W133" s="469"/>
      <c r="X133" s="469"/>
      <c r="Y133" s="469"/>
      <c r="Z133" s="469"/>
      <c r="AA133" s="469"/>
      <c r="AB133" s="469"/>
      <c r="AC133" s="469"/>
      <c r="AD133" s="469"/>
      <c r="AE133" s="469"/>
      <c r="AF133" s="469"/>
      <c r="AG133" s="469"/>
      <c r="AH133" s="469"/>
      <c r="AI133" s="469"/>
      <c r="AJ133" s="469"/>
      <c r="AK133" s="469"/>
      <c r="AL133" s="469"/>
      <c r="AM133" s="198"/>
      <c r="AO133" s="473"/>
      <c r="AP133" s="468"/>
      <c r="AQ133" s="468"/>
      <c r="AR133" s="468"/>
      <c r="AS133" s="468"/>
      <c r="AT133" s="468"/>
      <c r="AU133" s="468"/>
      <c r="AV133" s="468"/>
      <c r="AW133" s="468"/>
      <c r="AX133" s="468"/>
      <c r="AY133" s="468"/>
      <c r="AZ133" s="468"/>
      <c r="BA133" s="468"/>
      <c r="BB133" s="468"/>
      <c r="BC133" s="468"/>
      <c r="BD133" s="468"/>
      <c r="BE133" s="468"/>
      <c r="BF133" s="468"/>
      <c r="BG133" s="468"/>
      <c r="BH133" s="468"/>
      <c r="BI133" s="468"/>
      <c r="BJ133" s="468"/>
      <c r="BK133" s="468"/>
      <c r="BL133" s="468"/>
      <c r="BM133" s="468"/>
      <c r="BN133" s="468"/>
      <c r="BO133" s="468"/>
      <c r="BP133" s="468"/>
      <c r="BQ133" s="468"/>
      <c r="BR133" s="468"/>
      <c r="BS133" s="468"/>
      <c r="BT133" s="468"/>
      <c r="BU133" s="468"/>
      <c r="BV133" s="468"/>
      <c r="BW133" s="468"/>
      <c r="BX133" s="468"/>
      <c r="BY133" s="468"/>
      <c r="BZ133" s="473"/>
    </row>
    <row r="134" spans="2:78" ht="17.100000000000001" customHeight="1" x14ac:dyDescent="0.15">
      <c r="B134" s="198"/>
      <c r="C134" s="469"/>
      <c r="D134" s="469"/>
      <c r="E134" s="469"/>
      <c r="F134" s="469"/>
      <c r="G134" s="469"/>
      <c r="H134" s="469"/>
      <c r="I134" s="469"/>
      <c r="J134" s="469"/>
      <c r="K134" s="469"/>
      <c r="L134" s="469"/>
      <c r="M134" s="469"/>
      <c r="N134" s="469"/>
      <c r="O134" s="469"/>
      <c r="P134" s="469"/>
      <c r="Q134" s="469"/>
      <c r="R134" s="469"/>
      <c r="S134" s="469"/>
      <c r="T134" s="469"/>
      <c r="U134" s="469"/>
      <c r="V134" s="469"/>
      <c r="W134" s="469"/>
      <c r="X134" s="469"/>
      <c r="Y134" s="469"/>
      <c r="Z134" s="469"/>
      <c r="AA134" s="469"/>
      <c r="AB134" s="469"/>
      <c r="AC134" s="469"/>
      <c r="AD134" s="469"/>
      <c r="AE134" s="469"/>
      <c r="AF134" s="469"/>
      <c r="AG134" s="469"/>
      <c r="AH134" s="469"/>
      <c r="AI134" s="469"/>
      <c r="AJ134" s="469"/>
      <c r="AK134" s="469"/>
      <c r="AL134" s="469"/>
      <c r="AM134" s="198"/>
      <c r="AO134" s="473"/>
      <c r="AP134" s="468"/>
      <c r="AQ134" s="468"/>
      <c r="AR134" s="468"/>
      <c r="AS134" s="468"/>
      <c r="AT134" s="468"/>
      <c r="AU134" s="468"/>
      <c r="AV134" s="468"/>
      <c r="AW134" s="468"/>
      <c r="AX134" s="468"/>
      <c r="AY134" s="468"/>
      <c r="AZ134" s="468"/>
      <c r="BA134" s="468"/>
      <c r="BB134" s="468"/>
      <c r="BC134" s="468"/>
      <c r="BD134" s="468"/>
      <c r="BE134" s="468"/>
      <c r="BF134" s="468"/>
      <c r="BG134" s="468"/>
      <c r="BH134" s="468"/>
      <c r="BI134" s="468"/>
      <c r="BJ134" s="468"/>
      <c r="BK134" s="468"/>
      <c r="BL134" s="468"/>
      <c r="BM134" s="468"/>
      <c r="BN134" s="468"/>
      <c r="BO134" s="468"/>
      <c r="BP134" s="468"/>
      <c r="BQ134" s="468"/>
      <c r="BR134" s="468"/>
      <c r="BS134" s="468"/>
      <c r="BT134" s="468"/>
      <c r="BU134" s="468"/>
      <c r="BV134" s="468"/>
      <c r="BW134" s="468"/>
      <c r="BX134" s="468"/>
      <c r="BY134" s="468"/>
      <c r="BZ134" s="473"/>
    </row>
    <row r="135" spans="2:78" ht="17.100000000000001" customHeight="1" x14ac:dyDescent="0.15">
      <c r="B135" s="198"/>
      <c r="C135" s="469"/>
      <c r="D135" s="469"/>
      <c r="E135" s="469"/>
      <c r="F135" s="469"/>
      <c r="G135" s="469"/>
      <c r="H135" s="469"/>
      <c r="I135" s="469"/>
      <c r="J135" s="469"/>
      <c r="K135" s="469"/>
      <c r="L135" s="469"/>
      <c r="M135" s="469"/>
      <c r="N135" s="469"/>
      <c r="O135" s="469"/>
      <c r="P135" s="469"/>
      <c r="Q135" s="469"/>
      <c r="R135" s="469"/>
      <c r="S135" s="469"/>
      <c r="T135" s="469"/>
      <c r="U135" s="469"/>
      <c r="V135" s="469"/>
      <c r="W135" s="469"/>
      <c r="X135" s="469"/>
      <c r="Y135" s="469"/>
      <c r="Z135" s="469"/>
      <c r="AA135" s="469"/>
      <c r="AB135" s="469"/>
      <c r="AC135" s="469"/>
      <c r="AD135" s="469"/>
      <c r="AE135" s="469"/>
      <c r="AF135" s="469"/>
      <c r="AG135" s="469"/>
      <c r="AH135" s="469"/>
      <c r="AI135" s="469"/>
      <c r="AJ135" s="469"/>
      <c r="AK135" s="469"/>
      <c r="AL135" s="469"/>
      <c r="AM135" s="198"/>
      <c r="AO135" s="473"/>
      <c r="AP135" s="468"/>
      <c r="AQ135" s="468"/>
      <c r="AR135" s="468"/>
      <c r="AS135" s="468"/>
      <c r="AT135" s="468"/>
      <c r="AU135" s="468"/>
      <c r="AV135" s="468"/>
      <c r="AW135" s="468"/>
      <c r="AX135" s="468"/>
      <c r="AY135" s="468"/>
      <c r="AZ135" s="468"/>
      <c r="BA135" s="468"/>
      <c r="BB135" s="468"/>
      <c r="BC135" s="468"/>
      <c r="BD135" s="468"/>
      <c r="BE135" s="468"/>
      <c r="BF135" s="468"/>
      <c r="BG135" s="468"/>
      <c r="BH135" s="468"/>
      <c r="BI135" s="468"/>
      <c r="BJ135" s="468"/>
      <c r="BK135" s="468"/>
      <c r="BL135" s="468"/>
      <c r="BM135" s="468"/>
      <c r="BN135" s="468"/>
      <c r="BO135" s="468"/>
      <c r="BP135" s="468"/>
      <c r="BQ135" s="468"/>
      <c r="BR135" s="468"/>
      <c r="BS135" s="468"/>
      <c r="BT135" s="468"/>
      <c r="BU135" s="468"/>
      <c r="BV135" s="468"/>
      <c r="BW135" s="468"/>
      <c r="BX135" s="468"/>
      <c r="BY135" s="468"/>
      <c r="BZ135" s="473"/>
    </row>
    <row r="136" spans="2:78" ht="17.100000000000001" customHeight="1" x14ac:dyDescent="0.15">
      <c r="B136" s="198"/>
      <c r="C136" s="469"/>
      <c r="D136" s="469"/>
      <c r="E136" s="469"/>
      <c r="F136" s="469"/>
      <c r="G136" s="469"/>
      <c r="H136" s="469"/>
      <c r="I136" s="469"/>
      <c r="J136" s="469"/>
      <c r="K136" s="469"/>
      <c r="L136" s="469"/>
      <c r="M136" s="469"/>
      <c r="N136" s="469"/>
      <c r="O136" s="469"/>
      <c r="P136" s="469"/>
      <c r="Q136" s="469"/>
      <c r="R136" s="469"/>
      <c r="S136" s="469"/>
      <c r="T136" s="469"/>
      <c r="U136" s="469"/>
      <c r="V136" s="469"/>
      <c r="W136" s="469"/>
      <c r="X136" s="469"/>
      <c r="Y136" s="469"/>
      <c r="Z136" s="469"/>
      <c r="AA136" s="469"/>
      <c r="AB136" s="469"/>
      <c r="AC136" s="469"/>
      <c r="AD136" s="469"/>
      <c r="AE136" s="469"/>
      <c r="AF136" s="469"/>
      <c r="AG136" s="469"/>
      <c r="AH136" s="469"/>
      <c r="AI136" s="469"/>
      <c r="AJ136" s="469"/>
      <c r="AK136" s="469"/>
      <c r="AL136" s="469"/>
      <c r="AM136" s="198"/>
      <c r="AO136" s="473"/>
      <c r="AP136" s="468"/>
      <c r="AQ136" s="468"/>
      <c r="AR136" s="468"/>
      <c r="AS136" s="468"/>
      <c r="AT136" s="468"/>
      <c r="AU136" s="468"/>
      <c r="AV136" s="468"/>
      <c r="AW136" s="468"/>
      <c r="AX136" s="468"/>
      <c r="AY136" s="468"/>
      <c r="AZ136" s="468"/>
      <c r="BA136" s="468"/>
      <c r="BB136" s="468"/>
      <c r="BC136" s="468"/>
      <c r="BD136" s="468"/>
      <c r="BE136" s="468"/>
      <c r="BF136" s="468"/>
      <c r="BG136" s="468"/>
      <c r="BH136" s="468"/>
      <c r="BI136" s="468"/>
      <c r="BJ136" s="468"/>
      <c r="BK136" s="468"/>
      <c r="BL136" s="468"/>
      <c r="BM136" s="468"/>
      <c r="BN136" s="468"/>
      <c r="BO136" s="468"/>
      <c r="BP136" s="468"/>
      <c r="BQ136" s="468"/>
      <c r="BR136" s="468"/>
      <c r="BS136" s="468"/>
      <c r="BT136" s="468"/>
      <c r="BU136" s="468"/>
      <c r="BV136" s="468"/>
      <c r="BW136" s="468"/>
      <c r="BX136" s="468"/>
      <c r="BY136" s="468"/>
      <c r="BZ136" s="473"/>
    </row>
    <row r="137" spans="2:78" ht="17.100000000000001" customHeight="1" x14ac:dyDescent="0.15">
      <c r="B137" s="198"/>
      <c r="C137" s="469"/>
      <c r="D137" s="469"/>
      <c r="E137" s="469"/>
      <c r="F137" s="469"/>
      <c r="G137" s="469"/>
      <c r="H137" s="469"/>
      <c r="I137" s="469"/>
      <c r="J137" s="469"/>
      <c r="K137" s="469"/>
      <c r="L137" s="469"/>
      <c r="M137" s="469"/>
      <c r="N137" s="469"/>
      <c r="O137" s="469"/>
      <c r="P137" s="469"/>
      <c r="Q137" s="469"/>
      <c r="R137" s="469"/>
      <c r="S137" s="469"/>
      <c r="T137" s="469"/>
      <c r="U137" s="469"/>
      <c r="V137" s="469"/>
      <c r="W137" s="469"/>
      <c r="X137" s="469"/>
      <c r="Y137" s="469"/>
      <c r="Z137" s="469"/>
      <c r="AA137" s="469"/>
      <c r="AB137" s="469"/>
      <c r="AC137" s="469"/>
      <c r="AD137" s="469"/>
      <c r="AE137" s="469"/>
      <c r="AF137" s="469"/>
      <c r="AG137" s="469"/>
      <c r="AH137" s="469"/>
      <c r="AI137" s="469"/>
      <c r="AJ137" s="469"/>
      <c r="AK137" s="469"/>
      <c r="AL137" s="469"/>
      <c r="AM137" s="198"/>
      <c r="AO137" s="473"/>
      <c r="AP137" s="468"/>
      <c r="AQ137" s="468"/>
      <c r="AR137" s="468"/>
      <c r="AS137" s="468"/>
      <c r="AT137" s="468"/>
      <c r="AU137" s="468"/>
      <c r="AV137" s="468"/>
      <c r="AW137" s="468"/>
      <c r="AX137" s="468"/>
      <c r="AY137" s="468"/>
      <c r="AZ137" s="468"/>
      <c r="BA137" s="468"/>
      <c r="BB137" s="468"/>
      <c r="BC137" s="468"/>
      <c r="BD137" s="468"/>
      <c r="BE137" s="468"/>
      <c r="BF137" s="468"/>
      <c r="BG137" s="468"/>
      <c r="BH137" s="468"/>
      <c r="BI137" s="468"/>
      <c r="BJ137" s="468"/>
      <c r="BK137" s="468"/>
      <c r="BL137" s="468"/>
      <c r="BM137" s="468"/>
      <c r="BN137" s="468"/>
      <c r="BO137" s="468"/>
      <c r="BP137" s="468"/>
      <c r="BQ137" s="468"/>
      <c r="BR137" s="468"/>
      <c r="BS137" s="468"/>
      <c r="BT137" s="468"/>
      <c r="BU137" s="468"/>
      <c r="BV137" s="468"/>
      <c r="BW137" s="468"/>
      <c r="BX137" s="468"/>
      <c r="BY137" s="468"/>
      <c r="BZ137" s="473"/>
    </row>
    <row r="138" spans="2:78" ht="17.100000000000001" customHeight="1" x14ac:dyDescent="0.15">
      <c r="B138" s="198"/>
      <c r="C138" s="469"/>
      <c r="D138" s="469"/>
      <c r="E138" s="469"/>
      <c r="F138" s="469"/>
      <c r="G138" s="469"/>
      <c r="H138" s="469"/>
      <c r="I138" s="469"/>
      <c r="J138" s="469"/>
      <c r="K138" s="469"/>
      <c r="L138" s="469"/>
      <c r="M138" s="469"/>
      <c r="N138" s="469"/>
      <c r="O138" s="469"/>
      <c r="P138" s="469"/>
      <c r="Q138" s="469"/>
      <c r="R138" s="469"/>
      <c r="S138" s="469"/>
      <c r="T138" s="469"/>
      <c r="U138" s="469"/>
      <c r="V138" s="469"/>
      <c r="W138" s="469"/>
      <c r="X138" s="469"/>
      <c r="Y138" s="469"/>
      <c r="Z138" s="469"/>
      <c r="AA138" s="469"/>
      <c r="AB138" s="469"/>
      <c r="AC138" s="469"/>
      <c r="AD138" s="469"/>
      <c r="AE138" s="469"/>
      <c r="AF138" s="469"/>
      <c r="AG138" s="469"/>
      <c r="AH138" s="469"/>
      <c r="AI138" s="469"/>
      <c r="AJ138" s="469"/>
      <c r="AK138" s="469"/>
      <c r="AL138" s="469"/>
      <c r="AM138" s="198"/>
      <c r="AO138" s="473"/>
      <c r="AP138" s="468"/>
      <c r="AQ138" s="468"/>
      <c r="AR138" s="468"/>
      <c r="AS138" s="468"/>
      <c r="AT138" s="468"/>
      <c r="AU138" s="468"/>
      <c r="AV138" s="468"/>
      <c r="AW138" s="468"/>
      <c r="AX138" s="468"/>
      <c r="AY138" s="468"/>
      <c r="AZ138" s="468"/>
      <c r="BA138" s="468"/>
      <c r="BB138" s="468"/>
      <c r="BC138" s="468"/>
      <c r="BD138" s="468"/>
      <c r="BE138" s="468"/>
      <c r="BF138" s="468"/>
      <c r="BG138" s="468"/>
      <c r="BH138" s="468"/>
      <c r="BI138" s="468"/>
      <c r="BJ138" s="468"/>
      <c r="BK138" s="468"/>
      <c r="BL138" s="468"/>
      <c r="BM138" s="468"/>
      <c r="BN138" s="468"/>
      <c r="BO138" s="468"/>
      <c r="BP138" s="468"/>
      <c r="BQ138" s="468"/>
      <c r="BR138" s="468"/>
      <c r="BS138" s="468"/>
      <c r="BT138" s="468"/>
      <c r="BU138" s="468"/>
      <c r="BV138" s="468"/>
      <c r="BW138" s="468"/>
      <c r="BX138" s="468"/>
      <c r="BY138" s="468"/>
      <c r="BZ138" s="473"/>
    </row>
    <row r="139" spans="2:78" ht="17.100000000000001" customHeight="1" x14ac:dyDescent="0.15">
      <c r="B139" s="198"/>
      <c r="C139" s="469"/>
      <c r="D139" s="469"/>
      <c r="E139" s="469"/>
      <c r="F139" s="469"/>
      <c r="G139" s="469"/>
      <c r="H139" s="469"/>
      <c r="I139" s="469"/>
      <c r="J139" s="469"/>
      <c r="K139" s="469"/>
      <c r="L139" s="469"/>
      <c r="M139" s="469"/>
      <c r="N139" s="469"/>
      <c r="O139" s="469"/>
      <c r="P139" s="469"/>
      <c r="Q139" s="469"/>
      <c r="R139" s="469"/>
      <c r="S139" s="469"/>
      <c r="T139" s="469"/>
      <c r="U139" s="469"/>
      <c r="V139" s="469"/>
      <c r="W139" s="469"/>
      <c r="X139" s="469"/>
      <c r="Y139" s="469"/>
      <c r="Z139" s="469"/>
      <c r="AA139" s="469"/>
      <c r="AB139" s="469"/>
      <c r="AC139" s="469"/>
      <c r="AD139" s="469"/>
      <c r="AE139" s="469"/>
      <c r="AF139" s="469"/>
      <c r="AG139" s="469"/>
      <c r="AH139" s="469"/>
      <c r="AI139" s="469"/>
      <c r="AJ139" s="469"/>
      <c r="AK139" s="469"/>
      <c r="AL139" s="469"/>
      <c r="AM139" s="198"/>
      <c r="AO139" s="473"/>
      <c r="AP139" s="468"/>
      <c r="AQ139" s="468"/>
      <c r="AR139" s="468"/>
      <c r="AS139" s="468"/>
      <c r="AT139" s="468"/>
      <c r="AU139" s="468"/>
      <c r="AV139" s="468"/>
      <c r="AW139" s="468"/>
      <c r="AX139" s="468"/>
      <c r="AY139" s="468"/>
      <c r="AZ139" s="468"/>
      <c r="BA139" s="468"/>
      <c r="BB139" s="468"/>
      <c r="BC139" s="468"/>
      <c r="BD139" s="468"/>
      <c r="BE139" s="468"/>
      <c r="BF139" s="468"/>
      <c r="BG139" s="468"/>
      <c r="BH139" s="468"/>
      <c r="BI139" s="468"/>
      <c r="BJ139" s="468"/>
      <c r="BK139" s="468"/>
      <c r="BL139" s="468"/>
      <c r="BM139" s="468"/>
      <c r="BN139" s="468"/>
      <c r="BO139" s="468"/>
      <c r="BP139" s="468"/>
      <c r="BQ139" s="468"/>
      <c r="BR139" s="468"/>
      <c r="BS139" s="468"/>
      <c r="BT139" s="468"/>
      <c r="BU139" s="468"/>
      <c r="BV139" s="468"/>
      <c r="BW139" s="468"/>
      <c r="BX139" s="468"/>
      <c r="BY139" s="468"/>
      <c r="BZ139" s="473"/>
    </row>
    <row r="140" spans="2:78" ht="17.100000000000001" customHeight="1" x14ac:dyDescent="0.15">
      <c r="B140" s="198"/>
      <c r="C140" s="469"/>
      <c r="D140" s="469"/>
      <c r="E140" s="469"/>
      <c r="F140" s="469"/>
      <c r="G140" s="469"/>
      <c r="H140" s="469"/>
      <c r="I140" s="469"/>
      <c r="J140" s="469"/>
      <c r="K140" s="469"/>
      <c r="L140" s="469"/>
      <c r="M140" s="469"/>
      <c r="N140" s="469"/>
      <c r="O140" s="469"/>
      <c r="P140" s="469"/>
      <c r="Q140" s="469"/>
      <c r="R140" s="469"/>
      <c r="S140" s="469"/>
      <c r="T140" s="469"/>
      <c r="U140" s="469"/>
      <c r="V140" s="469"/>
      <c r="W140" s="469"/>
      <c r="X140" s="469"/>
      <c r="Y140" s="469"/>
      <c r="Z140" s="469"/>
      <c r="AA140" s="469"/>
      <c r="AB140" s="469"/>
      <c r="AC140" s="469"/>
      <c r="AD140" s="469"/>
      <c r="AE140" s="469"/>
      <c r="AF140" s="469"/>
      <c r="AG140" s="469"/>
      <c r="AH140" s="469"/>
      <c r="AI140" s="469"/>
      <c r="AJ140" s="469"/>
      <c r="AK140" s="469"/>
      <c r="AL140" s="469"/>
      <c r="AM140" s="198"/>
      <c r="AO140" s="473"/>
      <c r="AP140" s="468"/>
      <c r="AQ140" s="468"/>
      <c r="AR140" s="468"/>
      <c r="AS140" s="468"/>
      <c r="AT140" s="468"/>
      <c r="AU140" s="468"/>
      <c r="AV140" s="468"/>
      <c r="AW140" s="468"/>
      <c r="AX140" s="468"/>
      <c r="AY140" s="468"/>
      <c r="AZ140" s="468"/>
      <c r="BA140" s="468"/>
      <c r="BB140" s="468"/>
      <c r="BC140" s="468"/>
      <c r="BD140" s="468"/>
      <c r="BE140" s="468"/>
      <c r="BF140" s="468"/>
      <c r="BG140" s="468"/>
      <c r="BH140" s="468"/>
      <c r="BI140" s="468"/>
      <c r="BJ140" s="468"/>
      <c r="BK140" s="468"/>
      <c r="BL140" s="468"/>
      <c r="BM140" s="468"/>
      <c r="BN140" s="468"/>
      <c r="BO140" s="468"/>
      <c r="BP140" s="468"/>
      <c r="BQ140" s="468"/>
      <c r="BR140" s="468"/>
      <c r="BS140" s="468"/>
      <c r="BT140" s="468"/>
      <c r="BU140" s="468"/>
      <c r="BV140" s="468"/>
      <c r="BW140" s="468"/>
      <c r="BX140" s="468"/>
      <c r="BY140" s="468"/>
      <c r="BZ140" s="473"/>
    </row>
    <row r="141" spans="2:78" ht="17.100000000000001" customHeight="1" x14ac:dyDescent="0.15">
      <c r="B141" s="198"/>
      <c r="C141" s="469"/>
      <c r="D141" s="469"/>
      <c r="E141" s="469"/>
      <c r="F141" s="469"/>
      <c r="G141" s="469"/>
      <c r="H141" s="469"/>
      <c r="I141" s="469"/>
      <c r="J141" s="469"/>
      <c r="K141" s="469"/>
      <c r="L141" s="469"/>
      <c r="M141" s="469"/>
      <c r="N141" s="469"/>
      <c r="O141" s="469"/>
      <c r="P141" s="469"/>
      <c r="Q141" s="469"/>
      <c r="R141" s="469"/>
      <c r="S141" s="469"/>
      <c r="T141" s="469"/>
      <c r="U141" s="469"/>
      <c r="V141" s="469"/>
      <c r="W141" s="469"/>
      <c r="X141" s="469"/>
      <c r="Y141" s="469"/>
      <c r="Z141" s="469"/>
      <c r="AA141" s="469"/>
      <c r="AB141" s="469"/>
      <c r="AC141" s="469"/>
      <c r="AD141" s="469"/>
      <c r="AE141" s="469"/>
      <c r="AF141" s="469"/>
      <c r="AG141" s="469"/>
      <c r="AH141" s="469"/>
      <c r="AI141" s="469"/>
      <c r="AJ141" s="469"/>
      <c r="AK141" s="469"/>
      <c r="AL141" s="469"/>
      <c r="AM141" s="198"/>
      <c r="AO141" s="473"/>
      <c r="AP141" s="468"/>
      <c r="AQ141" s="468"/>
      <c r="AR141" s="468"/>
      <c r="AS141" s="468"/>
      <c r="AT141" s="468"/>
      <c r="AU141" s="468"/>
      <c r="AV141" s="468"/>
      <c r="AW141" s="468"/>
      <c r="AX141" s="468"/>
      <c r="AY141" s="468"/>
      <c r="AZ141" s="468"/>
      <c r="BA141" s="468"/>
      <c r="BB141" s="468"/>
      <c r="BC141" s="468"/>
      <c r="BD141" s="468"/>
      <c r="BE141" s="468"/>
      <c r="BF141" s="468"/>
      <c r="BG141" s="468"/>
      <c r="BH141" s="468"/>
      <c r="BI141" s="468"/>
      <c r="BJ141" s="468"/>
      <c r="BK141" s="468"/>
      <c r="BL141" s="468"/>
      <c r="BM141" s="468"/>
      <c r="BN141" s="468"/>
      <c r="BO141" s="468"/>
      <c r="BP141" s="468"/>
      <c r="BQ141" s="468"/>
      <c r="BR141" s="468"/>
      <c r="BS141" s="468"/>
      <c r="BT141" s="468"/>
      <c r="BU141" s="468"/>
      <c r="BV141" s="468"/>
      <c r="BW141" s="468"/>
      <c r="BX141" s="468"/>
      <c r="BY141" s="468"/>
      <c r="BZ141" s="473"/>
    </row>
    <row r="142" spans="2:78" ht="17.100000000000001" customHeight="1" x14ac:dyDescent="0.15">
      <c r="B142" s="198"/>
      <c r="C142" s="469"/>
      <c r="D142" s="469"/>
      <c r="E142" s="469"/>
      <c r="F142" s="469"/>
      <c r="G142" s="469"/>
      <c r="H142" s="469"/>
      <c r="I142" s="469"/>
      <c r="J142" s="469"/>
      <c r="K142" s="469"/>
      <c r="L142" s="469"/>
      <c r="M142" s="469"/>
      <c r="N142" s="469"/>
      <c r="O142" s="469"/>
      <c r="P142" s="469"/>
      <c r="Q142" s="469"/>
      <c r="R142" s="469"/>
      <c r="S142" s="469"/>
      <c r="T142" s="469"/>
      <c r="U142" s="469"/>
      <c r="V142" s="469"/>
      <c r="W142" s="469"/>
      <c r="X142" s="469"/>
      <c r="Y142" s="469"/>
      <c r="Z142" s="469"/>
      <c r="AA142" s="469"/>
      <c r="AB142" s="469"/>
      <c r="AC142" s="469"/>
      <c r="AD142" s="469"/>
      <c r="AE142" s="469"/>
      <c r="AF142" s="469"/>
      <c r="AG142" s="469"/>
      <c r="AH142" s="469"/>
      <c r="AI142" s="469"/>
      <c r="AJ142" s="469"/>
      <c r="AK142" s="469"/>
      <c r="AL142" s="469"/>
      <c r="AM142" s="198"/>
      <c r="AO142" s="473"/>
      <c r="AP142" s="468"/>
      <c r="AQ142" s="468"/>
      <c r="AR142" s="468"/>
      <c r="AS142" s="468"/>
      <c r="AT142" s="468"/>
      <c r="AU142" s="468"/>
      <c r="AV142" s="468"/>
      <c r="AW142" s="468"/>
      <c r="AX142" s="468"/>
      <c r="AY142" s="468"/>
      <c r="AZ142" s="468"/>
      <c r="BA142" s="468"/>
      <c r="BB142" s="468"/>
      <c r="BC142" s="468"/>
      <c r="BD142" s="468"/>
      <c r="BE142" s="468"/>
      <c r="BF142" s="468"/>
      <c r="BG142" s="468"/>
      <c r="BH142" s="468"/>
      <c r="BI142" s="468"/>
      <c r="BJ142" s="468"/>
      <c r="BK142" s="468"/>
      <c r="BL142" s="468"/>
      <c r="BM142" s="468"/>
      <c r="BN142" s="468"/>
      <c r="BO142" s="468"/>
      <c r="BP142" s="468"/>
      <c r="BQ142" s="468"/>
      <c r="BR142" s="468"/>
      <c r="BS142" s="468"/>
      <c r="BT142" s="468"/>
      <c r="BU142" s="468"/>
      <c r="BV142" s="468"/>
      <c r="BW142" s="468"/>
      <c r="BX142" s="468"/>
      <c r="BY142" s="468"/>
      <c r="BZ142" s="473"/>
    </row>
    <row r="143" spans="2:78" ht="17.100000000000001" customHeight="1" x14ac:dyDescent="0.15">
      <c r="B143" s="198"/>
      <c r="C143" s="469"/>
      <c r="D143" s="469"/>
      <c r="E143" s="469"/>
      <c r="F143" s="469"/>
      <c r="G143" s="469"/>
      <c r="H143" s="469"/>
      <c r="I143" s="469"/>
      <c r="J143" s="469"/>
      <c r="K143" s="469"/>
      <c r="L143" s="469"/>
      <c r="M143" s="469"/>
      <c r="N143" s="469"/>
      <c r="O143" s="469"/>
      <c r="P143" s="469"/>
      <c r="Q143" s="469"/>
      <c r="R143" s="469"/>
      <c r="S143" s="469"/>
      <c r="T143" s="469"/>
      <c r="U143" s="469"/>
      <c r="V143" s="469"/>
      <c r="W143" s="469"/>
      <c r="X143" s="469"/>
      <c r="Y143" s="469"/>
      <c r="Z143" s="469"/>
      <c r="AA143" s="469"/>
      <c r="AB143" s="469"/>
      <c r="AC143" s="469"/>
      <c r="AD143" s="469"/>
      <c r="AE143" s="469"/>
      <c r="AF143" s="469"/>
      <c r="AG143" s="469"/>
      <c r="AH143" s="469"/>
      <c r="AI143" s="469"/>
      <c r="AJ143" s="469"/>
      <c r="AK143" s="469"/>
      <c r="AL143" s="469"/>
      <c r="AM143" s="198"/>
      <c r="AO143" s="473"/>
      <c r="AP143" s="468"/>
      <c r="AQ143" s="468"/>
      <c r="AR143" s="468"/>
      <c r="AS143" s="468"/>
      <c r="AT143" s="468"/>
      <c r="AU143" s="468"/>
      <c r="AV143" s="468"/>
      <c r="AW143" s="468"/>
      <c r="AX143" s="468"/>
      <c r="AY143" s="468"/>
      <c r="AZ143" s="468"/>
      <c r="BA143" s="468"/>
      <c r="BB143" s="468"/>
      <c r="BC143" s="468"/>
      <c r="BD143" s="468"/>
      <c r="BE143" s="468"/>
      <c r="BF143" s="468"/>
      <c r="BG143" s="468"/>
      <c r="BH143" s="468"/>
      <c r="BI143" s="468"/>
      <c r="BJ143" s="468"/>
      <c r="BK143" s="468"/>
      <c r="BL143" s="468"/>
      <c r="BM143" s="468"/>
      <c r="BN143" s="468"/>
      <c r="BO143" s="468"/>
      <c r="BP143" s="468"/>
      <c r="BQ143" s="468"/>
      <c r="BR143" s="468"/>
      <c r="BS143" s="468"/>
      <c r="BT143" s="468"/>
      <c r="BU143" s="468"/>
      <c r="BV143" s="468"/>
      <c r="BW143" s="468"/>
      <c r="BX143" s="468"/>
      <c r="BY143" s="468"/>
      <c r="BZ143" s="473"/>
    </row>
    <row r="144" spans="2:78" ht="17.100000000000001" customHeight="1" x14ac:dyDescent="0.15">
      <c r="B144" s="198"/>
      <c r="C144" s="469"/>
      <c r="D144" s="469"/>
      <c r="E144" s="469"/>
      <c r="F144" s="469"/>
      <c r="G144" s="469"/>
      <c r="H144" s="469"/>
      <c r="I144" s="469"/>
      <c r="J144" s="469"/>
      <c r="K144" s="469"/>
      <c r="L144" s="469"/>
      <c r="M144" s="469"/>
      <c r="N144" s="469"/>
      <c r="O144" s="469"/>
      <c r="P144" s="469"/>
      <c r="Q144" s="469"/>
      <c r="R144" s="469"/>
      <c r="S144" s="469"/>
      <c r="T144" s="469"/>
      <c r="U144" s="469"/>
      <c r="V144" s="469"/>
      <c r="W144" s="469"/>
      <c r="X144" s="469"/>
      <c r="Y144" s="469"/>
      <c r="Z144" s="469"/>
      <c r="AA144" s="469"/>
      <c r="AB144" s="469"/>
      <c r="AC144" s="469"/>
      <c r="AD144" s="469"/>
      <c r="AE144" s="469"/>
      <c r="AF144" s="469"/>
      <c r="AG144" s="469"/>
      <c r="AH144" s="469"/>
      <c r="AI144" s="469"/>
      <c r="AJ144" s="469"/>
      <c r="AK144" s="469"/>
      <c r="AL144" s="469"/>
      <c r="AM144" s="198"/>
      <c r="AO144" s="473"/>
      <c r="AP144" s="468"/>
      <c r="AQ144" s="468"/>
      <c r="AR144" s="468"/>
      <c r="AS144" s="468"/>
      <c r="AT144" s="468"/>
      <c r="AU144" s="468"/>
      <c r="AV144" s="468"/>
      <c r="AW144" s="468"/>
      <c r="AX144" s="468"/>
      <c r="AY144" s="468"/>
      <c r="AZ144" s="468"/>
      <c r="BA144" s="468"/>
      <c r="BB144" s="468"/>
      <c r="BC144" s="468"/>
      <c r="BD144" s="468"/>
      <c r="BE144" s="468"/>
      <c r="BF144" s="468"/>
      <c r="BG144" s="468"/>
      <c r="BH144" s="468"/>
      <c r="BI144" s="468"/>
      <c r="BJ144" s="468"/>
      <c r="BK144" s="468"/>
      <c r="BL144" s="468"/>
      <c r="BM144" s="468"/>
      <c r="BN144" s="468"/>
      <c r="BO144" s="468"/>
      <c r="BP144" s="468"/>
      <c r="BQ144" s="468"/>
      <c r="BR144" s="468"/>
      <c r="BS144" s="468"/>
      <c r="BT144" s="468"/>
      <c r="BU144" s="468"/>
      <c r="BV144" s="468"/>
      <c r="BW144" s="468"/>
      <c r="BX144" s="468"/>
      <c r="BY144" s="468"/>
      <c r="BZ144" s="473"/>
    </row>
    <row r="145" spans="2:78" ht="17.100000000000001" customHeight="1" x14ac:dyDescent="0.15">
      <c r="B145" s="198"/>
      <c r="C145" s="469"/>
      <c r="D145" s="469"/>
      <c r="E145" s="469"/>
      <c r="F145" s="469"/>
      <c r="G145" s="469"/>
      <c r="H145" s="469"/>
      <c r="I145" s="469"/>
      <c r="J145" s="469"/>
      <c r="K145" s="469"/>
      <c r="L145" s="469"/>
      <c r="M145" s="469"/>
      <c r="N145" s="469"/>
      <c r="O145" s="469"/>
      <c r="P145" s="469"/>
      <c r="Q145" s="469"/>
      <c r="R145" s="469"/>
      <c r="S145" s="469"/>
      <c r="T145" s="469"/>
      <c r="U145" s="469"/>
      <c r="V145" s="469"/>
      <c r="W145" s="469"/>
      <c r="X145" s="469"/>
      <c r="Y145" s="469"/>
      <c r="Z145" s="469"/>
      <c r="AA145" s="469"/>
      <c r="AB145" s="469"/>
      <c r="AC145" s="469"/>
      <c r="AD145" s="469"/>
      <c r="AE145" s="469"/>
      <c r="AF145" s="469"/>
      <c r="AG145" s="469"/>
      <c r="AH145" s="469"/>
      <c r="AI145" s="469"/>
      <c r="AJ145" s="469"/>
      <c r="AK145" s="469"/>
      <c r="AL145" s="469"/>
      <c r="AM145" s="198"/>
      <c r="AO145" s="473"/>
      <c r="AP145" s="468"/>
      <c r="AQ145" s="468"/>
      <c r="AR145" s="468"/>
      <c r="AS145" s="468"/>
      <c r="AT145" s="468"/>
      <c r="AU145" s="468"/>
      <c r="AV145" s="468"/>
      <c r="AW145" s="468"/>
      <c r="AX145" s="468"/>
      <c r="AY145" s="468"/>
      <c r="AZ145" s="468"/>
      <c r="BA145" s="468"/>
      <c r="BB145" s="468"/>
      <c r="BC145" s="468"/>
      <c r="BD145" s="468"/>
      <c r="BE145" s="468"/>
      <c r="BF145" s="468"/>
      <c r="BG145" s="468"/>
      <c r="BH145" s="468"/>
      <c r="BI145" s="468"/>
      <c r="BJ145" s="468"/>
      <c r="BK145" s="468"/>
      <c r="BL145" s="468"/>
      <c r="BM145" s="468"/>
      <c r="BN145" s="468"/>
      <c r="BO145" s="468"/>
      <c r="BP145" s="468"/>
      <c r="BQ145" s="468"/>
      <c r="BR145" s="468"/>
      <c r="BS145" s="468"/>
      <c r="BT145" s="468"/>
      <c r="BU145" s="468"/>
      <c r="BV145" s="468"/>
      <c r="BW145" s="468"/>
      <c r="BX145" s="468"/>
      <c r="BY145" s="468"/>
      <c r="BZ145" s="473"/>
    </row>
    <row r="146" spans="2:78" ht="17.100000000000001" customHeight="1" x14ac:dyDescent="0.15">
      <c r="B146" s="198"/>
      <c r="C146" s="469"/>
      <c r="D146" s="469"/>
      <c r="E146" s="469"/>
      <c r="F146" s="469"/>
      <c r="G146" s="469"/>
      <c r="H146" s="469"/>
      <c r="I146" s="469"/>
      <c r="J146" s="469"/>
      <c r="K146" s="469"/>
      <c r="L146" s="469"/>
      <c r="M146" s="469"/>
      <c r="N146" s="469"/>
      <c r="O146" s="469"/>
      <c r="P146" s="469"/>
      <c r="Q146" s="469"/>
      <c r="R146" s="469"/>
      <c r="S146" s="469"/>
      <c r="T146" s="469"/>
      <c r="U146" s="469"/>
      <c r="V146" s="469"/>
      <c r="W146" s="469"/>
      <c r="X146" s="469"/>
      <c r="Y146" s="469"/>
      <c r="Z146" s="469"/>
      <c r="AA146" s="469"/>
      <c r="AB146" s="469"/>
      <c r="AC146" s="469"/>
      <c r="AD146" s="469"/>
      <c r="AE146" s="469"/>
      <c r="AF146" s="469"/>
      <c r="AG146" s="469"/>
      <c r="AH146" s="469"/>
      <c r="AI146" s="469"/>
      <c r="AJ146" s="469"/>
      <c r="AK146" s="469"/>
      <c r="AL146" s="469"/>
      <c r="AM146" s="198"/>
      <c r="AO146" s="473"/>
      <c r="AP146" s="468"/>
      <c r="AQ146" s="468"/>
      <c r="AR146" s="468"/>
      <c r="AS146" s="468"/>
      <c r="AT146" s="468"/>
      <c r="AU146" s="468"/>
      <c r="AV146" s="468"/>
      <c r="AW146" s="468"/>
      <c r="AX146" s="468"/>
      <c r="AY146" s="468"/>
      <c r="AZ146" s="468"/>
      <c r="BA146" s="468"/>
      <c r="BB146" s="468"/>
      <c r="BC146" s="468"/>
      <c r="BD146" s="468"/>
      <c r="BE146" s="468"/>
      <c r="BF146" s="468"/>
      <c r="BG146" s="468"/>
      <c r="BH146" s="468"/>
      <c r="BI146" s="468"/>
      <c r="BJ146" s="468"/>
      <c r="BK146" s="468"/>
      <c r="BL146" s="468"/>
      <c r="BM146" s="468"/>
      <c r="BN146" s="468"/>
      <c r="BO146" s="468"/>
      <c r="BP146" s="468"/>
      <c r="BQ146" s="468"/>
      <c r="BR146" s="468"/>
      <c r="BS146" s="468"/>
      <c r="BT146" s="468"/>
      <c r="BU146" s="468"/>
      <c r="BV146" s="468"/>
      <c r="BW146" s="468"/>
      <c r="BX146" s="468"/>
      <c r="BY146" s="468"/>
      <c r="BZ146" s="473"/>
    </row>
    <row r="147" spans="2:78" ht="17.100000000000001" customHeight="1" x14ac:dyDescent="0.15">
      <c r="B147" s="198"/>
      <c r="C147" s="469"/>
      <c r="D147" s="469"/>
      <c r="E147" s="469"/>
      <c r="F147" s="469"/>
      <c r="G147" s="469"/>
      <c r="H147" s="469"/>
      <c r="I147" s="469"/>
      <c r="J147" s="469"/>
      <c r="K147" s="469"/>
      <c r="L147" s="469"/>
      <c r="M147" s="469"/>
      <c r="N147" s="469"/>
      <c r="O147" s="469"/>
      <c r="P147" s="469"/>
      <c r="Q147" s="469"/>
      <c r="R147" s="469"/>
      <c r="S147" s="469"/>
      <c r="T147" s="469"/>
      <c r="U147" s="469"/>
      <c r="V147" s="469"/>
      <c r="W147" s="469"/>
      <c r="X147" s="469"/>
      <c r="Y147" s="469"/>
      <c r="Z147" s="469"/>
      <c r="AA147" s="469"/>
      <c r="AB147" s="469"/>
      <c r="AC147" s="469"/>
      <c r="AD147" s="469"/>
      <c r="AE147" s="469"/>
      <c r="AF147" s="469"/>
      <c r="AG147" s="469"/>
      <c r="AH147" s="469"/>
      <c r="AI147" s="469"/>
      <c r="AJ147" s="469"/>
      <c r="AK147" s="469"/>
      <c r="AL147" s="469"/>
      <c r="AM147" s="198"/>
      <c r="AO147" s="473"/>
      <c r="AP147" s="468"/>
      <c r="AQ147" s="468"/>
      <c r="AR147" s="468"/>
      <c r="AS147" s="468"/>
      <c r="AT147" s="468"/>
      <c r="AU147" s="468"/>
      <c r="AV147" s="468"/>
      <c r="AW147" s="468"/>
      <c r="AX147" s="468"/>
      <c r="AY147" s="468"/>
      <c r="AZ147" s="468"/>
      <c r="BA147" s="468"/>
      <c r="BB147" s="468"/>
      <c r="BC147" s="468"/>
      <c r="BD147" s="468"/>
      <c r="BE147" s="468"/>
      <c r="BF147" s="468"/>
      <c r="BG147" s="468"/>
      <c r="BH147" s="468"/>
      <c r="BI147" s="468"/>
      <c r="BJ147" s="468"/>
      <c r="BK147" s="468"/>
      <c r="BL147" s="468"/>
      <c r="BM147" s="468"/>
      <c r="BN147" s="468"/>
      <c r="BO147" s="468"/>
      <c r="BP147" s="468"/>
      <c r="BQ147" s="468"/>
      <c r="BR147" s="468"/>
      <c r="BS147" s="468"/>
      <c r="BT147" s="468"/>
      <c r="BU147" s="468"/>
      <c r="BV147" s="468"/>
      <c r="BW147" s="468"/>
      <c r="BX147" s="468"/>
      <c r="BY147" s="468"/>
      <c r="BZ147" s="473"/>
    </row>
    <row r="148" spans="2:78" ht="17.100000000000001" customHeight="1" x14ac:dyDescent="0.15">
      <c r="B148" s="198"/>
      <c r="C148" s="469"/>
      <c r="D148" s="469"/>
      <c r="E148" s="469"/>
      <c r="F148" s="469"/>
      <c r="G148" s="469"/>
      <c r="H148" s="469"/>
      <c r="I148" s="469"/>
      <c r="J148" s="469"/>
      <c r="K148" s="469"/>
      <c r="L148" s="469"/>
      <c r="M148" s="469"/>
      <c r="N148" s="469"/>
      <c r="O148" s="469"/>
      <c r="P148" s="469"/>
      <c r="Q148" s="469"/>
      <c r="R148" s="469"/>
      <c r="S148" s="469"/>
      <c r="T148" s="469"/>
      <c r="U148" s="469"/>
      <c r="V148" s="469"/>
      <c r="W148" s="469"/>
      <c r="X148" s="469"/>
      <c r="Y148" s="469"/>
      <c r="Z148" s="469"/>
      <c r="AA148" s="469"/>
      <c r="AB148" s="469"/>
      <c r="AC148" s="469"/>
      <c r="AD148" s="469"/>
      <c r="AE148" s="469"/>
      <c r="AF148" s="469"/>
      <c r="AG148" s="469"/>
      <c r="AH148" s="469"/>
      <c r="AI148" s="469"/>
      <c r="AJ148" s="469"/>
      <c r="AK148" s="469"/>
      <c r="AL148" s="469"/>
      <c r="AM148" s="198"/>
      <c r="AO148" s="473"/>
      <c r="AP148" s="468"/>
      <c r="AQ148" s="468"/>
      <c r="AR148" s="468"/>
      <c r="AS148" s="468"/>
      <c r="AT148" s="468"/>
      <c r="AU148" s="468"/>
      <c r="AV148" s="468"/>
      <c r="AW148" s="468"/>
      <c r="AX148" s="468"/>
      <c r="AY148" s="468"/>
      <c r="AZ148" s="468"/>
      <c r="BA148" s="468"/>
      <c r="BB148" s="468"/>
      <c r="BC148" s="468"/>
      <c r="BD148" s="468"/>
      <c r="BE148" s="468"/>
      <c r="BF148" s="468"/>
      <c r="BG148" s="468"/>
      <c r="BH148" s="468"/>
      <c r="BI148" s="468"/>
      <c r="BJ148" s="468"/>
      <c r="BK148" s="468"/>
      <c r="BL148" s="468"/>
      <c r="BM148" s="468"/>
      <c r="BN148" s="468"/>
      <c r="BO148" s="468"/>
      <c r="BP148" s="468"/>
      <c r="BQ148" s="468"/>
      <c r="BR148" s="468"/>
      <c r="BS148" s="468"/>
      <c r="BT148" s="468"/>
      <c r="BU148" s="468"/>
      <c r="BV148" s="468"/>
      <c r="BW148" s="468"/>
      <c r="BX148" s="468"/>
      <c r="BY148" s="468"/>
      <c r="BZ148" s="473"/>
    </row>
    <row r="149" spans="2:78" ht="17.100000000000001" customHeight="1" x14ac:dyDescent="0.15">
      <c r="B149" s="198"/>
      <c r="C149" s="469"/>
      <c r="D149" s="469"/>
      <c r="E149" s="469"/>
      <c r="F149" s="469"/>
      <c r="G149" s="469"/>
      <c r="H149" s="469"/>
      <c r="I149" s="469"/>
      <c r="J149" s="469"/>
      <c r="K149" s="469"/>
      <c r="L149" s="469"/>
      <c r="M149" s="469"/>
      <c r="N149" s="469"/>
      <c r="O149" s="469"/>
      <c r="P149" s="469"/>
      <c r="Q149" s="469"/>
      <c r="R149" s="469"/>
      <c r="S149" s="469"/>
      <c r="T149" s="469"/>
      <c r="U149" s="469"/>
      <c r="V149" s="469"/>
      <c r="W149" s="469"/>
      <c r="X149" s="469"/>
      <c r="Y149" s="469"/>
      <c r="Z149" s="469"/>
      <c r="AA149" s="469"/>
      <c r="AB149" s="469"/>
      <c r="AC149" s="469"/>
      <c r="AD149" s="469"/>
      <c r="AE149" s="469"/>
      <c r="AF149" s="469"/>
      <c r="AG149" s="469"/>
      <c r="AH149" s="469"/>
      <c r="AI149" s="469"/>
      <c r="AJ149" s="469"/>
      <c r="AK149" s="469"/>
      <c r="AL149" s="469"/>
      <c r="AM149" s="198"/>
      <c r="AO149" s="473"/>
      <c r="AP149" s="468"/>
      <c r="AQ149" s="468"/>
      <c r="AR149" s="468"/>
      <c r="AS149" s="468"/>
      <c r="AT149" s="468"/>
      <c r="AU149" s="468"/>
      <c r="AV149" s="468"/>
      <c r="AW149" s="468"/>
      <c r="AX149" s="468"/>
      <c r="AY149" s="468"/>
      <c r="AZ149" s="468"/>
      <c r="BA149" s="468"/>
      <c r="BB149" s="468"/>
      <c r="BC149" s="468"/>
      <c r="BD149" s="468"/>
      <c r="BE149" s="468"/>
      <c r="BF149" s="468"/>
      <c r="BG149" s="468"/>
      <c r="BH149" s="468"/>
      <c r="BI149" s="468"/>
      <c r="BJ149" s="468"/>
      <c r="BK149" s="468"/>
      <c r="BL149" s="468"/>
      <c r="BM149" s="468"/>
      <c r="BN149" s="468"/>
      <c r="BO149" s="468"/>
      <c r="BP149" s="468"/>
      <c r="BQ149" s="468"/>
      <c r="BR149" s="468"/>
      <c r="BS149" s="468"/>
      <c r="BT149" s="468"/>
      <c r="BU149" s="468"/>
      <c r="BV149" s="468"/>
      <c r="BW149" s="468"/>
      <c r="BX149" s="468"/>
      <c r="BY149" s="468"/>
      <c r="BZ149" s="473"/>
    </row>
    <row r="150" spans="2:78" ht="17.100000000000001" customHeight="1" x14ac:dyDescent="0.15">
      <c r="B150" s="198"/>
      <c r="C150" s="469"/>
      <c r="D150" s="469"/>
      <c r="E150" s="469"/>
      <c r="F150" s="469"/>
      <c r="G150" s="469"/>
      <c r="H150" s="469"/>
      <c r="I150" s="469"/>
      <c r="J150" s="469"/>
      <c r="K150" s="469"/>
      <c r="L150" s="469"/>
      <c r="M150" s="469"/>
      <c r="N150" s="469"/>
      <c r="O150" s="469"/>
      <c r="P150" s="469"/>
      <c r="Q150" s="469"/>
      <c r="R150" s="469"/>
      <c r="S150" s="469"/>
      <c r="T150" s="469"/>
      <c r="U150" s="469"/>
      <c r="V150" s="469"/>
      <c r="W150" s="469"/>
      <c r="X150" s="469"/>
      <c r="Y150" s="469"/>
      <c r="Z150" s="469"/>
      <c r="AA150" s="469"/>
      <c r="AB150" s="469"/>
      <c r="AC150" s="469"/>
      <c r="AD150" s="469"/>
      <c r="AE150" s="469"/>
      <c r="AF150" s="469"/>
      <c r="AG150" s="469"/>
      <c r="AH150" s="469"/>
      <c r="AI150" s="469"/>
      <c r="AJ150" s="469"/>
      <c r="AK150" s="469"/>
      <c r="AL150" s="469"/>
      <c r="AM150" s="198"/>
      <c r="AO150" s="473"/>
      <c r="AP150" s="468"/>
      <c r="AQ150" s="468"/>
      <c r="AR150" s="468"/>
      <c r="AS150" s="468"/>
      <c r="AT150" s="468"/>
      <c r="AU150" s="468"/>
      <c r="AV150" s="468"/>
      <c r="AW150" s="468"/>
      <c r="AX150" s="468"/>
      <c r="AY150" s="468"/>
      <c r="AZ150" s="468"/>
      <c r="BA150" s="468"/>
      <c r="BB150" s="468"/>
      <c r="BC150" s="468"/>
      <c r="BD150" s="468"/>
      <c r="BE150" s="468"/>
      <c r="BF150" s="468"/>
      <c r="BG150" s="468"/>
      <c r="BH150" s="468"/>
      <c r="BI150" s="468"/>
      <c r="BJ150" s="468"/>
      <c r="BK150" s="468"/>
      <c r="BL150" s="468"/>
      <c r="BM150" s="468"/>
      <c r="BN150" s="468"/>
      <c r="BO150" s="468"/>
      <c r="BP150" s="468"/>
      <c r="BQ150" s="468"/>
      <c r="BR150" s="468"/>
      <c r="BS150" s="468"/>
      <c r="BT150" s="468"/>
      <c r="BU150" s="468"/>
      <c r="BV150" s="468"/>
      <c r="BW150" s="468"/>
      <c r="BX150" s="468"/>
      <c r="BY150" s="468"/>
      <c r="BZ150" s="473"/>
    </row>
    <row r="151" spans="2:78" ht="17.100000000000001" customHeight="1" x14ac:dyDescent="0.15">
      <c r="B151" s="198"/>
      <c r="C151" s="469"/>
      <c r="D151" s="469"/>
      <c r="E151" s="469"/>
      <c r="F151" s="469"/>
      <c r="G151" s="469"/>
      <c r="H151" s="469"/>
      <c r="I151" s="469"/>
      <c r="J151" s="469"/>
      <c r="K151" s="469"/>
      <c r="L151" s="469"/>
      <c r="M151" s="469"/>
      <c r="N151" s="469"/>
      <c r="O151" s="469"/>
      <c r="P151" s="469"/>
      <c r="Q151" s="469"/>
      <c r="R151" s="469"/>
      <c r="S151" s="469"/>
      <c r="T151" s="469"/>
      <c r="U151" s="469"/>
      <c r="V151" s="469"/>
      <c r="W151" s="469"/>
      <c r="X151" s="469"/>
      <c r="Y151" s="469"/>
      <c r="Z151" s="469"/>
      <c r="AA151" s="469"/>
      <c r="AB151" s="469"/>
      <c r="AC151" s="469"/>
      <c r="AD151" s="469"/>
      <c r="AE151" s="469"/>
      <c r="AF151" s="469"/>
      <c r="AG151" s="469"/>
      <c r="AH151" s="469"/>
      <c r="AI151" s="469"/>
      <c r="AJ151" s="469"/>
      <c r="AK151" s="469"/>
      <c r="AL151" s="469"/>
      <c r="AM151" s="198"/>
      <c r="AO151" s="473"/>
      <c r="AP151" s="468"/>
      <c r="AQ151" s="468"/>
      <c r="AR151" s="468"/>
      <c r="AS151" s="468"/>
      <c r="AT151" s="468"/>
      <c r="AU151" s="468"/>
      <c r="AV151" s="468"/>
      <c r="AW151" s="468"/>
      <c r="AX151" s="468"/>
      <c r="AY151" s="468"/>
      <c r="AZ151" s="468"/>
      <c r="BA151" s="468"/>
      <c r="BB151" s="468"/>
      <c r="BC151" s="468"/>
      <c r="BD151" s="468"/>
      <c r="BE151" s="468"/>
      <c r="BF151" s="468"/>
      <c r="BG151" s="468"/>
      <c r="BH151" s="468"/>
      <c r="BI151" s="468"/>
      <c r="BJ151" s="468"/>
      <c r="BK151" s="468"/>
      <c r="BL151" s="468"/>
      <c r="BM151" s="468"/>
      <c r="BN151" s="468"/>
      <c r="BO151" s="468"/>
      <c r="BP151" s="468"/>
      <c r="BQ151" s="468"/>
      <c r="BR151" s="468"/>
      <c r="BS151" s="468"/>
      <c r="BT151" s="468"/>
      <c r="BU151" s="468"/>
      <c r="BV151" s="468"/>
      <c r="BW151" s="468"/>
      <c r="BX151" s="468"/>
      <c r="BY151" s="468"/>
      <c r="BZ151" s="473"/>
    </row>
    <row r="152" spans="2:78" ht="17.100000000000001" customHeight="1" x14ac:dyDescent="0.15">
      <c r="B152" s="198"/>
      <c r="C152" s="469"/>
      <c r="D152" s="469"/>
      <c r="E152" s="469"/>
      <c r="F152" s="469"/>
      <c r="G152" s="469"/>
      <c r="H152" s="469"/>
      <c r="I152" s="469"/>
      <c r="J152" s="469"/>
      <c r="K152" s="469"/>
      <c r="L152" s="469"/>
      <c r="M152" s="469"/>
      <c r="N152" s="469"/>
      <c r="O152" s="469"/>
      <c r="P152" s="469"/>
      <c r="Q152" s="469"/>
      <c r="R152" s="469"/>
      <c r="S152" s="469"/>
      <c r="T152" s="469"/>
      <c r="U152" s="469"/>
      <c r="V152" s="469"/>
      <c r="W152" s="469"/>
      <c r="X152" s="469"/>
      <c r="Y152" s="469"/>
      <c r="Z152" s="469"/>
      <c r="AA152" s="469"/>
      <c r="AB152" s="469"/>
      <c r="AC152" s="469"/>
      <c r="AD152" s="469"/>
      <c r="AE152" s="469"/>
      <c r="AF152" s="469"/>
      <c r="AG152" s="469"/>
      <c r="AH152" s="469"/>
      <c r="AI152" s="469"/>
      <c r="AJ152" s="469"/>
      <c r="AK152" s="469"/>
      <c r="AL152" s="469"/>
      <c r="AM152" s="198"/>
      <c r="AO152" s="473"/>
      <c r="AP152" s="468"/>
      <c r="AQ152" s="468"/>
      <c r="AR152" s="468"/>
      <c r="AS152" s="468"/>
      <c r="AT152" s="468"/>
      <c r="AU152" s="468"/>
      <c r="AV152" s="468"/>
      <c r="AW152" s="468"/>
      <c r="AX152" s="468"/>
      <c r="AY152" s="468"/>
      <c r="AZ152" s="468"/>
      <c r="BA152" s="468"/>
      <c r="BB152" s="468"/>
      <c r="BC152" s="468"/>
      <c r="BD152" s="468"/>
      <c r="BE152" s="468"/>
      <c r="BF152" s="468"/>
      <c r="BG152" s="468"/>
      <c r="BH152" s="468"/>
      <c r="BI152" s="468"/>
      <c r="BJ152" s="468"/>
      <c r="BK152" s="468"/>
      <c r="BL152" s="468"/>
      <c r="BM152" s="468"/>
      <c r="BN152" s="468"/>
      <c r="BO152" s="468"/>
      <c r="BP152" s="468"/>
      <c r="BQ152" s="468"/>
      <c r="BR152" s="468"/>
      <c r="BS152" s="468"/>
      <c r="BT152" s="468"/>
      <c r="BU152" s="468"/>
      <c r="BV152" s="468"/>
      <c r="BW152" s="468"/>
      <c r="BX152" s="468"/>
      <c r="BY152" s="468"/>
      <c r="BZ152" s="473"/>
    </row>
    <row r="153" spans="2:78" ht="17.100000000000001" customHeight="1" x14ac:dyDescent="0.15">
      <c r="B153" s="198"/>
      <c r="C153" s="469"/>
      <c r="D153" s="469"/>
      <c r="E153" s="469"/>
      <c r="F153" s="469"/>
      <c r="G153" s="469"/>
      <c r="H153" s="469"/>
      <c r="I153" s="469"/>
      <c r="J153" s="469"/>
      <c r="K153" s="469"/>
      <c r="L153" s="469"/>
      <c r="M153" s="469"/>
      <c r="N153" s="469"/>
      <c r="O153" s="469"/>
      <c r="P153" s="469"/>
      <c r="Q153" s="469"/>
      <c r="R153" s="469"/>
      <c r="S153" s="469"/>
      <c r="T153" s="469"/>
      <c r="U153" s="469"/>
      <c r="V153" s="469"/>
      <c r="W153" s="469"/>
      <c r="X153" s="469"/>
      <c r="Y153" s="469"/>
      <c r="Z153" s="469"/>
      <c r="AA153" s="469"/>
      <c r="AB153" s="469"/>
      <c r="AC153" s="469"/>
      <c r="AD153" s="469"/>
      <c r="AE153" s="469"/>
      <c r="AF153" s="469"/>
      <c r="AG153" s="469"/>
      <c r="AH153" s="469"/>
      <c r="AI153" s="469"/>
      <c r="AJ153" s="469"/>
      <c r="AK153" s="469"/>
      <c r="AL153" s="469"/>
      <c r="AM153" s="198"/>
      <c r="AO153" s="473"/>
      <c r="AP153" s="468"/>
      <c r="AQ153" s="468"/>
      <c r="AR153" s="468"/>
      <c r="AS153" s="468"/>
      <c r="AT153" s="468"/>
      <c r="AU153" s="468"/>
      <c r="AV153" s="468"/>
      <c r="AW153" s="468"/>
      <c r="AX153" s="468"/>
      <c r="AY153" s="468"/>
      <c r="AZ153" s="468"/>
      <c r="BA153" s="468"/>
      <c r="BB153" s="468"/>
      <c r="BC153" s="468"/>
      <c r="BD153" s="468"/>
      <c r="BE153" s="468"/>
      <c r="BF153" s="468"/>
      <c r="BG153" s="468"/>
      <c r="BH153" s="468"/>
      <c r="BI153" s="468"/>
      <c r="BJ153" s="468"/>
      <c r="BK153" s="468"/>
      <c r="BL153" s="468"/>
      <c r="BM153" s="468"/>
      <c r="BN153" s="468"/>
      <c r="BO153" s="468"/>
      <c r="BP153" s="468"/>
      <c r="BQ153" s="468"/>
      <c r="BR153" s="468"/>
      <c r="BS153" s="468"/>
      <c r="BT153" s="468"/>
      <c r="BU153" s="468"/>
      <c r="BV153" s="468"/>
      <c r="BW153" s="468"/>
      <c r="BX153" s="468"/>
      <c r="BY153" s="468"/>
      <c r="BZ153" s="473"/>
    </row>
    <row r="154" spans="2:78" ht="17.100000000000001" customHeight="1" x14ac:dyDescent="0.15">
      <c r="B154" s="198"/>
      <c r="C154" s="469"/>
      <c r="D154" s="469"/>
      <c r="E154" s="469"/>
      <c r="F154" s="469"/>
      <c r="G154" s="469"/>
      <c r="H154" s="469"/>
      <c r="I154" s="469"/>
      <c r="J154" s="469"/>
      <c r="K154" s="469"/>
      <c r="L154" s="469"/>
      <c r="M154" s="469"/>
      <c r="N154" s="469"/>
      <c r="O154" s="469"/>
      <c r="P154" s="469"/>
      <c r="Q154" s="469"/>
      <c r="R154" s="469"/>
      <c r="S154" s="469"/>
      <c r="T154" s="469"/>
      <c r="U154" s="469"/>
      <c r="V154" s="469"/>
      <c r="W154" s="469"/>
      <c r="X154" s="469"/>
      <c r="Y154" s="469"/>
      <c r="Z154" s="469"/>
      <c r="AA154" s="469"/>
      <c r="AB154" s="469"/>
      <c r="AC154" s="469"/>
      <c r="AD154" s="469"/>
      <c r="AE154" s="469"/>
      <c r="AF154" s="469"/>
      <c r="AG154" s="469"/>
      <c r="AH154" s="469"/>
      <c r="AI154" s="469"/>
      <c r="AJ154" s="469"/>
      <c r="AK154" s="469"/>
      <c r="AL154" s="469"/>
      <c r="AM154" s="198"/>
      <c r="AO154" s="473"/>
      <c r="AP154" s="468"/>
      <c r="AQ154" s="468"/>
      <c r="AR154" s="468"/>
      <c r="AS154" s="468"/>
      <c r="AT154" s="468"/>
      <c r="AU154" s="468"/>
      <c r="AV154" s="468"/>
      <c r="AW154" s="468"/>
      <c r="AX154" s="468"/>
      <c r="AY154" s="468"/>
      <c r="AZ154" s="468"/>
      <c r="BA154" s="468"/>
      <c r="BB154" s="468"/>
      <c r="BC154" s="468"/>
      <c r="BD154" s="468"/>
      <c r="BE154" s="468"/>
      <c r="BF154" s="468"/>
      <c r="BG154" s="468"/>
      <c r="BH154" s="468"/>
      <c r="BI154" s="468"/>
      <c r="BJ154" s="468"/>
      <c r="BK154" s="468"/>
      <c r="BL154" s="468"/>
      <c r="BM154" s="468"/>
      <c r="BN154" s="468"/>
      <c r="BO154" s="468"/>
      <c r="BP154" s="468"/>
      <c r="BQ154" s="468"/>
      <c r="BR154" s="468"/>
      <c r="BS154" s="468"/>
      <c r="BT154" s="468"/>
      <c r="BU154" s="468"/>
      <c r="BV154" s="468"/>
      <c r="BW154" s="468"/>
      <c r="BX154" s="468"/>
      <c r="BY154" s="468"/>
      <c r="BZ154" s="473"/>
    </row>
    <row r="155" spans="2:78" ht="17.100000000000001" customHeight="1" x14ac:dyDescent="0.15">
      <c r="B155" s="198"/>
      <c r="C155" s="469"/>
      <c r="D155" s="469"/>
      <c r="E155" s="469"/>
      <c r="F155" s="469"/>
      <c r="G155" s="469"/>
      <c r="H155" s="469"/>
      <c r="I155" s="469"/>
      <c r="J155" s="469"/>
      <c r="K155" s="469"/>
      <c r="L155" s="469"/>
      <c r="M155" s="469"/>
      <c r="N155" s="469"/>
      <c r="O155" s="469"/>
      <c r="P155" s="469"/>
      <c r="Q155" s="469"/>
      <c r="R155" s="469"/>
      <c r="S155" s="469"/>
      <c r="T155" s="469"/>
      <c r="U155" s="469"/>
      <c r="V155" s="469"/>
      <c r="W155" s="469"/>
      <c r="X155" s="469"/>
      <c r="Y155" s="469"/>
      <c r="Z155" s="469"/>
      <c r="AA155" s="469"/>
      <c r="AB155" s="469"/>
      <c r="AC155" s="469"/>
      <c r="AD155" s="469"/>
      <c r="AE155" s="469"/>
      <c r="AF155" s="469"/>
      <c r="AG155" s="469"/>
      <c r="AH155" s="469"/>
      <c r="AI155" s="469"/>
      <c r="AJ155" s="469"/>
      <c r="AK155" s="469"/>
      <c r="AL155" s="469"/>
      <c r="AM155" s="198"/>
      <c r="AO155" s="473"/>
      <c r="AP155" s="468"/>
      <c r="AQ155" s="468"/>
      <c r="AR155" s="468"/>
      <c r="AS155" s="468"/>
      <c r="AT155" s="468"/>
      <c r="AU155" s="468"/>
      <c r="AV155" s="468"/>
      <c r="AW155" s="468"/>
      <c r="AX155" s="468"/>
      <c r="AY155" s="468"/>
      <c r="AZ155" s="468"/>
      <c r="BA155" s="468"/>
      <c r="BB155" s="468"/>
      <c r="BC155" s="468"/>
      <c r="BD155" s="468"/>
      <c r="BE155" s="468"/>
      <c r="BF155" s="468"/>
      <c r="BG155" s="468"/>
      <c r="BH155" s="468"/>
      <c r="BI155" s="468"/>
      <c r="BJ155" s="468"/>
      <c r="BK155" s="468"/>
      <c r="BL155" s="468"/>
      <c r="BM155" s="468"/>
      <c r="BN155" s="468"/>
      <c r="BO155" s="468"/>
      <c r="BP155" s="468"/>
      <c r="BQ155" s="468"/>
      <c r="BR155" s="468"/>
      <c r="BS155" s="468"/>
      <c r="BT155" s="468"/>
      <c r="BU155" s="468"/>
      <c r="BV155" s="468"/>
      <c r="BW155" s="468"/>
      <c r="BX155" s="468"/>
      <c r="BY155" s="468"/>
      <c r="BZ155" s="473"/>
    </row>
    <row r="156" spans="2:78" ht="17.100000000000001" customHeight="1" x14ac:dyDescent="0.15">
      <c r="B156" s="198"/>
      <c r="C156" s="469"/>
      <c r="D156" s="469"/>
      <c r="E156" s="469"/>
      <c r="F156" s="469"/>
      <c r="G156" s="469"/>
      <c r="H156" s="469"/>
      <c r="I156" s="469"/>
      <c r="J156" s="469"/>
      <c r="K156" s="469"/>
      <c r="L156" s="469"/>
      <c r="M156" s="469"/>
      <c r="N156" s="469"/>
      <c r="O156" s="469"/>
      <c r="P156" s="469"/>
      <c r="Q156" s="469"/>
      <c r="R156" s="469"/>
      <c r="S156" s="469"/>
      <c r="T156" s="469"/>
      <c r="U156" s="469"/>
      <c r="V156" s="469"/>
      <c r="W156" s="469"/>
      <c r="X156" s="469"/>
      <c r="Y156" s="469"/>
      <c r="Z156" s="469"/>
      <c r="AA156" s="469"/>
      <c r="AB156" s="469"/>
      <c r="AC156" s="469"/>
      <c r="AD156" s="469"/>
      <c r="AE156" s="469"/>
      <c r="AF156" s="469"/>
      <c r="AG156" s="469"/>
      <c r="AH156" s="469"/>
      <c r="AI156" s="469"/>
      <c r="AJ156" s="469"/>
      <c r="AK156" s="469"/>
      <c r="AL156" s="469"/>
      <c r="AM156" s="198"/>
      <c r="AO156" s="473"/>
      <c r="AP156" s="468"/>
      <c r="AQ156" s="468"/>
      <c r="AR156" s="468"/>
      <c r="AS156" s="468"/>
      <c r="AT156" s="468"/>
      <c r="AU156" s="468"/>
      <c r="AV156" s="468"/>
      <c r="AW156" s="468"/>
      <c r="AX156" s="468"/>
      <c r="AY156" s="468"/>
      <c r="AZ156" s="468"/>
      <c r="BA156" s="468"/>
      <c r="BB156" s="468"/>
      <c r="BC156" s="468"/>
      <c r="BD156" s="468"/>
      <c r="BE156" s="468"/>
      <c r="BF156" s="468"/>
      <c r="BG156" s="468"/>
      <c r="BH156" s="468"/>
      <c r="BI156" s="468"/>
      <c r="BJ156" s="468"/>
      <c r="BK156" s="468"/>
      <c r="BL156" s="468"/>
      <c r="BM156" s="468"/>
      <c r="BN156" s="468"/>
      <c r="BO156" s="468"/>
      <c r="BP156" s="468"/>
      <c r="BQ156" s="468"/>
      <c r="BR156" s="468"/>
      <c r="BS156" s="468"/>
      <c r="BT156" s="468"/>
      <c r="BU156" s="468"/>
      <c r="BV156" s="468"/>
      <c r="BW156" s="468"/>
      <c r="BX156" s="468"/>
      <c r="BY156" s="468"/>
      <c r="BZ156" s="473"/>
    </row>
    <row r="157" spans="2:78" ht="17.100000000000001" customHeight="1" x14ac:dyDescent="0.15">
      <c r="B157" s="198"/>
      <c r="C157" s="469"/>
      <c r="D157" s="469"/>
      <c r="E157" s="469"/>
      <c r="F157" s="469"/>
      <c r="G157" s="469"/>
      <c r="H157" s="469"/>
      <c r="I157" s="469"/>
      <c r="J157" s="469"/>
      <c r="K157" s="469"/>
      <c r="L157" s="469"/>
      <c r="M157" s="469"/>
      <c r="N157" s="469"/>
      <c r="O157" s="469"/>
      <c r="P157" s="469"/>
      <c r="Q157" s="469"/>
      <c r="R157" s="469"/>
      <c r="S157" s="469"/>
      <c r="T157" s="469"/>
      <c r="U157" s="469"/>
      <c r="V157" s="469"/>
      <c r="W157" s="469"/>
      <c r="X157" s="469"/>
      <c r="Y157" s="469"/>
      <c r="Z157" s="469"/>
      <c r="AA157" s="469"/>
      <c r="AB157" s="469"/>
      <c r="AC157" s="469"/>
      <c r="AD157" s="469"/>
      <c r="AE157" s="469"/>
      <c r="AF157" s="469"/>
      <c r="AG157" s="469"/>
      <c r="AH157" s="469"/>
      <c r="AI157" s="469"/>
      <c r="AJ157" s="469"/>
      <c r="AK157" s="469"/>
      <c r="AL157" s="469"/>
      <c r="AM157" s="198"/>
      <c r="AO157" s="473"/>
      <c r="AP157" s="468"/>
      <c r="AQ157" s="468"/>
      <c r="AR157" s="468"/>
      <c r="AS157" s="468"/>
      <c r="AT157" s="468"/>
      <c r="AU157" s="468"/>
      <c r="AV157" s="468"/>
      <c r="AW157" s="468"/>
      <c r="AX157" s="468"/>
      <c r="AY157" s="468"/>
      <c r="AZ157" s="468"/>
      <c r="BA157" s="468"/>
      <c r="BB157" s="468"/>
      <c r="BC157" s="468"/>
      <c r="BD157" s="468"/>
      <c r="BE157" s="468"/>
      <c r="BF157" s="468"/>
      <c r="BG157" s="468"/>
      <c r="BH157" s="468"/>
      <c r="BI157" s="468"/>
      <c r="BJ157" s="468"/>
      <c r="BK157" s="468"/>
      <c r="BL157" s="468"/>
      <c r="BM157" s="468"/>
      <c r="BN157" s="468"/>
      <c r="BO157" s="468"/>
      <c r="BP157" s="468"/>
      <c r="BQ157" s="468"/>
      <c r="BR157" s="468"/>
      <c r="BS157" s="468"/>
      <c r="BT157" s="468"/>
      <c r="BU157" s="468"/>
      <c r="BV157" s="468"/>
      <c r="BW157" s="468"/>
      <c r="BX157" s="468"/>
      <c r="BY157" s="468"/>
      <c r="BZ157" s="473"/>
    </row>
    <row r="158" spans="2:78" ht="17.100000000000001" customHeight="1" x14ac:dyDescent="0.15">
      <c r="B158" s="198"/>
      <c r="C158" s="469"/>
      <c r="D158" s="469"/>
      <c r="E158" s="469"/>
      <c r="F158" s="469"/>
      <c r="G158" s="469"/>
      <c r="H158" s="469"/>
      <c r="I158" s="469"/>
      <c r="J158" s="469"/>
      <c r="K158" s="469"/>
      <c r="L158" s="469"/>
      <c r="M158" s="469"/>
      <c r="N158" s="469"/>
      <c r="O158" s="469"/>
      <c r="P158" s="469"/>
      <c r="Q158" s="469"/>
      <c r="R158" s="469"/>
      <c r="S158" s="469"/>
      <c r="T158" s="469"/>
      <c r="U158" s="469"/>
      <c r="V158" s="469"/>
      <c r="W158" s="469"/>
      <c r="X158" s="469"/>
      <c r="Y158" s="469"/>
      <c r="Z158" s="469"/>
      <c r="AA158" s="469"/>
      <c r="AB158" s="469"/>
      <c r="AC158" s="469"/>
      <c r="AD158" s="469"/>
      <c r="AE158" s="469"/>
      <c r="AF158" s="469"/>
      <c r="AG158" s="469"/>
      <c r="AH158" s="469"/>
      <c r="AI158" s="469"/>
      <c r="AJ158" s="469"/>
      <c r="AK158" s="469"/>
      <c r="AL158" s="469"/>
      <c r="AM158" s="198"/>
      <c r="AO158" s="473"/>
      <c r="AP158" s="468"/>
      <c r="AQ158" s="468"/>
      <c r="AR158" s="468"/>
      <c r="AS158" s="468"/>
      <c r="AT158" s="468"/>
      <c r="AU158" s="468"/>
      <c r="AV158" s="468"/>
      <c r="AW158" s="468"/>
      <c r="AX158" s="468"/>
      <c r="AY158" s="468"/>
      <c r="AZ158" s="468"/>
      <c r="BA158" s="468"/>
      <c r="BB158" s="468"/>
      <c r="BC158" s="468"/>
      <c r="BD158" s="468"/>
      <c r="BE158" s="468"/>
      <c r="BF158" s="468"/>
      <c r="BG158" s="468"/>
      <c r="BH158" s="468"/>
      <c r="BI158" s="468"/>
      <c r="BJ158" s="468"/>
      <c r="BK158" s="468"/>
      <c r="BL158" s="468"/>
      <c r="BM158" s="468"/>
      <c r="BN158" s="468"/>
      <c r="BO158" s="468"/>
      <c r="BP158" s="468"/>
      <c r="BQ158" s="468"/>
      <c r="BR158" s="468"/>
      <c r="BS158" s="468"/>
      <c r="BT158" s="468"/>
      <c r="BU158" s="468"/>
      <c r="BV158" s="468"/>
      <c r="BW158" s="468"/>
      <c r="BX158" s="468"/>
      <c r="BY158" s="468"/>
      <c r="BZ158" s="473"/>
    </row>
    <row r="159" spans="2:78" ht="17.100000000000001" customHeight="1" x14ac:dyDescent="0.15">
      <c r="B159" s="198"/>
      <c r="C159" s="469"/>
      <c r="D159" s="469"/>
      <c r="E159" s="469"/>
      <c r="F159" s="469"/>
      <c r="G159" s="469"/>
      <c r="H159" s="469"/>
      <c r="I159" s="469"/>
      <c r="J159" s="469"/>
      <c r="K159" s="469"/>
      <c r="L159" s="469"/>
      <c r="M159" s="469"/>
      <c r="N159" s="469"/>
      <c r="O159" s="469"/>
      <c r="P159" s="469"/>
      <c r="Q159" s="469"/>
      <c r="R159" s="469"/>
      <c r="S159" s="469"/>
      <c r="T159" s="469"/>
      <c r="U159" s="469"/>
      <c r="V159" s="469"/>
      <c r="W159" s="469"/>
      <c r="X159" s="469"/>
      <c r="Y159" s="469"/>
      <c r="Z159" s="469"/>
      <c r="AA159" s="469"/>
      <c r="AB159" s="469"/>
      <c r="AC159" s="469"/>
      <c r="AD159" s="469"/>
      <c r="AE159" s="469"/>
      <c r="AF159" s="469"/>
      <c r="AG159" s="469"/>
      <c r="AH159" s="469"/>
      <c r="AI159" s="469"/>
      <c r="AJ159" s="469"/>
      <c r="AK159" s="469"/>
      <c r="AL159" s="469"/>
      <c r="AM159" s="198"/>
      <c r="AO159" s="473"/>
      <c r="AP159" s="468"/>
      <c r="AQ159" s="468"/>
      <c r="AR159" s="468"/>
      <c r="AS159" s="468"/>
      <c r="AT159" s="468"/>
      <c r="AU159" s="468"/>
      <c r="AV159" s="468"/>
      <c r="AW159" s="468"/>
      <c r="AX159" s="468"/>
      <c r="AY159" s="468"/>
      <c r="AZ159" s="468"/>
      <c r="BA159" s="468"/>
      <c r="BB159" s="468"/>
      <c r="BC159" s="468"/>
      <c r="BD159" s="468"/>
      <c r="BE159" s="468"/>
      <c r="BF159" s="468"/>
      <c r="BG159" s="468"/>
      <c r="BH159" s="468"/>
      <c r="BI159" s="468"/>
      <c r="BJ159" s="468"/>
      <c r="BK159" s="468"/>
      <c r="BL159" s="468"/>
      <c r="BM159" s="468"/>
      <c r="BN159" s="468"/>
      <c r="BO159" s="468"/>
      <c r="BP159" s="468"/>
      <c r="BQ159" s="468"/>
      <c r="BR159" s="468"/>
      <c r="BS159" s="468"/>
      <c r="BT159" s="468"/>
      <c r="BU159" s="468"/>
      <c r="BV159" s="468"/>
      <c r="BW159" s="468"/>
      <c r="BX159" s="468"/>
      <c r="BY159" s="468"/>
      <c r="BZ159" s="473"/>
    </row>
    <row r="160" spans="2:78" ht="17.100000000000001" customHeight="1" x14ac:dyDescent="0.15">
      <c r="B160" s="198"/>
      <c r="C160" s="469"/>
      <c r="D160" s="469"/>
      <c r="E160" s="469"/>
      <c r="F160" s="469"/>
      <c r="G160" s="469"/>
      <c r="H160" s="469"/>
      <c r="I160" s="469"/>
      <c r="J160" s="469"/>
      <c r="K160" s="469"/>
      <c r="L160" s="469"/>
      <c r="M160" s="469"/>
      <c r="N160" s="469"/>
      <c r="O160" s="469"/>
      <c r="P160" s="469"/>
      <c r="Q160" s="469"/>
      <c r="R160" s="469"/>
      <c r="S160" s="469"/>
      <c r="T160" s="469"/>
      <c r="U160" s="469"/>
      <c r="V160" s="469"/>
      <c r="W160" s="469"/>
      <c r="X160" s="469"/>
      <c r="Y160" s="469"/>
      <c r="Z160" s="469"/>
      <c r="AA160" s="469"/>
      <c r="AB160" s="469"/>
      <c r="AC160" s="469"/>
      <c r="AD160" s="469"/>
      <c r="AE160" s="469"/>
      <c r="AF160" s="469"/>
      <c r="AG160" s="469"/>
      <c r="AH160" s="469"/>
      <c r="AI160" s="469"/>
      <c r="AJ160" s="469"/>
      <c r="AK160" s="469"/>
      <c r="AL160" s="469"/>
      <c r="AM160" s="198"/>
      <c r="AO160" s="473"/>
      <c r="AP160" s="468"/>
      <c r="AQ160" s="468"/>
      <c r="AR160" s="468"/>
      <c r="AS160" s="468"/>
      <c r="AT160" s="468"/>
      <c r="AU160" s="468"/>
      <c r="AV160" s="468"/>
      <c r="AW160" s="468"/>
      <c r="AX160" s="468"/>
      <c r="AY160" s="468"/>
      <c r="AZ160" s="468"/>
      <c r="BA160" s="468"/>
      <c r="BB160" s="468"/>
      <c r="BC160" s="468"/>
      <c r="BD160" s="468"/>
      <c r="BE160" s="468"/>
      <c r="BF160" s="468"/>
      <c r="BG160" s="468"/>
      <c r="BH160" s="468"/>
      <c r="BI160" s="468"/>
      <c r="BJ160" s="468"/>
      <c r="BK160" s="468"/>
      <c r="BL160" s="468"/>
      <c r="BM160" s="468"/>
      <c r="BN160" s="468"/>
      <c r="BO160" s="468"/>
      <c r="BP160" s="468"/>
      <c r="BQ160" s="468"/>
      <c r="BR160" s="468"/>
      <c r="BS160" s="468"/>
      <c r="BT160" s="468"/>
      <c r="BU160" s="468"/>
      <c r="BV160" s="468"/>
      <c r="BW160" s="468"/>
      <c r="BX160" s="468"/>
      <c r="BY160" s="468"/>
      <c r="BZ160" s="473"/>
    </row>
    <row r="161" spans="2:78" ht="17.100000000000001" customHeight="1" x14ac:dyDescent="0.15">
      <c r="B161" s="198"/>
      <c r="C161" s="469"/>
      <c r="D161" s="469"/>
      <c r="E161" s="469"/>
      <c r="F161" s="469"/>
      <c r="G161" s="469"/>
      <c r="H161" s="469"/>
      <c r="I161" s="469"/>
      <c r="J161" s="469"/>
      <c r="K161" s="469"/>
      <c r="L161" s="469"/>
      <c r="M161" s="469"/>
      <c r="N161" s="469"/>
      <c r="O161" s="469"/>
      <c r="P161" s="469"/>
      <c r="Q161" s="469"/>
      <c r="R161" s="469"/>
      <c r="S161" s="469"/>
      <c r="T161" s="469"/>
      <c r="U161" s="469"/>
      <c r="V161" s="469"/>
      <c r="W161" s="469"/>
      <c r="X161" s="469"/>
      <c r="Y161" s="469"/>
      <c r="Z161" s="469"/>
      <c r="AA161" s="469"/>
      <c r="AB161" s="469"/>
      <c r="AC161" s="469"/>
      <c r="AD161" s="469"/>
      <c r="AE161" s="469"/>
      <c r="AF161" s="469"/>
      <c r="AG161" s="469"/>
      <c r="AH161" s="469"/>
      <c r="AI161" s="469"/>
      <c r="AJ161" s="469"/>
      <c r="AK161" s="469"/>
      <c r="AL161" s="469"/>
      <c r="AM161" s="198"/>
      <c r="AO161" s="473"/>
      <c r="AP161" s="468"/>
      <c r="AQ161" s="468"/>
      <c r="AR161" s="468"/>
      <c r="AS161" s="468"/>
      <c r="AT161" s="468"/>
      <c r="AU161" s="468"/>
      <c r="AV161" s="468"/>
      <c r="AW161" s="468"/>
      <c r="AX161" s="468"/>
      <c r="AY161" s="468"/>
      <c r="AZ161" s="468"/>
      <c r="BA161" s="468"/>
      <c r="BB161" s="468"/>
      <c r="BC161" s="468"/>
      <c r="BD161" s="468"/>
      <c r="BE161" s="468"/>
      <c r="BF161" s="468"/>
      <c r="BG161" s="468"/>
      <c r="BH161" s="468"/>
      <c r="BI161" s="468"/>
      <c r="BJ161" s="468"/>
      <c r="BK161" s="468"/>
      <c r="BL161" s="468"/>
      <c r="BM161" s="468"/>
      <c r="BN161" s="468"/>
      <c r="BO161" s="468"/>
      <c r="BP161" s="468"/>
      <c r="BQ161" s="468"/>
      <c r="BR161" s="468"/>
      <c r="BS161" s="468"/>
      <c r="BT161" s="468"/>
      <c r="BU161" s="468"/>
      <c r="BV161" s="468"/>
      <c r="BW161" s="468"/>
      <c r="BX161" s="468"/>
      <c r="BY161" s="468"/>
      <c r="BZ161" s="473"/>
    </row>
    <row r="162" spans="2:78" ht="17.100000000000001" customHeight="1" x14ac:dyDescent="0.15">
      <c r="B162" s="198"/>
      <c r="C162" s="469"/>
      <c r="D162" s="469"/>
      <c r="E162" s="469"/>
      <c r="F162" s="469"/>
      <c r="G162" s="469"/>
      <c r="H162" s="469"/>
      <c r="I162" s="469"/>
      <c r="J162" s="469"/>
      <c r="K162" s="469"/>
      <c r="L162" s="469"/>
      <c r="M162" s="469"/>
      <c r="N162" s="469"/>
      <c r="O162" s="469"/>
      <c r="P162" s="469"/>
      <c r="Q162" s="469"/>
      <c r="R162" s="469"/>
      <c r="S162" s="469"/>
      <c r="T162" s="469"/>
      <c r="U162" s="469"/>
      <c r="V162" s="469"/>
      <c r="W162" s="469"/>
      <c r="X162" s="469"/>
      <c r="Y162" s="469"/>
      <c r="Z162" s="469"/>
      <c r="AA162" s="469"/>
      <c r="AB162" s="469"/>
      <c r="AC162" s="469"/>
      <c r="AD162" s="469"/>
      <c r="AE162" s="469"/>
      <c r="AF162" s="469"/>
      <c r="AG162" s="469"/>
      <c r="AH162" s="469"/>
      <c r="AI162" s="469"/>
      <c r="AJ162" s="469"/>
      <c r="AK162" s="469"/>
      <c r="AL162" s="469"/>
      <c r="AM162" s="198"/>
      <c r="AO162" s="473"/>
      <c r="AP162" s="468"/>
      <c r="AQ162" s="468"/>
      <c r="AR162" s="468"/>
      <c r="AS162" s="468"/>
      <c r="AT162" s="468"/>
      <c r="AU162" s="468"/>
      <c r="AV162" s="468"/>
      <c r="AW162" s="468"/>
      <c r="AX162" s="468"/>
      <c r="AY162" s="468"/>
      <c r="AZ162" s="468"/>
      <c r="BA162" s="468"/>
      <c r="BB162" s="468"/>
      <c r="BC162" s="468"/>
      <c r="BD162" s="468"/>
      <c r="BE162" s="468"/>
      <c r="BF162" s="468"/>
      <c r="BG162" s="468"/>
      <c r="BH162" s="468"/>
      <c r="BI162" s="468"/>
      <c r="BJ162" s="468"/>
      <c r="BK162" s="468"/>
      <c r="BL162" s="468"/>
      <c r="BM162" s="468"/>
      <c r="BN162" s="468"/>
      <c r="BO162" s="468"/>
      <c r="BP162" s="468"/>
      <c r="BQ162" s="468"/>
      <c r="BR162" s="468"/>
      <c r="BS162" s="468"/>
      <c r="BT162" s="468"/>
      <c r="BU162" s="468"/>
      <c r="BV162" s="468"/>
      <c r="BW162" s="468"/>
      <c r="BX162" s="468"/>
      <c r="BY162" s="468"/>
      <c r="BZ162" s="473"/>
    </row>
    <row r="163" spans="2:78" ht="17.100000000000001" customHeight="1" x14ac:dyDescent="0.15">
      <c r="B163" s="198"/>
      <c r="C163" s="469"/>
      <c r="D163" s="469"/>
      <c r="E163" s="469"/>
      <c r="F163" s="469"/>
      <c r="G163" s="469"/>
      <c r="H163" s="469"/>
      <c r="I163" s="469"/>
      <c r="J163" s="469"/>
      <c r="K163" s="469"/>
      <c r="L163" s="469"/>
      <c r="M163" s="469"/>
      <c r="N163" s="469"/>
      <c r="O163" s="469"/>
      <c r="P163" s="469"/>
      <c r="Q163" s="469"/>
      <c r="R163" s="469"/>
      <c r="S163" s="469"/>
      <c r="T163" s="469"/>
      <c r="U163" s="469"/>
      <c r="V163" s="469"/>
      <c r="W163" s="469"/>
      <c r="X163" s="469"/>
      <c r="Y163" s="469"/>
      <c r="Z163" s="469"/>
      <c r="AA163" s="469"/>
      <c r="AB163" s="469"/>
      <c r="AC163" s="469"/>
      <c r="AD163" s="469"/>
      <c r="AE163" s="469"/>
      <c r="AF163" s="469"/>
      <c r="AG163" s="469"/>
      <c r="AH163" s="469"/>
      <c r="AI163" s="469"/>
      <c r="AJ163" s="469"/>
      <c r="AK163" s="469"/>
      <c r="AL163" s="469"/>
      <c r="AM163" s="198"/>
      <c r="AO163" s="473"/>
      <c r="AP163" s="468"/>
      <c r="AQ163" s="468"/>
      <c r="AR163" s="468"/>
      <c r="AS163" s="468"/>
      <c r="AT163" s="468"/>
      <c r="AU163" s="468"/>
      <c r="AV163" s="468"/>
      <c r="AW163" s="468"/>
      <c r="AX163" s="468"/>
      <c r="AY163" s="468"/>
      <c r="AZ163" s="468"/>
      <c r="BA163" s="468"/>
      <c r="BB163" s="468"/>
      <c r="BC163" s="468"/>
      <c r="BD163" s="468"/>
      <c r="BE163" s="468"/>
      <c r="BF163" s="468"/>
      <c r="BG163" s="468"/>
      <c r="BH163" s="468"/>
      <c r="BI163" s="468"/>
      <c r="BJ163" s="468"/>
      <c r="BK163" s="468"/>
      <c r="BL163" s="468"/>
      <c r="BM163" s="468"/>
      <c r="BN163" s="468"/>
      <c r="BO163" s="468"/>
      <c r="BP163" s="468"/>
      <c r="BQ163" s="468"/>
      <c r="BR163" s="468"/>
      <c r="BS163" s="468"/>
      <c r="BT163" s="468"/>
      <c r="BU163" s="468"/>
      <c r="BV163" s="468"/>
      <c r="BW163" s="468"/>
      <c r="BX163" s="468"/>
      <c r="BY163" s="468"/>
      <c r="BZ163" s="473"/>
    </row>
    <row r="164" spans="2:78" ht="17.100000000000001" customHeight="1" x14ac:dyDescent="0.15">
      <c r="B164" s="198"/>
      <c r="C164" s="469"/>
      <c r="D164" s="469"/>
      <c r="E164" s="469"/>
      <c r="F164" s="469"/>
      <c r="G164" s="469"/>
      <c r="H164" s="469"/>
      <c r="I164" s="469"/>
      <c r="J164" s="469"/>
      <c r="K164" s="469"/>
      <c r="L164" s="469"/>
      <c r="M164" s="469"/>
      <c r="N164" s="469"/>
      <c r="O164" s="469"/>
      <c r="P164" s="469"/>
      <c r="Q164" s="469"/>
      <c r="R164" s="469"/>
      <c r="S164" s="469"/>
      <c r="T164" s="469"/>
      <c r="U164" s="469"/>
      <c r="V164" s="469"/>
      <c r="W164" s="469"/>
      <c r="X164" s="469"/>
      <c r="Y164" s="469"/>
      <c r="Z164" s="469"/>
      <c r="AA164" s="469"/>
      <c r="AB164" s="469"/>
      <c r="AC164" s="469"/>
      <c r="AD164" s="469"/>
      <c r="AE164" s="469"/>
      <c r="AF164" s="469"/>
      <c r="AG164" s="469"/>
      <c r="AH164" s="469"/>
      <c r="AI164" s="469"/>
      <c r="AJ164" s="469"/>
      <c r="AK164" s="469"/>
      <c r="AL164" s="469"/>
      <c r="AM164" s="198"/>
      <c r="AO164" s="473"/>
      <c r="AP164" s="468"/>
      <c r="AQ164" s="468"/>
      <c r="AR164" s="468"/>
      <c r="AS164" s="468"/>
      <c r="AT164" s="468"/>
      <c r="AU164" s="468"/>
      <c r="AV164" s="468"/>
      <c r="AW164" s="468"/>
      <c r="AX164" s="468"/>
      <c r="AY164" s="468"/>
      <c r="AZ164" s="468"/>
      <c r="BA164" s="468"/>
      <c r="BB164" s="468"/>
      <c r="BC164" s="468"/>
      <c r="BD164" s="468"/>
      <c r="BE164" s="468"/>
      <c r="BF164" s="468"/>
      <c r="BG164" s="468"/>
      <c r="BH164" s="468"/>
      <c r="BI164" s="468"/>
      <c r="BJ164" s="468"/>
      <c r="BK164" s="468"/>
      <c r="BL164" s="468"/>
      <c r="BM164" s="468"/>
      <c r="BN164" s="468"/>
      <c r="BO164" s="468"/>
      <c r="BP164" s="468"/>
      <c r="BQ164" s="468"/>
      <c r="BR164" s="468"/>
      <c r="BS164" s="468"/>
      <c r="BT164" s="468"/>
      <c r="BU164" s="468"/>
      <c r="BV164" s="468"/>
      <c r="BW164" s="468"/>
      <c r="BX164" s="468"/>
      <c r="BY164" s="468"/>
      <c r="BZ164" s="473"/>
    </row>
    <row r="165" spans="2:78" ht="17.100000000000001" customHeight="1" x14ac:dyDescent="0.15">
      <c r="B165" s="198"/>
      <c r="C165" s="469"/>
      <c r="D165" s="469"/>
      <c r="E165" s="469"/>
      <c r="F165" s="469"/>
      <c r="G165" s="469"/>
      <c r="H165" s="469"/>
      <c r="I165" s="469"/>
      <c r="J165" s="469"/>
      <c r="K165" s="469"/>
      <c r="L165" s="469"/>
      <c r="M165" s="469"/>
      <c r="N165" s="469"/>
      <c r="O165" s="469"/>
      <c r="P165" s="469"/>
      <c r="Q165" s="469"/>
      <c r="R165" s="469"/>
      <c r="S165" s="469"/>
      <c r="T165" s="469"/>
      <c r="U165" s="469"/>
      <c r="V165" s="469"/>
      <c r="W165" s="469"/>
      <c r="X165" s="469"/>
      <c r="Y165" s="469"/>
      <c r="Z165" s="469"/>
      <c r="AA165" s="469"/>
      <c r="AB165" s="469"/>
      <c r="AC165" s="469"/>
      <c r="AD165" s="469"/>
      <c r="AE165" s="469"/>
      <c r="AF165" s="469"/>
      <c r="AG165" s="469"/>
      <c r="AH165" s="469"/>
      <c r="AI165" s="469"/>
      <c r="AJ165" s="469"/>
      <c r="AK165" s="469"/>
      <c r="AL165" s="469"/>
      <c r="AM165" s="198"/>
      <c r="AO165" s="473"/>
      <c r="AP165" s="468"/>
      <c r="AQ165" s="468"/>
      <c r="AR165" s="468"/>
      <c r="AS165" s="468"/>
      <c r="AT165" s="468"/>
      <c r="AU165" s="468"/>
      <c r="AV165" s="468"/>
      <c r="AW165" s="468"/>
      <c r="AX165" s="468"/>
      <c r="AY165" s="468"/>
      <c r="AZ165" s="468"/>
      <c r="BA165" s="468"/>
      <c r="BB165" s="468"/>
      <c r="BC165" s="468"/>
      <c r="BD165" s="468"/>
      <c r="BE165" s="468"/>
      <c r="BF165" s="468"/>
      <c r="BG165" s="468"/>
      <c r="BH165" s="468"/>
      <c r="BI165" s="468"/>
      <c r="BJ165" s="468"/>
      <c r="BK165" s="468"/>
      <c r="BL165" s="468"/>
      <c r="BM165" s="468"/>
      <c r="BN165" s="468"/>
      <c r="BO165" s="468"/>
      <c r="BP165" s="468"/>
      <c r="BQ165" s="468"/>
      <c r="BR165" s="468"/>
      <c r="BS165" s="468"/>
      <c r="BT165" s="468"/>
      <c r="BU165" s="468"/>
      <c r="BV165" s="468"/>
      <c r="BW165" s="468"/>
      <c r="BX165" s="468"/>
      <c r="BY165" s="468"/>
      <c r="BZ165" s="473"/>
    </row>
    <row r="166" spans="2:78" ht="17.100000000000001" customHeight="1" x14ac:dyDescent="0.15">
      <c r="B166" s="198"/>
      <c r="C166" s="469"/>
      <c r="D166" s="469"/>
      <c r="E166" s="469"/>
      <c r="F166" s="469"/>
      <c r="G166" s="469"/>
      <c r="H166" s="469"/>
      <c r="I166" s="469"/>
      <c r="J166" s="469"/>
      <c r="K166" s="469"/>
      <c r="L166" s="469"/>
      <c r="M166" s="469"/>
      <c r="N166" s="469"/>
      <c r="O166" s="469"/>
      <c r="P166" s="469"/>
      <c r="Q166" s="469"/>
      <c r="R166" s="469"/>
      <c r="S166" s="469"/>
      <c r="T166" s="469"/>
      <c r="U166" s="469"/>
      <c r="V166" s="469"/>
      <c r="W166" s="469"/>
      <c r="X166" s="469"/>
      <c r="Y166" s="469"/>
      <c r="Z166" s="469"/>
      <c r="AA166" s="469"/>
      <c r="AB166" s="469"/>
      <c r="AC166" s="469"/>
      <c r="AD166" s="469"/>
      <c r="AE166" s="469"/>
      <c r="AF166" s="469"/>
      <c r="AG166" s="469"/>
      <c r="AH166" s="469"/>
      <c r="AI166" s="469"/>
      <c r="AJ166" s="469"/>
      <c r="AK166" s="469"/>
      <c r="AL166" s="469"/>
      <c r="AM166" s="198"/>
      <c r="AO166" s="473"/>
      <c r="AP166" s="468"/>
      <c r="AQ166" s="468"/>
      <c r="AR166" s="468"/>
      <c r="AS166" s="468"/>
      <c r="AT166" s="468"/>
      <c r="AU166" s="468"/>
      <c r="AV166" s="468"/>
      <c r="AW166" s="468"/>
      <c r="AX166" s="468"/>
      <c r="AY166" s="468"/>
      <c r="AZ166" s="468"/>
      <c r="BA166" s="468"/>
      <c r="BB166" s="468"/>
      <c r="BC166" s="468"/>
      <c r="BD166" s="468"/>
      <c r="BE166" s="468"/>
      <c r="BF166" s="468"/>
      <c r="BG166" s="468"/>
      <c r="BH166" s="468"/>
      <c r="BI166" s="468"/>
      <c r="BJ166" s="468"/>
      <c r="BK166" s="468"/>
      <c r="BL166" s="468"/>
      <c r="BM166" s="468"/>
      <c r="BN166" s="468"/>
      <c r="BO166" s="468"/>
      <c r="BP166" s="468"/>
      <c r="BQ166" s="468"/>
      <c r="BR166" s="468"/>
      <c r="BS166" s="468"/>
      <c r="BT166" s="468"/>
      <c r="BU166" s="468"/>
      <c r="BV166" s="468"/>
      <c r="BW166" s="468"/>
      <c r="BX166" s="468"/>
      <c r="BY166" s="468"/>
      <c r="BZ166" s="473"/>
    </row>
    <row r="167" spans="2:78" ht="17.100000000000001" customHeight="1" x14ac:dyDescent="0.15">
      <c r="B167" s="198"/>
      <c r="C167" s="469"/>
      <c r="D167" s="469"/>
      <c r="E167" s="469"/>
      <c r="F167" s="469"/>
      <c r="G167" s="469"/>
      <c r="H167" s="469"/>
      <c r="I167" s="469"/>
      <c r="J167" s="469"/>
      <c r="K167" s="469"/>
      <c r="L167" s="469"/>
      <c r="M167" s="469"/>
      <c r="N167" s="469"/>
      <c r="O167" s="469"/>
      <c r="P167" s="469"/>
      <c r="Q167" s="469"/>
      <c r="R167" s="469"/>
      <c r="S167" s="469"/>
      <c r="T167" s="469"/>
      <c r="U167" s="469"/>
      <c r="V167" s="469"/>
      <c r="W167" s="469"/>
      <c r="X167" s="469"/>
      <c r="Y167" s="469"/>
      <c r="Z167" s="469"/>
      <c r="AA167" s="469"/>
      <c r="AB167" s="469"/>
      <c r="AC167" s="469"/>
      <c r="AD167" s="469"/>
      <c r="AE167" s="469"/>
      <c r="AF167" s="469"/>
      <c r="AG167" s="469"/>
      <c r="AH167" s="469"/>
      <c r="AI167" s="469"/>
      <c r="AJ167" s="469"/>
      <c r="AK167" s="469"/>
      <c r="AL167" s="469"/>
      <c r="AM167" s="198"/>
      <c r="AO167" s="473"/>
      <c r="AP167" s="468"/>
      <c r="AQ167" s="468"/>
      <c r="AR167" s="468"/>
      <c r="AS167" s="468"/>
      <c r="AT167" s="468"/>
      <c r="AU167" s="468"/>
      <c r="AV167" s="468"/>
      <c r="AW167" s="468"/>
      <c r="AX167" s="468"/>
      <c r="AY167" s="468"/>
      <c r="AZ167" s="468"/>
      <c r="BA167" s="468"/>
      <c r="BB167" s="468"/>
      <c r="BC167" s="468"/>
      <c r="BD167" s="468"/>
      <c r="BE167" s="468"/>
      <c r="BF167" s="468"/>
      <c r="BG167" s="468"/>
      <c r="BH167" s="468"/>
      <c r="BI167" s="468"/>
      <c r="BJ167" s="468"/>
      <c r="BK167" s="468"/>
      <c r="BL167" s="468"/>
      <c r="BM167" s="468"/>
      <c r="BN167" s="468"/>
      <c r="BO167" s="468"/>
      <c r="BP167" s="468"/>
      <c r="BQ167" s="468"/>
      <c r="BR167" s="468"/>
      <c r="BS167" s="468"/>
      <c r="BT167" s="468"/>
      <c r="BU167" s="468"/>
      <c r="BV167" s="468"/>
      <c r="BW167" s="468"/>
      <c r="BX167" s="468"/>
      <c r="BY167" s="468"/>
      <c r="BZ167" s="473"/>
    </row>
    <row r="168" spans="2:78" ht="17.100000000000001" customHeight="1" x14ac:dyDescent="0.15">
      <c r="B168" s="198"/>
      <c r="C168" s="469"/>
      <c r="D168" s="469"/>
      <c r="E168" s="469"/>
      <c r="F168" s="469"/>
      <c r="G168" s="469"/>
      <c r="H168" s="469"/>
      <c r="I168" s="469"/>
      <c r="J168" s="469"/>
      <c r="K168" s="469"/>
      <c r="L168" s="469"/>
      <c r="M168" s="469"/>
      <c r="N168" s="469"/>
      <c r="O168" s="469"/>
      <c r="P168" s="469"/>
      <c r="Q168" s="469"/>
      <c r="R168" s="469"/>
      <c r="S168" s="469"/>
      <c r="T168" s="469"/>
      <c r="U168" s="469"/>
      <c r="V168" s="469"/>
      <c r="W168" s="469"/>
      <c r="X168" s="469"/>
      <c r="Y168" s="469"/>
      <c r="Z168" s="469"/>
      <c r="AA168" s="469"/>
      <c r="AB168" s="469"/>
      <c r="AC168" s="469"/>
      <c r="AD168" s="469"/>
      <c r="AE168" s="469"/>
      <c r="AF168" s="469"/>
      <c r="AG168" s="469"/>
      <c r="AH168" s="469"/>
      <c r="AI168" s="469"/>
      <c r="AJ168" s="469"/>
      <c r="AK168" s="469"/>
      <c r="AL168" s="469"/>
      <c r="AM168" s="198"/>
      <c r="AO168" s="473"/>
      <c r="AP168" s="468"/>
      <c r="AQ168" s="468"/>
      <c r="AR168" s="468"/>
      <c r="AS168" s="468"/>
      <c r="AT168" s="468"/>
      <c r="AU168" s="468"/>
      <c r="AV168" s="468"/>
      <c r="AW168" s="468"/>
      <c r="AX168" s="468"/>
      <c r="AY168" s="468"/>
      <c r="AZ168" s="468"/>
      <c r="BA168" s="468"/>
      <c r="BB168" s="468"/>
      <c r="BC168" s="468"/>
      <c r="BD168" s="468"/>
      <c r="BE168" s="468"/>
      <c r="BF168" s="468"/>
      <c r="BG168" s="468"/>
      <c r="BH168" s="468"/>
      <c r="BI168" s="468"/>
      <c r="BJ168" s="468"/>
      <c r="BK168" s="468"/>
      <c r="BL168" s="468"/>
      <c r="BM168" s="468"/>
      <c r="BN168" s="468"/>
      <c r="BO168" s="468"/>
      <c r="BP168" s="468"/>
      <c r="BQ168" s="468"/>
      <c r="BR168" s="468"/>
      <c r="BS168" s="468"/>
      <c r="BT168" s="468"/>
      <c r="BU168" s="468"/>
      <c r="BV168" s="468"/>
      <c r="BW168" s="468"/>
      <c r="BX168" s="468"/>
      <c r="BY168" s="468"/>
      <c r="BZ168" s="473"/>
    </row>
    <row r="169" spans="2:78" ht="17.100000000000001" customHeight="1" x14ac:dyDescent="0.15">
      <c r="B169" s="198"/>
      <c r="C169" s="469"/>
      <c r="D169" s="469"/>
      <c r="E169" s="469"/>
      <c r="F169" s="469"/>
      <c r="G169" s="469"/>
      <c r="H169" s="469"/>
      <c r="I169" s="469"/>
      <c r="J169" s="469"/>
      <c r="K169" s="469"/>
      <c r="L169" s="469"/>
      <c r="M169" s="469"/>
      <c r="N169" s="469"/>
      <c r="O169" s="469"/>
      <c r="P169" s="469"/>
      <c r="Q169" s="469"/>
      <c r="R169" s="469"/>
      <c r="S169" s="469"/>
      <c r="T169" s="469"/>
      <c r="U169" s="469"/>
      <c r="V169" s="469"/>
      <c r="W169" s="469"/>
      <c r="X169" s="469"/>
      <c r="Y169" s="469"/>
      <c r="Z169" s="469"/>
      <c r="AA169" s="469"/>
      <c r="AB169" s="469"/>
      <c r="AC169" s="469"/>
      <c r="AD169" s="469"/>
      <c r="AE169" s="469"/>
      <c r="AF169" s="469"/>
      <c r="AG169" s="469"/>
      <c r="AH169" s="469"/>
      <c r="AI169" s="469"/>
      <c r="AJ169" s="469"/>
      <c r="AK169" s="469"/>
      <c r="AL169" s="469"/>
      <c r="AM169" s="198"/>
      <c r="AO169" s="473"/>
      <c r="AP169" s="468"/>
      <c r="AQ169" s="468"/>
      <c r="AR169" s="468"/>
      <c r="AS169" s="468"/>
      <c r="AT169" s="468"/>
      <c r="AU169" s="468"/>
      <c r="AV169" s="468"/>
      <c r="AW169" s="468"/>
      <c r="AX169" s="468"/>
      <c r="AY169" s="468"/>
      <c r="AZ169" s="468"/>
      <c r="BA169" s="468"/>
      <c r="BB169" s="468"/>
      <c r="BC169" s="468"/>
      <c r="BD169" s="468"/>
      <c r="BE169" s="468"/>
      <c r="BF169" s="468"/>
      <c r="BG169" s="468"/>
      <c r="BH169" s="468"/>
      <c r="BI169" s="468"/>
      <c r="BJ169" s="468"/>
      <c r="BK169" s="468"/>
      <c r="BL169" s="468"/>
      <c r="BM169" s="468"/>
      <c r="BN169" s="468"/>
      <c r="BO169" s="468"/>
      <c r="BP169" s="468"/>
      <c r="BQ169" s="468"/>
      <c r="BR169" s="468"/>
      <c r="BS169" s="468"/>
      <c r="BT169" s="468"/>
      <c r="BU169" s="468"/>
      <c r="BV169" s="468"/>
      <c r="BW169" s="468"/>
      <c r="BX169" s="468"/>
      <c r="BY169" s="468"/>
      <c r="BZ169" s="473"/>
    </row>
    <row r="170" spans="2:78" ht="17.100000000000001" customHeight="1" x14ac:dyDescent="0.15">
      <c r="B170" s="198"/>
      <c r="C170" s="469"/>
      <c r="D170" s="469"/>
      <c r="E170" s="469"/>
      <c r="F170" s="469"/>
      <c r="G170" s="469"/>
      <c r="H170" s="469"/>
      <c r="I170" s="469"/>
      <c r="J170" s="469"/>
      <c r="K170" s="469"/>
      <c r="L170" s="469"/>
      <c r="M170" s="469"/>
      <c r="N170" s="469"/>
      <c r="O170" s="469"/>
      <c r="P170" s="469"/>
      <c r="Q170" s="469"/>
      <c r="R170" s="469"/>
      <c r="S170" s="469"/>
      <c r="T170" s="469"/>
      <c r="U170" s="469"/>
      <c r="V170" s="469"/>
      <c r="W170" s="469"/>
      <c r="X170" s="469"/>
      <c r="Y170" s="469"/>
      <c r="Z170" s="469"/>
      <c r="AA170" s="469"/>
      <c r="AB170" s="469"/>
      <c r="AC170" s="469"/>
      <c r="AD170" s="469"/>
      <c r="AE170" s="469"/>
      <c r="AF170" s="469"/>
      <c r="AG170" s="469"/>
      <c r="AH170" s="469"/>
      <c r="AI170" s="469"/>
      <c r="AJ170" s="469"/>
      <c r="AK170" s="469"/>
      <c r="AL170" s="469"/>
      <c r="AM170" s="198"/>
      <c r="AO170" s="473"/>
      <c r="AP170" s="468"/>
      <c r="AQ170" s="468"/>
      <c r="AR170" s="468"/>
      <c r="AS170" s="468"/>
      <c r="AT170" s="468"/>
      <c r="AU170" s="468"/>
      <c r="AV170" s="468"/>
      <c r="AW170" s="468"/>
      <c r="AX170" s="468"/>
      <c r="AY170" s="468"/>
      <c r="AZ170" s="468"/>
      <c r="BA170" s="468"/>
      <c r="BB170" s="468"/>
      <c r="BC170" s="468"/>
      <c r="BD170" s="468"/>
      <c r="BE170" s="468"/>
      <c r="BF170" s="468"/>
      <c r="BG170" s="468"/>
      <c r="BH170" s="468"/>
      <c r="BI170" s="468"/>
      <c r="BJ170" s="468"/>
      <c r="BK170" s="468"/>
      <c r="BL170" s="468"/>
      <c r="BM170" s="468"/>
      <c r="BN170" s="468"/>
      <c r="BO170" s="468"/>
      <c r="BP170" s="468"/>
      <c r="BQ170" s="468"/>
      <c r="BR170" s="468"/>
      <c r="BS170" s="468"/>
      <c r="BT170" s="468"/>
      <c r="BU170" s="468"/>
      <c r="BV170" s="468"/>
      <c r="BW170" s="468"/>
      <c r="BX170" s="468"/>
      <c r="BY170" s="468"/>
      <c r="BZ170" s="473"/>
    </row>
    <row r="171" spans="2:78" ht="17.100000000000001" customHeight="1" x14ac:dyDescent="0.15">
      <c r="B171" s="198"/>
      <c r="C171" s="469"/>
      <c r="D171" s="469"/>
      <c r="E171" s="469"/>
      <c r="F171" s="469"/>
      <c r="G171" s="469"/>
      <c r="H171" s="469"/>
      <c r="I171" s="469"/>
      <c r="J171" s="469"/>
      <c r="K171" s="469"/>
      <c r="L171" s="469"/>
      <c r="M171" s="469"/>
      <c r="N171" s="469"/>
      <c r="O171" s="469"/>
      <c r="P171" s="469"/>
      <c r="Q171" s="469"/>
      <c r="R171" s="469"/>
      <c r="S171" s="469"/>
      <c r="T171" s="469"/>
      <c r="U171" s="469"/>
      <c r="V171" s="469"/>
      <c r="W171" s="469"/>
      <c r="X171" s="469"/>
      <c r="Y171" s="469"/>
      <c r="Z171" s="469"/>
      <c r="AA171" s="469"/>
      <c r="AB171" s="469"/>
      <c r="AC171" s="469"/>
      <c r="AD171" s="469"/>
      <c r="AE171" s="469"/>
      <c r="AF171" s="469"/>
      <c r="AG171" s="469"/>
      <c r="AH171" s="469"/>
      <c r="AI171" s="469"/>
      <c r="AJ171" s="469"/>
      <c r="AK171" s="469"/>
      <c r="AL171" s="469"/>
      <c r="AM171" s="198"/>
      <c r="AO171" s="473"/>
      <c r="AP171" s="468"/>
      <c r="AQ171" s="468"/>
      <c r="AR171" s="468"/>
      <c r="AS171" s="468"/>
      <c r="AT171" s="468"/>
      <c r="AU171" s="468"/>
      <c r="AV171" s="468"/>
      <c r="AW171" s="468"/>
      <c r="AX171" s="468"/>
      <c r="AY171" s="468"/>
      <c r="AZ171" s="468"/>
      <c r="BA171" s="468"/>
      <c r="BB171" s="468"/>
      <c r="BC171" s="468"/>
      <c r="BD171" s="468"/>
      <c r="BE171" s="468"/>
      <c r="BF171" s="468"/>
      <c r="BG171" s="468"/>
      <c r="BH171" s="468"/>
      <c r="BI171" s="468"/>
      <c r="BJ171" s="468"/>
      <c r="BK171" s="468"/>
      <c r="BL171" s="468"/>
      <c r="BM171" s="468"/>
      <c r="BN171" s="468"/>
      <c r="BO171" s="468"/>
      <c r="BP171" s="468"/>
      <c r="BQ171" s="468"/>
      <c r="BR171" s="468"/>
      <c r="BS171" s="468"/>
      <c r="BT171" s="468"/>
      <c r="BU171" s="468"/>
      <c r="BV171" s="468"/>
      <c r="BW171" s="468"/>
      <c r="BX171" s="468"/>
      <c r="BY171" s="468"/>
      <c r="BZ171" s="473"/>
    </row>
    <row r="172" spans="2:78" ht="17.100000000000001" customHeight="1" x14ac:dyDescent="0.15">
      <c r="B172" s="198"/>
      <c r="C172" s="469"/>
      <c r="D172" s="469"/>
      <c r="E172" s="469"/>
      <c r="F172" s="469"/>
      <c r="G172" s="469"/>
      <c r="H172" s="469"/>
      <c r="I172" s="469"/>
      <c r="J172" s="469"/>
      <c r="K172" s="469"/>
      <c r="L172" s="469"/>
      <c r="M172" s="469"/>
      <c r="N172" s="469"/>
      <c r="O172" s="469"/>
      <c r="P172" s="469"/>
      <c r="Q172" s="469"/>
      <c r="R172" s="469"/>
      <c r="S172" s="469"/>
      <c r="T172" s="469"/>
      <c r="U172" s="469"/>
      <c r="V172" s="469"/>
      <c r="W172" s="469"/>
      <c r="X172" s="469"/>
      <c r="Y172" s="469"/>
      <c r="Z172" s="469"/>
      <c r="AA172" s="469"/>
      <c r="AB172" s="469"/>
      <c r="AC172" s="469"/>
      <c r="AD172" s="469"/>
      <c r="AE172" s="469"/>
      <c r="AF172" s="469"/>
      <c r="AG172" s="469"/>
      <c r="AH172" s="469"/>
      <c r="AI172" s="469"/>
      <c r="AJ172" s="469"/>
      <c r="AK172" s="469"/>
      <c r="AL172" s="469"/>
      <c r="AM172" s="198"/>
      <c r="AO172" s="473"/>
      <c r="AP172" s="468"/>
      <c r="AQ172" s="468"/>
      <c r="AR172" s="468"/>
      <c r="AS172" s="468"/>
      <c r="AT172" s="468"/>
      <c r="AU172" s="468"/>
      <c r="AV172" s="468"/>
      <c r="AW172" s="468"/>
      <c r="AX172" s="468"/>
      <c r="AY172" s="468"/>
      <c r="AZ172" s="468"/>
      <c r="BA172" s="468"/>
      <c r="BB172" s="468"/>
      <c r="BC172" s="468"/>
      <c r="BD172" s="468"/>
      <c r="BE172" s="468"/>
      <c r="BF172" s="468"/>
      <c r="BG172" s="468"/>
      <c r="BH172" s="468"/>
      <c r="BI172" s="468"/>
      <c r="BJ172" s="468"/>
      <c r="BK172" s="468"/>
      <c r="BL172" s="468"/>
      <c r="BM172" s="468"/>
      <c r="BN172" s="468"/>
      <c r="BO172" s="468"/>
      <c r="BP172" s="468"/>
      <c r="BQ172" s="468"/>
      <c r="BR172" s="468"/>
      <c r="BS172" s="468"/>
      <c r="BT172" s="468"/>
      <c r="BU172" s="468"/>
      <c r="BV172" s="468"/>
      <c r="BW172" s="468"/>
      <c r="BX172" s="468"/>
      <c r="BY172" s="468"/>
      <c r="BZ172" s="473"/>
    </row>
    <row r="173" spans="2:78" ht="17.100000000000001" customHeight="1" x14ac:dyDescent="0.15">
      <c r="B173" s="198"/>
      <c r="C173" s="469"/>
      <c r="D173" s="469"/>
      <c r="E173" s="469"/>
      <c r="F173" s="469"/>
      <c r="G173" s="469"/>
      <c r="H173" s="469"/>
      <c r="I173" s="469"/>
      <c r="J173" s="469"/>
      <c r="K173" s="469"/>
      <c r="L173" s="469"/>
      <c r="M173" s="469"/>
      <c r="N173" s="469"/>
      <c r="O173" s="469"/>
      <c r="P173" s="469"/>
      <c r="Q173" s="469"/>
      <c r="R173" s="469"/>
      <c r="S173" s="469"/>
      <c r="T173" s="469"/>
      <c r="U173" s="469"/>
      <c r="V173" s="469"/>
      <c r="W173" s="469"/>
      <c r="X173" s="469"/>
      <c r="Y173" s="469"/>
      <c r="Z173" s="469"/>
      <c r="AA173" s="469"/>
      <c r="AB173" s="469"/>
      <c r="AC173" s="469"/>
      <c r="AD173" s="469"/>
      <c r="AE173" s="469"/>
      <c r="AF173" s="469"/>
      <c r="AG173" s="469"/>
      <c r="AH173" s="469"/>
      <c r="AI173" s="469"/>
      <c r="AJ173" s="469"/>
      <c r="AK173" s="469"/>
      <c r="AL173" s="469"/>
      <c r="AM173" s="198"/>
      <c r="AO173" s="473"/>
      <c r="AP173" s="468"/>
      <c r="AQ173" s="468"/>
      <c r="AR173" s="468"/>
      <c r="AS173" s="468"/>
      <c r="AT173" s="468"/>
      <c r="AU173" s="468"/>
      <c r="AV173" s="468"/>
      <c r="AW173" s="468"/>
      <c r="AX173" s="468"/>
      <c r="AY173" s="468"/>
      <c r="AZ173" s="468"/>
      <c r="BA173" s="468"/>
      <c r="BB173" s="468"/>
      <c r="BC173" s="468"/>
      <c r="BD173" s="468"/>
      <c r="BE173" s="468"/>
      <c r="BF173" s="468"/>
      <c r="BG173" s="468"/>
      <c r="BH173" s="468"/>
      <c r="BI173" s="468"/>
      <c r="BJ173" s="468"/>
      <c r="BK173" s="468"/>
      <c r="BL173" s="468"/>
      <c r="BM173" s="468"/>
      <c r="BN173" s="468"/>
      <c r="BO173" s="468"/>
      <c r="BP173" s="468"/>
      <c r="BQ173" s="468"/>
      <c r="BR173" s="468"/>
      <c r="BS173" s="468"/>
      <c r="BT173" s="468"/>
      <c r="BU173" s="468"/>
      <c r="BV173" s="468"/>
      <c r="BW173" s="468"/>
      <c r="BX173" s="468"/>
      <c r="BY173" s="468"/>
      <c r="BZ173" s="473"/>
    </row>
    <row r="174" spans="2:78" ht="17.100000000000001" customHeight="1" x14ac:dyDescent="0.15">
      <c r="B174" s="198"/>
      <c r="C174" s="469"/>
      <c r="D174" s="469"/>
      <c r="E174" s="469"/>
      <c r="F174" s="469"/>
      <c r="G174" s="469"/>
      <c r="H174" s="469"/>
      <c r="I174" s="469"/>
      <c r="J174" s="469"/>
      <c r="K174" s="469"/>
      <c r="L174" s="469"/>
      <c r="M174" s="469"/>
      <c r="N174" s="469"/>
      <c r="O174" s="469"/>
      <c r="P174" s="469"/>
      <c r="Q174" s="469"/>
      <c r="R174" s="469"/>
      <c r="S174" s="469"/>
      <c r="T174" s="469"/>
      <c r="U174" s="469"/>
      <c r="V174" s="469"/>
      <c r="W174" s="469"/>
      <c r="X174" s="469"/>
      <c r="Y174" s="469"/>
      <c r="Z174" s="469"/>
      <c r="AA174" s="469"/>
      <c r="AB174" s="469"/>
      <c r="AC174" s="469"/>
      <c r="AD174" s="469"/>
      <c r="AE174" s="469"/>
      <c r="AF174" s="469"/>
      <c r="AG174" s="469"/>
      <c r="AH174" s="469"/>
      <c r="AI174" s="469"/>
      <c r="AJ174" s="469"/>
      <c r="AK174" s="469"/>
      <c r="AL174" s="469"/>
      <c r="AM174" s="198"/>
      <c r="AO174" s="473"/>
      <c r="AP174" s="468"/>
      <c r="AQ174" s="468"/>
      <c r="AR174" s="468"/>
      <c r="AS174" s="468"/>
      <c r="AT174" s="468"/>
      <c r="AU174" s="468"/>
      <c r="AV174" s="468"/>
      <c r="AW174" s="468"/>
      <c r="AX174" s="468"/>
      <c r="AY174" s="468"/>
      <c r="AZ174" s="468"/>
      <c r="BA174" s="468"/>
      <c r="BB174" s="468"/>
      <c r="BC174" s="468"/>
      <c r="BD174" s="468"/>
      <c r="BE174" s="468"/>
      <c r="BF174" s="468"/>
      <c r="BG174" s="468"/>
      <c r="BH174" s="468"/>
      <c r="BI174" s="468"/>
      <c r="BJ174" s="468"/>
      <c r="BK174" s="468"/>
      <c r="BL174" s="468"/>
      <c r="BM174" s="468"/>
      <c r="BN174" s="468"/>
      <c r="BO174" s="468"/>
      <c r="BP174" s="468"/>
      <c r="BQ174" s="468"/>
      <c r="BR174" s="468"/>
      <c r="BS174" s="468"/>
      <c r="BT174" s="468"/>
      <c r="BU174" s="468"/>
      <c r="BV174" s="468"/>
      <c r="BW174" s="468"/>
      <c r="BX174" s="468"/>
      <c r="BY174" s="468"/>
      <c r="BZ174" s="473"/>
    </row>
    <row r="175" spans="2:78" ht="17.100000000000001" customHeight="1" x14ac:dyDescent="0.15">
      <c r="B175" s="198"/>
      <c r="C175" s="469"/>
      <c r="D175" s="469"/>
      <c r="E175" s="469"/>
      <c r="F175" s="469"/>
      <c r="G175" s="469"/>
      <c r="H175" s="469"/>
      <c r="I175" s="469"/>
      <c r="J175" s="469"/>
      <c r="K175" s="469"/>
      <c r="L175" s="469"/>
      <c r="M175" s="469"/>
      <c r="N175" s="469"/>
      <c r="O175" s="469"/>
      <c r="P175" s="469"/>
      <c r="Q175" s="469"/>
      <c r="R175" s="469"/>
      <c r="S175" s="469"/>
      <c r="T175" s="469"/>
      <c r="U175" s="469"/>
      <c r="V175" s="469"/>
      <c r="W175" s="469"/>
      <c r="X175" s="469"/>
      <c r="Y175" s="469"/>
      <c r="Z175" s="469"/>
      <c r="AA175" s="469"/>
      <c r="AB175" s="469"/>
      <c r="AC175" s="469"/>
      <c r="AD175" s="469"/>
      <c r="AE175" s="469"/>
      <c r="AF175" s="469"/>
      <c r="AG175" s="469"/>
      <c r="AH175" s="469"/>
      <c r="AI175" s="469"/>
      <c r="AJ175" s="469"/>
      <c r="AK175" s="469"/>
      <c r="AL175" s="469"/>
      <c r="AM175" s="198"/>
      <c r="AO175" s="473"/>
      <c r="AP175" s="468"/>
      <c r="AQ175" s="468"/>
      <c r="AR175" s="468"/>
      <c r="AS175" s="468"/>
      <c r="AT175" s="468"/>
      <c r="AU175" s="468"/>
      <c r="AV175" s="468"/>
      <c r="AW175" s="468"/>
      <c r="AX175" s="468"/>
      <c r="AY175" s="468"/>
      <c r="AZ175" s="468"/>
      <c r="BA175" s="468"/>
      <c r="BB175" s="468"/>
      <c r="BC175" s="468"/>
      <c r="BD175" s="468"/>
      <c r="BE175" s="468"/>
      <c r="BF175" s="468"/>
      <c r="BG175" s="468"/>
      <c r="BH175" s="468"/>
      <c r="BI175" s="468"/>
      <c r="BJ175" s="468"/>
      <c r="BK175" s="468"/>
      <c r="BL175" s="468"/>
      <c r="BM175" s="468"/>
      <c r="BN175" s="468"/>
      <c r="BO175" s="468"/>
      <c r="BP175" s="468"/>
      <c r="BQ175" s="468"/>
      <c r="BR175" s="468"/>
      <c r="BS175" s="468"/>
      <c r="BT175" s="468"/>
      <c r="BU175" s="468"/>
      <c r="BV175" s="468"/>
      <c r="BW175" s="468"/>
      <c r="BX175" s="468"/>
      <c r="BY175" s="468"/>
      <c r="BZ175" s="473"/>
    </row>
    <row r="176" spans="2:78" ht="17.100000000000001" customHeight="1" x14ac:dyDescent="0.15">
      <c r="B176" s="198"/>
      <c r="C176" s="469"/>
      <c r="D176" s="469"/>
      <c r="E176" s="469"/>
      <c r="F176" s="469"/>
      <c r="G176" s="469"/>
      <c r="H176" s="469"/>
      <c r="I176" s="469"/>
      <c r="J176" s="469"/>
      <c r="K176" s="469"/>
      <c r="L176" s="469"/>
      <c r="M176" s="469"/>
      <c r="N176" s="469"/>
      <c r="O176" s="469"/>
      <c r="P176" s="469"/>
      <c r="Q176" s="469"/>
      <c r="R176" s="469"/>
      <c r="S176" s="469"/>
      <c r="T176" s="469"/>
      <c r="U176" s="469"/>
      <c r="V176" s="469"/>
      <c r="W176" s="469"/>
      <c r="X176" s="469"/>
      <c r="Y176" s="469"/>
      <c r="Z176" s="469"/>
      <c r="AA176" s="469"/>
      <c r="AB176" s="469"/>
      <c r="AC176" s="469"/>
      <c r="AD176" s="469"/>
      <c r="AE176" s="469"/>
      <c r="AF176" s="469"/>
      <c r="AG176" s="469"/>
      <c r="AH176" s="469"/>
      <c r="AI176" s="469"/>
      <c r="AJ176" s="469"/>
      <c r="AK176" s="469"/>
      <c r="AL176" s="469"/>
      <c r="AM176" s="198"/>
      <c r="AO176" s="473"/>
      <c r="AP176" s="468"/>
      <c r="AQ176" s="468"/>
      <c r="AR176" s="468"/>
      <c r="AS176" s="468"/>
      <c r="AT176" s="468"/>
      <c r="AU176" s="468"/>
      <c r="AV176" s="468"/>
      <c r="AW176" s="468"/>
      <c r="AX176" s="468"/>
      <c r="AY176" s="468"/>
      <c r="AZ176" s="468"/>
      <c r="BA176" s="468"/>
      <c r="BB176" s="468"/>
      <c r="BC176" s="468"/>
      <c r="BD176" s="468"/>
      <c r="BE176" s="468"/>
      <c r="BF176" s="468"/>
      <c r="BG176" s="468"/>
      <c r="BH176" s="468"/>
      <c r="BI176" s="468"/>
      <c r="BJ176" s="468"/>
      <c r="BK176" s="468"/>
      <c r="BL176" s="468"/>
      <c r="BM176" s="468"/>
      <c r="BN176" s="468"/>
      <c r="BO176" s="468"/>
      <c r="BP176" s="468"/>
      <c r="BQ176" s="468"/>
      <c r="BR176" s="468"/>
      <c r="BS176" s="468"/>
      <c r="BT176" s="468"/>
      <c r="BU176" s="468"/>
      <c r="BV176" s="468"/>
      <c r="BW176" s="468"/>
      <c r="BX176" s="468"/>
      <c r="BY176" s="468"/>
      <c r="BZ176" s="473"/>
    </row>
    <row r="177" spans="2:78" ht="17.100000000000001" customHeight="1" x14ac:dyDescent="0.15">
      <c r="B177" s="198"/>
      <c r="C177" s="198"/>
      <c r="D177" s="198"/>
      <c r="E177" s="198"/>
      <c r="F177" s="198"/>
      <c r="G177" s="198"/>
      <c r="H177" s="198"/>
      <c r="I177" s="198"/>
      <c r="J177" s="198"/>
      <c r="K177" s="198"/>
      <c r="L177" s="198"/>
      <c r="M177" s="198"/>
      <c r="N177" s="198"/>
      <c r="O177" s="198"/>
      <c r="P177" s="198"/>
      <c r="Q177" s="198"/>
      <c r="R177" s="198"/>
      <c r="S177" s="198"/>
      <c r="T177" s="198"/>
      <c r="U177" s="198"/>
      <c r="V177" s="198"/>
      <c r="W177" s="198"/>
      <c r="X177" s="198"/>
      <c r="Y177" s="198"/>
      <c r="Z177" s="198"/>
      <c r="AA177" s="198"/>
      <c r="AB177" s="198"/>
      <c r="AC177" s="198"/>
      <c r="AD177" s="198"/>
      <c r="AE177" s="198"/>
      <c r="AF177" s="198"/>
      <c r="AG177" s="198"/>
      <c r="AH177" s="198"/>
      <c r="AI177" s="198"/>
      <c r="AJ177" s="198"/>
      <c r="AK177" s="198"/>
      <c r="AL177" s="198"/>
      <c r="AM177" s="198"/>
      <c r="AO177" s="473"/>
      <c r="AP177" s="473"/>
      <c r="AQ177" s="473"/>
      <c r="AR177" s="473"/>
      <c r="AS177" s="473"/>
      <c r="AT177" s="473"/>
      <c r="AU177" s="473"/>
      <c r="AV177" s="473"/>
      <c r="AW177" s="473"/>
      <c r="AX177" s="473"/>
      <c r="AY177" s="473"/>
      <c r="AZ177" s="473"/>
      <c r="BA177" s="473"/>
      <c r="BB177" s="473"/>
      <c r="BC177" s="473"/>
      <c r="BD177" s="473"/>
      <c r="BE177" s="473"/>
      <c r="BF177" s="473"/>
      <c r="BG177" s="473"/>
      <c r="BH177" s="473"/>
      <c r="BI177" s="473"/>
      <c r="BJ177" s="473"/>
      <c r="BK177" s="473"/>
      <c r="BL177" s="473"/>
      <c r="BM177" s="473"/>
      <c r="BN177" s="473"/>
      <c r="BO177" s="473"/>
      <c r="BP177" s="473"/>
      <c r="BQ177" s="473"/>
      <c r="BR177" s="473"/>
      <c r="BS177" s="473"/>
      <c r="BT177" s="473"/>
      <c r="BU177" s="473"/>
      <c r="BV177" s="473"/>
      <c r="BW177" s="473"/>
      <c r="BX177" s="473"/>
      <c r="BY177" s="473"/>
      <c r="BZ177" s="473"/>
    </row>
  </sheetData>
  <sheetProtection sheet="1"/>
  <mergeCells count="12">
    <mergeCell ref="B76:I77"/>
    <mergeCell ref="B41:AM42"/>
    <mergeCell ref="F3:H36"/>
    <mergeCell ref="C3:E22"/>
    <mergeCell ref="I3:K22"/>
    <mergeCell ref="L3:N22"/>
    <mergeCell ref="Q3:S22"/>
    <mergeCell ref="T2:BZ37"/>
    <mergeCell ref="AU40:AV40"/>
    <mergeCell ref="AU39:AV39"/>
    <mergeCell ref="AU38:AV38"/>
    <mergeCell ref="AO41:BB42"/>
  </mergeCells>
  <dataValidations count="1">
    <dataValidation allowBlank="1" showInputMessage="1" showErrorMessage="1" promptTitle=" LOGS" prompt="This is for JOURNALLING and REFLECTION_x000a__x000a_Here you can:_x000a_- enter LOGS with plans, progress or ideas_x000a_- do journalling EXERCISES _x000a_- make NOTES _x000a__x000a_Click on individual cells for specific information and instructions_x000a__x000a__x000a_" sqref="CA1" xr:uid="{9BC44447-1F28-4E3C-B045-1D545DC634FB}"/>
  </dataValidations>
  <printOptions horizontalCentered="1" verticalCentered="1" gridLines="1"/>
  <pageMargins left="0.39370078740157483" right="0.39370078740157483" top="0.39370078740157483" bottom="0.39370078740157483" header="0" footer="0"/>
  <pageSetup paperSize="9" scale="50" fitToWidth="0" fitToHeight="0" orientation="landscape" r:id="rId1"/>
  <headerFooter>
    <oddHeader>&amp;C&amp;"Lucida Console,Bold"GAMEPLAN</oddHeader>
  </headerFooter>
  <drawing r:id="rId2"/>
  <extLst>
    <ext xmlns:x14="http://schemas.microsoft.com/office/spreadsheetml/2009/9/main" uri="{78C0D931-6437-407d-A8EE-F0AAD7539E65}">
      <x14:conditionalFormattings>
        <x14:conditionalFormatting xmlns:xm="http://schemas.microsoft.com/office/excel/2006/main">
          <x14:cfRule type="expression" priority="83" id="{B365DEE3-69C1-476D-A59C-8FC739474C14}">
            <xm:f>PLANS!$F$3="AUGUST"</xm:f>
            <x14:dxf>
              <fill>
                <patternFill>
                  <bgColor rgb="FFC00000"/>
                </patternFill>
              </fill>
            </x14:dxf>
          </x14:cfRule>
          <x14:cfRule type="expression" priority="84" id="{01AACB7C-03DA-4830-A24C-DA9EE2D18FAF}">
            <xm:f>PLANS!$F$3="JULY"</xm:f>
            <x14:dxf>
              <fill>
                <patternFill>
                  <bgColor rgb="FFFF6600"/>
                </patternFill>
              </fill>
            </x14:dxf>
          </x14:cfRule>
          <x14:cfRule type="expression" priority="82" id="{357D0A1A-497E-4A63-BE8B-25E3B5A4952A}">
            <xm:f>PLANS!$F$3="SEPTEMBER"</xm:f>
            <x14:dxf>
              <fill>
                <patternFill>
                  <bgColor rgb="FFFF0000"/>
                </patternFill>
              </fill>
            </x14:dxf>
          </x14:cfRule>
          <x14:cfRule type="expression" priority="81" id="{76268408-A6E2-437C-98A6-8E0025BD8D9C}">
            <xm:f>PLANS!$F$3="OCTOBER"</xm:f>
            <x14:dxf>
              <fill>
                <patternFill>
                  <bgColor rgb="FFFF00FF"/>
                </patternFill>
              </fill>
            </x14:dxf>
          </x14:cfRule>
          <x14:cfRule type="expression" priority="80" id="{E1AC94EA-A92B-41DB-A070-2D84142ACD84}">
            <xm:f>PLANS!$F$3="NOVEMBER"</xm:f>
            <x14:dxf>
              <fill>
                <patternFill>
                  <bgColor rgb="FF9900CC"/>
                </patternFill>
              </fill>
            </x14:dxf>
          </x14:cfRule>
          <x14:cfRule type="expression" priority="79" id="{211F18C1-6AFB-487F-A61A-D783803E1309}">
            <xm:f>PLANS!$F$3="DECEMBER"</xm:f>
            <x14:dxf>
              <fill>
                <patternFill>
                  <bgColor rgb="FF6600CC"/>
                </patternFill>
              </fill>
            </x14:dxf>
          </x14:cfRule>
          <x14:cfRule type="expression" priority="78" id="{70A03C96-1057-412A-8AD7-891ED1BDB1A8}">
            <xm:f>PLANS!$F$3="JANUARY"</xm:f>
            <x14:dxf>
              <fill>
                <patternFill>
                  <bgColor rgb="FF0070C0"/>
                </patternFill>
              </fill>
            </x14:dxf>
          </x14:cfRule>
          <x14:cfRule type="expression" priority="76" id="{1C005DF6-CF9C-4EE4-AEE9-15A7222678D6}">
            <xm:f>PLANS!$F$3="MARCH"</xm:f>
            <x14:dxf>
              <fill>
                <patternFill>
                  <bgColor rgb="FF00B050"/>
                </patternFill>
              </fill>
            </x14:dxf>
          </x14:cfRule>
          <x14:cfRule type="expression" priority="75" id="{883B0FFE-49C9-4952-9D48-78ABFCDDC527}">
            <xm:f>PLANS!$F$3="APRIL"</xm:f>
            <x14:dxf>
              <fill>
                <patternFill>
                  <bgColor rgb="FF92D050"/>
                </patternFill>
              </fill>
            </x14:dxf>
          </x14:cfRule>
          <x14:cfRule type="expression" priority="74" id="{BD146CA2-2B25-4D65-9484-BCCADBA4A490}">
            <xm:f>PLANS!$F$3="MAY"</xm:f>
            <x14:dxf>
              <fill>
                <patternFill>
                  <bgColor rgb="FFEBE600"/>
                </patternFill>
              </fill>
            </x14:dxf>
          </x14:cfRule>
          <x14:cfRule type="expression" priority="73" id="{F74C13F2-6662-44F9-A12C-AB12904F9E82}">
            <xm:f>PLANS!$F$3="JUNE"</xm:f>
            <x14:dxf>
              <fill>
                <patternFill>
                  <bgColor rgb="FFFFC000"/>
                </patternFill>
              </fill>
            </x14:dxf>
          </x14:cfRule>
          <x14:cfRule type="expression" priority="77" id="{8F12E308-EDFE-45F8-9643-24A4F080C10C}">
            <xm:f>PLANS!$F$3="FEBRUARY"</xm:f>
            <x14:dxf>
              <fill>
                <patternFill>
                  <bgColor rgb="FF00B0F0"/>
                </patternFill>
              </fill>
            </x14:dxf>
          </x14:cfRule>
          <xm:sqref>B2:B37</xm:sqref>
        </x14:conditionalFormatting>
        <x14:conditionalFormatting xmlns:xm="http://schemas.microsoft.com/office/excel/2006/main">
          <x14:cfRule type="expression" priority="49" id="{4BF1EBAF-3C39-4134-B2ED-6822A006F8DE}">
            <xm:f>PLANS!$F$3="JUNE"</xm:f>
            <x14:dxf>
              <fill>
                <patternFill>
                  <bgColor rgb="FFFFC000"/>
                </patternFill>
              </fill>
            </x14:dxf>
          </x14:cfRule>
          <x14:cfRule type="expression" priority="50" id="{ED08111B-2A14-414D-8FE2-E50958085611}">
            <xm:f>PLANS!$F$3="MAY"</xm:f>
            <x14:dxf>
              <fill>
                <patternFill>
                  <bgColor rgb="FFEBE600"/>
                </patternFill>
              </fill>
            </x14:dxf>
          </x14:cfRule>
          <x14:cfRule type="expression" priority="51" id="{89E414DE-F5E0-4D68-BDFC-363D1CA3A2C2}">
            <xm:f>PLANS!$F$3="APRIL"</xm:f>
            <x14:dxf>
              <fill>
                <patternFill>
                  <bgColor rgb="FF92D050"/>
                </patternFill>
              </fill>
            </x14:dxf>
          </x14:cfRule>
          <x14:cfRule type="expression" priority="52" id="{A6FDB474-A72E-4824-B524-E12675E07B27}">
            <xm:f>PLANS!$F$3="MARCH"</xm:f>
            <x14:dxf>
              <fill>
                <patternFill>
                  <bgColor rgb="FF00B050"/>
                </patternFill>
              </fill>
            </x14:dxf>
          </x14:cfRule>
          <x14:cfRule type="expression" priority="53" id="{1E4E1718-720B-4686-9D2E-86940FB64817}">
            <xm:f>PLANS!$F$3="FEBRUARY"</xm:f>
            <x14:dxf>
              <fill>
                <patternFill>
                  <bgColor rgb="FF00B0F0"/>
                </patternFill>
              </fill>
            </x14:dxf>
          </x14:cfRule>
          <x14:cfRule type="expression" priority="54" id="{D0CED00A-909B-4F9F-A500-59B82565D6DE}">
            <xm:f>PLANS!$F$3="JANUARY"</xm:f>
            <x14:dxf>
              <fill>
                <patternFill>
                  <bgColor rgb="FF0070C0"/>
                </patternFill>
              </fill>
            </x14:dxf>
          </x14:cfRule>
          <x14:cfRule type="expression" priority="60" id="{B44BB9BF-DFC2-4CEA-B578-5DE18DFFDC1C}">
            <xm:f>PLANS!$F$3="JULY"</xm:f>
            <x14:dxf>
              <fill>
                <patternFill>
                  <bgColor rgb="FFFF6600"/>
                </patternFill>
              </fill>
            </x14:dxf>
          </x14:cfRule>
          <x14:cfRule type="expression" priority="59" id="{AEF6460C-F34C-435D-A190-F20A2986C793}">
            <xm:f>PLANS!$F$3="AUGUST"</xm:f>
            <x14:dxf>
              <fill>
                <patternFill>
                  <bgColor rgb="FFC00000"/>
                </patternFill>
              </fill>
            </x14:dxf>
          </x14:cfRule>
          <x14:cfRule type="expression" priority="58" id="{FFCBCF84-7594-4315-A975-2353E1A65E37}">
            <xm:f>PLANS!$F$3="SEPTEMBER"</xm:f>
            <x14:dxf>
              <fill>
                <patternFill>
                  <bgColor rgb="FFFF0000"/>
                </patternFill>
              </fill>
            </x14:dxf>
          </x14:cfRule>
          <x14:cfRule type="expression" priority="57" id="{CA701C11-63CC-466F-8E3F-09B4E6232A15}">
            <xm:f>PLANS!$F$3="OCTOBER"</xm:f>
            <x14:dxf>
              <fill>
                <patternFill>
                  <bgColor rgb="FFFF00FF"/>
                </patternFill>
              </fill>
            </x14:dxf>
          </x14:cfRule>
          <x14:cfRule type="expression" priority="56" id="{C8C6C29D-A6AB-4C75-82C7-D6007CC83732}">
            <xm:f>PLANS!$F$3="NOVEMBER"</xm:f>
            <x14:dxf>
              <fill>
                <patternFill>
                  <bgColor rgb="FF9900CC"/>
                </patternFill>
              </fill>
            </x14:dxf>
          </x14:cfRule>
          <x14:cfRule type="expression" priority="55" id="{2D245075-46F9-456E-BF51-620D80C4EBEE}">
            <xm:f>PLANS!$F$3="DECEMBER"</xm:f>
            <x14:dxf>
              <fill>
                <patternFill>
                  <bgColor rgb="FF6600CC"/>
                </patternFill>
              </fill>
            </x14:dxf>
          </x14:cfRule>
          <xm:sqref>C3</xm:sqref>
        </x14:conditionalFormatting>
        <x14:conditionalFormatting xmlns:xm="http://schemas.microsoft.com/office/excel/2006/main">
          <x14:cfRule type="expression" priority="67" id="{19EFC489-A1DE-4884-AB85-606A5DD0BC78}">
            <xm:f>PLANS!$F$3="DECEMBER"</xm:f>
            <x14:dxf>
              <fill>
                <patternFill>
                  <bgColor rgb="FF6600CC"/>
                </patternFill>
              </fill>
            </x14:dxf>
          </x14:cfRule>
          <x14:cfRule type="expression" priority="68" id="{8455DC27-EBA2-47CE-9FB3-9EF2D85EAD3C}">
            <xm:f>PLANS!$F$3="NOVEMBER"</xm:f>
            <x14:dxf>
              <fill>
                <patternFill>
                  <bgColor rgb="FF9900CC"/>
                </patternFill>
              </fill>
            </x14:dxf>
          </x14:cfRule>
          <x14:cfRule type="expression" priority="69" id="{08583509-7922-475C-92F2-C92F3D18D3F8}">
            <xm:f>PLANS!$F$3="OCTOBER"</xm:f>
            <x14:dxf>
              <fill>
                <patternFill>
                  <bgColor rgb="FFFF00FF"/>
                </patternFill>
              </fill>
            </x14:dxf>
          </x14:cfRule>
          <x14:cfRule type="expression" priority="71" id="{B2265A43-AD04-44B7-81C1-831F7DFEEF82}">
            <xm:f>PLANS!$F$3="AUGUST"</xm:f>
            <x14:dxf>
              <fill>
                <patternFill>
                  <bgColor rgb="FFC00000"/>
                </patternFill>
              </fill>
            </x14:dxf>
          </x14:cfRule>
          <x14:cfRule type="expression" priority="72" id="{2A84D79E-BD97-47AF-AC48-417E61633F6E}">
            <xm:f>PLANS!$F$3="JULY"</xm:f>
            <x14:dxf>
              <fill>
                <patternFill>
                  <bgColor rgb="FFFF6600"/>
                </patternFill>
              </fill>
            </x14:dxf>
          </x14:cfRule>
          <x14:cfRule type="expression" priority="70" id="{FB325C06-9243-4E28-ADB3-72E79BEDE489}">
            <xm:f>PLANS!$F$3="SEPTEMBER"</xm:f>
            <x14:dxf>
              <fill>
                <patternFill>
                  <bgColor rgb="FFFF0000"/>
                </patternFill>
              </fill>
            </x14:dxf>
          </x14:cfRule>
          <x14:cfRule type="expression" priority="62" id="{283B3FEE-2F6E-4A5D-8747-35BC6366456E}">
            <xm:f>PLANS!$F$3="MAY"</xm:f>
            <x14:dxf>
              <fill>
                <patternFill>
                  <bgColor rgb="FFEBE600"/>
                </patternFill>
              </fill>
            </x14:dxf>
          </x14:cfRule>
          <x14:cfRule type="expression" priority="61" id="{4D22CE6A-CB5C-44C3-9F85-AC98EA1F3E9F}">
            <xm:f>PLANS!$F$3="JUNE"</xm:f>
            <x14:dxf>
              <fill>
                <patternFill>
                  <bgColor rgb="FFFFC000"/>
                </patternFill>
              </fill>
            </x14:dxf>
          </x14:cfRule>
          <x14:cfRule type="expression" priority="63" id="{AA70ED42-1AFF-4611-98D1-0CDC626B2AFF}">
            <xm:f>PLANS!$F$3="APRIL"</xm:f>
            <x14:dxf>
              <fill>
                <patternFill>
                  <bgColor rgb="FF92D050"/>
                </patternFill>
              </fill>
            </x14:dxf>
          </x14:cfRule>
          <x14:cfRule type="expression" priority="64" id="{3CDD36CB-2318-46CC-9514-4616522DFBA8}">
            <xm:f>PLANS!$F$3="MARCH"</xm:f>
            <x14:dxf>
              <fill>
                <patternFill>
                  <bgColor rgb="FF00B050"/>
                </patternFill>
              </fill>
            </x14:dxf>
          </x14:cfRule>
          <x14:cfRule type="expression" priority="65" id="{C2EE9B68-EB53-4336-B997-967B4C3CB56D}">
            <xm:f>PLANS!$F$3="FEBRUARY"</xm:f>
            <x14:dxf>
              <fill>
                <patternFill>
                  <bgColor rgb="FF00B0F0"/>
                </patternFill>
              </fill>
            </x14:dxf>
          </x14:cfRule>
          <x14:cfRule type="expression" priority="66" id="{E740052F-A1B6-4321-A055-7A99F9C377B6}">
            <xm:f>PLANS!$F$3="JANUARY"</xm:f>
            <x14:dxf>
              <fill>
                <patternFill>
                  <bgColor rgb="FF0070C0"/>
                </patternFill>
              </fill>
            </x14:dxf>
          </x14:cfRule>
          <xm:sqref>C2:N2 F3 C23:E36 I23:N36 C37:N37</xm:sqref>
        </x14:conditionalFormatting>
        <x14:conditionalFormatting xmlns:xm="http://schemas.microsoft.com/office/excel/2006/main">
          <x14:cfRule type="expression" priority="25" id="{BA1A1530-D4DC-4089-B314-573C885F3DAE}">
            <xm:f>PLANS!$F$3="JUNE"</xm:f>
            <x14:dxf>
              <fill>
                <patternFill>
                  <bgColor rgb="FFFFC000"/>
                </patternFill>
              </fill>
            </x14:dxf>
          </x14:cfRule>
          <x14:cfRule type="expression" priority="26" id="{F6C8E3F6-CE81-4674-96D3-888D4F8F1375}">
            <xm:f>PLANS!$F$3="MAY"</xm:f>
            <x14:dxf>
              <fill>
                <patternFill>
                  <bgColor rgb="FFEBE600"/>
                </patternFill>
              </fill>
            </x14:dxf>
          </x14:cfRule>
          <x14:cfRule type="expression" priority="27" id="{D64B00CE-E414-4592-98C6-CE7C6DD66F34}">
            <xm:f>PLANS!$F$3="APRIL"</xm:f>
            <x14:dxf>
              <fill>
                <patternFill>
                  <bgColor rgb="FF92D050"/>
                </patternFill>
              </fill>
            </x14:dxf>
          </x14:cfRule>
          <x14:cfRule type="expression" priority="28" id="{218B8958-7E77-4B39-8AC8-4AB673AFEFAD}">
            <xm:f>PLANS!$F$3="MARCH"</xm:f>
            <x14:dxf>
              <fill>
                <patternFill>
                  <bgColor rgb="FF00B050"/>
                </patternFill>
              </fill>
            </x14:dxf>
          </x14:cfRule>
          <x14:cfRule type="expression" priority="29" id="{DFAB988F-C58F-4753-97F7-9AA0090958D8}">
            <xm:f>PLANS!$F$3="FEBRUARY"</xm:f>
            <x14:dxf>
              <fill>
                <patternFill>
                  <bgColor rgb="FF00B0F0"/>
                </patternFill>
              </fill>
            </x14:dxf>
          </x14:cfRule>
          <x14:cfRule type="expression" priority="30" id="{F83A6362-EC9F-4D7F-A693-86278D8C6F78}">
            <xm:f>PLANS!$F$3="JANUARY"</xm:f>
            <x14:dxf>
              <fill>
                <patternFill>
                  <bgColor rgb="FF0070C0"/>
                </patternFill>
              </fill>
            </x14:dxf>
          </x14:cfRule>
          <x14:cfRule type="expression" priority="32" id="{66618AA2-63FD-43D7-A226-66B5A33E1AF4}">
            <xm:f>PLANS!$F$3="NOVEMBER"</xm:f>
            <x14:dxf>
              <fill>
                <patternFill>
                  <bgColor rgb="FF9900CC"/>
                </patternFill>
              </fill>
            </x14:dxf>
          </x14:cfRule>
          <x14:cfRule type="expression" priority="36" id="{A01EA258-5B05-45C3-B298-CDBFCAD6511A}">
            <xm:f>PLANS!$F$3="JULY"</xm:f>
            <x14:dxf>
              <fill>
                <patternFill>
                  <bgColor rgb="FFFF6600"/>
                </patternFill>
              </fill>
            </x14:dxf>
          </x14:cfRule>
          <x14:cfRule type="expression" priority="35" id="{5F6C6A61-45A0-4A2E-AE1E-CBF4257BF818}">
            <xm:f>PLANS!$F$3="AUGUST"</xm:f>
            <x14:dxf>
              <fill>
                <patternFill>
                  <bgColor rgb="FFC00000"/>
                </patternFill>
              </fill>
            </x14:dxf>
          </x14:cfRule>
          <x14:cfRule type="expression" priority="34" id="{D132B741-BABB-4F5E-ACEC-B4AB357321A5}">
            <xm:f>PLANS!$F$3="SEPTEMBER"</xm:f>
            <x14:dxf>
              <fill>
                <patternFill>
                  <bgColor rgb="FFFF0000"/>
                </patternFill>
              </fill>
            </x14:dxf>
          </x14:cfRule>
          <x14:cfRule type="expression" priority="33" id="{F3018282-9672-4FFF-9172-16A8DB43537E}">
            <xm:f>PLANS!$F$3="OCTOBER"</xm:f>
            <x14:dxf>
              <fill>
                <patternFill>
                  <bgColor rgb="FFFF00FF"/>
                </patternFill>
              </fill>
            </x14:dxf>
          </x14:cfRule>
          <x14:cfRule type="expression" priority="31" id="{0C622876-F3AC-4B46-B66D-7CF0A31710A5}">
            <xm:f>PLANS!$F$3="DECEMBER"</xm:f>
            <x14:dxf>
              <fill>
                <patternFill>
                  <bgColor rgb="FF6600CC"/>
                </patternFill>
              </fill>
            </x14:dxf>
          </x14:cfRule>
          <xm:sqref>I3 L3</xm:sqref>
        </x14:conditionalFormatting>
        <x14:conditionalFormatting xmlns:xm="http://schemas.microsoft.com/office/excel/2006/main">
          <x14:cfRule type="expression" priority="47" id="{2EE8C0DA-AEF3-4577-B328-DEBDD9B58076}">
            <xm:f>PLANS!$F$3="AUGUST"</xm:f>
            <x14:dxf>
              <fill>
                <patternFill>
                  <bgColor rgb="FFC00000"/>
                </patternFill>
              </fill>
            </x14:dxf>
          </x14:cfRule>
          <x14:cfRule type="expression" priority="48" id="{DFCA4735-14C9-4730-B063-10D2BC380A19}">
            <xm:f>PLANS!$F$3="JULY"</xm:f>
            <x14:dxf>
              <fill>
                <patternFill>
                  <bgColor rgb="FFFF6600"/>
                </patternFill>
              </fill>
            </x14:dxf>
          </x14:cfRule>
          <x14:cfRule type="expression" priority="46" id="{9D2F23F0-F13C-44DE-BD5E-E53966474C24}">
            <xm:f>PLANS!$F$3="SEPTEMBER"</xm:f>
            <x14:dxf>
              <fill>
                <patternFill>
                  <bgColor rgb="FFFF0000"/>
                </patternFill>
              </fill>
            </x14:dxf>
          </x14:cfRule>
          <x14:cfRule type="expression" priority="42" id="{ACE05833-3640-41C3-9472-D7A3B458413A}">
            <xm:f>PLANS!$F$3="JANUARY"</xm:f>
            <x14:dxf>
              <fill>
                <patternFill>
                  <bgColor rgb="FF0070C0"/>
                </patternFill>
              </fill>
            </x14:dxf>
          </x14:cfRule>
          <x14:cfRule type="expression" priority="45" id="{717895B3-4AF5-4803-A243-69CC245BC11F}">
            <xm:f>PLANS!$F$3="OCTOBER"</xm:f>
            <x14:dxf>
              <fill>
                <patternFill>
                  <bgColor rgb="FFFF00FF"/>
                </patternFill>
              </fill>
            </x14:dxf>
          </x14:cfRule>
          <x14:cfRule type="expression" priority="44" id="{B3F3C129-01B7-4E3D-B19F-659DD39B4D35}">
            <xm:f>PLANS!$F$3="NOVEMBER"</xm:f>
            <x14:dxf>
              <fill>
                <patternFill>
                  <bgColor rgb="FF9900CC"/>
                </patternFill>
              </fill>
            </x14:dxf>
          </x14:cfRule>
          <x14:cfRule type="expression" priority="41" id="{7A77D65B-AC2C-436B-B75D-2E7C2DA8508E}">
            <xm:f>PLANS!$F$3="FEBRUARY"</xm:f>
            <x14:dxf>
              <fill>
                <patternFill>
                  <bgColor rgb="FF00B0F0"/>
                </patternFill>
              </fill>
            </x14:dxf>
          </x14:cfRule>
          <x14:cfRule type="expression" priority="40" id="{84EC9168-7182-46A4-B003-7C9A94483EB5}">
            <xm:f>PLANS!$F$3="MARCH"</xm:f>
            <x14:dxf>
              <fill>
                <patternFill>
                  <bgColor rgb="FF00B050"/>
                </patternFill>
              </fill>
            </x14:dxf>
          </x14:cfRule>
          <x14:cfRule type="expression" priority="39" id="{47F1ED54-C2A5-493C-87D4-A202BE9F4559}">
            <xm:f>PLANS!$F$3="APRIL"</xm:f>
            <x14:dxf>
              <fill>
                <patternFill>
                  <bgColor rgb="FF92D050"/>
                </patternFill>
              </fill>
            </x14:dxf>
          </x14:cfRule>
          <x14:cfRule type="expression" priority="38" id="{8ECD863E-8E81-40E4-956C-8CDA71D7C06E}">
            <xm:f>PLANS!$F$3="MAY"</xm:f>
            <x14:dxf>
              <fill>
                <patternFill>
                  <bgColor rgb="FFEBE600"/>
                </patternFill>
              </fill>
            </x14:dxf>
          </x14:cfRule>
          <x14:cfRule type="expression" priority="37" id="{7A9115CA-6C91-4A8C-9CB8-24929557CF64}">
            <xm:f>PLANS!$F$3="JUNE"</xm:f>
            <x14:dxf>
              <fill>
                <patternFill>
                  <bgColor rgb="FFFFC000"/>
                </patternFill>
              </fill>
            </x14:dxf>
          </x14:cfRule>
          <x14:cfRule type="expression" priority="43" id="{635B2DEA-0CA7-4213-8B2E-0AFB0D8623D6}">
            <xm:f>PLANS!$F$3="DECEMBER"</xm:f>
            <x14:dxf>
              <fill>
                <patternFill>
                  <bgColor rgb="FF6600CC"/>
                </patternFill>
              </fill>
            </x14:dxf>
          </x14:cfRule>
          <xm:sqref>O2:O37</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588601-687C-4097-991D-670ABCF10DB7}">
  <sheetPr codeName="Sheet3"/>
  <dimension ref="A1:EZ148"/>
  <sheetViews>
    <sheetView showGridLines="0" showRowColHeaders="0" zoomScaleNormal="100" workbookViewId="0">
      <selection activeCell="W4" sqref="W4:X4"/>
    </sheetView>
  </sheetViews>
  <sheetFormatPr defaultColWidth="3.42578125" defaultRowHeight="17.100000000000001" customHeight="1" x14ac:dyDescent="0.15"/>
  <cols>
    <col min="1" max="2" width="3.42578125" style="1" customWidth="1"/>
    <col min="3" max="15" width="3.42578125" style="1"/>
    <col min="16" max="16" width="3.42578125" style="1" customWidth="1"/>
    <col min="17" max="24" width="3.42578125" style="1"/>
    <col min="25" max="25" width="3.42578125" style="1" customWidth="1"/>
    <col min="26" max="33" width="3.42578125" style="1"/>
    <col min="34" max="34" width="3.42578125" style="1" customWidth="1"/>
    <col min="35" max="37" width="3.42578125" style="1"/>
    <col min="38" max="38" width="3.42578125" style="1" customWidth="1"/>
    <col min="39" max="42" width="3.42578125" style="1"/>
    <col min="43" max="43" width="3.42578125" style="1" customWidth="1"/>
    <col min="44" max="51" width="3.42578125" style="1"/>
    <col min="52" max="52" width="3.42578125" style="1" customWidth="1"/>
    <col min="53" max="60" width="3.42578125" style="1"/>
    <col min="61" max="61" width="3.42578125" style="1" customWidth="1"/>
    <col min="62" max="69" width="3.42578125" style="1"/>
    <col min="70" max="70" width="3.42578125" style="1" customWidth="1"/>
    <col min="71" max="78" width="3.42578125" style="1"/>
    <col min="79" max="79" width="3.42578125" style="1" customWidth="1"/>
    <col min="80" max="16384" width="3.42578125" style="1"/>
  </cols>
  <sheetData>
    <row r="1" spans="1:156" ht="17.100000000000001" customHeight="1" x14ac:dyDescent="0.15">
      <c r="A1" s="2143">
        <f ca="1">IF('^'!$BT$43="A C T I V E",DAY(TODAY()),32)</f>
        <v>32</v>
      </c>
      <c r="B1" s="2143">
        <f>IF('^'!$BU$54="",1,'^'!$BU$54)</f>
        <v>1</v>
      </c>
      <c r="C1" s="3"/>
      <c r="D1" s="3"/>
      <c r="E1" s="3"/>
      <c r="F1" s="3"/>
      <c r="G1" s="3"/>
      <c r="H1" s="3"/>
      <c r="I1" s="3"/>
      <c r="J1" s="3"/>
      <c r="K1" s="3"/>
      <c r="L1" s="3"/>
      <c r="M1" s="3"/>
      <c r="N1" s="3"/>
      <c r="O1" s="3"/>
      <c r="P1" s="490"/>
      <c r="Q1" s="491" t="s">
        <v>126</v>
      </c>
      <c r="R1" s="491"/>
      <c r="S1" s="491"/>
      <c r="T1" s="491"/>
      <c r="U1" s="491"/>
      <c r="V1" s="491"/>
      <c r="W1" s="491"/>
      <c r="X1" s="60"/>
      <c r="Y1" s="60"/>
      <c r="Z1" s="491" t="s">
        <v>127</v>
      </c>
      <c r="AA1" s="60"/>
      <c r="AB1" s="60"/>
      <c r="AC1" s="60"/>
      <c r="AD1" s="60"/>
      <c r="AE1" s="60"/>
      <c r="AF1" s="60"/>
      <c r="AG1" s="60"/>
      <c r="AH1" s="60"/>
      <c r="AI1" s="491" t="s">
        <v>128</v>
      </c>
      <c r="AJ1" s="60"/>
      <c r="AK1" s="60"/>
      <c r="AL1" s="60"/>
      <c r="AM1" s="60"/>
      <c r="AN1" s="60"/>
      <c r="AO1" s="60"/>
      <c r="AP1" s="60"/>
      <c r="AQ1" s="60"/>
      <c r="AR1" s="491" t="s">
        <v>129</v>
      </c>
      <c r="AS1" s="60"/>
      <c r="AT1" s="60"/>
      <c r="AU1" s="60"/>
      <c r="AV1" s="60"/>
      <c r="AW1" s="60"/>
      <c r="AX1" s="60"/>
      <c r="AY1" s="60"/>
      <c r="AZ1" s="60"/>
      <c r="BA1" s="491" t="s">
        <v>130</v>
      </c>
      <c r="BB1" s="60"/>
      <c r="BC1" s="60"/>
      <c r="BD1" s="60"/>
      <c r="BE1" s="60"/>
      <c r="BF1" s="60"/>
      <c r="BG1" s="60"/>
      <c r="BH1" s="60"/>
      <c r="BI1" s="60"/>
      <c r="BJ1" s="491" t="s">
        <v>131</v>
      </c>
      <c r="BK1" s="60"/>
      <c r="BL1" s="60"/>
      <c r="BM1" s="60"/>
      <c r="BN1" s="60"/>
      <c r="BO1" s="60"/>
      <c r="BP1" s="60"/>
      <c r="BQ1" s="60"/>
      <c r="BR1" s="60"/>
      <c r="BS1" s="491" t="s">
        <v>132</v>
      </c>
      <c r="BT1" s="162"/>
      <c r="BU1" s="162"/>
      <c r="BV1" s="162"/>
      <c r="BW1" s="162"/>
      <c r="BX1" s="162"/>
      <c r="BY1" s="162"/>
      <c r="BZ1" s="162"/>
      <c r="CA1" s="2146" t="s">
        <v>1548</v>
      </c>
    </row>
    <row r="2" spans="1:156" ht="17.100000000000001" customHeight="1" x14ac:dyDescent="0.15">
      <c r="A2" s="471"/>
      <c r="P2" s="492"/>
      <c r="Q2" s="2252" t="s">
        <v>53</v>
      </c>
      <c r="R2" s="2252"/>
      <c r="S2" s="2252"/>
      <c r="T2" s="2252"/>
      <c r="U2" s="2252"/>
      <c r="V2" s="2252"/>
      <c r="W2" s="2252"/>
      <c r="X2" s="2252"/>
      <c r="Y2" s="493"/>
      <c r="Z2" s="2252" t="s">
        <v>54</v>
      </c>
      <c r="AA2" s="2252"/>
      <c r="AB2" s="2252"/>
      <c r="AC2" s="2252"/>
      <c r="AD2" s="2252"/>
      <c r="AE2" s="2252"/>
      <c r="AF2" s="2252"/>
      <c r="AG2" s="2252"/>
      <c r="AH2" s="5"/>
      <c r="AI2" s="2252" t="s">
        <v>55</v>
      </c>
      <c r="AJ2" s="2252"/>
      <c r="AK2" s="2252"/>
      <c r="AL2" s="2252"/>
      <c r="AM2" s="2252"/>
      <c r="AN2" s="2252"/>
      <c r="AO2" s="2252"/>
      <c r="AP2" s="2252"/>
      <c r="AQ2" s="5"/>
      <c r="AR2" s="2252" t="s">
        <v>56</v>
      </c>
      <c r="AS2" s="2252"/>
      <c r="AT2" s="2252"/>
      <c r="AU2" s="2252"/>
      <c r="AV2" s="2252"/>
      <c r="AW2" s="2252"/>
      <c r="AX2" s="2252"/>
      <c r="AY2" s="2252"/>
      <c r="AZ2" s="5"/>
      <c r="BA2" s="2252" t="s">
        <v>57</v>
      </c>
      <c r="BB2" s="2252"/>
      <c r="BC2" s="2252"/>
      <c r="BD2" s="2252"/>
      <c r="BE2" s="2252"/>
      <c r="BF2" s="2252"/>
      <c r="BG2" s="2252"/>
      <c r="BH2" s="2252"/>
      <c r="BI2" s="5"/>
      <c r="BJ2" s="2252" t="s">
        <v>58</v>
      </c>
      <c r="BK2" s="2252"/>
      <c r="BL2" s="2252"/>
      <c r="BM2" s="2252"/>
      <c r="BN2" s="2252"/>
      <c r="BO2" s="2252"/>
      <c r="BP2" s="2252"/>
      <c r="BQ2" s="2252"/>
      <c r="BR2" s="494"/>
      <c r="BS2" s="2252" t="s">
        <v>59</v>
      </c>
      <c r="BT2" s="2252"/>
      <c r="BU2" s="2252"/>
      <c r="BV2" s="2252"/>
      <c r="BW2" s="2252"/>
      <c r="BX2" s="2252"/>
      <c r="BY2" s="2252"/>
      <c r="BZ2" s="2252"/>
      <c r="CA2" s="471"/>
    </row>
    <row r="3" spans="1:156" ht="15" customHeight="1" x14ac:dyDescent="0.15">
      <c r="A3" s="3"/>
      <c r="C3" s="2254">
        <f>'^'!$BU$52</f>
        <v>0</v>
      </c>
      <c r="D3" s="2254"/>
      <c r="E3" s="2254"/>
      <c r="F3" s="2255" t="str">
        <f>_xlfn.IFS(
'^'!$BU$54=1,"JANUARY",
'^'!$BU$54=2,"FEBRUARY",
'^'!$BU$54=3,"MARCH",
'^'!$BU$54=4,"APRIL",
'^'!$BU$54=5,"MAY",
'^'!$BU$54=6,"JUNE",
'^'!$BU$54=7,"JULY",
'^'!$BU$54=8,"AUGUST",
'^'!$BU$54=9,"SEPTEMBER",
'^'!$BU$54=10,"OCTOBER",
'^'!$BU$54=11,"NOVEMBER",
'^'!$BU$54=12,"DECEMBER",
TRUE,"MONTH")</f>
        <v>MONTH</v>
      </c>
      <c r="G3" s="2255"/>
      <c r="H3" s="2255"/>
      <c r="I3" s="2255" t="str">
        <f ca="1">IF('^'!$BT$43="A C T I V E",$A$1,"00")</f>
        <v>00</v>
      </c>
      <c r="J3" s="2255"/>
      <c r="K3" s="2255"/>
      <c r="L3" s="2256" t="str">
        <f ca="1">IF( '^'!$BT$43="A C T I V E", NOW(), "00:00")</f>
        <v>00:00</v>
      </c>
      <c r="M3" s="2256"/>
      <c r="N3" s="2256"/>
      <c r="P3" s="492"/>
      <c r="Q3" s="492"/>
      <c r="R3" s="492"/>
      <c r="S3" s="492"/>
      <c r="T3" s="492"/>
      <c r="U3" s="492"/>
      <c r="V3" s="492"/>
      <c r="W3" s="492"/>
      <c r="X3" s="495">
        <f>IF(W4&gt;7,1,0)</f>
        <v>0</v>
      </c>
      <c r="Y3" s="492"/>
      <c r="Z3" s="492"/>
      <c r="AA3" s="492"/>
      <c r="AB3" s="492"/>
      <c r="AC3" s="492"/>
      <c r="AD3" s="492"/>
      <c r="AE3" s="492"/>
      <c r="AF3" s="492"/>
      <c r="AG3" s="495">
        <f>IF(AF4&gt;7,1,0)</f>
        <v>0</v>
      </c>
      <c r="AH3" s="492"/>
      <c r="AI3" s="492"/>
      <c r="AJ3" s="492"/>
      <c r="AK3" s="492"/>
      <c r="AL3" s="492"/>
      <c r="AM3" s="492"/>
      <c r="AN3" s="492"/>
      <c r="AO3" s="492"/>
      <c r="AP3" s="495">
        <f>IF(AO4&gt;7,1,0)</f>
        <v>0</v>
      </c>
      <c r="AQ3" s="492"/>
      <c r="AR3" s="492"/>
      <c r="AS3" s="492"/>
      <c r="AT3" s="492"/>
      <c r="AU3" s="492"/>
      <c r="AV3" s="492"/>
      <c r="AW3" s="492"/>
      <c r="AX3" s="492"/>
      <c r="AY3" s="495">
        <f>IF(AX4&gt;7,1,0)</f>
        <v>0</v>
      </c>
      <c r="AZ3" s="492"/>
      <c r="BA3" s="492"/>
      <c r="BB3" s="492"/>
      <c r="BC3" s="492"/>
      <c r="BD3" s="492"/>
      <c r="BE3" s="492"/>
      <c r="BF3" s="492"/>
      <c r="BG3" s="492"/>
      <c r="BH3" s="495">
        <f>IF(BG4&gt;7,1,0)</f>
        <v>0</v>
      </c>
      <c r="BI3" s="492"/>
      <c r="BJ3" s="492"/>
      <c r="BK3" s="492"/>
      <c r="BL3" s="492"/>
      <c r="BM3" s="492"/>
      <c r="BN3" s="492"/>
      <c r="BO3" s="492"/>
      <c r="BP3" s="492"/>
      <c r="BQ3" s="495">
        <f>IF(BP4&gt;7,1,0)</f>
        <v>0</v>
      </c>
      <c r="BR3" s="492"/>
      <c r="BS3" s="492"/>
      <c r="BT3" s="492"/>
      <c r="BU3" s="492"/>
      <c r="BV3" s="492"/>
      <c r="BW3" s="492"/>
      <c r="BX3" s="492"/>
      <c r="BY3" s="492"/>
      <c r="BZ3" s="495"/>
      <c r="CA3" s="471"/>
    </row>
    <row r="4" spans="1:156" ht="17.100000000000001" customHeight="1" x14ac:dyDescent="0.25">
      <c r="A4" s="471"/>
      <c r="C4" s="2254"/>
      <c r="D4" s="2254"/>
      <c r="E4" s="2254"/>
      <c r="F4" s="2255"/>
      <c r="G4" s="2255"/>
      <c r="H4" s="2255"/>
      <c r="I4" s="2255"/>
      <c r="J4" s="2255"/>
      <c r="K4" s="2255"/>
      <c r="L4" s="2256"/>
      <c r="M4" s="2256"/>
      <c r="N4" s="2256"/>
      <c r="P4" s="492"/>
      <c r="Q4" s="2230" t="s">
        <v>1545</v>
      </c>
      <c r="R4" s="2230"/>
      <c r="S4" s="2230"/>
      <c r="T4" s="2230"/>
      <c r="U4" s="2230"/>
      <c r="V4" s="2230"/>
      <c r="W4" s="2257">
        <v>1</v>
      </c>
      <c r="X4" s="2257"/>
      <c r="Y4" s="496"/>
      <c r="Z4" s="2230"/>
      <c r="AA4" s="2230"/>
      <c r="AB4" s="2230"/>
      <c r="AC4" s="2230"/>
      <c r="AD4" s="2230"/>
      <c r="AE4" s="2230"/>
      <c r="AF4" s="2251">
        <f>_xlfn.IFS(
AND(OR($B$1=1,$B$1=2,$B$1=4,$B$1=6,$B$1=8,$B$1=9,$B$1=11),W4=31),1,
AND(OR($B$1=5,$B$1=7,$B$1=10,$B$1=12),W4=30),1,
AND($B$1=3,OR(W4=28,W4=29)),1,
TRUE,W4+1
)</f>
        <v>2</v>
      </c>
      <c r="AG4" s="2251"/>
      <c r="AH4" s="496"/>
      <c r="AI4" s="2230"/>
      <c r="AJ4" s="2230"/>
      <c r="AK4" s="2230"/>
      <c r="AL4" s="2230"/>
      <c r="AM4" s="2230"/>
      <c r="AN4" s="2230"/>
      <c r="AO4" s="2251">
        <f>_xlfn.IFS(
AND(OR($B$1=1,$B$1=2,$B$1=4,$B$1=6,$B$1=8,$B$1=9,$B$1=11),AF4=31),1,
AND(OR($B$1=5,$B$1=7,$B$1=10,$B$1=12),AF4=30),1,
AND($B$1=3,OR(AF4=28,AF4=29)),1,
TRUE,AF4+1
)</f>
        <v>3</v>
      </c>
      <c r="AP4" s="2251"/>
      <c r="AQ4" s="496"/>
      <c r="AR4" s="2230"/>
      <c r="AS4" s="2230"/>
      <c r="AT4" s="2230"/>
      <c r="AU4" s="2230"/>
      <c r="AV4" s="2230"/>
      <c r="AW4" s="2230"/>
      <c r="AX4" s="2251">
        <f>_xlfn.IFS(
AND(OR($B$1=1,$B$1=2,$B$1=4,$B$1=6,$B$1=8,$B$1=9,$B$1=11),AO4=31),1,
AND(OR($B$1=5,$B$1=7,$B$1=10,$B$1=12),AO4=30),1,
AND($B$1=3,OR(AO4=28,AO4=29)),1,
TRUE,AO4+1
)</f>
        <v>4</v>
      </c>
      <c r="AY4" s="2251"/>
      <c r="AZ4" s="496"/>
      <c r="BA4" s="2230"/>
      <c r="BB4" s="2230"/>
      <c r="BC4" s="2230"/>
      <c r="BD4" s="2230"/>
      <c r="BE4" s="2230"/>
      <c r="BF4" s="2230"/>
      <c r="BG4" s="2251">
        <f>_xlfn.IFS(
AND(OR($B$1=1,$B$1=2,$B$1=4,$B$1=6,$B$1=8,$B$1=9,$B$1=11),AX4=31),1,
AND(OR($B$1=5,$B$1=7,$B$1=10,$B$1=12),AX4=30),1,
AND($B$1=3,OR(AX4=28,AX4=29)),1,
TRUE,AX4+1
)</f>
        <v>5</v>
      </c>
      <c r="BH4" s="2251"/>
      <c r="BI4" s="497"/>
      <c r="BJ4" s="2238"/>
      <c r="BK4" s="2238"/>
      <c r="BL4" s="2238"/>
      <c r="BM4" s="2238"/>
      <c r="BN4" s="2238"/>
      <c r="BO4" s="2238"/>
      <c r="BP4" s="2250">
        <f>_xlfn.IFS(
AND(OR($B$1=1,$B$1=2,$B$1=4,$B$1=6,$B$1=8,$B$1=9,$B$1=11),BG4=31),1,
AND(OR($B$1=5,$B$1=7,$B$1=10,$B$1=12),BG4=30),1,
AND($B$1=3,OR(BG4=28,BG4=29)),1,
TRUE,BG4+1
)</f>
        <v>6</v>
      </c>
      <c r="BQ4" s="2250"/>
      <c r="BR4" s="497"/>
      <c r="BS4" s="2238"/>
      <c r="BT4" s="2238"/>
      <c r="BU4" s="2238"/>
      <c r="BV4" s="2238"/>
      <c r="BW4" s="2238"/>
      <c r="BX4" s="2238"/>
      <c r="BY4" s="2250">
        <f>_xlfn.IFS(
AND(OR($B$1=1,$B$1=2,$B$1=4,$B$1=6,$B$1=8,$B$1=9,$B$1=11),BP4=31),1,
AND(OR($B$1=5,$B$1=7,$B$1=10,$B$1=12),BP4=30),1,
AND($B$1=3,OR(BP4=28,BP4=29)),1,
TRUE,BP4+1
)</f>
        <v>7</v>
      </c>
      <c r="BZ4" s="2250"/>
      <c r="CA4" s="471"/>
      <c r="CD4" s="498" t="s">
        <v>627</v>
      </c>
      <c r="CE4" s="499">
        <f>_xlfn.MAXIFS(W4:BZ4,W4:BZ4,"&lt;=7")</f>
        <v>7</v>
      </c>
      <c r="CH4" s="500" t="s">
        <v>231</v>
      </c>
      <c r="CI4" s="501" t="str">
        <f>_xlfn.IFS(
CQ5&lt;&gt;"", CQ5,
CQ6&lt;&gt;"", CQ6,
CQ7&lt;&gt;"", CQ7,
CQ8&lt;&gt;"", CQ8,
CZ5&lt;&gt;"", CZ5,
CZ6&lt;&gt;"", CZ6,
CZ7&lt;&gt;"", CZ7,
CZ8&lt;&gt;"", CZ8,
DI5&lt;&gt;"", DI5,
DI6&lt;&gt;"", DI6,
DI7&lt;&gt;"", DI7,
DI8&lt;&gt;"", DI8,
DR5&lt;&gt;"", DR5,
DR6&lt;&gt;"", DR6,
DR7&lt;&gt;"", DR7,
DR8&lt;&gt;"", DR8,
EA5&lt;&gt;"", EA5,
EA6&lt;&gt;"", EA6,
EA7&lt;&gt;"", EA7,
EA8&lt;&gt;"", EA8,
EJ5&lt;&gt;"", EJ5,
EJ6&lt;&gt;"", EJ6,
EJ7&lt;&gt;"", EJ7,
EJ8&lt;&gt;"", EJ8,
ES5&lt;&gt;"", ES5,
ES6&lt;&gt;"", ES6,
ES7&lt;&gt;"", ES7,
ES8&lt;&gt;"", ES8,
TRUE,"")</f>
        <v/>
      </c>
      <c r="CJ4" s="501"/>
      <c r="CK4" s="502"/>
      <c r="CL4" s="502"/>
      <c r="CM4" s="502"/>
      <c r="CN4" s="502"/>
      <c r="CO4" s="503" t="s">
        <v>1270</v>
      </c>
    </row>
    <row r="5" spans="1:156" ht="17.100000000000001" customHeight="1" x14ac:dyDescent="0.15">
      <c r="A5" s="3"/>
      <c r="C5" s="2254"/>
      <c r="D5" s="2254"/>
      <c r="E5" s="2254"/>
      <c r="F5" s="2255"/>
      <c r="G5" s="2255"/>
      <c r="H5" s="2255"/>
      <c r="I5" s="2255"/>
      <c r="J5" s="2255"/>
      <c r="K5" s="2255"/>
      <c r="L5" s="2256"/>
      <c r="M5" s="2256"/>
      <c r="N5" s="2256"/>
      <c r="P5" s="492"/>
      <c r="Q5" s="2227"/>
      <c r="R5" s="2227"/>
      <c r="S5" s="2227"/>
      <c r="T5" s="2227"/>
      <c r="U5" s="2227"/>
      <c r="V5" s="2227"/>
      <c r="W5" s="2227"/>
      <c r="X5" s="2227"/>
      <c r="Y5" s="496"/>
      <c r="Z5" s="2253"/>
      <c r="AA5" s="2227"/>
      <c r="AB5" s="2227"/>
      <c r="AC5" s="2227"/>
      <c r="AD5" s="2227"/>
      <c r="AE5" s="2227"/>
      <c r="AF5" s="2227"/>
      <c r="AG5" s="2227"/>
      <c r="AH5" s="496"/>
      <c r="AI5" s="2227"/>
      <c r="AJ5" s="2227"/>
      <c r="AK5" s="2227"/>
      <c r="AL5" s="2227"/>
      <c r="AM5" s="2227"/>
      <c r="AN5" s="2227"/>
      <c r="AO5" s="2227"/>
      <c r="AP5" s="2227"/>
      <c r="AQ5" s="496"/>
      <c r="AR5" s="2227"/>
      <c r="AS5" s="2227"/>
      <c r="AT5" s="2227"/>
      <c r="AU5" s="2227"/>
      <c r="AV5" s="2227"/>
      <c r="AW5" s="2227"/>
      <c r="AX5" s="2227"/>
      <c r="AY5" s="2227"/>
      <c r="AZ5" s="496"/>
      <c r="BA5" s="2227"/>
      <c r="BB5" s="2227"/>
      <c r="BC5" s="2227"/>
      <c r="BD5" s="2227"/>
      <c r="BE5" s="2227"/>
      <c r="BF5" s="2227"/>
      <c r="BG5" s="2227"/>
      <c r="BH5" s="2227"/>
      <c r="BI5" s="496"/>
      <c r="BJ5" s="2237"/>
      <c r="BK5" s="2237"/>
      <c r="BL5" s="2237"/>
      <c r="BM5" s="2237"/>
      <c r="BN5" s="2237"/>
      <c r="BO5" s="2237"/>
      <c r="BP5" s="2237"/>
      <c r="BQ5" s="2237"/>
      <c r="BR5" s="496"/>
      <c r="BS5" s="2237"/>
      <c r="BT5" s="2237"/>
      <c r="BU5" s="2237"/>
      <c r="BV5" s="2237"/>
      <c r="BW5" s="2237"/>
      <c r="BX5" s="2237"/>
      <c r="BY5" s="2237"/>
      <c r="BZ5" s="2237"/>
      <c r="CA5" s="471"/>
      <c r="CD5" s="94"/>
      <c r="CE5" s="94"/>
      <c r="CH5" s="504" t="s">
        <v>231</v>
      </c>
      <c r="CI5" s="292" t="str">
        <f>_xlfn.IFS(
AND(CQ5&lt;&gt;CI4,CQ5&lt;&gt;""), CQ5,
AND(CQ6&lt;&gt;CI4,CQ6&lt;&gt;""), CQ6,
AND(CQ7&lt;&gt;CI4,CQ7&lt;&gt;""), CQ7,
AND(CQ8&lt;&gt;CI4,CQ8&lt;&gt;""), CQ8,
AND(CZ5&lt;&gt;CI4,CZ5&lt;&gt;""), CZ5,
AND(CZ6&lt;&gt;CI4,CZ6&lt;&gt;""), CZ6,
AND(CZ7&lt;&gt;CI4,CZ7&lt;&gt;""), CZ7,
AND(CZ8&lt;&gt;CI4,CZ8&lt;&gt;""), CZ8,
AND( DI5&lt;&gt;CI4, DI5&lt;&gt;""), DI5,
AND( DI6&lt;&gt;CI4, DI6&lt;&gt;""), DI6,
AND( DI7&lt;&gt;CI4, DI7&lt;&gt;""), DI7,
AND( DI8&lt;&gt;CI4, DI8&lt;&gt;""), DI8,
AND( DR5&lt;&gt;CI4, DR5&lt;&gt;""), DR5,
AND( DR6&lt;&gt;CI4, DR6&lt;&gt;""), DR6,
AND( DR7&lt;&gt;CI4, DR7&lt;&gt;""), DR7,
AND( DR8&lt;&gt;CI4, DR8&lt;&gt;""), DR8,
AND( EA5&lt;&gt;CI4, EA5&lt;&gt;""), EA5,
AND( EA6&lt;&gt;CI4, EA6&lt;&gt;""), EA6,
AND( EA7&lt;&gt;CI4, EA7&lt;&gt;""), EA7,
AND( EA8&lt;&gt;CI4, EA8&lt;&gt;""), EA8,
AND( EJ5&lt;&gt;CI4, EJ5&lt;&gt;""), EJ5,
AND( EJ6&lt;&gt;CI4, EJ6&lt;&gt;""), EJ6,
AND( EJ7&lt;&gt;CI4, EJ7&lt;&gt;""), EJ7,
AND( EJ8&lt;&gt;CI4, EJ8&lt;&gt;""), EJ8,
AND( ES5&lt;&gt;CI4, ES5&lt;&gt;""), ES5,
AND( ES6&lt;&gt;CI4, ES6&lt;&gt;""), ES6,
AND( ES7&lt;&gt;CI4, ES7&lt;&gt;""), ES7,
AND( ES8&lt;&gt;CI4, ES8&lt;&gt;""), ES8,
TRUE,"")</f>
        <v/>
      </c>
      <c r="CJ5" s="149"/>
      <c r="CK5" s="149"/>
      <c r="CL5" s="149"/>
      <c r="CM5" s="149"/>
      <c r="CN5" s="149"/>
      <c r="CO5" s="505" t="s">
        <v>1270</v>
      </c>
      <c r="CQ5" s="506" t="str">
        <f>IF(Q5&lt;&gt;"",Q$1&amp;" "&amp;W4&amp;" "&amp;Q5,"")</f>
        <v/>
      </c>
      <c r="CR5" s="507"/>
      <c r="CS5" s="507"/>
      <c r="CT5" s="507"/>
      <c r="CU5" s="507"/>
      <c r="CV5" s="507"/>
      <c r="CW5" s="507"/>
      <c r="CX5" s="508"/>
      <c r="CY5" s="94"/>
      <c r="CZ5" s="506" t="str">
        <f>IF(Z5&lt;&gt;"",Z$1&amp;" "&amp;AF4&amp;" "&amp;Z5,"")</f>
        <v/>
      </c>
      <c r="DA5" s="507"/>
      <c r="DB5" s="507"/>
      <c r="DC5" s="507"/>
      <c r="DD5" s="507"/>
      <c r="DE5" s="507"/>
      <c r="DF5" s="507"/>
      <c r="DG5" s="508"/>
      <c r="DH5" s="94"/>
      <c r="DI5" s="506" t="str">
        <f>IF(AI5&lt;&gt;"",AI$1&amp;" "&amp;AO4&amp;" "&amp;AI5,"")</f>
        <v/>
      </c>
      <c r="DJ5" s="507"/>
      <c r="DK5" s="507"/>
      <c r="DL5" s="507"/>
      <c r="DM5" s="507"/>
      <c r="DN5" s="507"/>
      <c r="DO5" s="507"/>
      <c r="DP5" s="508"/>
      <c r="DQ5" s="94"/>
      <c r="DR5" s="506" t="str">
        <f>IF(AR5&lt;&gt;"",AR$1&amp;" "&amp;AX4&amp;" "&amp;AR5,"")</f>
        <v/>
      </c>
      <c r="DS5" s="507"/>
      <c r="DT5" s="507"/>
      <c r="DU5" s="507"/>
      <c r="DV5" s="507"/>
      <c r="DW5" s="507"/>
      <c r="DX5" s="507"/>
      <c r="DY5" s="508"/>
      <c r="DZ5" s="94"/>
      <c r="EA5" s="506" t="str">
        <f>IF(BA5&lt;&gt;"",BA$1&amp;" "&amp;BG4&amp;" "&amp;BA5,"")</f>
        <v/>
      </c>
      <c r="EB5" s="507"/>
      <c r="EC5" s="507"/>
      <c r="ED5" s="507"/>
      <c r="EE5" s="507"/>
      <c r="EF5" s="507"/>
      <c r="EG5" s="507"/>
      <c r="EH5" s="508"/>
      <c r="EI5" s="94"/>
      <c r="EJ5" s="506" t="str">
        <f>IF(BJ5&lt;&gt;"",BJ$1&amp;" "&amp;BP4&amp;" "&amp;BJ5,"")</f>
        <v/>
      </c>
      <c r="EK5" s="507"/>
      <c r="EL5" s="507"/>
      <c r="EM5" s="507"/>
      <c r="EN5" s="507"/>
      <c r="EO5" s="507"/>
      <c r="EP5" s="507"/>
      <c r="EQ5" s="508"/>
      <c r="ER5" s="94"/>
      <c r="ES5" s="506" t="str">
        <f>IF(BS5&lt;&gt;"",BS$1&amp;" "&amp;BY4&amp;" "&amp;BS5,"")</f>
        <v/>
      </c>
      <c r="ET5" s="507"/>
      <c r="EU5" s="507"/>
      <c r="EV5" s="507"/>
      <c r="EW5" s="507"/>
      <c r="EX5" s="507"/>
      <c r="EY5" s="507"/>
      <c r="EZ5" s="508"/>
    </row>
    <row r="6" spans="1:156" ht="17.100000000000001" customHeight="1" x14ac:dyDescent="0.15">
      <c r="A6" s="471"/>
      <c r="C6" s="2254"/>
      <c r="D6" s="2254"/>
      <c r="E6" s="2254"/>
      <c r="F6" s="2255"/>
      <c r="G6" s="2255"/>
      <c r="H6" s="2255"/>
      <c r="I6" s="2255"/>
      <c r="J6" s="2255"/>
      <c r="K6" s="2255"/>
      <c r="L6" s="2256"/>
      <c r="M6" s="2256"/>
      <c r="N6" s="2256"/>
      <c r="P6" s="492"/>
      <c r="Q6" s="2227"/>
      <c r="R6" s="2227"/>
      <c r="S6" s="2227"/>
      <c r="T6" s="2227"/>
      <c r="U6" s="2227"/>
      <c r="V6" s="2227"/>
      <c r="W6" s="2227"/>
      <c r="X6" s="2227"/>
      <c r="Y6" s="496"/>
      <c r="Z6" s="2227"/>
      <c r="AA6" s="2227"/>
      <c r="AB6" s="2227"/>
      <c r="AC6" s="2227"/>
      <c r="AD6" s="2227"/>
      <c r="AE6" s="2227"/>
      <c r="AF6" s="2227"/>
      <c r="AG6" s="2227"/>
      <c r="AH6" s="496"/>
      <c r="AI6" s="2227"/>
      <c r="AJ6" s="2227"/>
      <c r="AK6" s="2227"/>
      <c r="AL6" s="2227"/>
      <c r="AM6" s="2227"/>
      <c r="AN6" s="2227"/>
      <c r="AO6" s="2227"/>
      <c r="AP6" s="2227"/>
      <c r="AQ6" s="496"/>
      <c r="AR6" s="2227"/>
      <c r="AS6" s="2227"/>
      <c r="AT6" s="2227"/>
      <c r="AU6" s="2227"/>
      <c r="AV6" s="2227"/>
      <c r="AW6" s="2227"/>
      <c r="AX6" s="2227"/>
      <c r="AY6" s="2227"/>
      <c r="AZ6" s="496"/>
      <c r="BA6" s="2227"/>
      <c r="BB6" s="2227"/>
      <c r="BC6" s="2227"/>
      <c r="BD6" s="2227"/>
      <c r="BE6" s="2227"/>
      <c r="BF6" s="2227"/>
      <c r="BG6" s="2227"/>
      <c r="BH6" s="2227"/>
      <c r="BI6" s="496"/>
      <c r="BJ6" s="2237"/>
      <c r="BK6" s="2237"/>
      <c r="BL6" s="2237"/>
      <c r="BM6" s="2237"/>
      <c r="BN6" s="2237"/>
      <c r="BO6" s="2237"/>
      <c r="BP6" s="2237"/>
      <c r="BQ6" s="2237"/>
      <c r="BR6" s="496"/>
      <c r="BS6" s="2237"/>
      <c r="BT6" s="2237"/>
      <c r="BU6" s="2237"/>
      <c r="BV6" s="2237"/>
      <c r="BW6" s="2237"/>
      <c r="BX6" s="2237"/>
      <c r="BY6" s="2237"/>
      <c r="BZ6" s="2237"/>
      <c r="CA6" s="471"/>
      <c r="CD6" s="94"/>
      <c r="CE6" s="94"/>
      <c r="CH6" s="504" t="s">
        <v>231</v>
      </c>
      <c r="CI6" s="292" t="str">
        <f>_xlfn.IFS(
AND(CQ5&lt;&gt;CI4,CQ5&lt;&gt;CI5, CQ5&lt;&gt;""), CQ5,
AND(CQ6&lt;&gt;CI4,CQ6&lt;&gt;CI5, CQ6&lt;&gt;""), CQ6,
AND(CQ7&lt;&gt;CI4,CQ7&lt;&gt;CI5, CQ7&lt;&gt;""), CQ7,
AND(CQ8&lt;&gt;CI4,CQ8&lt;&gt;CI5, CQ8&lt;&gt;""), CQ8,
AND(CZ5&lt;&gt;CI4,CZ5&lt;&gt;CI5, CZ5&lt;&gt;""), CZ5,
AND(CZ6&lt;&gt;CI4,CZ6&lt;&gt;CI5, CZ6&lt;&gt;""), CZ6,
AND(CZ7&lt;&gt;CI4,CZ7&lt;&gt;CI5, CZ7&lt;&gt;""), CZ7,
AND(CZ8&lt;&gt;CI4,CZ8&lt;&gt;CI5, CZ8&lt;&gt;""), CZ8,
AND( DI5&lt;&gt;CI4,DI5&lt;&gt;CI5, DI5&lt;&gt;""), DI5,
AND( DI6&lt;&gt;CI4,DI6&lt;&gt;CI5, DI6&lt;&gt;""), DI6,
AND( DI7&lt;&gt;CI4,DI7&lt;&gt;CI5, DI7&lt;&gt;""), DI7,
AND( DI8&lt;&gt;CI4,DI8&lt;&gt;CI5, DI8&lt;&gt;""), DI8,
AND( DR5&lt;&gt;CI4,DR5&lt;&gt;CI5, DR5&lt;&gt;""), DR5,
AND( DR6&lt;&gt;CI4,DR6&lt;&gt;CI5, DR6&lt;&gt;""), DR6,
AND( DR7&lt;&gt;CI4,DR7&lt;&gt;CI5, DR7&lt;&gt;""), DR7,
AND( DR8&lt;&gt;CI4,DR8&lt;&gt;CI5, DR8&lt;&gt;""), DR8,
AND( EA5&lt;&gt;CI4,EA5&lt;&gt;CI5, EA5&lt;&gt;""), EA5,
AND( EA6&lt;&gt;CI4,EA6&lt;&gt;CI5, EA6&lt;&gt;""), EA6,
AND( EA7&lt;&gt;CI4,EA7&lt;&gt;CI5, EA7&lt;&gt;""), EA7,
AND( EA8&lt;&gt;CI4,EA8&lt;&gt;CI5, EA8&lt;&gt;""), EA8,
AND( EJ5&lt;&gt;CI4,EJ5&lt;&gt;CI5, EJ5&lt;&gt;""), EJ5,
AND( EJ6&lt;&gt;CI4,EJ6&lt;&gt;CI5, EJ6&lt;&gt;""), EJ6,
AND( EJ7&lt;&gt;CI4,EJ7&lt;&gt;CI5, EJ7&lt;&gt;""), EJ7,
AND( EJ8&lt;&gt;CI4,EJ8&lt;&gt;CI5, EJ8&lt;&gt;""), EJ8,
AND( ES5&lt;&gt;CI4,ES5&lt;&gt;CI5, ES5&lt;&gt;""), ES5,
AND( ES6&lt;&gt;CI4,ES6&lt;&gt;CI5, ES6&lt;&gt;""), ES6,
AND( ES7&lt;&gt;CI4,ES7&lt;&gt;CI5, ES7&lt;&gt;""), ES7,
AND( ES8&lt;&gt;CI4,ES8&lt;&gt;CI5, ES8&lt;&gt;""), ES8,
TRUE,"")</f>
        <v/>
      </c>
      <c r="CJ6" s="149"/>
      <c r="CK6" s="149"/>
      <c r="CL6" s="149"/>
      <c r="CM6" s="149"/>
      <c r="CN6" s="149"/>
      <c r="CO6" s="505" t="s">
        <v>1270</v>
      </c>
      <c r="CQ6" s="509" t="str">
        <f>IF(Q6&lt;&gt;"",Q$1&amp;" "&amp;W4&amp;" "&amp;Q6,"")</f>
        <v/>
      </c>
      <c r="CR6" s="94"/>
      <c r="CS6" s="94"/>
      <c r="CT6" s="94"/>
      <c r="CU6" s="94"/>
      <c r="CV6" s="94"/>
      <c r="CW6" s="94"/>
      <c r="CX6" s="510"/>
      <c r="CY6" s="94"/>
      <c r="CZ6" s="509" t="str">
        <f>IF(Z6&lt;&gt;"",Z$1&amp;" "&amp;AF4&amp;" "&amp;Z6,"")</f>
        <v/>
      </c>
      <c r="DA6" s="94"/>
      <c r="DB6" s="94"/>
      <c r="DC6" s="94"/>
      <c r="DD6" s="94"/>
      <c r="DE6" s="94"/>
      <c r="DF6" s="94"/>
      <c r="DG6" s="510"/>
      <c r="DH6" s="94"/>
      <c r="DI6" s="509" t="str">
        <f>IF(AI6&lt;&gt;"",AI$1&amp;" "&amp;AO4&amp;" "&amp;AI6,"")</f>
        <v/>
      </c>
      <c r="DJ6" s="94"/>
      <c r="DK6" s="94"/>
      <c r="DL6" s="94"/>
      <c r="DM6" s="94"/>
      <c r="DN6" s="94"/>
      <c r="DO6" s="94"/>
      <c r="DP6" s="510"/>
      <c r="DQ6" s="94"/>
      <c r="DR6" s="509" t="str">
        <f>IF(AR6&lt;&gt;"",AR$1&amp;" "&amp;AX4&amp;" "&amp;AR6,"")</f>
        <v/>
      </c>
      <c r="DS6" s="94"/>
      <c r="DT6" s="94"/>
      <c r="DU6" s="94"/>
      <c r="DV6" s="94"/>
      <c r="DW6" s="94"/>
      <c r="DX6" s="94"/>
      <c r="DY6" s="510"/>
      <c r="DZ6" s="94"/>
      <c r="EA6" s="509" t="str">
        <f>IF(BA6&lt;&gt;"",BA$1&amp;" "&amp;BG4&amp;" "&amp;BA6,"")</f>
        <v/>
      </c>
      <c r="EB6" s="94"/>
      <c r="EC6" s="94"/>
      <c r="ED6" s="94"/>
      <c r="EE6" s="94"/>
      <c r="EF6" s="94"/>
      <c r="EG6" s="94"/>
      <c r="EH6" s="510"/>
      <c r="EI6" s="94"/>
      <c r="EJ6" s="509" t="str">
        <f>IF(BJ6&lt;&gt;"",BJ$1&amp;" "&amp;BP4&amp;" "&amp;BJ6,"")</f>
        <v/>
      </c>
      <c r="EK6" s="94"/>
      <c r="EL6" s="94"/>
      <c r="EM6" s="94"/>
      <c r="EN6" s="94"/>
      <c r="EO6" s="94"/>
      <c r="EP6" s="94"/>
      <c r="EQ6" s="510"/>
      <c r="ER6" s="94"/>
      <c r="ES6" s="509" t="str">
        <f>IF(BS6&lt;&gt;"",BS$1&amp;" "&amp;BY4&amp;" "&amp;BS6,"")</f>
        <v/>
      </c>
      <c r="ET6" s="94"/>
      <c r="EU6" s="94"/>
      <c r="EV6" s="94"/>
      <c r="EW6" s="94"/>
      <c r="EX6" s="94"/>
      <c r="EY6" s="94"/>
      <c r="EZ6" s="510"/>
    </row>
    <row r="7" spans="1:156" ht="17.100000000000001" customHeight="1" x14ac:dyDescent="0.15">
      <c r="A7" s="3"/>
      <c r="C7" s="2254"/>
      <c r="D7" s="2254"/>
      <c r="E7" s="2254"/>
      <c r="F7" s="2255"/>
      <c r="G7" s="2255"/>
      <c r="H7" s="2255"/>
      <c r="I7" s="2255"/>
      <c r="J7" s="2255"/>
      <c r="K7" s="2255"/>
      <c r="L7" s="2256"/>
      <c r="M7" s="2256"/>
      <c r="N7" s="2256"/>
      <c r="P7" s="492"/>
      <c r="Q7" s="2227"/>
      <c r="R7" s="2227"/>
      <c r="S7" s="2227"/>
      <c r="T7" s="2227"/>
      <c r="U7" s="2227"/>
      <c r="V7" s="2227"/>
      <c r="W7" s="2227"/>
      <c r="X7" s="2227"/>
      <c r="Y7" s="496"/>
      <c r="Z7" s="2227"/>
      <c r="AA7" s="2227"/>
      <c r="AB7" s="2227"/>
      <c r="AC7" s="2227"/>
      <c r="AD7" s="2227"/>
      <c r="AE7" s="2227"/>
      <c r="AF7" s="2227"/>
      <c r="AG7" s="2227"/>
      <c r="AH7" s="496"/>
      <c r="AI7" s="2227"/>
      <c r="AJ7" s="2227"/>
      <c r="AK7" s="2227"/>
      <c r="AL7" s="2227"/>
      <c r="AM7" s="2227"/>
      <c r="AN7" s="2227"/>
      <c r="AO7" s="2227"/>
      <c r="AP7" s="2227"/>
      <c r="AQ7" s="496"/>
      <c r="AR7" s="2227"/>
      <c r="AS7" s="2227"/>
      <c r="AT7" s="2227"/>
      <c r="AU7" s="2227"/>
      <c r="AV7" s="2227"/>
      <c r="AW7" s="2227"/>
      <c r="AX7" s="2227"/>
      <c r="AY7" s="2227"/>
      <c r="AZ7" s="496"/>
      <c r="BA7" s="2227"/>
      <c r="BB7" s="2227"/>
      <c r="BC7" s="2227"/>
      <c r="BD7" s="2227"/>
      <c r="BE7" s="2227"/>
      <c r="BF7" s="2227"/>
      <c r="BG7" s="2227"/>
      <c r="BH7" s="2227"/>
      <c r="BI7" s="496"/>
      <c r="BJ7" s="2237"/>
      <c r="BK7" s="2237"/>
      <c r="BL7" s="2237"/>
      <c r="BM7" s="2237"/>
      <c r="BN7" s="2237"/>
      <c r="BO7" s="2237"/>
      <c r="BP7" s="2237"/>
      <c r="BQ7" s="2237"/>
      <c r="BR7" s="496"/>
      <c r="BS7" s="2237"/>
      <c r="BT7" s="2237"/>
      <c r="BU7" s="2237"/>
      <c r="BV7" s="2237"/>
      <c r="BW7" s="2237"/>
      <c r="BX7" s="2237"/>
      <c r="BY7" s="2237"/>
      <c r="BZ7" s="2237"/>
      <c r="CA7" s="471"/>
      <c r="CD7" s="94"/>
      <c r="CE7" s="94"/>
      <c r="CH7" s="504" t="s">
        <v>231</v>
      </c>
      <c r="CI7" s="292" t="str">
        <f>_xlfn.IFS(
AND(CQ5&lt;&gt;CI4,CQ5&lt;&gt;CI5,CQ5&lt;&gt;CI6, CQ5&lt;&gt;""), CQ5,
AND(CQ6&lt;&gt;CI4,CQ6&lt;&gt;CI5,CQ6&lt;&gt;CI6, CQ6&lt;&gt;""), CQ6,
AND(CQ7&lt;&gt;CI4,CQ7&lt;&gt;CI5,CQ7&lt;&gt;CI6, CQ7&lt;&gt;""), CQ7,
AND(CQ8&lt;&gt;CI4,CQ8&lt;&gt;CI5,CQ8&lt;&gt;CI6, CQ8&lt;&gt;""), CQ8,
AND(CZ5&lt;&gt;CI4,CZ5&lt;&gt;CI5,CZ5&lt;&gt;CI6, CZ5&lt;&gt;""), CZ5,
AND(CZ6&lt;&gt;CI4,CZ6&lt;&gt;CI5,CZ6&lt;&gt;CI6, CZ6&lt;&gt;""), CZ6,
AND(CZ7&lt;&gt;CI4,CZ7&lt;&gt;CI5,CZ7&lt;&gt;CI6, CZ7&lt;&gt;""), CZ7,
AND(CZ8&lt;&gt;CI4,CZ8&lt;&gt;CI5,CZ8&lt;&gt;CI6, CZ8&lt;&gt;""), CZ8,
AND( DI5&lt;&gt;CI4,DI5&lt;&gt;CI5,DI5&lt;&gt;CI6, DI5&lt;&gt;""), DI5,
AND( DI6&lt;&gt;CI4,DI6&lt;&gt;CI5,DI6&lt;&gt;CI6, DI6&lt;&gt;""), DI6,
AND( DI7&lt;&gt;CI4,DI7&lt;&gt;CI5,DI7&lt;&gt;CI6, DI7&lt;&gt;""), DI7,
AND( DI8&lt;&gt;CI4,DI8&lt;&gt;CI5,DI8&lt;&gt;CI6, DI8&lt;&gt;""), DI8,
AND( DR5&lt;&gt;CI4,DR5&lt;&gt;CI5,DR5&lt;&gt;CI6, DR5&lt;&gt;""), DR5,
AND( DR6&lt;&gt;CI4,DR6&lt;&gt;CI5,DR6&lt;&gt;CI6, DR6&lt;&gt;""), DR6,
AND( DR7&lt;&gt;CI4,DR7&lt;&gt;CI5,DR7&lt;&gt;CI6, DR7&lt;&gt;""), DR7,
AND( DR8&lt;&gt;CI4,DR8&lt;&gt;CI5,DR8&lt;&gt;CI6, DR8&lt;&gt;""), DR8,
AND( EA5&lt;&gt;CI4,EA5&lt;&gt;CI5,EA5&lt;&gt;CI6, EA5&lt;&gt;""), EA5,
AND( EA6&lt;&gt;CI4,EA6&lt;&gt;CI5,EA6&lt;&gt;CI6, EA6&lt;&gt;""), EA6,
AND( EA7&lt;&gt;CI4,EA7&lt;&gt;CI5,EA7&lt;&gt;CI6, EA7&lt;&gt;""), EA7,
AND( EA8&lt;&gt;CI4,EA8&lt;&gt;CI5,EA8&lt;&gt;CI6, EA8&lt;&gt;""), EA8,
AND( EJ5&lt;&gt;CI4,EJ5&lt;&gt;CI5,EJ5&lt;&gt;CI6, EJ5&lt;&gt;""), EJ5,
AND( EJ6&lt;&gt;CI4,EJ6&lt;&gt;CI5,EJ6&lt;&gt;CI6, EJ6&lt;&gt;""), EJ6,
AND( EJ7&lt;&gt;CI4,EJ7&lt;&gt;CI5,EJ7&lt;&gt;CI6, EJ7&lt;&gt;""), EJ7,
AND( EJ8&lt;&gt;CI4,EJ8&lt;&gt;CI5,EJ8&lt;&gt;CI6, EJ8&lt;&gt;""), EJ8,
AND( ES5&lt;&gt;CI4,ES5&lt;&gt;CI5,ES5&lt;&gt;CI6, ES5&lt;&gt;""), ES5,
AND( ES6&lt;&gt;CI4,ES6&lt;&gt;CI5,ES6&lt;&gt;CI6, ES6&lt;&gt;""), ES6,
AND( ES7&lt;&gt;CI4,ES7&lt;&gt;CI5,ES7&lt;&gt;CI6, ES7&lt;&gt;""), ES7,
AND( ES8&lt;&gt;CI4,ES8&lt;&gt;CI5,ES8&lt;&gt;CI6, ES8&lt;&gt;""), ES8,
TRUE,"")</f>
        <v/>
      </c>
      <c r="CJ7" s="149"/>
      <c r="CK7" s="149"/>
      <c r="CL7" s="149"/>
      <c r="CM7" s="149"/>
      <c r="CN7" s="149"/>
      <c r="CO7" s="505" t="s">
        <v>1270</v>
      </c>
      <c r="CQ7" s="509" t="str">
        <f>IF(Q7&lt;&gt;"",Q$1&amp;" "&amp;W4&amp;" "&amp;Q7,"")</f>
        <v/>
      </c>
      <c r="CR7" s="94"/>
      <c r="CS7" s="94"/>
      <c r="CT7" s="94"/>
      <c r="CU7" s="94"/>
      <c r="CV7" s="94"/>
      <c r="CW7" s="94"/>
      <c r="CX7" s="510"/>
      <c r="CY7" s="94"/>
      <c r="CZ7" s="509" t="str">
        <f>IF(Z7&lt;&gt;"",Z$1&amp;" "&amp;AF4&amp;" "&amp;Z7,"")</f>
        <v/>
      </c>
      <c r="DA7" s="94"/>
      <c r="DB7" s="94"/>
      <c r="DC7" s="94"/>
      <c r="DD7" s="94"/>
      <c r="DE7" s="94"/>
      <c r="DF7" s="94"/>
      <c r="DG7" s="510"/>
      <c r="DH7" s="94"/>
      <c r="DI7" s="509" t="str">
        <f>IF(AI7&lt;&gt;"",AI$1&amp;" "&amp;AO4&amp;" "&amp;AI7,"")</f>
        <v/>
      </c>
      <c r="DJ7" s="94"/>
      <c r="DK7" s="94"/>
      <c r="DL7" s="94"/>
      <c r="DM7" s="94"/>
      <c r="DN7" s="94"/>
      <c r="DO7" s="94"/>
      <c r="DP7" s="510"/>
      <c r="DQ7" s="94"/>
      <c r="DR7" s="509" t="str">
        <f>IF(AR7&lt;&gt;"",AR$1&amp;" "&amp;AX4&amp;" "&amp;AR7,"")</f>
        <v/>
      </c>
      <c r="DS7" s="94"/>
      <c r="DT7" s="94"/>
      <c r="DU7" s="94"/>
      <c r="DV7" s="94"/>
      <c r="DW7" s="94"/>
      <c r="DX7" s="94"/>
      <c r="DY7" s="510"/>
      <c r="DZ7" s="94"/>
      <c r="EA7" s="509" t="str">
        <f>IF(BA7&lt;&gt;"",BA$1&amp;" "&amp;BG4&amp;" "&amp;BA7,"")</f>
        <v/>
      </c>
      <c r="EB7" s="94"/>
      <c r="EC7" s="94"/>
      <c r="ED7" s="94"/>
      <c r="EE7" s="94"/>
      <c r="EF7" s="94"/>
      <c r="EG7" s="94"/>
      <c r="EH7" s="510"/>
      <c r="EI7" s="94"/>
      <c r="EJ7" s="509" t="str">
        <f>IF(BJ7&lt;&gt;"",BJ$1&amp;" "&amp;BP4&amp;" "&amp;BJ7,"")</f>
        <v/>
      </c>
      <c r="EK7" s="94"/>
      <c r="EL7" s="94"/>
      <c r="EM7" s="94"/>
      <c r="EN7" s="94"/>
      <c r="EO7" s="94"/>
      <c r="EP7" s="94"/>
      <c r="EQ7" s="510"/>
      <c r="ER7" s="94"/>
      <c r="ES7" s="509" t="str">
        <f>IF(BS7&lt;&gt;"",BS$1&amp;" "&amp;BY4&amp;" "&amp;BS7,"")</f>
        <v/>
      </c>
      <c r="ET7" s="94"/>
      <c r="EU7" s="94"/>
      <c r="EV7" s="94"/>
      <c r="EW7" s="94"/>
      <c r="EX7" s="94"/>
      <c r="EY7" s="94"/>
      <c r="EZ7" s="510"/>
    </row>
    <row r="8" spans="1:156" ht="17.100000000000001" customHeight="1" x14ac:dyDescent="0.15">
      <c r="A8" s="471"/>
      <c r="C8" s="2254"/>
      <c r="D8" s="2254"/>
      <c r="E8" s="2254"/>
      <c r="F8" s="2255"/>
      <c r="G8" s="2255"/>
      <c r="H8" s="2255"/>
      <c r="I8" s="2255"/>
      <c r="J8" s="2255"/>
      <c r="K8" s="2255"/>
      <c r="L8" s="2256"/>
      <c r="M8" s="2256"/>
      <c r="N8" s="2256"/>
      <c r="P8" s="492"/>
      <c r="Q8" s="2227"/>
      <c r="R8" s="2227"/>
      <c r="S8" s="2227"/>
      <c r="T8" s="2227"/>
      <c r="U8" s="2227"/>
      <c r="V8" s="2227"/>
      <c r="W8" s="2227"/>
      <c r="X8" s="2227"/>
      <c r="Y8" s="496"/>
      <c r="Z8" s="2227"/>
      <c r="AA8" s="2227"/>
      <c r="AB8" s="2227"/>
      <c r="AC8" s="2227"/>
      <c r="AD8" s="2227"/>
      <c r="AE8" s="2227"/>
      <c r="AF8" s="2227"/>
      <c r="AG8" s="2227"/>
      <c r="AH8" s="496"/>
      <c r="AI8" s="2227"/>
      <c r="AJ8" s="2227"/>
      <c r="AK8" s="2227"/>
      <c r="AL8" s="2227"/>
      <c r="AM8" s="2227"/>
      <c r="AN8" s="2227"/>
      <c r="AO8" s="2227"/>
      <c r="AP8" s="2227"/>
      <c r="AQ8" s="496"/>
      <c r="AR8" s="2227"/>
      <c r="AS8" s="2227"/>
      <c r="AT8" s="2227"/>
      <c r="AU8" s="2227"/>
      <c r="AV8" s="2227"/>
      <c r="AW8" s="2227"/>
      <c r="AX8" s="2227"/>
      <c r="AY8" s="2227"/>
      <c r="AZ8" s="496"/>
      <c r="BA8" s="2227"/>
      <c r="BB8" s="2227"/>
      <c r="BC8" s="2227"/>
      <c r="BD8" s="2227"/>
      <c r="BE8" s="2227"/>
      <c r="BF8" s="2227"/>
      <c r="BG8" s="2227"/>
      <c r="BH8" s="2227"/>
      <c r="BI8" s="496"/>
      <c r="BJ8" s="2237"/>
      <c r="BK8" s="2237"/>
      <c r="BL8" s="2237"/>
      <c r="BM8" s="2237"/>
      <c r="BN8" s="2237"/>
      <c r="BO8" s="2237"/>
      <c r="BP8" s="2237"/>
      <c r="BQ8" s="2237"/>
      <c r="BR8" s="496"/>
      <c r="BS8" s="2237"/>
      <c r="BT8" s="2237"/>
      <c r="BU8" s="2237"/>
      <c r="BV8" s="2237"/>
      <c r="BW8" s="2237"/>
      <c r="BX8" s="2237"/>
      <c r="BY8" s="2237"/>
      <c r="BZ8" s="2237"/>
      <c r="CA8" s="471"/>
      <c r="CD8" s="94"/>
      <c r="CE8" s="94"/>
      <c r="CH8" s="504" t="s">
        <v>231</v>
      </c>
      <c r="CI8" s="292" t="str">
        <f>_xlfn.IFS(
AND(CQ5&lt;&gt;CI4,CQ5&lt;&gt;CI5,CQ5&lt;&gt;CI6, CQ5&lt;&gt;CI7, CQ5&lt;&gt;""), CQ5,
AND(CQ6&lt;&gt;CI4,CQ6&lt;&gt;CI5,CQ6&lt;&gt;CI6, CQ6&lt;&gt;CI7, CQ6&lt;&gt;""), CQ6,
AND(CQ7&lt;&gt;CI4,CQ7&lt;&gt;CI5,CQ7&lt;&gt;CI6, CQ7&lt;&gt;CI7,CQ7&lt;&gt;""), CQ7,
AND(CQ8&lt;&gt;CI4,CQ8&lt;&gt;CI5,CQ8&lt;&gt;CI6, CQ8&lt;&gt;CI7,CQ8&lt;&gt;""), CQ8,
AND(CZ5&lt;&gt;CI4,CZ5&lt;&gt;CI5,CZ5&lt;&gt;CI6, CZ5&lt;&gt;CI7,CZ5&lt;&gt;""), CZ5,
AND(CZ6&lt;&gt;CI4,CZ6&lt;&gt;CI5,CZ6&lt;&gt;CI6, CZ6&lt;&gt;CI7,CZ6&lt;&gt;""), CZ6,
AND(CZ7&lt;&gt;CI4,CZ7&lt;&gt;CI5,CZ7&lt;&gt;CI6, CZ7&lt;&gt;CI7,CZ7&lt;&gt;""), CZ7,
AND(CZ8&lt;&gt;CI4,CZ8&lt;&gt;CI5,CZ8&lt;&gt;CI6, CZ8&lt;&gt;CI7,CZ8&lt;&gt;""), CZ8,
AND( DI5&lt;&gt;CI4,DI5&lt;&gt;CI5,DI5&lt;&gt;CI6, DI5&lt;&gt;CI7, DI5&lt;&gt;""), DI5,
AND( DI6&lt;&gt;CI4,DI6&lt;&gt;CI5,DI6&lt;&gt;CI6, DI6&lt;&gt;CI7, DI6&lt;&gt;""), DI6,
AND( DI7&lt;&gt;CI4,DI7&lt;&gt;CI5,DI7&lt;&gt;CI6, DI7&lt;&gt;CI7, DI7&lt;&gt;""), DI7,
AND( DI8&lt;&gt;CI4,DI8&lt;&gt;CI5,DI8&lt;&gt;CI6, DI8&lt;&gt;CI7,DI8&lt;&gt;""), DI8,
AND( DR5&lt;&gt;CI4,DR5&lt;&gt;CI5,DR5&lt;&gt;CI6, DR5&lt;&gt;CI7,DR5&lt;&gt;""), DR5,
AND( DR6&lt;&gt;CI4,DR6&lt;&gt;CI5,DR6&lt;&gt;CI6, DR6&lt;&gt;CI7,DR6&lt;&gt;""), DR6,
AND( DR7&lt;&gt;CI4,DR7&lt;&gt;CI5,DR7&lt;&gt;CI6, DR7&lt;&gt;CI7,DR7&lt;&gt;""), DR7,
AND( DR8&lt;&gt;CI4,DR8&lt;&gt;CI5,DR8&lt;&gt;CI6, DR8&lt;&gt;CI7,DR8&lt;&gt;""), DR8,
AND( EA5&lt;&gt;CI4,EA5&lt;&gt;CI5,EA5&lt;&gt;CI6, EA5&lt;&gt;CI7,EA5&lt;&gt;""), EA5,
AND( EA6&lt;&gt;CI4,EA6&lt;&gt;CI5,EA6&lt;&gt;CI6, EA6&lt;&gt;CI7,EA6&lt;&gt;""), EA6,
AND( EA7&lt;&gt;CI4,EA7&lt;&gt;CI5,EA7&lt;&gt;CI6, EA7&lt;&gt;CI7,EA7&lt;&gt;""), EA7,
AND( EA8&lt;&gt;CI4,EA8&lt;&gt;CI5,EA8&lt;&gt;CI6, EA8&lt;&gt;CI7,EA8&lt;&gt;""), EA8,
AND( EJ5&lt;&gt;CI4,EJ5&lt;&gt;CI5,EJ5&lt;&gt;CI6, EJ5&lt;&gt;CI7,EJ5&lt;&gt;""), EJ5,
AND( EJ6&lt;&gt;CI4,EJ6&lt;&gt;CI5,EJ6&lt;&gt;CI6, EJ6&lt;&gt;CI7,EJ6&lt;&gt;""), EJ6,
AND( EJ7&lt;&gt;CI4,EJ7&lt;&gt;CI5,EJ7&lt;&gt;CI6, EJ7&lt;&gt;CI7,EJ7&lt;&gt;""), EJ7,
AND( EJ8&lt;&gt;CI4,EJ8&lt;&gt;CI5,EJ8&lt;&gt;CI6, EJ8&lt;&gt;CI7,EJ8&lt;&gt;""), EJ8,
AND( ES5&lt;&gt;CI4,ES5&lt;&gt;CI5,ES5&lt;&gt;CI6, ES5&lt;&gt;CI7,ES5&lt;&gt;""), ES5,
AND( ES6&lt;&gt;CI4,ES6&lt;&gt;CI5,ES6&lt;&gt;CI6, ES6&lt;&gt;CI7,ES6&lt;&gt;""), ES6,
AND( ES7&lt;&gt;CI4,ES7&lt;&gt;CI5,ES7&lt;&gt;CI6, ES7&lt;&gt;CI7,ES7&lt;&gt;""), ES7,
AND( ES8&lt;&gt;CI4,ES8&lt;&gt;CI5,ES8&lt;&gt;CI6, ES8&lt;&gt;CI7,ES8&lt;&gt;""), ES8,
TRUE,"")</f>
        <v/>
      </c>
      <c r="CJ8" s="149"/>
      <c r="CK8" s="149"/>
      <c r="CL8" s="149"/>
      <c r="CM8" s="149"/>
      <c r="CN8" s="149"/>
      <c r="CO8" s="505" t="s">
        <v>1270</v>
      </c>
      <c r="CQ8" s="511" t="str">
        <f>IF(Q8&lt;&gt;"",Q$1&amp;" "&amp;W4&amp;" "&amp;Q8,"")</f>
        <v/>
      </c>
      <c r="CR8" s="512"/>
      <c r="CS8" s="512"/>
      <c r="CT8" s="512"/>
      <c r="CU8" s="512"/>
      <c r="CV8" s="512"/>
      <c r="CW8" s="512"/>
      <c r="CX8" s="513"/>
      <c r="CY8" s="94"/>
      <c r="CZ8" s="511" t="str">
        <f>IF(Z8&lt;&gt;"",Z$1&amp;" "&amp;AF4&amp;" "&amp;Z8,"")</f>
        <v/>
      </c>
      <c r="DA8" s="512"/>
      <c r="DB8" s="512"/>
      <c r="DC8" s="512"/>
      <c r="DD8" s="512"/>
      <c r="DE8" s="512"/>
      <c r="DF8" s="512"/>
      <c r="DG8" s="513"/>
      <c r="DH8" s="94"/>
      <c r="DI8" s="511" t="str">
        <f>IF(AI8&lt;&gt;"",AI$1&amp;" "&amp;AO4&amp;" "&amp;AI8,"")</f>
        <v/>
      </c>
      <c r="DJ8" s="512"/>
      <c r="DK8" s="512"/>
      <c r="DL8" s="512"/>
      <c r="DM8" s="512"/>
      <c r="DN8" s="512"/>
      <c r="DO8" s="512"/>
      <c r="DP8" s="513"/>
      <c r="DQ8" s="94"/>
      <c r="DR8" s="511" t="str">
        <f>IF(AR8&lt;&gt;"",AR$1&amp;" "&amp;AX4&amp;" "&amp;AR8,"")</f>
        <v/>
      </c>
      <c r="DS8" s="512"/>
      <c r="DT8" s="512"/>
      <c r="DU8" s="512"/>
      <c r="DV8" s="512"/>
      <c r="DW8" s="512"/>
      <c r="DX8" s="512"/>
      <c r="DY8" s="513"/>
      <c r="DZ8" s="94"/>
      <c r="EA8" s="511" t="str">
        <f>IF(BA8&lt;&gt;"",BA$1&amp;" "&amp;BG4&amp;" "&amp;BA8,"")</f>
        <v/>
      </c>
      <c r="EB8" s="512"/>
      <c r="EC8" s="512"/>
      <c r="ED8" s="512"/>
      <c r="EE8" s="512"/>
      <c r="EF8" s="512"/>
      <c r="EG8" s="512"/>
      <c r="EH8" s="513"/>
      <c r="EI8" s="94"/>
      <c r="EJ8" s="511" t="str">
        <f>IF(BJ8&lt;&gt;"",BJ$1&amp;" "&amp;BP4&amp;" "&amp;BJ8,"")</f>
        <v/>
      </c>
      <c r="EK8" s="512"/>
      <c r="EL8" s="512"/>
      <c r="EM8" s="512"/>
      <c r="EN8" s="512"/>
      <c r="EO8" s="512"/>
      <c r="EP8" s="512"/>
      <c r="EQ8" s="513"/>
      <c r="ER8" s="94"/>
      <c r="ES8" s="511" t="str">
        <f>IF(BS8&lt;&gt;"",BS$1&amp;" "&amp;BY4&amp;" "&amp;BS8,"")</f>
        <v/>
      </c>
      <c r="ET8" s="512"/>
      <c r="EU8" s="512"/>
      <c r="EV8" s="512"/>
      <c r="EW8" s="512"/>
      <c r="EX8" s="512"/>
      <c r="EY8" s="512"/>
      <c r="EZ8" s="513"/>
    </row>
    <row r="9" spans="1:156" ht="14.1" customHeight="1" x14ac:dyDescent="0.15">
      <c r="A9" s="3"/>
      <c r="C9" s="2254"/>
      <c r="D9" s="2254"/>
      <c r="E9" s="2254"/>
      <c r="F9" s="2255"/>
      <c r="G9" s="2255"/>
      <c r="H9" s="2255"/>
      <c r="I9" s="2255"/>
      <c r="J9" s="2255"/>
      <c r="K9" s="2255"/>
      <c r="L9" s="2256"/>
      <c r="M9" s="2256"/>
      <c r="N9" s="2256"/>
      <c r="P9" s="492"/>
      <c r="Q9" s="514"/>
      <c r="R9" s="514"/>
      <c r="S9" s="514"/>
      <c r="T9" s="514"/>
      <c r="U9" s="514"/>
      <c r="V9" s="514"/>
      <c r="W9" s="514"/>
      <c r="X9" s="515"/>
      <c r="Y9" s="496"/>
      <c r="Z9" s="514"/>
      <c r="AA9" s="514"/>
      <c r="AB9" s="514"/>
      <c r="AC9" s="514"/>
      <c r="AD9" s="514"/>
      <c r="AE9" s="514"/>
      <c r="AF9" s="514"/>
      <c r="AG9" s="515"/>
      <c r="AH9" s="496"/>
      <c r="AI9" s="514"/>
      <c r="AJ9" s="514"/>
      <c r="AK9" s="514"/>
      <c r="AL9" s="514"/>
      <c r="AM9" s="514"/>
      <c r="AN9" s="514"/>
      <c r="AO9" s="514"/>
      <c r="AP9" s="515"/>
      <c r="AQ9" s="496"/>
      <c r="AR9" s="514"/>
      <c r="AS9" s="514"/>
      <c r="AT9" s="514"/>
      <c r="AU9" s="514"/>
      <c r="AV9" s="514"/>
      <c r="AW9" s="514"/>
      <c r="AX9" s="514"/>
      <c r="AY9" s="515"/>
      <c r="AZ9" s="496"/>
      <c r="BA9" s="514"/>
      <c r="BB9" s="514"/>
      <c r="BC9" s="514"/>
      <c r="BD9" s="514"/>
      <c r="BE9" s="514"/>
      <c r="BF9" s="514"/>
      <c r="BG9" s="514"/>
      <c r="BH9" s="515"/>
      <c r="BI9" s="496"/>
      <c r="BJ9" s="514"/>
      <c r="BK9" s="514"/>
      <c r="BL9" s="514"/>
      <c r="BM9" s="514"/>
      <c r="BN9" s="514"/>
      <c r="BO9" s="514"/>
      <c r="BP9" s="514"/>
      <c r="BQ9" s="515"/>
      <c r="BR9" s="496"/>
      <c r="BS9" s="514"/>
      <c r="BT9" s="514"/>
      <c r="BU9" s="514"/>
      <c r="BV9" s="514"/>
      <c r="BW9" s="514"/>
      <c r="BX9" s="514"/>
      <c r="BY9" s="514"/>
      <c r="BZ9" s="515"/>
      <c r="CA9" s="492"/>
      <c r="CD9" s="94"/>
      <c r="CE9" s="94"/>
      <c r="CH9" s="516" t="s">
        <v>231</v>
      </c>
      <c r="CI9" s="517" t="str">
        <f>_xlfn.IFS(
AND(CQ5&lt;&gt;CI4,CQ5&lt;&gt;CI5,CQ5&lt;&gt;CI6, CQ5&lt;&gt;CI7, CQ5&lt;&gt;CI8, CQ5&lt;&gt;""), CQ5,
AND(CQ6&lt;&gt;CI4,CQ6&lt;&gt;CI5,CQ6&lt;&gt;CI6, CQ6&lt;&gt;CI7, CQ6&lt;&gt;CI8, CQ6&lt;&gt;""), CQ6,
AND(CQ7&lt;&gt;CI4,CQ7&lt;&gt;CI5,CQ7&lt;&gt;CI6, CQ7&lt;&gt;CI7, CQ7&lt;&gt;CI8, CQ7&lt;&gt;""), CQ7,
AND(CQ8&lt;&gt;CI4,CQ8&lt;&gt;CI5,CQ8&lt;&gt;CI6, CQ8&lt;&gt;CI7, CQ8&lt;&gt;CI8, CQ8&lt;&gt;""), CQ8,
AND(CZ5&lt;&gt;CI4,CZ5&lt;&gt;CI5,CZ5&lt;&gt;CI6, CZ5&lt;&gt;CI7, CZ5&lt;&gt;CI8, CZ5&lt;&gt;""), CZ5,
AND(CZ6&lt;&gt;CI4,CZ6&lt;&gt;CI5,CZ6&lt;&gt;CI6, CZ6&lt;&gt;CI7, CZ6&lt;&gt;CI8, CZ6&lt;&gt;""), CZ6,
AND(CZ7&lt;&gt;CI4,CZ7&lt;&gt;CI5,CZ7&lt;&gt;CI6, CZ7&lt;&gt;CI7, CZ7&lt;&gt;CI8, CZ7&lt;&gt;""), CZ7,
AND(CZ8&lt;&gt;CI4,CZ8&lt;&gt;CI5,CZ8&lt;&gt;CI6, CZ8&lt;&gt;CI7, CZ8&lt;&gt;CI8, CZ8&lt;&gt;""), CZ8,
AND( DI5&lt;&gt;CI4,DI5&lt;&gt;CI5,DI5&lt;&gt;CI6, DI5&lt;&gt;CI7, DI5&lt;&gt;CI8, DI5&lt;&gt;""), DI5,
AND( DI6&lt;&gt;CI4,DI6&lt;&gt;CI5,DI6&lt;&gt;CI6, DI6&lt;&gt;CI7, DI6&lt;&gt;CI8, DI6&lt;&gt;""), DI6,
AND( DI7&lt;&gt;CI4,DI7&lt;&gt;CI5,DI7&lt;&gt;CI6, DI7&lt;&gt;CI7, DI7&lt;&gt;CI8, DI7&lt;&gt;""), DI7,
AND( DI8&lt;&gt;CI4,DI8&lt;&gt;CI5,DI8&lt;&gt;CI6, DI8&lt;&gt;CI7, DI8&lt;&gt;CI8, DI8&lt;&gt;""), DI8,
AND( DR5&lt;&gt;CI4,DR5&lt;&gt;CI5,DR5&lt;&gt;CI6, DR5&lt;&gt;CI7, DR5&lt;&gt;CI8, DR5&lt;&gt;""), DR5,
AND( DR6&lt;&gt;CI4,DR6&lt;&gt;CI5,DR6&lt;&gt;CI6, DR6&lt;&gt;CI7, DR6&lt;&gt;CI8, DR6&lt;&gt;""), DR6,
AND( DR7&lt;&gt;CI4,DR7&lt;&gt;CI5,DR7&lt;&gt;CI6, DR7&lt;&gt;CI7, DR7&lt;&gt;CI8, DR7&lt;&gt;""), DR7,
AND( DR8&lt;&gt;CI4,DR8&lt;&gt;CI5,DR8&lt;&gt;CI6, DR8&lt;&gt;CI7, DR8&lt;&gt;CI8, DR8&lt;&gt;""), DR8,
AND( EA5&lt;&gt;CI4,EA5&lt;&gt;CI5,EA5&lt;&gt;CI6, EA5&lt;&gt;CI7, EA5&lt;&gt;CI8, EA5&lt;&gt;""), EA5,
AND( EA6&lt;&gt;CI4,EA6&lt;&gt;CI5,EA6&lt;&gt;CI6, EA6&lt;&gt;CI7, EA6&lt;&gt;CI8, EA6&lt;&gt;""), EA6,
AND( EA7&lt;&gt;CI4,EA7&lt;&gt;CI5,EA7&lt;&gt;CI6, EA7&lt;&gt;CI7, EA7&lt;&gt;CI8, EA7&lt;&gt;""), EA7,
AND( EA8&lt;&gt;CI4,EA8&lt;&gt;CI5,EA8&lt;&gt;CI6, EA8&lt;&gt;CI7, EA8&lt;&gt;CI8, EA8&lt;&gt;""), EA8,
AND( EJ5&lt;&gt;CI4,EJ5&lt;&gt;CI5,EJ5&lt;&gt;CI6, EJ5&lt;&gt;CI7, EJ5&lt;&gt;CI8, EJ5&lt;&gt;""), EJ5,
AND( EJ6&lt;&gt;CI4,EJ6&lt;&gt;CI5,EJ6&lt;&gt;CI6, EJ6&lt;&gt;CI7, EJ6&lt;&gt;CI8, EJ6&lt;&gt;""), EJ6,
AND( EJ7&lt;&gt;CI4,EJ7&lt;&gt;CI5,EJ7&lt;&gt;CI6, EJ7&lt;&gt;CI7, EJ7&lt;&gt;CI8, EJ7&lt;&gt;""), EJ7,
AND( EJ8&lt;&gt;CI4,EJ8&lt;&gt;CI5,EJ8&lt;&gt;CI6, EJ8&lt;&gt;CI7, EJ8&lt;&gt;CI8, EJ8&lt;&gt;""), EJ8,
AND( ES5&lt;&gt;CI4,ES5&lt;&gt;CI5,ES5&lt;&gt;CI6, ES5&lt;&gt;CI7, ES5&lt;&gt;CI8, ES5&lt;&gt;""), ES5,
AND( ES6&lt;&gt;CI4,ES6&lt;&gt;CI5,ES6&lt;&gt;CI6, ES6&lt;&gt;CI7, ES6&lt;&gt;CI8, ES6&lt;&gt;""), ES6,
AND( ES7&lt;&gt;CI4,ES7&lt;&gt;CI5,ES7&lt;&gt;CI6, ES7&lt;&gt;CI7, ES7&lt;&gt;CI8, ES7&lt;&gt;""), ES7,
AND( ES8&lt;&gt;CI4,ES8&lt;&gt;CI5,ES8&lt;&gt;CI6, ES8&lt;&gt;CI7, ES8&lt;&gt;CI8, ES8&lt;&gt;""), ES8,
TRUE,"")</f>
        <v/>
      </c>
      <c r="CJ9" s="518"/>
      <c r="CK9" s="518"/>
      <c r="CL9" s="518"/>
      <c r="CM9" s="518"/>
      <c r="CN9" s="518"/>
      <c r="CO9" s="519" t="s">
        <v>1270</v>
      </c>
      <c r="CQ9" s="94"/>
      <c r="CR9" s="94"/>
      <c r="CS9" s="94"/>
      <c r="CT9" s="94"/>
      <c r="CU9" s="94"/>
      <c r="CV9" s="94"/>
      <c r="CW9" s="94"/>
      <c r="CX9" s="94"/>
      <c r="CY9" s="94"/>
      <c r="CZ9" s="94"/>
      <c r="DA9" s="94"/>
      <c r="DB9" s="94"/>
      <c r="DC9" s="94"/>
      <c r="DD9" s="94"/>
      <c r="DE9" s="94"/>
      <c r="DF9" s="94"/>
      <c r="DG9" s="94"/>
      <c r="DH9" s="94"/>
      <c r="DI9" s="94"/>
      <c r="DJ9" s="94"/>
      <c r="DK9" s="94"/>
      <c r="DL9" s="94"/>
      <c r="DM9" s="94"/>
      <c r="DN9" s="94"/>
      <c r="DO9" s="94"/>
      <c r="DP9" s="94"/>
      <c r="DQ9" s="94"/>
      <c r="DR9" s="94"/>
      <c r="DS9" s="94"/>
      <c r="DT9" s="94"/>
      <c r="DU9" s="94"/>
      <c r="DV9" s="94"/>
      <c r="DW9" s="94"/>
      <c r="DX9" s="94"/>
      <c r="DY9" s="94"/>
      <c r="DZ9" s="94"/>
      <c r="EA9" s="94"/>
      <c r="EB9" s="94"/>
      <c r="EC9" s="94"/>
      <c r="ED9" s="94"/>
      <c r="EE9" s="94"/>
      <c r="EF9" s="94"/>
      <c r="EG9" s="94"/>
      <c r="EH9" s="94"/>
      <c r="EI9" s="94"/>
      <c r="EJ9" s="94"/>
      <c r="EK9" s="94"/>
      <c r="EL9" s="94"/>
      <c r="EM9" s="94"/>
      <c r="EN9" s="94"/>
      <c r="EO9" s="94"/>
      <c r="EP9" s="94"/>
      <c r="EQ9" s="94"/>
      <c r="ER9" s="94"/>
      <c r="ES9" s="94"/>
      <c r="ET9" s="94"/>
      <c r="EU9" s="94"/>
      <c r="EV9" s="94"/>
      <c r="EW9" s="94"/>
      <c r="EX9" s="94"/>
      <c r="EY9" s="94"/>
      <c r="EZ9" s="94"/>
    </row>
    <row r="10" spans="1:156" ht="17.100000000000001" customHeight="1" x14ac:dyDescent="0.25">
      <c r="A10" s="471"/>
      <c r="C10" s="2254"/>
      <c r="D10" s="2254"/>
      <c r="E10" s="2254"/>
      <c r="F10" s="2255"/>
      <c r="G10" s="2255"/>
      <c r="H10" s="2255"/>
      <c r="I10" s="2255"/>
      <c r="J10" s="2255"/>
      <c r="K10" s="2255"/>
      <c r="L10" s="2256"/>
      <c r="M10" s="2256"/>
      <c r="N10" s="2256"/>
      <c r="P10" s="492"/>
      <c r="Q10" s="2230"/>
      <c r="R10" s="2230"/>
      <c r="S10" s="2230"/>
      <c r="T10" s="2230"/>
      <c r="U10" s="2230"/>
      <c r="V10" s="2230"/>
      <c r="W10" s="2228">
        <f>BY4+1</f>
        <v>8</v>
      </c>
      <c r="X10" s="2228"/>
      <c r="Y10" s="497"/>
      <c r="Z10" s="2230"/>
      <c r="AA10" s="2230"/>
      <c r="AB10" s="2230"/>
      <c r="AC10" s="2230"/>
      <c r="AD10" s="2230"/>
      <c r="AE10" s="2230"/>
      <c r="AF10" s="2228">
        <f>W10+1</f>
        <v>9</v>
      </c>
      <c r="AG10" s="2228"/>
      <c r="AH10" s="497"/>
      <c r="AI10" s="2230"/>
      <c r="AJ10" s="2230"/>
      <c r="AK10" s="2230"/>
      <c r="AL10" s="2230"/>
      <c r="AM10" s="2230"/>
      <c r="AN10" s="2230"/>
      <c r="AO10" s="2228">
        <f>AF10+1</f>
        <v>10</v>
      </c>
      <c r="AP10" s="2228"/>
      <c r="AQ10" s="497"/>
      <c r="AR10" s="2230"/>
      <c r="AS10" s="2230"/>
      <c r="AT10" s="2230"/>
      <c r="AU10" s="2230"/>
      <c r="AV10" s="2230"/>
      <c r="AW10" s="2230"/>
      <c r="AX10" s="2228">
        <f>AO10+1</f>
        <v>11</v>
      </c>
      <c r="AY10" s="2228"/>
      <c r="AZ10" s="497"/>
      <c r="BA10" s="2230"/>
      <c r="BB10" s="2230"/>
      <c r="BC10" s="2230"/>
      <c r="BD10" s="2230"/>
      <c r="BE10" s="2230"/>
      <c r="BF10" s="2230"/>
      <c r="BG10" s="2228">
        <f>AX10+1</f>
        <v>12</v>
      </c>
      <c r="BH10" s="2228"/>
      <c r="BI10" s="497"/>
      <c r="BJ10" s="2238"/>
      <c r="BK10" s="2238"/>
      <c r="BL10" s="2238"/>
      <c r="BM10" s="2238"/>
      <c r="BN10" s="2238"/>
      <c r="BO10" s="2238"/>
      <c r="BP10" s="2258">
        <f>BG10+1</f>
        <v>13</v>
      </c>
      <c r="BQ10" s="2258"/>
      <c r="BR10" s="497"/>
      <c r="BS10" s="2238"/>
      <c r="BT10" s="2238"/>
      <c r="BU10" s="2238"/>
      <c r="BV10" s="2238"/>
      <c r="BW10" s="2238"/>
      <c r="BX10" s="2238"/>
      <c r="BY10" s="2258">
        <f>BP10+1</f>
        <v>14</v>
      </c>
      <c r="BZ10" s="2258"/>
      <c r="CA10" s="471"/>
      <c r="CD10" s="498" t="s">
        <v>628</v>
      </c>
      <c r="CE10" s="499">
        <f>MAX(W10:BZ10)</f>
        <v>14</v>
      </c>
      <c r="CH10" s="500" t="s">
        <v>231</v>
      </c>
      <c r="CI10" s="501" t="str">
        <f>_xlfn.IFS(
CQ11&lt;&gt;"", CQ11,
CQ12&lt;&gt;"", CQ12,
CQ13&lt;&gt;"", CQ13,
CQ14&lt;&gt;"", CQ14,
CZ11&lt;&gt;"", CZ11,
CZ12&lt;&gt;"", CZ12,
CZ13&lt;&gt;"", CZ13,
CZ14&lt;&gt;"", CZ14,
DI11&lt;&gt;"", DI11,
DI12&lt;&gt;"", DI12,
DI13&lt;&gt;"", DI13,
DI14&lt;&gt;"", DI14,
DR11&lt;&gt;"", DR11,
DR12&lt;&gt;"", DR12,
DR13&lt;&gt;"", DR13,
DR14&lt;&gt;"", DR14,
EA11&lt;&gt;"", EA11,
EA12&lt;&gt;"", EA12,
EA13&lt;&gt;"", EA13,
EA14&lt;&gt;"", EA14,
EJ11&lt;&gt;"", EJ11,
EJ12&lt;&gt;"", EJ12,
EJ13&lt;&gt;"", EJ13,
EJ14&lt;&gt;"", EJ14,
ES11&lt;&gt;"", ES11,
ES12&lt;&gt;"", ES12,
ES13&lt;&gt;"", ES13,
ES14&lt;&gt;"", ES14,
TRUE,"")</f>
        <v>MON 8 EXAMPLE EVENT</v>
      </c>
      <c r="CJ10" s="501"/>
      <c r="CK10" s="502"/>
      <c r="CL10" s="502"/>
      <c r="CM10" s="502"/>
      <c r="CN10" s="502"/>
      <c r="CO10" s="503" t="s">
        <v>1270</v>
      </c>
      <c r="CQ10" s="94"/>
      <c r="CR10" s="94"/>
      <c r="CS10" s="94"/>
      <c r="CT10" s="94"/>
      <c r="CU10" s="94"/>
      <c r="CV10" s="94"/>
      <c r="CW10" s="94"/>
      <c r="CX10" s="94"/>
      <c r="CY10" s="94"/>
      <c r="CZ10" s="94"/>
      <c r="DA10" s="94"/>
      <c r="DB10" s="94"/>
      <c r="DC10" s="94"/>
      <c r="DD10" s="94"/>
      <c r="DE10" s="94"/>
      <c r="DF10" s="94"/>
      <c r="DG10" s="94"/>
      <c r="DH10" s="94"/>
      <c r="DI10" s="94"/>
      <c r="DJ10" s="94"/>
      <c r="DK10" s="94"/>
      <c r="DL10" s="94"/>
      <c r="DM10" s="94"/>
      <c r="DN10" s="94"/>
      <c r="DO10" s="94"/>
      <c r="DP10" s="94"/>
      <c r="DQ10" s="94"/>
      <c r="DR10" s="94"/>
      <c r="DS10" s="94"/>
      <c r="DT10" s="94"/>
      <c r="DU10" s="94"/>
      <c r="DV10" s="94"/>
      <c r="DW10" s="94"/>
      <c r="DX10" s="94"/>
      <c r="DY10" s="94"/>
      <c r="DZ10" s="94"/>
      <c r="EA10" s="94"/>
      <c r="EB10" s="94"/>
      <c r="EC10" s="94"/>
      <c r="ED10" s="94"/>
      <c r="EE10" s="94"/>
      <c r="EF10" s="94"/>
      <c r="EG10" s="94"/>
      <c r="EH10" s="94"/>
      <c r="EI10" s="94"/>
      <c r="EJ10" s="94"/>
      <c r="EK10" s="94"/>
      <c r="EL10" s="94"/>
      <c r="EM10" s="94"/>
      <c r="EN10" s="94"/>
      <c r="EO10" s="94"/>
      <c r="EP10" s="94"/>
      <c r="EQ10" s="94"/>
      <c r="ER10" s="94"/>
      <c r="ES10" s="94"/>
      <c r="ET10" s="94"/>
      <c r="EU10" s="94"/>
      <c r="EV10" s="94"/>
      <c r="EW10" s="94"/>
      <c r="EX10" s="94"/>
      <c r="EY10" s="94"/>
      <c r="EZ10" s="94"/>
    </row>
    <row r="11" spans="1:156" ht="17.100000000000001" customHeight="1" x14ac:dyDescent="0.15">
      <c r="A11" s="3"/>
      <c r="C11" s="2254"/>
      <c r="D11" s="2254"/>
      <c r="E11" s="2254"/>
      <c r="F11" s="2255"/>
      <c r="G11" s="2255"/>
      <c r="H11" s="2255"/>
      <c r="I11" s="2255"/>
      <c r="J11" s="2255"/>
      <c r="K11" s="2255"/>
      <c r="L11" s="2256"/>
      <c r="M11" s="2256"/>
      <c r="N11" s="2256"/>
      <c r="P11" s="520"/>
      <c r="Q11" s="2227" t="s">
        <v>1546</v>
      </c>
      <c r="R11" s="2227"/>
      <c r="S11" s="2227"/>
      <c r="T11" s="2227"/>
      <c r="U11" s="2227"/>
      <c r="V11" s="2227"/>
      <c r="W11" s="2227"/>
      <c r="X11" s="2227"/>
      <c r="Y11" s="496"/>
      <c r="Z11" s="2227"/>
      <c r="AA11" s="2227"/>
      <c r="AB11" s="2227"/>
      <c r="AC11" s="2227"/>
      <c r="AD11" s="2227"/>
      <c r="AE11" s="2227"/>
      <c r="AF11" s="2227"/>
      <c r="AG11" s="2227"/>
      <c r="AH11" s="496"/>
      <c r="AI11" s="2227"/>
      <c r="AJ11" s="2227"/>
      <c r="AK11" s="2227"/>
      <c r="AL11" s="2227"/>
      <c r="AM11" s="2227"/>
      <c r="AN11" s="2227"/>
      <c r="AO11" s="2227"/>
      <c r="AP11" s="2227"/>
      <c r="AQ11" s="496"/>
      <c r="AR11" s="2227"/>
      <c r="AS11" s="2227"/>
      <c r="AT11" s="2227"/>
      <c r="AU11" s="2227"/>
      <c r="AV11" s="2227"/>
      <c r="AW11" s="2227"/>
      <c r="AX11" s="2227"/>
      <c r="AY11" s="2227"/>
      <c r="AZ11" s="496"/>
      <c r="BA11" s="2227"/>
      <c r="BB11" s="2227"/>
      <c r="BC11" s="2227"/>
      <c r="BD11" s="2227"/>
      <c r="BE11" s="2227"/>
      <c r="BF11" s="2227"/>
      <c r="BG11" s="2227"/>
      <c r="BH11" s="2227"/>
      <c r="BI11" s="496"/>
      <c r="BJ11" s="2237"/>
      <c r="BK11" s="2237"/>
      <c r="BL11" s="2237"/>
      <c r="BM11" s="2237"/>
      <c r="BN11" s="2237"/>
      <c r="BO11" s="2237"/>
      <c r="BP11" s="2237"/>
      <c r="BQ11" s="2237"/>
      <c r="BR11" s="496"/>
      <c r="BS11" s="2237"/>
      <c r="BT11" s="2237"/>
      <c r="BU11" s="2237"/>
      <c r="BV11" s="2237"/>
      <c r="BW11" s="2237"/>
      <c r="BX11" s="2237"/>
      <c r="BY11" s="2237"/>
      <c r="BZ11" s="2237"/>
      <c r="CA11" s="471"/>
      <c r="CD11" s="94"/>
      <c r="CE11" s="94"/>
      <c r="CH11" s="504" t="s">
        <v>231</v>
      </c>
      <c r="CI11" s="292" t="str">
        <f>_xlfn.IFS(
AND(CQ11&lt;&gt;CI10,CQ11&lt;&gt;""), CQ11,
AND(CQ12&lt;&gt;CI10,CQ12&lt;&gt;""), CQ12,
AND(CQ13&lt;&gt;CI10,CQ13&lt;&gt;""), CQ13,
AND(CQ14&lt;&gt;CI10,CQ14&lt;&gt;""), CQ14,
AND(CZ11&lt;&gt;CI10,CZ11&lt;&gt;""), CZ11,
AND(CZ12&lt;&gt;CI10,CZ12&lt;&gt;""), CZ12,
AND(CZ13&lt;&gt;CI10,CZ13&lt;&gt;""), CZ13,
AND(CZ14&lt;&gt;CI10,CZ14&lt;&gt;""), CZ14,
AND( DI11&lt;&gt;CI10, DI11&lt;&gt;""), DI11,
AND( DI12&lt;&gt;CI10, DI12&lt;&gt;""), DI12,
AND( DI13&lt;&gt;CI10, DI13&lt;&gt;""), DI13,
AND( DI14&lt;&gt;CI10, DI14&lt;&gt;""), DI14,
AND( DR11&lt;&gt;CI10, DR11&lt;&gt;""), DR11,
AND( DR12&lt;&gt;CI10, DR12&lt;&gt;""), DR12,
AND( DR13&lt;&gt;CI10, DR13&lt;&gt;""), DR13,
AND( DR14&lt;&gt;CI10, DR14&lt;&gt;""), DR14,
AND( EA11&lt;&gt;CI10, EA11&lt;&gt;""), EA11,
AND( EA12&lt;&gt;CI10, EA12&lt;&gt;""), EA12,
AND( EA13&lt;&gt;CI10, EA13&lt;&gt;""), EA13,
AND( EA14&lt;&gt;CI10, EA14&lt;&gt;""), EA14,
AND( EJ11&lt;&gt;CI10, EJ11&lt;&gt;""), EJ11,
AND( EJ12&lt;&gt;CI10, EJ12&lt;&gt;""), EJ12,
AND( EJ13&lt;&gt;CI10, EJ13&lt;&gt;""), EJ13,
AND( EJ14&lt;&gt;CI10, EJ14&lt;&gt;""), EJ14,
AND( ES11&lt;&gt;CI10, ES11&lt;&gt;""), ES11,
AND( ES12&lt;&gt;CI10, ES12&lt;&gt;""), ES12,
AND( ES13&lt;&gt;CI10, ES13&lt;&gt;""), ES13,
AND( ES14&lt;&gt;CI10, ES14&lt;&gt;""), ES14,
TRUE,"")</f>
        <v/>
      </c>
      <c r="CJ11" s="149"/>
      <c r="CK11" s="149"/>
      <c r="CL11" s="149"/>
      <c r="CM11" s="149"/>
      <c r="CN11" s="149"/>
      <c r="CO11" s="505" t="s">
        <v>1270</v>
      </c>
      <c r="CQ11" s="506" t="str">
        <f>IF(Q11&lt;&gt;"",Q$1&amp;" "&amp;W10&amp;" "&amp;Q11,"")</f>
        <v>MON 8 EXAMPLE EVENT</v>
      </c>
      <c r="CR11" s="507"/>
      <c r="CS11" s="507"/>
      <c r="CT11" s="507"/>
      <c r="CU11" s="507"/>
      <c r="CV11" s="507"/>
      <c r="CW11" s="507"/>
      <c r="CX11" s="508"/>
      <c r="CY11" s="94"/>
      <c r="CZ11" s="506" t="str">
        <f>IF(Z11&lt;&gt;"",Z$1&amp;" "&amp;AF10&amp;" "&amp;Z11,"")</f>
        <v/>
      </c>
      <c r="DA11" s="507"/>
      <c r="DB11" s="507"/>
      <c r="DC11" s="507"/>
      <c r="DD11" s="507"/>
      <c r="DE11" s="507"/>
      <c r="DF11" s="507"/>
      <c r="DG11" s="508"/>
      <c r="DH11" s="94"/>
      <c r="DI11" s="506" t="str">
        <f>IF(AI11&lt;&gt;"",AI$1&amp;" "&amp;AO10&amp;" "&amp;AI11,"")</f>
        <v/>
      </c>
      <c r="DJ11" s="507"/>
      <c r="DK11" s="507"/>
      <c r="DL11" s="507"/>
      <c r="DM11" s="507"/>
      <c r="DN11" s="507"/>
      <c r="DO11" s="507"/>
      <c r="DP11" s="508"/>
      <c r="DQ11" s="94"/>
      <c r="DR11" s="506" t="str">
        <f>IF(AR11&lt;&gt;"",AR$1&amp;" "&amp;AX10&amp;" "&amp;AR11,"")</f>
        <v/>
      </c>
      <c r="DS11" s="507"/>
      <c r="DT11" s="507"/>
      <c r="DU11" s="507"/>
      <c r="DV11" s="507"/>
      <c r="DW11" s="507"/>
      <c r="DX11" s="507"/>
      <c r="DY11" s="508"/>
      <c r="DZ11" s="94"/>
      <c r="EA11" s="506" t="str">
        <f>IF(BA11&lt;&gt;"",BA$1&amp;" "&amp;BG10&amp;" "&amp;BA11,"")</f>
        <v/>
      </c>
      <c r="EB11" s="507"/>
      <c r="EC11" s="507"/>
      <c r="ED11" s="507"/>
      <c r="EE11" s="507"/>
      <c r="EF11" s="507"/>
      <c r="EG11" s="507"/>
      <c r="EH11" s="508"/>
      <c r="EI11" s="94"/>
      <c r="EJ11" s="506" t="str">
        <f>IF(BJ11&lt;&gt;"",BJ$1&amp;" "&amp;BP10&amp;" "&amp;BJ11,"")</f>
        <v/>
      </c>
      <c r="EK11" s="507"/>
      <c r="EL11" s="507"/>
      <c r="EM11" s="507"/>
      <c r="EN11" s="507"/>
      <c r="EO11" s="507"/>
      <c r="EP11" s="507"/>
      <c r="EQ11" s="508"/>
      <c r="ER11" s="94"/>
      <c r="ES11" s="506" t="str">
        <f>IF(BS11&lt;&gt;"",BS$1&amp;" "&amp;BY10&amp;" "&amp;BS11,"")</f>
        <v/>
      </c>
      <c r="ET11" s="507"/>
      <c r="EU11" s="507"/>
      <c r="EV11" s="507"/>
      <c r="EW11" s="507"/>
      <c r="EX11" s="507"/>
      <c r="EY11" s="507"/>
      <c r="EZ11" s="508"/>
    </row>
    <row r="12" spans="1:156" ht="17.100000000000001" customHeight="1" x14ac:dyDescent="0.15">
      <c r="A12" s="471"/>
      <c r="C12" s="2254"/>
      <c r="D12" s="2254"/>
      <c r="E12" s="2254"/>
      <c r="F12" s="2255"/>
      <c r="G12" s="2255"/>
      <c r="H12" s="2255"/>
      <c r="I12" s="2255"/>
      <c r="J12" s="2255"/>
      <c r="K12" s="2255"/>
      <c r="L12" s="2256"/>
      <c r="M12" s="2256"/>
      <c r="N12" s="2256"/>
      <c r="P12" s="492"/>
      <c r="Q12" s="2227"/>
      <c r="R12" s="2227"/>
      <c r="S12" s="2227"/>
      <c r="T12" s="2227"/>
      <c r="U12" s="2227"/>
      <c r="V12" s="2227"/>
      <c r="W12" s="2227"/>
      <c r="X12" s="2227"/>
      <c r="Y12" s="496"/>
      <c r="Z12" s="2227"/>
      <c r="AA12" s="2227"/>
      <c r="AB12" s="2227"/>
      <c r="AC12" s="2227"/>
      <c r="AD12" s="2227"/>
      <c r="AE12" s="2227"/>
      <c r="AF12" s="2227"/>
      <c r="AG12" s="2227"/>
      <c r="AH12" s="496"/>
      <c r="AI12" s="2227"/>
      <c r="AJ12" s="2227"/>
      <c r="AK12" s="2227"/>
      <c r="AL12" s="2227"/>
      <c r="AM12" s="2227"/>
      <c r="AN12" s="2227"/>
      <c r="AO12" s="2227"/>
      <c r="AP12" s="2227"/>
      <c r="AQ12" s="496"/>
      <c r="AR12" s="2227"/>
      <c r="AS12" s="2227"/>
      <c r="AT12" s="2227"/>
      <c r="AU12" s="2227"/>
      <c r="AV12" s="2227"/>
      <c r="AW12" s="2227"/>
      <c r="AX12" s="2227"/>
      <c r="AY12" s="2227"/>
      <c r="AZ12" s="496"/>
      <c r="BA12" s="2227"/>
      <c r="BB12" s="2227"/>
      <c r="BC12" s="2227"/>
      <c r="BD12" s="2227"/>
      <c r="BE12" s="2227"/>
      <c r="BF12" s="2227"/>
      <c r="BG12" s="2227"/>
      <c r="BH12" s="2227"/>
      <c r="BI12" s="496"/>
      <c r="BJ12" s="2237"/>
      <c r="BK12" s="2237"/>
      <c r="BL12" s="2237"/>
      <c r="BM12" s="2237"/>
      <c r="BN12" s="2237"/>
      <c r="BO12" s="2237"/>
      <c r="BP12" s="2237"/>
      <c r="BQ12" s="2237"/>
      <c r="BR12" s="496"/>
      <c r="BS12" s="2237"/>
      <c r="BT12" s="2237"/>
      <c r="BU12" s="2237"/>
      <c r="BV12" s="2237"/>
      <c r="BW12" s="2237"/>
      <c r="BX12" s="2237"/>
      <c r="BY12" s="2237"/>
      <c r="BZ12" s="2237"/>
      <c r="CA12" s="471"/>
      <c r="CD12" s="94"/>
      <c r="CE12" s="94"/>
      <c r="CH12" s="504" t="s">
        <v>231</v>
      </c>
      <c r="CI12" s="292" t="str">
        <f>_xlfn.IFS(
AND(CQ11&lt;&gt;CI10,CQ11&lt;&gt;CI11, CQ11&lt;&gt;""), CQ11,
AND(CQ12&lt;&gt;CI10,CQ12&lt;&gt;CI11, CQ12&lt;&gt;""), CQ12,
AND(CQ13&lt;&gt;CI10,CQ13&lt;&gt;CI11, CQ13&lt;&gt;""), CQ13,
AND(CQ14&lt;&gt;CI10,CQ14&lt;&gt;CI11, CQ14&lt;&gt;""), CQ14,
AND(CZ11&lt;&gt;CI10,CZ11&lt;&gt;CI11, CZ11&lt;&gt;""), CZ11,
AND(CZ12&lt;&gt;CI10,CZ12&lt;&gt;CI11, CZ12&lt;&gt;""), CZ12,
AND(CZ13&lt;&gt;CI10,CZ13&lt;&gt;CI11, CZ13&lt;&gt;""), CZ13,
AND(CZ14&lt;&gt;CI10,CZ14&lt;&gt;CI11, CZ14&lt;&gt;""), CZ14,
AND( DI11&lt;&gt;CI10,DI11&lt;&gt;CI11, DI11&lt;&gt;""), DI11,
AND( DI12&lt;&gt;CI10,DI12&lt;&gt;CI11, DI12&lt;&gt;""), DI12,
AND( DI13&lt;&gt;CI10,DI13&lt;&gt;CI11, DI13&lt;&gt;""), DI13,
AND( DI14&lt;&gt;CI10,DI14&lt;&gt;CI11, DI14&lt;&gt;""), DI14,
AND( DR11&lt;&gt;CI10,DR11&lt;&gt;CI11, DR11&lt;&gt;""), DR11,
AND( DR12&lt;&gt;CI10,DR12&lt;&gt;CI11, DR12&lt;&gt;""), DR12,
AND( DR13&lt;&gt;CI10,DR13&lt;&gt;CI11, DR13&lt;&gt;""), DR13,
AND( DR14&lt;&gt;CI10,DR14&lt;&gt;CI11, DR14&lt;&gt;""), DR14,
AND( EA11&lt;&gt;CI10,EA11&lt;&gt;CI11, EA11&lt;&gt;""), EA11,
AND( EA12&lt;&gt;CI10,EA12&lt;&gt;CI11, EA12&lt;&gt;""), EA12,
AND( EA13&lt;&gt;CI10,EA13&lt;&gt;CI11, EA13&lt;&gt;""), EA13,
AND( EA14&lt;&gt;CI10,EA14&lt;&gt;CI11, EA14&lt;&gt;""), EA14,
AND( EJ11&lt;&gt;CI10,EJ11&lt;&gt;CI11, EJ11&lt;&gt;""), EJ11,
AND( EJ12&lt;&gt;CI10,EJ12&lt;&gt;CI11, EJ12&lt;&gt;""), EJ12,
AND( EJ13&lt;&gt;CI10,EJ13&lt;&gt;CI11, EJ13&lt;&gt;""), EJ13,
AND( EJ14&lt;&gt;CI10,EJ14&lt;&gt;CI11, EJ14&lt;&gt;""), EJ14,
AND( ES11&lt;&gt;CI10,ES11&lt;&gt;CI11, ES11&lt;&gt;""), ES11,
AND( ES12&lt;&gt;CI10,ES12&lt;&gt;CI11, ES12&lt;&gt;""), ES12,
AND( ES13&lt;&gt;CI10,ES13&lt;&gt;CI11, ES13&lt;&gt;""), ES13,
AND( ES14&lt;&gt;CI10,ES14&lt;&gt;CI11, ES14&lt;&gt;""), ES14,
TRUE,"")</f>
        <v/>
      </c>
      <c r="CJ12" s="149"/>
      <c r="CK12" s="149"/>
      <c r="CL12" s="149"/>
      <c r="CM12" s="149"/>
      <c r="CN12" s="149"/>
      <c r="CO12" s="505" t="s">
        <v>1270</v>
      </c>
      <c r="CQ12" s="509" t="str">
        <f>IF(Q12&lt;&gt;"",Q$1&amp;" "&amp;W10&amp;" "&amp;Q12,"")</f>
        <v/>
      </c>
      <c r="CR12" s="94"/>
      <c r="CS12" s="94"/>
      <c r="CT12" s="94"/>
      <c r="CU12" s="94"/>
      <c r="CV12" s="94"/>
      <c r="CW12" s="94"/>
      <c r="CX12" s="510"/>
      <c r="CY12" s="94"/>
      <c r="CZ12" s="509" t="str">
        <f>IF(Z12&lt;&gt;"",Z$1&amp;" "&amp;AF10&amp;" "&amp;Z12,"")</f>
        <v/>
      </c>
      <c r="DA12" s="94"/>
      <c r="DB12" s="94"/>
      <c r="DC12" s="94"/>
      <c r="DD12" s="94"/>
      <c r="DE12" s="94"/>
      <c r="DF12" s="94"/>
      <c r="DG12" s="510"/>
      <c r="DH12" s="94"/>
      <c r="DI12" s="509" t="str">
        <f>IF(AI12&lt;&gt;"",AI$1&amp;" "&amp;AO10&amp;" "&amp;AI12,"")</f>
        <v/>
      </c>
      <c r="DJ12" s="94"/>
      <c r="DK12" s="94"/>
      <c r="DL12" s="94"/>
      <c r="DM12" s="94"/>
      <c r="DN12" s="94"/>
      <c r="DO12" s="94"/>
      <c r="DP12" s="510"/>
      <c r="DQ12" s="94"/>
      <c r="DR12" s="509" t="str">
        <f>IF(AR12&lt;&gt;"",AR$1&amp;" "&amp;AX10&amp;" "&amp;AR12,"")</f>
        <v/>
      </c>
      <c r="DS12" s="94"/>
      <c r="DT12" s="94"/>
      <c r="DU12" s="94"/>
      <c r="DV12" s="94"/>
      <c r="DW12" s="94"/>
      <c r="DX12" s="94"/>
      <c r="DY12" s="510"/>
      <c r="DZ12" s="94"/>
      <c r="EA12" s="509" t="str">
        <f>IF(BA12&lt;&gt;"",BA$1&amp;" "&amp;BG10&amp;" "&amp;BA12,"")</f>
        <v/>
      </c>
      <c r="EB12" s="94"/>
      <c r="EC12" s="94"/>
      <c r="ED12" s="94"/>
      <c r="EE12" s="94"/>
      <c r="EF12" s="94"/>
      <c r="EG12" s="94"/>
      <c r="EH12" s="510"/>
      <c r="EI12" s="94"/>
      <c r="EJ12" s="509" t="str">
        <f>IF(BJ12&lt;&gt;"",BJ$1&amp;" "&amp;BP10&amp;" "&amp;BJ12,"")</f>
        <v/>
      </c>
      <c r="EK12" s="94"/>
      <c r="EL12" s="94"/>
      <c r="EM12" s="94"/>
      <c r="EN12" s="94"/>
      <c r="EO12" s="94"/>
      <c r="EP12" s="94"/>
      <c r="EQ12" s="510"/>
      <c r="ER12" s="94"/>
      <c r="ES12" s="509" t="str">
        <f>IF(BS12&lt;&gt;"",BS$1&amp;" "&amp;BY10&amp;" "&amp;BS12,"")</f>
        <v/>
      </c>
      <c r="ET12" s="94"/>
      <c r="EU12" s="94"/>
      <c r="EV12" s="94"/>
      <c r="EW12" s="94"/>
      <c r="EX12" s="94"/>
      <c r="EY12" s="94"/>
      <c r="EZ12" s="510"/>
    </row>
    <row r="13" spans="1:156" ht="17.100000000000001" customHeight="1" x14ac:dyDescent="0.15">
      <c r="A13" s="3"/>
      <c r="C13" s="2254"/>
      <c r="D13" s="2254"/>
      <c r="E13" s="2254"/>
      <c r="F13" s="2255"/>
      <c r="G13" s="2255"/>
      <c r="H13" s="2255"/>
      <c r="I13" s="2255"/>
      <c r="J13" s="2255"/>
      <c r="K13" s="2255"/>
      <c r="L13" s="2256"/>
      <c r="M13" s="2256"/>
      <c r="N13" s="2256"/>
      <c r="P13" s="492"/>
      <c r="Q13" s="2227"/>
      <c r="R13" s="2227"/>
      <c r="S13" s="2227"/>
      <c r="T13" s="2227"/>
      <c r="U13" s="2227"/>
      <c r="V13" s="2227"/>
      <c r="W13" s="2227"/>
      <c r="X13" s="2227"/>
      <c r="Y13" s="496"/>
      <c r="Z13" s="2227"/>
      <c r="AA13" s="2227"/>
      <c r="AB13" s="2227"/>
      <c r="AC13" s="2227"/>
      <c r="AD13" s="2227"/>
      <c r="AE13" s="2227"/>
      <c r="AF13" s="2227"/>
      <c r="AG13" s="2227"/>
      <c r="AH13" s="496"/>
      <c r="AI13" s="2227"/>
      <c r="AJ13" s="2227"/>
      <c r="AK13" s="2227"/>
      <c r="AL13" s="2227"/>
      <c r="AM13" s="2227"/>
      <c r="AN13" s="2227"/>
      <c r="AO13" s="2227"/>
      <c r="AP13" s="2227"/>
      <c r="AQ13" s="496"/>
      <c r="AR13" s="2227"/>
      <c r="AS13" s="2227"/>
      <c r="AT13" s="2227"/>
      <c r="AU13" s="2227"/>
      <c r="AV13" s="2227"/>
      <c r="AW13" s="2227"/>
      <c r="AX13" s="2227"/>
      <c r="AY13" s="2227"/>
      <c r="AZ13" s="496"/>
      <c r="BA13" s="2227"/>
      <c r="BB13" s="2227"/>
      <c r="BC13" s="2227"/>
      <c r="BD13" s="2227"/>
      <c r="BE13" s="2227"/>
      <c r="BF13" s="2227"/>
      <c r="BG13" s="2227"/>
      <c r="BH13" s="2227"/>
      <c r="BI13" s="496"/>
      <c r="BJ13" s="2237"/>
      <c r="BK13" s="2237"/>
      <c r="BL13" s="2237"/>
      <c r="BM13" s="2237"/>
      <c r="BN13" s="2237"/>
      <c r="BO13" s="2237"/>
      <c r="BP13" s="2237"/>
      <c r="BQ13" s="2237"/>
      <c r="BR13" s="496"/>
      <c r="BS13" s="2237"/>
      <c r="BT13" s="2237"/>
      <c r="BU13" s="2237"/>
      <c r="BV13" s="2237"/>
      <c r="BW13" s="2237"/>
      <c r="BX13" s="2237"/>
      <c r="BY13" s="2237"/>
      <c r="BZ13" s="2237"/>
      <c r="CA13" s="471"/>
      <c r="CD13" s="94"/>
      <c r="CE13" s="94"/>
      <c r="CH13" s="504" t="s">
        <v>231</v>
      </c>
      <c r="CI13" s="292" t="str">
        <f>_xlfn.IFS(
AND(CQ11&lt;&gt;CI10,CQ11&lt;&gt;CI11,CQ11&lt;&gt;CI12, CQ11&lt;&gt;""), CQ11,
AND(CQ12&lt;&gt;CI10,CQ12&lt;&gt;CI11,CQ12&lt;&gt;CI12, CQ12&lt;&gt;""), CQ12,
AND(CQ13&lt;&gt;CI10,CQ13&lt;&gt;CI11,CQ13&lt;&gt;CI12, CQ13&lt;&gt;""), CQ13,
AND(CQ14&lt;&gt;CI10,CQ14&lt;&gt;CI11,CQ14&lt;&gt;CI12, CQ14&lt;&gt;""), CQ14,
AND(CZ11&lt;&gt;CI10,CZ11&lt;&gt;CI11,CZ11&lt;&gt;CI12, CZ11&lt;&gt;""), CZ11,
AND(CZ12&lt;&gt;CI10,CZ12&lt;&gt;CI11,CZ12&lt;&gt;CI12, CZ12&lt;&gt;""), CZ12,
AND(CZ13&lt;&gt;CI10,CZ13&lt;&gt;CI11,CZ13&lt;&gt;CI12, CZ13&lt;&gt;""), CZ13,
AND(CZ14&lt;&gt;CI10,CZ14&lt;&gt;CI11,CZ14&lt;&gt;CI12, CZ14&lt;&gt;""), CZ14,
AND( DI11&lt;&gt;CI10,DI11&lt;&gt;CI11,DI11&lt;&gt;CI12, DI11&lt;&gt;""), DI11,
AND( DI12&lt;&gt;CI10,DI12&lt;&gt;CI11,DI12&lt;&gt;CI12, DI12&lt;&gt;""), DI12,
AND( DI13&lt;&gt;CI10,DI13&lt;&gt;CI11,DI13&lt;&gt;CI12, DI13&lt;&gt;""), DI13,
AND( DI14&lt;&gt;CI10,DI14&lt;&gt;CI11,DI14&lt;&gt;CI12, DI14&lt;&gt;""), DI14,
AND( DR11&lt;&gt;CI10,DR11&lt;&gt;CI11,DR11&lt;&gt;CI12, DR11&lt;&gt;""), DR11,
AND( DR12&lt;&gt;CI10,DR12&lt;&gt;CI11,DR12&lt;&gt;CI12, DR12&lt;&gt;""), DR12,
AND( DR13&lt;&gt;CI10,DR13&lt;&gt;CI11,DR13&lt;&gt;CI12, DR13&lt;&gt;""), DR13,
AND( DR14&lt;&gt;CI10,DR14&lt;&gt;CI11,DR14&lt;&gt;CI12, DR14&lt;&gt;""), DR14,
AND( EA11&lt;&gt;CI10,EA11&lt;&gt;CI11,EA11&lt;&gt;CI12, EA11&lt;&gt;""), EA11,
AND( EA12&lt;&gt;CI10,EA12&lt;&gt;CI11,EA12&lt;&gt;CI12, EA12&lt;&gt;""), EA12,
AND( EA13&lt;&gt;CI10,EA13&lt;&gt;CI11,EA13&lt;&gt;CI12, EA13&lt;&gt;""), EA13,
AND( EA14&lt;&gt;CI10,EA14&lt;&gt;CI11,EA14&lt;&gt;CI12, EA14&lt;&gt;""), EA14,
AND( EJ11&lt;&gt;CI10,EJ11&lt;&gt;CI11,EJ11&lt;&gt;CI12, EJ11&lt;&gt;""), EJ11,
AND( EJ12&lt;&gt;CI10,EJ12&lt;&gt;CI11,EJ12&lt;&gt;CI12, EJ12&lt;&gt;""), EJ12,
AND( EJ13&lt;&gt;CI10,EJ13&lt;&gt;CI11,EJ13&lt;&gt;CI12, EJ13&lt;&gt;""), EJ13,
AND( EJ14&lt;&gt;CI10,EJ14&lt;&gt;CI11,EJ14&lt;&gt;CI12, EJ14&lt;&gt;""), EJ14,
AND( ES11&lt;&gt;CI10,ES11&lt;&gt;CI11,ES11&lt;&gt;CI12, ES11&lt;&gt;""), ES11,
AND( ES12&lt;&gt;CI10,ES12&lt;&gt;CI11,ES12&lt;&gt;CI12, ES12&lt;&gt;""), ES12,
AND( ES13&lt;&gt;CI10,ES13&lt;&gt;CI11,ES13&lt;&gt;CI12, ES13&lt;&gt;""), ES13,
AND( ES14&lt;&gt;CI10,ES14&lt;&gt;CI11,ES14&lt;&gt;CI12, ES14&lt;&gt;""), ES14,
TRUE,"")</f>
        <v/>
      </c>
      <c r="CJ13" s="149"/>
      <c r="CK13" s="149"/>
      <c r="CL13" s="149"/>
      <c r="CM13" s="149"/>
      <c r="CN13" s="149"/>
      <c r="CO13" s="505" t="s">
        <v>1270</v>
      </c>
      <c r="CQ13" s="509" t="str">
        <f>IF(Q13&lt;&gt;"",Q$1&amp;" "&amp;W10&amp;" "&amp;Q13,"")</f>
        <v/>
      </c>
      <c r="CR13" s="94"/>
      <c r="CS13" s="94"/>
      <c r="CT13" s="94"/>
      <c r="CU13" s="94"/>
      <c r="CV13" s="94"/>
      <c r="CW13" s="94"/>
      <c r="CX13" s="510"/>
      <c r="CY13" s="94"/>
      <c r="CZ13" s="509" t="str">
        <f>IF(Z13&lt;&gt;"",Z$1&amp;" "&amp;AF10&amp;" "&amp;Z13,"")</f>
        <v/>
      </c>
      <c r="DA13" s="94"/>
      <c r="DB13" s="94"/>
      <c r="DC13" s="94"/>
      <c r="DD13" s="94"/>
      <c r="DE13" s="94"/>
      <c r="DF13" s="94"/>
      <c r="DG13" s="510"/>
      <c r="DH13" s="94"/>
      <c r="DI13" s="509" t="str">
        <f>IF(AI13&lt;&gt;"",AI$1&amp;" "&amp;AO10&amp;" "&amp;AI13,"")</f>
        <v/>
      </c>
      <c r="DJ13" s="94"/>
      <c r="DK13" s="94"/>
      <c r="DL13" s="94"/>
      <c r="DM13" s="94"/>
      <c r="DN13" s="94"/>
      <c r="DO13" s="94"/>
      <c r="DP13" s="510"/>
      <c r="DQ13" s="94"/>
      <c r="DR13" s="509" t="str">
        <f>IF(AR13&lt;&gt;"",AR$1&amp;" "&amp;AX10&amp;" "&amp;AR13,"")</f>
        <v/>
      </c>
      <c r="DS13" s="94"/>
      <c r="DT13" s="94"/>
      <c r="DU13" s="94"/>
      <c r="DV13" s="94"/>
      <c r="DW13" s="94"/>
      <c r="DX13" s="94"/>
      <c r="DY13" s="510"/>
      <c r="DZ13" s="94"/>
      <c r="EA13" s="509" t="str">
        <f>IF(BA13&lt;&gt;"",BA$1&amp;" "&amp;BG10&amp;" "&amp;BA13,"")</f>
        <v/>
      </c>
      <c r="EB13" s="94"/>
      <c r="EC13" s="94"/>
      <c r="ED13" s="94"/>
      <c r="EE13" s="94"/>
      <c r="EF13" s="94"/>
      <c r="EG13" s="94"/>
      <c r="EH13" s="510"/>
      <c r="EI13" s="94"/>
      <c r="EJ13" s="509" t="str">
        <f>IF(BJ13&lt;&gt;"",BJ$1&amp;" "&amp;BP10&amp;" "&amp;BJ13,"")</f>
        <v/>
      </c>
      <c r="EK13" s="94"/>
      <c r="EL13" s="94"/>
      <c r="EM13" s="94"/>
      <c r="EN13" s="94"/>
      <c r="EO13" s="94"/>
      <c r="EP13" s="94"/>
      <c r="EQ13" s="510"/>
      <c r="ER13" s="94"/>
      <c r="ES13" s="509" t="str">
        <f>IF(BS13&lt;&gt;"",BS$1&amp;" "&amp;BY10&amp;" "&amp;BS13,"")</f>
        <v/>
      </c>
      <c r="ET13" s="94"/>
      <c r="EU13" s="94"/>
      <c r="EV13" s="94"/>
      <c r="EW13" s="94"/>
      <c r="EX13" s="94"/>
      <c r="EY13" s="94"/>
      <c r="EZ13" s="510"/>
    </row>
    <row r="14" spans="1:156" ht="17.100000000000001" customHeight="1" x14ac:dyDescent="0.15">
      <c r="A14" s="471"/>
      <c r="C14" s="2254"/>
      <c r="D14" s="2254"/>
      <c r="E14" s="2254"/>
      <c r="F14" s="2255"/>
      <c r="G14" s="2255"/>
      <c r="H14" s="2255"/>
      <c r="I14" s="2255"/>
      <c r="J14" s="2255"/>
      <c r="K14" s="2255"/>
      <c r="L14" s="2256"/>
      <c r="M14" s="2256"/>
      <c r="N14" s="2256"/>
      <c r="P14" s="492"/>
      <c r="Q14" s="2227"/>
      <c r="R14" s="2227"/>
      <c r="S14" s="2227"/>
      <c r="T14" s="2227"/>
      <c r="U14" s="2227"/>
      <c r="V14" s="2227"/>
      <c r="W14" s="2227"/>
      <c r="X14" s="2227"/>
      <c r="Y14" s="496"/>
      <c r="Z14" s="2227"/>
      <c r="AA14" s="2227"/>
      <c r="AB14" s="2227"/>
      <c r="AC14" s="2227"/>
      <c r="AD14" s="2227"/>
      <c r="AE14" s="2227"/>
      <c r="AF14" s="2227"/>
      <c r="AG14" s="2227"/>
      <c r="AH14" s="496"/>
      <c r="AI14" s="2227"/>
      <c r="AJ14" s="2227"/>
      <c r="AK14" s="2227"/>
      <c r="AL14" s="2227"/>
      <c r="AM14" s="2227"/>
      <c r="AN14" s="2227"/>
      <c r="AO14" s="2227"/>
      <c r="AP14" s="2227"/>
      <c r="AQ14" s="496"/>
      <c r="AR14" s="2227"/>
      <c r="AS14" s="2227"/>
      <c r="AT14" s="2227"/>
      <c r="AU14" s="2227"/>
      <c r="AV14" s="2227"/>
      <c r="AW14" s="2227"/>
      <c r="AX14" s="2227"/>
      <c r="AY14" s="2227"/>
      <c r="AZ14" s="496"/>
      <c r="BA14" s="2227"/>
      <c r="BB14" s="2227"/>
      <c r="BC14" s="2227"/>
      <c r="BD14" s="2227"/>
      <c r="BE14" s="2227"/>
      <c r="BF14" s="2227"/>
      <c r="BG14" s="2227"/>
      <c r="BH14" s="2227"/>
      <c r="BI14" s="496"/>
      <c r="BJ14" s="2237"/>
      <c r="BK14" s="2237"/>
      <c r="BL14" s="2237"/>
      <c r="BM14" s="2237"/>
      <c r="BN14" s="2237"/>
      <c r="BO14" s="2237"/>
      <c r="BP14" s="2237"/>
      <c r="BQ14" s="2237"/>
      <c r="BR14" s="496"/>
      <c r="BS14" s="2237"/>
      <c r="BT14" s="2237"/>
      <c r="BU14" s="2237"/>
      <c r="BV14" s="2237"/>
      <c r="BW14" s="2237"/>
      <c r="BX14" s="2237"/>
      <c r="BY14" s="2237"/>
      <c r="BZ14" s="2237"/>
      <c r="CA14" s="471"/>
      <c r="CD14" s="94"/>
      <c r="CE14" s="94"/>
      <c r="CH14" s="504" t="s">
        <v>231</v>
      </c>
      <c r="CI14" s="292" t="str">
        <f>_xlfn.IFS(
AND(CQ11&lt;&gt;CI10,CQ11&lt;&gt;CI11,CQ11&lt;&gt;CI12, CQ11&lt;&gt;CI13, CQ11&lt;&gt;""), CQ11,
AND(CQ12&lt;&gt;CI10,CQ12&lt;&gt;CI11,CQ12&lt;&gt;CI12, CQ12&lt;&gt;CI13, CQ12&lt;&gt;""), CQ12,
AND(CQ13&lt;&gt;CI10,CQ13&lt;&gt;CI11,CQ13&lt;&gt;CI12, CQ13&lt;&gt;CI13,CQ13&lt;&gt;""), CQ13,
AND(CQ14&lt;&gt;CI10,CQ14&lt;&gt;CI11,CQ14&lt;&gt;CI12, CQ14&lt;&gt;CI13,CQ14&lt;&gt;""), CQ14,
AND(CZ11&lt;&gt;CI10,CZ11&lt;&gt;CI11,CZ11&lt;&gt;CI12, CZ11&lt;&gt;CI13,CZ11&lt;&gt;""), CZ11,
AND(CZ12&lt;&gt;CI10,CZ12&lt;&gt;CI11,CZ12&lt;&gt;CI12, CZ12&lt;&gt;CI13,CZ12&lt;&gt;""), CZ12,
AND(CZ13&lt;&gt;CI10,CZ13&lt;&gt;CI11,CZ13&lt;&gt;CI12, CZ13&lt;&gt;CI13,CZ13&lt;&gt;""), CZ13,
AND(CZ14&lt;&gt;CI10,CZ14&lt;&gt;CI11,CZ14&lt;&gt;CI12, CZ14&lt;&gt;CI13,CZ14&lt;&gt;""), CZ14,
AND( DI11&lt;&gt;CI10,DI11&lt;&gt;CI11,DI11&lt;&gt;CI12, DI11&lt;&gt;CI13, DI11&lt;&gt;""), DI11,
AND( DI12&lt;&gt;CI10,DI12&lt;&gt;CI11,DI12&lt;&gt;CI12, DI12&lt;&gt;CI13, DI12&lt;&gt;""), DI12,
AND( DI13&lt;&gt;CI10,DI13&lt;&gt;CI11,DI13&lt;&gt;CI12, DI13&lt;&gt;CI13, DI13&lt;&gt;""), DI13,
AND( DI14&lt;&gt;CI10,DI14&lt;&gt;CI11,DI14&lt;&gt;CI12, DI14&lt;&gt;CI13,DI14&lt;&gt;""), DI14,
AND( DR11&lt;&gt;CI10,DR11&lt;&gt;CI11,DR11&lt;&gt;CI12, DR11&lt;&gt;CI13,DR11&lt;&gt;""), DR11,
AND( DR12&lt;&gt;CI10,DR12&lt;&gt;CI11,DR12&lt;&gt;CI12, DR12&lt;&gt;CI13,DR12&lt;&gt;""), DR12,
AND( DR13&lt;&gt;CI10,DR13&lt;&gt;CI11,DR13&lt;&gt;CI12, DR13&lt;&gt;CI13,DR13&lt;&gt;""), DR13,
AND( DR14&lt;&gt;CI10,DR14&lt;&gt;CI11,DR14&lt;&gt;CI12, DR14&lt;&gt;CI13,DR14&lt;&gt;""), DR14,
AND( EA11&lt;&gt;CI10,EA11&lt;&gt;CI11,EA11&lt;&gt;CI12, EA11&lt;&gt;CI13,EA11&lt;&gt;""), EA11,
AND( EA12&lt;&gt;CI10,EA12&lt;&gt;CI11,EA12&lt;&gt;CI12, EA12&lt;&gt;CI13,EA12&lt;&gt;""), EA12,
AND( EA13&lt;&gt;CI10,EA13&lt;&gt;CI11,EA13&lt;&gt;CI12, EA13&lt;&gt;CI13,EA13&lt;&gt;""), EA13,
AND( EA14&lt;&gt;CI10,EA14&lt;&gt;CI11,EA14&lt;&gt;CI12, EA14&lt;&gt;CI13,EA14&lt;&gt;""), EA14,
AND( EJ11&lt;&gt;CI10,EJ11&lt;&gt;CI11,EJ11&lt;&gt;CI12, EJ11&lt;&gt;CI13,EJ11&lt;&gt;""), EJ11,
AND( EJ12&lt;&gt;CI10,EJ12&lt;&gt;CI11,EJ12&lt;&gt;CI12, EJ12&lt;&gt;CI13,EJ12&lt;&gt;""), EJ12,
AND( EJ13&lt;&gt;CI10,EJ13&lt;&gt;CI11,EJ13&lt;&gt;CI12, EJ13&lt;&gt;CI13,EJ13&lt;&gt;""), EJ13,
AND( EJ14&lt;&gt;CI10,EJ14&lt;&gt;CI11,EJ14&lt;&gt;CI12, EJ14&lt;&gt;CI13,EJ14&lt;&gt;""), EJ14,
AND( ES11&lt;&gt;CI10,ES11&lt;&gt;CI11,ES11&lt;&gt;CI12, ES11&lt;&gt;CI13,ES11&lt;&gt;""), ES11,
AND( ES12&lt;&gt;CI10,ES12&lt;&gt;CI11,ES12&lt;&gt;CI12, ES12&lt;&gt;CI13,ES12&lt;&gt;""), ES12,
AND( ES13&lt;&gt;CI10,ES13&lt;&gt;CI11,ES13&lt;&gt;CI12, ES13&lt;&gt;CI13,ES13&lt;&gt;""), ES13,
AND( ES14&lt;&gt;CI10,ES14&lt;&gt;CI11,ES14&lt;&gt;CI12, ES14&lt;&gt;CI13,ES14&lt;&gt;""), ES14,
TRUE,"")</f>
        <v/>
      </c>
      <c r="CJ14" s="149"/>
      <c r="CK14" s="149"/>
      <c r="CL14" s="149"/>
      <c r="CM14" s="149"/>
      <c r="CN14" s="149"/>
      <c r="CO14" s="505" t="s">
        <v>1270</v>
      </c>
      <c r="CQ14" s="511" t="str">
        <f>IF(Q14&lt;&gt;"",Q$1&amp;" "&amp;W10&amp;" "&amp;Q14,"")</f>
        <v/>
      </c>
      <c r="CR14" s="512"/>
      <c r="CS14" s="512"/>
      <c r="CT14" s="512"/>
      <c r="CU14" s="512"/>
      <c r="CV14" s="512"/>
      <c r="CW14" s="512"/>
      <c r="CX14" s="513"/>
      <c r="CY14" s="94"/>
      <c r="CZ14" s="511" t="str">
        <f>IF(Z14&lt;&gt;"",Z$1&amp;" "&amp;AF10&amp;" "&amp;Z14,"")</f>
        <v/>
      </c>
      <c r="DA14" s="512"/>
      <c r="DB14" s="512"/>
      <c r="DC14" s="512"/>
      <c r="DD14" s="512"/>
      <c r="DE14" s="512"/>
      <c r="DF14" s="512"/>
      <c r="DG14" s="513"/>
      <c r="DH14" s="94"/>
      <c r="DI14" s="511" t="str">
        <f>IF(AI14&lt;&gt;"",AI$1&amp;" "&amp;AO10&amp;" "&amp;AI14,"")</f>
        <v/>
      </c>
      <c r="DJ14" s="512"/>
      <c r="DK14" s="512"/>
      <c r="DL14" s="512"/>
      <c r="DM14" s="512"/>
      <c r="DN14" s="512"/>
      <c r="DO14" s="512"/>
      <c r="DP14" s="513"/>
      <c r="DQ14" s="94"/>
      <c r="DR14" s="511" t="str">
        <f>IF(AR14&lt;&gt;"",AR$1&amp;" "&amp;AX10&amp;" "&amp;AR14,"")</f>
        <v/>
      </c>
      <c r="DS14" s="512"/>
      <c r="DT14" s="512"/>
      <c r="DU14" s="512"/>
      <c r="DV14" s="512"/>
      <c r="DW14" s="512"/>
      <c r="DX14" s="512"/>
      <c r="DY14" s="513"/>
      <c r="DZ14" s="94"/>
      <c r="EA14" s="511" t="str">
        <f>IF(BA14&lt;&gt;"",BA$1&amp;" "&amp;BG10&amp;" "&amp;BA14,"")</f>
        <v/>
      </c>
      <c r="EB14" s="512"/>
      <c r="EC14" s="512"/>
      <c r="ED14" s="512"/>
      <c r="EE14" s="512"/>
      <c r="EF14" s="512"/>
      <c r="EG14" s="512"/>
      <c r="EH14" s="513"/>
      <c r="EI14" s="94"/>
      <c r="EJ14" s="511" t="str">
        <f>IF(BJ14&lt;&gt;"",BJ$1&amp;" "&amp;BP10&amp;" "&amp;BJ14,"")</f>
        <v/>
      </c>
      <c r="EK14" s="512"/>
      <c r="EL14" s="512"/>
      <c r="EM14" s="512"/>
      <c r="EN14" s="512"/>
      <c r="EO14" s="512"/>
      <c r="EP14" s="512"/>
      <c r="EQ14" s="513"/>
      <c r="ER14" s="94"/>
      <c r="ES14" s="511" t="str">
        <f>IF(BS14&lt;&gt;"",BS$1&amp;" "&amp;BY10&amp;" "&amp;BS14,"")</f>
        <v/>
      </c>
      <c r="ET14" s="512"/>
      <c r="EU14" s="512"/>
      <c r="EV14" s="512"/>
      <c r="EW14" s="512"/>
      <c r="EX14" s="512"/>
      <c r="EY14" s="512"/>
      <c r="EZ14" s="513"/>
    </row>
    <row r="15" spans="1:156" ht="14.1" customHeight="1" x14ac:dyDescent="0.15">
      <c r="A15" s="3"/>
      <c r="C15" s="2254"/>
      <c r="D15" s="2254"/>
      <c r="E15" s="2254"/>
      <c r="F15" s="2255"/>
      <c r="G15" s="2255"/>
      <c r="H15" s="2255"/>
      <c r="I15" s="2255"/>
      <c r="J15" s="2255"/>
      <c r="K15" s="2255"/>
      <c r="L15" s="2256"/>
      <c r="M15" s="2256"/>
      <c r="N15" s="2256"/>
      <c r="P15" s="492"/>
      <c r="Q15" s="514"/>
      <c r="R15" s="514"/>
      <c r="S15" s="514"/>
      <c r="T15" s="514"/>
      <c r="U15" s="514"/>
      <c r="V15" s="514"/>
      <c r="W15" s="514"/>
      <c r="X15" s="515"/>
      <c r="Y15" s="496"/>
      <c r="Z15" s="514"/>
      <c r="AA15" s="514"/>
      <c r="AB15" s="514"/>
      <c r="AC15" s="514"/>
      <c r="AD15" s="514"/>
      <c r="AE15" s="514"/>
      <c r="AF15" s="514"/>
      <c r="AG15" s="515"/>
      <c r="AH15" s="496"/>
      <c r="AI15" s="514"/>
      <c r="AJ15" s="514"/>
      <c r="AK15" s="514"/>
      <c r="AL15" s="514"/>
      <c r="AM15" s="514"/>
      <c r="AN15" s="514"/>
      <c r="AO15" s="514"/>
      <c r="AP15" s="515"/>
      <c r="AQ15" s="496"/>
      <c r="AR15" s="514"/>
      <c r="AS15" s="514"/>
      <c r="AT15" s="514"/>
      <c r="AU15" s="514"/>
      <c r="AV15" s="514"/>
      <c r="AW15" s="514"/>
      <c r="AX15" s="514"/>
      <c r="AY15" s="515"/>
      <c r="AZ15" s="496"/>
      <c r="BA15" s="514"/>
      <c r="BB15" s="514"/>
      <c r="BC15" s="514"/>
      <c r="BD15" s="514"/>
      <c r="BE15" s="514"/>
      <c r="BF15" s="514"/>
      <c r="BG15" s="514"/>
      <c r="BH15" s="515"/>
      <c r="BI15" s="496"/>
      <c r="BJ15" s="514"/>
      <c r="BK15" s="514"/>
      <c r="BL15" s="514"/>
      <c r="BM15" s="514"/>
      <c r="BN15" s="514"/>
      <c r="BO15" s="514"/>
      <c r="BP15" s="514"/>
      <c r="BQ15" s="515"/>
      <c r="BR15" s="496"/>
      <c r="BS15" s="514"/>
      <c r="BT15" s="514"/>
      <c r="BU15" s="514"/>
      <c r="BV15" s="514"/>
      <c r="BW15" s="514"/>
      <c r="BX15" s="514"/>
      <c r="BY15" s="514"/>
      <c r="BZ15" s="515"/>
      <c r="CA15" s="471"/>
      <c r="CD15" s="94"/>
      <c r="CE15" s="94"/>
      <c r="CH15" s="516" t="s">
        <v>231</v>
      </c>
      <c r="CI15" s="517" t="str">
        <f>_xlfn.IFS(
AND(CQ11&lt;&gt;CI10,CQ11&lt;&gt;CI11,CQ11&lt;&gt;CI12, CQ11&lt;&gt;CI13, CQ11&lt;&gt;CI14, CQ11&lt;&gt;""), CQ11,
AND(CQ12&lt;&gt;CI10,CQ12&lt;&gt;CI11,CQ12&lt;&gt;CI12, CQ12&lt;&gt;CI13, CQ12&lt;&gt;CI14, CQ12&lt;&gt;""), CQ12,
AND(CQ13&lt;&gt;CI10,CQ13&lt;&gt;CI11,CQ13&lt;&gt;CI12, CQ13&lt;&gt;CI13, CQ13&lt;&gt;CI14, CQ13&lt;&gt;""), CQ13,
AND(CQ14&lt;&gt;CI10,CQ14&lt;&gt;CI11,CQ14&lt;&gt;CI12, CQ14&lt;&gt;CI13, CQ14&lt;&gt;CI14, CQ14&lt;&gt;""), CQ14,
AND(CZ11&lt;&gt;CI10,CZ11&lt;&gt;CI11,CZ11&lt;&gt;CI12, CZ11&lt;&gt;CI13, CZ11&lt;&gt;CI14, CZ11&lt;&gt;""), CZ11,
AND(CZ12&lt;&gt;CI10,CZ12&lt;&gt;CI11,CZ12&lt;&gt;CI12, CZ12&lt;&gt;CI13, CZ12&lt;&gt;CI14, CZ12&lt;&gt;""), CZ12,
AND(CZ13&lt;&gt;CI10,CZ13&lt;&gt;CI11,CZ13&lt;&gt;CI12, CZ13&lt;&gt;CI13, CZ13&lt;&gt;CI14, CZ13&lt;&gt;""), CZ13,
AND(CZ14&lt;&gt;CI10,CZ14&lt;&gt;CI11,CZ14&lt;&gt;CI12, CZ14&lt;&gt;CI13, CZ14&lt;&gt;CI14, CZ14&lt;&gt;""), CZ14,
AND( DI11&lt;&gt;CI10,DI11&lt;&gt;CI11,DI11&lt;&gt;CI12, DI11&lt;&gt;CI13, DI11&lt;&gt;CI14, DI11&lt;&gt;""), DI11,
AND( DI12&lt;&gt;CI10,DI12&lt;&gt;CI11,DI12&lt;&gt;CI12, DI12&lt;&gt;CI13, DI12&lt;&gt;CI14, DI12&lt;&gt;""), DI12,
AND( DI13&lt;&gt;CI10,DI13&lt;&gt;CI11,DI13&lt;&gt;CI12, DI13&lt;&gt;CI13, DI13&lt;&gt;CI14, DI13&lt;&gt;""), DI13,
AND( DI14&lt;&gt;CI10,DI14&lt;&gt;CI11,DI14&lt;&gt;CI12, DI14&lt;&gt;CI13, DI14&lt;&gt;CI14, DI14&lt;&gt;""), DI14,
AND( DR11&lt;&gt;CI10,DR11&lt;&gt;CI11,DR11&lt;&gt;CI12, DR11&lt;&gt;CI13, DR11&lt;&gt;CI14, DR11&lt;&gt;""), DR11,
AND( DR12&lt;&gt;CI10,DR12&lt;&gt;CI11,DR12&lt;&gt;CI12, DR12&lt;&gt;CI13, DR12&lt;&gt;CI14, DR12&lt;&gt;""), DR12,
AND( DR13&lt;&gt;CI10,DR13&lt;&gt;CI11,DR13&lt;&gt;CI12, DR13&lt;&gt;CI13, DR13&lt;&gt;CI14, DR13&lt;&gt;""), DR13,
AND( DR14&lt;&gt;CI10,DR14&lt;&gt;CI11,DR14&lt;&gt;CI12, DR14&lt;&gt;CI13, DR14&lt;&gt;CI14, DR14&lt;&gt;""), DR14,
AND( EA11&lt;&gt;CI10,EA11&lt;&gt;CI11,EA11&lt;&gt;CI12, EA11&lt;&gt;CI13, EA11&lt;&gt;CI14, EA11&lt;&gt;""), EA11,
AND( EA12&lt;&gt;CI10,EA12&lt;&gt;CI11,EA12&lt;&gt;CI12, EA12&lt;&gt;CI13, EA12&lt;&gt;CI14, EA12&lt;&gt;""), EA12,
AND( EA13&lt;&gt;CI10,EA13&lt;&gt;CI11,EA13&lt;&gt;CI12, EA13&lt;&gt;CI13, EA13&lt;&gt;CI14, EA13&lt;&gt;""), EA13,
AND( EA14&lt;&gt;CI10,EA14&lt;&gt;CI11,EA14&lt;&gt;CI12, EA14&lt;&gt;CI13, EA14&lt;&gt;CI14, EA14&lt;&gt;""), EA14,
AND( EJ11&lt;&gt;CI10,EJ11&lt;&gt;CI11,EJ11&lt;&gt;CI12, EJ11&lt;&gt;CI13, EJ11&lt;&gt;CI14, EJ11&lt;&gt;""), EJ11,
AND( EJ12&lt;&gt;CI10,EJ12&lt;&gt;CI11,EJ12&lt;&gt;CI12, EJ12&lt;&gt;CI13, EJ12&lt;&gt;CI14, EJ12&lt;&gt;""), EJ12,
AND( EJ13&lt;&gt;CI10,EJ13&lt;&gt;CI11,EJ13&lt;&gt;CI12, EJ13&lt;&gt;CI13, EJ13&lt;&gt;CI14, EJ13&lt;&gt;""), EJ13,
AND( EJ14&lt;&gt;CI10,EJ14&lt;&gt;CI11,EJ14&lt;&gt;CI12, EJ14&lt;&gt;CI13, EJ14&lt;&gt;CI14, EJ14&lt;&gt;""), EJ14,
AND( ES11&lt;&gt;CI10,ES11&lt;&gt;CI11,ES11&lt;&gt;CI12, ES11&lt;&gt;CI13, ES11&lt;&gt;CI14, ES11&lt;&gt;""), ES11,
AND( ES12&lt;&gt;CI10,ES12&lt;&gt;CI11,ES12&lt;&gt;CI12, ES12&lt;&gt;CI13, ES12&lt;&gt;CI14, ES12&lt;&gt;""), ES12,
AND( ES13&lt;&gt;CI10,ES13&lt;&gt;CI11,ES13&lt;&gt;CI12, ES13&lt;&gt;CI13, ES13&lt;&gt;CI14, ES13&lt;&gt;""), ES13,
AND( ES14&lt;&gt;CI10,ES14&lt;&gt;CI11,ES14&lt;&gt;CI12, ES14&lt;&gt;CI13, ES14&lt;&gt;CI14, ES14&lt;&gt;""), ES14,
TRUE,"")</f>
        <v/>
      </c>
      <c r="CJ15" s="518"/>
      <c r="CK15" s="518"/>
      <c r="CL15" s="518"/>
      <c r="CM15" s="518"/>
      <c r="CN15" s="518"/>
      <c r="CO15" s="519" t="s">
        <v>1270</v>
      </c>
      <c r="CQ15" s="94"/>
      <c r="CR15" s="94"/>
      <c r="CS15" s="94"/>
      <c r="CT15" s="94"/>
      <c r="CU15" s="94"/>
      <c r="CV15" s="94"/>
      <c r="CW15" s="94"/>
      <c r="CX15" s="94"/>
      <c r="CY15" s="94"/>
      <c r="CZ15" s="94"/>
      <c r="DA15" s="94"/>
      <c r="DB15" s="94"/>
      <c r="DC15" s="94"/>
      <c r="DD15" s="94"/>
      <c r="DE15" s="94"/>
      <c r="DF15" s="94"/>
      <c r="DG15" s="94"/>
      <c r="DH15" s="94"/>
      <c r="DI15" s="94"/>
      <c r="DJ15" s="94"/>
      <c r="DK15" s="94"/>
      <c r="DL15" s="94"/>
      <c r="DM15" s="94"/>
      <c r="DN15" s="94"/>
      <c r="DO15" s="94"/>
      <c r="DP15" s="94"/>
      <c r="DQ15" s="94"/>
      <c r="DR15" s="94"/>
      <c r="DS15" s="94"/>
      <c r="DT15" s="94"/>
      <c r="DU15" s="94"/>
      <c r="DV15" s="94"/>
      <c r="DW15" s="94"/>
      <c r="DX15" s="94"/>
      <c r="DY15" s="94"/>
      <c r="DZ15" s="94"/>
      <c r="EA15" s="94"/>
      <c r="EB15" s="94"/>
      <c r="EC15" s="94"/>
      <c r="ED15" s="94"/>
      <c r="EE15" s="94"/>
      <c r="EF15" s="94"/>
      <c r="EG15" s="94"/>
      <c r="EH15" s="94"/>
      <c r="EI15" s="94"/>
      <c r="EJ15" s="94"/>
      <c r="EK15" s="94"/>
      <c r="EL15" s="94"/>
      <c r="EM15" s="94"/>
      <c r="EN15" s="94"/>
      <c r="EO15" s="94"/>
      <c r="EP15" s="94"/>
      <c r="EQ15" s="94"/>
      <c r="ER15" s="94"/>
      <c r="ES15" s="94"/>
      <c r="ET15" s="94"/>
      <c r="EU15" s="94"/>
      <c r="EV15" s="94"/>
      <c r="EW15" s="94"/>
      <c r="EX15" s="94"/>
      <c r="EY15" s="94"/>
      <c r="EZ15" s="94"/>
    </row>
    <row r="16" spans="1:156" ht="17.100000000000001" customHeight="1" x14ac:dyDescent="0.25">
      <c r="A16" s="471"/>
      <c r="C16" s="2254"/>
      <c r="D16" s="2254"/>
      <c r="E16" s="2254"/>
      <c r="F16" s="2255"/>
      <c r="G16" s="2255"/>
      <c r="H16" s="2255"/>
      <c r="I16" s="2255"/>
      <c r="J16" s="2255"/>
      <c r="K16" s="2255"/>
      <c r="L16" s="2256"/>
      <c r="M16" s="2256"/>
      <c r="N16" s="2256"/>
      <c r="P16" s="492"/>
      <c r="Q16" s="2230"/>
      <c r="R16" s="2230"/>
      <c r="S16" s="2230"/>
      <c r="T16" s="2230"/>
      <c r="U16" s="2230"/>
      <c r="V16" s="2230"/>
      <c r="W16" s="2228">
        <f>BY10+1</f>
        <v>15</v>
      </c>
      <c r="X16" s="2228"/>
      <c r="Y16" s="497"/>
      <c r="Z16" s="2230"/>
      <c r="AA16" s="2230"/>
      <c r="AB16" s="2230"/>
      <c r="AC16" s="2230"/>
      <c r="AD16" s="2230"/>
      <c r="AE16" s="2230"/>
      <c r="AF16" s="2228">
        <f>W16+1</f>
        <v>16</v>
      </c>
      <c r="AG16" s="2228"/>
      <c r="AH16" s="497"/>
      <c r="AI16" s="2230"/>
      <c r="AJ16" s="2230"/>
      <c r="AK16" s="2230"/>
      <c r="AL16" s="2230"/>
      <c r="AM16" s="2230"/>
      <c r="AN16" s="2230"/>
      <c r="AO16" s="2228">
        <f>AF16+1</f>
        <v>17</v>
      </c>
      <c r="AP16" s="2228"/>
      <c r="AQ16" s="497"/>
      <c r="AR16" s="2230"/>
      <c r="AS16" s="2230"/>
      <c r="AT16" s="2230"/>
      <c r="AU16" s="2230"/>
      <c r="AV16" s="2230"/>
      <c r="AW16" s="2230"/>
      <c r="AX16" s="2228">
        <f>AO16+1</f>
        <v>18</v>
      </c>
      <c r="AY16" s="2228"/>
      <c r="AZ16" s="497"/>
      <c r="BA16" s="2230"/>
      <c r="BB16" s="2230"/>
      <c r="BC16" s="2230"/>
      <c r="BD16" s="2230"/>
      <c r="BE16" s="2230"/>
      <c r="BF16" s="2230"/>
      <c r="BG16" s="2228">
        <f>AX16+1</f>
        <v>19</v>
      </c>
      <c r="BH16" s="2228"/>
      <c r="BI16" s="497"/>
      <c r="BJ16" s="2238"/>
      <c r="BK16" s="2238"/>
      <c r="BL16" s="2238"/>
      <c r="BM16" s="2238"/>
      <c r="BN16" s="2238"/>
      <c r="BO16" s="2238"/>
      <c r="BP16" s="2258">
        <f>BG16+1</f>
        <v>20</v>
      </c>
      <c r="BQ16" s="2258"/>
      <c r="BR16" s="497"/>
      <c r="BS16" s="2238"/>
      <c r="BT16" s="2238"/>
      <c r="BU16" s="2238"/>
      <c r="BV16" s="2238"/>
      <c r="BW16" s="2238"/>
      <c r="BX16" s="2238"/>
      <c r="BY16" s="2258">
        <f>BP16+1</f>
        <v>21</v>
      </c>
      <c r="BZ16" s="2258"/>
      <c r="CA16" s="471"/>
      <c r="CD16" s="498" t="s">
        <v>629</v>
      </c>
      <c r="CE16" s="499">
        <f>MAX(W16:BZ16)</f>
        <v>21</v>
      </c>
      <c r="CH16" s="500" t="s">
        <v>231</v>
      </c>
      <c r="CI16" s="501" t="str">
        <f>_xlfn.IFS(
CQ17&lt;&gt;"", CQ17,
CQ18&lt;&gt;"", CQ18,
CQ19&lt;&gt;"", CQ19,
CQ20&lt;&gt;"", CQ20,
CZ17&lt;&gt;"", CZ17,
CZ18&lt;&gt;"", CZ18,
CZ19&lt;&gt;"", CZ19,
CZ20&lt;&gt;"", CZ20,
DI17&lt;&gt;"", DI17,
DI18&lt;&gt;"", DI18,
DI19&lt;&gt;"", DI19,
DI20&lt;&gt;"", DI20,
DR17&lt;&gt;"", DR17,
DR18&lt;&gt;"", DR18,
DR19&lt;&gt;"", DR19,
DR20&lt;&gt;"", DR20,
EA17&lt;&gt;"", EA17,
EA18&lt;&gt;"", EA18,
EA19&lt;&gt;"", EA19,
EA20&lt;&gt;"", EA20,
EJ17&lt;&gt;"", EJ17,
EJ18&lt;&gt;"", EJ18,
EJ19&lt;&gt;"", EJ19,
EJ20&lt;&gt;"", EJ20,
ES17&lt;&gt;"", ES17,
ES18&lt;&gt;"", ES18,
ES19&lt;&gt;"", ES19,
ES20&lt;&gt;"", ES20,
TRUE,"")</f>
        <v>MON 15 09.00 EXAMPLE WITH TIME</v>
      </c>
      <c r="CJ16" s="501"/>
      <c r="CK16" s="502"/>
      <c r="CL16" s="502"/>
      <c r="CM16" s="502"/>
      <c r="CN16" s="502"/>
      <c r="CO16" s="503" t="s">
        <v>1270</v>
      </c>
      <c r="CQ16" s="94"/>
      <c r="CR16" s="94"/>
      <c r="CS16" s="94"/>
      <c r="CT16" s="94"/>
      <c r="CU16" s="94"/>
      <c r="CV16" s="94"/>
      <c r="CW16" s="94"/>
      <c r="CX16" s="94"/>
      <c r="CY16" s="94"/>
      <c r="CZ16" s="94"/>
      <c r="DA16" s="94"/>
      <c r="DB16" s="94"/>
      <c r="DC16" s="94"/>
      <c r="DD16" s="94"/>
      <c r="DE16" s="94"/>
      <c r="DF16" s="94"/>
      <c r="DG16" s="94"/>
      <c r="DH16" s="94"/>
      <c r="DI16" s="94"/>
      <c r="DJ16" s="94"/>
      <c r="DK16" s="94"/>
      <c r="DL16" s="94"/>
      <c r="DM16" s="94"/>
      <c r="DN16" s="94"/>
      <c r="DO16" s="94"/>
      <c r="DP16" s="94"/>
      <c r="DQ16" s="94"/>
      <c r="DR16" s="94"/>
      <c r="DS16" s="94"/>
      <c r="DT16" s="94"/>
      <c r="DU16" s="94"/>
      <c r="DV16" s="94"/>
      <c r="DW16" s="94"/>
      <c r="DX16" s="94"/>
      <c r="DY16" s="94"/>
      <c r="DZ16" s="94"/>
      <c r="EA16" s="94"/>
      <c r="EB16" s="94"/>
      <c r="EC16" s="94"/>
      <c r="ED16" s="94"/>
      <c r="EE16" s="94"/>
      <c r="EF16" s="94"/>
      <c r="EG16" s="94"/>
      <c r="EH16" s="94"/>
      <c r="EI16" s="94"/>
      <c r="EJ16" s="94"/>
      <c r="EK16" s="94"/>
      <c r="EL16" s="94"/>
      <c r="EM16" s="94"/>
      <c r="EN16" s="94"/>
      <c r="EO16" s="94"/>
      <c r="EP16" s="94"/>
      <c r="EQ16" s="94"/>
      <c r="ER16" s="94"/>
      <c r="ES16" s="94"/>
      <c r="ET16" s="94"/>
      <c r="EU16" s="94"/>
      <c r="EV16" s="94"/>
      <c r="EW16" s="94"/>
      <c r="EX16" s="94"/>
      <c r="EY16" s="94"/>
      <c r="EZ16" s="94"/>
    </row>
    <row r="17" spans="1:156" ht="17.100000000000001" customHeight="1" x14ac:dyDescent="0.15">
      <c r="A17" s="3"/>
      <c r="C17" s="2254"/>
      <c r="D17" s="2254"/>
      <c r="E17" s="2254"/>
      <c r="F17" s="2255"/>
      <c r="G17" s="2255"/>
      <c r="H17" s="2255"/>
      <c r="I17" s="2255"/>
      <c r="J17" s="2255"/>
      <c r="K17" s="2255"/>
      <c r="L17" s="2256"/>
      <c r="M17" s="2256"/>
      <c r="N17" s="2256"/>
      <c r="P17" s="492"/>
      <c r="Q17" s="2227" t="s">
        <v>1547</v>
      </c>
      <c r="R17" s="2227"/>
      <c r="S17" s="2227"/>
      <c r="T17" s="2227"/>
      <c r="U17" s="2227"/>
      <c r="V17" s="2227"/>
      <c r="W17" s="2227"/>
      <c r="X17" s="2227"/>
      <c r="Y17" s="496"/>
      <c r="Z17" s="2227"/>
      <c r="AA17" s="2227"/>
      <c r="AB17" s="2227"/>
      <c r="AC17" s="2227"/>
      <c r="AD17" s="2227"/>
      <c r="AE17" s="2227"/>
      <c r="AF17" s="2227"/>
      <c r="AG17" s="2227"/>
      <c r="AH17" s="496"/>
      <c r="AI17" s="2227"/>
      <c r="AJ17" s="2227"/>
      <c r="AK17" s="2227"/>
      <c r="AL17" s="2227"/>
      <c r="AM17" s="2227"/>
      <c r="AN17" s="2227"/>
      <c r="AO17" s="2227"/>
      <c r="AP17" s="2227"/>
      <c r="AQ17" s="496"/>
      <c r="AR17" s="2227"/>
      <c r="AS17" s="2227"/>
      <c r="AT17" s="2227"/>
      <c r="AU17" s="2227"/>
      <c r="AV17" s="2227"/>
      <c r="AW17" s="2227"/>
      <c r="AX17" s="2227"/>
      <c r="AY17" s="2227"/>
      <c r="AZ17" s="496"/>
      <c r="BA17" s="2227"/>
      <c r="BB17" s="2227"/>
      <c r="BC17" s="2227"/>
      <c r="BD17" s="2227"/>
      <c r="BE17" s="2227"/>
      <c r="BF17" s="2227"/>
      <c r="BG17" s="2227"/>
      <c r="BH17" s="2227"/>
      <c r="BI17" s="496"/>
      <c r="BJ17" s="2237"/>
      <c r="BK17" s="2237"/>
      <c r="BL17" s="2237"/>
      <c r="BM17" s="2237"/>
      <c r="BN17" s="2237"/>
      <c r="BO17" s="2237"/>
      <c r="BP17" s="2237"/>
      <c r="BQ17" s="2237"/>
      <c r="BR17" s="496"/>
      <c r="BS17" s="2237"/>
      <c r="BT17" s="2237"/>
      <c r="BU17" s="2237"/>
      <c r="BV17" s="2237"/>
      <c r="BW17" s="2237"/>
      <c r="BX17" s="2237"/>
      <c r="BY17" s="2237"/>
      <c r="BZ17" s="2237"/>
      <c r="CA17" s="471"/>
      <c r="CD17" s="94"/>
      <c r="CE17" s="94"/>
      <c r="CH17" s="504" t="s">
        <v>231</v>
      </c>
      <c r="CI17" s="292" t="str">
        <f>_xlfn.IFS(
AND(CQ17&lt;&gt;CI16,CQ17&lt;&gt;""), CQ17,
AND(CQ18&lt;&gt;CI16,CQ18&lt;&gt;""), CQ18,
AND(CQ19&lt;&gt;CI16,CQ19&lt;&gt;""), CQ19,
AND(CQ20&lt;&gt;CI16,CQ20&lt;&gt;""), CQ20,
AND(CZ17&lt;&gt;CI16,CZ17&lt;&gt;""), CZ17,
AND(CZ18&lt;&gt;CI16,CZ18&lt;&gt;""), CZ18,
AND(CZ19&lt;&gt;CI16,CZ19&lt;&gt;""), CZ19,
AND(CZ20&lt;&gt;CI16,CZ20&lt;&gt;""), CZ20,
AND( DI17&lt;&gt;CI16, DI17&lt;&gt;""), DI17,
AND( DI18&lt;&gt;CI16, DI18&lt;&gt;""), DI18,
AND( DI19&lt;&gt;CI16, DI19&lt;&gt;""), DI19,
AND( DI20&lt;&gt;CI16, DI20&lt;&gt;""), DI20,
AND( DR17&lt;&gt;CI16, DR17&lt;&gt;""), DR17,
AND( DR18&lt;&gt;CI16, DR18&lt;&gt;""), DR18,
AND( DR19&lt;&gt;CI16, DR19&lt;&gt;""), DR19,
AND( DR20&lt;&gt;CI16, DR20&lt;&gt;""), DR20,
AND( EA17&lt;&gt;CI16, EA17&lt;&gt;""), EA17,
AND( EA18&lt;&gt;CI16, EA18&lt;&gt;""), EA18,
AND( EA19&lt;&gt;CI16, EA19&lt;&gt;""), EA19,
AND( EA20&lt;&gt;CI16, EA20&lt;&gt;""), EA20,
AND( EJ17&lt;&gt;CI16, EJ17&lt;&gt;""), EJ17,
AND( EJ18&lt;&gt;CI16, EJ18&lt;&gt;""), EJ18,
AND( EJ19&lt;&gt;CI16, EJ19&lt;&gt;""), EJ19,
AND( EJ20&lt;&gt;CI16, EJ20&lt;&gt;""), EJ20,
AND( ES17&lt;&gt;CI16, ES17&lt;&gt;""), ES17,
AND( ES18&lt;&gt;CI16, ES18&lt;&gt;""), ES18,
AND( ES19&lt;&gt;CI16, ES19&lt;&gt;""), ES19,
AND( ES20&lt;&gt;CI16, ES20&lt;&gt;""), ES20,
TRUE,"")</f>
        <v/>
      </c>
      <c r="CJ17" s="149"/>
      <c r="CK17" s="149"/>
      <c r="CL17" s="149"/>
      <c r="CM17" s="149"/>
      <c r="CN17" s="149"/>
      <c r="CO17" s="505" t="s">
        <v>1270</v>
      </c>
      <c r="CQ17" s="506" t="str">
        <f>IF(Q17&lt;&gt;"",Q$1&amp;" "&amp;W16&amp;" "&amp;Q17,"")</f>
        <v>MON 15 09.00 EXAMPLE WITH TIME</v>
      </c>
      <c r="CR17" s="507"/>
      <c r="CS17" s="507"/>
      <c r="CT17" s="507"/>
      <c r="CU17" s="507"/>
      <c r="CV17" s="507"/>
      <c r="CW17" s="507"/>
      <c r="CX17" s="508"/>
      <c r="CY17" s="94"/>
      <c r="CZ17" s="506" t="str">
        <f>IF(Z17&lt;&gt;"",Z$1&amp;" "&amp;AF16&amp;" "&amp;Z17,"")</f>
        <v/>
      </c>
      <c r="DA17" s="507"/>
      <c r="DB17" s="507"/>
      <c r="DC17" s="507"/>
      <c r="DD17" s="507"/>
      <c r="DE17" s="507"/>
      <c r="DF17" s="507"/>
      <c r="DG17" s="508"/>
      <c r="DH17" s="94"/>
      <c r="DI17" s="506" t="str">
        <f>IF(AI17&lt;&gt;"",AI$1&amp;" "&amp;AO16&amp;" "&amp;AI17,"")</f>
        <v/>
      </c>
      <c r="DJ17" s="507"/>
      <c r="DK17" s="507"/>
      <c r="DL17" s="507"/>
      <c r="DM17" s="507"/>
      <c r="DN17" s="507"/>
      <c r="DO17" s="507"/>
      <c r="DP17" s="508"/>
      <c r="DQ17" s="94"/>
      <c r="DR17" s="506" t="str">
        <f>IF(AR17&lt;&gt;"",AR$1&amp;" "&amp;AX16&amp;" "&amp;AR17,"")</f>
        <v/>
      </c>
      <c r="DS17" s="507"/>
      <c r="DT17" s="507"/>
      <c r="DU17" s="507"/>
      <c r="DV17" s="507"/>
      <c r="DW17" s="507"/>
      <c r="DX17" s="507"/>
      <c r="DY17" s="508"/>
      <c r="DZ17" s="94"/>
      <c r="EA17" s="506" t="str">
        <f>IF(BA17&lt;&gt;"",BA$1&amp;" "&amp;BG16&amp;" "&amp;BA17,"")</f>
        <v/>
      </c>
      <c r="EB17" s="507"/>
      <c r="EC17" s="507"/>
      <c r="ED17" s="507"/>
      <c r="EE17" s="507"/>
      <c r="EF17" s="507"/>
      <c r="EG17" s="507"/>
      <c r="EH17" s="508"/>
      <c r="EI17" s="94"/>
      <c r="EJ17" s="506" t="str">
        <f>IF(BJ17&lt;&gt;"",BJ$1&amp;" "&amp;BP16&amp;" "&amp;BJ17,"")</f>
        <v/>
      </c>
      <c r="EK17" s="507"/>
      <c r="EL17" s="507"/>
      <c r="EM17" s="507"/>
      <c r="EN17" s="507"/>
      <c r="EO17" s="507"/>
      <c r="EP17" s="507"/>
      <c r="EQ17" s="508"/>
      <c r="ER17" s="94"/>
      <c r="ES17" s="506" t="str">
        <f>IF(BS17&lt;&gt;"",BS$1&amp;" "&amp;BY16&amp;" "&amp;BS17,"")</f>
        <v/>
      </c>
      <c r="ET17" s="507"/>
      <c r="EU17" s="507"/>
      <c r="EV17" s="507"/>
      <c r="EW17" s="507"/>
      <c r="EX17" s="507"/>
      <c r="EY17" s="507"/>
      <c r="EZ17" s="508"/>
    </row>
    <row r="18" spans="1:156" ht="17.100000000000001" customHeight="1" x14ac:dyDescent="0.15">
      <c r="A18" s="471"/>
      <c r="C18" s="2254"/>
      <c r="D18" s="2254"/>
      <c r="E18" s="2254"/>
      <c r="F18" s="2255"/>
      <c r="G18" s="2255"/>
      <c r="H18" s="2255"/>
      <c r="I18" s="2255"/>
      <c r="J18" s="2255"/>
      <c r="K18" s="2255"/>
      <c r="L18" s="2256"/>
      <c r="M18" s="2256"/>
      <c r="N18" s="2256"/>
      <c r="P18" s="492"/>
      <c r="Q18" s="2227"/>
      <c r="R18" s="2227"/>
      <c r="S18" s="2227"/>
      <c r="T18" s="2227"/>
      <c r="U18" s="2227"/>
      <c r="V18" s="2227"/>
      <c r="W18" s="2227"/>
      <c r="X18" s="2227"/>
      <c r="Y18" s="496"/>
      <c r="Z18" s="2227"/>
      <c r="AA18" s="2227"/>
      <c r="AB18" s="2227"/>
      <c r="AC18" s="2227"/>
      <c r="AD18" s="2227"/>
      <c r="AE18" s="2227"/>
      <c r="AF18" s="2227"/>
      <c r="AG18" s="2227"/>
      <c r="AH18" s="496"/>
      <c r="AI18" s="2227"/>
      <c r="AJ18" s="2227"/>
      <c r="AK18" s="2227"/>
      <c r="AL18" s="2227"/>
      <c r="AM18" s="2227"/>
      <c r="AN18" s="2227"/>
      <c r="AO18" s="2227"/>
      <c r="AP18" s="2227"/>
      <c r="AQ18" s="496"/>
      <c r="AR18" s="2227"/>
      <c r="AS18" s="2227"/>
      <c r="AT18" s="2227"/>
      <c r="AU18" s="2227"/>
      <c r="AV18" s="2227"/>
      <c r="AW18" s="2227"/>
      <c r="AX18" s="2227"/>
      <c r="AY18" s="2227"/>
      <c r="AZ18" s="496"/>
      <c r="BA18" s="2227"/>
      <c r="BB18" s="2227"/>
      <c r="BC18" s="2227"/>
      <c r="BD18" s="2227"/>
      <c r="BE18" s="2227"/>
      <c r="BF18" s="2227"/>
      <c r="BG18" s="2227"/>
      <c r="BH18" s="2227"/>
      <c r="BI18" s="496"/>
      <c r="BJ18" s="2237"/>
      <c r="BK18" s="2237"/>
      <c r="BL18" s="2237"/>
      <c r="BM18" s="2237"/>
      <c r="BN18" s="2237"/>
      <c r="BO18" s="2237"/>
      <c r="BP18" s="2237"/>
      <c r="BQ18" s="2237"/>
      <c r="BR18" s="496"/>
      <c r="BS18" s="2237"/>
      <c r="BT18" s="2237"/>
      <c r="BU18" s="2237"/>
      <c r="BV18" s="2237"/>
      <c r="BW18" s="2237"/>
      <c r="BX18" s="2237"/>
      <c r="BY18" s="2237"/>
      <c r="BZ18" s="2237"/>
      <c r="CA18" s="471"/>
      <c r="CD18" s="94"/>
      <c r="CE18" s="94"/>
      <c r="CH18" s="504" t="s">
        <v>231</v>
      </c>
      <c r="CI18" s="292" t="str">
        <f>_xlfn.IFS(
AND(CQ17&lt;&gt;CI16,CQ17&lt;&gt;CI17, CQ17&lt;&gt;""), CQ17,
AND(CQ18&lt;&gt;CI16,CQ18&lt;&gt;CI17, CQ18&lt;&gt;""), CQ18,
AND(CQ19&lt;&gt;CI16,CQ19&lt;&gt;CI17, CQ19&lt;&gt;""), CQ19,
AND(CQ20&lt;&gt;CI16,CQ20&lt;&gt;CI17, CQ20&lt;&gt;""), CQ20,
AND(CZ17&lt;&gt;CI16,CZ17&lt;&gt;CI17, CZ17&lt;&gt;""), CZ17,
AND(CZ18&lt;&gt;CI16,CZ18&lt;&gt;CI17, CZ18&lt;&gt;""), CZ18,
AND(CZ19&lt;&gt;CI16,CZ19&lt;&gt;CI17, CZ19&lt;&gt;""), CZ19,
AND(CZ20&lt;&gt;CI16,CZ20&lt;&gt;CI17, CZ20&lt;&gt;""), CZ20,
AND( DI17&lt;&gt;CI16,DI17&lt;&gt;CI17, DI17&lt;&gt;""), DI17,
AND( DI18&lt;&gt;CI16,DI18&lt;&gt;CI17, DI18&lt;&gt;""), DI18,
AND( DI19&lt;&gt;CI16,DI19&lt;&gt;CI17, DI19&lt;&gt;""), DI19,
AND( DI20&lt;&gt;CI16,DI20&lt;&gt;CI17, DI20&lt;&gt;""), DI20,
AND( DR17&lt;&gt;CI16,DR17&lt;&gt;CI17, DR17&lt;&gt;""), DR17,
AND( DR18&lt;&gt;CI16,DR18&lt;&gt;CI17, DR18&lt;&gt;""), DR18,
AND( DR19&lt;&gt;CI16,DR19&lt;&gt;CI17, DR19&lt;&gt;""), DR19,
AND( DR20&lt;&gt;CI16,DR20&lt;&gt;CI17, DR20&lt;&gt;""), DR20,
AND( EA17&lt;&gt;CI16,EA17&lt;&gt;CI17, EA17&lt;&gt;""), EA17,
AND( EA18&lt;&gt;CI16,EA18&lt;&gt;CI17, EA18&lt;&gt;""), EA18,
AND( EA19&lt;&gt;CI16,EA19&lt;&gt;CI17, EA19&lt;&gt;""), EA19,
AND( EA20&lt;&gt;CI16,EA20&lt;&gt;CI17, EA20&lt;&gt;""), EA20,
AND( EJ17&lt;&gt;CI16,EJ17&lt;&gt;CI17, EJ17&lt;&gt;""), EJ17,
AND( EJ18&lt;&gt;CI16,EJ18&lt;&gt;CI17, EJ18&lt;&gt;""), EJ18,
AND( EJ19&lt;&gt;CI16,EJ19&lt;&gt;CI17, EJ19&lt;&gt;""), EJ19,
AND( EJ20&lt;&gt;CI16,EJ20&lt;&gt;CI17, EJ20&lt;&gt;""), EJ20,
AND( ES17&lt;&gt;CI16,ES17&lt;&gt;CI17, ES17&lt;&gt;""), ES17,
AND( ES18&lt;&gt;CI16,ES18&lt;&gt;CI17, ES18&lt;&gt;""), ES18,
AND( ES19&lt;&gt;CI16,ES19&lt;&gt;CI17, ES19&lt;&gt;""), ES19,
AND( ES20&lt;&gt;CI16,ES20&lt;&gt;CI17, ES20&lt;&gt;""), ES20,
TRUE,"")</f>
        <v/>
      </c>
      <c r="CJ18" s="149"/>
      <c r="CK18" s="149"/>
      <c r="CL18" s="149"/>
      <c r="CM18" s="149"/>
      <c r="CN18" s="149"/>
      <c r="CO18" s="505" t="s">
        <v>1270</v>
      </c>
      <c r="CQ18" s="509" t="str">
        <f>IF(Q18&lt;&gt;"",Q$1&amp;" "&amp;W16&amp;" "&amp;Q18,"")</f>
        <v/>
      </c>
      <c r="CR18" s="94"/>
      <c r="CS18" s="94"/>
      <c r="CT18" s="94"/>
      <c r="CU18" s="94"/>
      <c r="CV18" s="94"/>
      <c r="CW18" s="94"/>
      <c r="CX18" s="510"/>
      <c r="CY18" s="94"/>
      <c r="CZ18" s="509" t="str">
        <f>IF(Z18&lt;&gt;"",Z$1&amp;" "&amp;AF16&amp;" "&amp;Z18,"")</f>
        <v/>
      </c>
      <c r="DA18" s="94"/>
      <c r="DB18" s="94"/>
      <c r="DC18" s="94"/>
      <c r="DD18" s="94"/>
      <c r="DE18" s="94"/>
      <c r="DF18" s="94"/>
      <c r="DG18" s="510"/>
      <c r="DH18" s="94"/>
      <c r="DI18" s="509" t="str">
        <f>IF(AI18&lt;&gt;"",AI$1&amp;" "&amp;AO16&amp;" "&amp;AI18,"")</f>
        <v/>
      </c>
      <c r="DJ18" s="94"/>
      <c r="DK18" s="94"/>
      <c r="DL18" s="94"/>
      <c r="DM18" s="94"/>
      <c r="DN18" s="94"/>
      <c r="DO18" s="94"/>
      <c r="DP18" s="510"/>
      <c r="DQ18" s="94"/>
      <c r="DR18" s="509" t="str">
        <f>IF(AR18&lt;&gt;"",AR$1&amp;" "&amp;AX16&amp;" "&amp;AR18,"")</f>
        <v/>
      </c>
      <c r="DS18" s="94"/>
      <c r="DT18" s="94"/>
      <c r="DU18" s="94"/>
      <c r="DV18" s="94"/>
      <c r="DW18" s="94"/>
      <c r="DX18" s="94"/>
      <c r="DY18" s="510"/>
      <c r="DZ18" s="94"/>
      <c r="EA18" s="509" t="str">
        <f>IF(BA18&lt;&gt;"",BA$1&amp;" "&amp;BG16&amp;" "&amp;BA18,"")</f>
        <v/>
      </c>
      <c r="EB18" s="94"/>
      <c r="EC18" s="94"/>
      <c r="ED18" s="94"/>
      <c r="EE18" s="94"/>
      <c r="EF18" s="94"/>
      <c r="EG18" s="94"/>
      <c r="EH18" s="510"/>
      <c r="EI18" s="94"/>
      <c r="EJ18" s="509" t="str">
        <f>IF(BJ18&lt;&gt;"",BJ$1&amp;" "&amp;BP16&amp;" "&amp;BJ18,"")</f>
        <v/>
      </c>
      <c r="EK18" s="94"/>
      <c r="EL18" s="94"/>
      <c r="EM18" s="94"/>
      <c r="EN18" s="94"/>
      <c r="EO18" s="94"/>
      <c r="EP18" s="94"/>
      <c r="EQ18" s="510"/>
      <c r="ER18" s="94"/>
      <c r="ES18" s="509" t="str">
        <f>IF(BS18&lt;&gt;"",BS$1&amp;" "&amp;BY16&amp;" "&amp;BS18,"")</f>
        <v/>
      </c>
      <c r="ET18" s="94"/>
      <c r="EU18" s="94"/>
      <c r="EV18" s="94"/>
      <c r="EW18" s="94"/>
      <c r="EX18" s="94"/>
      <c r="EY18" s="94"/>
      <c r="EZ18" s="510"/>
    </row>
    <row r="19" spans="1:156" ht="17.100000000000001" customHeight="1" x14ac:dyDescent="0.15">
      <c r="A19" s="3"/>
      <c r="C19" s="2254"/>
      <c r="D19" s="2254"/>
      <c r="E19" s="2254"/>
      <c r="F19" s="2255"/>
      <c r="G19" s="2255"/>
      <c r="H19" s="2255"/>
      <c r="I19" s="2255"/>
      <c r="J19" s="2255"/>
      <c r="K19" s="2255"/>
      <c r="L19" s="2256"/>
      <c r="M19" s="2256"/>
      <c r="N19" s="2256"/>
      <c r="P19" s="492"/>
      <c r="Q19" s="2227"/>
      <c r="R19" s="2227"/>
      <c r="S19" s="2227"/>
      <c r="T19" s="2227"/>
      <c r="U19" s="2227"/>
      <c r="V19" s="2227"/>
      <c r="W19" s="2227"/>
      <c r="X19" s="2227"/>
      <c r="Y19" s="496"/>
      <c r="Z19" s="2227"/>
      <c r="AA19" s="2227"/>
      <c r="AB19" s="2227"/>
      <c r="AC19" s="2227"/>
      <c r="AD19" s="2227"/>
      <c r="AE19" s="2227"/>
      <c r="AF19" s="2227"/>
      <c r="AG19" s="2227"/>
      <c r="AH19" s="496"/>
      <c r="AI19" s="2227"/>
      <c r="AJ19" s="2227"/>
      <c r="AK19" s="2227"/>
      <c r="AL19" s="2227"/>
      <c r="AM19" s="2227"/>
      <c r="AN19" s="2227"/>
      <c r="AO19" s="2227"/>
      <c r="AP19" s="2227"/>
      <c r="AQ19" s="496"/>
      <c r="AR19" s="2227"/>
      <c r="AS19" s="2227"/>
      <c r="AT19" s="2227"/>
      <c r="AU19" s="2227"/>
      <c r="AV19" s="2227"/>
      <c r="AW19" s="2227"/>
      <c r="AX19" s="2227"/>
      <c r="AY19" s="2227"/>
      <c r="AZ19" s="496"/>
      <c r="BA19" s="2227"/>
      <c r="BB19" s="2227"/>
      <c r="BC19" s="2227"/>
      <c r="BD19" s="2227"/>
      <c r="BE19" s="2227"/>
      <c r="BF19" s="2227"/>
      <c r="BG19" s="2227"/>
      <c r="BH19" s="2227"/>
      <c r="BI19" s="496"/>
      <c r="BJ19" s="2237"/>
      <c r="BK19" s="2237"/>
      <c r="BL19" s="2237"/>
      <c r="BM19" s="2237"/>
      <c r="BN19" s="2237"/>
      <c r="BO19" s="2237"/>
      <c r="BP19" s="2237"/>
      <c r="BQ19" s="2237"/>
      <c r="BR19" s="496"/>
      <c r="BS19" s="2237"/>
      <c r="BT19" s="2237"/>
      <c r="BU19" s="2237"/>
      <c r="BV19" s="2237"/>
      <c r="BW19" s="2237"/>
      <c r="BX19" s="2237"/>
      <c r="BY19" s="2237"/>
      <c r="BZ19" s="2237"/>
      <c r="CA19" s="471"/>
      <c r="CD19" s="94"/>
      <c r="CE19" s="94"/>
      <c r="CH19" s="504" t="s">
        <v>231</v>
      </c>
      <c r="CI19" s="292" t="str">
        <f>_xlfn.IFS(
AND(CQ17&lt;&gt;CI16,CQ17&lt;&gt;CI17,CQ17&lt;&gt;CI18, CQ17&lt;&gt;""), CQ17,
AND(CQ18&lt;&gt;CI16,CQ18&lt;&gt;CI17,CQ18&lt;&gt;CI18, CQ18&lt;&gt;""), CQ18,
AND(CQ19&lt;&gt;CI16,CQ19&lt;&gt;CI17,CQ19&lt;&gt;CI18, CQ19&lt;&gt;""), CQ19,
AND(CQ20&lt;&gt;CI16,CQ20&lt;&gt;CI17,CQ20&lt;&gt;CI18, CQ20&lt;&gt;""), CQ20,
AND(CZ17&lt;&gt;CI16,CZ17&lt;&gt;CI17,CZ17&lt;&gt;CI18, CZ17&lt;&gt;""), CZ17,
AND(CZ18&lt;&gt;CI16,CZ18&lt;&gt;CI17,CZ18&lt;&gt;CI18, CZ18&lt;&gt;""), CZ18,
AND(CZ19&lt;&gt;CI16,CZ19&lt;&gt;CI17,CZ19&lt;&gt;CI18, CZ19&lt;&gt;""), CZ19,
AND(CZ20&lt;&gt;CI16,CZ20&lt;&gt;CI17,CZ20&lt;&gt;CI18, CZ20&lt;&gt;""), CZ20,
AND( DI17&lt;&gt;CI16,DI17&lt;&gt;CI17,DI17&lt;&gt;CI18, DI17&lt;&gt;""), DI17,
AND( DI18&lt;&gt;CI16,DI18&lt;&gt;CI17,DI18&lt;&gt;CI18, DI18&lt;&gt;""), DI18,
AND( DI19&lt;&gt;CI16,DI19&lt;&gt;CI17,DI19&lt;&gt;CI18, DI19&lt;&gt;""), DI19,
AND( DI20&lt;&gt;CI16,DI20&lt;&gt;CI17,DI20&lt;&gt;CI18, DI20&lt;&gt;""), DI20,
AND( DR17&lt;&gt;CI16,DR17&lt;&gt;CI17,DR17&lt;&gt;CI18, DR17&lt;&gt;""), DR17,
AND( DR18&lt;&gt;CI16,DR18&lt;&gt;CI17,DR18&lt;&gt;CI18, DR18&lt;&gt;""), DR18,
AND( DR19&lt;&gt;CI16,DR19&lt;&gt;CI17,DR19&lt;&gt;CI18, DR19&lt;&gt;""), DR19,
AND( DR20&lt;&gt;CI16,DR20&lt;&gt;CI17,DR20&lt;&gt;CI18, DR20&lt;&gt;""), DR20,
AND( EA17&lt;&gt;CI16,EA17&lt;&gt;CI17,EA17&lt;&gt;CI18, EA17&lt;&gt;""), EA17,
AND( EA18&lt;&gt;CI16,EA18&lt;&gt;CI17,EA18&lt;&gt;CI18, EA18&lt;&gt;""), EA18,
AND( EA19&lt;&gt;CI16,EA19&lt;&gt;CI17,EA19&lt;&gt;CI18, EA19&lt;&gt;""), EA19,
AND( EA20&lt;&gt;CI16,EA20&lt;&gt;CI17,EA20&lt;&gt;CI18, EA20&lt;&gt;""), EA20,
AND( EJ17&lt;&gt;CI16,EJ17&lt;&gt;CI17,EJ17&lt;&gt;CI18, EJ17&lt;&gt;""), EJ17,
AND( EJ18&lt;&gt;CI16,EJ18&lt;&gt;CI17,EJ18&lt;&gt;CI18, EJ18&lt;&gt;""), EJ18,
AND( EJ19&lt;&gt;CI16,EJ19&lt;&gt;CI17,EJ19&lt;&gt;CI18, EJ19&lt;&gt;""), EJ19,
AND( EJ20&lt;&gt;CI16,EJ20&lt;&gt;CI17,EJ20&lt;&gt;CI18, EJ20&lt;&gt;""), EJ20,
AND( ES17&lt;&gt;CI16,ES17&lt;&gt;CI17,ES17&lt;&gt;CI18, ES17&lt;&gt;""), ES17,
AND( ES18&lt;&gt;CI16,ES18&lt;&gt;CI17,ES18&lt;&gt;CI18, ES18&lt;&gt;""), ES18,
AND( ES19&lt;&gt;CI16,ES19&lt;&gt;CI17,ES19&lt;&gt;CI18, ES19&lt;&gt;""), ES19,
AND( ES20&lt;&gt;CI16,ES20&lt;&gt;CI17,ES20&lt;&gt;CI18, ES20&lt;&gt;""), ES20,
TRUE,"")</f>
        <v/>
      </c>
      <c r="CJ19" s="149"/>
      <c r="CK19" s="149"/>
      <c r="CL19" s="149"/>
      <c r="CM19" s="149"/>
      <c r="CN19" s="149"/>
      <c r="CO19" s="505" t="s">
        <v>1270</v>
      </c>
      <c r="CQ19" s="509" t="str">
        <f>IF(Q19&lt;&gt;"",Q$1&amp;" "&amp;W16&amp;" "&amp;Q19,"")</f>
        <v/>
      </c>
      <c r="CR19" s="94"/>
      <c r="CS19" s="94"/>
      <c r="CT19" s="94"/>
      <c r="CU19" s="94"/>
      <c r="CV19" s="94"/>
      <c r="CW19" s="94"/>
      <c r="CX19" s="510"/>
      <c r="CY19" s="94"/>
      <c r="CZ19" s="509" t="str">
        <f>IF(Z19&lt;&gt;"",Z$1&amp;" "&amp;AF16&amp;" "&amp;Z19,"")</f>
        <v/>
      </c>
      <c r="DA19" s="94"/>
      <c r="DB19" s="94"/>
      <c r="DC19" s="94"/>
      <c r="DD19" s="94"/>
      <c r="DE19" s="94"/>
      <c r="DF19" s="94"/>
      <c r="DG19" s="510"/>
      <c r="DH19" s="94"/>
      <c r="DI19" s="509" t="str">
        <f>IF(AI19&lt;&gt;"",AI$1&amp;" "&amp;AO16&amp;" "&amp;AI19,"")</f>
        <v/>
      </c>
      <c r="DJ19" s="94"/>
      <c r="DK19" s="94"/>
      <c r="DL19" s="94"/>
      <c r="DM19" s="94"/>
      <c r="DN19" s="94"/>
      <c r="DO19" s="94"/>
      <c r="DP19" s="510"/>
      <c r="DQ19" s="94"/>
      <c r="DR19" s="509" t="str">
        <f>IF(AR19&lt;&gt;"",AR$1&amp;" "&amp;AX16&amp;" "&amp;AR19,"")</f>
        <v/>
      </c>
      <c r="DS19" s="94"/>
      <c r="DT19" s="94"/>
      <c r="DU19" s="94"/>
      <c r="DV19" s="94"/>
      <c r="DW19" s="94"/>
      <c r="DX19" s="94"/>
      <c r="DY19" s="510"/>
      <c r="DZ19" s="94"/>
      <c r="EA19" s="509" t="str">
        <f>IF(BA19&lt;&gt;"",BA$1&amp;" "&amp;BG16&amp;" "&amp;BA19,"")</f>
        <v/>
      </c>
      <c r="EB19" s="94"/>
      <c r="EC19" s="94"/>
      <c r="ED19" s="94"/>
      <c r="EE19" s="94"/>
      <c r="EF19" s="94"/>
      <c r="EG19" s="94"/>
      <c r="EH19" s="510"/>
      <c r="EI19" s="94"/>
      <c r="EJ19" s="509" t="str">
        <f>IF(BJ19&lt;&gt;"",BJ$1&amp;" "&amp;BP16&amp;" "&amp;BJ19,"")</f>
        <v/>
      </c>
      <c r="EK19" s="94"/>
      <c r="EL19" s="94"/>
      <c r="EM19" s="94"/>
      <c r="EN19" s="94"/>
      <c r="EO19" s="94"/>
      <c r="EP19" s="94"/>
      <c r="EQ19" s="510"/>
      <c r="ER19" s="94"/>
      <c r="ES19" s="509" t="str">
        <f>IF(BS19&lt;&gt;"",BS$1&amp;" "&amp;BY16&amp;" "&amp;BS19,"")</f>
        <v/>
      </c>
      <c r="ET19" s="94"/>
      <c r="EU19" s="94"/>
      <c r="EV19" s="94"/>
      <c r="EW19" s="94"/>
      <c r="EX19" s="94"/>
      <c r="EY19" s="94"/>
      <c r="EZ19" s="510"/>
    </row>
    <row r="20" spans="1:156" ht="17.100000000000001" customHeight="1" x14ac:dyDescent="0.15">
      <c r="A20" s="471"/>
      <c r="C20" s="2254"/>
      <c r="D20" s="2254"/>
      <c r="E20" s="2254"/>
      <c r="F20" s="2255"/>
      <c r="G20" s="2255"/>
      <c r="H20" s="2255"/>
      <c r="I20" s="2255"/>
      <c r="J20" s="2255"/>
      <c r="K20" s="2255"/>
      <c r="L20" s="2256"/>
      <c r="M20" s="2256"/>
      <c r="N20" s="2256"/>
      <c r="P20" s="492"/>
      <c r="Q20" s="2227"/>
      <c r="R20" s="2227"/>
      <c r="S20" s="2227"/>
      <c r="T20" s="2227"/>
      <c r="U20" s="2227"/>
      <c r="V20" s="2227"/>
      <c r="W20" s="2227"/>
      <c r="X20" s="2227"/>
      <c r="Y20" s="496"/>
      <c r="Z20" s="2227"/>
      <c r="AA20" s="2227"/>
      <c r="AB20" s="2227"/>
      <c r="AC20" s="2227"/>
      <c r="AD20" s="2227"/>
      <c r="AE20" s="2227"/>
      <c r="AF20" s="2227"/>
      <c r="AG20" s="2227"/>
      <c r="AH20" s="496"/>
      <c r="AI20" s="2227"/>
      <c r="AJ20" s="2227"/>
      <c r="AK20" s="2227"/>
      <c r="AL20" s="2227"/>
      <c r="AM20" s="2227"/>
      <c r="AN20" s="2227"/>
      <c r="AO20" s="2227"/>
      <c r="AP20" s="2227"/>
      <c r="AQ20" s="496"/>
      <c r="AR20" s="2227"/>
      <c r="AS20" s="2227"/>
      <c r="AT20" s="2227"/>
      <c r="AU20" s="2227"/>
      <c r="AV20" s="2227"/>
      <c r="AW20" s="2227"/>
      <c r="AX20" s="2227"/>
      <c r="AY20" s="2227"/>
      <c r="AZ20" s="496"/>
      <c r="BA20" s="2227"/>
      <c r="BB20" s="2227"/>
      <c r="BC20" s="2227"/>
      <c r="BD20" s="2227"/>
      <c r="BE20" s="2227"/>
      <c r="BF20" s="2227"/>
      <c r="BG20" s="2227"/>
      <c r="BH20" s="2227"/>
      <c r="BI20" s="496"/>
      <c r="BJ20" s="2237"/>
      <c r="BK20" s="2237"/>
      <c r="BL20" s="2237"/>
      <c r="BM20" s="2237"/>
      <c r="BN20" s="2237"/>
      <c r="BO20" s="2237"/>
      <c r="BP20" s="2237"/>
      <c r="BQ20" s="2237"/>
      <c r="BR20" s="496"/>
      <c r="BS20" s="2237"/>
      <c r="BT20" s="2237"/>
      <c r="BU20" s="2237"/>
      <c r="BV20" s="2237"/>
      <c r="BW20" s="2237"/>
      <c r="BX20" s="2237"/>
      <c r="BY20" s="2237"/>
      <c r="BZ20" s="2237"/>
      <c r="CA20" s="471"/>
      <c r="CD20" s="94"/>
      <c r="CE20" s="94"/>
      <c r="CH20" s="504" t="s">
        <v>231</v>
      </c>
      <c r="CI20" s="292" t="str">
        <f>_xlfn.IFS(
AND(CQ17&lt;&gt;CI16,CQ17&lt;&gt;CI17,CQ17&lt;&gt;CI18, CQ17&lt;&gt;CI19, CQ17&lt;&gt;""), CQ17,
AND(CQ18&lt;&gt;CI16,CQ18&lt;&gt;CI17,CQ18&lt;&gt;CI18, CQ18&lt;&gt;CI19, CQ18&lt;&gt;""), CQ18,
AND(CQ19&lt;&gt;CI16,CQ19&lt;&gt;CI17,CQ19&lt;&gt;CI18, CQ19&lt;&gt;CI19,CQ19&lt;&gt;""), CQ19,
AND(CQ20&lt;&gt;CI16,CQ20&lt;&gt;CI17,CQ20&lt;&gt;CI18, CQ20&lt;&gt;CI19,CQ20&lt;&gt;""), CQ20,
AND(CZ17&lt;&gt;CI16,CZ17&lt;&gt;CI17,CZ17&lt;&gt;CI18, CZ17&lt;&gt;CI19,CZ17&lt;&gt;""), CZ17,
AND(CZ18&lt;&gt;CI16,CZ18&lt;&gt;CI17,CZ18&lt;&gt;CI18, CZ18&lt;&gt;CI19,CZ18&lt;&gt;""), CZ18,
AND(CZ19&lt;&gt;CI16,CZ19&lt;&gt;CI17,CZ19&lt;&gt;CI18, CZ19&lt;&gt;CI19,CZ19&lt;&gt;""), CZ19,
AND(CZ20&lt;&gt;CI16,CZ20&lt;&gt;CI17,CZ20&lt;&gt;CI18, CZ20&lt;&gt;CI19,CZ20&lt;&gt;""), CZ20,
AND( DI17&lt;&gt;CI16,DI17&lt;&gt;CI17,DI17&lt;&gt;CI18, DI17&lt;&gt;CI19, DI17&lt;&gt;""), DI17,
AND( DI18&lt;&gt;CI16,DI18&lt;&gt;CI17,DI18&lt;&gt;CI18, DI18&lt;&gt;CI19, DI18&lt;&gt;""), DI18,
AND( DI19&lt;&gt;CI16,DI19&lt;&gt;CI17,DI19&lt;&gt;CI18, DI19&lt;&gt;CI19, DI19&lt;&gt;""), DI19,
AND( DI20&lt;&gt;CI16,DI20&lt;&gt;CI17,DI20&lt;&gt;CI18, DI20&lt;&gt;CI19,DI20&lt;&gt;""), DI20,
AND( DR17&lt;&gt;CI16,DR17&lt;&gt;CI17,DR17&lt;&gt;CI18, DR17&lt;&gt;CI19,DR17&lt;&gt;""), DR17,
AND( DR18&lt;&gt;CI16,DR18&lt;&gt;CI17,DR18&lt;&gt;CI18, DR18&lt;&gt;CI19,DR18&lt;&gt;""), DR18,
AND( DR19&lt;&gt;CI16,DR19&lt;&gt;CI17,DR19&lt;&gt;CI18, DR19&lt;&gt;CI19,DR19&lt;&gt;""), DR19,
AND( DR20&lt;&gt;CI16,DR20&lt;&gt;CI17,DR20&lt;&gt;CI18, DR20&lt;&gt;CI19,DR20&lt;&gt;""), DR20,
AND( EA17&lt;&gt;CI16,EA17&lt;&gt;CI17,EA17&lt;&gt;CI18, EA17&lt;&gt;CI19,EA17&lt;&gt;""), EA17,
AND( EA18&lt;&gt;CI16,EA18&lt;&gt;CI17,EA18&lt;&gt;CI18, EA18&lt;&gt;CI19,EA18&lt;&gt;""), EA18,
AND( EA19&lt;&gt;CI16,EA19&lt;&gt;CI17,EA19&lt;&gt;CI18, EA19&lt;&gt;CI19,EA19&lt;&gt;""), EA19,
AND( EA20&lt;&gt;CI16,EA20&lt;&gt;CI17,EA20&lt;&gt;CI18, EA20&lt;&gt;CI19,EA20&lt;&gt;""), EA20,
AND( EJ17&lt;&gt;CI16,EJ17&lt;&gt;CI17,EJ17&lt;&gt;CI18, EJ17&lt;&gt;CI19,EJ17&lt;&gt;""), EJ17,
AND( EJ18&lt;&gt;CI16,EJ18&lt;&gt;CI17,EJ18&lt;&gt;CI18, EJ18&lt;&gt;CI19,EJ18&lt;&gt;""), EJ18,
AND( EJ19&lt;&gt;CI16,EJ19&lt;&gt;CI17,EJ19&lt;&gt;CI18, EJ19&lt;&gt;CI19,EJ19&lt;&gt;""), EJ19,
AND( EJ20&lt;&gt;CI16,EJ20&lt;&gt;CI17,EJ20&lt;&gt;CI18, EJ20&lt;&gt;CI19,EJ20&lt;&gt;""), EJ20,
AND( ES17&lt;&gt;CI16,ES17&lt;&gt;CI17,ES17&lt;&gt;CI18, ES17&lt;&gt;CI19,ES17&lt;&gt;""), ES17,
AND( ES18&lt;&gt;CI16,ES18&lt;&gt;CI17,ES18&lt;&gt;CI18, ES18&lt;&gt;CI19,ES18&lt;&gt;""), ES18,
AND( ES19&lt;&gt;CI16,ES19&lt;&gt;CI17,ES19&lt;&gt;CI18, ES19&lt;&gt;CI19,ES19&lt;&gt;""), ES19,
AND( ES20&lt;&gt;CI16,ES20&lt;&gt;CI17,ES20&lt;&gt;CI18, ES20&lt;&gt;CI19,ES20&lt;&gt;""), ES20,
TRUE,"")</f>
        <v/>
      </c>
      <c r="CJ20" s="149"/>
      <c r="CK20" s="149"/>
      <c r="CL20" s="149"/>
      <c r="CM20" s="149"/>
      <c r="CN20" s="149"/>
      <c r="CO20" s="505" t="s">
        <v>1270</v>
      </c>
      <c r="CQ20" s="511" t="str">
        <f>IF(Q20&lt;&gt;"",Q$1&amp;" "&amp;W16&amp;" "&amp;Q20,"")</f>
        <v/>
      </c>
      <c r="CR20" s="512"/>
      <c r="CS20" s="512"/>
      <c r="CT20" s="512"/>
      <c r="CU20" s="512"/>
      <c r="CV20" s="512"/>
      <c r="CW20" s="512"/>
      <c r="CX20" s="513"/>
      <c r="CY20" s="94"/>
      <c r="CZ20" s="511" t="str">
        <f>IF(Z20&lt;&gt;"",Z$1&amp;" "&amp;AF16&amp;" "&amp;Z20,"")</f>
        <v/>
      </c>
      <c r="DA20" s="512"/>
      <c r="DB20" s="512"/>
      <c r="DC20" s="512"/>
      <c r="DD20" s="512"/>
      <c r="DE20" s="512"/>
      <c r="DF20" s="512"/>
      <c r="DG20" s="513"/>
      <c r="DH20" s="94"/>
      <c r="DI20" s="511" t="str">
        <f>IF(AI20&lt;&gt;"",AI$1&amp;" "&amp;AO16&amp;" "&amp;AI20,"")</f>
        <v/>
      </c>
      <c r="DJ20" s="512"/>
      <c r="DK20" s="512"/>
      <c r="DL20" s="512"/>
      <c r="DM20" s="512"/>
      <c r="DN20" s="512"/>
      <c r="DO20" s="512"/>
      <c r="DP20" s="513"/>
      <c r="DQ20" s="94"/>
      <c r="DR20" s="511" t="str">
        <f>IF(AR20&lt;&gt;"",AR$1&amp;" "&amp;AX16&amp;" "&amp;AR20,"")</f>
        <v/>
      </c>
      <c r="DS20" s="512"/>
      <c r="DT20" s="512"/>
      <c r="DU20" s="512"/>
      <c r="DV20" s="512"/>
      <c r="DW20" s="512"/>
      <c r="DX20" s="512"/>
      <c r="DY20" s="513"/>
      <c r="DZ20" s="94"/>
      <c r="EA20" s="511" t="str">
        <f>IF(BA20&lt;&gt;"",BA$1&amp;" "&amp;BG16&amp;" "&amp;BA20,"")</f>
        <v/>
      </c>
      <c r="EB20" s="512"/>
      <c r="EC20" s="512"/>
      <c r="ED20" s="512"/>
      <c r="EE20" s="512"/>
      <c r="EF20" s="512"/>
      <c r="EG20" s="512"/>
      <c r="EH20" s="513"/>
      <c r="EI20" s="94"/>
      <c r="EJ20" s="511" t="str">
        <f>IF(BJ20&lt;&gt;"",BJ$1&amp;" "&amp;BP16&amp;" "&amp;BJ20,"")</f>
        <v/>
      </c>
      <c r="EK20" s="512"/>
      <c r="EL20" s="512"/>
      <c r="EM20" s="512"/>
      <c r="EN20" s="512"/>
      <c r="EO20" s="512"/>
      <c r="EP20" s="512"/>
      <c r="EQ20" s="513"/>
      <c r="ER20" s="94"/>
      <c r="ES20" s="511" t="str">
        <f>IF(BS20&lt;&gt;"",BS$1&amp;" "&amp;BY16&amp;" "&amp;BS20,"")</f>
        <v/>
      </c>
      <c r="ET20" s="512"/>
      <c r="EU20" s="512"/>
      <c r="EV20" s="512"/>
      <c r="EW20" s="512"/>
      <c r="EX20" s="512"/>
      <c r="EY20" s="512"/>
      <c r="EZ20" s="513"/>
    </row>
    <row r="21" spans="1:156" ht="14.1" customHeight="1" x14ac:dyDescent="0.15">
      <c r="A21" s="3"/>
      <c r="C21" s="2254"/>
      <c r="D21" s="2254"/>
      <c r="E21" s="2254"/>
      <c r="F21" s="2255"/>
      <c r="G21" s="2255"/>
      <c r="H21" s="2255"/>
      <c r="I21" s="2255"/>
      <c r="J21" s="2255"/>
      <c r="K21" s="2255"/>
      <c r="L21" s="2256"/>
      <c r="M21" s="2256"/>
      <c r="N21" s="2256"/>
      <c r="P21" s="492"/>
      <c r="Q21" s="514"/>
      <c r="R21" s="514"/>
      <c r="S21" s="514"/>
      <c r="T21" s="514"/>
      <c r="U21" s="514"/>
      <c r="V21" s="514"/>
      <c r="W21" s="514"/>
      <c r="X21" s="515">
        <v>2</v>
      </c>
      <c r="Y21" s="496"/>
      <c r="Z21" s="514"/>
      <c r="AA21" s="514"/>
      <c r="AB21" s="514"/>
      <c r="AC21" s="514"/>
      <c r="AD21" s="514"/>
      <c r="AE21" s="514"/>
      <c r="AF21" s="514"/>
      <c r="AG21" s="515"/>
      <c r="AH21" s="496"/>
      <c r="AI21" s="514"/>
      <c r="AJ21" s="514"/>
      <c r="AK21" s="514"/>
      <c r="AL21" s="514"/>
      <c r="AM21" s="514"/>
      <c r="AN21" s="514"/>
      <c r="AO21" s="514"/>
      <c r="AP21" s="515"/>
      <c r="AQ21" s="496"/>
      <c r="AR21" s="514"/>
      <c r="AS21" s="514"/>
      <c r="AT21" s="514"/>
      <c r="AU21" s="514"/>
      <c r="AV21" s="514"/>
      <c r="AW21" s="514"/>
      <c r="AX21" s="514"/>
      <c r="AY21" s="515"/>
      <c r="AZ21" s="496"/>
      <c r="BA21" s="514"/>
      <c r="BB21" s="514"/>
      <c r="BC21" s="514"/>
      <c r="BD21" s="514"/>
      <c r="BE21" s="514"/>
      <c r="BF21" s="514"/>
      <c r="BG21" s="514"/>
      <c r="BH21" s="515"/>
      <c r="BI21" s="496"/>
      <c r="BJ21" s="514"/>
      <c r="BK21" s="514"/>
      <c r="BL21" s="514"/>
      <c r="BM21" s="514"/>
      <c r="BN21" s="514"/>
      <c r="BO21" s="514"/>
      <c r="BP21" s="514"/>
      <c r="BQ21" s="515"/>
      <c r="BR21" s="496"/>
      <c r="BS21" s="514"/>
      <c r="BT21" s="514"/>
      <c r="BU21" s="514"/>
      <c r="BV21" s="514"/>
      <c r="BW21" s="514"/>
      <c r="BX21" s="514"/>
      <c r="BY21" s="514"/>
      <c r="BZ21" s="515"/>
      <c r="CA21" s="471"/>
      <c r="CD21" s="94"/>
      <c r="CE21" s="94"/>
      <c r="CH21" s="516" t="s">
        <v>231</v>
      </c>
      <c r="CI21" s="517" t="str">
        <f>_xlfn.IFS(
AND(CQ17&lt;&gt;CI16,CQ17&lt;&gt;CI17,CQ17&lt;&gt;CI18, CQ17&lt;&gt;CI19, CQ17&lt;&gt;CI20, CQ17&lt;&gt;""), CQ17,
AND(CQ18&lt;&gt;CI16,CQ18&lt;&gt;CI17,CQ18&lt;&gt;CI18, CQ18&lt;&gt;CI19, CQ18&lt;&gt;CI20, CQ18&lt;&gt;""), CQ18,
AND(CQ19&lt;&gt;CI16,CQ19&lt;&gt;CI17,CQ19&lt;&gt;CI18, CQ19&lt;&gt;CI19, CQ19&lt;&gt;CI20, CQ19&lt;&gt;""), CQ19,
AND(CQ20&lt;&gt;CI16,CQ20&lt;&gt;CI17,CQ20&lt;&gt;CI18, CQ20&lt;&gt;CI19, CQ20&lt;&gt;CI20, CQ20&lt;&gt;""), CQ20,
AND(CZ17&lt;&gt;CI16,CZ17&lt;&gt;CI17,CZ17&lt;&gt;CI18, CZ17&lt;&gt;CI19, CZ17&lt;&gt;CI20, CZ17&lt;&gt;""), CZ17,
AND(CZ18&lt;&gt;CI16,CZ18&lt;&gt;CI17,CZ18&lt;&gt;CI18, CZ18&lt;&gt;CI19, CZ18&lt;&gt;CI20, CZ18&lt;&gt;""), CZ18,
AND(CZ19&lt;&gt;CI16,CZ19&lt;&gt;CI17,CZ19&lt;&gt;CI18, CZ19&lt;&gt;CI19, CZ19&lt;&gt;CI20, CZ19&lt;&gt;""), CZ19,
AND(CZ20&lt;&gt;CI16,CZ20&lt;&gt;CI17,CZ20&lt;&gt;CI18, CZ20&lt;&gt;CI19, CZ20&lt;&gt;CI20, CZ20&lt;&gt;""), CZ20,
AND( DI17&lt;&gt;CI16,DI17&lt;&gt;CI17,DI17&lt;&gt;CI18, DI17&lt;&gt;CI19, DI17&lt;&gt;CI20, DI17&lt;&gt;""), DI17,
AND( DI18&lt;&gt;CI16,DI18&lt;&gt;CI17,DI18&lt;&gt;CI18, DI18&lt;&gt;CI19, DI18&lt;&gt;CI20, DI18&lt;&gt;""), DI18,
AND( DI19&lt;&gt;CI16,DI19&lt;&gt;CI17,DI19&lt;&gt;CI18, DI19&lt;&gt;CI19, DI19&lt;&gt;CI20, DI19&lt;&gt;""), DI19,
AND( DI20&lt;&gt;CI16,DI20&lt;&gt;CI17,DI20&lt;&gt;CI18, DI20&lt;&gt;CI19, DI20&lt;&gt;CI20, DI20&lt;&gt;""), DI20,
AND( DR17&lt;&gt;CI16,DR17&lt;&gt;CI17,DR17&lt;&gt;CI18, DR17&lt;&gt;CI19, DR17&lt;&gt;CI20, DR17&lt;&gt;""), DR17,
AND( DR18&lt;&gt;CI16,DR18&lt;&gt;CI17,DR18&lt;&gt;CI18, DR18&lt;&gt;CI19, DR18&lt;&gt;CI20, DR18&lt;&gt;""), DR18,
AND( DR19&lt;&gt;CI16,DR19&lt;&gt;CI17,DR19&lt;&gt;CI18, DR19&lt;&gt;CI19, DR19&lt;&gt;CI20, DR19&lt;&gt;""), DR19,
AND( DR20&lt;&gt;CI16,DR20&lt;&gt;CI17,DR20&lt;&gt;CI18, DR20&lt;&gt;CI19, DR20&lt;&gt;CI20, DR20&lt;&gt;""), DR20,
AND( EA17&lt;&gt;CI16,EA17&lt;&gt;CI17,EA17&lt;&gt;CI18, EA17&lt;&gt;CI19, EA17&lt;&gt;CI20, EA17&lt;&gt;""), EA17,
AND( EA18&lt;&gt;CI16,EA18&lt;&gt;CI17,EA18&lt;&gt;CI18, EA18&lt;&gt;CI19, EA18&lt;&gt;CI20, EA18&lt;&gt;""), EA18,
AND( EA19&lt;&gt;CI16,EA19&lt;&gt;CI17,EA19&lt;&gt;CI18, EA19&lt;&gt;CI19, EA19&lt;&gt;CI20, EA19&lt;&gt;""), EA19,
AND( EA20&lt;&gt;CI16,EA20&lt;&gt;CI17,EA20&lt;&gt;CI18, EA20&lt;&gt;CI19, EA20&lt;&gt;CI20, EA20&lt;&gt;""), EA20,
AND( EJ17&lt;&gt;CI16,EJ17&lt;&gt;CI17,EJ17&lt;&gt;CI18, EJ17&lt;&gt;CI19, EJ17&lt;&gt;CI20, EJ17&lt;&gt;""), EJ17,
AND( EJ18&lt;&gt;CI16,EJ18&lt;&gt;CI17,EJ18&lt;&gt;CI18, EJ18&lt;&gt;CI19, EJ18&lt;&gt;CI20, EJ18&lt;&gt;""), EJ18,
AND( EJ19&lt;&gt;CI16,EJ19&lt;&gt;CI17,EJ19&lt;&gt;CI18, EJ19&lt;&gt;CI19, EJ19&lt;&gt;CI20, EJ19&lt;&gt;""), EJ19,
AND( EJ20&lt;&gt;CI16,EJ20&lt;&gt;CI17,EJ20&lt;&gt;CI18, EJ20&lt;&gt;CI19, EJ20&lt;&gt;CI20, EJ20&lt;&gt;""), EJ20,
AND( ES17&lt;&gt;CI16,ES17&lt;&gt;CI17,ES17&lt;&gt;CI18, ES17&lt;&gt;CI19, ES17&lt;&gt;CI20, ES17&lt;&gt;""), ES17,
AND( ES18&lt;&gt;CI16,ES18&lt;&gt;CI17,ES18&lt;&gt;CI18, ES18&lt;&gt;CI19, ES18&lt;&gt;CI20, ES18&lt;&gt;""), ES18,
AND( ES19&lt;&gt;CI16,ES19&lt;&gt;CI17,ES19&lt;&gt;CI18, ES19&lt;&gt;CI19, ES19&lt;&gt;CI20, ES19&lt;&gt;""), ES19,
AND( ES20&lt;&gt;CI16,ES20&lt;&gt;CI17,ES20&lt;&gt;CI18, ES20&lt;&gt;CI19, ES20&lt;&gt;CI20, ES20&lt;&gt;""), ES20,
TRUE,"")</f>
        <v/>
      </c>
      <c r="CJ21" s="518"/>
      <c r="CK21" s="518"/>
      <c r="CL21" s="518"/>
      <c r="CM21" s="518"/>
      <c r="CN21" s="518"/>
      <c r="CO21" s="519" t="s">
        <v>1270</v>
      </c>
      <c r="CQ21" s="94"/>
      <c r="CR21" s="94"/>
      <c r="CS21" s="94"/>
      <c r="CT21" s="94"/>
      <c r="CU21" s="94"/>
      <c r="CV21" s="94"/>
      <c r="CW21" s="94"/>
      <c r="CX21" s="94"/>
      <c r="CY21" s="94"/>
      <c r="CZ21" s="94"/>
      <c r="DA21" s="94"/>
      <c r="DB21" s="94"/>
      <c r="DC21" s="94"/>
      <c r="DD21" s="94"/>
      <c r="DE21" s="94"/>
      <c r="DF21" s="94"/>
      <c r="DG21" s="94"/>
      <c r="DH21" s="94"/>
      <c r="DI21" s="94"/>
      <c r="DJ21" s="94"/>
      <c r="DK21" s="94"/>
      <c r="DL21" s="94"/>
      <c r="DM21" s="94"/>
      <c r="DN21" s="94"/>
      <c r="DO21" s="94"/>
      <c r="DP21" s="94"/>
      <c r="DQ21" s="94"/>
      <c r="DR21" s="94"/>
      <c r="DS21" s="94"/>
      <c r="DT21" s="94"/>
      <c r="DU21" s="94"/>
      <c r="DV21" s="94"/>
      <c r="DW21" s="94"/>
      <c r="DX21" s="94"/>
      <c r="DY21" s="94"/>
      <c r="DZ21" s="94"/>
      <c r="EA21" s="94"/>
      <c r="EB21" s="94"/>
      <c r="EC21" s="94"/>
      <c r="ED21" s="94"/>
      <c r="EE21" s="94"/>
      <c r="EF21" s="94"/>
      <c r="EG21" s="94"/>
      <c r="EH21" s="94"/>
      <c r="EI21" s="94"/>
      <c r="EJ21" s="94"/>
      <c r="EK21" s="94"/>
      <c r="EL21" s="94"/>
      <c r="EM21" s="94"/>
      <c r="EN21" s="94"/>
      <c r="EO21" s="94"/>
      <c r="EP21" s="94"/>
      <c r="EQ21" s="94"/>
      <c r="ER21" s="94"/>
      <c r="ES21" s="94"/>
      <c r="ET21" s="94"/>
      <c r="EU21" s="94"/>
      <c r="EV21" s="94"/>
      <c r="EW21" s="94"/>
      <c r="EX21" s="94"/>
      <c r="EY21" s="94"/>
      <c r="EZ21" s="94"/>
    </row>
    <row r="22" spans="1:156" ht="17.100000000000001" customHeight="1" x14ac:dyDescent="0.25">
      <c r="A22" s="471"/>
      <c r="C22" s="2254"/>
      <c r="D22" s="2254"/>
      <c r="E22" s="2254"/>
      <c r="F22" s="2255"/>
      <c r="G22" s="2255"/>
      <c r="H22" s="2255"/>
      <c r="I22" s="2255"/>
      <c r="J22" s="2255"/>
      <c r="K22" s="2255"/>
      <c r="L22" s="2256"/>
      <c r="M22" s="2256"/>
      <c r="N22" s="2256"/>
      <c r="P22" s="492"/>
      <c r="Q22" s="2230"/>
      <c r="R22" s="2230"/>
      <c r="S22" s="2230"/>
      <c r="T22" s="2230"/>
      <c r="U22" s="2230"/>
      <c r="V22" s="2230"/>
      <c r="W22" s="2228">
        <f>BY16+1</f>
        <v>22</v>
      </c>
      <c r="X22" s="2228"/>
      <c r="Y22" s="497"/>
      <c r="Z22" s="2230"/>
      <c r="AA22" s="2230"/>
      <c r="AB22" s="2230"/>
      <c r="AC22" s="2230"/>
      <c r="AD22" s="2230"/>
      <c r="AE22" s="2230"/>
      <c r="AF22" s="2228">
        <f>W22+1</f>
        <v>23</v>
      </c>
      <c r="AG22" s="2228"/>
      <c r="AH22" s="497"/>
      <c r="AI22" s="2230"/>
      <c r="AJ22" s="2230"/>
      <c r="AK22" s="2230"/>
      <c r="AL22" s="2230"/>
      <c r="AM22" s="2230"/>
      <c r="AN22" s="2230"/>
      <c r="AO22" s="2228">
        <f>AF22+1</f>
        <v>24</v>
      </c>
      <c r="AP22" s="2228"/>
      <c r="AQ22" s="497"/>
      <c r="AR22" s="2230"/>
      <c r="AS22" s="2230"/>
      <c r="AT22" s="2230"/>
      <c r="AU22" s="2230"/>
      <c r="AV22" s="2230"/>
      <c r="AW22" s="2230"/>
      <c r="AX22" s="2228">
        <f>AO22+1</f>
        <v>25</v>
      </c>
      <c r="AY22" s="2228"/>
      <c r="AZ22" s="497"/>
      <c r="BA22" s="2230"/>
      <c r="BB22" s="2230"/>
      <c r="BC22" s="2230"/>
      <c r="BD22" s="2230"/>
      <c r="BE22" s="2230"/>
      <c r="BF22" s="2230"/>
      <c r="BG22" s="2228">
        <f>AX22+1</f>
        <v>26</v>
      </c>
      <c r="BH22" s="2228"/>
      <c r="BI22" s="497"/>
      <c r="BJ22" s="2238"/>
      <c r="BK22" s="2238"/>
      <c r="BL22" s="2238"/>
      <c r="BM22" s="2238"/>
      <c r="BN22" s="2238"/>
      <c r="BO22" s="2238"/>
      <c r="BP22" s="2258">
        <f>BG22+1</f>
        <v>27</v>
      </c>
      <c r="BQ22" s="2258"/>
      <c r="BR22" s="497"/>
      <c r="BS22" s="2238"/>
      <c r="BT22" s="2238"/>
      <c r="BU22" s="2238"/>
      <c r="BV22" s="2238"/>
      <c r="BW22" s="2238"/>
      <c r="BX22" s="2238"/>
      <c r="BY22" s="2258">
        <f>BP22+1</f>
        <v>28</v>
      </c>
      <c r="BZ22" s="2258"/>
      <c r="CA22" s="471"/>
      <c r="CD22" s="498" t="s">
        <v>630</v>
      </c>
      <c r="CE22" s="499">
        <f>MAX(W22:BZ22)</f>
        <v>28</v>
      </c>
      <c r="CH22" s="500" t="s">
        <v>231</v>
      </c>
      <c r="CI22" s="501" t="str">
        <f>_xlfn.IFS(
CQ23&lt;&gt;"", CQ23,
CQ24&lt;&gt;"", CQ24,
CQ25&lt;&gt;"", CQ25,
CQ26&lt;&gt;"", CQ26,
CZ23&lt;&gt;"", CZ23,
CZ24&lt;&gt;"", CZ24,
CZ25&lt;&gt;"", CZ25,
CZ26&lt;&gt;"", CZ26,
DI23&lt;&gt;"", DI23,
DI24&lt;&gt;"", DI24,
DI25&lt;&gt;"", DI25,
DI26&lt;&gt;"", DI26,
DR23&lt;&gt;"", DR23,
DR24&lt;&gt;"", DR24,
DR25&lt;&gt;"", DR25,
DR26&lt;&gt;"", DR26,
EA23&lt;&gt;"", EA23,
EA24&lt;&gt;"", EA24,
EA25&lt;&gt;"", EA25,
EA26&lt;&gt;"", EA26,
EJ23&lt;&gt;"", EJ23,
EJ24&lt;&gt;"", EJ24,
EJ25&lt;&gt;"", EJ25,
EJ26&lt;&gt;"", EJ26,
ES23&lt;&gt;"", ES23,
ES24&lt;&gt;"", ES24,
ES25&lt;&gt;"", ES25,
ES26&lt;&gt;"", ES26,
TRUE,"")</f>
        <v/>
      </c>
      <c r="CJ22" s="501"/>
      <c r="CK22" s="502"/>
      <c r="CL22" s="502"/>
      <c r="CM22" s="502"/>
      <c r="CN22" s="502"/>
      <c r="CO22" s="503" t="s">
        <v>1270</v>
      </c>
      <c r="CQ22" s="94"/>
      <c r="CR22" s="94"/>
      <c r="CS22" s="94"/>
      <c r="CT22" s="94"/>
      <c r="CU22" s="94"/>
      <c r="CV22" s="94"/>
      <c r="CW22" s="94"/>
      <c r="CX22" s="94"/>
      <c r="CY22" s="94"/>
      <c r="CZ22" s="94"/>
      <c r="DA22" s="94"/>
      <c r="DB22" s="94"/>
      <c r="DC22" s="94"/>
      <c r="DD22" s="94"/>
      <c r="DE22" s="94"/>
      <c r="DF22" s="94"/>
      <c r="DG22" s="94"/>
      <c r="DH22" s="94"/>
      <c r="DI22" s="94"/>
      <c r="DJ22" s="94"/>
      <c r="DK22" s="94"/>
      <c r="DL22" s="94"/>
      <c r="DM22" s="94"/>
      <c r="DN22" s="94"/>
      <c r="DO22" s="94"/>
      <c r="DP22" s="94"/>
      <c r="DQ22" s="94"/>
      <c r="DR22" s="94"/>
      <c r="DS22" s="94"/>
      <c r="DT22" s="94"/>
      <c r="DU22" s="94"/>
      <c r="DV22" s="94"/>
      <c r="DW22" s="94"/>
      <c r="DX22" s="94"/>
      <c r="DY22" s="94"/>
      <c r="DZ22" s="94"/>
      <c r="EA22" s="94"/>
      <c r="EB22" s="94"/>
      <c r="EC22" s="94"/>
      <c r="ED22" s="94"/>
      <c r="EE22" s="94"/>
      <c r="EF22" s="94"/>
      <c r="EG22" s="94"/>
      <c r="EH22" s="94"/>
      <c r="EI22" s="94"/>
      <c r="EJ22" s="94"/>
      <c r="EK22" s="94"/>
      <c r="EL22" s="94"/>
      <c r="EM22" s="94"/>
      <c r="EN22" s="94"/>
      <c r="EO22" s="94"/>
      <c r="EP22" s="94"/>
      <c r="EQ22" s="94"/>
      <c r="ER22" s="94"/>
      <c r="ES22" s="94"/>
      <c r="ET22" s="94"/>
      <c r="EU22" s="94"/>
      <c r="EV22" s="94"/>
      <c r="EW22" s="94"/>
      <c r="EX22" s="94"/>
      <c r="EY22" s="94"/>
      <c r="EZ22" s="94"/>
    </row>
    <row r="23" spans="1:156" ht="17.100000000000001" customHeight="1" x14ac:dyDescent="0.15">
      <c r="A23" s="3"/>
      <c r="C23" s="521"/>
      <c r="D23" s="521"/>
      <c r="E23" s="521"/>
      <c r="F23" s="2255"/>
      <c r="G23" s="2255"/>
      <c r="H23" s="2255"/>
      <c r="I23" s="522"/>
      <c r="J23" s="522"/>
      <c r="K23" s="522"/>
      <c r="L23" s="522"/>
      <c r="M23" s="522"/>
      <c r="N23" s="522"/>
      <c r="P23" s="492"/>
      <c r="Q23" s="2227"/>
      <c r="R23" s="2227"/>
      <c r="S23" s="2227"/>
      <c r="T23" s="2227"/>
      <c r="U23" s="2227"/>
      <c r="V23" s="2227"/>
      <c r="W23" s="2227"/>
      <c r="X23" s="2227"/>
      <c r="Y23" s="496"/>
      <c r="Z23" s="2227"/>
      <c r="AA23" s="2227"/>
      <c r="AB23" s="2227"/>
      <c r="AC23" s="2227"/>
      <c r="AD23" s="2227"/>
      <c r="AE23" s="2227"/>
      <c r="AF23" s="2227"/>
      <c r="AG23" s="2227"/>
      <c r="AH23" s="496"/>
      <c r="AI23" s="2227"/>
      <c r="AJ23" s="2227"/>
      <c r="AK23" s="2227"/>
      <c r="AL23" s="2227"/>
      <c r="AM23" s="2227"/>
      <c r="AN23" s="2227"/>
      <c r="AO23" s="2227"/>
      <c r="AP23" s="2227"/>
      <c r="AQ23" s="496"/>
      <c r="AR23" s="2227"/>
      <c r="AS23" s="2227"/>
      <c r="AT23" s="2227"/>
      <c r="AU23" s="2227"/>
      <c r="AV23" s="2227"/>
      <c r="AW23" s="2227"/>
      <c r="AX23" s="2227"/>
      <c r="AY23" s="2227"/>
      <c r="AZ23" s="496"/>
      <c r="BA23" s="2227"/>
      <c r="BB23" s="2227"/>
      <c r="BC23" s="2227"/>
      <c r="BD23" s="2227"/>
      <c r="BE23" s="2227"/>
      <c r="BF23" s="2227"/>
      <c r="BG23" s="2227"/>
      <c r="BH23" s="2227"/>
      <c r="BI23" s="496"/>
      <c r="BJ23" s="2249"/>
      <c r="BK23" s="2237"/>
      <c r="BL23" s="2237"/>
      <c r="BM23" s="2237"/>
      <c r="BN23" s="2237"/>
      <c r="BO23" s="2237"/>
      <c r="BP23" s="2237"/>
      <c r="BQ23" s="2237"/>
      <c r="BR23" s="496"/>
      <c r="BS23" s="2237"/>
      <c r="BT23" s="2237"/>
      <c r="BU23" s="2237"/>
      <c r="BV23" s="2237"/>
      <c r="BW23" s="2237"/>
      <c r="BX23" s="2237"/>
      <c r="BY23" s="2237"/>
      <c r="BZ23" s="2237"/>
      <c r="CA23" s="471"/>
      <c r="CD23" s="94"/>
      <c r="CE23" s="94"/>
      <c r="CH23" s="504" t="s">
        <v>231</v>
      </c>
      <c r="CI23" s="292" t="str">
        <f>_xlfn.IFS(
AND(CQ23&lt;&gt;CI22,CQ23&lt;&gt;""), CQ23,
AND(CQ24&lt;&gt;CI22,CQ24&lt;&gt;""), CQ24,
AND(CQ25&lt;&gt;CI22,CQ25&lt;&gt;""), CQ25,
AND(CQ26&lt;&gt;CI22,CQ26&lt;&gt;""), CQ26,
AND(CZ23&lt;&gt;CI22,CZ23&lt;&gt;""), CZ23,
AND(CZ24&lt;&gt;CI22,CZ24&lt;&gt;""), CZ24,
AND(CZ25&lt;&gt;CI22,CZ25&lt;&gt;""), CZ25,
AND(CZ26&lt;&gt;CI22,CZ26&lt;&gt;""), CZ26,
AND( DI23&lt;&gt;CI22, DI23&lt;&gt;""), DI23,
AND( DI24&lt;&gt;CI22, DI24&lt;&gt;""), DI24,
AND( DI25&lt;&gt;CI22, DI25&lt;&gt;""), DI25,
AND( DI26&lt;&gt;CI22, DI26&lt;&gt;""), DI26,
AND( DR23&lt;&gt;CI22, DR23&lt;&gt;""), DR23,
AND( DR24&lt;&gt;CI22, DR24&lt;&gt;""), DR24,
AND( DR25&lt;&gt;CI22, DR25&lt;&gt;""), DR25,
AND( DR26&lt;&gt;CI22, DR26&lt;&gt;""), DR26,
AND( EA23&lt;&gt;CI22, EA23&lt;&gt;""), EA23,
AND( EA24&lt;&gt;CI22, EA24&lt;&gt;""), EA24,
AND( EA25&lt;&gt;CI22, EA25&lt;&gt;""), EA25,
AND( EA26&lt;&gt;CI22, EA26&lt;&gt;""), EA26,
AND( EJ23&lt;&gt;CI22, EJ23&lt;&gt;""), EJ23,
AND( EJ24&lt;&gt;CI22, EJ24&lt;&gt;""), EJ24,
AND( EJ25&lt;&gt;CI22, EJ25&lt;&gt;""), EJ25,
AND( EJ26&lt;&gt;CI22, EJ26&lt;&gt;""), EJ26,
AND( ES23&lt;&gt;CI22, ES23&lt;&gt;""), ES23,
AND( ES24&lt;&gt;CI22, ES24&lt;&gt;""), ES24,
AND( ES25&lt;&gt;CI22, ES25&lt;&gt;""), ES25,
AND( ES26&lt;&gt;CI22, ES26&lt;&gt;""), ES26,
TRUE,"")</f>
        <v/>
      </c>
      <c r="CJ23" s="149"/>
      <c r="CK23" s="149"/>
      <c r="CL23" s="149"/>
      <c r="CM23" s="149"/>
      <c r="CN23" s="149"/>
      <c r="CO23" s="505" t="s">
        <v>1270</v>
      </c>
      <c r="CQ23" s="506" t="str">
        <f>IF(Q23&lt;&gt;"",Q$1&amp;" "&amp;W22&amp;" "&amp;Q23,"")</f>
        <v/>
      </c>
      <c r="CR23" s="507"/>
      <c r="CS23" s="507"/>
      <c r="CT23" s="507"/>
      <c r="CU23" s="507"/>
      <c r="CV23" s="507"/>
      <c r="CW23" s="507"/>
      <c r="CX23" s="508"/>
      <c r="CY23" s="94"/>
      <c r="CZ23" s="506" t="str">
        <f>IF(Z23&lt;&gt;"",Z$1&amp;" "&amp;AF22&amp;" "&amp;Z23,"")</f>
        <v/>
      </c>
      <c r="DA23" s="507"/>
      <c r="DB23" s="507"/>
      <c r="DC23" s="507"/>
      <c r="DD23" s="507"/>
      <c r="DE23" s="507"/>
      <c r="DF23" s="507"/>
      <c r="DG23" s="508"/>
      <c r="DH23" s="94"/>
      <c r="DI23" s="506" t="str">
        <f>IF(AI23&lt;&gt;"",AI$1&amp;" "&amp;AO22&amp;" "&amp;AI23,"")</f>
        <v/>
      </c>
      <c r="DJ23" s="507"/>
      <c r="DK23" s="507"/>
      <c r="DL23" s="507"/>
      <c r="DM23" s="507"/>
      <c r="DN23" s="507"/>
      <c r="DO23" s="507"/>
      <c r="DP23" s="508"/>
      <c r="DQ23" s="94"/>
      <c r="DR23" s="506" t="str">
        <f>IF(AR23&lt;&gt;"",AR$1&amp;" "&amp;AX22&amp;" "&amp;AR23,"")</f>
        <v/>
      </c>
      <c r="DS23" s="507"/>
      <c r="DT23" s="507"/>
      <c r="DU23" s="507"/>
      <c r="DV23" s="507"/>
      <c r="DW23" s="507"/>
      <c r="DX23" s="507"/>
      <c r="DY23" s="508"/>
      <c r="DZ23" s="94"/>
      <c r="EA23" s="506" t="str">
        <f>IF(BA23&lt;&gt;"",BA$1&amp;" "&amp;BG22&amp;" "&amp;BA23,"")</f>
        <v/>
      </c>
      <c r="EB23" s="507"/>
      <c r="EC23" s="507"/>
      <c r="ED23" s="507"/>
      <c r="EE23" s="507"/>
      <c r="EF23" s="507"/>
      <c r="EG23" s="507"/>
      <c r="EH23" s="508"/>
      <c r="EI23" s="94"/>
      <c r="EJ23" s="506" t="str">
        <f>IF(BJ23&lt;&gt;"",BJ$1&amp;" "&amp;BP22&amp;" "&amp;BJ23,"")</f>
        <v/>
      </c>
      <c r="EK23" s="507"/>
      <c r="EL23" s="507"/>
      <c r="EM23" s="507"/>
      <c r="EN23" s="507"/>
      <c r="EO23" s="507"/>
      <c r="EP23" s="507"/>
      <c r="EQ23" s="508"/>
      <c r="ER23" s="94"/>
      <c r="ES23" s="506" t="str">
        <f>IF(BS23&lt;&gt;"",BS$1&amp;" "&amp;BY22&amp;" "&amp;BS23,"")</f>
        <v/>
      </c>
      <c r="ET23" s="507"/>
      <c r="EU23" s="507"/>
      <c r="EV23" s="507"/>
      <c r="EW23" s="507"/>
      <c r="EX23" s="507"/>
      <c r="EY23" s="507"/>
      <c r="EZ23" s="508"/>
    </row>
    <row r="24" spans="1:156" ht="17.100000000000001" customHeight="1" x14ac:dyDescent="0.15">
      <c r="A24" s="471"/>
      <c r="C24" s="521"/>
      <c r="D24" s="521"/>
      <c r="E24" s="521"/>
      <c r="F24" s="2255"/>
      <c r="G24" s="2255"/>
      <c r="H24" s="2255"/>
      <c r="I24" s="523" t="s">
        <v>60</v>
      </c>
      <c r="J24" s="524"/>
      <c r="K24" s="524"/>
      <c r="L24" s="524"/>
      <c r="M24" s="524"/>
      <c r="N24" s="524"/>
      <c r="P24" s="492"/>
      <c r="Q24" s="2227"/>
      <c r="R24" s="2227"/>
      <c r="S24" s="2227"/>
      <c r="T24" s="2227"/>
      <c r="U24" s="2227"/>
      <c r="V24" s="2227"/>
      <c r="W24" s="2227"/>
      <c r="X24" s="2227"/>
      <c r="Y24" s="496"/>
      <c r="Z24" s="2227"/>
      <c r="AA24" s="2227"/>
      <c r="AB24" s="2227"/>
      <c r="AC24" s="2227"/>
      <c r="AD24" s="2227"/>
      <c r="AE24" s="2227"/>
      <c r="AF24" s="2227"/>
      <c r="AG24" s="2227"/>
      <c r="AH24" s="496"/>
      <c r="AI24" s="2227"/>
      <c r="AJ24" s="2227"/>
      <c r="AK24" s="2227"/>
      <c r="AL24" s="2227"/>
      <c r="AM24" s="2227"/>
      <c r="AN24" s="2227"/>
      <c r="AO24" s="2227"/>
      <c r="AP24" s="2227"/>
      <c r="AQ24" s="496"/>
      <c r="AR24" s="2227"/>
      <c r="AS24" s="2227"/>
      <c r="AT24" s="2227"/>
      <c r="AU24" s="2227"/>
      <c r="AV24" s="2227"/>
      <c r="AW24" s="2227"/>
      <c r="AX24" s="2227"/>
      <c r="AY24" s="2227"/>
      <c r="AZ24" s="496"/>
      <c r="BA24" s="2227"/>
      <c r="BB24" s="2227"/>
      <c r="BC24" s="2227"/>
      <c r="BD24" s="2227"/>
      <c r="BE24" s="2227"/>
      <c r="BF24" s="2227"/>
      <c r="BG24" s="2227"/>
      <c r="BH24" s="2227"/>
      <c r="BI24" s="496"/>
      <c r="BJ24" s="2237"/>
      <c r="BK24" s="2237"/>
      <c r="BL24" s="2237"/>
      <c r="BM24" s="2237"/>
      <c r="BN24" s="2237"/>
      <c r="BO24" s="2237"/>
      <c r="BP24" s="2237"/>
      <c r="BQ24" s="2237"/>
      <c r="BR24" s="496"/>
      <c r="BS24" s="2237"/>
      <c r="BT24" s="2237"/>
      <c r="BU24" s="2237"/>
      <c r="BV24" s="2237"/>
      <c r="BW24" s="2237"/>
      <c r="BX24" s="2237"/>
      <c r="BY24" s="2237"/>
      <c r="BZ24" s="2237"/>
      <c r="CA24" s="471"/>
      <c r="CD24" s="94"/>
      <c r="CE24" s="94"/>
      <c r="CH24" s="504" t="s">
        <v>231</v>
      </c>
      <c r="CI24" s="292" t="str">
        <f>_xlfn.IFS(
AND(CQ23&lt;&gt;CI22,CQ23&lt;&gt;CI23, CQ23&lt;&gt;""), CQ23,
AND(CQ24&lt;&gt;CI22,CQ24&lt;&gt;CI23, CQ24&lt;&gt;""), CQ24,
AND(CQ25&lt;&gt;CI22,CQ25&lt;&gt;CI23, CQ25&lt;&gt;""), CQ25,
AND(CQ26&lt;&gt;CI22,CQ26&lt;&gt;CI23, CQ26&lt;&gt;""), CQ26,
AND(CZ23&lt;&gt;CI22,CZ23&lt;&gt;CI23, CZ23&lt;&gt;""), CZ23,
AND(CZ24&lt;&gt;CI22,CZ24&lt;&gt;CI23, CZ24&lt;&gt;""), CZ24,
AND(CZ25&lt;&gt;CI22,CZ25&lt;&gt;CI23, CZ25&lt;&gt;""), CZ25,
AND(CZ26&lt;&gt;CI22,CZ26&lt;&gt;CI23, CZ26&lt;&gt;""), CZ26,
AND( DI23&lt;&gt;CI22,DI23&lt;&gt;CI23, DI23&lt;&gt;""), DI23,
AND( DI24&lt;&gt;CI22,DI24&lt;&gt;CI23, DI24&lt;&gt;""), DI24,
AND( DI25&lt;&gt;CI22,DI25&lt;&gt;CI23, DI25&lt;&gt;""), DI25,
AND( DI26&lt;&gt;CI22,DI26&lt;&gt;CI23, DI26&lt;&gt;""), DI26,
AND( DR23&lt;&gt;CI22,DR23&lt;&gt;CI23, DR23&lt;&gt;""), DR23,
AND( DR24&lt;&gt;CI22,DR24&lt;&gt;CI23, DR24&lt;&gt;""), DR24,
AND( DR25&lt;&gt;CI22,DR25&lt;&gt;CI23, DR25&lt;&gt;""), DR25,
AND( DR26&lt;&gt;CI22,DR26&lt;&gt;CI23, DR26&lt;&gt;""), DR26,
AND( EA23&lt;&gt;CI22,EA23&lt;&gt;CI23, EA23&lt;&gt;""), EA23,
AND( EA24&lt;&gt;CI22,EA24&lt;&gt;CI23, EA24&lt;&gt;""), EA24,
AND( EA25&lt;&gt;CI22,EA25&lt;&gt;CI23, EA25&lt;&gt;""), EA25,
AND( EA26&lt;&gt;CI22,EA26&lt;&gt;CI23, EA26&lt;&gt;""), EA26,
AND( EJ23&lt;&gt;CI22,EJ23&lt;&gt;CI23, EJ23&lt;&gt;""), EJ23,
AND( EJ24&lt;&gt;CI22,EJ24&lt;&gt;CI23, EJ24&lt;&gt;""), EJ24,
AND( EJ25&lt;&gt;CI22,EJ25&lt;&gt;CI23, EJ25&lt;&gt;""), EJ25,
AND( EJ26&lt;&gt;CI22,EJ26&lt;&gt;CI23, EJ26&lt;&gt;""), EJ26,
AND( ES23&lt;&gt;CI22,ES23&lt;&gt;CI23, ES23&lt;&gt;""), ES23,
AND( ES24&lt;&gt;CI22,ES24&lt;&gt;CI23, ES24&lt;&gt;""), ES24,
AND( ES25&lt;&gt;CI22,ES25&lt;&gt;CI23, ES25&lt;&gt;""), ES25,
AND( ES26&lt;&gt;CI22,ES26&lt;&gt;CI23, ES26&lt;&gt;""), ES26,
TRUE,"")</f>
        <v/>
      </c>
      <c r="CJ24" s="149"/>
      <c r="CK24" s="149"/>
      <c r="CL24" s="149"/>
      <c r="CM24" s="149"/>
      <c r="CN24" s="149"/>
      <c r="CO24" s="505" t="s">
        <v>1270</v>
      </c>
      <c r="CQ24" s="509" t="str">
        <f>IF(Q24&lt;&gt;"",Q$1&amp;" "&amp;W22&amp;" "&amp;Q24,"")</f>
        <v/>
      </c>
      <c r="CR24" s="94"/>
      <c r="CS24" s="94"/>
      <c r="CT24" s="94"/>
      <c r="CU24" s="94"/>
      <c r="CV24" s="94"/>
      <c r="CW24" s="94"/>
      <c r="CX24" s="510"/>
      <c r="CY24" s="94"/>
      <c r="CZ24" s="509" t="str">
        <f>IF(Z24&lt;&gt;"",Z$1&amp;" "&amp;AF22&amp;" "&amp;Z24,"")</f>
        <v/>
      </c>
      <c r="DA24" s="94"/>
      <c r="DB24" s="94"/>
      <c r="DC24" s="94"/>
      <c r="DD24" s="94"/>
      <c r="DE24" s="94"/>
      <c r="DF24" s="94"/>
      <c r="DG24" s="510"/>
      <c r="DH24" s="94"/>
      <c r="DI24" s="509" t="str">
        <f>IF(AI24&lt;&gt;"",AI$1&amp;" "&amp;AO22&amp;" "&amp;AI24,"")</f>
        <v/>
      </c>
      <c r="DJ24" s="94"/>
      <c r="DK24" s="94"/>
      <c r="DL24" s="94"/>
      <c r="DM24" s="94"/>
      <c r="DN24" s="94"/>
      <c r="DO24" s="94"/>
      <c r="DP24" s="510"/>
      <c r="DQ24" s="94"/>
      <c r="DR24" s="509" t="str">
        <f>IF(AR24&lt;&gt;"",AR$1&amp;" "&amp;AX22&amp;" "&amp;AR24,"")</f>
        <v/>
      </c>
      <c r="DS24" s="94"/>
      <c r="DT24" s="94"/>
      <c r="DU24" s="94"/>
      <c r="DV24" s="94"/>
      <c r="DW24" s="94"/>
      <c r="DX24" s="94"/>
      <c r="DY24" s="510"/>
      <c r="DZ24" s="94"/>
      <c r="EA24" s="509" t="str">
        <f>IF(BA24&lt;&gt;"",BA$1&amp;" "&amp;BG22&amp;" "&amp;BA24,"")</f>
        <v/>
      </c>
      <c r="EB24" s="94"/>
      <c r="EC24" s="94"/>
      <c r="ED24" s="94"/>
      <c r="EE24" s="94"/>
      <c r="EF24" s="94"/>
      <c r="EG24" s="94"/>
      <c r="EH24" s="510"/>
      <c r="EI24" s="94"/>
      <c r="EJ24" s="509" t="str">
        <f>IF(BJ24&lt;&gt;"",BJ$1&amp;" "&amp;BP22&amp;" "&amp;BJ24,"")</f>
        <v/>
      </c>
      <c r="EK24" s="94"/>
      <c r="EL24" s="94"/>
      <c r="EM24" s="94"/>
      <c r="EN24" s="94"/>
      <c r="EO24" s="94"/>
      <c r="EP24" s="94"/>
      <c r="EQ24" s="510"/>
      <c r="ER24" s="94"/>
      <c r="ES24" s="509" t="str">
        <f>IF(BS24&lt;&gt;"",BS$1&amp;" "&amp;BY22&amp;" "&amp;BS24,"")</f>
        <v/>
      </c>
      <c r="ET24" s="94"/>
      <c r="EU24" s="94"/>
      <c r="EV24" s="94"/>
      <c r="EW24" s="94"/>
      <c r="EX24" s="94"/>
      <c r="EY24" s="94"/>
      <c r="EZ24" s="510"/>
    </row>
    <row r="25" spans="1:156" ht="17.100000000000001" customHeight="1" x14ac:dyDescent="0.25">
      <c r="A25" s="3"/>
      <c r="C25" s="521"/>
      <c r="D25" s="521"/>
      <c r="E25" s="521"/>
      <c r="F25" s="2255"/>
      <c r="G25" s="2255"/>
      <c r="H25" s="2255"/>
      <c r="I25" s="524"/>
      <c r="J25" s="525"/>
      <c r="K25" s="2229" t="s">
        <v>641</v>
      </c>
      <c r="L25" s="2229"/>
      <c r="M25" s="2229"/>
      <c r="N25" s="2229"/>
      <c r="O25" s="526"/>
      <c r="P25" s="492"/>
      <c r="Q25" s="2227"/>
      <c r="R25" s="2227"/>
      <c r="S25" s="2227"/>
      <c r="T25" s="2227"/>
      <c r="U25" s="2227"/>
      <c r="V25" s="2227"/>
      <c r="W25" s="2227"/>
      <c r="X25" s="2227"/>
      <c r="Y25" s="496"/>
      <c r="Z25" s="2227"/>
      <c r="AA25" s="2227"/>
      <c r="AB25" s="2227"/>
      <c r="AC25" s="2227"/>
      <c r="AD25" s="2227"/>
      <c r="AE25" s="2227"/>
      <c r="AF25" s="2227"/>
      <c r="AG25" s="2227"/>
      <c r="AH25" s="496"/>
      <c r="AI25" s="2227"/>
      <c r="AJ25" s="2227"/>
      <c r="AK25" s="2227"/>
      <c r="AL25" s="2227"/>
      <c r="AM25" s="2227"/>
      <c r="AN25" s="2227"/>
      <c r="AO25" s="2227"/>
      <c r="AP25" s="2227"/>
      <c r="AQ25" s="496"/>
      <c r="AR25" s="2227"/>
      <c r="AS25" s="2227"/>
      <c r="AT25" s="2227"/>
      <c r="AU25" s="2227"/>
      <c r="AV25" s="2227"/>
      <c r="AW25" s="2227"/>
      <c r="AX25" s="2227"/>
      <c r="AY25" s="2227"/>
      <c r="AZ25" s="496"/>
      <c r="BA25" s="2227"/>
      <c r="BB25" s="2227"/>
      <c r="BC25" s="2227"/>
      <c r="BD25" s="2227"/>
      <c r="BE25" s="2227"/>
      <c r="BF25" s="2227"/>
      <c r="BG25" s="2227"/>
      <c r="BH25" s="2227"/>
      <c r="BI25" s="496"/>
      <c r="BJ25" s="2237"/>
      <c r="BK25" s="2237"/>
      <c r="BL25" s="2237"/>
      <c r="BM25" s="2237"/>
      <c r="BN25" s="2237"/>
      <c r="BO25" s="2237"/>
      <c r="BP25" s="2237"/>
      <c r="BQ25" s="2237"/>
      <c r="BR25" s="496"/>
      <c r="BS25" s="2237"/>
      <c r="BT25" s="2237"/>
      <c r="BU25" s="2237"/>
      <c r="BV25" s="2237"/>
      <c r="BW25" s="2237"/>
      <c r="BX25" s="2237"/>
      <c r="BY25" s="2237"/>
      <c r="BZ25" s="2237"/>
      <c r="CA25" s="471"/>
      <c r="CD25" s="94"/>
      <c r="CE25" s="94"/>
      <c r="CH25" s="504" t="s">
        <v>231</v>
      </c>
      <c r="CI25" s="292" t="str">
        <f>_xlfn.IFS(
AND(CQ23&lt;&gt;CI22,CQ23&lt;&gt;CI23,CQ23&lt;&gt;CI24, CQ23&lt;&gt;""), CQ23,
AND(CQ24&lt;&gt;CI22,CQ24&lt;&gt;CI23,CQ24&lt;&gt;CI24, CQ24&lt;&gt;""), CQ24,
AND(CQ25&lt;&gt;CI22,CQ25&lt;&gt;CI23,CQ25&lt;&gt;CI24, CQ25&lt;&gt;""), CQ25,
AND(CQ26&lt;&gt;CI22,CQ26&lt;&gt;CI23,CQ26&lt;&gt;CI24, CQ26&lt;&gt;""), CQ26,
AND(CZ23&lt;&gt;CI22,CZ23&lt;&gt;CI23,CZ23&lt;&gt;CI24, CZ23&lt;&gt;""), CZ23,
AND(CZ24&lt;&gt;CI22,CZ24&lt;&gt;CI23,CZ24&lt;&gt;CI24, CZ24&lt;&gt;""), CZ24,
AND(CZ25&lt;&gt;CI22,CZ25&lt;&gt;CI23,CZ25&lt;&gt;CI24, CZ25&lt;&gt;""), CZ25,
AND(CZ26&lt;&gt;CI22,CZ26&lt;&gt;CI23,CZ26&lt;&gt;CI24, CZ26&lt;&gt;""), CZ26,
AND( DI23&lt;&gt;CI22,DI23&lt;&gt;CI23,DI23&lt;&gt;CI24, DI23&lt;&gt;""), DI23,
AND( DI24&lt;&gt;CI22,DI24&lt;&gt;CI23,DI24&lt;&gt;CI24, DI24&lt;&gt;""), DI24,
AND( DI25&lt;&gt;CI22,DI25&lt;&gt;CI23,DI25&lt;&gt;CI24, DI25&lt;&gt;""), DI25,
AND( DI26&lt;&gt;CI22,DI26&lt;&gt;CI23,DI26&lt;&gt;CI24, DI26&lt;&gt;""), DI26,
AND( DR23&lt;&gt;CI22,DR23&lt;&gt;CI23,DR23&lt;&gt;CI24, DR23&lt;&gt;""), DR23,
AND( DR24&lt;&gt;CI22,DR24&lt;&gt;CI23,DR24&lt;&gt;CI24, DR24&lt;&gt;""), DR24,
AND( DR25&lt;&gt;CI22,DR25&lt;&gt;CI23,DR25&lt;&gt;CI24, DR25&lt;&gt;""), DR25,
AND( DR26&lt;&gt;CI22,DR26&lt;&gt;CI23,DR26&lt;&gt;CI24, DR26&lt;&gt;""), DR26,
AND( EA23&lt;&gt;CI22,EA23&lt;&gt;CI23,EA23&lt;&gt;CI24, EA23&lt;&gt;""), EA23,
AND( EA24&lt;&gt;CI22,EA24&lt;&gt;CI23,EA24&lt;&gt;CI24, EA24&lt;&gt;""), EA24,
AND( EA25&lt;&gt;CI22,EA25&lt;&gt;CI23,EA25&lt;&gt;CI24, EA25&lt;&gt;""), EA25,
AND( EA26&lt;&gt;CI22,EA26&lt;&gt;CI23,EA26&lt;&gt;CI24, EA26&lt;&gt;""), EA26,
AND( EJ23&lt;&gt;CI22,EJ23&lt;&gt;CI23,EJ23&lt;&gt;CI24, EJ23&lt;&gt;""), EJ23,
AND( EJ24&lt;&gt;CI22,EJ24&lt;&gt;CI23,EJ24&lt;&gt;CI24, EJ24&lt;&gt;""), EJ24,
AND( EJ25&lt;&gt;CI22,EJ25&lt;&gt;CI23,EJ25&lt;&gt;CI24, EJ25&lt;&gt;""), EJ25,
AND( EJ26&lt;&gt;CI22,EJ26&lt;&gt;CI23,EJ26&lt;&gt;CI24, EJ26&lt;&gt;""), EJ26,
AND( ES23&lt;&gt;CI22,ES23&lt;&gt;CI23,ES23&lt;&gt;CI24, ES23&lt;&gt;""), ES23,
AND( ES24&lt;&gt;CI22,ES24&lt;&gt;CI23,ES24&lt;&gt;CI24, ES24&lt;&gt;""), ES24,
AND( ES25&lt;&gt;CI22,ES25&lt;&gt;CI23,ES25&lt;&gt;CI24, ES25&lt;&gt;""), ES25,
AND( ES26&lt;&gt;CI22,ES26&lt;&gt;CI23,ES26&lt;&gt;CI24, ES26&lt;&gt;""), ES26,
TRUE,"")</f>
        <v/>
      </c>
      <c r="CJ25" s="149"/>
      <c r="CK25" s="149"/>
      <c r="CL25" s="149"/>
      <c r="CM25" s="149"/>
      <c r="CN25" s="149"/>
      <c r="CO25" s="505" t="s">
        <v>1270</v>
      </c>
      <c r="CQ25" s="509" t="str">
        <f>IF(Q25&lt;&gt;"",Q$1&amp;" "&amp;W22&amp;" "&amp;Q25,"")</f>
        <v/>
      </c>
      <c r="CR25" s="94"/>
      <c r="CS25" s="94"/>
      <c r="CT25" s="94"/>
      <c r="CU25" s="94"/>
      <c r="CV25" s="94"/>
      <c r="CW25" s="94"/>
      <c r="CX25" s="510"/>
      <c r="CY25" s="94"/>
      <c r="CZ25" s="509" t="str">
        <f>IF(Z25&lt;&gt;"",Z$1&amp;" "&amp;AF22&amp;" "&amp;Z25,"")</f>
        <v/>
      </c>
      <c r="DA25" s="94"/>
      <c r="DB25" s="94"/>
      <c r="DC25" s="94"/>
      <c r="DD25" s="94"/>
      <c r="DE25" s="94"/>
      <c r="DF25" s="94"/>
      <c r="DG25" s="510"/>
      <c r="DH25" s="94"/>
      <c r="DI25" s="509" t="str">
        <f>IF(AI25&lt;&gt;"",AI$1&amp;" "&amp;AO22&amp;" "&amp;AI25,"")</f>
        <v/>
      </c>
      <c r="DJ25" s="94"/>
      <c r="DK25" s="94"/>
      <c r="DL25" s="94"/>
      <c r="DM25" s="94"/>
      <c r="DN25" s="94"/>
      <c r="DO25" s="94"/>
      <c r="DP25" s="510"/>
      <c r="DQ25" s="94"/>
      <c r="DR25" s="509" t="str">
        <f>IF(AR25&lt;&gt;"",AR$1&amp;" "&amp;AX22&amp;" "&amp;AR25,"")</f>
        <v/>
      </c>
      <c r="DS25" s="94"/>
      <c r="DT25" s="94"/>
      <c r="DU25" s="94"/>
      <c r="DV25" s="94"/>
      <c r="DW25" s="94"/>
      <c r="DX25" s="94"/>
      <c r="DY25" s="510"/>
      <c r="DZ25" s="94"/>
      <c r="EA25" s="509" t="str">
        <f>IF(BA25&lt;&gt;"",BA$1&amp;" "&amp;BG22&amp;" "&amp;BA25,"")</f>
        <v/>
      </c>
      <c r="EB25" s="94"/>
      <c r="EC25" s="94"/>
      <c r="ED25" s="94"/>
      <c r="EE25" s="94"/>
      <c r="EF25" s="94"/>
      <c r="EG25" s="94"/>
      <c r="EH25" s="510"/>
      <c r="EI25" s="94"/>
      <c r="EJ25" s="509" t="str">
        <f>IF(BJ25&lt;&gt;"",BJ$1&amp;" "&amp;BP22&amp;" "&amp;BJ25,"")</f>
        <v/>
      </c>
      <c r="EK25" s="94"/>
      <c r="EL25" s="94"/>
      <c r="EM25" s="94"/>
      <c r="EN25" s="94"/>
      <c r="EO25" s="94"/>
      <c r="EP25" s="94"/>
      <c r="EQ25" s="510"/>
      <c r="ER25" s="94"/>
      <c r="ES25" s="509" t="str">
        <f>IF(BS25&lt;&gt;"",BS$1&amp;" "&amp;BY22&amp;" "&amp;BS25,"")</f>
        <v/>
      </c>
      <c r="ET25" s="94"/>
      <c r="EU25" s="94"/>
      <c r="EV25" s="94"/>
      <c r="EW25" s="94"/>
      <c r="EX25" s="94"/>
      <c r="EY25" s="94"/>
      <c r="EZ25" s="510"/>
    </row>
    <row r="26" spans="1:156" ht="17.100000000000001" customHeight="1" x14ac:dyDescent="0.25">
      <c r="A26" s="471"/>
      <c r="C26" s="521"/>
      <c r="D26" s="521"/>
      <c r="E26" s="521"/>
      <c r="F26" s="2255"/>
      <c r="G26" s="2255"/>
      <c r="H26" s="2255"/>
      <c r="I26" s="524"/>
      <c r="J26" s="525"/>
      <c r="K26" s="2247" t="s">
        <v>1528</v>
      </c>
      <c r="L26" s="2247"/>
      <c r="M26" s="2247"/>
      <c r="N26" s="2247"/>
      <c r="O26" s="526"/>
      <c r="P26" s="492"/>
      <c r="Q26" s="2227"/>
      <c r="R26" s="2227"/>
      <c r="S26" s="2227"/>
      <c r="T26" s="2227"/>
      <c r="U26" s="2227"/>
      <c r="V26" s="2227"/>
      <c r="W26" s="2227"/>
      <c r="X26" s="2227"/>
      <c r="Y26" s="496"/>
      <c r="Z26" s="2227"/>
      <c r="AA26" s="2227"/>
      <c r="AB26" s="2227"/>
      <c r="AC26" s="2227"/>
      <c r="AD26" s="2227"/>
      <c r="AE26" s="2227"/>
      <c r="AF26" s="2227"/>
      <c r="AG26" s="2227"/>
      <c r="AH26" s="496"/>
      <c r="AI26" s="2227"/>
      <c r="AJ26" s="2227"/>
      <c r="AK26" s="2227"/>
      <c r="AL26" s="2227"/>
      <c r="AM26" s="2227"/>
      <c r="AN26" s="2227"/>
      <c r="AO26" s="2227"/>
      <c r="AP26" s="2227"/>
      <c r="AQ26" s="496"/>
      <c r="AR26" s="2227"/>
      <c r="AS26" s="2227"/>
      <c r="AT26" s="2227"/>
      <c r="AU26" s="2227"/>
      <c r="AV26" s="2227"/>
      <c r="AW26" s="2227"/>
      <c r="AX26" s="2227"/>
      <c r="AY26" s="2227"/>
      <c r="AZ26" s="496"/>
      <c r="BA26" s="2227"/>
      <c r="BB26" s="2227"/>
      <c r="BC26" s="2227"/>
      <c r="BD26" s="2227"/>
      <c r="BE26" s="2227"/>
      <c r="BF26" s="2227"/>
      <c r="BG26" s="2227"/>
      <c r="BH26" s="2227"/>
      <c r="BI26" s="496"/>
      <c r="BJ26" s="2237"/>
      <c r="BK26" s="2237"/>
      <c r="BL26" s="2237"/>
      <c r="BM26" s="2237"/>
      <c r="BN26" s="2237"/>
      <c r="BO26" s="2237"/>
      <c r="BP26" s="2237"/>
      <c r="BQ26" s="2237"/>
      <c r="BR26" s="496"/>
      <c r="BS26" s="2237"/>
      <c r="BT26" s="2237"/>
      <c r="BU26" s="2237"/>
      <c r="BV26" s="2237"/>
      <c r="BW26" s="2237"/>
      <c r="BX26" s="2237"/>
      <c r="BY26" s="2237"/>
      <c r="BZ26" s="2237"/>
      <c r="CA26" s="471"/>
      <c r="CD26" s="94"/>
      <c r="CE26" s="94"/>
      <c r="CH26" s="504" t="s">
        <v>231</v>
      </c>
      <c r="CI26" s="292" t="str">
        <f>_xlfn.IFS(
AND(CQ23&lt;&gt;CI22,CQ23&lt;&gt;CI23,CQ23&lt;&gt;CI24, CQ23&lt;&gt;CI25, CQ23&lt;&gt;""), CQ23,
AND(CQ24&lt;&gt;CI22,CQ24&lt;&gt;CI23,CQ24&lt;&gt;CI24, CQ24&lt;&gt;CI25, CQ24&lt;&gt;""), CQ24,
AND(CQ25&lt;&gt;CI22,CQ25&lt;&gt;CI23,CQ25&lt;&gt;CI24, CQ25&lt;&gt;CI25,CQ25&lt;&gt;""), CQ25,
AND(CQ26&lt;&gt;CI22,CQ26&lt;&gt;CI23,CQ26&lt;&gt;CI24, CQ26&lt;&gt;CI25,CQ26&lt;&gt;""), CQ26,
AND(CZ23&lt;&gt;CI22,CZ23&lt;&gt;CI23,CZ23&lt;&gt;CI24, CZ23&lt;&gt;CI25,CZ23&lt;&gt;""), CZ23,
AND(CZ24&lt;&gt;CI22,CZ24&lt;&gt;CI23,CZ24&lt;&gt;CI24, CZ24&lt;&gt;CI25,CZ24&lt;&gt;""), CZ24,
AND(CZ25&lt;&gt;CI22,CZ25&lt;&gt;CI23,CZ25&lt;&gt;CI24, CZ25&lt;&gt;CI25,CZ25&lt;&gt;""), CZ25,
AND(CZ26&lt;&gt;CI22,CZ26&lt;&gt;CI23,CZ26&lt;&gt;CI24, CZ26&lt;&gt;CI25,CZ26&lt;&gt;""), CZ26,
AND( DI23&lt;&gt;CI22,DI23&lt;&gt;CI23,DI23&lt;&gt;CI24, DI23&lt;&gt;CI25, DI23&lt;&gt;""), DI23,
AND( DI24&lt;&gt;CI22,DI24&lt;&gt;CI23,DI24&lt;&gt;CI24, DI24&lt;&gt;CI25, DI24&lt;&gt;""), DI24,
AND( DI25&lt;&gt;CI22,DI25&lt;&gt;CI23,DI25&lt;&gt;CI24, DI25&lt;&gt;CI25, DI25&lt;&gt;""), DI25,
AND( DI26&lt;&gt;CI22,DI26&lt;&gt;CI23,DI26&lt;&gt;CI24, DI26&lt;&gt;CI25,DI26&lt;&gt;""), DI26,
AND( DR23&lt;&gt;CI22,DR23&lt;&gt;CI23,DR23&lt;&gt;CI24, DR23&lt;&gt;CI25,DR23&lt;&gt;""), DR23,
AND( DR24&lt;&gt;CI22,DR24&lt;&gt;CI23,DR24&lt;&gt;CI24, DR24&lt;&gt;CI25,DR24&lt;&gt;""), DR24,
AND( DR25&lt;&gt;CI22,DR25&lt;&gt;CI23,DR25&lt;&gt;CI24, DR25&lt;&gt;CI25,DR25&lt;&gt;""), DR25,
AND( DR26&lt;&gt;CI22,DR26&lt;&gt;CI23,DR26&lt;&gt;CI24, DR26&lt;&gt;CI25,DR26&lt;&gt;""), DR26,
AND( EA23&lt;&gt;CI22,EA23&lt;&gt;CI23,EA23&lt;&gt;CI24, EA23&lt;&gt;CI25,EA23&lt;&gt;""), EA23,
AND( EA24&lt;&gt;CI22,EA24&lt;&gt;CI23,EA24&lt;&gt;CI24, EA24&lt;&gt;CI25,EA24&lt;&gt;""), EA24,
AND( EA25&lt;&gt;CI22,EA25&lt;&gt;CI23,EA25&lt;&gt;CI24, EA25&lt;&gt;CI25,EA25&lt;&gt;""), EA25,
AND( EA26&lt;&gt;CI22,EA26&lt;&gt;CI23,EA26&lt;&gt;CI24, EA26&lt;&gt;CI25,EA26&lt;&gt;""), EA26,
AND( EJ23&lt;&gt;CI22,EJ23&lt;&gt;CI23,EJ23&lt;&gt;CI24, EJ23&lt;&gt;CI25,EJ23&lt;&gt;""), EJ23,
AND( EJ24&lt;&gt;CI22,EJ24&lt;&gt;CI23,EJ24&lt;&gt;CI24, EJ24&lt;&gt;CI25,EJ24&lt;&gt;""), EJ24,
AND( EJ25&lt;&gt;CI22,EJ25&lt;&gt;CI23,EJ25&lt;&gt;CI24, EJ25&lt;&gt;CI25,EJ25&lt;&gt;""), EJ25,
AND( EJ26&lt;&gt;CI22,EJ26&lt;&gt;CI23,EJ26&lt;&gt;CI24, EJ26&lt;&gt;CI25,EJ26&lt;&gt;""), EJ26,
AND( ES23&lt;&gt;CI22,ES23&lt;&gt;CI23,ES23&lt;&gt;CI24, ES23&lt;&gt;CI25,ES23&lt;&gt;""), ES23,
AND( ES24&lt;&gt;CI22,ES24&lt;&gt;CI23,ES24&lt;&gt;CI24, ES24&lt;&gt;CI25,ES24&lt;&gt;""), ES24,
AND( ES25&lt;&gt;CI22,ES25&lt;&gt;CI23,ES25&lt;&gt;CI24, ES25&lt;&gt;CI25,ES25&lt;&gt;""), ES25,
AND( ES26&lt;&gt;CI22,ES26&lt;&gt;CI23,ES26&lt;&gt;CI24, ES26&lt;&gt;CI25,ES26&lt;&gt;""), ES26,
TRUE,"")</f>
        <v/>
      </c>
      <c r="CJ26" s="149"/>
      <c r="CK26" s="149"/>
      <c r="CL26" s="149"/>
      <c r="CM26" s="149"/>
      <c r="CN26" s="149"/>
      <c r="CO26" s="505" t="s">
        <v>1270</v>
      </c>
      <c r="CQ26" s="511" t="str">
        <f>IF(Q26&lt;&gt;"",Q$1&amp;" "&amp;W22&amp;" "&amp;Q26,"")</f>
        <v/>
      </c>
      <c r="CR26" s="512"/>
      <c r="CS26" s="512"/>
      <c r="CT26" s="512"/>
      <c r="CU26" s="512"/>
      <c r="CV26" s="512"/>
      <c r="CW26" s="512"/>
      <c r="CX26" s="513"/>
      <c r="CY26" s="94"/>
      <c r="CZ26" s="511" t="str">
        <f>IF(Z26&lt;&gt;"",Z$1&amp;" "&amp;AF22&amp;" "&amp;Z26,"")</f>
        <v/>
      </c>
      <c r="DA26" s="512"/>
      <c r="DB26" s="512"/>
      <c r="DC26" s="512"/>
      <c r="DD26" s="512"/>
      <c r="DE26" s="512"/>
      <c r="DF26" s="512"/>
      <c r="DG26" s="513"/>
      <c r="DH26" s="94"/>
      <c r="DI26" s="511" t="str">
        <f>IF(AI26&lt;&gt;"",AI$1&amp;" "&amp;AO22&amp;" "&amp;AI26,"")</f>
        <v/>
      </c>
      <c r="DJ26" s="512"/>
      <c r="DK26" s="512"/>
      <c r="DL26" s="512"/>
      <c r="DM26" s="512"/>
      <c r="DN26" s="512"/>
      <c r="DO26" s="512"/>
      <c r="DP26" s="513"/>
      <c r="DQ26" s="94"/>
      <c r="DR26" s="511" t="str">
        <f>IF(AR26&lt;&gt;"",AR$1&amp;" "&amp;AX22&amp;" "&amp;AR26,"")</f>
        <v/>
      </c>
      <c r="DS26" s="512"/>
      <c r="DT26" s="512"/>
      <c r="DU26" s="512"/>
      <c r="DV26" s="512"/>
      <c r="DW26" s="512"/>
      <c r="DX26" s="512"/>
      <c r="DY26" s="513"/>
      <c r="DZ26" s="94"/>
      <c r="EA26" s="511" t="str">
        <f>IF(BA26&lt;&gt;"",BA$1&amp;" "&amp;BG22&amp;" "&amp;BA26,"")</f>
        <v/>
      </c>
      <c r="EB26" s="512"/>
      <c r="EC26" s="512"/>
      <c r="ED26" s="512"/>
      <c r="EE26" s="512"/>
      <c r="EF26" s="512"/>
      <c r="EG26" s="512"/>
      <c r="EH26" s="513"/>
      <c r="EI26" s="94"/>
      <c r="EJ26" s="511" t="str">
        <f>IF(BJ26&lt;&gt;"",BJ$1&amp;" "&amp;BP22&amp;" "&amp;BJ26,"")</f>
        <v/>
      </c>
      <c r="EK26" s="512"/>
      <c r="EL26" s="512"/>
      <c r="EM26" s="512"/>
      <c r="EN26" s="512"/>
      <c r="EO26" s="512"/>
      <c r="EP26" s="512"/>
      <c r="EQ26" s="513"/>
      <c r="ER26" s="94"/>
      <c r="ES26" s="511" t="str">
        <f>IF(BS26&lt;&gt;"",BS$1&amp;" "&amp;BY22&amp;" "&amp;BS26,"")</f>
        <v/>
      </c>
      <c r="ET26" s="512"/>
      <c r="EU26" s="512"/>
      <c r="EV26" s="512"/>
      <c r="EW26" s="512"/>
      <c r="EX26" s="512"/>
      <c r="EY26" s="512"/>
      <c r="EZ26" s="513"/>
    </row>
    <row r="27" spans="1:156" ht="14.1" customHeight="1" x14ac:dyDescent="0.25">
      <c r="A27" s="3"/>
      <c r="C27" s="521"/>
      <c r="D27" s="521"/>
      <c r="E27" s="521"/>
      <c r="F27" s="2255"/>
      <c r="G27" s="2255"/>
      <c r="H27" s="2255"/>
      <c r="I27" s="524"/>
      <c r="J27" s="525"/>
      <c r="K27" s="2229"/>
      <c r="L27" s="2229"/>
      <c r="M27" s="2229"/>
      <c r="N27" s="2229"/>
      <c r="O27" s="526"/>
      <c r="P27" s="492"/>
      <c r="Q27" s="514"/>
      <c r="R27" s="514"/>
      <c r="S27" s="514"/>
      <c r="T27" s="514"/>
      <c r="U27" s="514"/>
      <c r="V27" s="514"/>
      <c r="W27" s="514"/>
      <c r="X27" s="515">
        <f>IF(W28&lt;15,1,0)</f>
        <v>0</v>
      </c>
      <c r="Y27" s="496"/>
      <c r="Z27" s="514"/>
      <c r="AA27" s="514"/>
      <c r="AB27" s="514"/>
      <c r="AC27" s="514"/>
      <c r="AD27" s="514"/>
      <c r="AE27" s="514"/>
      <c r="AF27" s="514"/>
      <c r="AG27" s="515">
        <f>IF(AF28&lt;15,1,0)</f>
        <v>0</v>
      </c>
      <c r="AH27" s="496"/>
      <c r="AI27" s="514"/>
      <c r="AJ27" s="514"/>
      <c r="AK27" s="514"/>
      <c r="AL27" s="514"/>
      <c r="AM27" s="514"/>
      <c r="AN27" s="514"/>
      <c r="AO27" s="514"/>
      <c r="AP27" s="515">
        <f>IF(AO28&lt;15,1,0)</f>
        <v>0</v>
      </c>
      <c r="AQ27" s="496"/>
      <c r="AR27" s="514"/>
      <c r="AS27" s="514"/>
      <c r="AT27" s="514"/>
      <c r="AU27" s="514"/>
      <c r="AV27" s="514"/>
      <c r="AW27" s="514"/>
      <c r="AX27" s="514"/>
      <c r="AY27" s="515">
        <f>IF(AX28&lt;15,1,0)</f>
        <v>1</v>
      </c>
      <c r="AZ27" s="496"/>
      <c r="BA27" s="514"/>
      <c r="BB27" s="514"/>
      <c r="BC27" s="514"/>
      <c r="BD27" s="514"/>
      <c r="BE27" s="514"/>
      <c r="BF27" s="514"/>
      <c r="BG27" s="514"/>
      <c r="BH27" s="515">
        <f>IF(BG28&lt;15,1,0)</f>
        <v>1</v>
      </c>
      <c r="BI27" s="496"/>
      <c r="BJ27" s="514"/>
      <c r="BK27" s="514"/>
      <c r="BL27" s="514"/>
      <c r="BM27" s="514"/>
      <c r="BN27" s="514"/>
      <c r="BO27" s="514"/>
      <c r="BP27" s="514"/>
      <c r="BQ27" s="515">
        <f>IF(BP28&lt;15,1,0)</f>
        <v>1</v>
      </c>
      <c r="BR27" s="496"/>
      <c r="BS27" s="514"/>
      <c r="BT27" s="514"/>
      <c r="BU27" s="514"/>
      <c r="BV27" s="514"/>
      <c r="BW27" s="514"/>
      <c r="BX27" s="514"/>
      <c r="BY27" s="514"/>
      <c r="BZ27" s="515">
        <f>IF(BY28&lt;15,1,0)</f>
        <v>1</v>
      </c>
      <c r="CA27" s="471"/>
      <c r="CD27" s="94"/>
      <c r="CE27" s="94"/>
      <c r="CH27" s="516" t="s">
        <v>231</v>
      </c>
      <c r="CI27" s="517" t="str">
        <f>_xlfn.IFS(
AND(CQ23&lt;&gt;CI22,CQ23&lt;&gt;CI23,CQ23&lt;&gt;CI24, CQ23&lt;&gt;CI25, CQ23&lt;&gt;CI26, CQ23&lt;&gt;""), CQ23,
AND(CQ24&lt;&gt;CI22,CQ24&lt;&gt;CI23,CQ24&lt;&gt;CI24, CQ24&lt;&gt;CI25, CQ24&lt;&gt;CI26, CQ24&lt;&gt;""), CQ24,
AND(CQ25&lt;&gt;CI22,CQ25&lt;&gt;CI23,CQ25&lt;&gt;CI24, CQ25&lt;&gt;CI25, CQ25&lt;&gt;CI26, CQ25&lt;&gt;""), CQ25,
AND(CQ26&lt;&gt;CI22,CQ26&lt;&gt;CI23,CQ26&lt;&gt;CI24, CQ26&lt;&gt;CI25, CQ26&lt;&gt;CI26, CQ26&lt;&gt;""), CQ26,
AND(CZ23&lt;&gt;CI22,CZ23&lt;&gt;CI23,CZ23&lt;&gt;CI24, CZ23&lt;&gt;CI25, CZ23&lt;&gt;CI26, CZ23&lt;&gt;""), CZ23,
AND(CZ24&lt;&gt;CI22,CZ24&lt;&gt;CI23,CZ24&lt;&gt;CI24, CZ24&lt;&gt;CI25, CZ24&lt;&gt;CI26, CZ24&lt;&gt;""), CZ24,
AND(CZ25&lt;&gt;CI22,CZ25&lt;&gt;CI23,CZ25&lt;&gt;CI24, CZ25&lt;&gt;CI25, CZ25&lt;&gt;CI26, CZ25&lt;&gt;""), CZ25,
AND(CZ26&lt;&gt;CI22,CZ26&lt;&gt;CI23,CZ26&lt;&gt;CI24, CZ26&lt;&gt;CI25, CZ26&lt;&gt;CI26, CZ26&lt;&gt;""), CZ26,
AND( DI23&lt;&gt;CI22,DI23&lt;&gt;CI23,DI23&lt;&gt;CI24, DI23&lt;&gt;CI25, DI23&lt;&gt;CI26, DI23&lt;&gt;""), DI23,
AND( DI24&lt;&gt;CI22,DI24&lt;&gt;CI23,DI24&lt;&gt;CI24, DI24&lt;&gt;CI25, DI24&lt;&gt;CI26, DI24&lt;&gt;""), DI24,
AND( DI25&lt;&gt;CI22,DI25&lt;&gt;CI23,DI25&lt;&gt;CI24, DI25&lt;&gt;CI25, DI25&lt;&gt;CI26, DI25&lt;&gt;""), DI25,
AND( DI26&lt;&gt;CI22,DI26&lt;&gt;CI23,DI26&lt;&gt;CI24, DI26&lt;&gt;CI25, DI26&lt;&gt;CI26, DI26&lt;&gt;""), DI26,
AND( DR23&lt;&gt;CI22,DR23&lt;&gt;CI23,DR23&lt;&gt;CI24, DR23&lt;&gt;CI25, DR23&lt;&gt;CI26, DR23&lt;&gt;""), DR23,
AND( DR24&lt;&gt;CI22,DR24&lt;&gt;CI23,DR24&lt;&gt;CI24, DR24&lt;&gt;CI25, DR24&lt;&gt;CI26, DR24&lt;&gt;""), DR24,
AND( DR25&lt;&gt;CI22,DR25&lt;&gt;CI23,DR25&lt;&gt;CI24, DR25&lt;&gt;CI25, DR25&lt;&gt;CI26, DR25&lt;&gt;""), DR25,
AND( DR26&lt;&gt;CI22,DR26&lt;&gt;CI23,DR26&lt;&gt;CI24, DR26&lt;&gt;CI25, DR26&lt;&gt;CI26, DR26&lt;&gt;""), DR26,
AND( EA23&lt;&gt;CI22,EA23&lt;&gt;CI23,EA23&lt;&gt;CI24, EA23&lt;&gt;CI25, EA23&lt;&gt;CI26, EA23&lt;&gt;""), EA23,
AND( EA24&lt;&gt;CI22,EA24&lt;&gt;CI23,EA24&lt;&gt;CI24, EA24&lt;&gt;CI25, EA24&lt;&gt;CI26, EA24&lt;&gt;""), EA24,
AND( EA25&lt;&gt;CI22,EA25&lt;&gt;CI23,EA25&lt;&gt;CI24, EA25&lt;&gt;CI25, EA25&lt;&gt;CI26, EA25&lt;&gt;""), EA25,
AND( EA26&lt;&gt;CI22,EA26&lt;&gt;CI23,EA26&lt;&gt;CI24, EA26&lt;&gt;CI25, EA26&lt;&gt;CI26, EA26&lt;&gt;""), EA26,
AND( EJ23&lt;&gt;CI22,EJ23&lt;&gt;CI23,EJ23&lt;&gt;CI24, EJ23&lt;&gt;CI25, EJ23&lt;&gt;CI26, EJ23&lt;&gt;""), EJ23,
AND( EJ24&lt;&gt;CI22,EJ24&lt;&gt;CI23,EJ24&lt;&gt;CI24, EJ24&lt;&gt;CI25, EJ24&lt;&gt;CI26, EJ24&lt;&gt;""), EJ24,
AND( EJ25&lt;&gt;CI22,EJ25&lt;&gt;CI23,EJ25&lt;&gt;CI24, EJ25&lt;&gt;CI25, EJ25&lt;&gt;CI26, EJ25&lt;&gt;""), EJ25,
AND( EJ26&lt;&gt;CI22,EJ26&lt;&gt;CI23,EJ26&lt;&gt;CI24, EJ26&lt;&gt;CI25, EJ26&lt;&gt;CI26, EJ26&lt;&gt;""), EJ26,
AND( ES23&lt;&gt;CI22,ES23&lt;&gt;CI23,ES23&lt;&gt;CI24, ES23&lt;&gt;CI25, ES23&lt;&gt;CI26, ES23&lt;&gt;""), ES23,
AND( ES24&lt;&gt;CI22,ES24&lt;&gt;CI23,ES24&lt;&gt;CI24, ES24&lt;&gt;CI25, ES24&lt;&gt;CI26, ES24&lt;&gt;""), ES24,
AND( ES25&lt;&gt;CI22,ES25&lt;&gt;CI23,ES25&lt;&gt;CI24, ES25&lt;&gt;CI25, ES25&lt;&gt;CI26, ES25&lt;&gt;""), ES25,
AND( ES26&lt;&gt;CI22,ES26&lt;&gt;CI23,ES26&lt;&gt;CI24, ES26&lt;&gt;CI25, ES26&lt;&gt;CI26, ES26&lt;&gt;""), ES26,
TRUE,"")</f>
        <v/>
      </c>
      <c r="CJ27" s="518"/>
      <c r="CK27" s="518"/>
      <c r="CL27" s="518"/>
      <c r="CM27" s="518"/>
      <c r="CN27" s="518"/>
      <c r="CO27" s="519" t="s">
        <v>1270</v>
      </c>
      <c r="CQ27" s="94"/>
      <c r="CR27" s="94"/>
      <c r="CS27" s="94"/>
      <c r="CT27" s="94"/>
      <c r="CU27" s="94"/>
      <c r="CV27" s="94"/>
      <c r="CW27" s="94"/>
      <c r="CX27" s="94"/>
      <c r="CY27" s="94"/>
      <c r="CZ27" s="94"/>
      <c r="DA27" s="94"/>
      <c r="DB27" s="94"/>
      <c r="DC27" s="94"/>
      <c r="DD27" s="94"/>
      <c r="DE27" s="94"/>
      <c r="DF27" s="94"/>
      <c r="DG27" s="94"/>
      <c r="DH27" s="94"/>
      <c r="DI27" s="94"/>
      <c r="DJ27" s="94"/>
      <c r="DK27" s="94"/>
      <c r="DL27" s="94"/>
      <c r="DM27" s="94"/>
      <c r="DN27" s="94"/>
      <c r="DO27" s="94"/>
      <c r="DP27" s="94"/>
      <c r="DQ27" s="94"/>
      <c r="DR27" s="94"/>
      <c r="DS27" s="94"/>
      <c r="DT27" s="94"/>
      <c r="DU27" s="94"/>
      <c r="DV27" s="94"/>
      <c r="DW27" s="94"/>
      <c r="DX27" s="94"/>
      <c r="DY27" s="94"/>
      <c r="DZ27" s="94"/>
      <c r="EA27" s="94"/>
      <c r="EB27" s="94"/>
      <c r="EC27" s="94"/>
      <c r="ED27" s="94"/>
      <c r="EE27" s="94"/>
      <c r="EF27" s="94"/>
      <c r="EG27" s="94"/>
      <c r="EH27" s="94"/>
      <c r="EI27" s="94"/>
      <c r="EJ27" s="94"/>
      <c r="EK27" s="94"/>
      <c r="EL27" s="94"/>
      <c r="EM27" s="94"/>
      <c r="EN27" s="94"/>
      <c r="EO27" s="94"/>
      <c r="EP27" s="94"/>
      <c r="EQ27" s="94"/>
      <c r="ER27" s="94"/>
      <c r="ES27" s="94"/>
      <c r="ET27" s="94"/>
      <c r="EU27" s="94"/>
      <c r="EV27" s="94"/>
      <c r="EW27" s="94"/>
      <c r="EX27" s="94"/>
      <c r="EY27" s="94"/>
      <c r="EZ27" s="94"/>
    </row>
    <row r="28" spans="1:156" ht="17.100000000000001" customHeight="1" x14ac:dyDescent="0.25">
      <c r="A28" s="471"/>
      <c r="C28" s="521"/>
      <c r="D28" s="521"/>
      <c r="E28" s="521"/>
      <c r="F28" s="2255"/>
      <c r="G28" s="2255"/>
      <c r="H28" s="2255"/>
      <c r="I28" s="522"/>
      <c r="J28" s="527"/>
      <c r="K28" s="2226" t="s">
        <v>641</v>
      </c>
      <c r="L28" s="2226"/>
      <c r="M28" s="2226"/>
      <c r="N28" s="2226"/>
      <c r="O28" s="528"/>
      <c r="P28" s="492"/>
      <c r="Q28" s="2230"/>
      <c r="R28" s="2230"/>
      <c r="S28" s="2230"/>
      <c r="T28" s="2230"/>
      <c r="U28" s="2230"/>
      <c r="V28" s="2230"/>
      <c r="W28" s="2228">
        <f>_xlfn.IFS(
AND(OR($B$1=1,$B$1=3,$B$1=5,$B$1=7,$B$1=8,$B$1=10,$B$1=12),BY22=31),1,
AND(OR($B$1=4,$B$1=6,$B$1=9,$B$1=11),BY22=30),1,
AND($B$1=2,OR(BY22=28,BY22=29)),1,
TRUE,BY22+1
)</f>
        <v>29</v>
      </c>
      <c r="X28" s="2228"/>
      <c r="Y28" s="497"/>
      <c r="Z28" s="2230"/>
      <c r="AA28" s="2230"/>
      <c r="AB28" s="2230"/>
      <c r="AC28" s="2230"/>
      <c r="AD28" s="2230"/>
      <c r="AE28" s="2230"/>
      <c r="AF28" s="2228">
        <f>_xlfn.IFS(
AND(OR($B$1=1,$B$1=3,$B$1=5,$B$1=7,$B$1=8,$B$1=10,$B$1=12),W28=31),1,
AND(OR($B$1=4,$B$1=6,$B$1=9,$B$1=11),W28=30),1,
AND($B$1=2,OR(W28=28,W28=29)),1,
TRUE,W28+1
)</f>
        <v>30</v>
      </c>
      <c r="AG28" s="2228"/>
      <c r="AH28" s="497"/>
      <c r="AI28" s="2230"/>
      <c r="AJ28" s="2230"/>
      <c r="AK28" s="2230"/>
      <c r="AL28" s="2230"/>
      <c r="AM28" s="2230"/>
      <c r="AN28" s="2230"/>
      <c r="AO28" s="2228">
        <f>_xlfn.IFS(
AND(OR($B$1=1,$B$1=3,$B$1=5,$B$1=7,$B$1=8,$B$1=10,$B$1=12),AF28=31),1,
AND(OR($B$1=4,$B$1=6,$B$1=9,$B$1=11),AF28=30),1,
AND($B$1=2,OR(AF28=28,AF28=29)),1,
TRUE,AF28+1
)</f>
        <v>31</v>
      </c>
      <c r="AP28" s="2228"/>
      <c r="AQ28" s="497"/>
      <c r="AR28" s="2230"/>
      <c r="AS28" s="2230"/>
      <c r="AT28" s="2230"/>
      <c r="AU28" s="2230"/>
      <c r="AV28" s="2230"/>
      <c r="AW28" s="2230"/>
      <c r="AX28" s="2228">
        <f>_xlfn.IFS(
AND(OR($B$1=1,$B$1=3,$B$1=5,$B$1=7,$B$1=8,$B$1=10,$B$1=12),AO28=31),1,
AND(OR($B$1=4,$B$1=6,$B$1=9,$B$1=11),AO28=30),1,
AND($B$1=2,OR(AO28=28,AO28=29)),1,
TRUE,AO28+1
)</f>
        <v>1</v>
      </c>
      <c r="AY28" s="2228"/>
      <c r="AZ28" s="497"/>
      <c r="BA28" s="2230"/>
      <c r="BB28" s="2230"/>
      <c r="BC28" s="2230"/>
      <c r="BD28" s="2230"/>
      <c r="BE28" s="2230"/>
      <c r="BF28" s="2230"/>
      <c r="BG28" s="2228">
        <f>_xlfn.IFS(
AND(OR($B$1=1,$B$1=3,$B$1=5,$B$1=7,$B$1=8,$B$1=10,$B$1=12),AX28=31),1,
AND(OR($B$1=4,$B$1=6,$B$1=9,$B$1=11),AX28=30),1,
AND($B$1=2,OR(AX28=28,AX28=29)),1,
TRUE,AX28+1
)</f>
        <v>2</v>
      </c>
      <c r="BH28" s="2228"/>
      <c r="BI28" s="497"/>
      <c r="BJ28" s="2238"/>
      <c r="BK28" s="2238"/>
      <c r="BL28" s="2238"/>
      <c r="BM28" s="2238"/>
      <c r="BN28" s="2238"/>
      <c r="BO28" s="2238"/>
      <c r="BP28" s="2258">
        <f>_xlfn.IFS(
AND(OR($B$1=1,$B$1=3,$B$1=5,$B$1=7,$B$1=8,$B$1=10,$B$1=12),BG28=31),1,
AND(OR($B$1=4,$B$1=6,$B$1=9,$B$1=11),BG28=30),1,
AND($B$1=2,OR(BG28=28,BG28=29)),1,
TRUE,BG28+1
)</f>
        <v>3</v>
      </c>
      <c r="BQ28" s="2258"/>
      <c r="BR28" s="497"/>
      <c r="BS28" s="2238"/>
      <c r="BT28" s="2238"/>
      <c r="BU28" s="2238"/>
      <c r="BV28" s="2238"/>
      <c r="BW28" s="2238"/>
      <c r="BX28" s="2238"/>
      <c r="BY28" s="2258">
        <f>_xlfn.IFS(
AND(OR($B$1=1,$B$1=3,$B$1=5,$B$1=7,$B$1=8,$B$1=10,$B$1=12),BP28=31),1,
AND(OR($B$1=4,$B$1=6,$B$1=9,$B$1=11),BP28=30),1,
AND($B$1=2,OR(BP28=28,BP28=29)),1,
TRUE,BP28+1
)</f>
        <v>4</v>
      </c>
      <c r="BZ28" s="2258"/>
      <c r="CA28" s="471"/>
      <c r="CD28" s="498" t="s">
        <v>631</v>
      </c>
      <c r="CE28" s="499">
        <f>MAX(W28:BZ28)</f>
        <v>31</v>
      </c>
      <c r="CH28" s="500" t="s">
        <v>231</v>
      </c>
      <c r="CI28" s="501" t="str">
        <f>_xlfn.IFS(
CQ29&lt;&gt;"", CQ29,
CQ30&lt;&gt;"", CQ30,
CQ31&lt;&gt;"", CQ31,
CQ32&lt;&gt;"", CQ32,
CZ29&lt;&gt;"", CZ29,
CZ30&lt;&gt;"", CZ30,
CZ31&lt;&gt;"", CZ31,
CZ32&lt;&gt;"", CZ32,
DI29&lt;&gt;"", DI29,
DI30&lt;&gt;"", DI30,
DI31&lt;&gt;"", DI31,
DI32&lt;&gt;"", DI32,
DR29&lt;&gt;"", DR29,
DR30&lt;&gt;"", DR30,
DR31&lt;&gt;"", DR31,
DR32&lt;&gt;"", DR32,
EA29&lt;&gt;"", EA29,
EA30&lt;&gt;"", EA30,
EA31&lt;&gt;"", EA31,
EA32&lt;&gt;"", EA32,
EJ29&lt;&gt;"", EJ29,
EJ30&lt;&gt;"", EJ30,
EJ31&lt;&gt;"", EJ31,
EJ32&lt;&gt;"", EJ32,
ES29&lt;&gt;"", ES29,
ES30&lt;&gt;"", ES30,
ES31&lt;&gt;"", ES31,
ES32&lt;&gt;"", ES32,
TRUE,"")</f>
        <v/>
      </c>
      <c r="CJ28" s="501"/>
      <c r="CK28" s="502"/>
      <c r="CL28" s="502"/>
      <c r="CM28" s="502"/>
      <c r="CN28" s="502"/>
      <c r="CO28" s="503" t="s">
        <v>1270</v>
      </c>
      <c r="CQ28" s="94"/>
      <c r="CR28" s="94"/>
      <c r="CS28" s="94"/>
      <c r="CT28" s="94"/>
      <c r="CU28" s="94"/>
      <c r="CV28" s="94"/>
      <c r="CW28" s="94"/>
      <c r="CX28" s="94"/>
      <c r="CY28" s="94"/>
      <c r="CZ28" s="94"/>
      <c r="DA28" s="94"/>
      <c r="DB28" s="94"/>
      <c r="DC28" s="94"/>
      <c r="DD28" s="94"/>
      <c r="DE28" s="94"/>
      <c r="DF28" s="94"/>
      <c r="DG28" s="94"/>
      <c r="DH28" s="94"/>
      <c r="DI28" s="94"/>
      <c r="DJ28" s="94"/>
      <c r="DK28" s="94"/>
      <c r="DL28" s="94"/>
      <c r="DM28" s="94"/>
      <c r="DN28" s="94"/>
      <c r="DO28" s="94"/>
      <c r="DP28" s="94"/>
      <c r="DQ28" s="94"/>
      <c r="DR28" s="94"/>
      <c r="DS28" s="94"/>
      <c r="DT28" s="94"/>
      <c r="DU28" s="94"/>
      <c r="DV28" s="94"/>
      <c r="DW28" s="94"/>
      <c r="DX28" s="94"/>
      <c r="DY28" s="94"/>
      <c r="DZ28" s="94"/>
      <c r="EA28" s="94"/>
      <c r="EB28" s="94"/>
      <c r="EC28" s="94"/>
      <c r="ED28" s="94"/>
      <c r="EE28" s="94"/>
      <c r="EF28" s="94"/>
      <c r="EG28" s="94"/>
      <c r="EH28" s="94"/>
      <c r="EI28" s="94"/>
      <c r="EJ28" s="94"/>
      <c r="EK28" s="94"/>
      <c r="EL28" s="94"/>
      <c r="EM28" s="94"/>
      <c r="EN28" s="94"/>
      <c r="EO28" s="94"/>
      <c r="EP28" s="94"/>
      <c r="EQ28" s="94"/>
      <c r="ER28" s="94"/>
      <c r="ES28" s="94"/>
      <c r="ET28" s="94"/>
      <c r="EU28" s="94"/>
      <c r="EV28" s="94"/>
      <c r="EW28" s="94"/>
      <c r="EX28" s="94"/>
      <c r="EY28" s="94"/>
      <c r="EZ28" s="94"/>
    </row>
    <row r="29" spans="1:156" ht="17.100000000000001" customHeight="1" x14ac:dyDescent="0.25">
      <c r="A29" s="3"/>
      <c r="C29" s="521"/>
      <c r="D29" s="521"/>
      <c r="E29" s="521"/>
      <c r="F29" s="2255"/>
      <c r="G29" s="2255"/>
      <c r="H29" s="2255"/>
      <c r="I29" s="522"/>
      <c r="J29" s="527"/>
      <c r="K29" s="2245" t="s">
        <v>1529</v>
      </c>
      <c r="L29" s="2245"/>
      <c r="M29" s="2245"/>
      <c r="N29" s="2245"/>
      <c r="O29" s="528"/>
      <c r="P29" s="492"/>
      <c r="Q29" s="2227"/>
      <c r="R29" s="2227"/>
      <c r="S29" s="2227"/>
      <c r="T29" s="2227"/>
      <c r="U29" s="2227"/>
      <c r="V29" s="2227"/>
      <c r="W29" s="2227"/>
      <c r="X29" s="2227"/>
      <c r="Y29" s="496"/>
      <c r="Z29" s="2227"/>
      <c r="AA29" s="2227"/>
      <c r="AB29" s="2227"/>
      <c r="AC29" s="2227"/>
      <c r="AD29" s="2227"/>
      <c r="AE29" s="2227"/>
      <c r="AF29" s="2227"/>
      <c r="AG29" s="2227"/>
      <c r="AH29" s="496"/>
      <c r="AI29" s="2227"/>
      <c r="AJ29" s="2227"/>
      <c r="AK29" s="2227"/>
      <c r="AL29" s="2227"/>
      <c r="AM29" s="2227"/>
      <c r="AN29" s="2227"/>
      <c r="AO29" s="2227"/>
      <c r="AP29" s="2227"/>
      <c r="AQ29" s="496"/>
      <c r="AR29" s="2227"/>
      <c r="AS29" s="2227"/>
      <c r="AT29" s="2227"/>
      <c r="AU29" s="2227"/>
      <c r="AV29" s="2227"/>
      <c r="AW29" s="2227"/>
      <c r="AX29" s="2227"/>
      <c r="AY29" s="2227"/>
      <c r="AZ29" s="496"/>
      <c r="BA29" s="2227"/>
      <c r="BB29" s="2227"/>
      <c r="BC29" s="2227"/>
      <c r="BD29" s="2227"/>
      <c r="BE29" s="2227"/>
      <c r="BF29" s="2227"/>
      <c r="BG29" s="2227"/>
      <c r="BH29" s="2227"/>
      <c r="BI29" s="496"/>
      <c r="BJ29" s="2237"/>
      <c r="BK29" s="2237"/>
      <c r="BL29" s="2237"/>
      <c r="BM29" s="2237"/>
      <c r="BN29" s="2237"/>
      <c r="BO29" s="2237"/>
      <c r="BP29" s="2237"/>
      <c r="BQ29" s="2237"/>
      <c r="BR29" s="496"/>
      <c r="BS29" s="2237"/>
      <c r="BT29" s="2237"/>
      <c r="BU29" s="2237"/>
      <c r="BV29" s="2237"/>
      <c r="BW29" s="2237"/>
      <c r="BX29" s="2237"/>
      <c r="BY29" s="2237"/>
      <c r="BZ29" s="2237"/>
      <c r="CA29" s="471"/>
      <c r="CD29" s="94"/>
      <c r="CE29" s="94"/>
      <c r="CH29" s="504" t="s">
        <v>231</v>
      </c>
      <c r="CI29" s="292" t="str">
        <f>_xlfn.IFS(
AND(CQ29&lt;&gt;CI28,CQ29&lt;&gt;""), CQ29,
AND(CQ30&lt;&gt;CI28,CQ30&lt;&gt;""), CQ30,
AND(CQ31&lt;&gt;CI28,CQ31&lt;&gt;""), CQ31,
AND(CQ32&lt;&gt;CI28,CQ32&lt;&gt;""), CQ32,
AND(CZ29&lt;&gt;CI28,CZ29&lt;&gt;""), CZ29,
AND(CZ30&lt;&gt;CI28,CZ30&lt;&gt;""), CZ30,
AND(CZ31&lt;&gt;CI28,CZ31&lt;&gt;""), CZ31,
AND(CZ32&lt;&gt;CI28,CZ32&lt;&gt;""), CZ32,
AND( DI29&lt;&gt;CI28, DI29&lt;&gt;""), DI29,
AND( DI30&lt;&gt;CI28, DI30&lt;&gt;""), DI30,
AND( DI31&lt;&gt;CI28, DI31&lt;&gt;""), DI31,
AND( DI32&lt;&gt;CI28, DI32&lt;&gt;""), DI32,
AND( DR29&lt;&gt;CI28, DR29&lt;&gt;""), DR29,
AND( DR30&lt;&gt;CI28, DR30&lt;&gt;""), DR30,
AND( DR31&lt;&gt;CI28, DR31&lt;&gt;""), DR31,
AND( DR32&lt;&gt;CI28, DR32&lt;&gt;""), DR32,
AND( EA29&lt;&gt;CI28, EA29&lt;&gt;""), EA29,
AND( EA30&lt;&gt;CI28, EA30&lt;&gt;""), EA30,
AND( EA31&lt;&gt;CI28, EA31&lt;&gt;""), EA31,
AND( EA32&lt;&gt;CI28, EA32&lt;&gt;""), EA32,
AND( EJ29&lt;&gt;CI28, EJ29&lt;&gt;""), EJ29,
AND( EJ30&lt;&gt;CI28, EJ30&lt;&gt;""), EJ30,
AND( EJ31&lt;&gt;CI28, EJ31&lt;&gt;""), EJ31,
AND( EJ32&lt;&gt;CI28, EJ32&lt;&gt;""), EJ32,
AND( ES29&lt;&gt;CI28, ES29&lt;&gt;""), ES29,
AND( ES30&lt;&gt;CI28, ES30&lt;&gt;""), ES30,
AND( ES31&lt;&gt;CI28, ES31&lt;&gt;""), ES31,
AND( ES32&lt;&gt;CI28, ES32&lt;&gt;""), ES32,
TRUE,"")</f>
        <v/>
      </c>
      <c r="CJ29" s="149"/>
      <c r="CK29" s="149"/>
      <c r="CL29" s="149"/>
      <c r="CM29" s="149"/>
      <c r="CN29" s="149"/>
      <c r="CO29" s="505" t="s">
        <v>1270</v>
      </c>
      <c r="CQ29" s="506" t="str">
        <f>IF(Q29&lt;&gt;"",Q$1&amp;" "&amp;W28&amp;" "&amp;Q29,"")</f>
        <v/>
      </c>
      <c r="CR29" s="507"/>
      <c r="CS29" s="507"/>
      <c r="CT29" s="507"/>
      <c r="CU29" s="507"/>
      <c r="CV29" s="507"/>
      <c r="CW29" s="507"/>
      <c r="CX29" s="508"/>
      <c r="CY29" s="94"/>
      <c r="CZ29" s="506" t="str">
        <f>IF(Z29&lt;&gt;"",Z$1&amp;" "&amp;AF28&amp;" "&amp;Z29,"")</f>
        <v/>
      </c>
      <c r="DA29" s="507"/>
      <c r="DB29" s="507"/>
      <c r="DC29" s="507"/>
      <c r="DD29" s="507"/>
      <c r="DE29" s="507"/>
      <c r="DF29" s="507"/>
      <c r="DG29" s="508"/>
      <c r="DH29" s="94"/>
      <c r="DI29" s="506" t="str">
        <f>IF(AI29&lt;&gt;"",AI$1&amp;" "&amp;AO28&amp;" "&amp;AI29,"")</f>
        <v/>
      </c>
      <c r="DJ29" s="507"/>
      <c r="DK29" s="507"/>
      <c r="DL29" s="507"/>
      <c r="DM29" s="507"/>
      <c r="DN29" s="507"/>
      <c r="DO29" s="507"/>
      <c r="DP29" s="508"/>
      <c r="DQ29" s="94"/>
      <c r="DR29" s="506" t="str">
        <f>IF(AR29&lt;&gt;"",AR$1&amp;" "&amp;AX28&amp;" "&amp;AR29,"")</f>
        <v/>
      </c>
      <c r="DS29" s="507"/>
      <c r="DT29" s="507"/>
      <c r="DU29" s="507"/>
      <c r="DV29" s="507"/>
      <c r="DW29" s="507"/>
      <c r="DX29" s="507"/>
      <c r="DY29" s="508"/>
      <c r="DZ29" s="94"/>
      <c r="EA29" s="506" t="str">
        <f>IF(BA29&lt;&gt;"",BA$1&amp;" "&amp;BG28&amp;" "&amp;BA29,"")</f>
        <v/>
      </c>
      <c r="EB29" s="507"/>
      <c r="EC29" s="507"/>
      <c r="ED29" s="507"/>
      <c r="EE29" s="507"/>
      <c r="EF29" s="507"/>
      <c r="EG29" s="507"/>
      <c r="EH29" s="508"/>
      <c r="EI29" s="94"/>
      <c r="EJ29" s="506" t="str">
        <f>IF(BJ29&lt;&gt;"",BJ$1&amp;" "&amp;BP28&amp;" "&amp;BJ29,"")</f>
        <v/>
      </c>
      <c r="EK29" s="507"/>
      <c r="EL29" s="507"/>
      <c r="EM29" s="507"/>
      <c r="EN29" s="507"/>
      <c r="EO29" s="507"/>
      <c r="EP29" s="507"/>
      <c r="EQ29" s="508"/>
      <c r="ER29" s="94"/>
      <c r="ES29" s="506" t="str">
        <f>IF(BS29&lt;&gt;"",BS$1&amp;" "&amp;BY28&amp;" "&amp;BS29,"")</f>
        <v/>
      </c>
      <c r="ET29" s="507"/>
      <c r="EU29" s="507"/>
      <c r="EV29" s="507"/>
      <c r="EW29" s="507"/>
      <c r="EX29" s="507"/>
      <c r="EY29" s="507"/>
      <c r="EZ29" s="508"/>
    </row>
    <row r="30" spans="1:156" ht="17.100000000000001" customHeight="1" x14ac:dyDescent="0.25">
      <c r="A30" s="471"/>
      <c r="C30" s="521"/>
      <c r="D30" s="521"/>
      <c r="E30" s="521"/>
      <c r="F30" s="2255"/>
      <c r="G30" s="2255"/>
      <c r="H30" s="2255"/>
      <c r="I30" s="522"/>
      <c r="J30" s="527"/>
      <c r="K30" s="2226"/>
      <c r="L30" s="2226"/>
      <c r="M30" s="2226"/>
      <c r="N30" s="2226"/>
      <c r="O30" s="528"/>
      <c r="P30" s="492"/>
      <c r="Q30" s="2227"/>
      <c r="R30" s="2227"/>
      <c r="S30" s="2227"/>
      <c r="T30" s="2227"/>
      <c r="U30" s="2227"/>
      <c r="V30" s="2227"/>
      <c r="W30" s="2227"/>
      <c r="X30" s="2227"/>
      <c r="Y30" s="496"/>
      <c r="Z30" s="2227"/>
      <c r="AA30" s="2227"/>
      <c r="AB30" s="2227"/>
      <c r="AC30" s="2227"/>
      <c r="AD30" s="2227"/>
      <c r="AE30" s="2227"/>
      <c r="AF30" s="2227"/>
      <c r="AG30" s="2227"/>
      <c r="AH30" s="496"/>
      <c r="AI30" s="2227"/>
      <c r="AJ30" s="2227"/>
      <c r="AK30" s="2227"/>
      <c r="AL30" s="2227"/>
      <c r="AM30" s="2227"/>
      <c r="AN30" s="2227"/>
      <c r="AO30" s="2227"/>
      <c r="AP30" s="2227"/>
      <c r="AQ30" s="496"/>
      <c r="AR30" s="2227"/>
      <c r="AS30" s="2227"/>
      <c r="AT30" s="2227"/>
      <c r="AU30" s="2227"/>
      <c r="AV30" s="2227"/>
      <c r="AW30" s="2227"/>
      <c r="AX30" s="2227"/>
      <c r="AY30" s="2227"/>
      <c r="AZ30" s="496"/>
      <c r="BA30" s="2227"/>
      <c r="BB30" s="2227"/>
      <c r="BC30" s="2227"/>
      <c r="BD30" s="2227"/>
      <c r="BE30" s="2227"/>
      <c r="BF30" s="2227"/>
      <c r="BG30" s="2227"/>
      <c r="BH30" s="2227"/>
      <c r="BI30" s="496"/>
      <c r="BJ30" s="2237"/>
      <c r="BK30" s="2237"/>
      <c r="BL30" s="2237"/>
      <c r="BM30" s="2237"/>
      <c r="BN30" s="2237"/>
      <c r="BO30" s="2237"/>
      <c r="BP30" s="2237"/>
      <c r="BQ30" s="2237"/>
      <c r="BR30" s="496"/>
      <c r="BS30" s="2237"/>
      <c r="BT30" s="2237"/>
      <c r="BU30" s="2237"/>
      <c r="BV30" s="2237"/>
      <c r="BW30" s="2237"/>
      <c r="BX30" s="2237"/>
      <c r="BY30" s="2237"/>
      <c r="BZ30" s="2237"/>
      <c r="CA30" s="471"/>
      <c r="CD30" s="94"/>
      <c r="CE30" s="94"/>
      <c r="CH30" s="504" t="s">
        <v>231</v>
      </c>
      <c r="CI30" s="292" t="str">
        <f>_xlfn.IFS(
AND(CQ29&lt;&gt;CI28,CQ29&lt;&gt;CI29, CQ29&lt;&gt;""), CQ29,
AND(CQ30&lt;&gt;CI28,CQ30&lt;&gt;CI29, CQ30&lt;&gt;""), CQ30,
AND(CQ31&lt;&gt;CI28,CQ31&lt;&gt;CI29, CQ31&lt;&gt;""), CQ31,
AND(CQ32&lt;&gt;CI28,CQ32&lt;&gt;CI29, CQ32&lt;&gt;""), CQ32,
AND(CZ29&lt;&gt;CI28,CZ29&lt;&gt;CI29, CZ29&lt;&gt;""), CZ29,
AND(CZ30&lt;&gt;CI28,CZ30&lt;&gt;CI29, CZ30&lt;&gt;""), CZ30,
AND(CZ31&lt;&gt;CI28,CZ31&lt;&gt;CI29, CZ31&lt;&gt;""), CZ31,
AND(CZ32&lt;&gt;CI28,CZ32&lt;&gt;CI29, CZ32&lt;&gt;""), CZ32,
AND( DI29&lt;&gt;CI28,DI29&lt;&gt;CI29, DI29&lt;&gt;""), DI29,
AND( DI30&lt;&gt;CI28,DI30&lt;&gt;CI29, DI30&lt;&gt;""), DI30,
AND( DI31&lt;&gt;CI28,DI31&lt;&gt;CI29, DI31&lt;&gt;""), DI31,
AND( DI32&lt;&gt;CI28,DI32&lt;&gt;CI29, DI32&lt;&gt;""), DI32,
AND( DR29&lt;&gt;CI28,DR29&lt;&gt;CI29, DR29&lt;&gt;""), DR29,
AND( DR30&lt;&gt;CI28,DR30&lt;&gt;CI29, DR30&lt;&gt;""), DR30,
AND( DR31&lt;&gt;CI28,DR31&lt;&gt;CI29, DR31&lt;&gt;""), DR31,
AND( DR32&lt;&gt;CI28,DR32&lt;&gt;CI29, DR32&lt;&gt;""), DR32,
AND( EA29&lt;&gt;CI28,EA29&lt;&gt;CI29, EA29&lt;&gt;""), EA29,
AND( EA30&lt;&gt;CI28,EA30&lt;&gt;CI29, EA30&lt;&gt;""), EA30,
AND( EA31&lt;&gt;CI28,EA31&lt;&gt;CI29, EA31&lt;&gt;""), EA31,
AND( EA32&lt;&gt;CI28,EA32&lt;&gt;CI29, EA32&lt;&gt;""), EA32,
AND( EJ29&lt;&gt;CI28,EJ29&lt;&gt;CI29, EJ29&lt;&gt;""), EJ29,
AND( EJ30&lt;&gt;CI28,EJ30&lt;&gt;CI29, EJ30&lt;&gt;""), EJ30,
AND( EJ31&lt;&gt;CI28,EJ31&lt;&gt;CI29, EJ31&lt;&gt;""), EJ31,
AND( EJ32&lt;&gt;CI28,EJ32&lt;&gt;CI29, EJ32&lt;&gt;""), EJ32,
AND( ES29&lt;&gt;CI28,ES29&lt;&gt;CI29, ES29&lt;&gt;""), ES29,
AND( ES30&lt;&gt;CI28,ES30&lt;&gt;CI29, ES30&lt;&gt;""), ES30,
AND( ES31&lt;&gt;CI28,ES31&lt;&gt;CI29, ES31&lt;&gt;""), ES31,
AND( ES32&lt;&gt;CI28,ES32&lt;&gt;CI29, ES32&lt;&gt;""), ES32,
TRUE,"")</f>
        <v/>
      </c>
      <c r="CJ30" s="149"/>
      <c r="CK30" s="149"/>
      <c r="CL30" s="149"/>
      <c r="CM30" s="149"/>
      <c r="CN30" s="149"/>
      <c r="CO30" s="505" t="s">
        <v>1270</v>
      </c>
      <c r="CQ30" s="509" t="str">
        <f>IF(Q30&lt;&gt;"",Q$1&amp;" "&amp;W28&amp;" "&amp;Q30,"")</f>
        <v/>
      </c>
      <c r="CR30" s="94"/>
      <c r="CS30" s="94"/>
      <c r="CT30" s="94"/>
      <c r="CU30" s="94"/>
      <c r="CV30" s="94"/>
      <c r="CW30" s="94"/>
      <c r="CX30" s="510"/>
      <c r="CY30" s="94"/>
      <c r="CZ30" s="509" t="str">
        <f>IF(Z30&lt;&gt;"",Z$1&amp;" "&amp;AF28&amp;" "&amp;Z30,"")</f>
        <v/>
      </c>
      <c r="DA30" s="94"/>
      <c r="DB30" s="94"/>
      <c r="DC30" s="94"/>
      <c r="DD30" s="94"/>
      <c r="DE30" s="94"/>
      <c r="DF30" s="94"/>
      <c r="DG30" s="510"/>
      <c r="DH30" s="94"/>
      <c r="DI30" s="509" t="str">
        <f>IF(AI30&lt;&gt;"",AI$1&amp;" "&amp;AO28&amp;" "&amp;AI30,"")</f>
        <v/>
      </c>
      <c r="DJ30" s="94"/>
      <c r="DK30" s="94"/>
      <c r="DL30" s="94"/>
      <c r="DM30" s="94"/>
      <c r="DN30" s="94"/>
      <c r="DO30" s="94"/>
      <c r="DP30" s="510"/>
      <c r="DQ30" s="94"/>
      <c r="DR30" s="509" t="str">
        <f>IF(AR30&lt;&gt;"",AR$1&amp;" "&amp;AX28&amp;" "&amp;AR30,"")</f>
        <v/>
      </c>
      <c r="DS30" s="94"/>
      <c r="DT30" s="94"/>
      <c r="DU30" s="94"/>
      <c r="DV30" s="94"/>
      <c r="DW30" s="94"/>
      <c r="DX30" s="94"/>
      <c r="DY30" s="510"/>
      <c r="DZ30" s="94"/>
      <c r="EA30" s="509" t="str">
        <f>IF(BA30&lt;&gt;"",BA$1&amp;" "&amp;BG28&amp;" "&amp;BA30,"")</f>
        <v/>
      </c>
      <c r="EB30" s="94"/>
      <c r="EC30" s="94"/>
      <c r="ED30" s="94"/>
      <c r="EE30" s="94"/>
      <c r="EF30" s="94"/>
      <c r="EG30" s="94"/>
      <c r="EH30" s="510"/>
      <c r="EI30" s="94"/>
      <c r="EJ30" s="509" t="str">
        <f>IF(BJ30&lt;&gt;"",BJ$1&amp;" "&amp;BP28&amp;" "&amp;BJ30,"")</f>
        <v/>
      </c>
      <c r="EK30" s="94"/>
      <c r="EL30" s="94"/>
      <c r="EM30" s="94"/>
      <c r="EN30" s="94"/>
      <c r="EO30" s="94"/>
      <c r="EP30" s="94"/>
      <c r="EQ30" s="510"/>
      <c r="ER30" s="94"/>
      <c r="ES30" s="509" t="str">
        <f>IF(BS30&lt;&gt;"",BS$1&amp;" "&amp;BY28&amp;" "&amp;BS30,"")</f>
        <v/>
      </c>
      <c r="ET30" s="94"/>
      <c r="EU30" s="94"/>
      <c r="EV30" s="94"/>
      <c r="EW30" s="94"/>
      <c r="EX30" s="94"/>
      <c r="EY30" s="94"/>
      <c r="EZ30" s="510"/>
    </row>
    <row r="31" spans="1:156" ht="17.100000000000001" customHeight="1" x14ac:dyDescent="0.25">
      <c r="A31" s="3"/>
      <c r="C31" s="521"/>
      <c r="D31" s="521"/>
      <c r="E31" s="521"/>
      <c r="F31" s="2255"/>
      <c r="G31" s="2255"/>
      <c r="H31" s="2255"/>
      <c r="I31" s="522"/>
      <c r="J31" s="529"/>
      <c r="K31" s="2229" t="s">
        <v>639</v>
      </c>
      <c r="L31" s="2229"/>
      <c r="M31" s="2229"/>
      <c r="N31" s="2229"/>
      <c r="O31" s="530"/>
      <c r="P31" s="492"/>
      <c r="Q31" s="2227"/>
      <c r="R31" s="2227"/>
      <c r="S31" s="2227"/>
      <c r="T31" s="2227"/>
      <c r="U31" s="2227"/>
      <c r="V31" s="2227"/>
      <c r="W31" s="2227"/>
      <c r="X31" s="2227"/>
      <c r="Y31" s="496"/>
      <c r="Z31" s="2227"/>
      <c r="AA31" s="2227"/>
      <c r="AB31" s="2227"/>
      <c r="AC31" s="2227"/>
      <c r="AD31" s="2227"/>
      <c r="AE31" s="2227"/>
      <c r="AF31" s="2227"/>
      <c r="AG31" s="2227"/>
      <c r="AH31" s="496"/>
      <c r="AI31" s="2227"/>
      <c r="AJ31" s="2227"/>
      <c r="AK31" s="2227"/>
      <c r="AL31" s="2227"/>
      <c r="AM31" s="2227"/>
      <c r="AN31" s="2227"/>
      <c r="AO31" s="2227"/>
      <c r="AP31" s="2227"/>
      <c r="AQ31" s="496"/>
      <c r="AR31" s="2227"/>
      <c r="AS31" s="2227"/>
      <c r="AT31" s="2227"/>
      <c r="AU31" s="2227"/>
      <c r="AV31" s="2227"/>
      <c r="AW31" s="2227"/>
      <c r="AX31" s="2227"/>
      <c r="AY31" s="2227"/>
      <c r="AZ31" s="496"/>
      <c r="BA31" s="2227"/>
      <c r="BB31" s="2227"/>
      <c r="BC31" s="2227"/>
      <c r="BD31" s="2227"/>
      <c r="BE31" s="2227"/>
      <c r="BF31" s="2227"/>
      <c r="BG31" s="2227"/>
      <c r="BH31" s="2227"/>
      <c r="BI31" s="496"/>
      <c r="BJ31" s="2237"/>
      <c r="BK31" s="2237"/>
      <c r="BL31" s="2237"/>
      <c r="BM31" s="2237"/>
      <c r="BN31" s="2237"/>
      <c r="BO31" s="2237"/>
      <c r="BP31" s="2237"/>
      <c r="BQ31" s="2237"/>
      <c r="BR31" s="496"/>
      <c r="BS31" s="2237"/>
      <c r="BT31" s="2237"/>
      <c r="BU31" s="2237"/>
      <c r="BV31" s="2237"/>
      <c r="BW31" s="2237"/>
      <c r="BX31" s="2237"/>
      <c r="BY31" s="2237"/>
      <c r="BZ31" s="2237"/>
      <c r="CA31" s="471"/>
      <c r="CD31" s="94"/>
      <c r="CE31" s="94"/>
      <c r="CH31" s="504" t="s">
        <v>231</v>
      </c>
      <c r="CI31" s="292" t="str">
        <f>_xlfn.IFS(
AND(CQ29&lt;&gt;CI28,CQ29&lt;&gt;CI29,CQ29&lt;&gt;CI30, CQ29&lt;&gt;""), CQ29,
AND(CQ30&lt;&gt;CI28,CQ30&lt;&gt;CI29,CQ30&lt;&gt;CI30, CQ30&lt;&gt;""), CQ30,
AND(CQ31&lt;&gt;CI28,CQ31&lt;&gt;CI29,CQ31&lt;&gt;CI30, CQ31&lt;&gt;""), CQ31,
AND(CQ32&lt;&gt;CI28,CQ32&lt;&gt;CI29,CQ32&lt;&gt;CI30, CQ32&lt;&gt;""), CQ32,
AND(CZ29&lt;&gt;CI28,CZ29&lt;&gt;CI29,CZ29&lt;&gt;CI30, CZ29&lt;&gt;""), CZ29,
AND(CZ30&lt;&gt;CI28,CZ30&lt;&gt;CI29,CZ30&lt;&gt;CI30, CZ30&lt;&gt;""), CZ30,
AND(CZ31&lt;&gt;CI28,CZ31&lt;&gt;CI29,CZ31&lt;&gt;CI30, CZ31&lt;&gt;""), CZ31,
AND(CZ32&lt;&gt;CI28,CZ32&lt;&gt;CI29,CZ32&lt;&gt;CI30, CZ32&lt;&gt;""), CZ32,
AND( DI29&lt;&gt;CI28,DI29&lt;&gt;CI29,DI29&lt;&gt;CI30, DI29&lt;&gt;""), DI29,
AND( DI30&lt;&gt;CI28,DI30&lt;&gt;CI29,DI30&lt;&gt;CI30, DI30&lt;&gt;""), DI30,
AND( DI31&lt;&gt;CI28,DI31&lt;&gt;CI29,DI31&lt;&gt;CI30, DI31&lt;&gt;""), DI31,
AND( DI32&lt;&gt;CI28,DI32&lt;&gt;CI29,DI32&lt;&gt;CI30, DI32&lt;&gt;""), DI32,
AND( DR29&lt;&gt;CI28,DR29&lt;&gt;CI29,DR29&lt;&gt;CI30, DR29&lt;&gt;""), DR29,
AND( DR30&lt;&gt;CI28,DR30&lt;&gt;CI29,DR30&lt;&gt;CI30, DR30&lt;&gt;""), DR30,
AND( DR31&lt;&gt;CI28,DR31&lt;&gt;CI29,DR31&lt;&gt;CI30, DR31&lt;&gt;""), DR31,
AND( DR32&lt;&gt;CI28,DR32&lt;&gt;CI29,DR32&lt;&gt;CI30, DR32&lt;&gt;""), DR32,
AND( EA29&lt;&gt;CI28,EA29&lt;&gt;CI29,EA29&lt;&gt;CI30, EA29&lt;&gt;""), EA29,
AND( EA30&lt;&gt;CI28,EA30&lt;&gt;CI29,EA30&lt;&gt;CI30, EA30&lt;&gt;""), EA30,
AND( EA31&lt;&gt;CI28,EA31&lt;&gt;CI29,EA31&lt;&gt;CI30, EA31&lt;&gt;""), EA31,
AND( EA32&lt;&gt;CI28,EA32&lt;&gt;CI29,EA32&lt;&gt;CI30, EA32&lt;&gt;""), EA32,
AND( EJ29&lt;&gt;CI28,EJ29&lt;&gt;CI29,EJ29&lt;&gt;CI30, EJ29&lt;&gt;""), EJ29,
AND( EJ30&lt;&gt;CI28,EJ30&lt;&gt;CI29,EJ30&lt;&gt;CI30, EJ30&lt;&gt;""), EJ30,
AND( EJ31&lt;&gt;CI28,EJ31&lt;&gt;CI29,EJ31&lt;&gt;CI30, EJ31&lt;&gt;""), EJ31,
AND( EJ32&lt;&gt;CI28,EJ32&lt;&gt;CI29,EJ32&lt;&gt;CI30, EJ32&lt;&gt;""), EJ32,
AND( ES29&lt;&gt;CI28,ES29&lt;&gt;CI29,ES29&lt;&gt;CI30, ES29&lt;&gt;""), ES29,
AND( ES30&lt;&gt;CI28,ES30&lt;&gt;CI29,ES30&lt;&gt;CI30, ES30&lt;&gt;""), ES30,
AND( ES31&lt;&gt;CI28,ES31&lt;&gt;CI29,ES31&lt;&gt;CI30, ES31&lt;&gt;""), ES31,
AND( ES32&lt;&gt;CI28,ES32&lt;&gt;CI29,ES32&lt;&gt;CI30, ES32&lt;&gt;""), ES32,
TRUE,"")</f>
        <v/>
      </c>
      <c r="CJ31" s="149"/>
      <c r="CK31" s="149"/>
      <c r="CL31" s="149"/>
      <c r="CM31" s="149"/>
      <c r="CN31" s="149"/>
      <c r="CO31" s="505" t="s">
        <v>1270</v>
      </c>
      <c r="CQ31" s="509" t="str">
        <f>IF(Q31&lt;&gt;"",Q$1&amp;" "&amp;W28&amp;" "&amp;Q31,"")</f>
        <v/>
      </c>
      <c r="CR31" s="94"/>
      <c r="CS31" s="94"/>
      <c r="CT31" s="94"/>
      <c r="CU31" s="94"/>
      <c r="CV31" s="94"/>
      <c r="CW31" s="94"/>
      <c r="CX31" s="510"/>
      <c r="CY31" s="94"/>
      <c r="CZ31" s="509" t="str">
        <f>IF(Z31&lt;&gt;"",Z$1&amp;" "&amp;AF28&amp;" "&amp;Z31,"")</f>
        <v/>
      </c>
      <c r="DA31" s="94"/>
      <c r="DB31" s="94"/>
      <c r="DC31" s="94"/>
      <c r="DD31" s="94"/>
      <c r="DE31" s="94"/>
      <c r="DF31" s="94"/>
      <c r="DG31" s="510"/>
      <c r="DH31" s="94"/>
      <c r="DI31" s="509" t="str">
        <f>IF(AI31&lt;&gt;"",AI$1&amp;" "&amp;AO28&amp;" "&amp;AI31,"")</f>
        <v/>
      </c>
      <c r="DJ31" s="94"/>
      <c r="DK31" s="94"/>
      <c r="DL31" s="94"/>
      <c r="DM31" s="94"/>
      <c r="DN31" s="94"/>
      <c r="DO31" s="94"/>
      <c r="DP31" s="510"/>
      <c r="DQ31" s="94"/>
      <c r="DR31" s="509" t="str">
        <f>IF(AR31&lt;&gt;"",AR$1&amp;" "&amp;AX28&amp;" "&amp;AR31,"")</f>
        <v/>
      </c>
      <c r="DS31" s="94"/>
      <c r="DT31" s="94"/>
      <c r="DU31" s="94"/>
      <c r="DV31" s="94"/>
      <c r="DW31" s="94"/>
      <c r="DX31" s="94"/>
      <c r="DY31" s="510"/>
      <c r="DZ31" s="94"/>
      <c r="EA31" s="509" t="str">
        <f>IF(BA31&lt;&gt;"",BA$1&amp;" "&amp;BG28&amp;" "&amp;BA31,"")</f>
        <v/>
      </c>
      <c r="EB31" s="94"/>
      <c r="EC31" s="94"/>
      <c r="ED31" s="94"/>
      <c r="EE31" s="94"/>
      <c r="EF31" s="94"/>
      <c r="EG31" s="94"/>
      <c r="EH31" s="510"/>
      <c r="EI31" s="94"/>
      <c r="EJ31" s="509" t="str">
        <f>IF(BJ31&lt;&gt;"",BJ$1&amp;" "&amp;BP28&amp;" "&amp;BJ31,"")</f>
        <v/>
      </c>
      <c r="EK31" s="94"/>
      <c r="EL31" s="94"/>
      <c r="EM31" s="94"/>
      <c r="EN31" s="94"/>
      <c r="EO31" s="94"/>
      <c r="EP31" s="94"/>
      <c r="EQ31" s="510"/>
      <c r="ER31" s="94"/>
      <c r="ES31" s="509" t="str">
        <f>IF(BS31&lt;&gt;"",BS$1&amp;" "&amp;BY28&amp;" "&amp;BS31,"")</f>
        <v/>
      </c>
      <c r="ET31" s="94"/>
      <c r="EU31" s="94"/>
      <c r="EV31" s="94"/>
      <c r="EW31" s="94"/>
      <c r="EX31" s="94"/>
      <c r="EY31" s="94"/>
      <c r="EZ31" s="510"/>
    </row>
    <row r="32" spans="1:156" ht="17.100000000000001" customHeight="1" x14ac:dyDescent="0.25">
      <c r="A32" s="471"/>
      <c r="C32" s="531"/>
      <c r="D32" s="532"/>
      <c r="E32" s="532"/>
      <c r="F32" s="2255"/>
      <c r="G32" s="2255"/>
      <c r="H32" s="2255"/>
      <c r="I32" s="522"/>
      <c r="J32" s="529"/>
      <c r="K32" s="2248" t="s">
        <v>1530</v>
      </c>
      <c r="L32" s="2247"/>
      <c r="M32" s="2247"/>
      <c r="N32" s="2247"/>
      <c r="O32" s="530"/>
      <c r="P32" s="492"/>
      <c r="Q32" s="2227"/>
      <c r="R32" s="2227"/>
      <c r="S32" s="2227"/>
      <c r="T32" s="2227"/>
      <c r="U32" s="2227"/>
      <c r="V32" s="2227"/>
      <c r="W32" s="2227"/>
      <c r="X32" s="2227"/>
      <c r="Y32" s="496"/>
      <c r="Z32" s="2227"/>
      <c r="AA32" s="2227"/>
      <c r="AB32" s="2227"/>
      <c r="AC32" s="2227"/>
      <c r="AD32" s="2227"/>
      <c r="AE32" s="2227"/>
      <c r="AF32" s="2227"/>
      <c r="AG32" s="2227"/>
      <c r="AH32" s="496"/>
      <c r="AI32" s="2227"/>
      <c r="AJ32" s="2227"/>
      <c r="AK32" s="2227"/>
      <c r="AL32" s="2227"/>
      <c r="AM32" s="2227"/>
      <c r="AN32" s="2227"/>
      <c r="AO32" s="2227"/>
      <c r="AP32" s="2227"/>
      <c r="AQ32" s="496"/>
      <c r="AR32" s="2227"/>
      <c r="AS32" s="2227"/>
      <c r="AT32" s="2227"/>
      <c r="AU32" s="2227"/>
      <c r="AV32" s="2227"/>
      <c r="AW32" s="2227"/>
      <c r="AX32" s="2227"/>
      <c r="AY32" s="2227"/>
      <c r="AZ32" s="496"/>
      <c r="BA32" s="2227"/>
      <c r="BB32" s="2227"/>
      <c r="BC32" s="2227"/>
      <c r="BD32" s="2227"/>
      <c r="BE32" s="2227"/>
      <c r="BF32" s="2227"/>
      <c r="BG32" s="2227"/>
      <c r="BH32" s="2227"/>
      <c r="BI32" s="496"/>
      <c r="BJ32" s="2237"/>
      <c r="BK32" s="2237"/>
      <c r="BL32" s="2237"/>
      <c r="BM32" s="2237"/>
      <c r="BN32" s="2237"/>
      <c r="BO32" s="2237"/>
      <c r="BP32" s="2237"/>
      <c r="BQ32" s="2237"/>
      <c r="BR32" s="496"/>
      <c r="BS32" s="2237"/>
      <c r="BT32" s="2237"/>
      <c r="BU32" s="2237"/>
      <c r="BV32" s="2237"/>
      <c r="BW32" s="2237"/>
      <c r="BX32" s="2237"/>
      <c r="BY32" s="2237"/>
      <c r="BZ32" s="2237"/>
      <c r="CA32" s="471"/>
      <c r="CD32" s="94"/>
      <c r="CE32" s="94"/>
      <c r="CH32" s="504" t="s">
        <v>231</v>
      </c>
      <c r="CI32" s="292" t="str">
        <f>_xlfn.IFS(
AND(CQ29&lt;&gt;CI28,CQ29&lt;&gt;CI29,CQ29&lt;&gt;CI30, CQ29&lt;&gt;CI31, CQ29&lt;&gt;""), CQ29,
AND(CQ30&lt;&gt;CI28,CQ30&lt;&gt;CI29,CQ30&lt;&gt;CI30, CQ30&lt;&gt;CI31, CQ30&lt;&gt;""), CQ30,
AND(CQ31&lt;&gt;CI28,CQ31&lt;&gt;CI29,CQ31&lt;&gt;CI30, CQ31&lt;&gt;CI31,CQ31&lt;&gt;""), CQ31,
AND(CQ32&lt;&gt;CI28,CQ32&lt;&gt;CI29,CQ32&lt;&gt;CI30, CQ32&lt;&gt;CI31,CQ32&lt;&gt;""), CQ32,
AND(CZ29&lt;&gt;CI28,CZ29&lt;&gt;CI29,CZ29&lt;&gt;CI30, CZ29&lt;&gt;CI31,CZ29&lt;&gt;""), CZ29,
AND(CZ30&lt;&gt;CI28,CZ30&lt;&gt;CI29,CZ30&lt;&gt;CI30, CZ30&lt;&gt;CI31,CZ30&lt;&gt;""), CZ30,
AND(CZ31&lt;&gt;CI28,CZ31&lt;&gt;CI29,CZ31&lt;&gt;CI30, CZ31&lt;&gt;CI31,CZ31&lt;&gt;""), CZ31,
AND(CZ32&lt;&gt;CI28,CZ32&lt;&gt;CI29,CZ32&lt;&gt;CI30, CZ32&lt;&gt;CI31,CZ32&lt;&gt;""), CZ32,
AND( DI29&lt;&gt;CI28,DI29&lt;&gt;CI29,DI29&lt;&gt;CI30, DI29&lt;&gt;CI31, DI29&lt;&gt;""), DI29,
AND( DI30&lt;&gt;CI28,DI30&lt;&gt;CI29,DI30&lt;&gt;CI30, DI30&lt;&gt;CI31, DI30&lt;&gt;""), DI30,
AND( DI31&lt;&gt;CI28,DI31&lt;&gt;CI29,DI31&lt;&gt;CI30, DI31&lt;&gt;CI31, DI31&lt;&gt;""), DI31,
AND( DI32&lt;&gt;CI28,DI32&lt;&gt;CI29,DI32&lt;&gt;CI30, DI32&lt;&gt;CI31,DI32&lt;&gt;""), DI32,
AND( DR29&lt;&gt;CI28,DR29&lt;&gt;CI29,DR29&lt;&gt;CI30, DR29&lt;&gt;CI31,DR29&lt;&gt;""), DR29,
AND( DR30&lt;&gt;CI28,DR30&lt;&gt;CI29,DR30&lt;&gt;CI30, DR30&lt;&gt;CI31,DR30&lt;&gt;""), DR30,
AND( DR31&lt;&gt;CI28,DR31&lt;&gt;CI29,DR31&lt;&gt;CI30, DR31&lt;&gt;CI31,DR31&lt;&gt;""), DR31,
AND( DR32&lt;&gt;CI28,DR32&lt;&gt;CI29,DR32&lt;&gt;CI30, DR32&lt;&gt;CI31,DR32&lt;&gt;""), DR32,
AND( EA29&lt;&gt;CI28,EA29&lt;&gt;CI29,EA29&lt;&gt;CI30, EA29&lt;&gt;CI31,EA29&lt;&gt;""), EA29,
AND( EA30&lt;&gt;CI28,EA30&lt;&gt;CI29,EA30&lt;&gt;CI30, EA30&lt;&gt;CI31,EA30&lt;&gt;""), EA30,
AND( EA31&lt;&gt;CI28,EA31&lt;&gt;CI29,EA31&lt;&gt;CI30, EA31&lt;&gt;CI31,EA31&lt;&gt;""), EA31,
AND( EA32&lt;&gt;CI28,EA32&lt;&gt;CI29,EA32&lt;&gt;CI30, EA32&lt;&gt;CI31,EA32&lt;&gt;""), EA32,
AND( EJ29&lt;&gt;CI28,EJ29&lt;&gt;CI29,EJ29&lt;&gt;CI30, EJ29&lt;&gt;CI31,EJ29&lt;&gt;""), EJ29,
AND( EJ30&lt;&gt;CI28,EJ30&lt;&gt;CI29,EJ30&lt;&gt;CI30, EJ30&lt;&gt;CI31,EJ30&lt;&gt;""), EJ30,
AND( EJ31&lt;&gt;CI28,EJ31&lt;&gt;CI29,EJ31&lt;&gt;CI30, EJ31&lt;&gt;CI31,EJ31&lt;&gt;""), EJ31,
AND( EJ32&lt;&gt;CI28,EJ32&lt;&gt;CI29,EJ32&lt;&gt;CI30, EJ32&lt;&gt;CI31,EJ32&lt;&gt;""), EJ32,
AND( ES29&lt;&gt;CI28,ES29&lt;&gt;CI29,ES29&lt;&gt;CI30, ES29&lt;&gt;CI31,ES29&lt;&gt;""), ES29,
AND( ES30&lt;&gt;CI28,ES30&lt;&gt;CI29,ES30&lt;&gt;CI30, ES30&lt;&gt;CI31,ES30&lt;&gt;""), ES30,
AND( ES31&lt;&gt;CI28,ES31&lt;&gt;CI29,ES31&lt;&gt;CI30, ES31&lt;&gt;CI31,ES31&lt;&gt;""), ES31,
AND( ES32&lt;&gt;CI28,ES32&lt;&gt;CI29,ES32&lt;&gt;CI30, ES32&lt;&gt;CI31,ES32&lt;&gt;""), ES32,
TRUE,"")</f>
        <v/>
      </c>
      <c r="CJ32" s="149"/>
      <c r="CK32" s="149"/>
      <c r="CL32" s="149"/>
      <c r="CM32" s="149"/>
      <c r="CN32" s="149"/>
      <c r="CO32" s="505" t="s">
        <v>1270</v>
      </c>
      <c r="CQ32" s="511" t="str">
        <f>IF(Q32&lt;&gt;"",Q$1&amp;" "&amp;W28&amp;" "&amp;Q32,"")</f>
        <v/>
      </c>
      <c r="CR32" s="512"/>
      <c r="CS32" s="512"/>
      <c r="CT32" s="512"/>
      <c r="CU32" s="512"/>
      <c r="CV32" s="512"/>
      <c r="CW32" s="512"/>
      <c r="CX32" s="513"/>
      <c r="CY32" s="94"/>
      <c r="CZ32" s="511" t="str">
        <f>IF(Z32&lt;&gt;"",Z$1&amp;" "&amp;AF28&amp;" "&amp;Z32,"")</f>
        <v/>
      </c>
      <c r="DA32" s="512"/>
      <c r="DB32" s="512"/>
      <c r="DC32" s="512"/>
      <c r="DD32" s="512"/>
      <c r="DE32" s="512"/>
      <c r="DF32" s="512"/>
      <c r="DG32" s="513"/>
      <c r="DH32" s="94"/>
      <c r="DI32" s="511" t="str">
        <f>IF(AI32&lt;&gt;"",AI$1&amp;" "&amp;AO28&amp;" "&amp;AI32,"")</f>
        <v/>
      </c>
      <c r="DJ32" s="512"/>
      <c r="DK32" s="512"/>
      <c r="DL32" s="512"/>
      <c r="DM32" s="512"/>
      <c r="DN32" s="512"/>
      <c r="DO32" s="512"/>
      <c r="DP32" s="513"/>
      <c r="DQ32" s="94"/>
      <c r="DR32" s="511" t="str">
        <f>IF(AR32&lt;&gt;"",AR$1&amp;" "&amp;AX28&amp;" "&amp;AR32,"")</f>
        <v/>
      </c>
      <c r="DS32" s="512"/>
      <c r="DT32" s="512"/>
      <c r="DU32" s="512"/>
      <c r="DV32" s="512"/>
      <c r="DW32" s="512"/>
      <c r="DX32" s="512"/>
      <c r="DY32" s="513"/>
      <c r="DZ32" s="94"/>
      <c r="EA32" s="511" t="str">
        <f>IF(BA32&lt;&gt;"",BA$1&amp;" "&amp;BG28&amp;" "&amp;BA32,"")</f>
        <v/>
      </c>
      <c r="EB32" s="512"/>
      <c r="EC32" s="512"/>
      <c r="ED32" s="512"/>
      <c r="EE32" s="512"/>
      <c r="EF32" s="512"/>
      <c r="EG32" s="512"/>
      <c r="EH32" s="513"/>
      <c r="EI32" s="94"/>
      <c r="EJ32" s="511" t="str">
        <f>IF(BJ32&lt;&gt;"",BJ$1&amp;" "&amp;BP28&amp;" "&amp;BJ32,"")</f>
        <v/>
      </c>
      <c r="EK32" s="512"/>
      <c r="EL32" s="512"/>
      <c r="EM32" s="512"/>
      <c r="EN32" s="512"/>
      <c r="EO32" s="512"/>
      <c r="EP32" s="512"/>
      <c r="EQ32" s="513"/>
      <c r="ER32" s="94"/>
      <c r="ES32" s="511" t="str">
        <f>IF(BS32&lt;&gt;"",BS$1&amp;" "&amp;BY28&amp;" "&amp;BS32,"")</f>
        <v/>
      </c>
      <c r="ET32" s="512"/>
      <c r="EU32" s="512"/>
      <c r="EV32" s="512"/>
      <c r="EW32" s="512"/>
      <c r="EX32" s="512"/>
      <c r="EY32" s="512"/>
      <c r="EZ32" s="513"/>
    </row>
    <row r="33" spans="1:156" ht="14.1" customHeight="1" x14ac:dyDescent="0.25">
      <c r="A33" s="3"/>
      <c r="F33" s="2255"/>
      <c r="G33" s="2255"/>
      <c r="H33" s="2255"/>
      <c r="I33" s="522"/>
      <c r="J33" s="529"/>
      <c r="K33" s="2246"/>
      <c r="L33" s="2246"/>
      <c r="M33" s="2246"/>
      <c r="N33" s="2246"/>
      <c r="O33" s="530"/>
      <c r="P33" s="492"/>
      <c r="Q33" s="514"/>
      <c r="R33" s="514"/>
      <c r="S33" s="514"/>
      <c r="T33" s="514"/>
      <c r="U33" s="514"/>
      <c r="V33" s="514"/>
      <c r="W33" s="514"/>
      <c r="X33" s="515">
        <f>IF(W34&lt;15,1,0)</f>
        <v>1</v>
      </c>
      <c r="Y33" s="533"/>
      <c r="Z33" s="514"/>
      <c r="AA33" s="514"/>
      <c r="AB33" s="514"/>
      <c r="AC33" s="514"/>
      <c r="AD33" s="514"/>
      <c r="AE33" s="514"/>
      <c r="AF33" s="514"/>
      <c r="AG33" s="515">
        <f>IF(AF34&lt;15,1,0)</f>
        <v>1</v>
      </c>
      <c r="AH33" s="496"/>
      <c r="AI33" s="514"/>
      <c r="AJ33" s="514"/>
      <c r="AK33" s="514"/>
      <c r="AL33" s="514"/>
      <c r="AM33" s="514"/>
      <c r="AN33" s="514"/>
      <c r="AO33" s="514"/>
      <c r="AP33" s="515">
        <f>IF(AO34&lt;15,1,0)</f>
        <v>1</v>
      </c>
      <c r="AQ33" s="496"/>
      <c r="AR33" s="514"/>
      <c r="AS33" s="514"/>
      <c r="AT33" s="514"/>
      <c r="AU33" s="514"/>
      <c r="AV33" s="514"/>
      <c r="AW33" s="514"/>
      <c r="AX33" s="514"/>
      <c r="AY33" s="515">
        <f>IF(AX34&lt;15,1,0)</f>
        <v>1</v>
      </c>
      <c r="AZ33" s="496"/>
      <c r="BA33" s="514"/>
      <c r="BB33" s="514"/>
      <c r="BC33" s="514"/>
      <c r="BD33" s="514"/>
      <c r="BE33" s="514"/>
      <c r="BF33" s="514"/>
      <c r="BG33" s="514"/>
      <c r="BH33" s="515">
        <f>IF(BG34&lt;15,1,0)</f>
        <v>1</v>
      </c>
      <c r="BI33" s="534"/>
      <c r="BJ33" s="514"/>
      <c r="BK33" s="514"/>
      <c r="BL33" s="514"/>
      <c r="BM33" s="514"/>
      <c r="BN33" s="514"/>
      <c r="BO33" s="514"/>
      <c r="BP33" s="514"/>
      <c r="BQ33" s="515">
        <f>IF(BP34&lt;15,1,0)</f>
        <v>1</v>
      </c>
      <c r="BR33" s="496"/>
      <c r="BS33" s="514"/>
      <c r="BT33" s="514"/>
      <c r="BU33" s="514"/>
      <c r="BV33" s="514"/>
      <c r="BW33" s="514"/>
      <c r="BX33" s="514"/>
      <c r="BY33" s="514"/>
      <c r="BZ33" s="515">
        <f>IF(BY34&lt;15,1,0)</f>
        <v>1</v>
      </c>
      <c r="CA33" s="471"/>
      <c r="CD33" s="94"/>
      <c r="CE33" s="94"/>
      <c r="CH33" s="516" t="s">
        <v>231</v>
      </c>
      <c r="CI33" s="517" t="str">
        <f>_xlfn.IFS(
AND(CQ29&lt;&gt;CI28,CQ29&lt;&gt;CI29,CQ29&lt;&gt;CI30, CQ29&lt;&gt;CI31, CQ29&lt;&gt;CI32, CQ29&lt;&gt;""), CQ29,
AND(CQ30&lt;&gt;CI28,CQ30&lt;&gt;CI29,CQ30&lt;&gt;CI30, CQ30&lt;&gt;CI31, CQ30&lt;&gt;CI32, CQ30&lt;&gt;""), CQ30,
AND(CQ31&lt;&gt;CI28,CQ31&lt;&gt;CI29,CQ31&lt;&gt;CI30, CQ31&lt;&gt;CI31, CQ31&lt;&gt;CI32, CQ31&lt;&gt;""), CQ31,
AND(CQ32&lt;&gt;CI28,CQ32&lt;&gt;CI29,CQ32&lt;&gt;CI30, CQ32&lt;&gt;CI31, CQ32&lt;&gt;CI32, CQ32&lt;&gt;""), CQ32,
AND(CZ29&lt;&gt;CI28,CZ29&lt;&gt;CI29,CZ29&lt;&gt;CI30, CZ29&lt;&gt;CI31, CZ29&lt;&gt;CI32, CZ29&lt;&gt;""), CZ29,
AND(CZ30&lt;&gt;CI28,CZ30&lt;&gt;CI29,CZ30&lt;&gt;CI30, CZ30&lt;&gt;CI31, CZ30&lt;&gt;CI32, CZ30&lt;&gt;""), CZ30,
AND(CZ31&lt;&gt;CI28,CZ31&lt;&gt;CI29,CZ31&lt;&gt;CI30, CZ31&lt;&gt;CI31, CZ31&lt;&gt;CI32, CZ31&lt;&gt;""), CZ31,
AND(CZ32&lt;&gt;CI28,CZ32&lt;&gt;CI29,CZ32&lt;&gt;CI30, CZ32&lt;&gt;CI31, CZ32&lt;&gt;CI32, CZ32&lt;&gt;""), CZ32,
AND( DI29&lt;&gt;CI28,DI29&lt;&gt;CI29,DI29&lt;&gt;CI30, DI29&lt;&gt;CI31, DI29&lt;&gt;CI32, DI29&lt;&gt;""), DI29,
AND( DI30&lt;&gt;CI28,DI30&lt;&gt;CI29,DI30&lt;&gt;CI30, DI30&lt;&gt;CI31, DI30&lt;&gt;CI32, DI30&lt;&gt;""), DI30,
AND( DI31&lt;&gt;CI28,DI31&lt;&gt;CI29,DI31&lt;&gt;CI30, DI31&lt;&gt;CI31, DI31&lt;&gt;CI32, DI31&lt;&gt;""), DI31,
AND( DI32&lt;&gt;CI28,DI32&lt;&gt;CI29,DI32&lt;&gt;CI30, DI32&lt;&gt;CI31, DI32&lt;&gt;CI32, DI32&lt;&gt;""), DI32,
AND( DR29&lt;&gt;CI28,DR29&lt;&gt;CI29,DR29&lt;&gt;CI30, DR29&lt;&gt;CI31, DR29&lt;&gt;CI32, DR29&lt;&gt;""), DR29,
AND( DR30&lt;&gt;CI28,DR30&lt;&gt;CI29,DR30&lt;&gt;CI30, DR30&lt;&gt;CI31, DR30&lt;&gt;CI32, DR30&lt;&gt;""), DR30,
AND( DR31&lt;&gt;CI28,DR31&lt;&gt;CI29,DR31&lt;&gt;CI30, DR31&lt;&gt;CI31, DR31&lt;&gt;CI32, DR31&lt;&gt;""), DR31,
AND( DR32&lt;&gt;CI28,DR32&lt;&gt;CI29,DR32&lt;&gt;CI30, DR32&lt;&gt;CI31, DR32&lt;&gt;CI32, DR32&lt;&gt;""), DR32,
AND( EA29&lt;&gt;CI28,EA29&lt;&gt;CI29,EA29&lt;&gt;CI30, EA29&lt;&gt;CI31, EA29&lt;&gt;CI32, EA29&lt;&gt;""), EA29,
AND( EA30&lt;&gt;CI28,EA30&lt;&gt;CI29,EA30&lt;&gt;CI30, EA30&lt;&gt;CI31, EA30&lt;&gt;CI32, EA30&lt;&gt;""), EA30,
AND( EA31&lt;&gt;CI28,EA31&lt;&gt;CI29,EA31&lt;&gt;CI30, EA31&lt;&gt;CI31, EA31&lt;&gt;CI32, EA31&lt;&gt;""), EA31,
AND( EA32&lt;&gt;CI28,EA32&lt;&gt;CI29,EA32&lt;&gt;CI30, EA32&lt;&gt;CI31, EA32&lt;&gt;CI32, EA32&lt;&gt;""), EA32,
AND( EJ29&lt;&gt;CI28,EJ29&lt;&gt;CI29,EJ29&lt;&gt;CI30, EJ29&lt;&gt;CI31, EJ29&lt;&gt;CI32, EJ29&lt;&gt;""), EJ29,
AND( EJ30&lt;&gt;CI28,EJ30&lt;&gt;CI29,EJ30&lt;&gt;CI30, EJ30&lt;&gt;CI31, EJ30&lt;&gt;CI32, EJ30&lt;&gt;""), EJ30,
AND( EJ31&lt;&gt;CI28,EJ31&lt;&gt;CI29,EJ31&lt;&gt;CI30, EJ31&lt;&gt;CI31, EJ31&lt;&gt;CI32, EJ31&lt;&gt;""), EJ31,
AND( EJ32&lt;&gt;CI28,EJ32&lt;&gt;CI29,EJ32&lt;&gt;CI30, EJ32&lt;&gt;CI31, EJ32&lt;&gt;CI32, EJ32&lt;&gt;""), EJ32,
AND( ES29&lt;&gt;CI28,ES29&lt;&gt;CI29,ES29&lt;&gt;CI30, ES29&lt;&gt;CI31, ES29&lt;&gt;CI32, ES29&lt;&gt;""), ES29,
AND( ES30&lt;&gt;CI28,ES30&lt;&gt;CI29,ES30&lt;&gt;CI30, ES30&lt;&gt;CI31, ES30&lt;&gt;CI32, ES30&lt;&gt;""), ES30,
AND( ES31&lt;&gt;CI28,ES31&lt;&gt;CI29,ES31&lt;&gt;CI30, ES31&lt;&gt;CI31, ES31&lt;&gt;CI32, ES31&lt;&gt;""), ES31,
AND( ES32&lt;&gt;CI28,ES32&lt;&gt;CI29,ES32&lt;&gt;CI30, ES32&lt;&gt;CI31, ES32&lt;&gt;CI32, ES32&lt;&gt;""), ES32,
TRUE,"")</f>
        <v/>
      </c>
      <c r="CJ33" s="518"/>
      <c r="CK33" s="518"/>
      <c r="CL33" s="518"/>
      <c r="CM33" s="518"/>
      <c r="CN33" s="518"/>
      <c r="CO33" s="519" t="s">
        <v>1270</v>
      </c>
      <c r="CQ33" s="94"/>
      <c r="CR33" s="94"/>
      <c r="CS33" s="94"/>
      <c r="CT33" s="94"/>
      <c r="CU33" s="94"/>
      <c r="CV33" s="94"/>
      <c r="CW33" s="94"/>
      <c r="CX33" s="94"/>
      <c r="CY33" s="94"/>
      <c r="CZ33" s="94"/>
      <c r="DA33" s="94"/>
      <c r="DB33" s="94"/>
      <c r="DC33" s="94"/>
      <c r="DD33" s="94"/>
      <c r="DE33" s="94"/>
      <c r="DF33" s="94"/>
      <c r="DG33" s="94"/>
      <c r="DH33" s="94"/>
      <c r="DI33" s="94"/>
      <c r="DJ33" s="94"/>
      <c r="DK33" s="94"/>
      <c r="DL33" s="94"/>
      <c r="DM33" s="94"/>
      <c r="DN33" s="94"/>
      <c r="DO33" s="94"/>
      <c r="DP33" s="94"/>
      <c r="DQ33" s="94"/>
      <c r="DR33" s="94"/>
      <c r="DS33" s="94"/>
      <c r="DT33" s="94"/>
      <c r="DU33" s="94"/>
      <c r="DV33" s="94"/>
      <c r="DW33" s="94"/>
      <c r="DX33" s="94"/>
      <c r="DY33" s="94"/>
      <c r="DZ33" s="94"/>
      <c r="EA33" s="94"/>
      <c r="EB33" s="94"/>
      <c r="EC33" s="94"/>
      <c r="ED33" s="94"/>
      <c r="EE33" s="94"/>
      <c r="EF33" s="94"/>
      <c r="EG33" s="94"/>
      <c r="EH33" s="94"/>
      <c r="EI33" s="94"/>
      <c r="EJ33" s="94"/>
      <c r="EK33" s="94"/>
      <c r="EL33" s="94"/>
      <c r="EM33" s="94"/>
      <c r="EN33" s="94"/>
      <c r="EO33" s="94"/>
      <c r="EP33" s="94"/>
      <c r="EQ33" s="94"/>
      <c r="ER33" s="94"/>
      <c r="ES33" s="94"/>
      <c r="ET33" s="94"/>
      <c r="EU33" s="94"/>
      <c r="EV33" s="94"/>
      <c r="EW33" s="94"/>
      <c r="EX33" s="94"/>
      <c r="EY33" s="94"/>
      <c r="EZ33" s="94"/>
    </row>
    <row r="34" spans="1:156" ht="17.100000000000001" customHeight="1" x14ac:dyDescent="0.25">
      <c r="A34" s="471"/>
      <c r="F34" s="2255"/>
      <c r="G34" s="2255"/>
      <c r="H34" s="2255"/>
      <c r="I34" s="522"/>
      <c r="J34" s="529"/>
      <c r="K34" s="2226" t="s">
        <v>640</v>
      </c>
      <c r="L34" s="2226"/>
      <c r="M34" s="2226"/>
      <c r="N34" s="2226"/>
      <c r="O34" s="530"/>
      <c r="P34" s="492"/>
      <c r="Q34" s="2230"/>
      <c r="R34" s="2230"/>
      <c r="S34" s="2230"/>
      <c r="T34" s="2230"/>
      <c r="U34" s="2230"/>
      <c r="V34" s="2230"/>
      <c r="W34" s="2228">
        <f>_xlfn.IFS(
AND(OR($B$1=1,$B$1=3,$B$1=5,$B$1=7,$B$1=8,$B$1=10,$B$1=12),BY28=31),1,
AND(OR($B$1=4,$B$1=6,$B$1=9,$B$1=11),BY28=30),1,
AND($B$1=2,OR(BY28=28,BY28=29)),1,
TRUE,BY28+1
)</f>
        <v>5</v>
      </c>
      <c r="X34" s="2228"/>
      <c r="Y34" s="496"/>
      <c r="Z34" s="2230"/>
      <c r="AA34" s="2230"/>
      <c r="AB34" s="2230"/>
      <c r="AC34" s="2230"/>
      <c r="AD34" s="2230"/>
      <c r="AE34" s="2230"/>
      <c r="AF34" s="2228">
        <f>_xlfn.IFS(
AND(OR($B$1=1,$B$1=3,$B$1=5,$B$1=7,$B$1=8,$B$1=10,$B$1=12),W34=31),1,
AND(OR($B$1=4,$B$1=6,$B$1=9,$B$1=11),W34=30),1,
AND($B$1=2,OR(W34=28,W34=29)),1,
TRUE,W34+1
)</f>
        <v>6</v>
      </c>
      <c r="AG34" s="2228"/>
      <c r="AH34" s="496"/>
      <c r="AI34" s="2230"/>
      <c r="AJ34" s="2230"/>
      <c r="AK34" s="2230"/>
      <c r="AL34" s="2230"/>
      <c r="AM34" s="2230"/>
      <c r="AN34" s="2230"/>
      <c r="AO34" s="2228">
        <f>_xlfn.IFS(
AND(OR($B$1=1,$B$1=3,$B$1=5,$B$1=7,$B$1=8,$B$1=10,$B$1=12),AF34=31),1,
AND(OR($B$1=4,$B$1=6,$B$1=9,$B$1=11),AF34=30),1,
AND($B$1=2,OR(AF34=28,AF34=29)),1,
TRUE,AF34+1
)</f>
        <v>7</v>
      </c>
      <c r="AP34" s="2228"/>
      <c r="AQ34" s="496"/>
      <c r="AR34" s="2230"/>
      <c r="AS34" s="2230"/>
      <c r="AT34" s="2230"/>
      <c r="AU34" s="2230"/>
      <c r="AV34" s="2230"/>
      <c r="AW34" s="2230"/>
      <c r="AX34" s="2228">
        <f>_xlfn.IFS(
AND(OR($B$1=1,$B$1=3,$B$1=5,$B$1=7,$B$1=8,$B$1=10,$B$1=12),AO34=31),1,
AND(OR($B$1=4,$B$1=6,$B$1=9,$B$1=11),AO34=30),1,
AND($B$1=2,OR(AO34=28,AO34=29)),1,
TRUE,AO34+1
)</f>
        <v>8</v>
      </c>
      <c r="AY34" s="2228"/>
      <c r="AZ34" s="496"/>
      <c r="BA34" s="2230"/>
      <c r="BB34" s="2230"/>
      <c r="BC34" s="2230"/>
      <c r="BD34" s="2230"/>
      <c r="BE34" s="2230"/>
      <c r="BF34" s="2230"/>
      <c r="BG34" s="2228">
        <f>_xlfn.IFS(
AND(OR($B$1=1,$B$1=3,$B$1=5,$B$1=7,$B$1=8,$B$1=10,$B$1=12),AX34=31),1,
AND(OR($B$1=4,$B$1=6,$B$1=9,$B$1=11),AX34=30),1,
AND($B$1=2,OR(AX34=28,AX34=29)),1,
TRUE,AX34+1
)</f>
        <v>9</v>
      </c>
      <c r="BH34" s="2228"/>
      <c r="BI34" s="496"/>
      <c r="BJ34" s="2238"/>
      <c r="BK34" s="2238"/>
      <c r="BL34" s="2238"/>
      <c r="BM34" s="2238"/>
      <c r="BN34" s="2238"/>
      <c r="BO34" s="2238"/>
      <c r="BP34" s="2258">
        <f>_xlfn.IFS(
AND(OR($B$1=1,$B$1=3,$B$1=5,$B$1=7,$B$1=8,$B$1=10,$B$1=12),BG34=31),1,
AND(OR($B$1=4,$B$1=6,$B$1=9,$B$1=11),BG34=30),1,
AND($B$1=2,OR(BG34=28,BG34=29)),1,
TRUE,BG34+1
)</f>
        <v>10</v>
      </c>
      <c r="BQ34" s="2258"/>
      <c r="BR34" s="496"/>
      <c r="BS34" s="2265"/>
      <c r="BT34" s="2265"/>
      <c r="BU34" s="2265"/>
      <c r="BV34" s="2265"/>
      <c r="BW34" s="2265"/>
      <c r="BX34" s="2265"/>
      <c r="BY34" s="2258">
        <f>_xlfn.IFS(
AND(OR($B$1=1,$B$1=3,$B$1=5,$B$1=7,$B$1=8,$B$1=10,$B$1=12),BP34=31),1,
AND(OR($B$1=4,$B$1=6,$B$1=9,$B$1=11),BP34=30),1,
AND($B$1=2,OR(BP34=28,BP34=29)),1,
TRUE,BP34+1
)</f>
        <v>11</v>
      </c>
      <c r="BZ34" s="2258"/>
      <c r="CA34" s="471"/>
      <c r="CD34" s="498" t="s">
        <v>632</v>
      </c>
      <c r="CE34" s="499">
        <f>_xlfn.MAXIFS(W34:BZ34,W34:BZ34,"&gt;29")</f>
        <v>0</v>
      </c>
      <c r="CH34" s="500" t="s">
        <v>231</v>
      </c>
      <c r="CI34" s="501" t="str">
        <f>_xlfn.IFS(
CQ35&lt;&gt;"", CQ35,
CQ36&lt;&gt;"", CQ36,
CQ37&lt;&gt;"", CQ37,
CQ38&lt;&gt;"", CQ38,
CZ35&lt;&gt;"", CZ35,
CZ36&lt;&gt;"", CZ36,
CZ37&lt;&gt;"", CZ37,
CZ38&lt;&gt;"", CZ38,
DI35&lt;&gt;"", DI35,
DI36&lt;&gt;"", DI36,
DI37&lt;&gt;"", DI37,
DI38&lt;&gt;"", DI38,
DR35&lt;&gt;"", DR35,
DR36&lt;&gt;"", DR36,
DR37&lt;&gt;"", DR37,
DR38&lt;&gt;"", DR38,
EA35&lt;&gt;"", EA35,
EA36&lt;&gt;"", EA36,
EA37&lt;&gt;"", EA37,
EA38&lt;&gt;"", EA38,
EJ35&lt;&gt;"", EJ35,
EJ36&lt;&gt;"", EJ36,
EJ37&lt;&gt;"", EJ37,
EJ38&lt;&gt;"", EJ38,
TRUE,"")</f>
        <v/>
      </c>
      <c r="CJ34" s="501"/>
      <c r="CK34" s="502"/>
      <c r="CL34" s="502"/>
      <c r="CM34" s="502"/>
      <c r="CN34" s="502"/>
      <c r="CO34" s="503" t="s">
        <v>1270</v>
      </c>
      <c r="CQ34" s="94"/>
      <c r="CR34" s="94"/>
      <c r="CS34" s="94"/>
      <c r="CT34" s="94"/>
      <c r="CU34" s="94"/>
      <c r="CV34" s="94"/>
      <c r="CW34" s="94"/>
      <c r="CX34" s="94"/>
      <c r="CY34" s="94"/>
      <c r="CZ34" s="94"/>
      <c r="DA34" s="94"/>
      <c r="DB34" s="94"/>
      <c r="DC34" s="94"/>
      <c r="DD34" s="94"/>
      <c r="DE34" s="94"/>
      <c r="DF34" s="94"/>
      <c r="DG34" s="94"/>
      <c r="DH34" s="94"/>
      <c r="DI34" s="94"/>
      <c r="DJ34" s="94"/>
      <c r="DK34" s="94"/>
      <c r="DL34" s="94"/>
      <c r="DM34" s="94"/>
      <c r="DN34" s="94"/>
      <c r="DO34" s="94"/>
      <c r="DP34" s="94"/>
      <c r="DQ34" s="94"/>
      <c r="DR34" s="94"/>
      <c r="DS34" s="94"/>
      <c r="DT34" s="94"/>
      <c r="DU34" s="94"/>
      <c r="DV34" s="94"/>
      <c r="DW34" s="94"/>
      <c r="DX34" s="94"/>
      <c r="DY34" s="94"/>
      <c r="DZ34" s="94"/>
      <c r="EA34" s="94"/>
      <c r="EB34" s="94"/>
      <c r="EC34" s="94"/>
      <c r="ED34" s="94"/>
      <c r="EE34" s="94"/>
      <c r="EF34" s="94"/>
      <c r="EG34" s="94"/>
      <c r="EH34" s="94"/>
      <c r="EI34" s="94"/>
      <c r="EJ34" s="94"/>
      <c r="EK34" s="94"/>
      <c r="EL34" s="94"/>
      <c r="EM34" s="94"/>
      <c r="EN34" s="94"/>
      <c r="EO34" s="94"/>
      <c r="EP34" s="94"/>
      <c r="EQ34" s="94"/>
      <c r="ER34" s="94"/>
      <c r="ES34" s="94"/>
      <c r="ET34" s="94"/>
      <c r="EU34" s="94"/>
      <c r="EV34" s="94"/>
      <c r="EW34" s="94"/>
      <c r="EX34" s="94"/>
      <c r="EY34" s="94"/>
      <c r="EZ34" s="94"/>
    </row>
    <row r="35" spans="1:156" ht="17.100000000000001" customHeight="1" x14ac:dyDescent="0.25">
      <c r="A35" s="3"/>
      <c r="F35" s="2255"/>
      <c r="G35" s="2255"/>
      <c r="H35" s="2255"/>
      <c r="I35" s="522"/>
      <c r="J35" s="529"/>
      <c r="K35" s="2244" t="s">
        <v>1530</v>
      </c>
      <c r="L35" s="2245"/>
      <c r="M35" s="2245"/>
      <c r="N35" s="2245"/>
      <c r="O35" s="530"/>
      <c r="P35" s="492"/>
      <c r="Q35" s="2227"/>
      <c r="R35" s="2227"/>
      <c r="S35" s="2227"/>
      <c r="T35" s="2227"/>
      <c r="U35" s="2227"/>
      <c r="V35" s="2227"/>
      <c r="W35" s="2227"/>
      <c r="X35" s="2227"/>
      <c r="Y35" s="496"/>
      <c r="Z35" s="2227"/>
      <c r="AA35" s="2227"/>
      <c r="AB35" s="2227"/>
      <c r="AC35" s="2227"/>
      <c r="AD35" s="2227"/>
      <c r="AE35" s="2227"/>
      <c r="AF35" s="2227"/>
      <c r="AG35" s="2227"/>
      <c r="AH35" s="496"/>
      <c r="AI35" s="2227"/>
      <c r="AJ35" s="2227"/>
      <c r="AK35" s="2227"/>
      <c r="AL35" s="2227"/>
      <c r="AM35" s="2227"/>
      <c r="AN35" s="2227"/>
      <c r="AO35" s="2227"/>
      <c r="AP35" s="2227"/>
      <c r="AQ35" s="496"/>
      <c r="AR35" s="2227"/>
      <c r="AS35" s="2227"/>
      <c r="AT35" s="2227"/>
      <c r="AU35" s="2227"/>
      <c r="AV35" s="2227"/>
      <c r="AW35" s="2227"/>
      <c r="AX35" s="2227"/>
      <c r="AY35" s="2227"/>
      <c r="AZ35" s="496"/>
      <c r="BA35" s="2227"/>
      <c r="BB35" s="2227"/>
      <c r="BC35" s="2227"/>
      <c r="BD35" s="2227"/>
      <c r="BE35" s="2227"/>
      <c r="BF35" s="2227"/>
      <c r="BG35" s="2227"/>
      <c r="BH35" s="2227"/>
      <c r="BI35" s="496"/>
      <c r="BJ35" s="2237"/>
      <c r="BK35" s="2237"/>
      <c r="BL35" s="2237"/>
      <c r="BM35" s="2237"/>
      <c r="BN35" s="2237"/>
      <c r="BO35" s="2237"/>
      <c r="BP35" s="2237"/>
      <c r="BQ35" s="2237"/>
      <c r="BR35" s="496"/>
      <c r="BS35" s="2236" t="s">
        <v>831</v>
      </c>
      <c r="BT35" s="2236"/>
      <c r="BU35" s="2236"/>
      <c r="BV35" s="2236"/>
      <c r="BW35" s="2236"/>
      <c r="BX35" s="2236"/>
      <c r="BY35" s="2236"/>
      <c r="BZ35" s="2236"/>
      <c r="CA35" s="471"/>
      <c r="CH35" s="504" t="s">
        <v>231</v>
      </c>
      <c r="CI35" s="292" t="str">
        <f>_xlfn.IFS(
AND(CQ35&lt;&gt;CI34,CQ35&lt;&gt;""), CQ35,
AND(CQ36&lt;&gt;CI34,CQ36&lt;&gt;""), CQ36,
AND(CQ37&lt;&gt;CI34,CQ37&lt;&gt;""), CQ37,
AND(CQ38&lt;&gt;CI34,CQ38&lt;&gt;""), CQ38,
AND(CZ35&lt;&gt;CI34,CZ35&lt;&gt;""), CZ35,
AND(CZ36&lt;&gt;CI34,CZ36&lt;&gt;""), CZ36,
AND(CZ37&lt;&gt;CI34,CZ37&lt;&gt;""), CZ37,
AND(CZ38&lt;&gt;CI34,CZ38&lt;&gt;""), CZ38,
AND( DI35&lt;&gt;CI34, DI35&lt;&gt;""), DI35,
AND( DI36&lt;&gt;CI34, DI36&lt;&gt;""), DI36,
AND( DI37&lt;&gt;CI34, DI37&lt;&gt;""), DI37,
AND( DI38&lt;&gt;CI34, DI38&lt;&gt;""), DI38,
AND( DR35&lt;&gt;CI34, DR35&lt;&gt;""), DR35,
AND( DR36&lt;&gt;CI34, DR36&lt;&gt;""), DR36,
AND( DR37&lt;&gt;CI34, DR37&lt;&gt;""), DR37,
AND( DR38&lt;&gt;CI34, DR38&lt;&gt;""), DR38,
AND( EA35&lt;&gt;CI34, EA35&lt;&gt;""), EA35,
AND( EA36&lt;&gt;CI34, EA36&lt;&gt;""), EA36,
AND( EA37&lt;&gt;CI34, EA37&lt;&gt;""), EA37,
AND( EA38&lt;&gt;CI34, EA38&lt;&gt;""), EA38,
AND( EJ35&lt;&gt;CI34, EJ35&lt;&gt;""), EJ35,
AND( EJ36&lt;&gt;CI34, EJ36&lt;&gt;""), EJ36,
AND( EJ37&lt;&gt;CI34, EJ37&lt;&gt;""), EJ37,
AND( EJ38&lt;&gt;CI34, EJ38&lt;&gt;""), EJ38,
TRUE,"")</f>
        <v/>
      </c>
      <c r="CJ35" s="149"/>
      <c r="CK35" s="149"/>
      <c r="CL35" s="149"/>
      <c r="CM35" s="149"/>
      <c r="CN35" s="149"/>
      <c r="CO35" s="505" t="s">
        <v>1270</v>
      </c>
      <c r="CQ35" s="506" t="str">
        <f>IF(Q35&lt;&gt;"",Q$1&amp;" "&amp;W34&amp;" "&amp;Q35,"")</f>
        <v/>
      </c>
      <c r="CR35" s="507"/>
      <c r="CS35" s="507"/>
      <c r="CT35" s="507"/>
      <c r="CU35" s="507"/>
      <c r="CV35" s="507"/>
      <c r="CW35" s="507"/>
      <c r="CX35" s="508"/>
      <c r="CY35" s="94"/>
      <c r="CZ35" s="506" t="str">
        <f>IF(Z35&lt;&gt;"",Z$1&amp;" "&amp;AF34&amp;" "&amp;Z35,"")</f>
        <v/>
      </c>
      <c r="DA35" s="507"/>
      <c r="DB35" s="507"/>
      <c r="DC35" s="507"/>
      <c r="DD35" s="507"/>
      <c r="DE35" s="507"/>
      <c r="DF35" s="507"/>
      <c r="DG35" s="508"/>
      <c r="DH35" s="94"/>
      <c r="DI35" s="506" t="str">
        <f>IF(AI35&lt;&gt;"",AI$1&amp;" "&amp;AO34&amp;" "&amp;AI35,"")</f>
        <v/>
      </c>
      <c r="DJ35" s="507"/>
      <c r="DK35" s="507"/>
      <c r="DL35" s="507"/>
      <c r="DM35" s="507"/>
      <c r="DN35" s="507"/>
      <c r="DO35" s="507"/>
      <c r="DP35" s="508"/>
      <c r="DQ35" s="94"/>
      <c r="DR35" s="506" t="str">
        <f>IF(AR35&lt;&gt;"",AR$1&amp;" "&amp;AX34&amp;" "&amp;AR35,"")</f>
        <v/>
      </c>
      <c r="DS35" s="507"/>
      <c r="DT35" s="507"/>
      <c r="DU35" s="507"/>
      <c r="DV35" s="507"/>
      <c r="DW35" s="507"/>
      <c r="DX35" s="507"/>
      <c r="DY35" s="508"/>
      <c r="DZ35" s="94"/>
      <c r="EA35" s="506" t="str">
        <f>IF(BA35&lt;&gt;"",BA$1&amp;" "&amp;BG34&amp;" "&amp;BA35,"")</f>
        <v/>
      </c>
      <c r="EB35" s="507"/>
      <c r="EC35" s="507"/>
      <c r="ED35" s="507"/>
      <c r="EE35" s="507"/>
      <c r="EF35" s="507"/>
      <c r="EG35" s="507"/>
      <c r="EH35" s="508"/>
      <c r="EI35" s="94"/>
      <c r="EJ35" s="506" t="str">
        <f>IF(BJ35&lt;&gt;"",BJ$1&amp;" "&amp;BP34&amp;" "&amp;BJ35,"")</f>
        <v/>
      </c>
      <c r="EK35" s="507"/>
      <c r="EL35" s="507"/>
      <c r="EM35" s="507"/>
      <c r="EN35" s="507"/>
      <c r="EO35" s="507"/>
      <c r="EP35" s="507"/>
      <c r="EQ35" s="508"/>
      <c r="ER35" s="94"/>
      <c r="ES35" s="292"/>
      <c r="ET35" s="94"/>
      <c r="EU35" s="94"/>
      <c r="EV35" s="94"/>
      <c r="EW35" s="94"/>
      <c r="EX35" s="94"/>
      <c r="EY35" s="94"/>
      <c r="EZ35" s="94"/>
    </row>
    <row r="36" spans="1:156" ht="17.100000000000001" customHeight="1" x14ac:dyDescent="0.25">
      <c r="A36" s="471"/>
      <c r="F36" s="2255"/>
      <c r="G36" s="2255"/>
      <c r="H36" s="2255"/>
      <c r="I36" s="522"/>
      <c r="J36" s="529"/>
      <c r="K36" s="2246"/>
      <c r="L36" s="2246"/>
      <c r="M36" s="2246"/>
      <c r="N36" s="2246"/>
      <c r="O36" s="530"/>
      <c r="P36" s="472"/>
      <c r="Q36" s="2227"/>
      <c r="R36" s="2227"/>
      <c r="S36" s="2227"/>
      <c r="T36" s="2227"/>
      <c r="U36" s="2227"/>
      <c r="V36" s="2227"/>
      <c r="W36" s="2227"/>
      <c r="X36" s="2227"/>
      <c r="Y36" s="496"/>
      <c r="Z36" s="2227"/>
      <c r="AA36" s="2227"/>
      <c r="AB36" s="2227"/>
      <c r="AC36" s="2227"/>
      <c r="AD36" s="2227"/>
      <c r="AE36" s="2227"/>
      <c r="AF36" s="2227"/>
      <c r="AG36" s="2227"/>
      <c r="AH36" s="496"/>
      <c r="AI36" s="2227"/>
      <c r="AJ36" s="2227"/>
      <c r="AK36" s="2227"/>
      <c r="AL36" s="2227"/>
      <c r="AM36" s="2227"/>
      <c r="AN36" s="2227"/>
      <c r="AO36" s="2227"/>
      <c r="AP36" s="2227"/>
      <c r="AQ36" s="496"/>
      <c r="AR36" s="2227"/>
      <c r="AS36" s="2227"/>
      <c r="AT36" s="2227"/>
      <c r="AU36" s="2227"/>
      <c r="AV36" s="2227"/>
      <c r="AW36" s="2227"/>
      <c r="AX36" s="2227"/>
      <c r="AY36" s="2227"/>
      <c r="AZ36" s="496"/>
      <c r="BA36" s="2227"/>
      <c r="BB36" s="2227"/>
      <c r="BC36" s="2227"/>
      <c r="BD36" s="2227"/>
      <c r="BE36" s="2227"/>
      <c r="BF36" s="2227"/>
      <c r="BG36" s="2227"/>
      <c r="BH36" s="2227"/>
      <c r="BI36" s="496"/>
      <c r="BJ36" s="2237"/>
      <c r="BK36" s="2237"/>
      <c r="BL36" s="2237"/>
      <c r="BM36" s="2237"/>
      <c r="BN36" s="2237"/>
      <c r="BO36" s="2237"/>
      <c r="BP36" s="2237"/>
      <c r="BQ36" s="2237"/>
      <c r="BR36" s="496"/>
      <c r="BS36" s="2236" t="s">
        <v>832</v>
      </c>
      <c r="BT36" s="2236"/>
      <c r="BU36" s="2236"/>
      <c r="BV36" s="2236"/>
      <c r="BW36" s="2236"/>
      <c r="BX36" s="2236"/>
      <c r="BY36" s="2236"/>
      <c r="BZ36" s="2236"/>
      <c r="CA36" s="4"/>
      <c r="CH36" s="504" t="s">
        <v>231</v>
      </c>
      <c r="CI36" s="292" t="str">
        <f>_xlfn.IFS(
AND(CQ35&lt;&gt;CI34,CQ35&lt;&gt;CI35, CQ35&lt;&gt;""), CQ35,
AND(CQ36&lt;&gt;CI34,CQ36&lt;&gt;CI35, CQ36&lt;&gt;""), CQ36,
AND(CQ37&lt;&gt;CI34,CQ37&lt;&gt;CI35, CQ37&lt;&gt;""), CQ37,
AND(CQ38&lt;&gt;CI34,CQ38&lt;&gt;CI35, CQ38&lt;&gt;""), CQ38,
AND(CZ35&lt;&gt;CI34,CZ35&lt;&gt;CI35, CZ35&lt;&gt;""), CZ35,
AND(CZ36&lt;&gt;CI34,CZ36&lt;&gt;CI35, CZ36&lt;&gt;""), CZ36,
AND(CZ37&lt;&gt;CI34,CZ37&lt;&gt;CI35, CZ37&lt;&gt;""), CZ37,
AND(CZ38&lt;&gt;CI34,CZ38&lt;&gt;CI35, CZ38&lt;&gt;""), CZ38,
AND( DI35&lt;&gt;CI34,DI35&lt;&gt;CI35, DI35&lt;&gt;""), DI35,
AND( DI36&lt;&gt;CI34,DI36&lt;&gt;CI35, DI36&lt;&gt;""), DI36,
AND( DI37&lt;&gt;CI34,DI37&lt;&gt;CI35, DI37&lt;&gt;""), DI37,
AND( DI38&lt;&gt;CI34,DI38&lt;&gt;CI35, DI38&lt;&gt;""), DI38,
AND( DR35&lt;&gt;CI34,DR35&lt;&gt;CI35, DR35&lt;&gt;""), DR35,
AND( DR36&lt;&gt;CI34,DR36&lt;&gt;CI35, DR36&lt;&gt;""), DR36,
AND( DR37&lt;&gt;CI34,DR37&lt;&gt;CI35, DR37&lt;&gt;""), DR37,
AND( DR38&lt;&gt;CI34,DR38&lt;&gt;CI35, DR38&lt;&gt;""), DR38,
AND( EA35&lt;&gt;CI34,EA35&lt;&gt;CI35, EA35&lt;&gt;""), EA35,
AND( EA36&lt;&gt;CI34,EA36&lt;&gt;CI35, EA36&lt;&gt;""), EA36,
AND( EA37&lt;&gt;CI34,EA37&lt;&gt;CI35, EA37&lt;&gt;""), EA37,
AND( EA38&lt;&gt;CI34,EA38&lt;&gt;CI35, EA38&lt;&gt;""), EA38,
AND( EJ35&lt;&gt;CI34,EJ35&lt;&gt;CI35, EJ35&lt;&gt;""), EJ35,
AND( EJ36&lt;&gt;CI34,EJ36&lt;&gt;CI35, EJ36&lt;&gt;""), EJ36,
AND( EJ37&lt;&gt;CI34,EJ37&lt;&gt;CI35, EJ37&lt;&gt;""), EJ37,
AND( EJ38&lt;&gt;CI34,EJ38&lt;&gt;CI35, EJ38&lt;&gt;""), EJ38,
TRUE,"")</f>
        <v/>
      </c>
      <c r="CJ36" s="149"/>
      <c r="CK36" s="149"/>
      <c r="CL36" s="149"/>
      <c r="CM36" s="149"/>
      <c r="CN36" s="149"/>
      <c r="CO36" s="505" t="s">
        <v>1270</v>
      </c>
      <c r="CQ36" s="509" t="str">
        <f>IF(Q36&lt;&gt;"",Q$1&amp;" "&amp;W34&amp;" "&amp;Q36,"")</f>
        <v/>
      </c>
      <c r="CR36" s="94"/>
      <c r="CS36" s="94"/>
      <c r="CT36" s="94"/>
      <c r="CU36" s="94"/>
      <c r="CV36" s="94"/>
      <c r="CW36" s="94"/>
      <c r="CX36" s="510"/>
      <c r="CY36" s="94"/>
      <c r="CZ36" s="509" t="str">
        <f>IF(Z36&lt;&gt;"",Z$1&amp;" "&amp;AF34&amp;" "&amp;Z36,"")</f>
        <v/>
      </c>
      <c r="DA36" s="94"/>
      <c r="DB36" s="94"/>
      <c r="DC36" s="94"/>
      <c r="DD36" s="94"/>
      <c r="DE36" s="94"/>
      <c r="DF36" s="94"/>
      <c r="DG36" s="510"/>
      <c r="DH36" s="94"/>
      <c r="DI36" s="509" t="str">
        <f>IF(AI36&lt;&gt;"",AI$1&amp;" "&amp;AO34&amp;" "&amp;AI36,"")</f>
        <v/>
      </c>
      <c r="DJ36" s="94"/>
      <c r="DK36" s="94"/>
      <c r="DL36" s="94"/>
      <c r="DM36" s="94"/>
      <c r="DN36" s="94"/>
      <c r="DO36" s="94"/>
      <c r="DP36" s="510"/>
      <c r="DQ36" s="94"/>
      <c r="DR36" s="509" t="str">
        <f>IF(AR36&lt;&gt;"",AR$1&amp;" "&amp;AX34&amp;" "&amp;AR36,"")</f>
        <v/>
      </c>
      <c r="DS36" s="94"/>
      <c r="DT36" s="94"/>
      <c r="DU36" s="94"/>
      <c r="DV36" s="94"/>
      <c r="DW36" s="94"/>
      <c r="DX36" s="94"/>
      <c r="DY36" s="510"/>
      <c r="DZ36" s="94"/>
      <c r="EA36" s="509" t="str">
        <f>IF(BA36&lt;&gt;"",BA$1&amp;" "&amp;BG34&amp;" "&amp;BA36,"")</f>
        <v/>
      </c>
      <c r="EB36" s="94"/>
      <c r="EC36" s="94"/>
      <c r="ED36" s="94"/>
      <c r="EE36" s="94"/>
      <c r="EF36" s="94"/>
      <c r="EG36" s="94"/>
      <c r="EH36" s="510"/>
      <c r="EI36" s="94"/>
      <c r="EJ36" s="509" t="str">
        <f>IF(BJ36&lt;&gt;"",BJ$1&amp;" "&amp;BP34&amp;" "&amp;BJ36,"")</f>
        <v/>
      </c>
      <c r="EK36" s="94"/>
      <c r="EL36" s="94"/>
      <c r="EM36" s="94"/>
      <c r="EN36" s="94"/>
      <c r="EO36" s="94"/>
      <c r="EP36" s="94"/>
      <c r="EQ36" s="510"/>
      <c r="ER36" s="94"/>
      <c r="ES36" s="292"/>
      <c r="ET36" s="94"/>
      <c r="EU36" s="94"/>
      <c r="EV36" s="94"/>
      <c r="EW36" s="94"/>
      <c r="EX36" s="94"/>
      <c r="EY36" s="94"/>
      <c r="EZ36" s="94"/>
    </row>
    <row r="37" spans="1:156" ht="17.100000000000001" customHeight="1" x14ac:dyDescent="0.15">
      <c r="A37" s="471"/>
      <c r="P37" s="472"/>
      <c r="Q37" s="2227"/>
      <c r="R37" s="2227"/>
      <c r="S37" s="2227"/>
      <c r="T37" s="2227"/>
      <c r="U37" s="2227"/>
      <c r="V37" s="2227"/>
      <c r="W37" s="2227"/>
      <c r="X37" s="2227"/>
      <c r="Y37" s="496"/>
      <c r="Z37" s="2227"/>
      <c r="AA37" s="2227"/>
      <c r="AB37" s="2227"/>
      <c r="AC37" s="2227"/>
      <c r="AD37" s="2227"/>
      <c r="AE37" s="2227"/>
      <c r="AF37" s="2227"/>
      <c r="AG37" s="2227"/>
      <c r="AH37" s="496"/>
      <c r="AI37" s="2227"/>
      <c r="AJ37" s="2227"/>
      <c r="AK37" s="2227"/>
      <c r="AL37" s="2227"/>
      <c r="AM37" s="2227"/>
      <c r="AN37" s="2227"/>
      <c r="AO37" s="2227"/>
      <c r="AP37" s="2227"/>
      <c r="AQ37" s="496"/>
      <c r="AR37" s="2227"/>
      <c r="AS37" s="2227"/>
      <c r="AT37" s="2227"/>
      <c r="AU37" s="2227"/>
      <c r="AV37" s="2227"/>
      <c r="AW37" s="2227"/>
      <c r="AX37" s="2227"/>
      <c r="AY37" s="2227"/>
      <c r="AZ37" s="496"/>
      <c r="BA37" s="2227"/>
      <c r="BB37" s="2227"/>
      <c r="BC37" s="2227"/>
      <c r="BD37" s="2227"/>
      <c r="BE37" s="2227"/>
      <c r="BF37" s="2227"/>
      <c r="BG37" s="2227"/>
      <c r="BH37" s="2227"/>
      <c r="BI37" s="496"/>
      <c r="BJ37" s="2237"/>
      <c r="BK37" s="2237"/>
      <c r="BL37" s="2237"/>
      <c r="BM37" s="2237"/>
      <c r="BN37" s="2237"/>
      <c r="BO37" s="2237"/>
      <c r="BP37" s="2237"/>
      <c r="BQ37" s="2237"/>
      <c r="BR37" s="496"/>
      <c r="BS37" s="2236" t="s">
        <v>833</v>
      </c>
      <c r="BT37" s="2236"/>
      <c r="BU37" s="2236"/>
      <c r="BV37" s="2236"/>
      <c r="BW37" s="2236"/>
      <c r="BX37" s="2236"/>
      <c r="BY37" s="2236"/>
      <c r="BZ37" s="2236"/>
      <c r="CA37" s="4"/>
      <c r="CH37" s="504" t="s">
        <v>231</v>
      </c>
      <c r="CI37" s="292" t="str">
        <f>_xlfn.IFS(
AND(CQ35&lt;&gt;CI34,CQ35&lt;&gt;CI35,CQ35&lt;&gt;CI36, CQ35&lt;&gt;""), CQ35,
AND(CQ36&lt;&gt;CI34,CQ36&lt;&gt;CI35,CQ36&lt;&gt;CI36, CQ36&lt;&gt;""), CQ36,
AND(CQ37&lt;&gt;CI34,CQ37&lt;&gt;CI35,CQ37&lt;&gt;CI36, CQ37&lt;&gt;""), CQ37,
AND(CQ38&lt;&gt;CI34,CQ38&lt;&gt;CI35,CQ38&lt;&gt;CI36, CQ38&lt;&gt;""), CQ38,
AND(CZ35&lt;&gt;CI34,CZ35&lt;&gt;CI35,CZ35&lt;&gt;CI36, CZ35&lt;&gt;""), CZ35,
AND(CZ36&lt;&gt;CI34,CZ36&lt;&gt;CI35,CZ36&lt;&gt;CI36, CZ36&lt;&gt;""), CZ36,
AND(CZ37&lt;&gt;CI34,CZ37&lt;&gt;CI35,CZ37&lt;&gt;CI36, CZ37&lt;&gt;""), CZ37,
AND(CZ38&lt;&gt;CI34,CZ38&lt;&gt;CI35,CZ38&lt;&gt;CI36, CZ38&lt;&gt;""), CZ38,
AND( DI35&lt;&gt;CI34,DI35&lt;&gt;CI35,DI35&lt;&gt;CI36, DI35&lt;&gt;""), DI35,
AND( DI36&lt;&gt;CI34,DI36&lt;&gt;CI35,DI36&lt;&gt;CI36, DI36&lt;&gt;""), DI36,
AND( DI37&lt;&gt;CI34,DI37&lt;&gt;CI35,DI37&lt;&gt;CI36, DI37&lt;&gt;""), DI37,
AND( DI38&lt;&gt;CI34,DI38&lt;&gt;CI35,DI38&lt;&gt;CI36, DI38&lt;&gt;""), DI38,
AND( DR35&lt;&gt;CI34,DR35&lt;&gt;CI35,DR35&lt;&gt;CI36, DR35&lt;&gt;""), DR35,
AND( DR36&lt;&gt;CI34,DR36&lt;&gt;CI35,DR36&lt;&gt;CI36, DR36&lt;&gt;""), DR36,
AND( DR37&lt;&gt;CI34,DR37&lt;&gt;CI35,DR37&lt;&gt;CI36, DR37&lt;&gt;""), DR37,
AND( DR38&lt;&gt;CI34,DR38&lt;&gt;CI35,DR38&lt;&gt;CI36, DR38&lt;&gt;""), DR38,
AND( EA35&lt;&gt;CI34,EA35&lt;&gt;CI35,EA35&lt;&gt;CI36, EA35&lt;&gt;""), EA35,
AND( EA36&lt;&gt;CI34,EA36&lt;&gt;CI35,EA36&lt;&gt;CI36, EA36&lt;&gt;""), EA36,
AND( EA37&lt;&gt;CI34,EA37&lt;&gt;CI35,EA37&lt;&gt;CI36, EA37&lt;&gt;""), EA37,
AND( EA38&lt;&gt;CI34,EA38&lt;&gt;CI35,EA38&lt;&gt;CI36, EA38&lt;&gt;""), EA38,
AND( EJ35&lt;&gt;CI34,EJ35&lt;&gt;CI35,EJ35&lt;&gt;CI36, EJ35&lt;&gt;""), EJ35,
AND( EJ36&lt;&gt;CI34,EJ36&lt;&gt;CI35,EJ36&lt;&gt;CI36, EJ36&lt;&gt;""), EJ36,
AND( EJ37&lt;&gt;CI34,EJ37&lt;&gt;CI35,EJ37&lt;&gt;CI36, EJ37&lt;&gt;""), EJ37,
AND( EJ38&lt;&gt;CI34,EJ38&lt;&gt;CI35,EJ38&lt;&gt;CI36, EJ38&lt;&gt;""), EJ38,
TRUE,"")</f>
        <v/>
      </c>
      <c r="CJ37" s="149"/>
      <c r="CK37" s="149"/>
      <c r="CL37" s="149"/>
      <c r="CM37" s="149"/>
      <c r="CN37" s="149"/>
      <c r="CO37" s="505" t="s">
        <v>1270</v>
      </c>
      <c r="CQ37" s="509" t="str">
        <f>IF(Q37&lt;&gt;"",Q$1&amp;" "&amp;W34&amp;" "&amp;Q37,"")</f>
        <v/>
      </c>
      <c r="CR37" s="94"/>
      <c r="CS37" s="94"/>
      <c r="CT37" s="94"/>
      <c r="CU37" s="94"/>
      <c r="CV37" s="94"/>
      <c r="CW37" s="94"/>
      <c r="CX37" s="510"/>
      <c r="CY37" s="94"/>
      <c r="CZ37" s="509" t="str">
        <f>IF(Z37&lt;&gt;"",Z$1&amp;" "&amp;AF34&amp;" "&amp;Z37,"")</f>
        <v/>
      </c>
      <c r="DA37" s="94"/>
      <c r="DB37" s="94"/>
      <c r="DC37" s="94"/>
      <c r="DD37" s="94"/>
      <c r="DE37" s="94"/>
      <c r="DF37" s="94"/>
      <c r="DG37" s="510"/>
      <c r="DH37" s="94"/>
      <c r="DI37" s="509" t="str">
        <f>IF(AI37&lt;&gt;"",AI$1&amp;" "&amp;AO34&amp;" "&amp;AI37,"")</f>
        <v/>
      </c>
      <c r="DJ37" s="94"/>
      <c r="DK37" s="94"/>
      <c r="DL37" s="94"/>
      <c r="DM37" s="94"/>
      <c r="DN37" s="94"/>
      <c r="DO37" s="94"/>
      <c r="DP37" s="510"/>
      <c r="DQ37" s="94"/>
      <c r="DR37" s="509" t="str">
        <f>IF(AR37&lt;&gt;"",AR$1&amp;" "&amp;AX34&amp;" "&amp;AR37,"")</f>
        <v/>
      </c>
      <c r="DS37" s="94"/>
      <c r="DT37" s="94"/>
      <c r="DU37" s="94"/>
      <c r="DV37" s="94"/>
      <c r="DW37" s="94"/>
      <c r="DX37" s="94"/>
      <c r="DY37" s="510"/>
      <c r="DZ37" s="94"/>
      <c r="EA37" s="509" t="str">
        <f>IF(BA37&lt;&gt;"",BA$1&amp;" "&amp;BG34&amp;" "&amp;BA37,"")</f>
        <v/>
      </c>
      <c r="EB37" s="94"/>
      <c r="EC37" s="94"/>
      <c r="ED37" s="94"/>
      <c r="EE37" s="94"/>
      <c r="EF37" s="94"/>
      <c r="EG37" s="94"/>
      <c r="EH37" s="510"/>
      <c r="EI37" s="94"/>
      <c r="EJ37" s="509" t="str">
        <f>IF(BJ37&lt;&gt;"",BJ$1&amp;" "&amp;BP34&amp;" "&amp;BJ37,"")</f>
        <v/>
      </c>
      <c r="EK37" s="94"/>
      <c r="EL37" s="94"/>
      <c r="EM37" s="94"/>
      <c r="EN37" s="94"/>
      <c r="EO37" s="94"/>
      <c r="EP37" s="94"/>
      <c r="EQ37" s="510"/>
      <c r="ER37" s="94"/>
      <c r="ES37" s="292"/>
      <c r="ET37" s="94"/>
      <c r="EU37" s="94"/>
      <c r="EV37" s="94"/>
      <c r="EW37" s="94"/>
      <c r="EX37" s="94"/>
      <c r="EY37" s="94"/>
      <c r="EZ37" s="94"/>
    </row>
    <row r="38" spans="1:156" ht="17.100000000000001" customHeight="1" x14ac:dyDescent="0.15">
      <c r="A38" s="471"/>
      <c r="P38" s="472"/>
      <c r="Q38" s="2227"/>
      <c r="R38" s="2227"/>
      <c r="S38" s="2227"/>
      <c r="T38" s="2227"/>
      <c r="U38" s="2227"/>
      <c r="V38" s="2227"/>
      <c r="W38" s="2227"/>
      <c r="X38" s="2227"/>
      <c r="Y38" s="496"/>
      <c r="Z38" s="2227"/>
      <c r="AA38" s="2227"/>
      <c r="AB38" s="2227"/>
      <c r="AC38" s="2227"/>
      <c r="AD38" s="2227"/>
      <c r="AE38" s="2227"/>
      <c r="AF38" s="2227"/>
      <c r="AG38" s="2227"/>
      <c r="AH38" s="496"/>
      <c r="AI38" s="2227"/>
      <c r="AJ38" s="2227"/>
      <c r="AK38" s="2227"/>
      <c r="AL38" s="2227"/>
      <c r="AM38" s="2227"/>
      <c r="AN38" s="2227"/>
      <c r="AO38" s="2227"/>
      <c r="AP38" s="2227"/>
      <c r="AQ38" s="496"/>
      <c r="AR38" s="2227"/>
      <c r="AS38" s="2227"/>
      <c r="AT38" s="2227"/>
      <c r="AU38" s="2227"/>
      <c r="AV38" s="2227"/>
      <c r="AW38" s="2227"/>
      <c r="AX38" s="2227"/>
      <c r="AY38" s="2227"/>
      <c r="AZ38" s="496"/>
      <c r="BA38" s="2227"/>
      <c r="BB38" s="2227"/>
      <c r="BC38" s="2227"/>
      <c r="BD38" s="2227"/>
      <c r="BE38" s="2227"/>
      <c r="BF38" s="2227"/>
      <c r="BG38" s="2227"/>
      <c r="BH38" s="2227"/>
      <c r="BI38" s="496"/>
      <c r="BJ38" s="2237"/>
      <c r="BK38" s="2237"/>
      <c r="BL38" s="2237"/>
      <c r="BM38" s="2237"/>
      <c r="BN38" s="2237"/>
      <c r="BO38" s="2237"/>
      <c r="BP38" s="2237"/>
      <c r="BQ38" s="2237"/>
      <c r="BR38" s="496"/>
      <c r="BS38" s="2236" t="s">
        <v>834</v>
      </c>
      <c r="BT38" s="2236"/>
      <c r="BU38" s="2236"/>
      <c r="BV38" s="2236"/>
      <c r="BW38" s="2236"/>
      <c r="BX38" s="2236"/>
      <c r="BY38" s="2236"/>
      <c r="BZ38" s="2236"/>
      <c r="CA38" s="4"/>
      <c r="CH38" s="504" t="s">
        <v>231</v>
      </c>
      <c r="CI38" s="292" t="str">
        <f>_xlfn.IFS(
AND(CQ35&lt;&gt;CI34,CQ35&lt;&gt;CI35,CQ35&lt;&gt;CI36, CQ35&lt;&gt;CI37, CQ35&lt;&gt;""), CQ35,
AND(CQ36&lt;&gt;CI34,CQ36&lt;&gt;CI35,CQ36&lt;&gt;CI36, CQ36&lt;&gt;CI37, CQ36&lt;&gt;""), CQ36,
AND(CQ37&lt;&gt;CI34,CQ37&lt;&gt;CI35,CQ37&lt;&gt;CI36, CQ37&lt;&gt;CI37,CQ37&lt;&gt;""), CQ37,
AND(CQ38&lt;&gt;CI34,CQ38&lt;&gt;CI35,CQ38&lt;&gt;CI36, CQ38&lt;&gt;CI37,CQ38&lt;&gt;""), CQ38,
AND(CZ35&lt;&gt;CI34,CZ35&lt;&gt;CI35,CZ35&lt;&gt;CI36, CZ35&lt;&gt;CI37,CZ35&lt;&gt;""), CZ35,
AND(CZ36&lt;&gt;CI34,CZ36&lt;&gt;CI35,CZ36&lt;&gt;CI36, CZ36&lt;&gt;CI37,CZ36&lt;&gt;""), CZ36,
AND(CZ37&lt;&gt;CI34,CZ37&lt;&gt;CI35,CZ37&lt;&gt;CI36, CZ37&lt;&gt;CI37,CZ37&lt;&gt;""), CZ37,
AND(CZ38&lt;&gt;CI34,CZ38&lt;&gt;CI35,CZ38&lt;&gt;CI36, CZ38&lt;&gt;CI37,CZ38&lt;&gt;""), CZ38,
AND( DI35&lt;&gt;CI34,DI35&lt;&gt;CI35,DI35&lt;&gt;CI36, DI35&lt;&gt;CI37, DI35&lt;&gt;""), DI35,
AND( DI36&lt;&gt;CI34,DI36&lt;&gt;CI35,DI36&lt;&gt;CI36, DI36&lt;&gt;CI37, DI36&lt;&gt;""), DI36,
AND( DI37&lt;&gt;CI34,DI37&lt;&gt;CI35,DI37&lt;&gt;CI36, DI37&lt;&gt;CI37, DI37&lt;&gt;""), DI37,
AND( DI38&lt;&gt;CI34,DI38&lt;&gt;CI35,DI38&lt;&gt;CI36, DI38&lt;&gt;CI37,DI38&lt;&gt;""), DI38,
AND( DR35&lt;&gt;CI34,DR35&lt;&gt;CI35,DR35&lt;&gt;CI36, DR35&lt;&gt;CI37,DR35&lt;&gt;""), DR35,
AND( DR36&lt;&gt;CI34,DR36&lt;&gt;CI35,DR36&lt;&gt;CI36, DR36&lt;&gt;CI37,DR36&lt;&gt;""), DR36,
AND( DR37&lt;&gt;CI34,DR37&lt;&gt;CI35,DR37&lt;&gt;CI36, DR37&lt;&gt;CI37,DR37&lt;&gt;""), DR37,
AND( DR38&lt;&gt;CI34,DR38&lt;&gt;CI35,DR38&lt;&gt;CI36, DR38&lt;&gt;CI37,DR38&lt;&gt;""), DR38,
AND( EA35&lt;&gt;CI34,EA35&lt;&gt;CI35,EA35&lt;&gt;CI36, EA35&lt;&gt;CI37,EA35&lt;&gt;""), EA35,
AND( EA36&lt;&gt;CI34,EA36&lt;&gt;CI35,EA36&lt;&gt;CI36, EA36&lt;&gt;CI37,EA36&lt;&gt;""), EA36,
AND( EA37&lt;&gt;CI34,EA37&lt;&gt;CI35,EA37&lt;&gt;CI36, EA37&lt;&gt;CI37,EA37&lt;&gt;""), EA37,
AND( EA38&lt;&gt;CI34,EA38&lt;&gt;CI35,EA38&lt;&gt;CI36, EA38&lt;&gt;CI37,EA38&lt;&gt;""), EA38,
AND( EJ35&lt;&gt;CI34,EJ35&lt;&gt;CI35,EJ35&lt;&gt;CI36, EJ35&lt;&gt;CI37,EJ35&lt;&gt;""), EJ35,
AND( EJ36&lt;&gt;CI34,EJ36&lt;&gt;CI35,EJ36&lt;&gt;CI36, EJ36&lt;&gt;CI37,EJ36&lt;&gt;""), EJ36,
AND( EJ37&lt;&gt;CI34,EJ37&lt;&gt;CI35,EJ37&lt;&gt;CI36, EJ37&lt;&gt;CI37,EJ37&lt;&gt;""), EJ37,
AND( EJ38&lt;&gt;CI34,EJ38&lt;&gt;CI35,EJ38&lt;&gt;CI36, EJ38&lt;&gt;CI37,EJ38&lt;&gt;""), EJ38,
TRUE,"")</f>
        <v/>
      </c>
      <c r="CJ38" s="149"/>
      <c r="CK38" s="149"/>
      <c r="CL38" s="149"/>
      <c r="CM38" s="149"/>
      <c r="CN38" s="149"/>
      <c r="CO38" s="505" t="s">
        <v>1270</v>
      </c>
      <c r="CQ38" s="511" t="str">
        <f>IF(Q38&lt;&gt;"",Q$1&amp;" "&amp;W34&amp;" "&amp;Q38,"")</f>
        <v/>
      </c>
      <c r="CR38" s="512"/>
      <c r="CS38" s="512"/>
      <c r="CT38" s="512"/>
      <c r="CU38" s="512"/>
      <c r="CV38" s="512"/>
      <c r="CW38" s="512"/>
      <c r="CX38" s="513"/>
      <c r="CY38" s="94"/>
      <c r="CZ38" s="511" t="str">
        <f>IF(Z38&lt;&gt;"",Z$1&amp;" "&amp;AF34&amp;" "&amp;Z38,"")</f>
        <v/>
      </c>
      <c r="DA38" s="512"/>
      <c r="DB38" s="512"/>
      <c r="DC38" s="512"/>
      <c r="DD38" s="512"/>
      <c r="DE38" s="512"/>
      <c r="DF38" s="512"/>
      <c r="DG38" s="513"/>
      <c r="DH38" s="94"/>
      <c r="DI38" s="511" t="str">
        <f>IF(AI38&lt;&gt;"",AI$1&amp;" "&amp;AO34&amp;" "&amp;AI38,"")</f>
        <v/>
      </c>
      <c r="DJ38" s="512"/>
      <c r="DK38" s="512"/>
      <c r="DL38" s="512"/>
      <c r="DM38" s="512"/>
      <c r="DN38" s="512"/>
      <c r="DO38" s="512"/>
      <c r="DP38" s="513"/>
      <c r="DQ38" s="94"/>
      <c r="DR38" s="511" t="str">
        <f>IF(AR38&lt;&gt;"",AR$1&amp;" "&amp;AX34&amp;" "&amp;AR38,"")</f>
        <v/>
      </c>
      <c r="DS38" s="512"/>
      <c r="DT38" s="512"/>
      <c r="DU38" s="512"/>
      <c r="DV38" s="512"/>
      <c r="DW38" s="512"/>
      <c r="DX38" s="512"/>
      <c r="DY38" s="513"/>
      <c r="DZ38" s="94"/>
      <c r="EA38" s="511" t="str">
        <f>IF(BA38&lt;&gt;"",BA$1&amp;" "&amp;BG34&amp;" "&amp;BA38,"")</f>
        <v/>
      </c>
      <c r="EB38" s="512"/>
      <c r="EC38" s="512"/>
      <c r="ED38" s="512"/>
      <c r="EE38" s="512"/>
      <c r="EF38" s="512"/>
      <c r="EG38" s="512"/>
      <c r="EH38" s="513"/>
      <c r="EI38" s="94"/>
      <c r="EJ38" s="511" t="str">
        <f>IF(BJ38&lt;&gt;"",BJ$1&amp;" "&amp;BP34&amp;" "&amp;BJ38,"")</f>
        <v/>
      </c>
      <c r="EK38" s="512"/>
      <c r="EL38" s="512"/>
      <c r="EM38" s="512"/>
      <c r="EN38" s="512"/>
      <c r="EO38" s="512"/>
      <c r="EP38" s="512"/>
      <c r="EQ38" s="513"/>
      <c r="ER38" s="94"/>
      <c r="ES38" s="292"/>
      <c r="ET38" s="94"/>
      <c r="EU38" s="94"/>
      <c r="EV38" s="94"/>
      <c r="EW38" s="94"/>
      <c r="EX38" s="94"/>
      <c r="EY38" s="94"/>
      <c r="EZ38" s="94"/>
    </row>
    <row r="39" spans="1:156" ht="17.100000000000001" customHeight="1" x14ac:dyDescent="0.15">
      <c r="A39" s="471"/>
      <c r="B39" s="9"/>
      <c r="C39" s="118"/>
      <c r="D39" s="118"/>
      <c r="E39" s="9"/>
      <c r="F39" s="9"/>
      <c r="G39" s="118" t="s">
        <v>1</v>
      </c>
      <c r="H39" s="14"/>
      <c r="I39" s="10"/>
      <c r="J39" s="9"/>
      <c r="K39" s="9"/>
      <c r="L39" s="9"/>
      <c r="M39" s="9"/>
      <c r="N39" s="10"/>
      <c r="O39" s="9"/>
      <c r="P39" s="472"/>
      <c r="Q39" s="535"/>
      <c r="R39" s="535"/>
      <c r="S39" s="535"/>
      <c r="T39" s="535"/>
      <c r="U39" s="535"/>
      <c r="V39" s="535"/>
      <c r="W39" s="535"/>
      <c r="X39" s="535"/>
      <c r="Y39" s="520"/>
      <c r="Z39" s="535"/>
      <c r="AA39" s="535"/>
      <c r="AB39" s="535"/>
      <c r="AC39" s="535"/>
      <c r="AD39" s="535"/>
      <c r="AE39" s="535"/>
      <c r="AF39" s="535"/>
      <c r="AG39" s="535"/>
      <c r="AH39" s="520"/>
      <c r="AI39" s="535"/>
      <c r="AJ39" s="535"/>
      <c r="AK39" s="535"/>
      <c r="AL39" s="535"/>
      <c r="AM39" s="535"/>
      <c r="AN39" s="535"/>
      <c r="AO39" s="535"/>
      <c r="AP39" s="535"/>
      <c r="AQ39" s="520"/>
      <c r="AR39" s="535"/>
      <c r="AS39" s="535"/>
      <c r="AT39" s="535"/>
      <c r="AU39" s="535"/>
      <c r="AV39" s="535"/>
      <c r="AW39" s="535"/>
      <c r="AX39" s="535"/>
      <c r="AY39" s="535"/>
      <c r="AZ39" s="520"/>
      <c r="BA39" s="535"/>
      <c r="BB39" s="535"/>
      <c r="BC39" s="535"/>
      <c r="BD39" s="535"/>
      <c r="BE39" s="535"/>
      <c r="BF39" s="535"/>
      <c r="BG39" s="535"/>
      <c r="BH39" s="535"/>
      <c r="BI39" s="520"/>
      <c r="BJ39" s="535"/>
      <c r="BK39" s="535"/>
      <c r="BL39" s="535"/>
      <c r="BM39" s="535"/>
      <c r="BN39" s="535"/>
      <c r="BO39" s="535"/>
      <c r="BP39" s="535"/>
      <c r="BQ39" s="535"/>
      <c r="BR39" s="520"/>
      <c r="BS39" s="535"/>
      <c r="BT39" s="535"/>
      <c r="BU39" s="535"/>
      <c r="BV39" s="535"/>
      <c r="BW39" s="535"/>
      <c r="BX39" s="118" t="s">
        <v>1</v>
      </c>
      <c r="BY39" s="10"/>
      <c r="BZ39" s="535"/>
      <c r="CA39" s="4"/>
      <c r="CH39" s="516" t="s">
        <v>231</v>
      </c>
      <c r="CI39" s="517" t="str">
        <f>_xlfn.IFS(
AND(CQ35&lt;&gt;CI34,CQ35&lt;&gt;CI35,CQ35&lt;&gt;CI36, CQ35&lt;&gt;CI37, CQ35&lt;&gt;CI38, CQ35&lt;&gt;""), CQ35,
AND(CQ36&lt;&gt;CI34,CQ36&lt;&gt;CI35,CQ36&lt;&gt;CI36, CQ36&lt;&gt;CI37, CQ36&lt;&gt;CI38, CQ36&lt;&gt;""), CQ36,
AND(CQ37&lt;&gt;CI34,CQ37&lt;&gt;CI35,CQ37&lt;&gt;CI36, CQ37&lt;&gt;CI37, CQ37&lt;&gt;CI38, CQ37&lt;&gt;""), CQ37,
AND(CQ38&lt;&gt;CI34,CQ38&lt;&gt;CI35,CQ38&lt;&gt;CI36, CQ38&lt;&gt;CI37, CQ38&lt;&gt;CI38, CQ38&lt;&gt;""), CQ38,
AND(CZ35&lt;&gt;CI34,CZ35&lt;&gt;CI35,CZ35&lt;&gt;CI36, CZ35&lt;&gt;CI37, CZ35&lt;&gt;CI38, CZ35&lt;&gt;""), CZ35,
AND(CZ36&lt;&gt;CI34,CZ36&lt;&gt;CI35,CZ36&lt;&gt;CI36, CZ36&lt;&gt;CI37, CZ36&lt;&gt;CI38, CZ36&lt;&gt;""), CZ36,
AND(CZ37&lt;&gt;CI34,CZ37&lt;&gt;CI35,CZ37&lt;&gt;CI36, CZ37&lt;&gt;CI37, CZ37&lt;&gt;CI38, CZ37&lt;&gt;""), CZ37,
AND(CZ38&lt;&gt;CI34,CZ38&lt;&gt;CI35,CZ38&lt;&gt;CI36, CZ38&lt;&gt;CI37, CZ38&lt;&gt;CI38, CZ38&lt;&gt;""), CZ38,
AND( DI35&lt;&gt;CI34,DI35&lt;&gt;CI35,DI35&lt;&gt;CI36, DI35&lt;&gt;CI37, DI35&lt;&gt;CI38, DI35&lt;&gt;""), DI35,
AND( DI36&lt;&gt;CI34,DI36&lt;&gt;CI35,DI36&lt;&gt;CI36, DI36&lt;&gt;CI37, DI36&lt;&gt;CI38, DI36&lt;&gt;""), DI36,
AND( DI37&lt;&gt;CI34,DI37&lt;&gt;CI35,DI37&lt;&gt;CI36, DI37&lt;&gt;CI37, DI37&lt;&gt;CI38, DI37&lt;&gt;""), DI37,
AND( DI38&lt;&gt;CI34,DI38&lt;&gt;CI35,DI38&lt;&gt;CI36, DI38&lt;&gt;CI37, DI38&lt;&gt;CI38, DI38&lt;&gt;""), DI38,
AND( DR35&lt;&gt;CI34,DR35&lt;&gt;CI35,DR35&lt;&gt;CI36, DR35&lt;&gt;CI37, DR35&lt;&gt;CI38, DR35&lt;&gt;""), DR35,
AND( DR36&lt;&gt;CI34,DR36&lt;&gt;CI35,DR36&lt;&gt;CI36, DR36&lt;&gt;CI37, DR36&lt;&gt;CI38, DR36&lt;&gt;""), DR36,
AND( DR37&lt;&gt;CI34,DR37&lt;&gt;CI35,DR37&lt;&gt;CI36, DR37&lt;&gt;CI37, DR37&lt;&gt;CI38, DR37&lt;&gt;""), DR37,
AND( DR38&lt;&gt;CI34,DR38&lt;&gt;CI35,DR38&lt;&gt;CI36, DR38&lt;&gt;CI37, DR38&lt;&gt;CI38, DR38&lt;&gt;""), DR38,
AND( EA35&lt;&gt;CI34,EA35&lt;&gt;CI35,EA35&lt;&gt;CI36, EA35&lt;&gt;CI37, EA35&lt;&gt;CI38, EA35&lt;&gt;""), EA35,
AND( EA36&lt;&gt;CI34,EA36&lt;&gt;CI35,EA36&lt;&gt;CI36, EA36&lt;&gt;CI37, EA36&lt;&gt;CI38, EA36&lt;&gt;""), EA36,
AND( EA37&lt;&gt;CI34,EA37&lt;&gt;CI35,EA37&lt;&gt;CI36, EA37&lt;&gt;CI37, EA37&lt;&gt;CI38, EA37&lt;&gt;""), EA37,
AND( EA38&lt;&gt;CI34,EA38&lt;&gt;CI35,EA38&lt;&gt;CI36, EA38&lt;&gt;CI37, EA38&lt;&gt;CI38, EA38&lt;&gt;""), EA38,
AND( EJ35&lt;&gt;CI34,EJ35&lt;&gt;CI35,EJ35&lt;&gt;CI36, EJ35&lt;&gt;CI37, EJ35&lt;&gt;CI38, EJ35&lt;&gt;""), EJ35,
AND( EJ36&lt;&gt;CI34,EJ36&lt;&gt;CI35,EJ36&lt;&gt;CI36, EJ36&lt;&gt;CI37, EJ36&lt;&gt;CI38, EJ36&lt;&gt;""), EJ36,
AND( EJ37&lt;&gt;CI34,EJ37&lt;&gt;CI35,EJ37&lt;&gt;CI36, EJ37&lt;&gt;CI37, EJ37&lt;&gt;CI38, EJ37&lt;&gt;""), EJ37,
AND( EJ38&lt;&gt;CI34,EJ38&lt;&gt;CI35,EJ38&lt;&gt;CI36, EJ38&lt;&gt;CI37, EJ38&lt;&gt;CI38, EJ38&lt;&gt;""), EJ38,
TRUE,"")</f>
        <v/>
      </c>
      <c r="CJ39" s="518"/>
      <c r="CK39" s="518"/>
      <c r="CL39" s="518"/>
      <c r="CM39" s="518"/>
      <c r="CN39" s="518"/>
      <c r="CO39" s="519" t="s">
        <v>1270</v>
      </c>
    </row>
    <row r="40" spans="1:156" ht="17.100000000000001" customHeight="1" x14ac:dyDescent="0.15">
      <c r="C40" s="119"/>
      <c r="D40" s="119"/>
      <c r="G40" s="119" t="s">
        <v>1</v>
      </c>
      <c r="BX40" s="119" t="s">
        <v>1</v>
      </c>
      <c r="BY40" s="15"/>
    </row>
    <row r="41" spans="1:156" ht="17.100000000000001" customHeight="1" x14ac:dyDescent="0.25">
      <c r="A41" s="2"/>
      <c r="C41" s="119"/>
      <c r="D41" s="119"/>
      <c r="G41" s="119" t="s">
        <v>1</v>
      </c>
      <c r="BF41" s="536"/>
      <c r="BX41" s="119" t="s">
        <v>1</v>
      </c>
      <c r="BY41" s="15"/>
    </row>
    <row r="42" spans="1:156" ht="17.100000000000001" customHeight="1" x14ac:dyDescent="0.25">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E42" s="2243" t="s">
        <v>62</v>
      </c>
      <c r="BF42" s="2243"/>
      <c r="BG42" s="2243"/>
      <c r="BH42" s="2243"/>
      <c r="BI42" s="537"/>
      <c r="BJ42" s="538"/>
      <c r="BK42" s="538"/>
      <c r="BL42" s="538"/>
      <c r="BM42" s="538"/>
      <c r="BN42" s="538"/>
      <c r="BO42" s="538"/>
      <c r="BP42" s="539"/>
      <c r="BQ42" s="539"/>
      <c r="BR42" s="539"/>
      <c r="BS42" s="539"/>
      <c r="BT42" s="539"/>
      <c r="BU42" s="539"/>
      <c r="BV42" s="540"/>
      <c r="BW42" s="2262" t="s">
        <v>63</v>
      </c>
      <c r="BX42" s="2262"/>
      <c r="BY42" s="2262"/>
      <c r="BZ42" s="2262"/>
    </row>
    <row r="43" spans="1:156" ht="17.100000000000001" customHeight="1" x14ac:dyDescent="0.25">
      <c r="A43" s="2"/>
      <c r="B43" s="541"/>
      <c r="C43" s="541"/>
      <c r="D43" s="3"/>
      <c r="E43" s="3"/>
      <c r="F43" s="3"/>
      <c r="G43" s="3"/>
      <c r="H43" s="3"/>
      <c r="I43" s="3"/>
      <c r="J43" s="3"/>
      <c r="K43" s="3"/>
      <c r="L43" s="3"/>
      <c r="M43" s="3"/>
      <c r="N43" s="3"/>
      <c r="O43" s="3"/>
      <c r="P43" s="542"/>
      <c r="Q43" s="3"/>
      <c r="R43" s="3"/>
      <c r="S43" s="3"/>
      <c r="T43" s="3"/>
      <c r="U43" s="3"/>
      <c r="V43" s="3"/>
      <c r="W43" s="3"/>
      <c r="X43" s="3"/>
      <c r="Y43" s="3"/>
      <c r="Z43" s="3"/>
      <c r="AA43" s="3"/>
      <c r="AB43" s="3"/>
      <c r="AC43" s="3"/>
      <c r="AD43" s="3"/>
      <c r="AE43" s="3"/>
      <c r="AF43" s="3"/>
      <c r="AG43" s="3"/>
      <c r="AH43" s="3"/>
      <c r="AI43" s="3"/>
      <c r="AJ43" s="3"/>
      <c r="AK43" s="3"/>
      <c r="AL43" s="3"/>
      <c r="AM43" s="3"/>
      <c r="AN43" s="3"/>
      <c r="AO43" s="542"/>
      <c r="AP43" s="3"/>
      <c r="AQ43" s="3"/>
      <c r="AR43" s="3"/>
      <c r="AS43" s="3"/>
      <c r="AT43" s="3"/>
      <c r="AU43" s="3"/>
      <c r="AV43" s="3"/>
      <c r="AW43" s="3"/>
      <c r="AX43" s="3"/>
      <c r="AY43" s="3"/>
      <c r="AZ43" s="3"/>
      <c r="BA43" s="3"/>
      <c r="BB43" s="3"/>
      <c r="BC43" s="3"/>
      <c r="BE43" s="2243"/>
      <c r="BF43" s="2243"/>
      <c r="BG43" s="2243"/>
      <c r="BH43" s="2243"/>
      <c r="BI43" s="537"/>
      <c r="BJ43" s="538"/>
      <c r="BK43" s="538"/>
      <c r="BL43" s="538"/>
      <c r="BM43" s="538"/>
      <c r="BN43" s="538"/>
      <c r="BO43" s="538"/>
      <c r="BP43" s="539"/>
      <c r="BQ43" s="539"/>
      <c r="BR43" s="539"/>
      <c r="BS43" s="539"/>
      <c r="BT43" s="539"/>
      <c r="BU43" s="539"/>
      <c r="BV43" s="540"/>
      <c r="BW43" s="2262"/>
      <c r="BX43" s="2262"/>
      <c r="BY43" s="2262"/>
      <c r="BZ43" s="2262"/>
    </row>
    <row r="44" spans="1:156" ht="17.100000000000001" customHeight="1" x14ac:dyDescent="0.15">
      <c r="B44" s="541"/>
      <c r="C44" s="541"/>
      <c r="D44" s="543"/>
      <c r="E44" s="544"/>
      <c r="F44" s="544"/>
      <c r="G44" s="544"/>
      <c r="H44" s="544"/>
      <c r="I44" s="544"/>
      <c r="J44" s="544"/>
      <c r="K44" s="544"/>
      <c r="L44" s="544"/>
      <c r="M44" s="544"/>
      <c r="N44" s="544"/>
      <c r="O44" s="544"/>
      <c r="P44" s="544"/>
      <c r="Q44" s="544"/>
      <c r="R44" s="544"/>
      <c r="S44" s="544"/>
      <c r="T44" s="544"/>
      <c r="U44" s="544"/>
      <c r="V44" s="544"/>
      <c r="W44" s="544"/>
      <c r="X44" s="544"/>
      <c r="Y44" s="544"/>
      <c r="Z44" s="544"/>
      <c r="AA44" s="544"/>
      <c r="AB44" s="545"/>
      <c r="AC44" s="543"/>
      <c r="AD44" s="544"/>
      <c r="AE44" s="544"/>
      <c r="AF44" s="544"/>
      <c r="AG44" s="544"/>
      <c r="AH44" s="544"/>
      <c r="AI44" s="544"/>
      <c r="AJ44" s="544"/>
      <c r="AK44" s="544"/>
      <c r="AL44" s="544"/>
      <c r="AM44" s="544"/>
      <c r="AN44" s="544"/>
      <c r="AO44" s="544"/>
      <c r="AP44" s="544"/>
      <c r="AQ44" s="544"/>
      <c r="AR44" s="544"/>
      <c r="AS44" s="544"/>
      <c r="AT44" s="544"/>
      <c r="AU44" s="544"/>
      <c r="AV44" s="544"/>
      <c r="AW44" s="544"/>
      <c r="AX44" s="544"/>
      <c r="AY44" s="544"/>
      <c r="AZ44" s="544"/>
      <c r="BA44" s="545"/>
      <c r="BB44" s="541"/>
      <c r="BC44" s="541"/>
      <c r="BE44" s="538"/>
      <c r="BF44" s="538"/>
      <c r="BG44" s="538"/>
      <c r="BH44" s="538"/>
      <c r="BI44" s="538"/>
      <c r="BJ44" s="538"/>
      <c r="BK44" s="538"/>
      <c r="BL44" s="538"/>
      <c r="BM44" s="538"/>
      <c r="BN44" s="538"/>
      <c r="BO44" s="538"/>
      <c r="BP44" s="539"/>
      <c r="BQ44" s="539"/>
      <c r="BR44" s="539"/>
      <c r="BS44" s="539"/>
      <c r="BT44" s="539"/>
      <c r="BU44" s="539"/>
      <c r="BV44" s="539"/>
      <c r="BW44" s="539"/>
      <c r="BX44" s="539"/>
      <c r="BY44" s="539"/>
      <c r="BZ44" s="539"/>
    </row>
    <row r="45" spans="1:156" ht="17.100000000000001" customHeight="1" x14ac:dyDescent="0.15">
      <c r="A45" s="2"/>
      <c r="B45" s="541"/>
      <c r="C45" s="541"/>
      <c r="D45" s="546">
        <v>1</v>
      </c>
      <c r="E45" s="2239" t="s">
        <v>72</v>
      </c>
      <c r="F45" s="2239"/>
      <c r="G45" s="2239"/>
      <c r="H45" s="2239"/>
      <c r="I45" s="2239"/>
      <c r="J45" s="2239">
        <v>1</v>
      </c>
      <c r="K45" s="2239"/>
      <c r="L45" s="547">
        <v>2</v>
      </c>
      <c r="M45" s="2239" t="s">
        <v>70</v>
      </c>
      <c r="N45" s="2239" t="s">
        <v>339</v>
      </c>
      <c r="O45" s="2239"/>
      <c r="P45" s="2239"/>
      <c r="Q45" s="2239"/>
      <c r="R45" s="2239">
        <v>2</v>
      </c>
      <c r="S45" s="2239"/>
      <c r="T45" s="547">
        <v>3</v>
      </c>
      <c r="U45" s="2239" t="s">
        <v>68</v>
      </c>
      <c r="V45" s="2239"/>
      <c r="W45" s="2239"/>
      <c r="X45" s="2239"/>
      <c r="Y45" s="2239"/>
      <c r="Z45" s="2239">
        <v>3</v>
      </c>
      <c r="AA45" s="2239"/>
      <c r="AB45" s="548"/>
      <c r="AC45" s="546">
        <v>4</v>
      </c>
      <c r="AD45" s="2239" t="s">
        <v>66</v>
      </c>
      <c r="AE45" s="2239"/>
      <c r="AF45" s="2239"/>
      <c r="AG45" s="2239"/>
      <c r="AH45" s="2239"/>
      <c r="AI45" s="2239"/>
      <c r="AJ45" s="2239"/>
      <c r="AK45" s="547">
        <v>5</v>
      </c>
      <c r="AL45" s="2239" t="s">
        <v>64</v>
      </c>
      <c r="AM45" s="2239"/>
      <c r="AN45" s="2239"/>
      <c r="AO45" s="2239"/>
      <c r="AP45" s="2239"/>
      <c r="AQ45" s="2239"/>
      <c r="AR45" s="2239"/>
      <c r="AS45" s="547">
        <v>6</v>
      </c>
      <c r="AT45" s="2239" t="s">
        <v>65</v>
      </c>
      <c r="AU45" s="2239"/>
      <c r="AV45" s="2239"/>
      <c r="AW45" s="2239"/>
      <c r="AX45" s="2239"/>
      <c r="AY45" s="2239"/>
      <c r="AZ45" s="2239"/>
      <c r="BA45" s="548"/>
      <c r="BB45" s="541"/>
      <c r="BC45" s="541"/>
      <c r="BE45" s="538"/>
      <c r="BF45" s="538"/>
      <c r="BG45" s="538"/>
      <c r="BH45" s="538"/>
      <c r="BI45" s="538"/>
      <c r="BJ45" s="538"/>
      <c r="BK45" s="538"/>
      <c r="BL45" s="2240" t="s">
        <v>64</v>
      </c>
      <c r="BM45" s="2240"/>
      <c r="BN45" s="2240"/>
      <c r="BO45" s="538"/>
      <c r="BP45" s="539"/>
      <c r="BQ45" s="2241" t="s">
        <v>65</v>
      </c>
      <c r="BR45" s="2241"/>
      <c r="BS45" s="2241"/>
      <c r="BT45" s="539"/>
      <c r="BU45" s="539"/>
      <c r="BV45" s="539"/>
      <c r="BW45" s="539"/>
      <c r="BX45" s="539"/>
      <c r="BY45" s="539"/>
      <c r="BZ45" s="539"/>
    </row>
    <row r="46" spans="1:156" ht="17.100000000000001" customHeight="1" x14ac:dyDescent="0.15">
      <c r="B46" s="541"/>
      <c r="C46" s="541"/>
      <c r="D46" s="549"/>
      <c r="E46" s="2231"/>
      <c r="F46" s="2231"/>
      <c r="G46" s="2231"/>
      <c r="H46" s="2231"/>
      <c r="I46" s="2231"/>
      <c r="J46" s="2231"/>
      <c r="K46" s="2231"/>
      <c r="L46" s="541"/>
      <c r="M46" s="2231"/>
      <c r="N46" s="2231"/>
      <c r="O46" s="2231"/>
      <c r="P46" s="2231"/>
      <c r="Q46" s="2231"/>
      <c r="R46" s="2231"/>
      <c r="S46" s="2231"/>
      <c r="T46" s="541"/>
      <c r="U46" s="2231"/>
      <c r="V46" s="2231"/>
      <c r="W46" s="2231"/>
      <c r="X46" s="2231"/>
      <c r="Y46" s="2231"/>
      <c r="Z46" s="2231"/>
      <c r="AA46" s="2231"/>
      <c r="AB46" s="548"/>
      <c r="AC46" s="549"/>
      <c r="AD46" s="2231"/>
      <c r="AE46" s="2231"/>
      <c r="AF46" s="2231"/>
      <c r="AG46" s="2231"/>
      <c r="AH46" s="2231"/>
      <c r="AI46" s="2231"/>
      <c r="AJ46" s="2231"/>
      <c r="AK46" s="541"/>
      <c r="AL46" s="2231"/>
      <c r="AM46" s="2231"/>
      <c r="AN46" s="2231"/>
      <c r="AO46" s="2231"/>
      <c r="AP46" s="2231"/>
      <c r="AQ46" s="2231"/>
      <c r="AR46" s="2231"/>
      <c r="AS46" s="541"/>
      <c r="AT46" s="2231"/>
      <c r="AU46" s="2231"/>
      <c r="AV46" s="2231"/>
      <c r="AW46" s="2231"/>
      <c r="AX46" s="2231"/>
      <c r="AY46" s="2231"/>
      <c r="AZ46" s="2231"/>
      <c r="BA46" s="548"/>
      <c r="BB46" s="541"/>
      <c r="BC46" s="541"/>
      <c r="BE46" s="538"/>
      <c r="BF46" s="538"/>
      <c r="BG46" s="538"/>
      <c r="BH46" s="538"/>
      <c r="BI46" s="538"/>
      <c r="BJ46" s="538"/>
      <c r="BK46" s="538"/>
      <c r="BL46" s="538"/>
      <c r="BM46" s="538"/>
      <c r="BN46" s="538"/>
      <c r="BO46" s="538"/>
      <c r="BP46" s="539"/>
      <c r="BQ46" s="539"/>
      <c r="BR46" s="539"/>
      <c r="BS46" s="539"/>
      <c r="BT46" s="539"/>
      <c r="BU46" s="539"/>
      <c r="BV46" s="539"/>
      <c r="BW46" s="539"/>
      <c r="BX46" s="539"/>
      <c r="BY46" s="539"/>
      <c r="BZ46" s="539"/>
    </row>
    <row r="47" spans="1:156" ht="17.100000000000001" customHeight="1" x14ac:dyDescent="0.15">
      <c r="A47" s="2"/>
      <c r="B47" s="541"/>
      <c r="C47" s="541"/>
      <c r="D47" s="549"/>
      <c r="E47" s="2231"/>
      <c r="F47" s="2231"/>
      <c r="G47" s="2231"/>
      <c r="H47" s="2231"/>
      <c r="I47" s="2231"/>
      <c r="J47" s="2231"/>
      <c r="K47" s="2231"/>
      <c r="L47" s="541"/>
      <c r="M47" s="2231"/>
      <c r="N47" s="2231"/>
      <c r="O47" s="2231"/>
      <c r="P47" s="2231"/>
      <c r="Q47" s="2231"/>
      <c r="R47" s="2231"/>
      <c r="S47" s="2231"/>
      <c r="T47" s="541"/>
      <c r="U47" s="2231"/>
      <c r="V47" s="2231"/>
      <c r="W47" s="2231"/>
      <c r="X47" s="2231"/>
      <c r="Y47" s="2231"/>
      <c r="Z47" s="2231"/>
      <c r="AA47" s="2231"/>
      <c r="AB47" s="548"/>
      <c r="AC47" s="549"/>
      <c r="AD47" s="2231"/>
      <c r="AE47" s="2231"/>
      <c r="AF47" s="2231"/>
      <c r="AG47" s="2231"/>
      <c r="AH47" s="2231"/>
      <c r="AI47" s="2231"/>
      <c r="AJ47" s="2231"/>
      <c r="AK47" s="541"/>
      <c r="AL47" s="2231"/>
      <c r="AM47" s="2231"/>
      <c r="AN47" s="2231"/>
      <c r="AO47" s="2231"/>
      <c r="AP47" s="2231"/>
      <c r="AQ47" s="2231"/>
      <c r="AR47" s="2231"/>
      <c r="AS47" s="541"/>
      <c r="AT47" s="2231"/>
      <c r="AU47" s="2231"/>
      <c r="AV47" s="2231"/>
      <c r="AW47" s="2231"/>
      <c r="AX47" s="2231"/>
      <c r="AY47" s="2231"/>
      <c r="AZ47" s="2231"/>
      <c r="BA47" s="548"/>
      <c r="BB47" s="541"/>
      <c r="BC47" s="541"/>
      <c r="BE47" s="538"/>
      <c r="BF47" s="538"/>
      <c r="BG47" s="538"/>
      <c r="BH47" s="538"/>
      <c r="BI47" s="538"/>
      <c r="BJ47" s="538"/>
      <c r="BK47" s="538"/>
      <c r="BL47" s="538"/>
      <c r="BM47" s="538"/>
      <c r="BN47" s="538"/>
      <c r="BO47" s="538"/>
      <c r="BP47" s="539"/>
      <c r="BQ47" s="539"/>
      <c r="BR47" s="539"/>
      <c r="BS47" s="539"/>
      <c r="BT47" s="539"/>
      <c r="BU47" s="539"/>
      <c r="BV47" s="539"/>
      <c r="BW47" s="539"/>
      <c r="BX47" s="539"/>
      <c r="BY47" s="539"/>
      <c r="BZ47" s="539"/>
    </row>
    <row r="48" spans="1:156" ht="17.100000000000001" customHeight="1" x14ac:dyDescent="0.15">
      <c r="B48" s="541"/>
      <c r="C48" s="541"/>
      <c r="D48" s="549"/>
      <c r="E48" s="2231"/>
      <c r="F48" s="2231"/>
      <c r="G48" s="2231"/>
      <c r="H48" s="2231"/>
      <c r="I48" s="2231"/>
      <c r="J48" s="2231"/>
      <c r="K48" s="2231"/>
      <c r="L48" s="541"/>
      <c r="M48" s="2231"/>
      <c r="N48" s="2231"/>
      <c r="O48" s="2231"/>
      <c r="P48" s="2231"/>
      <c r="Q48" s="2231"/>
      <c r="R48" s="2231"/>
      <c r="S48" s="2231"/>
      <c r="T48" s="541"/>
      <c r="U48" s="2231"/>
      <c r="V48" s="2231"/>
      <c r="W48" s="2231"/>
      <c r="X48" s="2231"/>
      <c r="Y48" s="2231"/>
      <c r="Z48" s="2231"/>
      <c r="AA48" s="2231"/>
      <c r="AB48" s="548"/>
      <c r="AC48" s="549"/>
      <c r="AD48" s="2231"/>
      <c r="AE48" s="2231"/>
      <c r="AF48" s="2231"/>
      <c r="AG48" s="2231"/>
      <c r="AH48" s="2231"/>
      <c r="AI48" s="2231"/>
      <c r="AJ48" s="2231"/>
      <c r="AK48" s="541"/>
      <c r="AL48" s="2231"/>
      <c r="AM48" s="2231"/>
      <c r="AN48" s="2231"/>
      <c r="AO48" s="2231"/>
      <c r="AP48" s="2231"/>
      <c r="AQ48" s="2231"/>
      <c r="AR48" s="2231"/>
      <c r="AS48" s="541"/>
      <c r="AT48" s="2231"/>
      <c r="AU48" s="2231"/>
      <c r="AV48" s="2231"/>
      <c r="AW48" s="2231"/>
      <c r="AX48" s="2231"/>
      <c r="AY48" s="2231"/>
      <c r="AZ48" s="2231"/>
      <c r="BA48" s="548"/>
      <c r="BB48" s="541"/>
      <c r="BC48" s="541"/>
      <c r="BE48" s="538"/>
      <c r="BF48" s="538"/>
      <c r="BG48" s="538"/>
      <c r="BH48" s="538"/>
      <c r="BI48" s="2242" t="s">
        <v>66</v>
      </c>
      <c r="BJ48" s="2242"/>
      <c r="BK48" s="2242"/>
      <c r="BL48" s="538"/>
      <c r="BM48" s="538"/>
      <c r="BN48" s="538"/>
      <c r="BO48" s="550"/>
      <c r="BP48" s="551"/>
      <c r="BQ48" s="539"/>
      <c r="BR48" s="539"/>
      <c r="BS48" s="539"/>
      <c r="BT48" s="2232" t="s">
        <v>67</v>
      </c>
      <c r="BU48" s="2232"/>
      <c r="BV48" s="2232"/>
      <c r="BW48" s="539"/>
      <c r="BX48" s="539"/>
      <c r="BY48" s="539"/>
      <c r="BZ48" s="539"/>
    </row>
    <row r="49" spans="1:88" ht="17.100000000000001" customHeight="1" x14ac:dyDescent="0.15">
      <c r="A49" s="2"/>
      <c r="B49" s="541"/>
      <c r="C49" s="541"/>
      <c r="D49" s="549"/>
      <c r="E49" s="2231"/>
      <c r="F49" s="2231"/>
      <c r="G49" s="2231"/>
      <c r="H49" s="2231"/>
      <c r="I49" s="2231"/>
      <c r="J49" s="2231"/>
      <c r="K49" s="2231"/>
      <c r="L49" s="541"/>
      <c r="M49" s="2231"/>
      <c r="N49" s="2231"/>
      <c r="O49" s="2231"/>
      <c r="P49" s="2231"/>
      <c r="Q49" s="2231"/>
      <c r="R49" s="2231"/>
      <c r="S49" s="2231"/>
      <c r="T49" s="541"/>
      <c r="U49" s="2231"/>
      <c r="V49" s="2231"/>
      <c r="W49" s="2231"/>
      <c r="X49" s="2231"/>
      <c r="Y49" s="2231"/>
      <c r="Z49" s="2231"/>
      <c r="AA49" s="2231"/>
      <c r="AB49" s="548"/>
      <c r="AC49" s="549"/>
      <c r="AD49" s="2231"/>
      <c r="AE49" s="2231"/>
      <c r="AF49" s="2231"/>
      <c r="AG49" s="2231"/>
      <c r="AH49" s="2231"/>
      <c r="AI49" s="2231"/>
      <c r="AJ49" s="2231"/>
      <c r="AK49" s="541"/>
      <c r="AL49" s="2231"/>
      <c r="AM49" s="2231"/>
      <c r="AN49" s="2231"/>
      <c r="AO49" s="2231"/>
      <c r="AP49" s="2231"/>
      <c r="AQ49" s="2231"/>
      <c r="AR49" s="2231"/>
      <c r="AS49" s="541"/>
      <c r="AT49" s="2231"/>
      <c r="AU49" s="2231"/>
      <c r="AV49" s="2231"/>
      <c r="AW49" s="2231"/>
      <c r="AX49" s="2231"/>
      <c r="AY49" s="2231"/>
      <c r="AZ49" s="2231"/>
      <c r="BA49" s="548"/>
      <c r="BB49" s="541"/>
      <c r="BC49" s="541"/>
      <c r="BE49" s="538"/>
      <c r="BF49" s="538"/>
      <c r="BG49" s="538"/>
      <c r="BH49" s="538"/>
      <c r="BI49" s="538"/>
      <c r="BJ49" s="538"/>
      <c r="BK49" s="538"/>
      <c r="BL49" s="538"/>
      <c r="BM49" s="538"/>
      <c r="BN49" s="538"/>
      <c r="BO49" s="550"/>
      <c r="BP49" s="551"/>
      <c r="BQ49" s="539"/>
      <c r="BR49" s="539"/>
      <c r="BS49" s="539"/>
      <c r="BT49" s="539"/>
      <c r="BU49" s="539"/>
      <c r="BV49" s="539"/>
      <c r="BW49" s="539"/>
      <c r="BX49" s="539"/>
      <c r="BY49" s="539"/>
      <c r="BZ49" s="539"/>
    </row>
    <row r="50" spans="1:88" ht="17.100000000000001" customHeight="1" x14ac:dyDescent="0.15">
      <c r="B50" s="541"/>
      <c r="C50" s="541"/>
      <c r="D50" s="549"/>
      <c r="E50" s="541"/>
      <c r="F50" s="541"/>
      <c r="G50" s="541"/>
      <c r="H50" s="541"/>
      <c r="I50" s="541"/>
      <c r="J50" s="541"/>
      <c r="K50" s="541"/>
      <c r="L50" s="541"/>
      <c r="M50" s="541"/>
      <c r="N50" s="541"/>
      <c r="O50" s="541"/>
      <c r="P50" s="552"/>
      <c r="Q50" s="541"/>
      <c r="R50" s="541"/>
      <c r="S50" s="541"/>
      <c r="T50" s="541"/>
      <c r="U50" s="541"/>
      <c r="V50" s="541"/>
      <c r="W50" s="541"/>
      <c r="X50" s="541"/>
      <c r="Y50" s="541"/>
      <c r="Z50" s="541"/>
      <c r="AA50" s="541"/>
      <c r="AB50" s="548"/>
      <c r="AC50" s="549"/>
      <c r="AD50" s="541"/>
      <c r="AE50" s="541"/>
      <c r="AF50" s="541"/>
      <c r="AG50" s="541"/>
      <c r="AH50" s="541"/>
      <c r="AI50" s="541"/>
      <c r="AJ50" s="541"/>
      <c r="AK50" s="541"/>
      <c r="AL50" s="541"/>
      <c r="AM50" s="541"/>
      <c r="AN50" s="541"/>
      <c r="AO50" s="552"/>
      <c r="AP50" s="541"/>
      <c r="AQ50" s="541"/>
      <c r="AR50" s="541"/>
      <c r="AS50" s="541"/>
      <c r="AT50" s="541"/>
      <c r="AU50" s="541"/>
      <c r="AV50" s="541"/>
      <c r="AW50" s="541"/>
      <c r="AX50" s="541"/>
      <c r="AY50" s="541"/>
      <c r="AZ50" s="541"/>
      <c r="BA50" s="548"/>
      <c r="BB50" s="541"/>
      <c r="BC50" s="541"/>
      <c r="BE50" s="538"/>
      <c r="BF50" s="538"/>
      <c r="BG50" s="538"/>
      <c r="BH50" s="538"/>
      <c r="BI50" s="538"/>
      <c r="BJ50" s="538"/>
      <c r="BK50" s="538"/>
      <c r="BL50" s="538"/>
      <c r="BM50" s="538"/>
      <c r="BN50" s="538"/>
      <c r="BO50" s="553"/>
      <c r="BP50" s="554"/>
      <c r="BQ50" s="539"/>
      <c r="BR50" s="539"/>
      <c r="BS50" s="539"/>
      <c r="BT50" s="539"/>
      <c r="BU50" s="539"/>
      <c r="BV50" s="539"/>
      <c r="BW50" s="539"/>
      <c r="BX50" s="539"/>
      <c r="BY50" s="539"/>
      <c r="BZ50" s="539"/>
    </row>
    <row r="51" spans="1:88" ht="17.100000000000001" customHeight="1" x14ac:dyDescent="0.15">
      <c r="A51" s="2"/>
      <c r="B51" s="541"/>
      <c r="C51" s="541"/>
      <c r="D51" s="549"/>
      <c r="E51" s="2269"/>
      <c r="F51" s="2269"/>
      <c r="G51" s="2269"/>
      <c r="H51" s="2269"/>
      <c r="I51" s="2269"/>
      <c r="J51" s="2269"/>
      <c r="K51" s="2269"/>
      <c r="L51" s="2269"/>
      <c r="M51" s="2269"/>
      <c r="N51" s="2269"/>
      <c r="O51" s="2270" t="s">
        <v>826</v>
      </c>
      <c r="P51" s="2270"/>
      <c r="Q51" s="2270"/>
      <c r="R51" s="2231"/>
      <c r="S51" s="2231"/>
      <c r="T51" s="2231"/>
      <c r="U51" s="2231"/>
      <c r="V51" s="2231"/>
      <c r="W51" s="2231"/>
      <c r="X51" s="2231"/>
      <c r="Y51" s="2231"/>
      <c r="Z51" s="2231"/>
      <c r="AA51" s="2231"/>
      <c r="AB51" s="548"/>
      <c r="AC51" s="549"/>
      <c r="AD51" s="2269"/>
      <c r="AE51" s="2269"/>
      <c r="AF51" s="2269"/>
      <c r="AG51" s="2269"/>
      <c r="AH51" s="2269"/>
      <c r="AI51" s="2269"/>
      <c r="AJ51" s="2269"/>
      <c r="AK51" s="2269"/>
      <c r="AL51" s="2269"/>
      <c r="AM51" s="2269"/>
      <c r="AN51" s="2270" t="s">
        <v>827</v>
      </c>
      <c r="AO51" s="2270"/>
      <c r="AP51" s="2270"/>
      <c r="AQ51" s="2231"/>
      <c r="AR51" s="2231"/>
      <c r="AS51" s="2231"/>
      <c r="AT51" s="2231"/>
      <c r="AU51" s="2231"/>
      <c r="AV51" s="2231"/>
      <c r="AW51" s="2231"/>
      <c r="AX51" s="2231"/>
      <c r="AY51" s="2231"/>
      <c r="AZ51" s="2231"/>
      <c r="BA51" s="548"/>
      <c r="BB51" s="541"/>
      <c r="BC51" s="541"/>
      <c r="BE51" s="538"/>
      <c r="BF51" s="2233" t="s">
        <v>68</v>
      </c>
      <c r="BG51" s="2233"/>
      <c r="BH51" s="2233"/>
      <c r="BI51" s="538"/>
      <c r="BJ51" s="538"/>
      <c r="BK51" s="538"/>
      <c r="BL51" s="555"/>
      <c r="BM51" s="555"/>
      <c r="BN51" s="2234" t="s">
        <v>634</v>
      </c>
      <c r="BO51" s="2234"/>
      <c r="BP51" s="2235" t="str">
        <f>MID('^'!$BU$52,3,1)&amp;" "&amp;MID('^'!$BU$52,4,1)</f>
        <v xml:space="preserve"> </v>
      </c>
      <c r="BQ51" s="2235"/>
      <c r="BR51" s="556"/>
      <c r="BS51" s="556"/>
      <c r="BT51" s="539"/>
      <c r="BU51" s="539"/>
      <c r="BV51" s="539"/>
      <c r="BW51" s="2263" t="s">
        <v>69</v>
      </c>
      <c r="BX51" s="2263"/>
      <c r="BY51" s="2263"/>
      <c r="BZ51" s="539"/>
    </row>
    <row r="52" spans="1:88" ht="17.100000000000001" customHeight="1" x14ac:dyDescent="0.15">
      <c r="B52" s="541"/>
      <c r="C52" s="541"/>
      <c r="D52" s="549"/>
      <c r="E52" s="2269"/>
      <c r="F52" s="2269"/>
      <c r="G52" s="2269"/>
      <c r="H52" s="2269"/>
      <c r="I52" s="2269"/>
      <c r="J52" s="2269"/>
      <c r="K52" s="2269"/>
      <c r="L52" s="2269"/>
      <c r="M52" s="2269"/>
      <c r="N52" s="2269"/>
      <c r="O52" s="2270"/>
      <c r="P52" s="2270"/>
      <c r="Q52" s="2270"/>
      <c r="R52" s="2231"/>
      <c r="S52" s="2231"/>
      <c r="T52" s="2231"/>
      <c r="U52" s="2231"/>
      <c r="V52" s="2231"/>
      <c r="W52" s="2231"/>
      <c r="X52" s="2231"/>
      <c r="Y52" s="2231"/>
      <c r="Z52" s="2231"/>
      <c r="AA52" s="2231"/>
      <c r="AB52" s="548"/>
      <c r="AC52" s="549"/>
      <c r="AD52" s="2269"/>
      <c r="AE52" s="2269"/>
      <c r="AF52" s="2269"/>
      <c r="AG52" s="2269"/>
      <c r="AH52" s="2269"/>
      <c r="AI52" s="2269"/>
      <c r="AJ52" s="2269"/>
      <c r="AK52" s="2269"/>
      <c r="AL52" s="2269"/>
      <c r="AM52" s="2269"/>
      <c r="AN52" s="2270"/>
      <c r="AO52" s="2270"/>
      <c r="AP52" s="2270"/>
      <c r="AQ52" s="2231"/>
      <c r="AR52" s="2231"/>
      <c r="AS52" s="2231"/>
      <c r="AT52" s="2231"/>
      <c r="AU52" s="2231"/>
      <c r="AV52" s="2231"/>
      <c r="AW52" s="2231"/>
      <c r="AX52" s="2231"/>
      <c r="AY52" s="2231"/>
      <c r="AZ52" s="2231"/>
      <c r="BA52" s="548"/>
      <c r="BB52" s="541"/>
      <c r="BC52" s="541"/>
      <c r="BE52" s="538"/>
      <c r="BF52" s="538"/>
      <c r="BG52" s="538"/>
      <c r="BH52" s="538"/>
      <c r="BI52" s="538"/>
      <c r="BJ52" s="538"/>
      <c r="BK52" s="538"/>
      <c r="BL52" s="2260" t="s">
        <v>635</v>
      </c>
      <c r="BM52" s="2260"/>
      <c r="BN52" s="2260"/>
      <c r="BO52" s="2260"/>
      <c r="BP52" s="2261" t="s">
        <v>636</v>
      </c>
      <c r="BQ52" s="2261"/>
      <c r="BR52" s="2261"/>
      <c r="BS52" s="2261"/>
      <c r="BT52" s="539"/>
      <c r="BU52" s="539"/>
      <c r="BV52" s="539"/>
      <c r="BW52" s="539"/>
      <c r="BX52" s="539"/>
      <c r="BY52" s="539"/>
      <c r="BZ52" s="539"/>
    </row>
    <row r="53" spans="1:88" ht="17.100000000000001" customHeight="1" x14ac:dyDescent="0.15">
      <c r="A53" s="2"/>
      <c r="B53" s="541"/>
      <c r="C53" s="541"/>
      <c r="D53" s="557"/>
      <c r="E53" s="558"/>
      <c r="F53" s="558"/>
      <c r="G53" s="558"/>
      <c r="H53" s="558"/>
      <c r="I53" s="558"/>
      <c r="J53" s="558"/>
      <c r="K53" s="558"/>
      <c r="L53" s="558"/>
      <c r="M53" s="558"/>
      <c r="N53" s="558"/>
      <c r="O53" s="558"/>
      <c r="P53" s="559"/>
      <c r="Q53" s="558"/>
      <c r="R53" s="558"/>
      <c r="S53" s="558"/>
      <c r="T53" s="558"/>
      <c r="U53" s="558"/>
      <c r="V53" s="558"/>
      <c r="W53" s="558"/>
      <c r="X53" s="558"/>
      <c r="Y53" s="558"/>
      <c r="Z53" s="558"/>
      <c r="AA53" s="558"/>
      <c r="AB53" s="560"/>
      <c r="AC53" s="557"/>
      <c r="AD53" s="558"/>
      <c r="AE53" s="558"/>
      <c r="AF53" s="558"/>
      <c r="AG53" s="558"/>
      <c r="AH53" s="558"/>
      <c r="AI53" s="558"/>
      <c r="AJ53" s="558"/>
      <c r="AK53" s="558"/>
      <c r="AL53" s="558"/>
      <c r="AM53" s="558"/>
      <c r="AN53" s="558"/>
      <c r="AO53" s="559"/>
      <c r="AP53" s="558"/>
      <c r="AQ53" s="558"/>
      <c r="AR53" s="558"/>
      <c r="AS53" s="558"/>
      <c r="AT53" s="558"/>
      <c r="AU53" s="558"/>
      <c r="AV53" s="558"/>
      <c r="AW53" s="558"/>
      <c r="AX53" s="558"/>
      <c r="AY53" s="558"/>
      <c r="AZ53" s="558"/>
      <c r="BA53" s="560"/>
      <c r="BB53" s="541"/>
      <c r="BC53" s="541"/>
      <c r="BE53" s="561"/>
      <c r="BF53" s="561"/>
      <c r="BG53" s="561"/>
      <c r="BH53" s="561"/>
      <c r="BI53" s="561"/>
      <c r="BJ53" s="561"/>
      <c r="BK53" s="561"/>
      <c r="BL53" s="2281" t="e">
        <f ca="1">IF($CC$53=1,$CC$53&amp;" day",$CC$53&amp;" days")</f>
        <v>#N/A</v>
      </c>
      <c r="BM53" s="2281"/>
      <c r="BN53" s="2281"/>
      <c r="BO53" s="2281"/>
      <c r="BP53" s="2282" t="e">
        <f ca="1">IF($CE$53=1,$CE$53&amp;" day",$CE$53&amp;" days")</f>
        <v>#N/A</v>
      </c>
      <c r="BQ53" s="2282"/>
      <c r="BR53" s="2282"/>
      <c r="BS53" s="2282"/>
      <c r="BT53" s="562"/>
      <c r="BU53" s="562"/>
      <c r="BV53" s="562"/>
      <c r="BW53" s="562"/>
      <c r="BX53" s="562"/>
      <c r="BY53" s="562"/>
      <c r="BZ53" s="562"/>
      <c r="CC53" s="2278" t="e">
        <f ca="1">IF('^'!$BT$43="A C T I V E",_xlfn.DAYS(TODAY(),"01/01/"&amp;'^'!$BU$52),_xlfn.DAYS('^'!$BU$57+1,"01/01/"&amp;'^'!$BU$52))</f>
        <v>#N/A</v>
      </c>
      <c r="CD53" s="2278"/>
      <c r="CE53" s="2279" t="e">
        <f ca="1">365-$CC$53</f>
        <v>#N/A</v>
      </c>
      <c r="CF53" s="2279"/>
    </row>
    <row r="54" spans="1:88" ht="17.100000000000001" customHeight="1" x14ac:dyDescent="0.15">
      <c r="B54" s="541"/>
      <c r="C54" s="541"/>
      <c r="D54" s="543"/>
      <c r="E54" s="544"/>
      <c r="F54" s="544"/>
      <c r="G54" s="544"/>
      <c r="H54" s="544"/>
      <c r="I54" s="544"/>
      <c r="J54" s="544"/>
      <c r="K54" s="544"/>
      <c r="L54" s="544"/>
      <c r="M54" s="544"/>
      <c r="N54" s="544"/>
      <c r="O54" s="544"/>
      <c r="P54" s="544"/>
      <c r="Q54" s="544"/>
      <c r="R54" s="544"/>
      <c r="S54" s="544"/>
      <c r="T54" s="544"/>
      <c r="U54" s="544"/>
      <c r="V54" s="544"/>
      <c r="W54" s="544"/>
      <c r="X54" s="544"/>
      <c r="Y54" s="544"/>
      <c r="Z54" s="544"/>
      <c r="AA54" s="544"/>
      <c r="AB54" s="545"/>
      <c r="AC54" s="543"/>
      <c r="AD54" s="544"/>
      <c r="AE54" s="544"/>
      <c r="AF54" s="544"/>
      <c r="AG54" s="544"/>
      <c r="AH54" s="544"/>
      <c r="AI54" s="544"/>
      <c r="AJ54" s="544"/>
      <c r="AK54" s="544"/>
      <c r="AL54" s="544"/>
      <c r="AM54" s="544"/>
      <c r="AN54" s="544"/>
      <c r="AO54" s="544"/>
      <c r="AP54" s="544"/>
      <c r="AQ54" s="544"/>
      <c r="AR54" s="544"/>
      <c r="AS54" s="544"/>
      <c r="AT54" s="544"/>
      <c r="AU54" s="544"/>
      <c r="AV54" s="544"/>
      <c r="AW54" s="544"/>
      <c r="AX54" s="544"/>
      <c r="AY54" s="544"/>
      <c r="AZ54" s="544"/>
      <c r="BA54" s="545"/>
      <c r="BB54" s="541"/>
      <c r="BC54" s="541"/>
      <c r="BE54" s="561"/>
      <c r="BF54" s="2283" t="s">
        <v>70</v>
      </c>
      <c r="BG54" s="2283"/>
      <c r="BH54" s="2283"/>
      <c r="BI54" s="561"/>
      <c r="BJ54" s="561"/>
      <c r="BK54" s="561"/>
      <c r="BL54" s="2284" t="e">
        <f ca="1">$CC$53/365</f>
        <v>#N/A</v>
      </c>
      <c r="BM54" s="2284"/>
      <c r="BN54" s="2284"/>
      <c r="BO54" s="2284"/>
      <c r="BP54" s="2285" t="e">
        <f ca="1">$CE$53/365</f>
        <v>#N/A</v>
      </c>
      <c r="BQ54" s="2282"/>
      <c r="BR54" s="2282"/>
      <c r="BS54" s="2282"/>
      <c r="BT54" s="562"/>
      <c r="BU54" s="563"/>
      <c r="BV54" s="563"/>
      <c r="BW54" s="2264" t="s">
        <v>71</v>
      </c>
      <c r="BX54" s="2264"/>
      <c r="BY54" s="2264"/>
      <c r="BZ54" s="562"/>
    </row>
    <row r="55" spans="1:88" ht="17.100000000000001" customHeight="1" x14ac:dyDescent="0.15">
      <c r="A55" s="2"/>
      <c r="B55" s="541"/>
      <c r="C55" s="541"/>
      <c r="D55" s="546">
        <v>7</v>
      </c>
      <c r="E55" s="2239" t="s">
        <v>67</v>
      </c>
      <c r="F55" s="2239"/>
      <c r="G55" s="2239"/>
      <c r="H55" s="2239"/>
      <c r="I55" s="2239"/>
      <c r="J55" s="2239"/>
      <c r="K55" s="2239"/>
      <c r="L55" s="547">
        <v>8</v>
      </c>
      <c r="M55" s="2239" t="s">
        <v>69</v>
      </c>
      <c r="N55" s="2239"/>
      <c r="O55" s="2239"/>
      <c r="P55" s="2239"/>
      <c r="Q55" s="2239"/>
      <c r="R55" s="2239"/>
      <c r="S55" s="2239"/>
      <c r="T55" s="547">
        <v>9</v>
      </c>
      <c r="U55" s="2239" t="s">
        <v>71</v>
      </c>
      <c r="V55" s="2239"/>
      <c r="W55" s="2239"/>
      <c r="X55" s="2239"/>
      <c r="Y55" s="2239"/>
      <c r="Z55" s="2239"/>
      <c r="AA55" s="2239"/>
      <c r="AB55" s="548"/>
      <c r="AC55" s="546">
        <v>10</v>
      </c>
      <c r="AD55" s="2239" t="s">
        <v>73</v>
      </c>
      <c r="AE55" s="2239"/>
      <c r="AF55" s="2239"/>
      <c r="AG55" s="2239"/>
      <c r="AH55" s="2239"/>
      <c r="AI55" s="2239"/>
      <c r="AJ55" s="2239"/>
      <c r="AK55" s="547">
        <v>11</v>
      </c>
      <c r="AL55" s="2239" t="s">
        <v>23</v>
      </c>
      <c r="AM55" s="2239"/>
      <c r="AN55" s="2239"/>
      <c r="AO55" s="2239"/>
      <c r="AP55" s="2239"/>
      <c r="AQ55" s="2239"/>
      <c r="AR55" s="2239"/>
      <c r="AS55" s="547">
        <v>12</v>
      </c>
      <c r="AT55" s="2239" t="s">
        <v>74</v>
      </c>
      <c r="AU55" s="2239"/>
      <c r="AV55" s="2239"/>
      <c r="AW55" s="2239"/>
      <c r="AX55" s="2239"/>
      <c r="AY55" s="2239"/>
      <c r="AZ55" s="2239"/>
      <c r="BA55" s="548"/>
      <c r="BB55" s="541"/>
      <c r="BC55" s="541"/>
      <c r="BE55" s="561"/>
      <c r="BF55" s="561"/>
      <c r="BG55" s="561"/>
      <c r="BH55" s="561"/>
      <c r="BI55" s="561"/>
      <c r="BJ55" s="561"/>
      <c r="BK55" s="561"/>
      <c r="BL55" s="564"/>
      <c r="BM55" s="564"/>
      <c r="BN55" s="564"/>
      <c r="BO55" s="565" t="str">
        <f>IF($CD$57=1,"L E A P ","")</f>
        <v/>
      </c>
      <c r="BP55" s="566" t="str">
        <f>IF($CD$57=1," Y E A R","")</f>
        <v/>
      </c>
      <c r="BQ55" s="567"/>
      <c r="BR55" s="567"/>
      <c r="BS55" s="568"/>
      <c r="BT55" s="568"/>
      <c r="BU55" s="562"/>
      <c r="BV55" s="562"/>
      <c r="BW55" s="562"/>
      <c r="BX55" s="562"/>
      <c r="BY55" s="562"/>
      <c r="BZ55" s="562"/>
      <c r="CD55" s="2276" t="s">
        <v>837</v>
      </c>
      <c r="CE55" s="2276"/>
    </row>
    <row r="56" spans="1:88" ht="17.100000000000001" customHeight="1" x14ac:dyDescent="0.15">
      <c r="B56" s="541"/>
      <c r="C56" s="541"/>
      <c r="D56" s="549"/>
      <c r="E56" s="2231"/>
      <c r="F56" s="2231"/>
      <c r="G56" s="2231"/>
      <c r="H56" s="2231"/>
      <c r="I56" s="2231"/>
      <c r="J56" s="2231"/>
      <c r="K56" s="2231"/>
      <c r="L56" s="541"/>
      <c r="M56" s="2231"/>
      <c r="N56" s="2231"/>
      <c r="O56" s="2231"/>
      <c r="P56" s="2231"/>
      <c r="Q56" s="2231"/>
      <c r="R56" s="2231"/>
      <c r="S56" s="2231"/>
      <c r="T56" s="541"/>
      <c r="U56" s="2231"/>
      <c r="V56" s="2231"/>
      <c r="W56" s="2231"/>
      <c r="X56" s="2231"/>
      <c r="Y56" s="2231"/>
      <c r="Z56" s="2231"/>
      <c r="AA56" s="2231"/>
      <c r="AB56" s="548"/>
      <c r="AC56" s="549"/>
      <c r="AD56" s="2231"/>
      <c r="AE56" s="2231"/>
      <c r="AF56" s="2231"/>
      <c r="AG56" s="2231"/>
      <c r="AH56" s="2231"/>
      <c r="AI56" s="2231"/>
      <c r="AJ56" s="2231"/>
      <c r="AK56" s="541"/>
      <c r="AL56" s="2231"/>
      <c r="AM56" s="2231"/>
      <c r="AN56" s="2231"/>
      <c r="AO56" s="2231"/>
      <c r="AP56" s="2231"/>
      <c r="AQ56" s="2231"/>
      <c r="AR56" s="2231"/>
      <c r="AS56" s="541"/>
      <c r="AT56" s="2231"/>
      <c r="AU56" s="2231"/>
      <c r="AV56" s="2231"/>
      <c r="AW56" s="2231"/>
      <c r="AX56" s="2231"/>
      <c r="AY56" s="2231"/>
      <c r="AZ56" s="2231"/>
      <c r="BA56" s="548"/>
      <c r="BB56" s="541"/>
      <c r="BC56" s="541"/>
      <c r="BE56" s="561"/>
      <c r="BF56" s="561"/>
      <c r="BG56" s="561"/>
      <c r="BH56" s="561"/>
      <c r="BI56" s="561"/>
      <c r="BJ56" s="561"/>
      <c r="BK56" s="561"/>
      <c r="BL56" s="561"/>
      <c r="BM56" s="561"/>
      <c r="BN56" s="561"/>
      <c r="BO56" s="565"/>
      <c r="BP56" s="569"/>
      <c r="BQ56" s="562"/>
      <c r="BR56" s="562"/>
      <c r="BS56" s="568"/>
      <c r="BT56" s="568"/>
      <c r="BU56" s="562"/>
      <c r="BV56" s="562"/>
      <c r="BW56" s="562"/>
      <c r="BX56" s="562"/>
      <c r="BY56" s="562"/>
      <c r="BZ56" s="562"/>
      <c r="CD56" s="2277"/>
      <c r="CE56" s="2277"/>
    </row>
    <row r="57" spans="1:88" ht="17.100000000000001" customHeight="1" x14ac:dyDescent="0.15">
      <c r="A57" s="2"/>
      <c r="B57" s="541"/>
      <c r="C57" s="541"/>
      <c r="D57" s="549"/>
      <c r="E57" s="2231"/>
      <c r="F57" s="2231"/>
      <c r="G57" s="2231"/>
      <c r="H57" s="2231"/>
      <c r="I57" s="2231"/>
      <c r="J57" s="2231"/>
      <c r="K57" s="2231"/>
      <c r="L57" s="541"/>
      <c r="M57" s="2231"/>
      <c r="N57" s="2231"/>
      <c r="O57" s="2231"/>
      <c r="P57" s="2231"/>
      <c r="Q57" s="2231"/>
      <c r="R57" s="2231"/>
      <c r="S57" s="2231"/>
      <c r="T57" s="541"/>
      <c r="U57" s="2231"/>
      <c r="V57" s="2231"/>
      <c r="W57" s="2231"/>
      <c r="X57" s="2231"/>
      <c r="Y57" s="2231"/>
      <c r="Z57" s="2231"/>
      <c r="AA57" s="2231"/>
      <c r="AB57" s="548"/>
      <c r="AC57" s="549"/>
      <c r="AD57" s="2231"/>
      <c r="AE57" s="2231"/>
      <c r="AF57" s="2231"/>
      <c r="AG57" s="2231"/>
      <c r="AH57" s="2231"/>
      <c r="AI57" s="2231"/>
      <c r="AJ57" s="2231"/>
      <c r="AK57" s="541"/>
      <c r="AL57" s="2231"/>
      <c r="AM57" s="2231"/>
      <c r="AN57" s="2231"/>
      <c r="AO57" s="2231"/>
      <c r="AP57" s="2231"/>
      <c r="AQ57" s="2231"/>
      <c r="AR57" s="2231"/>
      <c r="AS57" s="541"/>
      <c r="AT57" s="2231"/>
      <c r="AU57" s="2231"/>
      <c r="AV57" s="2231"/>
      <c r="AW57" s="2231"/>
      <c r="AX57" s="2231"/>
      <c r="AY57" s="2231"/>
      <c r="AZ57" s="2231"/>
      <c r="BA57" s="548"/>
      <c r="BB57" s="541"/>
      <c r="BC57" s="541"/>
      <c r="BE57" s="561"/>
      <c r="BF57" s="561"/>
      <c r="BG57" s="561"/>
      <c r="BH57" s="561"/>
      <c r="BI57" s="2280" t="s">
        <v>72</v>
      </c>
      <c r="BJ57" s="2280"/>
      <c r="BK57" s="2280"/>
      <c r="BL57" s="561"/>
      <c r="BM57" s="561"/>
      <c r="BN57" s="561"/>
      <c r="BO57" s="561"/>
      <c r="BP57" s="562"/>
      <c r="BQ57" s="570"/>
      <c r="BR57" s="562"/>
      <c r="BS57" s="562"/>
      <c r="BT57" s="2286" t="s">
        <v>73</v>
      </c>
      <c r="BU57" s="2286"/>
      <c r="BV57" s="2286"/>
      <c r="BW57" s="562"/>
      <c r="BX57" s="562"/>
      <c r="BY57" s="562"/>
      <c r="BZ57" s="562"/>
      <c r="CD57" s="2272">
        <f>COUNTIF(PLANS!$CD$61:$CE$75,'^'!$BU$52)</f>
        <v>0</v>
      </c>
      <c r="CE57" s="2272"/>
    </row>
    <row r="58" spans="1:88" ht="17.100000000000001" customHeight="1" x14ac:dyDescent="0.15">
      <c r="B58" s="541"/>
      <c r="C58" s="541"/>
      <c r="D58" s="549"/>
      <c r="E58" s="2231"/>
      <c r="F58" s="2231"/>
      <c r="G58" s="2231"/>
      <c r="H58" s="2231"/>
      <c r="I58" s="2231"/>
      <c r="J58" s="2231"/>
      <c r="K58" s="2231"/>
      <c r="L58" s="541"/>
      <c r="M58" s="2231"/>
      <c r="N58" s="2231"/>
      <c r="O58" s="2231"/>
      <c r="P58" s="2231"/>
      <c r="Q58" s="2231"/>
      <c r="R58" s="2231"/>
      <c r="S58" s="2231"/>
      <c r="T58" s="541"/>
      <c r="U58" s="2231"/>
      <c r="V58" s="2231"/>
      <c r="W58" s="2231"/>
      <c r="X58" s="2231"/>
      <c r="Y58" s="2231"/>
      <c r="Z58" s="2231"/>
      <c r="AA58" s="2231"/>
      <c r="AB58" s="548"/>
      <c r="AC58" s="549"/>
      <c r="AD58" s="2231"/>
      <c r="AE58" s="2231"/>
      <c r="AF58" s="2231"/>
      <c r="AG58" s="2231"/>
      <c r="AH58" s="2231"/>
      <c r="AI58" s="2231"/>
      <c r="AJ58" s="2231"/>
      <c r="AK58" s="541"/>
      <c r="AL58" s="2231"/>
      <c r="AM58" s="2231"/>
      <c r="AN58" s="2231"/>
      <c r="AO58" s="2231"/>
      <c r="AP58" s="2231"/>
      <c r="AQ58" s="2231"/>
      <c r="AR58" s="2231"/>
      <c r="AS58" s="541"/>
      <c r="AT58" s="2231"/>
      <c r="AU58" s="2231"/>
      <c r="AV58" s="2231"/>
      <c r="AW58" s="2231"/>
      <c r="AX58" s="2231"/>
      <c r="AY58" s="2231"/>
      <c r="AZ58" s="2231"/>
      <c r="BA58" s="548"/>
      <c r="BB58" s="541"/>
      <c r="BC58" s="541"/>
      <c r="BE58" s="561"/>
      <c r="BF58" s="561"/>
      <c r="BG58" s="561"/>
      <c r="BH58" s="561"/>
      <c r="BI58" s="561"/>
      <c r="BJ58" s="561"/>
      <c r="BK58" s="561"/>
      <c r="BL58" s="561"/>
      <c r="BM58" s="561"/>
      <c r="BN58" s="561"/>
      <c r="BO58" s="561"/>
      <c r="BP58" s="562"/>
      <c r="BQ58" s="570"/>
      <c r="BR58" s="562"/>
      <c r="BS58" s="562"/>
      <c r="BT58" s="562"/>
      <c r="BU58" s="562"/>
      <c r="BV58" s="562"/>
      <c r="BW58" s="562"/>
      <c r="BX58" s="562"/>
      <c r="BY58" s="562"/>
      <c r="BZ58" s="562"/>
      <c r="CD58" s="2273"/>
      <c r="CE58" s="2273"/>
    </row>
    <row r="59" spans="1:88" ht="17.100000000000001" customHeight="1" x14ac:dyDescent="0.15">
      <c r="A59" s="2"/>
      <c r="B59" s="3"/>
      <c r="C59" s="541"/>
      <c r="D59" s="549"/>
      <c r="E59" s="2231"/>
      <c r="F59" s="2231"/>
      <c r="G59" s="2231"/>
      <c r="H59" s="2231"/>
      <c r="I59" s="2231"/>
      <c r="J59" s="2231"/>
      <c r="K59" s="2231"/>
      <c r="L59" s="541"/>
      <c r="M59" s="2231"/>
      <c r="N59" s="2231"/>
      <c r="O59" s="2231"/>
      <c r="P59" s="2231"/>
      <c r="Q59" s="2231"/>
      <c r="R59" s="2231"/>
      <c r="S59" s="2231"/>
      <c r="T59" s="541"/>
      <c r="U59" s="2231"/>
      <c r="V59" s="2231"/>
      <c r="W59" s="2231"/>
      <c r="X59" s="2231"/>
      <c r="Y59" s="2231"/>
      <c r="Z59" s="2231"/>
      <c r="AA59" s="2231"/>
      <c r="AB59" s="548"/>
      <c r="AC59" s="549"/>
      <c r="AD59" s="2231"/>
      <c r="AE59" s="2231"/>
      <c r="AF59" s="2231"/>
      <c r="AG59" s="2231"/>
      <c r="AH59" s="2231"/>
      <c r="AI59" s="2231"/>
      <c r="AJ59" s="2231"/>
      <c r="AK59" s="541"/>
      <c r="AL59" s="2231"/>
      <c r="AM59" s="2231"/>
      <c r="AN59" s="2231"/>
      <c r="AO59" s="2231"/>
      <c r="AP59" s="2231"/>
      <c r="AQ59" s="2231"/>
      <c r="AR59" s="2231"/>
      <c r="AS59" s="541"/>
      <c r="AT59" s="2231"/>
      <c r="AU59" s="2231"/>
      <c r="AV59" s="2231"/>
      <c r="AW59" s="2231"/>
      <c r="AX59" s="2231"/>
      <c r="AY59" s="2231"/>
      <c r="AZ59" s="2231"/>
      <c r="BA59" s="548"/>
      <c r="BB59" s="541"/>
      <c r="BC59" s="3"/>
      <c r="BE59" s="561"/>
      <c r="BF59" s="561"/>
      <c r="BG59" s="561"/>
      <c r="BH59" s="561"/>
      <c r="BI59" s="561"/>
      <c r="BJ59" s="561"/>
      <c r="BK59" s="561"/>
      <c r="BL59" s="561"/>
      <c r="BM59" s="561"/>
      <c r="BN59" s="561"/>
      <c r="BO59" s="561"/>
      <c r="BP59" s="562"/>
      <c r="BQ59" s="570"/>
      <c r="BR59" s="562"/>
      <c r="BS59" s="562"/>
      <c r="BT59" s="562"/>
      <c r="BU59" s="562"/>
      <c r="BV59" s="562"/>
      <c r="BW59" s="562"/>
      <c r="BX59" s="562"/>
      <c r="BY59" s="562"/>
      <c r="BZ59" s="562"/>
      <c r="CD59" s="2276" t="s">
        <v>836</v>
      </c>
      <c r="CE59" s="2276"/>
    </row>
    <row r="60" spans="1:88" ht="17.100000000000001" customHeight="1" x14ac:dyDescent="0.15">
      <c r="B60" s="3"/>
      <c r="C60" s="541"/>
      <c r="D60" s="549"/>
      <c r="E60" s="541"/>
      <c r="F60" s="541"/>
      <c r="G60" s="541"/>
      <c r="H60" s="541"/>
      <c r="I60" s="541"/>
      <c r="J60" s="541"/>
      <c r="K60" s="541"/>
      <c r="L60" s="541"/>
      <c r="M60" s="541"/>
      <c r="N60" s="541"/>
      <c r="O60" s="541"/>
      <c r="P60" s="552"/>
      <c r="Q60" s="541"/>
      <c r="R60" s="541"/>
      <c r="S60" s="541"/>
      <c r="T60" s="541"/>
      <c r="U60" s="541"/>
      <c r="V60" s="541"/>
      <c r="W60" s="541"/>
      <c r="X60" s="541"/>
      <c r="Y60" s="541"/>
      <c r="Z60" s="541"/>
      <c r="AA60" s="541"/>
      <c r="AB60" s="548"/>
      <c r="AC60" s="549"/>
      <c r="AD60" s="541"/>
      <c r="AE60" s="541"/>
      <c r="AF60" s="541"/>
      <c r="AG60" s="541"/>
      <c r="AH60" s="541"/>
      <c r="AI60" s="541"/>
      <c r="AJ60" s="541"/>
      <c r="AK60" s="541"/>
      <c r="AL60" s="541"/>
      <c r="AM60" s="541"/>
      <c r="AN60" s="541"/>
      <c r="AO60" s="552"/>
      <c r="AP60" s="541"/>
      <c r="AQ60" s="541"/>
      <c r="AR60" s="541"/>
      <c r="AS60" s="541"/>
      <c r="AT60" s="541"/>
      <c r="AU60" s="541"/>
      <c r="AV60" s="541"/>
      <c r="AW60" s="541"/>
      <c r="AX60" s="541"/>
      <c r="AY60" s="541"/>
      <c r="AZ60" s="541"/>
      <c r="BA60" s="548"/>
      <c r="BB60" s="541"/>
      <c r="BC60" s="3"/>
      <c r="BE60" s="561"/>
      <c r="BF60" s="561"/>
      <c r="BG60" s="561"/>
      <c r="BH60" s="561"/>
      <c r="BI60" s="561"/>
      <c r="BJ60" s="561"/>
      <c r="BK60" s="561"/>
      <c r="BL60" s="2287" t="s">
        <v>74</v>
      </c>
      <c r="BM60" s="2287"/>
      <c r="BN60" s="2287"/>
      <c r="BO60" s="561"/>
      <c r="BP60" s="562"/>
      <c r="BQ60" s="2288" t="s">
        <v>23</v>
      </c>
      <c r="BR60" s="2288"/>
      <c r="BS60" s="2288"/>
      <c r="BT60" s="562"/>
      <c r="BU60" s="562"/>
      <c r="BV60" s="562"/>
      <c r="BW60" s="562"/>
      <c r="BX60" s="562"/>
      <c r="BY60" s="562"/>
      <c r="BZ60" s="562"/>
      <c r="CD60" s="2277"/>
      <c r="CE60" s="2277"/>
    </row>
    <row r="61" spans="1:88" ht="17.100000000000001" customHeight="1" x14ac:dyDescent="0.15">
      <c r="A61" s="2"/>
      <c r="B61" s="541"/>
      <c r="C61" s="541"/>
      <c r="D61" s="549"/>
      <c r="E61" s="2269"/>
      <c r="F61" s="2269"/>
      <c r="G61" s="2269"/>
      <c r="H61" s="2269"/>
      <c r="I61" s="2269"/>
      <c r="J61" s="2269"/>
      <c r="K61" s="2269"/>
      <c r="L61" s="2269"/>
      <c r="M61" s="2269"/>
      <c r="N61" s="2269"/>
      <c r="O61" s="2270" t="s">
        <v>828</v>
      </c>
      <c r="P61" s="2270"/>
      <c r="Q61" s="2270"/>
      <c r="R61" s="2231"/>
      <c r="S61" s="2231"/>
      <c r="T61" s="2231"/>
      <c r="U61" s="2231"/>
      <c r="V61" s="2231"/>
      <c r="W61" s="2231"/>
      <c r="X61" s="2231"/>
      <c r="Y61" s="2231"/>
      <c r="Z61" s="2231"/>
      <c r="AA61" s="2231"/>
      <c r="AB61" s="548"/>
      <c r="AC61" s="549"/>
      <c r="AD61" s="2269"/>
      <c r="AE61" s="2269"/>
      <c r="AF61" s="2269"/>
      <c r="AG61" s="2269"/>
      <c r="AH61" s="2269"/>
      <c r="AI61" s="2269"/>
      <c r="AJ61" s="2269"/>
      <c r="AK61" s="2269"/>
      <c r="AL61" s="2269"/>
      <c r="AM61" s="2269"/>
      <c r="AN61" s="2270" t="s">
        <v>829</v>
      </c>
      <c r="AO61" s="2270"/>
      <c r="AP61" s="2270"/>
      <c r="AQ61" s="2231"/>
      <c r="AR61" s="2231"/>
      <c r="AS61" s="2231"/>
      <c r="AT61" s="2231"/>
      <c r="AU61" s="2231"/>
      <c r="AV61" s="2231"/>
      <c r="AW61" s="2231"/>
      <c r="AX61" s="2231"/>
      <c r="AY61" s="2231"/>
      <c r="AZ61" s="2231"/>
      <c r="BA61" s="548"/>
      <c r="BB61" s="541"/>
      <c r="BC61" s="541"/>
      <c r="BE61" s="561"/>
      <c r="BF61" s="561"/>
      <c r="BG61" s="561"/>
      <c r="BH61" s="561"/>
      <c r="BI61" s="561"/>
      <c r="BJ61" s="561"/>
      <c r="BK61" s="561"/>
      <c r="BL61" s="561"/>
      <c r="BM61" s="561"/>
      <c r="BN61" s="561"/>
      <c r="BO61" s="561"/>
      <c r="BP61" s="562"/>
      <c r="BQ61" s="562"/>
      <c r="BR61" s="562"/>
      <c r="BS61" s="562"/>
      <c r="BT61" s="562"/>
      <c r="BU61" s="562"/>
      <c r="BV61" s="562"/>
      <c r="BW61" s="562"/>
      <c r="BX61" s="562"/>
      <c r="BY61" s="562"/>
      <c r="BZ61" s="562"/>
      <c r="CD61" s="2272">
        <v>2024</v>
      </c>
      <c r="CE61" s="2272"/>
    </row>
    <row r="62" spans="1:88" ht="17.100000000000001" customHeight="1" x14ac:dyDescent="0.15">
      <c r="B62" s="541"/>
      <c r="C62" s="541"/>
      <c r="D62" s="549"/>
      <c r="E62" s="2269"/>
      <c r="F62" s="2269"/>
      <c r="G62" s="2269"/>
      <c r="H62" s="2269"/>
      <c r="I62" s="2269"/>
      <c r="J62" s="2269"/>
      <c r="K62" s="2269"/>
      <c r="L62" s="2269"/>
      <c r="M62" s="2269"/>
      <c r="N62" s="2269"/>
      <c r="O62" s="2270"/>
      <c r="P62" s="2270"/>
      <c r="Q62" s="2270"/>
      <c r="R62" s="2231"/>
      <c r="S62" s="2231"/>
      <c r="T62" s="2231"/>
      <c r="U62" s="2231"/>
      <c r="V62" s="2231"/>
      <c r="W62" s="2231"/>
      <c r="X62" s="2231"/>
      <c r="Y62" s="2231"/>
      <c r="Z62" s="2231"/>
      <c r="AA62" s="2231"/>
      <c r="AB62" s="548"/>
      <c r="AC62" s="549"/>
      <c r="AD62" s="2269"/>
      <c r="AE62" s="2269"/>
      <c r="AF62" s="2269"/>
      <c r="AG62" s="2269"/>
      <c r="AH62" s="2269"/>
      <c r="AI62" s="2269"/>
      <c r="AJ62" s="2269"/>
      <c r="AK62" s="2269"/>
      <c r="AL62" s="2269"/>
      <c r="AM62" s="2269"/>
      <c r="AN62" s="2270"/>
      <c r="AO62" s="2270"/>
      <c r="AP62" s="2270"/>
      <c r="AQ62" s="2231"/>
      <c r="AR62" s="2231"/>
      <c r="AS62" s="2231"/>
      <c r="AT62" s="2231"/>
      <c r="AU62" s="2231"/>
      <c r="AV62" s="2231"/>
      <c r="AW62" s="2231"/>
      <c r="AX62" s="2231"/>
      <c r="AY62" s="2231"/>
      <c r="AZ62" s="2231"/>
      <c r="BA62" s="548"/>
      <c r="BB62" s="541"/>
      <c r="BC62" s="541"/>
      <c r="BE62" s="2275" t="s">
        <v>75</v>
      </c>
      <c r="BF62" s="2275"/>
      <c r="BG62" s="2275"/>
      <c r="BH62" s="2275"/>
      <c r="BI62" s="572"/>
      <c r="BJ62" s="561"/>
      <c r="BK62" s="561"/>
      <c r="BL62" s="561"/>
      <c r="BM62" s="561"/>
      <c r="BN62" s="561"/>
      <c r="BO62" s="561"/>
      <c r="BP62" s="562"/>
      <c r="BQ62" s="562"/>
      <c r="BR62" s="562"/>
      <c r="BS62" s="562"/>
      <c r="BT62" s="562"/>
      <c r="BU62" s="562"/>
      <c r="BV62" s="573"/>
      <c r="BW62" s="2289" t="s">
        <v>76</v>
      </c>
      <c r="BX62" s="2289"/>
      <c r="BY62" s="2289"/>
      <c r="BZ62" s="2289"/>
      <c r="CD62" s="2272">
        <v>2028</v>
      </c>
      <c r="CE62" s="2272"/>
      <c r="CI62" s="2272"/>
      <c r="CJ62" s="2272"/>
    </row>
    <row r="63" spans="1:88" ht="17.100000000000001" customHeight="1" x14ac:dyDescent="0.15">
      <c r="A63" s="2"/>
      <c r="B63" s="541"/>
      <c r="C63" s="3"/>
      <c r="D63" s="557"/>
      <c r="E63" s="558"/>
      <c r="F63" s="558"/>
      <c r="G63" s="558"/>
      <c r="H63" s="558"/>
      <c r="I63" s="558"/>
      <c r="J63" s="558"/>
      <c r="K63" s="558"/>
      <c r="L63" s="558"/>
      <c r="M63" s="558"/>
      <c r="N63" s="558"/>
      <c r="O63" s="558"/>
      <c r="P63" s="559"/>
      <c r="Q63" s="558"/>
      <c r="R63" s="558"/>
      <c r="S63" s="558"/>
      <c r="T63" s="558"/>
      <c r="U63" s="558"/>
      <c r="V63" s="558"/>
      <c r="W63" s="558"/>
      <c r="X63" s="558"/>
      <c r="Y63" s="558"/>
      <c r="Z63" s="558"/>
      <c r="AA63" s="558"/>
      <c r="AB63" s="560"/>
      <c r="AC63" s="557"/>
      <c r="AD63" s="558"/>
      <c r="AE63" s="558"/>
      <c r="AF63" s="558"/>
      <c r="AG63" s="558"/>
      <c r="AH63" s="558"/>
      <c r="AI63" s="558"/>
      <c r="AJ63" s="558"/>
      <c r="AK63" s="558"/>
      <c r="AL63" s="558"/>
      <c r="AM63" s="558"/>
      <c r="AN63" s="558"/>
      <c r="AO63" s="559"/>
      <c r="AP63" s="558"/>
      <c r="AQ63" s="558"/>
      <c r="AR63" s="558"/>
      <c r="AS63" s="558"/>
      <c r="AT63" s="558"/>
      <c r="AU63" s="558"/>
      <c r="AV63" s="558"/>
      <c r="AW63" s="558"/>
      <c r="AX63" s="558"/>
      <c r="AY63" s="558"/>
      <c r="AZ63" s="558"/>
      <c r="BA63" s="560"/>
      <c r="BB63" s="3"/>
      <c r="BC63" s="541"/>
      <c r="BE63" s="2275"/>
      <c r="BF63" s="2275"/>
      <c r="BG63" s="2275"/>
      <c r="BH63" s="2275"/>
      <c r="BI63" s="572"/>
      <c r="BJ63" s="561"/>
      <c r="BK63" s="561"/>
      <c r="BL63" s="561"/>
      <c r="BM63" s="561"/>
      <c r="BN63" s="561"/>
      <c r="BO63" s="561"/>
      <c r="BP63" s="562"/>
      <c r="BQ63" s="562"/>
      <c r="BR63" s="562"/>
      <c r="BS63" s="562"/>
      <c r="BT63" s="562"/>
      <c r="BU63" s="562"/>
      <c r="BV63" s="573"/>
      <c r="BW63" s="2289"/>
      <c r="BX63" s="2289"/>
      <c r="BY63" s="2289"/>
      <c r="BZ63" s="2289"/>
      <c r="CD63" s="2272">
        <v>2032</v>
      </c>
      <c r="CE63" s="2272"/>
    </row>
    <row r="64" spans="1:88" ht="17.100000000000001" customHeight="1" x14ac:dyDescent="0.25">
      <c r="B64" s="541"/>
      <c r="C64" s="3"/>
      <c r="D64" s="3"/>
      <c r="E64" s="3"/>
      <c r="F64" s="3"/>
      <c r="G64" s="3"/>
      <c r="H64" s="3"/>
      <c r="I64" s="574"/>
      <c r="J64" s="574"/>
      <c r="K64" s="574"/>
      <c r="L64" s="574"/>
      <c r="M64" s="574"/>
      <c r="N64" s="574"/>
      <c r="O64" s="541"/>
      <c r="P64" s="575"/>
      <c r="Q64" s="3"/>
      <c r="R64" s="3"/>
      <c r="S64" s="3"/>
      <c r="T64" s="3"/>
      <c r="U64" s="3"/>
      <c r="V64" s="574"/>
      <c r="W64" s="574"/>
      <c r="X64" s="574"/>
      <c r="Y64" s="574"/>
      <c r="Z64" s="574"/>
      <c r="AA64" s="574"/>
      <c r="AB64" s="576"/>
      <c r="AC64" s="576"/>
      <c r="AD64" s="3"/>
      <c r="AE64" s="3"/>
      <c r="AF64" s="3"/>
      <c r="AG64" s="3"/>
      <c r="AH64" s="3"/>
      <c r="AI64" s="574"/>
      <c r="AJ64" s="574"/>
      <c r="AK64" s="574"/>
      <c r="AL64" s="574"/>
      <c r="AM64" s="574"/>
      <c r="AN64" s="574"/>
      <c r="AO64" s="575"/>
      <c r="AP64" s="3"/>
      <c r="AQ64" s="3"/>
      <c r="AR64" s="3"/>
      <c r="AS64" s="3"/>
      <c r="AT64" s="3"/>
      <c r="AU64" s="3"/>
      <c r="AV64" s="574"/>
      <c r="AW64" s="574"/>
      <c r="AX64" s="574"/>
      <c r="AY64" s="574"/>
      <c r="AZ64" s="574"/>
      <c r="BA64" s="574"/>
      <c r="BB64" s="3"/>
      <c r="BC64" s="541"/>
      <c r="BE64" s="209"/>
      <c r="BF64" s="209"/>
      <c r="BG64" s="209"/>
      <c r="BH64" s="209"/>
      <c r="BI64" s="577"/>
      <c r="BJ64" s="577"/>
      <c r="BK64" s="577"/>
      <c r="BL64" s="577"/>
      <c r="BM64" s="577"/>
      <c r="BN64" s="578"/>
      <c r="BO64" s="577"/>
      <c r="BP64" s="577"/>
      <c r="BQ64" s="577"/>
      <c r="BR64" s="577"/>
      <c r="BS64" s="579"/>
      <c r="BT64" s="579"/>
      <c r="BU64" s="579"/>
      <c r="BV64" s="577"/>
      <c r="BW64" s="577"/>
      <c r="BX64" s="577"/>
      <c r="BY64" s="577"/>
      <c r="BZ64" s="577"/>
      <c r="CD64" s="2272">
        <v>2036</v>
      </c>
      <c r="CE64" s="2272"/>
    </row>
    <row r="65" spans="1:97" ht="17.100000000000001" customHeight="1" x14ac:dyDescent="0.25">
      <c r="A65" s="2"/>
      <c r="B65" s="541"/>
      <c r="C65" s="541"/>
      <c r="D65" s="541"/>
      <c r="E65" s="541"/>
      <c r="F65" s="541"/>
      <c r="G65" s="541"/>
      <c r="H65" s="541"/>
      <c r="I65" s="541"/>
      <c r="J65" s="541"/>
      <c r="K65" s="541"/>
      <c r="L65" s="541"/>
      <c r="M65" s="541"/>
      <c r="N65" s="541"/>
      <c r="O65" s="541"/>
      <c r="P65" s="541"/>
      <c r="Q65" s="541"/>
      <c r="R65" s="541"/>
      <c r="S65" s="541"/>
      <c r="T65" s="541"/>
      <c r="U65" s="541"/>
      <c r="V65" s="541"/>
      <c r="W65" s="541"/>
      <c r="X65" s="541"/>
      <c r="Y65" s="541"/>
      <c r="Z65" s="541"/>
      <c r="AA65" s="541"/>
      <c r="AB65" s="541"/>
      <c r="AC65" s="541"/>
      <c r="AD65" s="541"/>
      <c r="AE65" s="541"/>
      <c r="AF65" s="541"/>
      <c r="AG65" s="541"/>
      <c r="AH65" s="541"/>
      <c r="AI65" s="541"/>
      <c r="AJ65" s="541"/>
      <c r="AK65" s="541"/>
      <c r="AL65" s="541"/>
      <c r="AM65" s="541"/>
      <c r="AN65" s="541"/>
      <c r="AO65" s="541"/>
      <c r="AP65" s="541"/>
      <c r="AQ65" s="541"/>
      <c r="AR65" s="541"/>
      <c r="AS65" s="541"/>
      <c r="AT65" s="541"/>
      <c r="AU65" s="541"/>
      <c r="AV65" s="541"/>
      <c r="AW65" s="541"/>
      <c r="AX65" s="541"/>
      <c r="AY65" s="541"/>
      <c r="AZ65" s="541"/>
      <c r="BA65" s="541"/>
      <c r="BB65" s="541"/>
      <c r="BC65" s="541"/>
      <c r="BE65" s="209"/>
      <c r="BF65" s="209"/>
      <c r="BG65" s="209"/>
      <c r="BH65" s="209"/>
      <c r="BI65" s="577"/>
      <c r="BJ65" s="577"/>
      <c r="BK65" s="577"/>
      <c r="BL65" s="577"/>
      <c r="BM65" s="577"/>
      <c r="BN65" s="577"/>
      <c r="BO65" s="577"/>
      <c r="BP65" s="577"/>
      <c r="BQ65" s="577"/>
      <c r="BR65" s="577"/>
      <c r="BS65" s="577"/>
      <c r="BT65" s="577"/>
      <c r="BU65" s="577"/>
      <c r="BV65" s="577"/>
      <c r="BW65" s="577"/>
      <c r="BX65" s="577"/>
      <c r="BY65" s="577"/>
      <c r="BZ65" s="577"/>
      <c r="CD65" s="2272">
        <v>2040</v>
      </c>
      <c r="CE65" s="2272"/>
    </row>
    <row r="66" spans="1:97" ht="17.100000000000001" customHeight="1" x14ac:dyDescent="0.15">
      <c r="B66" s="541"/>
      <c r="C66" s="541"/>
      <c r="D66" s="543"/>
      <c r="E66" s="544"/>
      <c r="F66" s="544"/>
      <c r="G66" s="544"/>
      <c r="H66" s="544"/>
      <c r="I66" s="544"/>
      <c r="J66" s="544"/>
      <c r="K66" s="544"/>
      <c r="L66" s="544"/>
      <c r="M66" s="544"/>
      <c r="N66" s="544"/>
      <c r="O66" s="544"/>
      <c r="P66" s="544"/>
      <c r="Q66" s="544"/>
      <c r="R66" s="544"/>
      <c r="S66" s="544"/>
      <c r="T66" s="544"/>
      <c r="U66" s="544"/>
      <c r="V66" s="544"/>
      <c r="W66" s="544"/>
      <c r="X66" s="544"/>
      <c r="Y66" s="544"/>
      <c r="Z66" s="544"/>
      <c r="AA66" s="544"/>
      <c r="AB66" s="544"/>
      <c r="AC66" s="544"/>
      <c r="AD66" s="544"/>
      <c r="AE66" s="544"/>
      <c r="AF66" s="544"/>
      <c r="AG66" s="544"/>
      <c r="AH66" s="544"/>
      <c r="AI66" s="544"/>
      <c r="AJ66" s="544"/>
      <c r="AK66" s="544"/>
      <c r="AL66" s="544"/>
      <c r="AM66" s="544"/>
      <c r="AN66" s="544"/>
      <c r="AO66" s="544"/>
      <c r="AP66" s="544"/>
      <c r="AQ66" s="544"/>
      <c r="AR66" s="544"/>
      <c r="AS66" s="544"/>
      <c r="AT66" s="544"/>
      <c r="AU66" s="544"/>
      <c r="AV66" s="544"/>
      <c r="AW66" s="544"/>
      <c r="AX66" s="544"/>
      <c r="AY66" s="544"/>
      <c r="AZ66" s="544"/>
      <c r="BA66" s="545"/>
      <c r="BB66" s="541"/>
      <c r="BC66" s="541"/>
      <c r="BE66" s="580"/>
      <c r="BF66" s="581"/>
      <c r="BG66" s="581"/>
      <c r="BH66" s="581"/>
      <c r="BI66" s="581"/>
      <c r="BJ66" s="581"/>
      <c r="BK66" s="581"/>
      <c r="BL66" s="581"/>
      <c r="BM66" s="581"/>
      <c r="BN66" s="581"/>
      <c r="BO66" s="581"/>
      <c r="BP66" s="581"/>
      <c r="BQ66" s="581"/>
      <c r="BR66" s="581"/>
      <c r="BS66" s="581"/>
      <c r="BT66" s="581"/>
      <c r="BU66" s="581"/>
      <c r="BV66" s="581"/>
      <c r="BW66" s="581"/>
      <c r="BX66" s="581"/>
      <c r="BY66" s="581"/>
      <c r="BZ66" s="582"/>
      <c r="CD66" s="2272">
        <v>2044</v>
      </c>
      <c r="CE66" s="2272"/>
    </row>
    <row r="67" spans="1:97" ht="17.100000000000001" customHeight="1" x14ac:dyDescent="0.25">
      <c r="B67" s="541"/>
      <c r="C67" s="541"/>
      <c r="D67" s="549"/>
      <c r="E67" s="2271" t="str">
        <f>20&amp;MID('^'!$BU$52,3,1)&amp;0</f>
        <v>200</v>
      </c>
      <c r="F67" s="2271"/>
      <c r="G67" s="2271"/>
      <c r="H67" s="2271"/>
      <c r="I67" s="2271"/>
      <c r="J67" s="2271"/>
      <c r="K67" s="2271"/>
      <c r="L67" s="2271"/>
      <c r="M67" s="541"/>
      <c r="N67" s="541"/>
      <c r="O67" s="2271" t="str">
        <f>20&amp;MID('^'!$BU$52,3,1)&amp;1</f>
        <v>201</v>
      </c>
      <c r="P67" s="2271">
        <v>2021</v>
      </c>
      <c r="Q67" s="2271"/>
      <c r="R67" s="2271"/>
      <c r="S67" s="2271"/>
      <c r="T67" s="2271"/>
      <c r="U67" s="2271"/>
      <c r="V67" s="2271"/>
      <c r="W67" s="541"/>
      <c r="X67" s="541"/>
      <c r="Y67" s="2271" t="str">
        <f>20&amp;MID('^'!$BU$52,3,1)&amp;2</f>
        <v>202</v>
      </c>
      <c r="Z67" s="2271">
        <v>2022</v>
      </c>
      <c r="AA67" s="2271"/>
      <c r="AB67" s="2271"/>
      <c r="AC67" s="2271"/>
      <c r="AD67" s="2271"/>
      <c r="AE67" s="2271"/>
      <c r="AF67" s="2271"/>
      <c r="AG67" s="541"/>
      <c r="AH67" s="541"/>
      <c r="AI67" s="2271" t="str">
        <f>20&amp;MID('^'!$BU$52,3,1)&amp;3</f>
        <v>203</v>
      </c>
      <c r="AJ67" s="2271">
        <v>2023</v>
      </c>
      <c r="AK67" s="2271"/>
      <c r="AL67" s="2271"/>
      <c r="AM67" s="2271"/>
      <c r="AN67" s="2271"/>
      <c r="AO67" s="2271"/>
      <c r="AP67" s="2271"/>
      <c r="AQ67" s="541"/>
      <c r="AR67" s="541"/>
      <c r="AS67" s="2271" t="str">
        <f>20&amp;MID('^'!$BU$52,3,1)&amp;4</f>
        <v>204</v>
      </c>
      <c r="AT67" s="2271">
        <v>2024</v>
      </c>
      <c r="AU67" s="2271"/>
      <c r="AV67" s="2271"/>
      <c r="AW67" s="2271"/>
      <c r="AX67" s="2271"/>
      <c r="AY67" s="2271"/>
      <c r="AZ67" s="2271"/>
      <c r="BA67" s="548"/>
      <c r="BB67" s="541"/>
      <c r="BC67" s="541"/>
      <c r="BE67" s="583"/>
      <c r="BF67" s="2274" t="s">
        <v>595</v>
      </c>
      <c r="BG67" s="2274"/>
      <c r="BH67" s="2274"/>
      <c r="BI67" s="2274"/>
      <c r="BJ67" s="2274"/>
      <c r="BK67" s="2274"/>
      <c r="BL67" s="2274"/>
      <c r="BM67" s="2274"/>
      <c r="BN67" s="2274"/>
      <c r="BO67" s="2274"/>
      <c r="BP67" s="2274"/>
      <c r="BQ67" s="2274"/>
      <c r="BR67" s="2274"/>
      <c r="BS67" s="2274"/>
      <c r="BT67" s="2274"/>
      <c r="BU67" s="2274"/>
      <c r="BV67" s="2274"/>
      <c r="BW67" s="2274"/>
      <c r="BX67" s="2274"/>
      <c r="BY67" s="2274"/>
      <c r="BZ67" s="584"/>
      <c r="CD67" s="2272">
        <v>2048</v>
      </c>
      <c r="CE67" s="2272"/>
    </row>
    <row r="68" spans="1:97" ht="17.100000000000001" customHeight="1" x14ac:dyDescent="0.15">
      <c r="B68" s="541"/>
      <c r="C68" s="541"/>
      <c r="D68" s="549"/>
      <c r="E68" s="2231"/>
      <c r="F68" s="2231"/>
      <c r="G68" s="2231"/>
      <c r="H68" s="2231"/>
      <c r="I68" s="2231"/>
      <c r="J68" s="2231"/>
      <c r="K68" s="2231"/>
      <c r="L68" s="2231"/>
      <c r="M68" s="541"/>
      <c r="N68" s="541"/>
      <c r="O68" s="2231"/>
      <c r="P68" s="2231"/>
      <c r="Q68" s="2231"/>
      <c r="R68" s="2231"/>
      <c r="S68" s="2231"/>
      <c r="T68" s="2231"/>
      <c r="U68" s="2231"/>
      <c r="V68" s="2231"/>
      <c r="W68" s="541"/>
      <c r="X68" s="541"/>
      <c r="Y68" s="2231"/>
      <c r="Z68" s="2231"/>
      <c r="AA68" s="2231"/>
      <c r="AB68" s="2231"/>
      <c r="AC68" s="2231"/>
      <c r="AD68" s="2231"/>
      <c r="AE68" s="2231"/>
      <c r="AF68" s="2231"/>
      <c r="AG68" s="541"/>
      <c r="AH68" s="541"/>
      <c r="AI68" s="2231"/>
      <c r="AJ68" s="2231"/>
      <c r="AK68" s="2231"/>
      <c r="AL68" s="2231"/>
      <c r="AM68" s="2231"/>
      <c r="AN68" s="2231"/>
      <c r="AO68" s="2231"/>
      <c r="AP68" s="2231"/>
      <c r="AQ68" s="541"/>
      <c r="AR68" s="541"/>
      <c r="AS68" s="2231"/>
      <c r="AT68" s="2231"/>
      <c r="AU68" s="2231"/>
      <c r="AV68" s="2231"/>
      <c r="AW68" s="2231"/>
      <c r="AX68" s="2231"/>
      <c r="AY68" s="2231"/>
      <c r="AZ68" s="2231"/>
      <c r="BA68" s="548"/>
      <c r="BB68" s="541"/>
      <c r="BC68" s="541"/>
      <c r="BE68" s="583"/>
      <c r="BF68" s="2259">
        <v>44928</v>
      </c>
      <c r="BG68" s="2259"/>
      <c r="BH68" s="2259"/>
      <c r="BI68" s="2268" t="s">
        <v>620</v>
      </c>
      <c r="BJ68" s="2268"/>
      <c r="BK68" s="2268"/>
      <c r="BL68" s="2268"/>
      <c r="BM68" s="2268"/>
      <c r="BN68" s="2268"/>
      <c r="BO68" s="2268"/>
      <c r="BP68" s="2259">
        <v>45075</v>
      </c>
      <c r="BQ68" s="2259"/>
      <c r="BR68" s="2259"/>
      <c r="BS68" s="2266" t="s">
        <v>600</v>
      </c>
      <c r="BT68" s="2266"/>
      <c r="BU68" s="2266"/>
      <c r="BV68" s="2266"/>
      <c r="BW68" s="2266"/>
      <c r="BX68" s="2266"/>
      <c r="BY68" s="2266"/>
      <c r="BZ68" s="584"/>
      <c r="CD68" s="2272">
        <v>2052</v>
      </c>
      <c r="CE68" s="2272"/>
    </row>
    <row r="69" spans="1:97" ht="17.100000000000001" customHeight="1" x14ac:dyDescent="0.15">
      <c r="B69" s="541"/>
      <c r="C69" s="541"/>
      <c r="D69" s="549"/>
      <c r="E69" s="2231"/>
      <c r="F69" s="2231"/>
      <c r="G69" s="2231"/>
      <c r="H69" s="2231"/>
      <c r="I69" s="2231"/>
      <c r="J69" s="2231"/>
      <c r="K69" s="2231"/>
      <c r="L69" s="2231"/>
      <c r="M69" s="541"/>
      <c r="N69" s="541"/>
      <c r="O69" s="2231"/>
      <c r="P69" s="2231"/>
      <c r="Q69" s="2231"/>
      <c r="R69" s="2231"/>
      <c r="S69" s="2231"/>
      <c r="T69" s="2231"/>
      <c r="U69" s="2231"/>
      <c r="V69" s="2231"/>
      <c r="W69" s="541"/>
      <c r="X69" s="541"/>
      <c r="Y69" s="2231"/>
      <c r="Z69" s="2231"/>
      <c r="AA69" s="2231"/>
      <c r="AB69" s="2231"/>
      <c r="AC69" s="2231"/>
      <c r="AD69" s="2231"/>
      <c r="AE69" s="2231"/>
      <c r="AF69" s="2231"/>
      <c r="AG69" s="541"/>
      <c r="AH69" s="541"/>
      <c r="AI69" s="2231"/>
      <c r="AJ69" s="2231"/>
      <c r="AK69" s="2231"/>
      <c r="AL69" s="2231"/>
      <c r="AM69" s="2231"/>
      <c r="AN69" s="2231"/>
      <c r="AO69" s="2231"/>
      <c r="AP69" s="2231"/>
      <c r="AQ69" s="541"/>
      <c r="AR69" s="541"/>
      <c r="AS69" s="2231"/>
      <c r="AT69" s="2231"/>
      <c r="AU69" s="2231"/>
      <c r="AV69" s="2231"/>
      <c r="AW69" s="2231"/>
      <c r="AX69" s="2231"/>
      <c r="AY69" s="2231"/>
      <c r="AZ69" s="2231"/>
      <c r="BA69" s="548"/>
      <c r="BB69" s="541"/>
      <c r="BC69" s="541"/>
      <c r="BE69" s="583"/>
      <c r="BF69" s="2259">
        <v>45023</v>
      </c>
      <c r="BG69" s="2259"/>
      <c r="BH69" s="2259"/>
      <c r="BI69" s="2268" t="s">
        <v>596</v>
      </c>
      <c r="BJ69" s="2268"/>
      <c r="BK69" s="2268"/>
      <c r="BL69" s="2268"/>
      <c r="BM69" s="2268"/>
      <c r="BN69" s="2268"/>
      <c r="BO69" s="2268"/>
      <c r="BP69" s="2259">
        <v>45166</v>
      </c>
      <c r="BQ69" s="2259"/>
      <c r="BR69" s="2259"/>
      <c r="BS69" s="2266" t="s">
        <v>601</v>
      </c>
      <c r="BT69" s="2266"/>
      <c r="BU69" s="2266"/>
      <c r="BV69" s="2266"/>
      <c r="BW69" s="2266"/>
      <c r="BX69" s="2266"/>
      <c r="BY69" s="2266"/>
      <c r="BZ69" s="584"/>
      <c r="CD69" s="2272">
        <v>2056</v>
      </c>
      <c r="CE69" s="2272"/>
    </row>
    <row r="70" spans="1:97" ht="17.100000000000001" customHeight="1" x14ac:dyDescent="0.15">
      <c r="B70" s="541"/>
      <c r="C70" s="541"/>
      <c r="D70" s="549"/>
      <c r="E70" s="2231"/>
      <c r="F70" s="2231"/>
      <c r="G70" s="2231"/>
      <c r="H70" s="2231"/>
      <c r="I70" s="2231"/>
      <c r="J70" s="2231"/>
      <c r="K70" s="2231"/>
      <c r="L70" s="2231"/>
      <c r="M70" s="541"/>
      <c r="N70" s="541"/>
      <c r="O70" s="2231"/>
      <c r="P70" s="2231"/>
      <c r="Q70" s="2231"/>
      <c r="R70" s="2231"/>
      <c r="S70" s="2231"/>
      <c r="T70" s="2231"/>
      <c r="U70" s="2231"/>
      <c r="V70" s="2231"/>
      <c r="W70" s="541"/>
      <c r="X70" s="541"/>
      <c r="Y70" s="2231"/>
      <c r="Z70" s="2231"/>
      <c r="AA70" s="2231"/>
      <c r="AB70" s="2231"/>
      <c r="AC70" s="2231"/>
      <c r="AD70" s="2231"/>
      <c r="AE70" s="2231"/>
      <c r="AF70" s="2231"/>
      <c r="AG70" s="541"/>
      <c r="AH70" s="541"/>
      <c r="AI70" s="2231"/>
      <c r="AJ70" s="2231"/>
      <c r="AK70" s="2231"/>
      <c r="AL70" s="2231"/>
      <c r="AM70" s="2231"/>
      <c r="AN70" s="2231"/>
      <c r="AO70" s="2231"/>
      <c r="AP70" s="2231"/>
      <c r="AQ70" s="541"/>
      <c r="AR70" s="541"/>
      <c r="AS70" s="2231"/>
      <c r="AT70" s="2231"/>
      <c r="AU70" s="2231"/>
      <c r="AV70" s="2231"/>
      <c r="AW70" s="2231"/>
      <c r="AX70" s="2231"/>
      <c r="AY70" s="2231"/>
      <c r="AZ70" s="2231"/>
      <c r="BA70" s="548"/>
      <c r="BB70" s="541"/>
      <c r="BC70" s="541"/>
      <c r="BE70" s="583"/>
      <c r="BF70" s="2259">
        <v>45026</v>
      </c>
      <c r="BG70" s="2259"/>
      <c r="BH70" s="2259"/>
      <c r="BI70" s="2268" t="s">
        <v>597</v>
      </c>
      <c r="BJ70" s="2268"/>
      <c r="BK70" s="2268"/>
      <c r="BL70" s="2268"/>
      <c r="BM70" s="2268"/>
      <c r="BN70" s="2268"/>
      <c r="BO70" s="2268"/>
      <c r="BP70" s="2259">
        <v>45285</v>
      </c>
      <c r="BQ70" s="2259"/>
      <c r="BR70" s="2259"/>
      <c r="BS70" s="2266" t="s">
        <v>552</v>
      </c>
      <c r="BT70" s="2266"/>
      <c r="BU70" s="2266"/>
      <c r="BV70" s="2266"/>
      <c r="BW70" s="2266"/>
      <c r="BX70" s="2266"/>
      <c r="BY70" s="2266"/>
      <c r="BZ70" s="584"/>
      <c r="CD70" s="2272">
        <v>2060</v>
      </c>
      <c r="CE70" s="2272"/>
    </row>
    <row r="71" spans="1:97" ht="17.100000000000001" customHeight="1" x14ac:dyDescent="0.15">
      <c r="B71" s="541"/>
      <c r="C71" s="541"/>
      <c r="D71" s="549"/>
      <c r="E71" s="2231"/>
      <c r="F71" s="2231"/>
      <c r="G71" s="2231"/>
      <c r="H71" s="2231"/>
      <c r="I71" s="2231"/>
      <c r="J71" s="2231"/>
      <c r="K71" s="2231"/>
      <c r="L71" s="2231"/>
      <c r="M71" s="541"/>
      <c r="N71" s="541"/>
      <c r="O71" s="2231"/>
      <c r="P71" s="2231"/>
      <c r="Q71" s="2231"/>
      <c r="R71" s="2231"/>
      <c r="S71" s="2231"/>
      <c r="T71" s="2231"/>
      <c r="U71" s="2231"/>
      <c r="V71" s="2231"/>
      <c r="W71" s="541"/>
      <c r="X71" s="541"/>
      <c r="Y71" s="2231"/>
      <c r="Z71" s="2231"/>
      <c r="AA71" s="2231"/>
      <c r="AB71" s="2231"/>
      <c r="AC71" s="2231"/>
      <c r="AD71" s="2231"/>
      <c r="AE71" s="2231"/>
      <c r="AF71" s="2231"/>
      <c r="AG71" s="541"/>
      <c r="AH71" s="541"/>
      <c r="AI71" s="2231"/>
      <c r="AJ71" s="2231"/>
      <c r="AK71" s="2231"/>
      <c r="AL71" s="2231"/>
      <c r="AM71" s="2231"/>
      <c r="AN71" s="2231"/>
      <c r="AO71" s="2231"/>
      <c r="AP71" s="2231"/>
      <c r="AQ71" s="541"/>
      <c r="AR71" s="541"/>
      <c r="AS71" s="2231"/>
      <c r="AT71" s="2231"/>
      <c r="AU71" s="2231"/>
      <c r="AV71" s="2231"/>
      <c r="AW71" s="2231"/>
      <c r="AX71" s="2231"/>
      <c r="AY71" s="2231"/>
      <c r="AZ71" s="2231"/>
      <c r="BA71" s="548"/>
      <c r="BB71" s="541"/>
      <c r="BC71" s="541"/>
      <c r="BE71" s="583"/>
      <c r="BF71" s="2259">
        <v>45047</v>
      </c>
      <c r="BG71" s="2259"/>
      <c r="BH71" s="2259"/>
      <c r="BI71" s="2268" t="s">
        <v>598</v>
      </c>
      <c r="BJ71" s="2268"/>
      <c r="BK71" s="2268"/>
      <c r="BL71" s="2268"/>
      <c r="BM71" s="2268"/>
      <c r="BN71" s="2268"/>
      <c r="BO71" s="2268"/>
      <c r="BP71" s="2259">
        <v>45286</v>
      </c>
      <c r="BQ71" s="2259"/>
      <c r="BR71" s="2259"/>
      <c r="BS71" s="2266" t="s">
        <v>553</v>
      </c>
      <c r="BT71" s="2266"/>
      <c r="BU71" s="2266"/>
      <c r="BV71" s="2266"/>
      <c r="BW71" s="2266"/>
      <c r="BX71" s="2266"/>
      <c r="BY71" s="2266"/>
      <c r="BZ71" s="584"/>
      <c r="CD71" s="2272">
        <v>2064</v>
      </c>
      <c r="CE71" s="2272"/>
    </row>
    <row r="72" spans="1:97" ht="17.100000000000001" customHeight="1" x14ac:dyDescent="0.15">
      <c r="B72" s="541"/>
      <c r="C72" s="541"/>
      <c r="D72" s="549"/>
      <c r="E72" s="541"/>
      <c r="F72" s="541"/>
      <c r="G72" s="541"/>
      <c r="H72" s="541"/>
      <c r="I72" s="541"/>
      <c r="J72" s="541"/>
      <c r="K72" s="541"/>
      <c r="L72" s="541"/>
      <c r="M72" s="541"/>
      <c r="N72" s="541"/>
      <c r="O72" s="541"/>
      <c r="P72" s="541"/>
      <c r="Q72" s="541"/>
      <c r="R72" s="541"/>
      <c r="S72" s="541"/>
      <c r="T72" s="541"/>
      <c r="U72" s="541"/>
      <c r="V72" s="541"/>
      <c r="W72" s="541"/>
      <c r="X72" s="541"/>
      <c r="Y72" s="541"/>
      <c r="Z72" s="541"/>
      <c r="AA72" s="541"/>
      <c r="AB72" s="541"/>
      <c r="AC72" s="541"/>
      <c r="AD72" s="541"/>
      <c r="AE72" s="541"/>
      <c r="AF72" s="541"/>
      <c r="AG72" s="541"/>
      <c r="AH72" s="541"/>
      <c r="AI72" s="541"/>
      <c r="AJ72" s="541"/>
      <c r="AK72" s="541"/>
      <c r="AL72" s="541"/>
      <c r="AM72" s="541"/>
      <c r="AN72" s="541"/>
      <c r="AO72" s="541"/>
      <c r="AP72" s="541"/>
      <c r="AQ72" s="541"/>
      <c r="AR72" s="541"/>
      <c r="AS72" s="541"/>
      <c r="AT72" s="541"/>
      <c r="AU72" s="541"/>
      <c r="AV72" s="541"/>
      <c r="AW72" s="541"/>
      <c r="AX72" s="541"/>
      <c r="AY72" s="541"/>
      <c r="AZ72" s="541"/>
      <c r="BA72" s="548"/>
      <c r="BB72" s="541"/>
      <c r="BC72" s="541"/>
      <c r="BE72" s="585"/>
      <c r="BF72" s="2259">
        <v>45054</v>
      </c>
      <c r="BG72" s="2259"/>
      <c r="BH72" s="2259"/>
      <c r="BI72" s="2268" t="s">
        <v>599</v>
      </c>
      <c r="BJ72" s="2268"/>
      <c r="BK72" s="2268"/>
      <c r="BL72" s="2268"/>
      <c r="BM72" s="2268"/>
      <c r="BN72" s="2268"/>
      <c r="BO72" s="2268"/>
      <c r="BP72" s="2259"/>
      <c r="BQ72" s="2259"/>
      <c r="BR72" s="2259"/>
      <c r="BS72" s="2266"/>
      <c r="BT72" s="2266"/>
      <c r="BU72" s="2266"/>
      <c r="BV72" s="2266"/>
      <c r="BW72" s="2266"/>
      <c r="BX72" s="2266"/>
      <c r="BY72" s="2266"/>
      <c r="BZ72" s="584"/>
      <c r="CD72" s="2272">
        <v>2068</v>
      </c>
      <c r="CE72" s="2272"/>
    </row>
    <row r="73" spans="1:97" ht="17.100000000000001" customHeight="1" x14ac:dyDescent="0.15">
      <c r="B73" s="541"/>
      <c r="C73" s="541"/>
      <c r="D73" s="543"/>
      <c r="E73" s="544"/>
      <c r="F73" s="544"/>
      <c r="G73" s="544"/>
      <c r="H73" s="544"/>
      <c r="I73" s="544"/>
      <c r="J73" s="544"/>
      <c r="K73" s="544"/>
      <c r="L73" s="544"/>
      <c r="M73" s="544"/>
      <c r="N73" s="544"/>
      <c r="O73" s="544"/>
      <c r="P73" s="544"/>
      <c r="Q73" s="544"/>
      <c r="R73" s="544"/>
      <c r="S73" s="544"/>
      <c r="T73" s="544"/>
      <c r="U73" s="544"/>
      <c r="V73" s="544"/>
      <c r="W73" s="544"/>
      <c r="X73" s="544"/>
      <c r="Y73" s="544"/>
      <c r="Z73" s="544"/>
      <c r="AA73" s="544"/>
      <c r="AB73" s="544"/>
      <c r="AC73" s="544"/>
      <c r="AD73" s="544"/>
      <c r="AE73" s="544"/>
      <c r="AF73" s="544"/>
      <c r="AG73" s="544"/>
      <c r="AH73" s="544"/>
      <c r="AI73" s="544"/>
      <c r="AJ73" s="544"/>
      <c r="AK73" s="544"/>
      <c r="AL73" s="544"/>
      <c r="AM73" s="544"/>
      <c r="AN73" s="544"/>
      <c r="AO73" s="544"/>
      <c r="AP73" s="544"/>
      <c r="AQ73" s="544"/>
      <c r="AR73" s="544"/>
      <c r="AS73" s="544"/>
      <c r="AT73" s="544"/>
      <c r="AU73" s="544"/>
      <c r="AV73" s="544"/>
      <c r="AW73" s="544"/>
      <c r="AX73" s="544"/>
      <c r="AY73" s="544"/>
      <c r="AZ73" s="544"/>
      <c r="BA73" s="545"/>
      <c r="BB73" s="541"/>
      <c r="BC73" s="541"/>
      <c r="BE73" s="583"/>
      <c r="BF73" s="2259"/>
      <c r="BG73" s="2259"/>
      <c r="BH73" s="2259"/>
      <c r="BI73" s="2268"/>
      <c r="BJ73" s="2268"/>
      <c r="BK73" s="2268"/>
      <c r="BL73" s="2268"/>
      <c r="BM73" s="2268"/>
      <c r="BN73" s="2268"/>
      <c r="BO73" s="2268"/>
      <c r="BP73" s="2259"/>
      <c r="BQ73" s="2259"/>
      <c r="BR73" s="2259"/>
      <c r="BS73" s="2266"/>
      <c r="BT73" s="2266"/>
      <c r="BU73" s="2266"/>
      <c r="BV73" s="2266"/>
      <c r="BW73" s="2266"/>
      <c r="BX73" s="2266"/>
      <c r="BY73" s="2266"/>
      <c r="BZ73" s="584"/>
      <c r="CD73" s="2272">
        <v>2072</v>
      </c>
      <c r="CE73" s="2272"/>
    </row>
    <row r="74" spans="1:97" ht="17.100000000000001" customHeight="1" x14ac:dyDescent="0.25">
      <c r="B74" s="541"/>
      <c r="C74" s="541"/>
      <c r="D74" s="549"/>
      <c r="E74" s="2271" t="str">
        <f>20&amp;MID('^'!$BU$52,3,1)&amp;5</f>
        <v>205</v>
      </c>
      <c r="F74" s="2271">
        <v>2025</v>
      </c>
      <c r="G74" s="2271"/>
      <c r="H74" s="2271"/>
      <c r="I74" s="2271"/>
      <c r="J74" s="2271"/>
      <c r="K74" s="2271"/>
      <c r="L74" s="2271"/>
      <c r="M74" s="541"/>
      <c r="N74" s="541"/>
      <c r="O74" s="2271" t="str">
        <f>20&amp;MID('^'!$BU$52,3,1)&amp;6</f>
        <v>206</v>
      </c>
      <c r="P74" s="2271">
        <v>2021</v>
      </c>
      <c r="Q74" s="2271"/>
      <c r="R74" s="2271"/>
      <c r="S74" s="2271"/>
      <c r="T74" s="2271"/>
      <c r="U74" s="2271"/>
      <c r="V74" s="2271"/>
      <c r="W74" s="541"/>
      <c r="X74" s="541"/>
      <c r="Y74" s="2271" t="str">
        <f>20&amp;MID('^'!$BU$52,3,1)&amp;7</f>
        <v>207</v>
      </c>
      <c r="Z74" s="2271">
        <v>2022</v>
      </c>
      <c r="AA74" s="2271"/>
      <c r="AB74" s="2271"/>
      <c r="AC74" s="2271"/>
      <c r="AD74" s="2271"/>
      <c r="AE74" s="2271"/>
      <c r="AF74" s="2271"/>
      <c r="AG74" s="541"/>
      <c r="AH74" s="541"/>
      <c r="AI74" s="2271" t="str">
        <f>20&amp;MID('^'!$BU$52,3,1)&amp;8</f>
        <v>208</v>
      </c>
      <c r="AJ74" s="2271">
        <v>2023</v>
      </c>
      <c r="AK74" s="2271"/>
      <c r="AL74" s="2271"/>
      <c r="AM74" s="2271"/>
      <c r="AN74" s="2271"/>
      <c r="AO74" s="2271"/>
      <c r="AP74" s="2271"/>
      <c r="AQ74" s="541"/>
      <c r="AR74" s="541"/>
      <c r="AS74" s="2271" t="str">
        <f>20&amp;MID('^'!$BU$52,3,1)&amp;9</f>
        <v>209</v>
      </c>
      <c r="AT74" s="2271">
        <v>2024</v>
      </c>
      <c r="AU74" s="2271"/>
      <c r="AV74" s="2271"/>
      <c r="AW74" s="2271"/>
      <c r="AX74" s="2271"/>
      <c r="AY74" s="2271"/>
      <c r="AZ74" s="2271"/>
      <c r="BA74" s="548"/>
      <c r="BB74" s="541"/>
      <c r="BC74" s="541"/>
      <c r="BE74" s="583"/>
      <c r="BF74" s="2259"/>
      <c r="BG74" s="2259"/>
      <c r="BH74" s="2259"/>
      <c r="BI74" s="2268"/>
      <c r="BJ74" s="2268"/>
      <c r="BK74" s="2268"/>
      <c r="BL74" s="2268"/>
      <c r="BM74" s="2268"/>
      <c r="BN74" s="2268"/>
      <c r="BO74" s="2268"/>
      <c r="BP74" s="2259"/>
      <c r="BQ74" s="2259"/>
      <c r="BR74" s="2259"/>
      <c r="BS74" s="2266"/>
      <c r="BT74" s="2266"/>
      <c r="BU74" s="2266"/>
      <c r="BV74" s="2266"/>
      <c r="BW74" s="2266"/>
      <c r="BX74" s="2266"/>
      <c r="BY74" s="2266"/>
      <c r="BZ74" s="584"/>
      <c r="CD74" s="2272">
        <v>2076</v>
      </c>
      <c r="CE74" s="2272"/>
    </row>
    <row r="75" spans="1:97" ht="17.100000000000001" customHeight="1" x14ac:dyDescent="0.15">
      <c r="B75" s="541"/>
      <c r="C75" s="541"/>
      <c r="D75" s="549"/>
      <c r="E75" s="2231"/>
      <c r="F75" s="2231"/>
      <c r="G75" s="2231"/>
      <c r="H75" s="2231"/>
      <c r="I75" s="2231"/>
      <c r="J75" s="2231"/>
      <c r="K75" s="2231"/>
      <c r="L75" s="2231"/>
      <c r="M75" s="541"/>
      <c r="N75" s="541"/>
      <c r="O75" s="2231"/>
      <c r="P75" s="2231"/>
      <c r="Q75" s="2231"/>
      <c r="R75" s="2231"/>
      <c r="S75" s="2231"/>
      <c r="T75" s="2231"/>
      <c r="U75" s="2231"/>
      <c r="V75" s="2231"/>
      <c r="W75" s="541"/>
      <c r="X75" s="541"/>
      <c r="Y75" s="2231"/>
      <c r="Z75" s="2231"/>
      <c r="AA75" s="2231"/>
      <c r="AB75" s="2231"/>
      <c r="AC75" s="2231"/>
      <c r="AD75" s="2231"/>
      <c r="AE75" s="2231"/>
      <c r="AF75" s="2231"/>
      <c r="AG75" s="541"/>
      <c r="AH75" s="541"/>
      <c r="AI75" s="2231"/>
      <c r="AJ75" s="2231"/>
      <c r="AK75" s="2231"/>
      <c r="AL75" s="2231"/>
      <c r="AM75" s="2231"/>
      <c r="AN75" s="2231"/>
      <c r="AO75" s="2231"/>
      <c r="AP75" s="2231"/>
      <c r="AQ75" s="541"/>
      <c r="AR75" s="541"/>
      <c r="AS75" s="2231"/>
      <c r="AT75" s="2231"/>
      <c r="AU75" s="2231"/>
      <c r="AV75" s="2231"/>
      <c r="AW75" s="2231"/>
      <c r="AX75" s="2231"/>
      <c r="AY75" s="2231"/>
      <c r="AZ75" s="2231"/>
      <c r="BA75" s="548"/>
      <c r="BB75" s="541"/>
      <c r="BC75" s="541"/>
      <c r="BE75" s="585"/>
      <c r="BF75" s="467"/>
      <c r="BG75" s="467"/>
      <c r="BH75" s="467"/>
      <c r="BI75" s="467"/>
      <c r="BJ75" s="467"/>
      <c r="BK75" s="481"/>
      <c r="BL75" s="482"/>
      <c r="BM75" s="482"/>
      <c r="BN75" s="481"/>
      <c r="BO75" s="482"/>
      <c r="BP75" s="482"/>
      <c r="BQ75" s="481"/>
      <c r="BR75" s="482"/>
      <c r="BS75" s="483"/>
      <c r="BT75" s="484"/>
      <c r="BU75" s="483"/>
      <c r="BV75" s="483"/>
      <c r="BW75" s="484"/>
      <c r="BX75" s="483"/>
      <c r="BY75" s="483"/>
      <c r="BZ75" s="584"/>
      <c r="CB75" s="2"/>
      <c r="CC75" s="2"/>
      <c r="CD75" s="2272">
        <v>2080</v>
      </c>
      <c r="CE75" s="2272"/>
      <c r="CG75" s="2"/>
      <c r="CH75" s="2"/>
      <c r="CM75" s="2"/>
      <c r="CN75" s="2"/>
      <c r="CO75" s="2"/>
      <c r="CP75" s="2"/>
      <c r="CQ75" s="2"/>
      <c r="CR75" s="2"/>
      <c r="CS75" s="2"/>
    </row>
    <row r="76" spans="1:97" ht="17.100000000000001" customHeight="1" x14ac:dyDescent="0.15">
      <c r="B76" s="541"/>
      <c r="C76" s="541"/>
      <c r="D76" s="549"/>
      <c r="E76" s="2231"/>
      <c r="F76" s="2231"/>
      <c r="G76" s="2231"/>
      <c r="H76" s="2231"/>
      <c r="I76" s="2231"/>
      <c r="J76" s="2231"/>
      <c r="K76" s="2231"/>
      <c r="L76" s="2231"/>
      <c r="M76" s="541"/>
      <c r="N76" s="541"/>
      <c r="O76" s="2231"/>
      <c r="P76" s="2231"/>
      <c r="Q76" s="2231"/>
      <c r="R76" s="2231"/>
      <c r="S76" s="2231"/>
      <c r="T76" s="2231"/>
      <c r="U76" s="2231"/>
      <c r="V76" s="2231"/>
      <c r="W76" s="541"/>
      <c r="X76" s="541"/>
      <c r="Y76" s="2231"/>
      <c r="Z76" s="2231"/>
      <c r="AA76" s="2231"/>
      <c r="AB76" s="2231"/>
      <c r="AC76" s="2231"/>
      <c r="AD76" s="2231"/>
      <c r="AE76" s="2231"/>
      <c r="AF76" s="2231"/>
      <c r="AG76" s="541"/>
      <c r="AH76" s="541"/>
      <c r="AI76" s="2231"/>
      <c r="AJ76" s="2231"/>
      <c r="AK76" s="2231"/>
      <c r="AL76" s="2231"/>
      <c r="AM76" s="2231"/>
      <c r="AN76" s="2231"/>
      <c r="AO76" s="2231"/>
      <c r="AP76" s="2231"/>
      <c r="AQ76" s="541"/>
      <c r="AR76" s="541"/>
      <c r="AS76" s="2231"/>
      <c r="AT76" s="2231"/>
      <c r="AU76" s="2231"/>
      <c r="AV76" s="2231"/>
      <c r="AW76" s="2231"/>
      <c r="AX76" s="2231"/>
      <c r="AY76" s="2231"/>
      <c r="AZ76" s="2231"/>
      <c r="BA76" s="548"/>
      <c r="BB76" s="541"/>
      <c r="BC76" s="541"/>
      <c r="BE76" s="583"/>
      <c r="BF76" s="2267" t="s">
        <v>602</v>
      </c>
      <c r="BG76" s="2267"/>
      <c r="BH76" s="2267"/>
      <c r="BI76" s="2267"/>
      <c r="BJ76" s="2267"/>
      <c r="BK76" s="2267"/>
      <c r="BL76" s="2267"/>
      <c r="BM76" s="2267"/>
      <c r="BN76" s="2267"/>
      <c r="BO76" s="2267"/>
      <c r="BP76" s="485"/>
      <c r="BQ76" s="481"/>
      <c r="BR76" s="482"/>
      <c r="BS76" s="482"/>
      <c r="BT76" s="482"/>
      <c r="BU76" s="482"/>
      <c r="BV76" s="482"/>
      <c r="BW76" s="482"/>
      <c r="BX76" s="482"/>
      <c r="BY76" s="486"/>
      <c r="BZ76" s="584"/>
      <c r="CA76" s="586"/>
      <c r="CB76" s="2"/>
      <c r="CC76" s="2"/>
      <c r="CG76" s="2"/>
      <c r="CH76" s="2"/>
      <c r="CM76" s="2"/>
      <c r="CN76" s="2"/>
      <c r="CO76" s="2"/>
      <c r="CP76" s="2"/>
      <c r="CQ76" s="2"/>
      <c r="CR76" s="2"/>
      <c r="CS76" s="2"/>
    </row>
    <row r="77" spans="1:97" ht="17.100000000000001" customHeight="1" x14ac:dyDescent="0.15">
      <c r="B77" s="541"/>
      <c r="C77" s="541"/>
      <c r="D77" s="549"/>
      <c r="E77" s="2231"/>
      <c r="F77" s="2231"/>
      <c r="G77" s="2231"/>
      <c r="H77" s="2231"/>
      <c r="I77" s="2231"/>
      <c r="J77" s="2231"/>
      <c r="K77" s="2231"/>
      <c r="L77" s="2231"/>
      <c r="M77" s="541"/>
      <c r="N77" s="541"/>
      <c r="O77" s="2231"/>
      <c r="P77" s="2231"/>
      <c r="Q77" s="2231"/>
      <c r="R77" s="2231"/>
      <c r="S77" s="2231"/>
      <c r="T77" s="2231"/>
      <c r="U77" s="2231"/>
      <c r="V77" s="2231"/>
      <c r="W77" s="541"/>
      <c r="X77" s="541"/>
      <c r="Y77" s="2231"/>
      <c r="Z77" s="2231"/>
      <c r="AA77" s="2231"/>
      <c r="AB77" s="2231"/>
      <c r="AC77" s="2231"/>
      <c r="AD77" s="2231"/>
      <c r="AE77" s="2231"/>
      <c r="AF77" s="2231"/>
      <c r="AG77" s="541"/>
      <c r="AH77" s="541"/>
      <c r="AI77" s="2231"/>
      <c r="AJ77" s="2231"/>
      <c r="AK77" s="2231"/>
      <c r="AL77" s="2231"/>
      <c r="AM77" s="2231"/>
      <c r="AN77" s="2231"/>
      <c r="AO77" s="2231"/>
      <c r="AP77" s="2231"/>
      <c r="AQ77" s="541"/>
      <c r="AR77" s="541"/>
      <c r="AS77" s="2231"/>
      <c r="AT77" s="2231"/>
      <c r="AU77" s="2231"/>
      <c r="AV77" s="2231"/>
      <c r="AW77" s="2231"/>
      <c r="AX77" s="2231"/>
      <c r="AY77" s="2231"/>
      <c r="AZ77" s="2231"/>
      <c r="BA77" s="548"/>
      <c r="BB77" s="541"/>
      <c r="BC77" s="541"/>
      <c r="BE77" s="583"/>
      <c r="BF77" s="2259">
        <v>44970</v>
      </c>
      <c r="BG77" s="2259"/>
      <c r="BH77" s="2259"/>
      <c r="BI77" s="2259">
        <v>44971</v>
      </c>
      <c r="BJ77" s="2259"/>
      <c r="BK77" s="2259"/>
      <c r="BL77" s="2259">
        <v>44972</v>
      </c>
      <c r="BM77" s="2259"/>
      <c r="BN77" s="2259"/>
      <c r="BO77" s="2259">
        <v>44973</v>
      </c>
      <c r="BP77" s="2259"/>
      <c r="BQ77" s="2259"/>
      <c r="BR77" s="2259">
        <v>44974</v>
      </c>
      <c r="BS77" s="2259"/>
      <c r="BT77" s="2259"/>
      <c r="BU77" s="482"/>
      <c r="BV77" s="482"/>
      <c r="BW77" s="482"/>
      <c r="BX77" s="482"/>
      <c r="BY77" s="486"/>
      <c r="BZ77" s="584"/>
      <c r="CA77" s="586"/>
      <c r="CB77" s="2"/>
      <c r="CC77" s="2"/>
      <c r="CD77" s="2"/>
      <c r="CE77" s="2"/>
      <c r="CF77" s="2"/>
      <c r="CG77" s="2"/>
      <c r="CH77" s="2"/>
      <c r="CI77" s="2"/>
      <c r="CJ77" s="2"/>
      <c r="CK77" s="2"/>
      <c r="CL77" s="2"/>
      <c r="CM77" s="2"/>
      <c r="CN77" s="2"/>
      <c r="CO77" s="2"/>
      <c r="CP77" s="2"/>
      <c r="CQ77" s="2"/>
      <c r="CR77" s="2"/>
      <c r="CS77" s="2"/>
    </row>
    <row r="78" spans="1:97" ht="17.100000000000001" customHeight="1" x14ac:dyDescent="0.15">
      <c r="B78" s="541"/>
      <c r="C78" s="541"/>
      <c r="D78" s="549"/>
      <c r="E78" s="2231"/>
      <c r="F78" s="2231"/>
      <c r="G78" s="2231"/>
      <c r="H78" s="2231"/>
      <c r="I78" s="2231"/>
      <c r="J78" s="2231"/>
      <c r="K78" s="2231"/>
      <c r="L78" s="2231"/>
      <c r="M78" s="541"/>
      <c r="N78" s="541"/>
      <c r="O78" s="2231"/>
      <c r="P78" s="2231"/>
      <c r="Q78" s="2231"/>
      <c r="R78" s="2231"/>
      <c r="S78" s="2231"/>
      <c r="T78" s="2231"/>
      <c r="U78" s="2231"/>
      <c r="V78" s="2231"/>
      <c r="W78" s="541"/>
      <c r="X78" s="541"/>
      <c r="Y78" s="2231"/>
      <c r="Z78" s="2231"/>
      <c r="AA78" s="2231"/>
      <c r="AB78" s="2231"/>
      <c r="AC78" s="2231"/>
      <c r="AD78" s="2231"/>
      <c r="AE78" s="2231"/>
      <c r="AF78" s="2231"/>
      <c r="AG78" s="541"/>
      <c r="AH78" s="541"/>
      <c r="AI78" s="2231"/>
      <c r="AJ78" s="2231"/>
      <c r="AK78" s="2231"/>
      <c r="AL78" s="2231"/>
      <c r="AM78" s="2231"/>
      <c r="AN78" s="2231"/>
      <c r="AO78" s="2231"/>
      <c r="AP78" s="2231"/>
      <c r="AQ78" s="541"/>
      <c r="AR78" s="541"/>
      <c r="AS78" s="2231"/>
      <c r="AT78" s="2231"/>
      <c r="AU78" s="2231"/>
      <c r="AV78" s="2231"/>
      <c r="AW78" s="2231"/>
      <c r="AX78" s="2231"/>
      <c r="AY78" s="2231"/>
      <c r="AZ78" s="2231"/>
      <c r="BA78" s="548"/>
      <c r="BB78" s="541"/>
      <c r="BC78" s="541"/>
      <c r="BE78" s="583"/>
      <c r="BF78" s="467"/>
      <c r="BG78" s="467"/>
      <c r="BH78" s="467"/>
      <c r="BI78" s="467"/>
      <c r="BJ78" s="467"/>
      <c r="BK78" s="467"/>
      <c r="BL78" s="467"/>
      <c r="BM78" s="467"/>
      <c r="BN78" s="467"/>
      <c r="BO78" s="467"/>
      <c r="BP78" s="467"/>
      <c r="BQ78" s="467"/>
      <c r="BR78" s="467"/>
      <c r="BS78" s="467"/>
      <c r="BT78" s="467"/>
      <c r="BU78" s="482"/>
      <c r="BV78" s="482"/>
      <c r="BW78" s="482"/>
      <c r="BX78" s="482"/>
      <c r="BY78" s="486"/>
      <c r="BZ78" s="584"/>
      <c r="CA78" s="586"/>
      <c r="CB78" s="2"/>
      <c r="CC78" s="2"/>
      <c r="CD78" s="2"/>
      <c r="CE78" s="2"/>
      <c r="CF78" s="2"/>
      <c r="CG78" s="2"/>
      <c r="CH78" s="2"/>
      <c r="CI78" s="2"/>
      <c r="CJ78" s="2"/>
      <c r="CK78" s="2"/>
      <c r="CL78" s="2"/>
      <c r="CM78" s="2"/>
      <c r="CN78" s="2"/>
      <c r="CO78" s="2"/>
      <c r="CP78" s="2"/>
      <c r="CQ78" s="2"/>
      <c r="CR78" s="2"/>
      <c r="CS78" s="2"/>
    </row>
    <row r="79" spans="1:97" ht="17.100000000000001" customHeight="1" x14ac:dyDescent="0.15">
      <c r="B79" s="541"/>
      <c r="C79" s="541"/>
      <c r="D79" s="557"/>
      <c r="E79" s="558"/>
      <c r="F79" s="558"/>
      <c r="G79" s="558"/>
      <c r="H79" s="558"/>
      <c r="I79" s="558"/>
      <c r="J79" s="558"/>
      <c r="K79" s="558"/>
      <c r="L79" s="558"/>
      <c r="M79" s="558"/>
      <c r="N79" s="558"/>
      <c r="O79" s="558"/>
      <c r="P79" s="558"/>
      <c r="Q79" s="558"/>
      <c r="R79" s="558"/>
      <c r="S79" s="558"/>
      <c r="T79" s="558"/>
      <c r="U79" s="558"/>
      <c r="V79" s="558"/>
      <c r="W79" s="558"/>
      <c r="X79" s="558"/>
      <c r="Y79" s="558"/>
      <c r="Z79" s="558"/>
      <c r="AA79" s="558"/>
      <c r="AB79" s="558"/>
      <c r="AC79" s="558"/>
      <c r="AD79" s="558"/>
      <c r="AE79" s="558"/>
      <c r="AF79" s="558"/>
      <c r="AG79" s="558"/>
      <c r="AH79" s="558"/>
      <c r="AI79" s="558"/>
      <c r="AJ79" s="558"/>
      <c r="AK79" s="558"/>
      <c r="AL79" s="558"/>
      <c r="AM79" s="558"/>
      <c r="AN79" s="558"/>
      <c r="AO79" s="558"/>
      <c r="AP79" s="558"/>
      <c r="AQ79" s="558"/>
      <c r="AR79" s="558"/>
      <c r="AS79" s="558"/>
      <c r="AT79" s="558"/>
      <c r="AU79" s="558"/>
      <c r="AV79" s="558"/>
      <c r="AW79" s="558"/>
      <c r="AX79" s="558"/>
      <c r="AY79" s="558"/>
      <c r="AZ79" s="558"/>
      <c r="BA79" s="560"/>
      <c r="BB79" s="541"/>
      <c r="BC79" s="541"/>
      <c r="BE79" s="583"/>
      <c r="BF79" s="2267" t="s">
        <v>603</v>
      </c>
      <c r="BG79" s="2267"/>
      <c r="BH79" s="2267"/>
      <c r="BI79" s="2267"/>
      <c r="BJ79" s="2267"/>
      <c r="BK79" s="2267"/>
      <c r="BL79" s="2267"/>
      <c r="BM79" s="2267"/>
      <c r="BN79" s="2267"/>
      <c r="BO79" s="2267"/>
      <c r="BP79" s="485"/>
      <c r="BQ79" s="467"/>
      <c r="BR79" s="467"/>
      <c r="BS79" s="467"/>
      <c r="BT79" s="467"/>
      <c r="BU79" s="482"/>
      <c r="BV79" s="482"/>
      <c r="BW79" s="482"/>
      <c r="BX79" s="482"/>
      <c r="BY79" s="486"/>
      <c r="BZ79" s="584"/>
      <c r="CA79" s="586"/>
      <c r="CB79" s="2"/>
      <c r="CC79" s="2"/>
      <c r="CD79" s="2"/>
      <c r="CE79" s="2"/>
      <c r="CF79" s="2"/>
      <c r="CG79" s="2"/>
      <c r="CH79" s="2"/>
      <c r="CI79" s="2"/>
      <c r="CJ79" s="2"/>
      <c r="CK79" s="2"/>
      <c r="CL79" s="2"/>
      <c r="CM79" s="2"/>
      <c r="CN79" s="2"/>
      <c r="CO79" s="2"/>
      <c r="CP79" s="2"/>
      <c r="CQ79" s="2"/>
      <c r="CR79" s="2"/>
      <c r="CS79" s="2"/>
    </row>
    <row r="80" spans="1:97" ht="17.100000000000001" customHeight="1" x14ac:dyDescent="0.15">
      <c r="B80" s="541"/>
      <c r="C80" s="541"/>
      <c r="D80" s="541"/>
      <c r="E80" s="541"/>
      <c r="F80" s="541"/>
      <c r="G80" s="541"/>
      <c r="H80" s="541"/>
      <c r="I80" s="541"/>
      <c r="J80" s="541"/>
      <c r="K80" s="541"/>
      <c r="L80" s="541"/>
      <c r="M80" s="541"/>
      <c r="N80" s="541"/>
      <c r="O80" s="541"/>
      <c r="P80" s="541"/>
      <c r="Q80" s="541"/>
      <c r="R80" s="541"/>
      <c r="S80" s="541"/>
      <c r="T80" s="541"/>
      <c r="U80" s="541"/>
      <c r="V80" s="541"/>
      <c r="W80" s="541"/>
      <c r="X80" s="541"/>
      <c r="Y80" s="541"/>
      <c r="Z80" s="541"/>
      <c r="AA80" s="541"/>
      <c r="AB80" s="541"/>
      <c r="AC80" s="541"/>
      <c r="AD80" s="541"/>
      <c r="AE80" s="541"/>
      <c r="AF80" s="541"/>
      <c r="AG80" s="541"/>
      <c r="AH80" s="541"/>
      <c r="AI80" s="541"/>
      <c r="AJ80" s="541"/>
      <c r="AK80" s="541"/>
      <c r="AL80" s="541"/>
      <c r="AM80" s="541"/>
      <c r="AN80" s="541"/>
      <c r="AO80" s="541"/>
      <c r="AP80" s="541"/>
      <c r="AQ80" s="541"/>
      <c r="AR80" s="541"/>
      <c r="AS80" s="541"/>
      <c r="AT80" s="541"/>
      <c r="AU80" s="541"/>
      <c r="AV80" s="541"/>
      <c r="AW80" s="541"/>
      <c r="AX80" s="541"/>
      <c r="AY80" s="541"/>
      <c r="AZ80" s="541"/>
      <c r="BA80" s="541"/>
      <c r="BB80" s="541"/>
      <c r="BC80" s="541"/>
      <c r="BE80" s="583"/>
      <c r="BF80" s="2259">
        <v>45019</v>
      </c>
      <c r="BG80" s="2259"/>
      <c r="BH80" s="2259"/>
      <c r="BI80" s="2259">
        <v>45020</v>
      </c>
      <c r="BJ80" s="2259"/>
      <c r="BK80" s="2259"/>
      <c r="BL80" s="2259">
        <v>45021</v>
      </c>
      <c r="BM80" s="2259"/>
      <c r="BN80" s="2259"/>
      <c r="BO80" s="2259">
        <v>45022</v>
      </c>
      <c r="BP80" s="2259"/>
      <c r="BQ80" s="2259"/>
      <c r="BR80" s="2259">
        <v>45023</v>
      </c>
      <c r="BS80" s="2259"/>
      <c r="BT80" s="2259"/>
      <c r="BU80" s="482"/>
      <c r="BV80" s="482"/>
      <c r="BW80" s="482"/>
      <c r="BX80" s="482"/>
      <c r="BY80" s="486"/>
      <c r="BZ80" s="584"/>
      <c r="CA80" s="586"/>
      <c r="CB80" s="2"/>
      <c r="CC80" s="2"/>
      <c r="CD80" s="2"/>
      <c r="CE80" s="2"/>
      <c r="CF80" s="2"/>
      <c r="CG80" s="2"/>
      <c r="CH80" s="2"/>
      <c r="CI80" s="2"/>
      <c r="CJ80" s="2"/>
      <c r="CK80" s="2"/>
      <c r="CL80" s="2"/>
      <c r="CM80" s="2"/>
      <c r="CN80" s="2"/>
      <c r="CO80" s="2"/>
      <c r="CP80" s="2"/>
      <c r="CQ80" s="2"/>
      <c r="CR80" s="2"/>
      <c r="CS80" s="2"/>
    </row>
    <row r="81" spans="2:97" ht="17.100000000000001" customHeight="1" x14ac:dyDescent="0.15">
      <c r="B81" s="541"/>
      <c r="C81" s="541"/>
      <c r="D81" s="541"/>
      <c r="E81" s="541"/>
      <c r="F81" s="541"/>
      <c r="G81" s="541"/>
      <c r="H81" s="541"/>
      <c r="I81" s="541"/>
      <c r="J81" s="541"/>
      <c r="K81" s="541"/>
      <c r="L81" s="541"/>
      <c r="M81" s="541"/>
      <c r="N81" s="541"/>
      <c r="O81" s="541"/>
      <c r="P81" s="541"/>
      <c r="Q81" s="541"/>
      <c r="R81" s="541"/>
      <c r="S81" s="541"/>
      <c r="T81" s="541"/>
      <c r="U81" s="541"/>
      <c r="V81" s="541"/>
      <c r="W81" s="541"/>
      <c r="X81" s="541"/>
      <c r="Y81" s="541"/>
      <c r="Z81" s="541"/>
      <c r="AA81" s="541"/>
      <c r="AB81" s="541"/>
      <c r="AC81" s="541"/>
      <c r="AD81" s="541"/>
      <c r="AE81" s="541"/>
      <c r="AF81" s="541"/>
      <c r="AG81" s="541"/>
      <c r="AH81" s="541"/>
      <c r="AI81" s="541"/>
      <c r="AJ81" s="541"/>
      <c r="AK81" s="541"/>
      <c r="AL81" s="541"/>
      <c r="AM81" s="541"/>
      <c r="AN81" s="541"/>
      <c r="AO81" s="541"/>
      <c r="AP81" s="541"/>
      <c r="AQ81" s="541"/>
      <c r="AR81" s="541"/>
      <c r="AS81" s="541"/>
      <c r="AT81" s="541"/>
      <c r="AU81" s="541"/>
      <c r="AV81" s="541"/>
      <c r="AW81" s="541"/>
      <c r="AX81" s="541"/>
      <c r="AY81" s="541"/>
      <c r="AZ81" s="541"/>
      <c r="BA81" s="541"/>
      <c r="BB81" s="541"/>
      <c r="BC81" s="541"/>
      <c r="BE81" s="583"/>
      <c r="BF81" s="2259">
        <v>45026</v>
      </c>
      <c r="BG81" s="2259"/>
      <c r="BH81" s="2259"/>
      <c r="BI81" s="2259">
        <v>45027</v>
      </c>
      <c r="BJ81" s="2259"/>
      <c r="BK81" s="2259"/>
      <c r="BL81" s="2259">
        <v>45028</v>
      </c>
      <c r="BM81" s="2259"/>
      <c r="BN81" s="2259"/>
      <c r="BO81" s="2259">
        <v>45029</v>
      </c>
      <c r="BP81" s="2259"/>
      <c r="BQ81" s="2259"/>
      <c r="BR81" s="2259">
        <v>45030</v>
      </c>
      <c r="BS81" s="2259"/>
      <c r="BT81" s="2259"/>
      <c r="BU81" s="482"/>
      <c r="BV81" s="482"/>
      <c r="BW81" s="482"/>
      <c r="BX81" s="482"/>
      <c r="BY81" s="486"/>
      <c r="BZ81" s="584"/>
      <c r="CA81" s="586"/>
      <c r="CB81" s="2"/>
      <c r="CC81" s="2"/>
      <c r="CD81" s="2"/>
      <c r="CE81" s="2"/>
      <c r="CF81" s="2"/>
      <c r="CG81" s="2"/>
      <c r="CH81" s="2"/>
      <c r="CI81" s="2"/>
      <c r="CJ81" s="2"/>
      <c r="CK81" s="2"/>
      <c r="CL81" s="2"/>
      <c r="CM81" s="2"/>
      <c r="CN81" s="2"/>
      <c r="CO81" s="2"/>
      <c r="CP81" s="2"/>
      <c r="CQ81" s="2"/>
      <c r="CR81" s="2"/>
      <c r="CS81" s="2"/>
    </row>
    <row r="82" spans="2:97" ht="17.100000000000001" customHeight="1" x14ac:dyDescent="0.15">
      <c r="B82" s="3"/>
      <c r="C82" s="3"/>
      <c r="D82" s="2222" t="s">
        <v>61</v>
      </c>
      <c r="E82" s="2223"/>
      <c r="F82" s="2223"/>
      <c r="G82" s="2223"/>
      <c r="H82" s="2223"/>
      <c r="I82" s="2223"/>
      <c r="J82" s="2223"/>
      <c r="K82" s="2223"/>
      <c r="L82" s="587"/>
      <c r="M82" s="587"/>
      <c r="N82" s="587"/>
      <c r="O82" s="587"/>
      <c r="P82" s="587"/>
      <c r="Q82" s="587"/>
      <c r="R82" s="587"/>
      <c r="S82" s="587"/>
      <c r="T82" s="587"/>
      <c r="U82" s="587"/>
      <c r="V82" s="587"/>
      <c r="W82" s="587"/>
      <c r="X82" s="587"/>
      <c r="Y82" s="587"/>
      <c r="Z82" s="587"/>
      <c r="AA82" s="587"/>
      <c r="AB82" s="587"/>
      <c r="AC82" s="587"/>
      <c r="AD82" s="587"/>
      <c r="AE82" s="587"/>
      <c r="AF82" s="587"/>
      <c r="AG82" s="587"/>
      <c r="AH82" s="587"/>
      <c r="AI82" s="587"/>
      <c r="AJ82" s="587"/>
      <c r="AK82" s="587"/>
      <c r="AL82" s="587"/>
      <c r="AM82" s="587"/>
      <c r="AN82" s="587"/>
      <c r="AO82" s="587"/>
      <c r="AP82" s="587"/>
      <c r="AQ82" s="587"/>
      <c r="AR82" s="587"/>
      <c r="AS82" s="587"/>
      <c r="AT82" s="587"/>
      <c r="AU82" s="587"/>
      <c r="AV82" s="587"/>
      <c r="AW82" s="587"/>
      <c r="AX82" s="587"/>
      <c r="AY82" s="587"/>
      <c r="AZ82" s="587"/>
      <c r="BA82" s="587"/>
      <c r="BB82" s="3"/>
      <c r="BC82" s="3"/>
      <c r="BE82" s="583"/>
      <c r="BF82" s="467"/>
      <c r="BG82" s="467"/>
      <c r="BH82" s="467"/>
      <c r="BI82" s="467"/>
      <c r="BJ82" s="467"/>
      <c r="BK82" s="467"/>
      <c r="BL82" s="467"/>
      <c r="BM82" s="467"/>
      <c r="BN82" s="467"/>
      <c r="BO82" s="467"/>
      <c r="BP82" s="467"/>
      <c r="BQ82" s="467"/>
      <c r="BR82" s="467"/>
      <c r="BS82" s="467"/>
      <c r="BT82" s="467"/>
      <c r="BU82" s="482"/>
      <c r="BV82" s="482"/>
      <c r="BW82" s="482"/>
      <c r="BX82" s="482"/>
      <c r="BY82" s="486"/>
      <c r="BZ82" s="584"/>
      <c r="CA82" s="586"/>
      <c r="CB82" s="2"/>
      <c r="CC82" s="2"/>
      <c r="CD82" s="2"/>
      <c r="CE82" s="2"/>
      <c r="CF82" s="2"/>
      <c r="CG82" s="2"/>
      <c r="CH82" s="2"/>
      <c r="CI82" s="2"/>
      <c r="CJ82" s="2"/>
      <c r="CK82" s="2"/>
      <c r="CL82" s="2"/>
      <c r="CM82" s="2"/>
      <c r="CN82" s="2"/>
      <c r="CO82" s="2"/>
      <c r="CP82" s="2"/>
      <c r="CQ82" s="2"/>
      <c r="CR82" s="2"/>
      <c r="CS82" s="2"/>
    </row>
    <row r="83" spans="2:97" ht="17.100000000000001" customHeight="1" x14ac:dyDescent="0.15">
      <c r="B83" s="3"/>
      <c r="C83" s="3"/>
      <c r="D83" s="2224"/>
      <c r="E83" s="2225"/>
      <c r="F83" s="2225"/>
      <c r="G83" s="2225"/>
      <c r="H83" s="2225"/>
      <c r="I83" s="2225"/>
      <c r="J83" s="2225"/>
      <c r="K83" s="2225"/>
      <c r="L83" s="587"/>
      <c r="M83" s="587"/>
      <c r="N83" s="587"/>
      <c r="O83" s="587"/>
      <c r="P83" s="587"/>
      <c r="Q83" s="587"/>
      <c r="R83" s="587"/>
      <c r="S83" s="587"/>
      <c r="T83" s="587"/>
      <c r="U83" s="587"/>
      <c r="V83" s="587"/>
      <c r="W83" s="587"/>
      <c r="X83" s="587"/>
      <c r="Y83" s="587"/>
      <c r="Z83" s="587"/>
      <c r="AA83" s="587"/>
      <c r="AB83" s="587"/>
      <c r="AC83" s="587"/>
      <c r="AD83" s="587"/>
      <c r="AE83" s="587"/>
      <c r="AF83" s="587"/>
      <c r="AG83" s="587"/>
      <c r="AH83" s="587"/>
      <c r="AI83" s="587"/>
      <c r="AJ83" s="587"/>
      <c r="AK83" s="587"/>
      <c r="AL83" s="587"/>
      <c r="AM83" s="587"/>
      <c r="AN83" s="587"/>
      <c r="AO83" s="587"/>
      <c r="AP83" s="587"/>
      <c r="AQ83" s="587"/>
      <c r="AR83" s="587"/>
      <c r="AS83" s="587"/>
      <c r="AT83" s="587"/>
      <c r="AU83" s="587"/>
      <c r="AV83" s="587"/>
      <c r="AW83" s="587"/>
      <c r="AX83" s="587"/>
      <c r="AY83" s="587"/>
      <c r="AZ83" s="587"/>
      <c r="BA83" s="587"/>
      <c r="BB83" s="3"/>
      <c r="BC83" s="3"/>
      <c r="BE83" s="583"/>
      <c r="BF83" s="2267" t="s">
        <v>604</v>
      </c>
      <c r="BG83" s="2267"/>
      <c r="BH83" s="2267"/>
      <c r="BI83" s="2267"/>
      <c r="BJ83" s="2267"/>
      <c r="BK83" s="2267"/>
      <c r="BL83" s="2267"/>
      <c r="BM83" s="2267"/>
      <c r="BN83" s="2267"/>
      <c r="BO83" s="2267"/>
      <c r="BP83" s="485"/>
      <c r="BQ83" s="467"/>
      <c r="BR83" s="467"/>
      <c r="BS83" s="467"/>
      <c r="BT83" s="467"/>
      <c r="BU83" s="482"/>
      <c r="BV83" s="482"/>
      <c r="BW83" s="482"/>
      <c r="BX83" s="482"/>
      <c r="BY83" s="486"/>
      <c r="BZ83" s="584"/>
      <c r="CA83" s="586"/>
      <c r="CB83" s="2"/>
      <c r="CC83" s="2"/>
      <c r="CD83" s="2"/>
      <c r="CE83" s="2"/>
      <c r="CF83" s="2"/>
      <c r="CG83" s="2"/>
      <c r="CH83" s="2"/>
      <c r="CI83" s="2"/>
      <c r="CJ83" s="2"/>
      <c r="CK83" s="2"/>
      <c r="CL83" s="2"/>
      <c r="CM83" s="2"/>
      <c r="CN83" s="2"/>
      <c r="CO83" s="2"/>
      <c r="CP83" s="2"/>
      <c r="CQ83" s="2"/>
      <c r="CR83" s="2"/>
      <c r="CS83" s="2"/>
    </row>
    <row r="84" spans="2:97" ht="17.100000000000001" customHeight="1" x14ac:dyDescent="0.15">
      <c r="B84" s="3"/>
      <c r="C84" s="3"/>
      <c r="D84" s="487"/>
      <c r="E84" s="487"/>
      <c r="F84" s="487"/>
      <c r="G84" s="487"/>
      <c r="H84" s="487"/>
      <c r="I84" s="487"/>
      <c r="J84" s="487"/>
      <c r="K84" s="487"/>
      <c r="L84" s="487"/>
      <c r="M84" s="487"/>
      <c r="N84" s="487"/>
      <c r="O84" s="487"/>
      <c r="P84" s="487"/>
      <c r="Q84" s="487"/>
      <c r="R84" s="487"/>
      <c r="S84" s="487"/>
      <c r="T84" s="487"/>
      <c r="U84" s="487"/>
      <c r="V84" s="487"/>
      <c r="W84" s="487"/>
      <c r="X84" s="487"/>
      <c r="Y84" s="487"/>
      <c r="Z84" s="487"/>
      <c r="AA84" s="487"/>
      <c r="AB84" s="487"/>
      <c r="AC84" s="487"/>
      <c r="AD84" s="487"/>
      <c r="AE84" s="487"/>
      <c r="AF84" s="487"/>
      <c r="AG84" s="487"/>
      <c r="AH84" s="487"/>
      <c r="AI84" s="487"/>
      <c r="AJ84" s="487"/>
      <c r="AK84" s="487"/>
      <c r="AL84" s="487"/>
      <c r="AM84" s="487"/>
      <c r="AN84" s="487"/>
      <c r="AO84" s="487"/>
      <c r="AP84" s="487"/>
      <c r="AQ84" s="487"/>
      <c r="AR84" s="487"/>
      <c r="AS84" s="487"/>
      <c r="AT84" s="487"/>
      <c r="AU84" s="487"/>
      <c r="AV84" s="487"/>
      <c r="AW84" s="487"/>
      <c r="AX84" s="487"/>
      <c r="AY84" s="487"/>
      <c r="AZ84" s="487"/>
      <c r="BA84" s="487"/>
      <c r="BB84" s="3"/>
      <c r="BC84" s="3"/>
      <c r="BE84" s="583"/>
      <c r="BF84" s="2259">
        <v>45075</v>
      </c>
      <c r="BG84" s="2259"/>
      <c r="BH84" s="2259"/>
      <c r="BI84" s="2259">
        <v>45076</v>
      </c>
      <c r="BJ84" s="2259"/>
      <c r="BK84" s="2259"/>
      <c r="BL84" s="2259">
        <v>45077</v>
      </c>
      <c r="BM84" s="2259"/>
      <c r="BN84" s="2259"/>
      <c r="BO84" s="2259">
        <v>45078</v>
      </c>
      <c r="BP84" s="2259"/>
      <c r="BQ84" s="2259"/>
      <c r="BR84" s="2259">
        <v>45079</v>
      </c>
      <c r="BS84" s="2259"/>
      <c r="BT84" s="2259"/>
      <c r="BU84" s="482"/>
      <c r="BV84" s="482"/>
      <c r="BW84" s="482"/>
      <c r="BX84" s="482"/>
      <c r="BY84" s="486"/>
      <c r="BZ84" s="584"/>
      <c r="CA84" s="586"/>
      <c r="CB84" s="2"/>
      <c r="CC84" s="2"/>
      <c r="CD84" s="2"/>
      <c r="CE84" s="2"/>
      <c r="CF84" s="2"/>
      <c r="CG84" s="2"/>
      <c r="CH84" s="2"/>
      <c r="CI84" s="2"/>
      <c r="CJ84" s="2"/>
      <c r="CK84" s="2"/>
      <c r="CL84" s="2"/>
      <c r="CM84" s="2"/>
      <c r="CN84" s="2"/>
      <c r="CO84" s="2"/>
      <c r="CP84" s="2"/>
      <c r="CQ84" s="2"/>
      <c r="CR84" s="2"/>
      <c r="CS84" s="2"/>
    </row>
    <row r="85" spans="2:97" ht="17.100000000000001" customHeight="1" x14ac:dyDescent="0.15">
      <c r="B85" s="3"/>
      <c r="C85" s="3"/>
      <c r="D85" s="487"/>
      <c r="E85" s="487"/>
      <c r="F85" s="487"/>
      <c r="G85" s="487"/>
      <c r="H85" s="487"/>
      <c r="I85" s="487"/>
      <c r="J85" s="487"/>
      <c r="K85" s="487"/>
      <c r="L85" s="487"/>
      <c r="M85" s="487"/>
      <c r="N85" s="487"/>
      <c r="O85" s="487"/>
      <c r="P85" s="487"/>
      <c r="Q85" s="487"/>
      <c r="R85" s="487"/>
      <c r="S85" s="487"/>
      <c r="T85" s="487"/>
      <c r="U85" s="487"/>
      <c r="V85" s="487"/>
      <c r="W85" s="487"/>
      <c r="X85" s="487"/>
      <c r="Y85" s="487"/>
      <c r="Z85" s="487"/>
      <c r="AA85" s="487"/>
      <c r="AB85" s="487"/>
      <c r="AC85" s="487"/>
      <c r="AD85" s="487"/>
      <c r="AE85" s="487"/>
      <c r="AF85" s="487"/>
      <c r="AG85" s="487"/>
      <c r="AH85" s="487"/>
      <c r="AI85" s="487"/>
      <c r="AJ85" s="487"/>
      <c r="AK85" s="487"/>
      <c r="AL85" s="487"/>
      <c r="AM85" s="487"/>
      <c r="AN85" s="487"/>
      <c r="AO85" s="487"/>
      <c r="AP85" s="487"/>
      <c r="AQ85" s="487"/>
      <c r="AR85" s="487"/>
      <c r="AS85" s="487"/>
      <c r="AT85" s="487"/>
      <c r="AU85" s="487"/>
      <c r="AV85" s="487"/>
      <c r="AW85" s="487"/>
      <c r="AX85" s="487"/>
      <c r="AY85" s="487"/>
      <c r="AZ85" s="487"/>
      <c r="BA85" s="487"/>
      <c r="BB85" s="3"/>
      <c r="BC85" s="3"/>
      <c r="BE85" s="583"/>
      <c r="BF85" s="467"/>
      <c r="BG85" s="467"/>
      <c r="BH85" s="467"/>
      <c r="BI85" s="467"/>
      <c r="BJ85" s="467"/>
      <c r="BK85" s="467"/>
      <c r="BL85" s="467"/>
      <c r="BM85" s="467"/>
      <c r="BN85" s="467"/>
      <c r="BO85" s="467"/>
      <c r="BP85" s="467"/>
      <c r="BQ85" s="467"/>
      <c r="BR85" s="467"/>
      <c r="BS85" s="467"/>
      <c r="BT85" s="467"/>
      <c r="BU85" s="482"/>
      <c r="BV85" s="482"/>
      <c r="BW85" s="482"/>
      <c r="BX85" s="482"/>
      <c r="BY85" s="486"/>
      <c r="BZ85" s="584"/>
      <c r="CA85" s="586"/>
      <c r="CB85" s="2"/>
      <c r="CC85" s="2"/>
      <c r="CD85" s="2"/>
      <c r="CE85" s="2"/>
      <c r="CF85" s="2"/>
      <c r="CG85" s="2"/>
      <c r="CH85" s="2"/>
      <c r="CI85" s="2"/>
      <c r="CJ85" s="2"/>
      <c r="CK85" s="2"/>
      <c r="CL85" s="2"/>
      <c r="CM85" s="2"/>
      <c r="CN85" s="2"/>
      <c r="CO85" s="2"/>
      <c r="CP85" s="2"/>
      <c r="CQ85" s="2"/>
      <c r="CR85" s="2"/>
      <c r="CS85" s="2"/>
    </row>
    <row r="86" spans="2:97" ht="17.100000000000001" customHeight="1" x14ac:dyDescent="0.15">
      <c r="B86" s="3"/>
      <c r="C86" s="3"/>
      <c r="D86" s="487"/>
      <c r="E86" s="487"/>
      <c r="F86" s="487"/>
      <c r="G86" s="487"/>
      <c r="H86" s="487"/>
      <c r="I86" s="487"/>
      <c r="J86" s="487"/>
      <c r="K86" s="487"/>
      <c r="L86" s="487"/>
      <c r="M86" s="487"/>
      <c r="N86" s="487"/>
      <c r="O86" s="487"/>
      <c r="P86" s="487"/>
      <c r="Q86" s="487"/>
      <c r="R86" s="487"/>
      <c r="S86" s="487"/>
      <c r="T86" s="487"/>
      <c r="U86" s="487"/>
      <c r="V86" s="487"/>
      <c r="W86" s="487"/>
      <c r="X86" s="487"/>
      <c r="Y86" s="487"/>
      <c r="Z86" s="487"/>
      <c r="AA86" s="487"/>
      <c r="AB86" s="487"/>
      <c r="AC86" s="487"/>
      <c r="AD86" s="487"/>
      <c r="AE86" s="487"/>
      <c r="AF86" s="487"/>
      <c r="AG86" s="487"/>
      <c r="AH86" s="487"/>
      <c r="AI86" s="487"/>
      <c r="AJ86" s="487"/>
      <c r="AK86" s="487"/>
      <c r="AL86" s="487"/>
      <c r="AM86" s="487"/>
      <c r="AN86" s="487"/>
      <c r="AO86" s="487"/>
      <c r="AP86" s="487"/>
      <c r="AQ86" s="487"/>
      <c r="AR86" s="487"/>
      <c r="AS86" s="487"/>
      <c r="AT86" s="487"/>
      <c r="AU86" s="487"/>
      <c r="AV86" s="487"/>
      <c r="AW86" s="487"/>
      <c r="AX86" s="487"/>
      <c r="AY86" s="487"/>
      <c r="AZ86" s="487"/>
      <c r="BA86" s="487"/>
      <c r="BB86" s="3"/>
      <c r="BC86" s="3"/>
      <c r="BE86" s="583"/>
      <c r="BF86" s="2267" t="s">
        <v>605</v>
      </c>
      <c r="BG86" s="2267"/>
      <c r="BH86" s="2267"/>
      <c r="BI86" s="2267"/>
      <c r="BJ86" s="2267"/>
      <c r="BK86" s="2267"/>
      <c r="BL86" s="2267"/>
      <c r="BM86" s="2267"/>
      <c r="BN86" s="2267"/>
      <c r="BO86" s="2267"/>
      <c r="BP86" s="485"/>
      <c r="BQ86" s="467"/>
      <c r="BR86" s="467"/>
      <c r="BS86" s="467"/>
      <c r="BT86" s="467"/>
      <c r="BU86" s="482"/>
      <c r="BV86" s="482"/>
      <c r="BW86" s="482"/>
      <c r="BX86" s="482"/>
      <c r="BY86" s="486"/>
      <c r="BZ86" s="584"/>
      <c r="CA86" s="586"/>
      <c r="CB86" s="2"/>
      <c r="CC86" s="2"/>
      <c r="CD86" s="2"/>
      <c r="CE86" s="2"/>
      <c r="CF86" s="2"/>
      <c r="CG86" s="2"/>
      <c r="CH86" s="2"/>
      <c r="CI86" s="2"/>
      <c r="CJ86" s="2"/>
      <c r="CK86" s="2"/>
      <c r="CL86" s="2"/>
      <c r="CM86" s="2"/>
      <c r="CN86" s="2"/>
      <c r="CO86" s="2"/>
      <c r="CP86" s="2"/>
      <c r="CQ86" s="2"/>
      <c r="CR86" s="2"/>
      <c r="CS86" s="2"/>
    </row>
    <row r="87" spans="2:97" ht="17.100000000000001" customHeight="1" x14ac:dyDescent="0.15">
      <c r="B87" s="3"/>
      <c r="C87" s="3"/>
      <c r="D87" s="487"/>
      <c r="E87" s="487"/>
      <c r="F87" s="487"/>
      <c r="G87" s="487"/>
      <c r="H87" s="487"/>
      <c r="I87" s="487"/>
      <c r="J87" s="487"/>
      <c r="K87" s="487"/>
      <c r="L87" s="487"/>
      <c r="M87" s="487"/>
      <c r="N87" s="487"/>
      <c r="O87" s="487"/>
      <c r="P87" s="487"/>
      <c r="Q87" s="487"/>
      <c r="R87" s="487"/>
      <c r="S87" s="487"/>
      <c r="T87" s="487"/>
      <c r="U87" s="487"/>
      <c r="V87" s="487"/>
      <c r="W87" s="487"/>
      <c r="X87" s="487"/>
      <c r="Y87" s="487"/>
      <c r="Z87" s="487"/>
      <c r="AA87" s="487"/>
      <c r="AB87" s="487"/>
      <c r="AC87" s="487"/>
      <c r="AD87" s="487"/>
      <c r="AE87" s="487"/>
      <c r="AF87" s="487"/>
      <c r="AG87" s="487"/>
      <c r="AH87" s="487"/>
      <c r="AI87" s="487"/>
      <c r="AJ87" s="487"/>
      <c r="AK87" s="487"/>
      <c r="AL87" s="487"/>
      <c r="AM87" s="487"/>
      <c r="AN87" s="487"/>
      <c r="AO87" s="487"/>
      <c r="AP87" s="487"/>
      <c r="AQ87" s="487"/>
      <c r="AR87" s="487"/>
      <c r="AS87" s="487"/>
      <c r="AT87" s="487"/>
      <c r="AU87" s="487"/>
      <c r="AV87" s="487"/>
      <c r="AW87" s="487"/>
      <c r="AX87" s="487"/>
      <c r="AY87" s="487"/>
      <c r="AZ87" s="487"/>
      <c r="BA87" s="487"/>
      <c r="BB87" s="3"/>
      <c r="BC87" s="3"/>
      <c r="BE87" s="583"/>
      <c r="BF87" s="2259">
        <v>45131</v>
      </c>
      <c r="BG87" s="2259"/>
      <c r="BH87" s="2259"/>
      <c r="BI87" s="2259">
        <v>45132</v>
      </c>
      <c r="BJ87" s="2259"/>
      <c r="BK87" s="2259"/>
      <c r="BL87" s="2259">
        <v>45133</v>
      </c>
      <c r="BM87" s="2259"/>
      <c r="BN87" s="2259"/>
      <c r="BO87" s="2259">
        <v>45134</v>
      </c>
      <c r="BP87" s="2259"/>
      <c r="BQ87" s="2259"/>
      <c r="BR87" s="2259">
        <v>45135</v>
      </c>
      <c r="BS87" s="2259"/>
      <c r="BT87" s="2259"/>
      <c r="BU87" s="482"/>
      <c r="BV87" s="482"/>
      <c r="BW87" s="482"/>
      <c r="BX87" s="482"/>
      <c r="BY87" s="486"/>
      <c r="BZ87" s="584"/>
      <c r="CA87" s="586"/>
      <c r="CB87" s="2"/>
      <c r="CC87" s="2"/>
      <c r="CD87" s="2"/>
      <c r="CE87" s="2"/>
      <c r="CF87" s="2"/>
      <c r="CG87" s="2"/>
      <c r="CH87" s="2"/>
      <c r="CI87" s="2"/>
      <c r="CJ87" s="2"/>
      <c r="CK87" s="2"/>
      <c r="CL87" s="2"/>
      <c r="CM87" s="2"/>
      <c r="CN87" s="2"/>
      <c r="CO87" s="2"/>
      <c r="CP87" s="2"/>
      <c r="CQ87" s="2"/>
      <c r="CR87" s="2"/>
      <c r="CS87" s="2"/>
    </row>
    <row r="88" spans="2:97" ht="17.100000000000001" customHeight="1" x14ac:dyDescent="0.15">
      <c r="B88" s="3"/>
      <c r="C88" s="3"/>
      <c r="D88" s="487"/>
      <c r="E88" s="487"/>
      <c r="F88" s="487"/>
      <c r="G88" s="487"/>
      <c r="H88" s="487"/>
      <c r="I88" s="487"/>
      <c r="J88" s="487"/>
      <c r="K88" s="487"/>
      <c r="L88" s="487"/>
      <c r="M88" s="487"/>
      <c r="N88" s="487"/>
      <c r="O88" s="487"/>
      <c r="P88" s="487"/>
      <c r="Q88" s="487"/>
      <c r="R88" s="487"/>
      <c r="S88" s="487"/>
      <c r="T88" s="487"/>
      <c r="U88" s="487"/>
      <c r="V88" s="487"/>
      <c r="W88" s="487"/>
      <c r="X88" s="487"/>
      <c r="Y88" s="487"/>
      <c r="Z88" s="487"/>
      <c r="AA88" s="487"/>
      <c r="AB88" s="487"/>
      <c r="AC88" s="487"/>
      <c r="AD88" s="487"/>
      <c r="AE88" s="487"/>
      <c r="AF88" s="487"/>
      <c r="AG88" s="487"/>
      <c r="AH88" s="487"/>
      <c r="AI88" s="487"/>
      <c r="AJ88" s="487"/>
      <c r="AK88" s="487"/>
      <c r="AL88" s="487"/>
      <c r="AM88" s="487"/>
      <c r="AN88" s="487"/>
      <c r="AO88" s="487"/>
      <c r="AP88" s="487"/>
      <c r="AQ88" s="487"/>
      <c r="AR88" s="487"/>
      <c r="AS88" s="487"/>
      <c r="AT88" s="487"/>
      <c r="AU88" s="487"/>
      <c r="AV88" s="487"/>
      <c r="AW88" s="487"/>
      <c r="AX88" s="487"/>
      <c r="AY88" s="487"/>
      <c r="AZ88" s="487"/>
      <c r="BA88" s="487"/>
      <c r="BB88" s="3"/>
      <c r="BC88" s="3"/>
      <c r="BE88" s="583"/>
      <c r="BF88" s="2259">
        <v>45138</v>
      </c>
      <c r="BG88" s="2259"/>
      <c r="BH88" s="2259"/>
      <c r="BI88" s="2259">
        <v>45139</v>
      </c>
      <c r="BJ88" s="2259"/>
      <c r="BK88" s="2259"/>
      <c r="BL88" s="2259">
        <v>45140</v>
      </c>
      <c r="BM88" s="2259"/>
      <c r="BN88" s="2259"/>
      <c r="BO88" s="2259">
        <v>45141</v>
      </c>
      <c r="BP88" s="2259"/>
      <c r="BQ88" s="2259"/>
      <c r="BR88" s="2259">
        <v>45142</v>
      </c>
      <c r="BS88" s="2259"/>
      <c r="BT88" s="2259"/>
      <c r="BU88" s="482"/>
      <c r="BV88" s="482"/>
      <c r="BW88" s="482"/>
      <c r="BX88" s="482"/>
      <c r="BY88" s="486"/>
      <c r="BZ88" s="584"/>
      <c r="CA88" s="586"/>
      <c r="CB88" s="2"/>
      <c r="CC88" s="2"/>
      <c r="CD88" s="2"/>
      <c r="CE88" s="2"/>
      <c r="CF88" s="2"/>
      <c r="CG88" s="2"/>
      <c r="CH88" s="2"/>
      <c r="CI88" s="2"/>
      <c r="CJ88" s="2"/>
      <c r="CK88" s="2"/>
      <c r="CL88" s="2"/>
      <c r="CM88" s="2"/>
      <c r="CN88" s="2"/>
      <c r="CO88" s="2"/>
      <c r="CP88" s="2"/>
      <c r="CQ88" s="2"/>
      <c r="CR88" s="2"/>
      <c r="CS88" s="2"/>
    </row>
    <row r="89" spans="2:97" ht="17.100000000000001" customHeight="1" x14ac:dyDescent="0.15">
      <c r="B89" s="3"/>
      <c r="C89" s="3"/>
      <c r="D89" s="487"/>
      <c r="E89" s="487"/>
      <c r="F89" s="487"/>
      <c r="G89" s="487"/>
      <c r="H89" s="487"/>
      <c r="I89" s="487"/>
      <c r="J89" s="487"/>
      <c r="K89" s="487"/>
      <c r="L89" s="487"/>
      <c r="M89" s="487"/>
      <c r="N89" s="487"/>
      <c r="O89" s="487"/>
      <c r="P89" s="487"/>
      <c r="Q89" s="487"/>
      <c r="R89" s="487"/>
      <c r="S89" s="487"/>
      <c r="T89" s="487"/>
      <c r="U89" s="487"/>
      <c r="V89" s="487"/>
      <c r="W89" s="487"/>
      <c r="X89" s="487"/>
      <c r="Y89" s="487"/>
      <c r="Z89" s="487"/>
      <c r="AA89" s="487"/>
      <c r="AB89" s="487"/>
      <c r="AC89" s="487"/>
      <c r="AD89" s="487"/>
      <c r="AE89" s="487"/>
      <c r="AF89" s="487"/>
      <c r="AG89" s="487"/>
      <c r="AH89" s="487"/>
      <c r="AI89" s="487"/>
      <c r="AJ89" s="487"/>
      <c r="AK89" s="487"/>
      <c r="AL89" s="487"/>
      <c r="AM89" s="487"/>
      <c r="AN89" s="487"/>
      <c r="AO89" s="487"/>
      <c r="AP89" s="487"/>
      <c r="AQ89" s="487"/>
      <c r="AR89" s="487"/>
      <c r="AS89" s="487"/>
      <c r="AT89" s="487"/>
      <c r="AU89" s="487"/>
      <c r="AV89" s="487"/>
      <c r="AW89" s="487"/>
      <c r="AX89" s="487"/>
      <c r="AY89" s="487"/>
      <c r="AZ89" s="487"/>
      <c r="BA89" s="487"/>
      <c r="BB89" s="3"/>
      <c r="BC89" s="3"/>
      <c r="BE89" s="583"/>
      <c r="BF89" s="2259">
        <v>45145</v>
      </c>
      <c r="BG89" s="2259"/>
      <c r="BH89" s="2259"/>
      <c r="BI89" s="2259">
        <v>45146</v>
      </c>
      <c r="BJ89" s="2259"/>
      <c r="BK89" s="2259"/>
      <c r="BL89" s="2259">
        <v>45147</v>
      </c>
      <c r="BM89" s="2259"/>
      <c r="BN89" s="2259"/>
      <c r="BO89" s="2259">
        <v>45148</v>
      </c>
      <c r="BP89" s="2259"/>
      <c r="BQ89" s="2259"/>
      <c r="BR89" s="2259">
        <v>45149</v>
      </c>
      <c r="BS89" s="2259"/>
      <c r="BT89" s="2259"/>
      <c r="BU89" s="482"/>
      <c r="BV89" s="482"/>
      <c r="BW89" s="482"/>
      <c r="BX89" s="482"/>
      <c r="BY89" s="486"/>
      <c r="BZ89" s="584"/>
      <c r="CA89" s="586"/>
      <c r="CB89" s="2"/>
      <c r="CC89" s="2"/>
      <c r="CD89" s="2"/>
      <c r="CE89" s="2"/>
      <c r="CF89" s="2"/>
      <c r="CG89" s="2"/>
      <c r="CH89" s="2"/>
      <c r="CI89" s="2"/>
      <c r="CJ89" s="2"/>
      <c r="CK89" s="2"/>
      <c r="CL89" s="2"/>
      <c r="CM89" s="2"/>
      <c r="CN89" s="2"/>
      <c r="CO89" s="2"/>
      <c r="CP89" s="2"/>
      <c r="CQ89" s="2"/>
      <c r="CR89" s="2"/>
      <c r="CS89" s="2"/>
    </row>
    <row r="90" spans="2:97" ht="17.100000000000001" customHeight="1" x14ac:dyDescent="0.15">
      <c r="B90" s="3"/>
      <c r="C90" s="3"/>
      <c r="D90" s="487"/>
      <c r="E90" s="487"/>
      <c r="F90" s="487"/>
      <c r="G90" s="487"/>
      <c r="H90" s="487"/>
      <c r="I90" s="487"/>
      <c r="J90" s="487"/>
      <c r="K90" s="487"/>
      <c r="L90" s="487"/>
      <c r="M90" s="487"/>
      <c r="N90" s="487"/>
      <c r="O90" s="487"/>
      <c r="P90" s="487"/>
      <c r="Q90" s="487"/>
      <c r="R90" s="487"/>
      <c r="S90" s="487"/>
      <c r="T90" s="487"/>
      <c r="U90" s="487"/>
      <c r="V90" s="487"/>
      <c r="W90" s="487"/>
      <c r="X90" s="487"/>
      <c r="Y90" s="487"/>
      <c r="Z90" s="487"/>
      <c r="AA90" s="487"/>
      <c r="AB90" s="487"/>
      <c r="AC90" s="487"/>
      <c r="AD90" s="487"/>
      <c r="AE90" s="487"/>
      <c r="AF90" s="487"/>
      <c r="AG90" s="487"/>
      <c r="AH90" s="487"/>
      <c r="AI90" s="487"/>
      <c r="AJ90" s="487"/>
      <c r="AK90" s="487"/>
      <c r="AL90" s="487"/>
      <c r="AM90" s="487"/>
      <c r="AN90" s="487"/>
      <c r="AO90" s="487"/>
      <c r="AP90" s="487"/>
      <c r="AQ90" s="487"/>
      <c r="AR90" s="487"/>
      <c r="AS90" s="487"/>
      <c r="AT90" s="487"/>
      <c r="AU90" s="487"/>
      <c r="AV90" s="487"/>
      <c r="AW90" s="487"/>
      <c r="AX90" s="487"/>
      <c r="AY90" s="487"/>
      <c r="AZ90" s="487"/>
      <c r="BA90" s="487"/>
      <c r="BB90" s="3"/>
      <c r="BC90" s="3"/>
      <c r="BE90" s="583"/>
      <c r="BF90" s="2259">
        <v>45152</v>
      </c>
      <c r="BG90" s="2259"/>
      <c r="BH90" s="2259"/>
      <c r="BI90" s="2259">
        <v>45153</v>
      </c>
      <c r="BJ90" s="2259"/>
      <c r="BK90" s="2259"/>
      <c r="BL90" s="2259">
        <v>45154</v>
      </c>
      <c r="BM90" s="2259"/>
      <c r="BN90" s="2259"/>
      <c r="BO90" s="2259">
        <v>45155</v>
      </c>
      <c r="BP90" s="2259"/>
      <c r="BQ90" s="2259"/>
      <c r="BR90" s="2259">
        <v>45156</v>
      </c>
      <c r="BS90" s="2259"/>
      <c r="BT90" s="2259"/>
      <c r="BU90" s="482"/>
      <c r="BV90" s="482"/>
      <c r="BW90" s="482"/>
      <c r="BX90" s="482"/>
      <c r="BY90" s="486"/>
      <c r="BZ90" s="584"/>
      <c r="CA90" s="586"/>
      <c r="CB90" s="2"/>
      <c r="CC90" s="2"/>
      <c r="CD90" s="2"/>
      <c r="CE90" s="2"/>
      <c r="CF90" s="2"/>
      <c r="CG90" s="2"/>
      <c r="CH90" s="2"/>
      <c r="CI90" s="2"/>
      <c r="CJ90" s="2"/>
      <c r="CK90" s="2"/>
      <c r="CL90" s="2"/>
      <c r="CM90" s="2"/>
      <c r="CN90" s="2"/>
      <c r="CO90" s="2"/>
      <c r="CP90" s="2"/>
      <c r="CQ90" s="2"/>
      <c r="CR90" s="2"/>
      <c r="CS90" s="2"/>
    </row>
    <row r="91" spans="2:97" ht="17.100000000000001" customHeight="1" x14ac:dyDescent="0.15">
      <c r="B91" s="3"/>
      <c r="C91" s="3"/>
      <c r="D91" s="487"/>
      <c r="E91" s="487"/>
      <c r="F91" s="487"/>
      <c r="G91" s="487"/>
      <c r="H91" s="487"/>
      <c r="I91" s="487"/>
      <c r="J91" s="487"/>
      <c r="K91" s="487"/>
      <c r="L91" s="487"/>
      <c r="M91" s="487"/>
      <c r="N91" s="487"/>
      <c r="O91" s="487"/>
      <c r="P91" s="487"/>
      <c r="Q91" s="487"/>
      <c r="R91" s="487"/>
      <c r="S91" s="487"/>
      <c r="T91" s="487"/>
      <c r="U91" s="487"/>
      <c r="V91" s="487"/>
      <c r="W91" s="487"/>
      <c r="X91" s="487"/>
      <c r="Y91" s="487"/>
      <c r="Z91" s="487"/>
      <c r="AA91" s="487"/>
      <c r="AB91" s="487"/>
      <c r="AC91" s="487"/>
      <c r="AD91" s="487"/>
      <c r="AE91" s="487"/>
      <c r="AF91" s="487"/>
      <c r="AG91" s="487"/>
      <c r="AH91" s="487"/>
      <c r="AI91" s="487"/>
      <c r="AJ91" s="487"/>
      <c r="AK91" s="487"/>
      <c r="AL91" s="487"/>
      <c r="AM91" s="487"/>
      <c r="AN91" s="487"/>
      <c r="AO91" s="487"/>
      <c r="AP91" s="487"/>
      <c r="AQ91" s="487"/>
      <c r="AR91" s="487"/>
      <c r="AS91" s="487"/>
      <c r="AT91" s="487"/>
      <c r="AU91" s="487"/>
      <c r="AV91" s="487"/>
      <c r="AW91" s="487"/>
      <c r="AX91" s="487"/>
      <c r="AY91" s="487"/>
      <c r="AZ91" s="487"/>
      <c r="BA91" s="487"/>
      <c r="BB91" s="3"/>
      <c r="BC91" s="3"/>
      <c r="BE91" s="583"/>
      <c r="BF91" s="2259">
        <v>45159</v>
      </c>
      <c r="BG91" s="2259"/>
      <c r="BH91" s="2259"/>
      <c r="BI91" s="2259">
        <v>45160</v>
      </c>
      <c r="BJ91" s="2259"/>
      <c r="BK91" s="2259"/>
      <c r="BL91" s="2259">
        <v>45161</v>
      </c>
      <c r="BM91" s="2259"/>
      <c r="BN91" s="2259"/>
      <c r="BO91" s="2259">
        <v>45162</v>
      </c>
      <c r="BP91" s="2259"/>
      <c r="BQ91" s="2259"/>
      <c r="BR91" s="2259">
        <v>45163</v>
      </c>
      <c r="BS91" s="2259"/>
      <c r="BT91" s="2259"/>
      <c r="BU91" s="482"/>
      <c r="BV91" s="482"/>
      <c r="BW91" s="482"/>
      <c r="BX91" s="482"/>
      <c r="BY91" s="486"/>
      <c r="BZ91" s="584"/>
      <c r="CA91" s="586"/>
      <c r="CB91" s="2"/>
      <c r="CC91" s="2"/>
      <c r="CD91" s="2"/>
      <c r="CE91" s="2"/>
      <c r="CF91" s="2"/>
      <c r="CG91" s="2"/>
      <c r="CH91" s="2"/>
      <c r="CI91" s="2"/>
      <c r="CJ91" s="2"/>
      <c r="CK91" s="2"/>
      <c r="CL91" s="2"/>
      <c r="CM91" s="2"/>
      <c r="CN91" s="2"/>
      <c r="CO91" s="2"/>
      <c r="CP91" s="2"/>
      <c r="CQ91" s="2"/>
      <c r="CR91" s="2"/>
      <c r="CS91" s="2"/>
    </row>
    <row r="92" spans="2:97" ht="17.100000000000001" customHeight="1" x14ac:dyDescent="0.15">
      <c r="B92" s="3"/>
      <c r="C92" s="3"/>
      <c r="D92" s="487"/>
      <c r="E92" s="487"/>
      <c r="F92" s="487"/>
      <c r="G92" s="487"/>
      <c r="H92" s="487"/>
      <c r="I92" s="487"/>
      <c r="J92" s="487"/>
      <c r="K92" s="487"/>
      <c r="L92" s="487"/>
      <c r="M92" s="487"/>
      <c r="N92" s="487"/>
      <c r="O92" s="487"/>
      <c r="P92" s="487"/>
      <c r="Q92" s="487"/>
      <c r="R92" s="487"/>
      <c r="S92" s="487"/>
      <c r="T92" s="487"/>
      <c r="U92" s="487"/>
      <c r="V92" s="487"/>
      <c r="W92" s="487"/>
      <c r="X92" s="487"/>
      <c r="Y92" s="487"/>
      <c r="Z92" s="487"/>
      <c r="AA92" s="487"/>
      <c r="AB92" s="487"/>
      <c r="AC92" s="487"/>
      <c r="AD92" s="487"/>
      <c r="AE92" s="487"/>
      <c r="AF92" s="487"/>
      <c r="AG92" s="487"/>
      <c r="AH92" s="487"/>
      <c r="AI92" s="487"/>
      <c r="AJ92" s="487"/>
      <c r="AK92" s="487"/>
      <c r="AL92" s="487"/>
      <c r="AM92" s="487"/>
      <c r="AN92" s="487"/>
      <c r="AO92" s="487"/>
      <c r="AP92" s="487"/>
      <c r="AQ92" s="487"/>
      <c r="AR92" s="487"/>
      <c r="AS92" s="487"/>
      <c r="AT92" s="487"/>
      <c r="AU92" s="487"/>
      <c r="AV92" s="487"/>
      <c r="AW92" s="487"/>
      <c r="AX92" s="487"/>
      <c r="AY92" s="487"/>
      <c r="AZ92" s="487"/>
      <c r="BA92" s="487"/>
      <c r="BB92" s="3"/>
      <c r="BC92" s="3"/>
      <c r="BE92" s="583"/>
      <c r="BF92" s="2259">
        <v>45166</v>
      </c>
      <c r="BG92" s="2259"/>
      <c r="BH92" s="2259"/>
      <c r="BI92" s="2259">
        <v>45167</v>
      </c>
      <c r="BJ92" s="2259"/>
      <c r="BK92" s="2259"/>
      <c r="BL92" s="2259">
        <v>45168</v>
      </c>
      <c r="BM92" s="2259"/>
      <c r="BN92" s="2259"/>
      <c r="BO92" s="2259">
        <v>45169</v>
      </c>
      <c r="BP92" s="2259"/>
      <c r="BQ92" s="2259"/>
      <c r="BR92" s="2259"/>
      <c r="BS92" s="2259"/>
      <c r="BT92" s="2259"/>
      <c r="BU92" s="482"/>
      <c r="BV92" s="482"/>
      <c r="BW92" s="482"/>
      <c r="BX92" s="482"/>
      <c r="BY92" s="486"/>
      <c r="BZ92" s="584"/>
      <c r="CA92" s="586"/>
      <c r="CB92" s="2"/>
      <c r="CC92" s="2"/>
      <c r="CD92" s="2"/>
      <c r="CE92" s="2"/>
      <c r="CF92" s="2"/>
      <c r="CG92" s="2"/>
      <c r="CH92" s="2"/>
      <c r="CI92" s="2"/>
      <c r="CJ92" s="2"/>
      <c r="CK92" s="2"/>
      <c r="CL92" s="2"/>
      <c r="CM92" s="2"/>
      <c r="CN92" s="2"/>
      <c r="CO92" s="2"/>
      <c r="CP92" s="2"/>
      <c r="CQ92" s="2"/>
      <c r="CR92" s="2"/>
      <c r="CS92" s="2"/>
    </row>
    <row r="93" spans="2:97" ht="17.100000000000001" customHeight="1" x14ac:dyDescent="0.15">
      <c r="B93" s="3"/>
      <c r="C93" s="3"/>
      <c r="D93" s="487"/>
      <c r="E93" s="487"/>
      <c r="F93" s="487"/>
      <c r="G93" s="487"/>
      <c r="H93" s="487"/>
      <c r="I93" s="487"/>
      <c r="J93" s="487"/>
      <c r="K93" s="487"/>
      <c r="L93" s="487"/>
      <c r="M93" s="487"/>
      <c r="N93" s="487"/>
      <c r="O93" s="487"/>
      <c r="P93" s="487"/>
      <c r="Q93" s="487"/>
      <c r="R93" s="487"/>
      <c r="S93" s="487"/>
      <c r="T93" s="487"/>
      <c r="U93" s="487"/>
      <c r="V93" s="487"/>
      <c r="W93" s="487"/>
      <c r="X93" s="487"/>
      <c r="Y93" s="487"/>
      <c r="Z93" s="487"/>
      <c r="AA93" s="487"/>
      <c r="AB93" s="487"/>
      <c r="AC93" s="487"/>
      <c r="AD93" s="487"/>
      <c r="AE93" s="487"/>
      <c r="AF93" s="487"/>
      <c r="AG93" s="487"/>
      <c r="AH93" s="487"/>
      <c r="AI93" s="487"/>
      <c r="AJ93" s="487"/>
      <c r="AK93" s="487"/>
      <c r="AL93" s="487"/>
      <c r="AM93" s="487"/>
      <c r="AN93" s="487"/>
      <c r="AO93" s="487"/>
      <c r="AP93" s="487"/>
      <c r="AQ93" s="487"/>
      <c r="AR93" s="487"/>
      <c r="AS93" s="487"/>
      <c r="AT93" s="487"/>
      <c r="AU93" s="487"/>
      <c r="AV93" s="487"/>
      <c r="AW93" s="487"/>
      <c r="AX93" s="487"/>
      <c r="AY93" s="487"/>
      <c r="AZ93" s="487"/>
      <c r="BA93" s="487"/>
      <c r="BB93" s="3"/>
      <c r="BC93" s="3"/>
      <c r="BE93" s="583"/>
      <c r="BF93" s="467"/>
      <c r="BG93" s="467"/>
      <c r="BH93" s="467"/>
      <c r="BI93" s="467"/>
      <c r="BJ93" s="467"/>
      <c r="BK93" s="467"/>
      <c r="BL93" s="467"/>
      <c r="BM93" s="467"/>
      <c r="BN93" s="467"/>
      <c r="BO93" s="467"/>
      <c r="BP93" s="467"/>
      <c r="BQ93" s="467"/>
      <c r="BR93" s="467"/>
      <c r="BS93" s="467"/>
      <c r="BT93" s="467"/>
      <c r="BU93" s="482"/>
      <c r="BV93" s="482"/>
      <c r="BW93" s="482"/>
      <c r="BX93" s="482"/>
      <c r="BY93" s="486"/>
      <c r="BZ93" s="584"/>
      <c r="CA93" s="586"/>
      <c r="CB93" s="2"/>
      <c r="CC93" s="2"/>
      <c r="CD93" s="2"/>
      <c r="CE93" s="2"/>
      <c r="CF93" s="2"/>
      <c r="CG93" s="2"/>
      <c r="CH93" s="2"/>
      <c r="CI93" s="2"/>
      <c r="CJ93" s="2"/>
      <c r="CK93" s="2"/>
      <c r="CL93" s="2"/>
      <c r="CM93" s="2"/>
      <c r="CN93" s="2"/>
      <c r="CO93" s="2"/>
      <c r="CP93" s="2"/>
      <c r="CQ93" s="2"/>
      <c r="CR93" s="2"/>
      <c r="CS93" s="2"/>
    </row>
    <row r="94" spans="2:97" ht="17.100000000000001" customHeight="1" x14ac:dyDescent="0.15">
      <c r="B94" s="3"/>
      <c r="C94" s="3"/>
      <c r="D94" s="487"/>
      <c r="E94" s="487"/>
      <c r="F94" s="487"/>
      <c r="G94" s="487"/>
      <c r="H94" s="487"/>
      <c r="I94" s="487"/>
      <c r="J94" s="487"/>
      <c r="K94" s="487"/>
      <c r="L94" s="487"/>
      <c r="M94" s="487"/>
      <c r="N94" s="487"/>
      <c r="O94" s="487"/>
      <c r="P94" s="487"/>
      <c r="Q94" s="487"/>
      <c r="R94" s="487"/>
      <c r="S94" s="487"/>
      <c r="T94" s="487"/>
      <c r="U94" s="487"/>
      <c r="V94" s="487"/>
      <c r="W94" s="487"/>
      <c r="X94" s="487"/>
      <c r="Y94" s="487"/>
      <c r="Z94" s="487"/>
      <c r="AA94" s="487"/>
      <c r="AB94" s="487"/>
      <c r="AC94" s="487"/>
      <c r="AD94" s="487"/>
      <c r="AE94" s="487"/>
      <c r="AF94" s="487"/>
      <c r="AG94" s="487"/>
      <c r="AH94" s="487"/>
      <c r="AI94" s="487"/>
      <c r="AJ94" s="487"/>
      <c r="AK94" s="487"/>
      <c r="AL94" s="487"/>
      <c r="AM94" s="487"/>
      <c r="AN94" s="487"/>
      <c r="AO94" s="487"/>
      <c r="AP94" s="487"/>
      <c r="AQ94" s="487"/>
      <c r="AR94" s="487"/>
      <c r="AS94" s="487"/>
      <c r="AT94" s="487"/>
      <c r="AU94" s="487"/>
      <c r="AV94" s="487"/>
      <c r="AW94" s="487"/>
      <c r="AX94" s="487"/>
      <c r="AY94" s="487"/>
      <c r="AZ94" s="487"/>
      <c r="BA94" s="487"/>
      <c r="BB94" s="3"/>
      <c r="BC94" s="3"/>
      <c r="BE94" s="583"/>
      <c r="BF94" s="2267" t="s">
        <v>606</v>
      </c>
      <c r="BG94" s="2267"/>
      <c r="BH94" s="2267"/>
      <c r="BI94" s="2267"/>
      <c r="BJ94" s="2267"/>
      <c r="BK94" s="2267"/>
      <c r="BL94" s="2267"/>
      <c r="BM94" s="2267"/>
      <c r="BN94" s="2267"/>
      <c r="BO94" s="2267"/>
      <c r="BP94" s="485"/>
      <c r="BQ94" s="467"/>
      <c r="BR94" s="467"/>
      <c r="BS94" s="467"/>
      <c r="BT94" s="467"/>
      <c r="BU94" s="482"/>
      <c r="BV94" s="482"/>
      <c r="BW94" s="482"/>
      <c r="BX94" s="482"/>
      <c r="BY94" s="486"/>
      <c r="BZ94" s="584"/>
      <c r="CA94" s="586"/>
      <c r="CB94" s="2"/>
      <c r="CC94" s="2"/>
      <c r="CD94" s="2"/>
      <c r="CE94" s="2"/>
      <c r="CF94" s="2"/>
      <c r="CG94" s="2"/>
      <c r="CH94" s="2"/>
      <c r="CI94" s="2"/>
      <c r="CJ94" s="2"/>
      <c r="CK94" s="2"/>
      <c r="CL94" s="2"/>
      <c r="CM94" s="2"/>
      <c r="CN94" s="2"/>
      <c r="CO94" s="2"/>
      <c r="CP94" s="2"/>
      <c r="CQ94" s="2"/>
      <c r="CR94" s="2"/>
      <c r="CS94" s="2"/>
    </row>
    <row r="95" spans="2:97" ht="17.100000000000001" customHeight="1" x14ac:dyDescent="0.15">
      <c r="B95" s="3"/>
      <c r="C95" s="3"/>
      <c r="D95" s="487"/>
      <c r="E95" s="487"/>
      <c r="F95" s="487"/>
      <c r="G95" s="487"/>
      <c r="H95" s="487"/>
      <c r="I95" s="487"/>
      <c r="J95" s="487"/>
      <c r="K95" s="487"/>
      <c r="L95" s="487"/>
      <c r="M95" s="487"/>
      <c r="N95" s="487"/>
      <c r="O95" s="487"/>
      <c r="P95" s="487"/>
      <c r="Q95" s="487"/>
      <c r="R95" s="487"/>
      <c r="S95" s="487"/>
      <c r="T95" s="487"/>
      <c r="U95" s="487"/>
      <c r="V95" s="487"/>
      <c r="W95" s="487"/>
      <c r="X95" s="487"/>
      <c r="Y95" s="487"/>
      <c r="Z95" s="487"/>
      <c r="AA95" s="487"/>
      <c r="AB95" s="487"/>
      <c r="AC95" s="487"/>
      <c r="AD95" s="487"/>
      <c r="AE95" s="487"/>
      <c r="AF95" s="487"/>
      <c r="AG95" s="487"/>
      <c r="AH95" s="487"/>
      <c r="AI95" s="487"/>
      <c r="AJ95" s="487"/>
      <c r="AK95" s="487"/>
      <c r="AL95" s="487"/>
      <c r="AM95" s="487"/>
      <c r="AN95" s="487"/>
      <c r="AO95" s="487"/>
      <c r="AP95" s="487"/>
      <c r="AQ95" s="487"/>
      <c r="AR95" s="487"/>
      <c r="AS95" s="487"/>
      <c r="AT95" s="487"/>
      <c r="AU95" s="487"/>
      <c r="AV95" s="487"/>
      <c r="AW95" s="487"/>
      <c r="AX95" s="487"/>
      <c r="AY95" s="487"/>
      <c r="AZ95" s="487"/>
      <c r="BA95" s="487"/>
      <c r="BB95" s="3"/>
      <c r="BC95" s="3"/>
      <c r="BE95" s="583"/>
      <c r="BF95" s="2259">
        <v>45222</v>
      </c>
      <c r="BG95" s="2259"/>
      <c r="BH95" s="2259"/>
      <c r="BI95" s="2259">
        <v>45223</v>
      </c>
      <c r="BJ95" s="2259"/>
      <c r="BK95" s="2259"/>
      <c r="BL95" s="2259">
        <v>45224</v>
      </c>
      <c r="BM95" s="2259"/>
      <c r="BN95" s="2259"/>
      <c r="BO95" s="2259">
        <v>45225</v>
      </c>
      <c r="BP95" s="2259"/>
      <c r="BQ95" s="2259"/>
      <c r="BR95" s="2259">
        <v>45226</v>
      </c>
      <c r="BS95" s="2259"/>
      <c r="BT95" s="2259"/>
      <c r="BU95" s="482"/>
      <c r="BV95" s="482"/>
      <c r="BW95" s="482"/>
      <c r="BX95" s="482"/>
      <c r="BY95" s="486"/>
      <c r="BZ95" s="584"/>
      <c r="CA95" s="586"/>
      <c r="CB95" s="2"/>
      <c r="CC95" s="2"/>
      <c r="CD95" s="2"/>
      <c r="CE95" s="2"/>
      <c r="CF95" s="2"/>
      <c r="CG95" s="2"/>
      <c r="CH95" s="2"/>
      <c r="CI95" s="2"/>
      <c r="CJ95" s="2"/>
      <c r="CK95" s="2"/>
      <c r="CL95" s="2"/>
      <c r="CM95" s="2"/>
      <c r="CN95" s="2"/>
      <c r="CO95" s="2"/>
      <c r="CP95" s="2"/>
      <c r="CQ95" s="2"/>
      <c r="CR95" s="2"/>
      <c r="CS95" s="2"/>
    </row>
    <row r="96" spans="2:97" ht="17.100000000000001" customHeight="1" x14ac:dyDescent="0.15">
      <c r="B96" s="3"/>
      <c r="C96" s="3"/>
      <c r="D96" s="487"/>
      <c r="E96" s="487"/>
      <c r="F96" s="487"/>
      <c r="G96" s="487"/>
      <c r="H96" s="487"/>
      <c r="I96" s="487"/>
      <c r="J96" s="487"/>
      <c r="K96" s="487"/>
      <c r="L96" s="487"/>
      <c r="M96" s="487"/>
      <c r="N96" s="487"/>
      <c r="O96" s="487"/>
      <c r="P96" s="487"/>
      <c r="Q96" s="487"/>
      <c r="R96" s="487"/>
      <c r="S96" s="487"/>
      <c r="T96" s="487"/>
      <c r="U96" s="487"/>
      <c r="V96" s="487"/>
      <c r="W96" s="487"/>
      <c r="X96" s="487"/>
      <c r="Y96" s="487"/>
      <c r="Z96" s="487"/>
      <c r="AA96" s="487"/>
      <c r="AB96" s="487"/>
      <c r="AC96" s="487"/>
      <c r="AD96" s="487"/>
      <c r="AE96" s="487"/>
      <c r="AF96" s="487"/>
      <c r="AG96" s="487"/>
      <c r="AH96" s="487"/>
      <c r="AI96" s="487"/>
      <c r="AJ96" s="487"/>
      <c r="AK96" s="487"/>
      <c r="AL96" s="487"/>
      <c r="AM96" s="487"/>
      <c r="AN96" s="487"/>
      <c r="AO96" s="487"/>
      <c r="AP96" s="487"/>
      <c r="AQ96" s="487"/>
      <c r="AR96" s="487"/>
      <c r="AS96" s="487"/>
      <c r="AT96" s="487"/>
      <c r="AU96" s="487"/>
      <c r="AV96" s="487"/>
      <c r="AW96" s="487"/>
      <c r="AX96" s="487"/>
      <c r="AY96" s="487"/>
      <c r="AZ96" s="487"/>
      <c r="BA96" s="487"/>
      <c r="BB96" s="3"/>
      <c r="BC96" s="3"/>
      <c r="BE96" s="583"/>
      <c r="BF96" s="467"/>
      <c r="BG96" s="467"/>
      <c r="BH96" s="467"/>
      <c r="BI96" s="467"/>
      <c r="BJ96" s="467"/>
      <c r="BK96" s="467"/>
      <c r="BL96" s="467"/>
      <c r="BM96" s="467"/>
      <c r="BN96" s="467"/>
      <c r="BO96" s="467"/>
      <c r="BP96" s="467"/>
      <c r="BQ96" s="467"/>
      <c r="BR96" s="467"/>
      <c r="BS96" s="467"/>
      <c r="BT96" s="467"/>
      <c r="BU96" s="482"/>
      <c r="BV96" s="482"/>
      <c r="BW96" s="482"/>
      <c r="BX96" s="482"/>
      <c r="BY96" s="486"/>
      <c r="BZ96" s="584"/>
      <c r="CA96" s="586"/>
      <c r="CB96" s="2"/>
      <c r="CC96" s="2"/>
      <c r="CD96" s="2"/>
      <c r="CE96" s="2"/>
      <c r="CF96" s="2"/>
      <c r="CG96" s="2"/>
      <c r="CH96" s="2"/>
      <c r="CI96" s="2"/>
      <c r="CJ96" s="2"/>
      <c r="CK96" s="2"/>
      <c r="CL96" s="2"/>
      <c r="CM96" s="2"/>
      <c r="CN96" s="2"/>
      <c r="CO96" s="2"/>
      <c r="CP96" s="2"/>
      <c r="CQ96" s="2"/>
      <c r="CR96" s="2"/>
      <c r="CS96" s="2"/>
    </row>
    <row r="97" spans="1:97" ht="17.100000000000001" customHeight="1" x14ac:dyDescent="0.15">
      <c r="B97" s="3"/>
      <c r="C97" s="3"/>
      <c r="D97" s="487"/>
      <c r="E97" s="487"/>
      <c r="F97" s="487"/>
      <c r="G97" s="487"/>
      <c r="H97" s="487"/>
      <c r="I97" s="487"/>
      <c r="J97" s="487"/>
      <c r="K97" s="487"/>
      <c r="L97" s="487"/>
      <c r="M97" s="487"/>
      <c r="N97" s="487"/>
      <c r="O97" s="487"/>
      <c r="P97" s="487"/>
      <c r="Q97" s="487"/>
      <c r="R97" s="487"/>
      <c r="S97" s="487"/>
      <c r="T97" s="487"/>
      <c r="U97" s="487"/>
      <c r="V97" s="487"/>
      <c r="W97" s="487"/>
      <c r="X97" s="487"/>
      <c r="Y97" s="487"/>
      <c r="Z97" s="487"/>
      <c r="AA97" s="487"/>
      <c r="AB97" s="487"/>
      <c r="AC97" s="487"/>
      <c r="AD97" s="487"/>
      <c r="AE97" s="487"/>
      <c r="AF97" s="487"/>
      <c r="AG97" s="487"/>
      <c r="AH97" s="487"/>
      <c r="AI97" s="487"/>
      <c r="AJ97" s="487"/>
      <c r="AK97" s="487"/>
      <c r="AL97" s="487"/>
      <c r="AM97" s="487"/>
      <c r="AN97" s="487"/>
      <c r="AO97" s="487"/>
      <c r="AP97" s="487"/>
      <c r="AQ97" s="487"/>
      <c r="AR97" s="487"/>
      <c r="AS97" s="487"/>
      <c r="AT97" s="487"/>
      <c r="AU97" s="487"/>
      <c r="AV97" s="487"/>
      <c r="AW97" s="487"/>
      <c r="AX97" s="487"/>
      <c r="AY97" s="487"/>
      <c r="AZ97" s="487"/>
      <c r="BA97" s="487"/>
      <c r="BB97" s="3"/>
      <c r="BC97" s="3"/>
      <c r="BE97" s="583"/>
      <c r="BF97" s="2267" t="s">
        <v>607</v>
      </c>
      <c r="BG97" s="2267"/>
      <c r="BH97" s="2267"/>
      <c r="BI97" s="2267"/>
      <c r="BJ97" s="2267"/>
      <c r="BK97" s="2267"/>
      <c r="BL97" s="2267"/>
      <c r="BM97" s="2267"/>
      <c r="BN97" s="2267"/>
      <c r="BO97" s="2267"/>
      <c r="BP97" s="485"/>
      <c r="BQ97" s="467"/>
      <c r="BR97" s="467"/>
      <c r="BS97" s="467"/>
      <c r="BT97" s="467"/>
      <c r="BU97" s="482"/>
      <c r="BV97" s="482"/>
      <c r="BW97" s="482"/>
      <c r="BX97" s="482"/>
      <c r="BY97" s="486"/>
      <c r="BZ97" s="584"/>
      <c r="CA97" s="586"/>
      <c r="CB97" s="2"/>
      <c r="CC97" s="2"/>
      <c r="CD97" s="2"/>
      <c r="CE97" s="2"/>
      <c r="CF97" s="2"/>
      <c r="CG97" s="2"/>
      <c r="CH97" s="2"/>
      <c r="CI97" s="2"/>
      <c r="CJ97" s="2"/>
      <c r="CK97" s="2"/>
      <c r="CL97" s="2"/>
      <c r="CM97" s="2"/>
      <c r="CN97" s="2"/>
      <c r="CO97" s="2"/>
      <c r="CP97" s="2"/>
      <c r="CQ97" s="2"/>
      <c r="CR97" s="2"/>
      <c r="CS97" s="2"/>
    </row>
    <row r="98" spans="1:97" ht="17.100000000000001" customHeight="1" x14ac:dyDescent="0.15">
      <c r="B98" s="3"/>
      <c r="C98" s="3"/>
      <c r="D98" s="487"/>
      <c r="E98" s="487"/>
      <c r="F98" s="487"/>
      <c r="G98" s="487"/>
      <c r="H98" s="487"/>
      <c r="I98" s="487"/>
      <c r="J98" s="487"/>
      <c r="K98" s="487"/>
      <c r="L98" s="487"/>
      <c r="M98" s="487"/>
      <c r="N98" s="487"/>
      <c r="O98" s="487"/>
      <c r="P98" s="487"/>
      <c r="Q98" s="487"/>
      <c r="R98" s="487"/>
      <c r="S98" s="487"/>
      <c r="T98" s="487"/>
      <c r="U98" s="487"/>
      <c r="V98" s="487"/>
      <c r="W98" s="487"/>
      <c r="X98" s="487"/>
      <c r="Y98" s="487"/>
      <c r="Z98" s="487"/>
      <c r="AA98" s="487"/>
      <c r="AB98" s="487"/>
      <c r="AC98" s="487"/>
      <c r="AD98" s="487"/>
      <c r="AE98" s="487"/>
      <c r="AF98" s="487"/>
      <c r="AG98" s="487"/>
      <c r="AH98" s="487"/>
      <c r="AI98" s="487"/>
      <c r="AJ98" s="487"/>
      <c r="AK98" s="487"/>
      <c r="AL98" s="487"/>
      <c r="AM98" s="487"/>
      <c r="AN98" s="487"/>
      <c r="AO98" s="487"/>
      <c r="AP98" s="487"/>
      <c r="AQ98" s="487"/>
      <c r="AR98" s="487"/>
      <c r="AS98" s="487"/>
      <c r="AT98" s="487"/>
      <c r="AU98" s="487"/>
      <c r="AV98" s="487"/>
      <c r="AW98" s="487"/>
      <c r="AX98" s="487"/>
      <c r="AY98" s="487"/>
      <c r="AZ98" s="487"/>
      <c r="BA98" s="487"/>
      <c r="BB98" s="3"/>
      <c r="BC98" s="3"/>
      <c r="BE98" s="583"/>
      <c r="BF98" s="2259">
        <v>45278</v>
      </c>
      <c r="BG98" s="2259"/>
      <c r="BH98" s="2259"/>
      <c r="BI98" s="2259">
        <v>45279</v>
      </c>
      <c r="BJ98" s="2259"/>
      <c r="BK98" s="2259"/>
      <c r="BL98" s="2259">
        <v>45280</v>
      </c>
      <c r="BM98" s="2259"/>
      <c r="BN98" s="2259"/>
      <c r="BO98" s="2259">
        <v>45281</v>
      </c>
      <c r="BP98" s="2259"/>
      <c r="BQ98" s="2259"/>
      <c r="BR98" s="2259">
        <v>45282</v>
      </c>
      <c r="BS98" s="2259"/>
      <c r="BT98" s="2259"/>
      <c r="BU98" s="482"/>
      <c r="BV98" s="482"/>
      <c r="BW98" s="482"/>
      <c r="BX98" s="482"/>
      <c r="BY98" s="486"/>
      <c r="BZ98" s="584"/>
      <c r="CA98" s="586"/>
      <c r="CB98" s="2"/>
      <c r="CC98" s="2"/>
      <c r="CD98" s="2"/>
      <c r="CE98" s="2"/>
      <c r="CF98" s="2"/>
      <c r="CG98" s="2"/>
      <c r="CH98" s="2"/>
      <c r="CI98" s="2"/>
      <c r="CJ98" s="2"/>
      <c r="CK98" s="2"/>
      <c r="CL98" s="2"/>
      <c r="CM98" s="2"/>
      <c r="CN98" s="2"/>
      <c r="CO98" s="2"/>
      <c r="CP98" s="2"/>
      <c r="CQ98" s="2"/>
      <c r="CR98" s="2"/>
      <c r="CS98" s="2"/>
    </row>
    <row r="99" spans="1:97" ht="17.100000000000001" customHeight="1" x14ac:dyDescent="0.15">
      <c r="B99" s="3"/>
      <c r="C99" s="3"/>
      <c r="D99" s="487"/>
      <c r="E99" s="487"/>
      <c r="F99" s="487"/>
      <c r="G99" s="487"/>
      <c r="H99" s="487"/>
      <c r="I99" s="487"/>
      <c r="J99" s="487"/>
      <c r="K99" s="487"/>
      <c r="L99" s="487"/>
      <c r="M99" s="487"/>
      <c r="N99" s="487"/>
      <c r="O99" s="487"/>
      <c r="P99" s="487"/>
      <c r="Q99" s="487"/>
      <c r="R99" s="487"/>
      <c r="S99" s="487"/>
      <c r="T99" s="487"/>
      <c r="U99" s="487"/>
      <c r="V99" s="487"/>
      <c r="W99" s="487"/>
      <c r="X99" s="487"/>
      <c r="Y99" s="487"/>
      <c r="Z99" s="487"/>
      <c r="AA99" s="487"/>
      <c r="AB99" s="487"/>
      <c r="AC99" s="487"/>
      <c r="AD99" s="487"/>
      <c r="AE99" s="487"/>
      <c r="AF99" s="487"/>
      <c r="AG99" s="487"/>
      <c r="AH99" s="487"/>
      <c r="AI99" s="487"/>
      <c r="AJ99" s="487"/>
      <c r="AK99" s="487"/>
      <c r="AL99" s="487"/>
      <c r="AM99" s="487"/>
      <c r="AN99" s="487"/>
      <c r="AO99" s="487"/>
      <c r="AP99" s="487"/>
      <c r="AQ99" s="487"/>
      <c r="AR99" s="487"/>
      <c r="AS99" s="487"/>
      <c r="AT99" s="487"/>
      <c r="AU99" s="487"/>
      <c r="AV99" s="487"/>
      <c r="AW99" s="487"/>
      <c r="AX99" s="487"/>
      <c r="AY99" s="487"/>
      <c r="AZ99" s="487"/>
      <c r="BA99" s="487"/>
      <c r="BB99" s="3"/>
      <c r="BC99" s="3"/>
      <c r="BE99" s="583"/>
      <c r="BF99" s="2259">
        <v>45285</v>
      </c>
      <c r="BG99" s="2259"/>
      <c r="BH99" s="2259"/>
      <c r="BI99" s="2259">
        <v>45286</v>
      </c>
      <c r="BJ99" s="2259"/>
      <c r="BK99" s="2259"/>
      <c r="BL99" s="2259">
        <v>45287</v>
      </c>
      <c r="BM99" s="2259"/>
      <c r="BN99" s="2259"/>
      <c r="BO99" s="2259">
        <v>45288</v>
      </c>
      <c r="BP99" s="2259"/>
      <c r="BQ99" s="2259"/>
      <c r="BR99" s="2259">
        <v>45289</v>
      </c>
      <c r="BS99" s="2259"/>
      <c r="BT99" s="2259"/>
      <c r="BU99" s="482"/>
      <c r="BV99" s="482"/>
      <c r="BW99" s="482"/>
      <c r="BX99" s="482"/>
      <c r="BY99" s="486"/>
      <c r="BZ99" s="584"/>
      <c r="CA99" s="586"/>
      <c r="CB99" s="2"/>
      <c r="CC99" s="2"/>
      <c r="CD99" s="2"/>
      <c r="CE99" s="2"/>
      <c r="CF99" s="2"/>
      <c r="CG99" s="2"/>
      <c r="CH99" s="2"/>
      <c r="CI99" s="2"/>
      <c r="CJ99" s="2"/>
      <c r="CK99" s="2"/>
      <c r="CL99" s="2"/>
      <c r="CM99" s="2"/>
      <c r="CN99" s="2"/>
      <c r="CO99" s="2"/>
      <c r="CP99" s="2"/>
      <c r="CQ99" s="2"/>
      <c r="CR99" s="2"/>
      <c r="CS99" s="2"/>
    </row>
    <row r="100" spans="1:97" ht="17.100000000000001" customHeight="1" x14ac:dyDescent="0.15">
      <c r="B100" s="3"/>
      <c r="C100" s="3"/>
      <c r="D100" s="487"/>
      <c r="E100" s="487"/>
      <c r="F100" s="487"/>
      <c r="G100" s="487"/>
      <c r="H100" s="487"/>
      <c r="I100" s="487"/>
      <c r="J100" s="487"/>
      <c r="K100" s="487"/>
      <c r="L100" s="487"/>
      <c r="M100" s="487"/>
      <c r="N100" s="487"/>
      <c r="O100" s="487"/>
      <c r="P100" s="487"/>
      <c r="Q100" s="487"/>
      <c r="R100" s="487"/>
      <c r="S100" s="487"/>
      <c r="T100" s="487"/>
      <c r="U100" s="487"/>
      <c r="V100" s="487"/>
      <c r="W100" s="487"/>
      <c r="X100" s="487"/>
      <c r="Y100" s="487"/>
      <c r="Z100" s="487"/>
      <c r="AA100" s="487"/>
      <c r="AB100" s="487"/>
      <c r="AC100" s="487"/>
      <c r="AD100" s="487"/>
      <c r="AE100" s="487"/>
      <c r="AF100" s="487"/>
      <c r="AG100" s="487"/>
      <c r="AH100" s="487"/>
      <c r="AI100" s="487"/>
      <c r="AJ100" s="487"/>
      <c r="AK100" s="487"/>
      <c r="AL100" s="487"/>
      <c r="AM100" s="487"/>
      <c r="AN100" s="487"/>
      <c r="AO100" s="487"/>
      <c r="AP100" s="487"/>
      <c r="AQ100" s="487"/>
      <c r="AR100" s="487"/>
      <c r="AS100" s="487"/>
      <c r="AT100" s="487"/>
      <c r="AU100" s="487"/>
      <c r="AV100" s="487"/>
      <c r="AW100" s="487"/>
      <c r="AX100" s="487"/>
      <c r="AY100" s="487"/>
      <c r="AZ100" s="487"/>
      <c r="BA100" s="487"/>
      <c r="BB100" s="3"/>
      <c r="BC100" s="3"/>
      <c r="BE100" s="583"/>
      <c r="BF100" s="2259">
        <v>45292</v>
      </c>
      <c r="BG100" s="2259"/>
      <c r="BH100" s="2259"/>
      <c r="BI100" s="2259"/>
      <c r="BJ100" s="2259"/>
      <c r="BK100" s="2259"/>
      <c r="BL100" s="2259"/>
      <c r="BM100" s="2259"/>
      <c r="BN100" s="2259"/>
      <c r="BO100" s="2259"/>
      <c r="BP100" s="2259"/>
      <c r="BQ100" s="2259"/>
      <c r="BR100" s="2259"/>
      <c r="BS100" s="2259"/>
      <c r="BT100" s="2259"/>
      <c r="BU100" s="482"/>
      <c r="BV100" s="482"/>
      <c r="BW100" s="482"/>
      <c r="BX100" s="482"/>
      <c r="BY100" s="486"/>
      <c r="BZ100" s="584"/>
      <c r="CA100" s="586"/>
      <c r="CB100" s="2"/>
      <c r="CC100" s="2"/>
      <c r="CD100" s="2"/>
      <c r="CE100" s="2"/>
      <c r="CF100" s="2"/>
      <c r="CG100" s="2"/>
      <c r="CH100" s="2"/>
      <c r="CI100" s="2"/>
      <c r="CJ100" s="2"/>
      <c r="CK100" s="2"/>
      <c r="CL100" s="2"/>
      <c r="CM100" s="2"/>
      <c r="CN100" s="2"/>
      <c r="CO100" s="2"/>
      <c r="CP100" s="2"/>
      <c r="CQ100" s="2"/>
      <c r="CR100" s="2"/>
      <c r="CS100" s="2"/>
    </row>
    <row r="101" spans="1:97" ht="17.100000000000001" customHeight="1" x14ac:dyDescent="0.15">
      <c r="B101" s="3"/>
      <c r="C101" s="3"/>
      <c r="D101" s="487"/>
      <c r="E101" s="487"/>
      <c r="F101" s="487"/>
      <c r="G101" s="487"/>
      <c r="H101" s="487"/>
      <c r="I101" s="487"/>
      <c r="J101" s="487"/>
      <c r="K101" s="487"/>
      <c r="L101" s="487"/>
      <c r="M101" s="487"/>
      <c r="N101" s="487"/>
      <c r="O101" s="487"/>
      <c r="P101" s="487"/>
      <c r="Q101" s="487"/>
      <c r="R101" s="487"/>
      <c r="S101" s="487"/>
      <c r="T101" s="487"/>
      <c r="U101" s="487"/>
      <c r="V101" s="487"/>
      <c r="W101" s="487"/>
      <c r="X101" s="487"/>
      <c r="Y101" s="487"/>
      <c r="Z101" s="487"/>
      <c r="AA101" s="487"/>
      <c r="AB101" s="487"/>
      <c r="AC101" s="487"/>
      <c r="AD101" s="487"/>
      <c r="AE101" s="487"/>
      <c r="AF101" s="487"/>
      <c r="AG101" s="487"/>
      <c r="AH101" s="487"/>
      <c r="AI101" s="487"/>
      <c r="AJ101" s="487"/>
      <c r="AK101" s="487"/>
      <c r="AL101" s="487"/>
      <c r="AM101" s="487"/>
      <c r="AN101" s="487"/>
      <c r="AO101" s="487"/>
      <c r="AP101" s="487"/>
      <c r="AQ101" s="487"/>
      <c r="AR101" s="487"/>
      <c r="AS101" s="487"/>
      <c r="AT101" s="487"/>
      <c r="AU101" s="487"/>
      <c r="AV101" s="487"/>
      <c r="AW101" s="487"/>
      <c r="AX101" s="487"/>
      <c r="AY101" s="487"/>
      <c r="AZ101" s="487"/>
      <c r="BA101" s="487"/>
      <c r="BB101" s="3"/>
      <c r="BC101" s="3"/>
      <c r="BE101" s="583"/>
      <c r="BF101" s="2259"/>
      <c r="BG101" s="2268"/>
      <c r="BH101" s="2268"/>
      <c r="BI101" s="2259"/>
      <c r="BJ101" s="2268"/>
      <c r="BK101" s="2268"/>
      <c r="BL101" s="2259"/>
      <c r="BM101" s="2268"/>
      <c r="BN101" s="2268"/>
      <c r="BO101" s="2259"/>
      <c r="BP101" s="2268"/>
      <c r="BQ101" s="2268"/>
      <c r="BR101" s="2259"/>
      <c r="BS101" s="2268"/>
      <c r="BT101" s="2268"/>
      <c r="BU101" s="482"/>
      <c r="BV101" s="482"/>
      <c r="BW101" s="482"/>
      <c r="BX101" s="482"/>
      <c r="BY101" s="486"/>
      <c r="BZ101" s="584"/>
      <c r="CA101" s="586"/>
      <c r="CB101" s="2"/>
      <c r="CC101" s="2"/>
      <c r="CD101" s="2"/>
      <c r="CE101" s="2"/>
      <c r="CF101" s="2"/>
      <c r="CG101" s="2"/>
      <c r="CH101" s="2"/>
      <c r="CI101" s="2"/>
      <c r="CJ101" s="2"/>
      <c r="CK101" s="2"/>
      <c r="CL101" s="2"/>
      <c r="CM101" s="2"/>
      <c r="CN101" s="2"/>
      <c r="CO101" s="2"/>
      <c r="CP101" s="2"/>
      <c r="CQ101" s="2"/>
      <c r="CR101" s="2"/>
      <c r="CS101" s="2"/>
    </row>
    <row r="102" spans="1:97" ht="17.100000000000001" customHeight="1" x14ac:dyDescent="0.15">
      <c r="B102" s="3"/>
      <c r="C102" s="3"/>
      <c r="D102" s="487"/>
      <c r="E102" s="487"/>
      <c r="F102" s="487"/>
      <c r="G102" s="487"/>
      <c r="H102" s="487"/>
      <c r="I102" s="487"/>
      <c r="J102" s="487"/>
      <c r="K102" s="487"/>
      <c r="L102" s="487"/>
      <c r="M102" s="487"/>
      <c r="N102" s="487"/>
      <c r="O102" s="487"/>
      <c r="P102" s="487"/>
      <c r="Q102" s="487"/>
      <c r="R102" s="487"/>
      <c r="S102" s="487"/>
      <c r="T102" s="487"/>
      <c r="U102" s="487"/>
      <c r="V102" s="487"/>
      <c r="W102" s="487"/>
      <c r="X102" s="487"/>
      <c r="Y102" s="487"/>
      <c r="Z102" s="487"/>
      <c r="AA102" s="487"/>
      <c r="AB102" s="487"/>
      <c r="AC102" s="487"/>
      <c r="AD102" s="487"/>
      <c r="AE102" s="487"/>
      <c r="AF102" s="487"/>
      <c r="AG102" s="487"/>
      <c r="AH102" s="487"/>
      <c r="AI102" s="487"/>
      <c r="AJ102" s="487"/>
      <c r="AK102" s="487"/>
      <c r="AL102" s="487"/>
      <c r="AM102" s="487"/>
      <c r="AN102" s="487"/>
      <c r="AO102" s="487"/>
      <c r="AP102" s="487"/>
      <c r="AQ102" s="487"/>
      <c r="AR102" s="487"/>
      <c r="AS102" s="487"/>
      <c r="AT102" s="487"/>
      <c r="AU102" s="487"/>
      <c r="AV102" s="487"/>
      <c r="AW102" s="487"/>
      <c r="AX102" s="487"/>
      <c r="AY102" s="487"/>
      <c r="AZ102" s="487"/>
      <c r="BA102" s="487"/>
      <c r="BB102" s="3"/>
      <c r="BC102" s="3"/>
      <c r="BD102" s="88"/>
      <c r="BE102" s="583"/>
      <c r="BF102" s="467"/>
      <c r="BG102" s="467"/>
      <c r="BH102" s="467"/>
      <c r="BI102" s="467"/>
      <c r="BJ102" s="467"/>
      <c r="BK102" s="467"/>
      <c r="BL102" s="467"/>
      <c r="BM102" s="467"/>
      <c r="BN102" s="467"/>
      <c r="BO102" s="467"/>
      <c r="BP102" s="467"/>
      <c r="BQ102" s="467"/>
      <c r="BR102" s="467"/>
      <c r="BS102" s="467"/>
      <c r="BT102" s="467"/>
      <c r="BU102" s="467"/>
      <c r="BV102" s="467"/>
      <c r="BW102" s="467"/>
      <c r="BX102" s="467"/>
      <c r="BY102" s="467"/>
      <c r="BZ102" s="584"/>
      <c r="CB102" s="2"/>
      <c r="CC102" s="2"/>
      <c r="CD102" s="2"/>
      <c r="CE102" s="2"/>
      <c r="CF102" s="2"/>
      <c r="CG102" s="2"/>
      <c r="CH102" s="2"/>
      <c r="CI102" s="2"/>
      <c r="CJ102" s="2"/>
      <c r="CK102" s="2"/>
      <c r="CL102" s="2"/>
      <c r="CM102" s="2"/>
      <c r="CN102" s="2"/>
      <c r="CO102" s="2"/>
      <c r="CP102" s="2"/>
      <c r="CQ102" s="2"/>
      <c r="CR102" s="2"/>
      <c r="CS102" s="2"/>
    </row>
    <row r="103" spans="1:97" ht="17.100000000000001" customHeight="1" x14ac:dyDescent="0.15">
      <c r="A103" s="2"/>
      <c r="B103" s="3"/>
      <c r="C103" s="3"/>
      <c r="D103" s="487"/>
      <c r="E103" s="487"/>
      <c r="F103" s="487"/>
      <c r="G103" s="487"/>
      <c r="H103" s="487"/>
      <c r="I103" s="487"/>
      <c r="J103" s="487"/>
      <c r="K103" s="487"/>
      <c r="L103" s="487"/>
      <c r="M103" s="487"/>
      <c r="N103" s="487"/>
      <c r="O103" s="487"/>
      <c r="P103" s="487"/>
      <c r="Q103" s="487"/>
      <c r="R103" s="487"/>
      <c r="S103" s="487"/>
      <c r="T103" s="487"/>
      <c r="U103" s="487"/>
      <c r="V103" s="487"/>
      <c r="W103" s="487"/>
      <c r="X103" s="487"/>
      <c r="Y103" s="487"/>
      <c r="Z103" s="487"/>
      <c r="AA103" s="487"/>
      <c r="AB103" s="487"/>
      <c r="AC103" s="487"/>
      <c r="AD103" s="487"/>
      <c r="AE103" s="487"/>
      <c r="AF103" s="487"/>
      <c r="AG103" s="487"/>
      <c r="AH103" s="487"/>
      <c r="AI103" s="487"/>
      <c r="AJ103" s="487"/>
      <c r="AK103" s="487"/>
      <c r="AL103" s="487"/>
      <c r="AM103" s="487"/>
      <c r="AN103" s="487"/>
      <c r="AO103" s="487"/>
      <c r="AP103" s="487"/>
      <c r="AQ103" s="487"/>
      <c r="AR103" s="487"/>
      <c r="AS103" s="487"/>
      <c r="AT103" s="487"/>
      <c r="AU103" s="487"/>
      <c r="AV103" s="487"/>
      <c r="AW103" s="487"/>
      <c r="AX103" s="487"/>
      <c r="AY103" s="487"/>
      <c r="AZ103" s="487"/>
      <c r="BA103" s="487"/>
      <c r="BB103" s="3"/>
      <c r="BC103" s="3"/>
      <c r="BE103" s="583"/>
      <c r="BF103" s="488"/>
      <c r="BG103" s="488"/>
      <c r="BH103" s="489"/>
      <c r="BI103" s="488"/>
      <c r="BJ103" s="488"/>
      <c r="BK103" s="489"/>
      <c r="BL103" s="488"/>
      <c r="BM103" s="488"/>
      <c r="BN103" s="489"/>
      <c r="BO103" s="488"/>
      <c r="BP103" s="488"/>
      <c r="BQ103" s="489"/>
      <c r="BR103" s="488"/>
      <c r="BS103" s="488"/>
      <c r="BT103" s="467"/>
      <c r="BU103" s="467"/>
      <c r="BV103" s="467"/>
      <c r="BW103" s="467"/>
      <c r="BX103" s="467"/>
      <c r="BY103" s="467"/>
      <c r="BZ103" s="584"/>
    </row>
    <row r="104" spans="1:97" ht="17.100000000000001" customHeight="1" x14ac:dyDescent="0.15">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E104" s="583"/>
      <c r="BF104" s="488"/>
      <c r="BG104" s="488"/>
      <c r="BH104" s="489"/>
      <c r="BI104" s="488"/>
      <c r="BJ104" s="488"/>
      <c r="BK104" s="489"/>
      <c r="BL104" s="488"/>
      <c r="BM104" s="488"/>
      <c r="BN104" s="489"/>
      <c r="BO104" s="488"/>
      <c r="BP104" s="488"/>
      <c r="BQ104" s="489"/>
      <c r="BR104" s="488"/>
      <c r="BS104" s="488"/>
      <c r="BT104" s="467"/>
      <c r="BU104" s="467"/>
      <c r="BV104" s="467"/>
      <c r="BW104" s="467"/>
      <c r="BX104" s="467"/>
      <c r="BY104" s="467"/>
      <c r="BZ104" s="584"/>
    </row>
    <row r="105" spans="1:97" ht="17.100000000000001" customHeight="1" x14ac:dyDescent="0.15">
      <c r="A105" s="2"/>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E105" s="588"/>
      <c r="BF105" s="589"/>
      <c r="BG105" s="589"/>
      <c r="BH105" s="590"/>
      <c r="BI105" s="589"/>
      <c r="BJ105" s="589"/>
      <c r="BK105" s="590"/>
      <c r="BL105" s="589"/>
      <c r="BM105" s="589"/>
      <c r="BN105" s="590"/>
      <c r="BO105" s="589"/>
      <c r="BP105" s="589"/>
      <c r="BQ105" s="590"/>
      <c r="BR105" s="589"/>
      <c r="BS105" s="589"/>
      <c r="BT105" s="590"/>
      <c r="BU105" s="589"/>
      <c r="BV105" s="589"/>
      <c r="BW105" s="590"/>
      <c r="BX105" s="589"/>
      <c r="BY105" s="589"/>
      <c r="BZ105" s="591"/>
    </row>
    <row r="107" spans="1:97" ht="17.100000000000001" customHeight="1" x14ac:dyDescent="0.15">
      <c r="A107" s="2"/>
    </row>
    <row r="109" spans="1:97" ht="17.100000000000001" customHeight="1" x14ac:dyDescent="0.15">
      <c r="A109" s="2"/>
    </row>
    <row r="122" spans="2:58" ht="17.100000000000001" customHeight="1" x14ac:dyDescent="0.15">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row>
    <row r="123" spans="2:58" ht="17.100000000000001" customHeight="1" x14ac:dyDescent="0.15">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row>
    <row r="124" spans="2:58" ht="17.100000000000001" customHeight="1" x14ac:dyDescent="0.15">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row>
    <row r="125" spans="2:58" ht="17.100000000000001" customHeight="1" x14ac:dyDescent="0.15">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row>
    <row r="126" spans="2:58" ht="17.100000000000001" customHeight="1" x14ac:dyDescent="0.15">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row>
    <row r="127" spans="2:58" ht="17.100000000000001" customHeight="1" x14ac:dyDescent="0.15">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row>
    <row r="128" spans="2:58" ht="17.100000000000001" customHeight="1" x14ac:dyDescent="0.15">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row>
    <row r="129" spans="2:58" ht="17.100000000000001" customHeight="1" x14ac:dyDescent="0.15">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row>
    <row r="130" spans="2:58" ht="17.100000000000001" customHeight="1" x14ac:dyDescent="0.15">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row>
    <row r="131" spans="2:58" ht="17.100000000000001" customHeight="1" x14ac:dyDescent="0.15">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row>
    <row r="132" spans="2:58" ht="17.100000000000001" customHeight="1" x14ac:dyDescent="0.15">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row>
    <row r="133" spans="2:58" ht="17.100000000000001" customHeight="1" x14ac:dyDescent="0.15">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row>
    <row r="134" spans="2:58" ht="17.100000000000001" customHeight="1" x14ac:dyDescent="0.15">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row>
    <row r="135" spans="2:58" ht="17.100000000000001" customHeight="1" x14ac:dyDescent="0.15">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row>
    <row r="136" spans="2:58" ht="17.100000000000001" customHeight="1" x14ac:dyDescent="0.15">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row>
    <row r="137" spans="2:58" ht="17.100000000000001" customHeight="1" x14ac:dyDescent="0.15">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row>
    <row r="138" spans="2:58" ht="17.100000000000001" customHeight="1" x14ac:dyDescent="0.15">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row>
    <row r="139" spans="2:58" ht="17.100000000000001" customHeight="1" x14ac:dyDescent="0.15">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row>
    <row r="140" spans="2:58" ht="17.100000000000001" customHeight="1" x14ac:dyDescent="0.15">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row>
    <row r="141" spans="2:58" ht="17.100000000000001" customHeight="1" x14ac:dyDescent="0.15">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row>
    <row r="142" spans="2:58" ht="17.100000000000001" customHeight="1" x14ac:dyDescent="0.15">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row>
    <row r="143" spans="2:58" ht="17.100000000000001" customHeight="1" x14ac:dyDescent="0.15">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row>
    <row r="144" spans="2:58" ht="17.100000000000001" customHeight="1" x14ac:dyDescent="0.15">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row>
    <row r="145" spans="2:58" ht="17.100000000000001" customHeight="1" x14ac:dyDescent="0.15">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row>
    <row r="146" spans="2:58" ht="17.100000000000001" customHeight="1" x14ac:dyDescent="0.15">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row>
    <row r="147" spans="2:58" ht="17.100000000000001" customHeight="1" x14ac:dyDescent="0.15">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row>
    <row r="148" spans="2:58" ht="17.100000000000001" customHeight="1" x14ac:dyDescent="0.15">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row>
  </sheetData>
  <sheetProtection sheet="1"/>
  <mergeCells count="563">
    <mergeCell ref="CI62:CJ62"/>
    <mergeCell ref="CD62:CE62"/>
    <mergeCell ref="CD63:CE63"/>
    <mergeCell ref="CD64:CE64"/>
    <mergeCell ref="CD65:CE65"/>
    <mergeCell ref="CD66:CE66"/>
    <mergeCell ref="CD67:CE67"/>
    <mergeCell ref="CD68:CE68"/>
    <mergeCell ref="AD55:AJ55"/>
    <mergeCell ref="AL55:AR55"/>
    <mergeCell ref="AT55:AZ55"/>
    <mergeCell ref="BT57:BV57"/>
    <mergeCell ref="BL60:BN60"/>
    <mergeCell ref="BQ60:BS60"/>
    <mergeCell ref="BI68:BO68"/>
    <mergeCell ref="BP68:BR68"/>
    <mergeCell ref="BW62:BZ63"/>
    <mergeCell ref="BS68:BY68"/>
    <mergeCell ref="CD55:CE56"/>
    <mergeCell ref="CD61:CE61"/>
    <mergeCell ref="CC53:CD53"/>
    <mergeCell ref="CE53:CF53"/>
    <mergeCell ref="BP73:BR73"/>
    <mergeCell ref="BF68:BH68"/>
    <mergeCell ref="BF69:BH69"/>
    <mergeCell ref="BI57:BK57"/>
    <mergeCell ref="BP69:BR69"/>
    <mergeCell ref="BS70:BY70"/>
    <mergeCell ref="BS71:BY71"/>
    <mergeCell ref="BS72:BY72"/>
    <mergeCell ref="BP72:BR72"/>
    <mergeCell ref="BP70:BR70"/>
    <mergeCell ref="BS69:BY69"/>
    <mergeCell ref="BL53:BO53"/>
    <mergeCell ref="BP53:BS53"/>
    <mergeCell ref="BF54:BH54"/>
    <mergeCell ref="BL54:BO54"/>
    <mergeCell ref="BP54:BS54"/>
    <mergeCell ref="CD75:CE75"/>
    <mergeCell ref="CD74:CE74"/>
    <mergeCell ref="CD73:CE73"/>
    <mergeCell ref="CD72:CE72"/>
    <mergeCell ref="CD57:CE57"/>
    <mergeCell ref="CD58:CE58"/>
    <mergeCell ref="BF67:BO67"/>
    <mergeCell ref="BP67:BY67"/>
    <mergeCell ref="BE62:BH63"/>
    <mergeCell ref="CD69:CE69"/>
    <mergeCell ref="CD70:CE70"/>
    <mergeCell ref="CD71:CE71"/>
    <mergeCell ref="CD59:CE60"/>
    <mergeCell ref="BI69:BO69"/>
    <mergeCell ref="BI70:BO70"/>
    <mergeCell ref="BI74:BO74"/>
    <mergeCell ref="E45:K45"/>
    <mergeCell ref="M45:S45"/>
    <mergeCell ref="U45:AA45"/>
    <mergeCell ref="E46:K46"/>
    <mergeCell ref="M46:S46"/>
    <mergeCell ref="U46:AA46"/>
    <mergeCell ref="E51:N51"/>
    <mergeCell ref="E52:N52"/>
    <mergeCell ref="R51:AA51"/>
    <mergeCell ref="R52:AA52"/>
    <mergeCell ref="O51:Q52"/>
    <mergeCell ref="E47:K47"/>
    <mergeCell ref="M47:S47"/>
    <mergeCell ref="U47:AA47"/>
    <mergeCell ref="E48:K48"/>
    <mergeCell ref="M48:S48"/>
    <mergeCell ref="U48:AA48"/>
    <mergeCell ref="E49:K49"/>
    <mergeCell ref="M49:S49"/>
    <mergeCell ref="U49:AA49"/>
    <mergeCell ref="AS77:AZ77"/>
    <mergeCell ref="E78:L78"/>
    <mergeCell ref="O78:V78"/>
    <mergeCell ref="Y78:AF78"/>
    <mergeCell ref="AI78:AP78"/>
    <mergeCell ref="AS78:AZ78"/>
    <mergeCell ref="E75:L75"/>
    <mergeCell ref="O75:V75"/>
    <mergeCell ref="Y75:AF75"/>
    <mergeCell ref="AI75:AP75"/>
    <mergeCell ref="AS75:AZ75"/>
    <mergeCell ref="E76:L76"/>
    <mergeCell ref="O76:V76"/>
    <mergeCell ref="Y76:AF76"/>
    <mergeCell ref="AI76:AP76"/>
    <mergeCell ref="AS76:AZ76"/>
    <mergeCell ref="E77:L77"/>
    <mergeCell ref="O77:V77"/>
    <mergeCell ref="Y77:AF77"/>
    <mergeCell ref="AI77:AP77"/>
    <mergeCell ref="O67:V67"/>
    <mergeCell ref="Y67:AF67"/>
    <mergeCell ref="AI67:AP67"/>
    <mergeCell ref="AS71:AZ71"/>
    <mergeCell ref="E74:L74"/>
    <mergeCell ref="O74:V74"/>
    <mergeCell ref="Y74:AF74"/>
    <mergeCell ref="AI74:AP74"/>
    <mergeCell ref="AS74:AZ74"/>
    <mergeCell ref="E69:L69"/>
    <mergeCell ref="O69:V69"/>
    <mergeCell ref="Y69:AF69"/>
    <mergeCell ref="AI69:AP69"/>
    <mergeCell ref="AS69:AZ69"/>
    <mergeCell ref="E70:L70"/>
    <mergeCell ref="O70:V70"/>
    <mergeCell ref="Y70:AF70"/>
    <mergeCell ref="AI70:AP70"/>
    <mergeCell ref="AS70:AZ70"/>
    <mergeCell ref="E71:L71"/>
    <mergeCell ref="O71:V71"/>
    <mergeCell ref="Y71:AF71"/>
    <mergeCell ref="AI71:AP71"/>
    <mergeCell ref="E55:K55"/>
    <mergeCell ref="M55:S55"/>
    <mergeCell ref="U55:AA55"/>
    <mergeCell ref="E59:K59"/>
    <mergeCell ref="M59:S59"/>
    <mergeCell ref="U59:AA59"/>
    <mergeCell ref="AD59:AJ59"/>
    <mergeCell ref="AS67:AZ67"/>
    <mergeCell ref="E68:L68"/>
    <mergeCell ref="O68:V68"/>
    <mergeCell ref="Y68:AF68"/>
    <mergeCell ref="AI68:AP68"/>
    <mergeCell ref="AS68:AZ68"/>
    <mergeCell ref="E61:N61"/>
    <mergeCell ref="O61:Q62"/>
    <mergeCell ref="R61:AA61"/>
    <mergeCell ref="E62:N62"/>
    <mergeCell ref="R62:AA62"/>
    <mergeCell ref="AD61:AM61"/>
    <mergeCell ref="AN61:AP62"/>
    <mergeCell ref="AQ61:AZ61"/>
    <mergeCell ref="AD62:AM62"/>
    <mergeCell ref="AQ62:AZ62"/>
    <mergeCell ref="E67:L67"/>
    <mergeCell ref="E58:K58"/>
    <mergeCell ref="M58:S58"/>
    <mergeCell ref="U58:AA58"/>
    <mergeCell ref="AD58:AJ58"/>
    <mergeCell ref="AL58:AR58"/>
    <mergeCell ref="AT58:AZ58"/>
    <mergeCell ref="AD56:AJ56"/>
    <mergeCell ref="AL56:AR56"/>
    <mergeCell ref="AT56:AZ56"/>
    <mergeCell ref="AD57:AJ57"/>
    <mergeCell ref="AL57:AR57"/>
    <mergeCell ref="AT57:AZ57"/>
    <mergeCell ref="E56:K56"/>
    <mergeCell ref="M56:S56"/>
    <mergeCell ref="U56:AA56"/>
    <mergeCell ref="E57:K57"/>
    <mergeCell ref="M57:S57"/>
    <mergeCell ref="U57:AA57"/>
    <mergeCell ref="BR91:BT91"/>
    <mergeCell ref="BO92:BQ92"/>
    <mergeCell ref="BR92:BT92"/>
    <mergeCell ref="BR84:BT84"/>
    <mergeCell ref="BF84:BH84"/>
    <mergeCell ref="AL59:AR59"/>
    <mergeCell ref="AT59:AZ59"/>
    <mergeCell ref="AD51:AM51"/>
    <mergeCell ref="AN51:AP52"/>
    <mergeCell ref="AQ51:AZ51"/>
    <mergeCell ref="AD52:AM52"/>
    <mergeCell ref="AQ52:AZ52"/>
    <mergeCell ref="BI84:BK84"/>
    <mergeCell ref="BL84:BN84"/>
    <mergeCell ref="BO84:BQ84"/>
    <mergeCell ref="BR81:BT81"/>
    <mergeCell ref="BR87:BT87"/>
    <mergeCell ref="BR89:BT89"/>
    <mergeCell ref="BR90:BT90"/>
    <mergeCell ref="BF81:BH81"/>
    <mergeCell ref="BI81:BK81"/>
    <mergeCell ref="BL81:BN81"/>
    <mergeCell ref="BO81:BQ81"/>
    <mergeCell ref="BI89:BK89"/>
    <mergeCell ref="BI101:BK101"/>
    <mergeCell ref="BL101:BN101"/>
    <mergeCell ref="BO101:BQ101"/>
    <mergeCell ref="BR101:BT101"/>
    <mergeCell ref="BF101:BH101"/>
    <mergeCell ref="BL95:BN95"/>
    <mergeCell ref="BO95:BQ95"/>
    <mergeCell ref="BR95:BT95"/>
    <mergeCell ref="BI98:BK98"/>
    <mergeCell ref="BL98:BN98"/>
    <mergeCell ref="BO98:BQ98"/>
    <mergeCell ref="BR98:BT98"/>
    <mergeCell ref="BL99:BN99"/>
    <mergeCell ref="BO99:BQ99"/>
    <mergeCell ref="BR99:BT99"/>
    <mergeCell ref="BF100:BH100"/>
    <mergeCell ref="BI100:BK100"/>
    <mergeCell ref="BL100:BN100"/>
    <mergeCell ref="BO100:BQ100"/>
    <mergeCell ref="BR100:BT100"/>
    <mergeCell ref="BF98:BH98"/>
    <mergeCell ref="BF99:BH99"/>
    <mergeCell ref="BI99:BK99"/>
    <mergeCell ref="BR88:BT88"/>
    <mergeCell ref="BF70:BH70"/>
    <mergeCell ref="BF71:BH71"/>
    <mergeCell ref="BF77:BH77"/>
    <mergeCell ref="BI77:BK77"/>
    <mergeCell ref="BI80:BK80"/>
    <mergeCell ref="BF74:BH74"/>
    <mergeCell ref="BF80:BH80"/>
    <mergeCell ref="BI87:BK87"/>
    <mergeCell ref="BL87:BN87"/>
    <mergeCell ref="BF83:BO83"/>
    <mergeCell ref="BF86:BO86"/>
    <mergeCell ref="BO87:BQ87"/>
    <mergeCell ref="BR77:BT77"/>
    <mergeCell ref="BL80:BN80"/>
    <mergeCell ref="BF73:BH73"/>
    <mergeCell ref="BP71:BR71"/>
    <mergeCell ref="BF76:BO76"/>
    <mergeCell ref="BI73:BO73"/>
    <mergeCell ref="BI71:BO71"/>
    <mergeCell ref="BI72:BO72"/>
    <mergeCell ref="BO80:BQ80"/>
    <mergeCell ref="BR80:BT80"/>
    <mergeCell ref="BF79:BO79"/>
    <mergeCell ref="BL77:BN77"/>
    <mergeCell ref="BO77:BQ77"/>
    <mergeCell ref="BF72:BH72"/>
    <mergeCell ref="BS73:BY73"/>
    <mergeCell ref="BP74:BR74"/>
    <mergeCell ref="BS74:BY74"/>
    <mergeCell ref="BF94:BO94"/>
    <mergeCell ref="BF97:BO97"/>
    <mergeCell ref="BI95:BK95"/>
    <mergeCell ref="BF87:BH87"/>
    <mergeCell ref="BF92:BH92"/>
    <mergeCell ref="BI92:BK92"/>
    <mergeCell ref="BF95:BH95"/>
    <mergeCell ref="BL88:BN88"/>
    <mergeCell ref="BO88:BQ88"/>
    <mergeCell ref="BL92:BN92"/>
    <mergeCell ref="BO89:BQ89"/>
    <mergeCell ref="BF90:BH90"/>
    <mergeCell ref="BI90:BK90"/>
    <mergeCell ref="BL90:BN90"/>
    <mergeCell ref="BO90:BQ90"/>
    <mergeCell ref="BF91:BH91"/>
    <mergeCell ref="BI91:BK91"/>
    <mergeCell ref="BL91:BN91"/>
    <mergeCell ref="BO91:BQ91"/>
    <mergeCell ref="BF89:BH89"/>
    <mergeCell ref="BL89:BN89"/>
    <mergeCell ref="BW42:BZ43"/>
    <mergeCell ref="BW51:BY51"/>
    <mergeCell ref="BW54:BY54"/>
    <mergeCell ref="BJ26:BQ26"/>
    <mergeCell ref="BJ25:BQ25"/>
    <mergeCell ref="BS37:BZ37"/>
    <mergeCell ref="BP34:BQ34"/>
    <mergeCell ref="BS34:BX34"/>
    <mergeCell ref="BY34:BZ34"/>
    <mergeCell ref="BJ30:BQ30"/>
    <mergeCell ref="BS30:BZ30"/>
    <mergeCell ref="BJ31:BQ31"/>
    <mergeCell ref="BS31:BZ31"/>
    <mergeCell ref="BJ32:BQ32"/>
    <mergeCell ref="BS32:BZ32"/>
    <mergeCell ref="BS25:BZ25"/>
    <mergeCell ref="BP28:BQ28"/>
    <mergeCell ref="BS28:BX28"/>
    <mergeCell ref="BY28:BZ28"/>
    <mergeCell ref="BS26:BZ26"/>
    <mergeCell ref="BJ28:BO28"/>
    <mergeCell ref="BF88:BH88"/>
    <mergeCell ref="BI88:BK88"/>
    <mergeCell ref="AO28:AP28"/>
    <mergeCell ref="AR28:AW28"/>
    <mergeCell ref="Q11:X11"/>
    <mergeCell ref="Z11:AG11"/>
    <mergeCell ref="AI11:AP11"/>
    <mergeCell ref="AR11:AY11"/>
    <mergeCell ref="BA11:BH11"/>
    <mergeCell ref="BJ11:BQ11"/>
    <mergeCell ref="AI16:AN16"/>
    <mergeCell ref="AO16:AP16"/>
    <mergeCell ref="Q19:X19"/>
    <mergeCell ref="Z19:AG19"/>
    <mergeCell ref="AI19:AP19"/>
    <mergeCell ref="AR19:AY19"/>
    <mergeCell ref="BA19:BH19"/>
    <mergeCell ref="BJ19:BQ19"/>
    <mergeCell ref="BG22:BH22"/>
    <mergeCell ref="BJ22:BO22"/>
    <mergeCell ref="BP22:BQ22"/>
    <mergeCell ref="BJ17:BQ17"/>
    <mergeCell ref="BL52:BO52"/>
    <mergeCell ref="BP52:BS52"/>
    <mergeCell ref="BS14:BZ14"/>
    <mergeCell ref="Q13:X13"/>
    <mergeCell ref="Z13:AG13"/>
    <mergeCell ref="AI13:AP13"/>
    <mergeCell ref="Q12:X12"/>
    <mergeCell ref="Z12:AG12"/>
    <mergeCell ref="AI12:AP12"/>
    <mergeCell ref="BS16:BX16"/>
    <mergeCell ref="BY16:BZ16"/>
    <mergeCell ref="BA12:BH12"/>
    <mergeCell ref="BJ12:BQ12"/>
    <mergeCell ref="Q14:X14"/>
    <mergeCell ref="Z14:AG14"/>
    <mergeCell ref="AI14:AP14"/>
    <mergeCell ref="AR14:AY14"/>
    <mergeCell ref="BA14:BH14"/>
    <mergeCell ref="BJ14:BQ14"/>
    <mergeCell ref="BS17:BZ17"/>
    <mergeCell ref="AR16:AW16"/>
    <mergeCell ref="AX16:AY16"/>
    <mergeCell ref="BA16:BF16"/>
    <mergeCell ref="BG16:BH16"/>
    <mergeCell ref="BJ16:BO16"/>
    <mergeCell ref="BP16:BQ16"/>
    <mergeCell ref="Q22:V22"/>
    <mergeCell ref="W22:X22"/>
    <mergeCell ref="Z22:AE22"/>
    <mergeCell ref="Q17:X17"/>
    <mergeCell ref="Z17:AG17"/>
    <mergeCell ref="AI17:AP17"/>
    <mergeCell ref="AR17:AY17"/>
    <mergeCell ref="BA17:BH17"/>
    <mergeCell ref="BY22:BZ22"/>
    <mergeCell ref="BS22:BX22"/>
    <mergeCell ref="Q16:V16"/>
    <mergeCell ref="W16:X16"/>
    <mergeCell ref="Z16:AE16"/>
    <mergeCell ref="AF16:AG16"/>
    <mergeCell ref="BS18:BZ18"/>
    <mergeCell ref="BS20:BZ20"/>
    <mergeCell ref="AR18:AY18"/>
    <mergeCell ref="AI8:AP8"/>
    <mergeCell ref="AR8:AY8"/>
    <mergeCell ref="BA8:BH8"/>
    <mergeCell ref="BA6:BH6"/>
    <mergeCell ref="Z7:AG7"/>
    <mergeCell ref="BA7:BH7"/>
    <mergeCell ref="BS13:BZ13"/>
    <mergeCell ref="BS11:BZ11"/>
    <mergeCell ref="AR13:AY13"/>
    <mergeCell ref="BA13:BH13"/>
    <mergeCell ref="BJ13:BQ13"/>
    <mergeCell ref="Z8:AG8"/>
    <mergeCell ref="AI7:AP7"/>
    <mergeCell ref="AR7:AY7"/>
    <mergeCell ref="BJ7:BQ7"/>
    <mergeCell ref="BS7:BZ7"/>
    <mergeCell ref="BJ8:BQ8"/>
    <mergeCell ref="BS8:BZ8"/>
    <mergeCell ref="BS10:BX10"/>
    <mergeCell ref="BY10:BZ10"/>
    <mergeCell ref="BS12:BZ12"/>
    <mergeCell ref="BS6:BZ6"/>
    <mergeCell ref="BG10:BH10"/>
    <mergeCell ref="AR12:AY12"/>
    <mergeCell ref="AI10:AN10"/>
    <mergeCell ref="AO10:AP10"/>
    <mergeCell ref="AR10:AW10"/>
    <mergeCell ref="AX10:AY10"/>
    <mergeCell ref="BA10:BF10"/>
    <mergeCell ref="BJ10:BO10"/>
    <mergeCell ref="BP10:BQ10"/>
    <mergeCell ref="BA23:BH23"/>
    <mergeCell ref="Q24:X24"/>
    <mergeCell ref="Q20:X20"/>
    <mergeCell ref="Z20:AG20"/>
    <mergeCell ref="AI20:AP20"/>
    <mergeCell ref="AR20:AY20"/>
    <mergeCell ref="BA20:BH20"/>
    <mergeCell ref="BJ20:BQ20"/>
    <mergeCell ref="Q10:V10"/>
    <mergeCell ref="W10:X10"/>
    <mergeCell ref="Z10:AE10"/>
    <mergeCell ref="AF10:AG10"/>
    <mergeCell ref="Z24:AG24"/>
    <mergeCell ref="AI24:AP24"/>
    <mergeCell ref="AR24:AY24"/>
    <mergeCell ref="BS2:BZ2"/>
    <mergeCell ref="BJ6:BQ6"/>
    <mergeCell ref="C3:E22"/>
    <mergeCell ref="F3:H36"/>
    <mergeCell ref="I3:K22"/>
    <mergeCell ref="L3:N22"/>
    <mergeCell ref="Q4:V4"/>
    <mergeCell ref="W4:X4"/>
    <mergeCell ref="Z4:AE4"/>
    <mergeCell ref="AF4:AG4"/>
    <mergeCell ref="AI4:AN4"/>
    <mergeCell ref="Q18:X18"/>
    <mergeCell ref="Z18:AG18"/>
    <mergeCell ref="AI18:AP18"/>
    <mergeCell ref="AF22:AG22"/>
    <mergeCell ref="AI22:AN22"/>
    <mergeCell ref="AO22:AP22"/>
    <mergeCell ref="Q6:X6"/>
    <mergeCell ref="Q7:X7"/>
    <mergeCell ref="Q8:X8"/>
    <mergeCell ref="Z34:AE34"/>
    <mergeCell ref="AF34:AG34"/>
    <mergeCell ref="BA18:BH18"/>
    <mergeCell ref="BJ18:BQ18"/>
    <mergeCell ref="Q2:X2"/>
    <mergeCell ref="Z2:AG2"/>
    <mergeCell ref="AI2:AP2"/>
    <mergeCell ref="AR2:AY2"/>
    <mergeCell ref="BA2:BH2"/>
    <mergeCell ref="BJ2:BQ2"/>
    <mergeCell ref="Z5:AG5"/>
    <mergeCell ref="Z6:AG6"/>
    <mergeCell ref="BP4:BQ4"/>
    <mergeCell ref="Q5:X5"/>
    <mergeCell ref="AI6:AP6"/>
    <mergeCell ref="AR6:AY6"/>
    <mergeCell ref="BS4:BX4"/>
    <mergeCell ref="BY4:BZ4"/>
    <mergeCell ref="AI5:AP5"/>
    <mergeCell ref="AR5:AY5"/>
    <mergeCell ref="BA5:BH5"/>
    <mergeCell ref="BJ5:BQ5"/>
    <mergeCell ref="BS5:BZ5"/>
    <mergeCell ref="AO4:AP4"/>
    <mergeCell ref="AR4:AW4"/>
    <mergeCell ref="AX4:AY4"/>
    <mergeCell ref="BA4:BF4"/>
    <mergeCell ref="BG4:BH4"/>
    <mergeCell ref="BJ4:BO4"/>
    <mergeCell ref="BS19:BZ19"/>
    <mergeCell ref="BS23:BZ23"/>
    <mergeCell ref="BS24:BZ24"/>
    <mergeCell ref="BJ23:BQ23"/>
    <mergeCell ref="BJ24:BQ24"/>
    <mergeCell ref="Q37:X37"/>
    <mergeCell ref="Z37:AG37"/>
    <mergeCell ref="AI37:AP37"/>
    <mergeCell ref="AR37:AY37"/>
    <mergeCell ref="BA37:BH37"/>
    <mergeCell ref="BJ37:BQ37"/>
    <mergeCell ref="Z36:AG36"/>
    <mergeCell ref="AR22:AW22"/>
    <mergeCell ref="AX22:AY22"/>
    <mergeCell ref="BA22:BF22"/>
    <mergeCell ref="Z26:AG26"/>
    <mergeCell ref="AI26:AP26"/>
    <mergeCell ref="AR26:AY26"/>
    <mergeCell ref="BA26:BH26"/>
    <mergeCell ref="BA25:BH25"/>
    <mergeCell ref="Q23:X23"/>
    <mergeCell ref="Z23:AG23"/>
    <mergeCell ref="AI23:AP23"/>
    <mergeCell ref="AR23:AY23"/>
    <mergeCell ref="K35:N35"/>
    <mergeCell ref="K36:N36"/>
    <mergeCell ref="K26:N26"/>
    <mergeCell ref="K30:N30"/>
    <mergeCell ref="K29:N29"/>
    <mergeCell ref="K27:N27"/>
    <mergeCell ref="Q29:X29"/>
    <mergeCell ref="Q35:X35"/>
    <mergeCell ref="Q34:V34"/>
    <mergeCell ref="K33:N33"/>
    <mergeCell ref="K32:N32"/>
    <mergeCell ref="Q31:X31"/>
    <mergeCell ref="BL45:BN45"/>
    <mergeCell ref="BQ45:BS45"/>
    <mergeCell ref="BI48:BK48"/>
    <mergeCell ref="BE42:BH43"/>
    <mergeCell ref="AR34:AW34"/>
    <mergeCell ref="AX34:AY34"/>
    <mergeCell ref="BA24:BH24"/>
    <mergeCell ref="AO34:AP34"/>
    <mergeCell ref="Z35:AG35"/>
    <mergeCell ref="AL46:AR46"/>
    <mergeCell ref="AT46:AZ46"/>
    <mergeCell ref="AT48:AZ48"/>
    <mergeCell ref="AT45:AZ45"/>
    <mergeCell ref="AD45:AJ45"/>
    <mergeCell ref="AD46:AJ46"/>
    <mergeCell ref="AR35:AY35"/>
    <mergeCell ref="Z28:AE28"/>
    <mergeCell ref="AF28:AG28"/>
    <mergeCell ref="AI28:AN28"/>
    <mergeCell ref="BJ29:BQ29"/>
    <mergeCell ref="BS29:BZ29"/>
    <mergeCell ref="AD47:AJ47"/>
    <mergeCell ref="AL47:AR47"/>
    <mergeCell ref="AT47:AZ47"/>
    <mergeCell ref="AD49:AJ49"/>
    <mergeCell ref="AL49:AR49"/>
    <mergeCell ref="AT49:AZ49"/>
    <mergeCell ref="AD48:AJ48"/>
    <mergeCell ref="BG34:BH34"/>
    <mergeCell ref="AI35:AP35"/>
    <mergeCell ref="BT48:BV48"/>
    <mergeCell ref="BF51:BH51"/>
    <mergeCell ref="BN51:BO51"/>
    <mergeCell ref="BP51:BQ51"/>
    <mergeCell ref="BS38:BZ38"/>
    <mergeCell ref="BA34:BF34"/>
    <mergeCell ref="AI34:AN34"/>
    <mergeCell ref="AI36:AP36"/>
    <mergeCell ref="AR36:AY36"/>
    <mergeCell ref="BA36:BH36"/>
    <mergeCell ref="BJ36:BQ36"/>
    <mergeCell ref="BS36:BZ36"/>
    <mergeCell ref="BJ38:BQ38"/>
    <mergeCell ref="BJ35:BQ35"/>
    <mergeCell ref="BS35:BZ35"/>
    <mergeCell ref="BJ34:BO34"/>
    <mergeCell ref="AL48:AR48"/>
    <mergeCell ref="AL45:AR45"/>
    <mergeCell ref="K25:N25"/>
    <mergeCell ref="K28:N28"/>
    <mergeCell ref="K31:N31"/>
    <mergeCell ref="BA28:BF28"/>
    <mergeCell ref="BG28:BH28"/>
    <mergeCell ref="Q25:X25"/>
    <mergeCell ref="Z25:AG25"/>
    <mergeCell ref="AI25:AP25"/>
    <mergeCell ref="AR25:AY25"/>
    <mergeCell ref="Q28:V28"/>
    <mergeCell ref="W28:X28"/>
    <mergeCell ref="Q26:X26"/>
    <mergeCell ref="Z29:AG29"/>
    <mergeCell ref="AI29:AP29"/>
    <mergeCell ref="AR29:AY29"/>
    <mergeCell ref="BA29:BH29"/>
    <mergeCell ref="AX28:AY28"/>
    <mergeCell ref="D82:K83"/>
    <mergeCell ref="K34:N34"/>
    <mergeCell ref="Q38:X38"/>
    <mergeCell ref="Z38:AG38"/>
    <mergeCell ref="AI38:AP38"/>
    <mergeCell ref="AR38:AY38"/>
    <mergeCell ref="BA38:BH38"/>
    <mergeCell ref="Z30:AG30"/>
    <mergeCell ref="AI30:AP30"/>
    <mergeCell ref="Q32:X32"/>
    <mergeCell ref="Z32:AG32"/>
    <mergeCell ref="AI32:AP32"/>
    <mergeCell ref="AR32:AY32"/>
    <mergeCell ref="BA32:BH32"/>
    <mergeCell ref="AR30:AY30"/>
    <mergeCell ref="BA30:BH30"/>
    <mergeCell ref="W34:X34"/>
    <mergeCell ref="Q36:X36"/>
    <mergeCell ref="Z31:AG31"/>
    <mergeCell ref="AI31:AP31"/>
    <mergeCell ref="AR31:AY31"/>
    <mergeCell ref="BA31:BH31"/>
    <mergeCell ref="Q30:X30"/>
    <mergeCell ref="BA35:BH35"/>
  </mergeCells>
  <phoneticPr fontId="40" type="noConversion"/>
  <conditionalFormatting sqref="E51">
    <cfRule type="expression" dxfId="5586" priority="626">
      <formula>T45&lt;$B$1</formula>
    </cfRule>
    <cfRule type="expression" dxfId="5585" priority="635">
      <formula>OR(D45=$B$1,L45=$B$1,T45=$B$1)</formula>
    </cfRule>
  </conditionalFormatting>
  <conditionalFormatting sqref="E52">
    <cfRule type="expression" dxfId="5584" priority="625">
      <formula>T45&lt;$B$1</formula>
    </cfRule>
    <cfRule type="expression" dxfId="5583" priority="634">
      <formula>OR(D45=$B$1,L45=$B$1,T45=$B$1)</formula>
    </cfRule>
  </conditionalFormatting>
  <conditionalFormatting sqref="E61">
    <cfRule type="expression" dxfId="5582" priority="29">
      <formula>OR(D55=$B$1,L55=$B$1,T55=$B$1)</formula>
    </cfRule>
    <cfRule type="expression" dxfId="5581" priority="26">
      <formula>T55&lt;$B$1</formula>
    </cfRule>
  </conditionalFormatting>
  <conditionalFormatting sqref="E62">
    <cfRule type="expression" dxfId="5580" priority="28">
      <formula>OR(D55=$B$1,L55=$B$1,T55=$B$1)</formula>
    </cfRule>
    <cfRule type="expression" dxfId="5579" priority="25">
      <formula>T55&lt;$B$1</formula>
    </cfRule>
  </conditionalFormatting>
  <conditionalFormatting sqref="E45:K45 M45:S45 U45:AA45">
    <cfRule type="expression" dxfId="5578" priority="849">
      <formula>D45=$B$1</formula>
    </cfRule>
    <cfRule type="expression" dxfId="5577" priority="850">
      <formula>D45&lt;$B$1</formula>
    </cfRule>
  </conditionalFormatting>
  <conditionalFormatting sqref="E46:K46 M46:S46 U46:AA46">
    <cfRule type="expression" dxfId="5576" priority="847">
      <formula>D45=$B$1</formula>
    </cfRule>
    <cfRule type="expression" dxfId="5575" priority="848">
      <formula>D45&lt;$B$1</formula>
    </cfRule>
  </conditionalFormatting>
  <conditionalFormatting sqref="E47:K47 M47:S47 U47:AA47">
    <cfRule type="expression" dxfId="5574" priority="845">
      <formula>D45=$B$1</formula>
    </cfRule>
    <cfRule type="expression" dxfId="5573" priority="846">
      <formula>D45&lt;$B$1</formula>
    </cfRule>
  </conditionalFormatting>
  <conditionalFormatting sqref="E48:K48 M48:S48 U48:AA48">
    <cfRule type="expression" dxfId="5572" priority="843">
      <formula>D45=$B$1</formula>
    </cfRule>
    <cfRule type="expression" dxfId="5571" priority="844">
      <formula>D45&lt;$B$1</formula>
    </cfRule>
  </conditionalFormatting>
  <conditionalFormatting sqref="E49:K49 M49:S49 U49:AA49">
    <cfRule type="expression" dxfId="5570" priority="841">
      <formula>D45=$B$1</formula>
    </cfRule>
    <cfRule type="expression" dxfId="5569" priority="842">
      <formula>D45&lt;$B$1</formula>
    </cfRule>
  </conditionalFormatting>
  <conditionalFormatting sqref="E55:K55 M55:S55 U55:AA55">
    <cfRule type="expression" dxfId="5568" priority="40">
      <formula>D55&lt;$B$1</formula>
    </cfRule>
    <cfRule type="expression" dxfId="5567" priority="39">
      <formula>D55=$B$1</formula>
    </cfRule>
  </conditionalFormatting>
  <conditionalFormatting sqref="E56:K56 M56:S56 U56:AA56">
    <cfRule type="expression" dxfId="5566" priority="37">
      <formula>D55=$B$1</formula>
    </cfRule>
    <cfRule type="expression" dxfId="5565" priority="38">
      <formula>D55&lt;$B$1</formula>
    </cfRule>
  </conditionalFormatting>
  <conditionalFormatting sqref="E57:K57 M57:S57 U57:AA57">
    <cfRule type="expression" dxfId="5564" priority="35">
      <formula>D55=$B$1</formula>
    </cfRule>
    <cfRule type="expression" dxfId="5563" priority="36">
      <formula>D55&lt;$B$1</formula>
    </cfRule>
  </conditionalFormatting>
  <conditionalFormatting sqref="E58:K58 M58:S58 U58:AA58">
    <cfRule type="expression" dxfId="5562" priority="33">
      <formula>D55=$B$1</formula>
    </cfRule>
    <cfRule type="expression" dxfId="5561" priority="34">
      <formula>D55&lt;$B$1</formula>
    </cfRule>
  </conditionalFormatting>
  <conditionalFormatting sqref="E59:K59 M59:S59 U59:AA59">
    <cfRule type="expression" dxfId="5560" priority="31">
      <formula>D55=$B$1</formula>
    </cfRule>
    <cfRule type="expression" dxfId="5559" priority="32">
      <formula>D55&lt;$B$1</formula>
    </cfRule>
  </conditionalFormatting>
  <conditionalFormatting sqref="F3:H36">
    <cfRule type="expression" dxfId="5558" priority="8174">
      <formula>$F$3="JUNE"</formula>
    </cfRule>
    <cfRule type="expression" dxfId="5557" priority="8175">
      <formula>$F$3="MAY"</formula>
    </cfRule>
    <cfRule type="expression" dxfId="5556" priority="8176">
      <formula>$F$3="APRIL"</formula>
    </cfRule>
    <cfRule type="expression" dxfId="5555" priority="8177">
      <formula>$F$3="MARCH"</formula>
    </cfRule>
    <cfRule type="expression" dxfId="5554" priority="8178">
      <formula>$F$3="FEBRUARY"</formula>
    </cfRule>
    <cfRule type="expression" dxfId="5553" priority="8179">
      <formula>$F$3="JANUARY"</formula>
    </cfRule>
    <cfRule type="expression" dxfId="5552" priority="8180">
      <formula>$F$3="DECEMBER"</formula>
    </cfRule>
    <cfRule type="expression" dxfId="5551" priority="8181">
      <formula>$F$3="NOVEMBER"</formula>
    </cfRule>
    <cfRule type="expression" dxfId="5550" priority="8183">
      <formula>$F$3="SEPTEMBER"</formula>
    </cfRule>
    <cfRule type="expression" dxfId="5549" priority="8184">
      <formula>$F$3="AUGUST"</formula>
    </cfRule>
    <cfRule type="expression" dxfId="5548" priority="8185">
      <formula>$F$3="JULY"</formula>
    </cfRule>
    <cfRule type="expression" dxfId="5547" priority="8182">
      <formula>$F$3="OCTOBER"</formula>
    </cfRule>
  </conditionalFormatting>
  <conditionalFormatting sqref="J31:K33 O31:O33">
    <cfRule type="expression" dxfId="5546" priority="2223">
      <formula>$F$3="NOVEMBER"</formula>
    </cfRule>
    <cfRule type="expression" dxfId="5545" priority="2224">
      <formula>$F$3="OCTOBER"</formula>
    </cfRule>
    <cfRule type="expression" dxfId="5544" priority="2225">
      <formula>$F$3="SEPTEMBER"</formula>
    </cfRule>
    <cfRule type="expression" dxfId="5543" priority="2226">
      <formula>$F$3="AUGUST"</formula>
    </cfRule>
    <cfRule type="expression" dxfId="5542" priority="2216">
      <formula>$F$3="JUNE"</formula>
    </cfRule>
    <cfRule type="expression" dxfId="5541" priority="2217">
      <formula>$F$3="MAY"</formula>
    </cfRule>
    <cfRule type="expression" dxfId="5540" priority="2218">
      <formula>$F$3="APRIL"</formula>
    </cfRule>
    <cfRule type="expression" dxfId="5539" priority="2219">
      <formula>$F$3="MARCH"</formula>
    </cfRule>
    <cfRule type="expression" dxfId="5538" priority="2220">
      <formula>$F$3="FEBRUARY"</formula>
    </cfRule>
    <cfRule type="expression" dxfId="5537" priority="2227">
      <formula>$F$3="JULY"</formula>
    </cfRule>
    <cfRule type="expression" dxfId="5536" priority="2222">
      <formula>$F$3="DECEMBER"</formula>
    </cfRule>
    <cfRule type="expression" dxfId="5535" priority="2221">
      <formula>$F$3="JANUARY"</formula>
    </cfRule>
  </conditionalFormatting>
  <conditionalFormatting sqref="J34:K36 O34:O36">
    <cfRule type="expression" dxfId="5534" priority="2228">
      <formula>$F$3="JUNE"</formula>
    </cfRule>
    <cfRule type="expression" dxfId="5533" priority="2229">
      <formula>$F$3="MAY"</formula>
    </cfRule>
    <cfRule type="expression" dxfId="5532" priority="2230">
      <formula>$F$3="APRIL"</formula>
    </cfRule>
    <cfRule type="expression" dxfId="5531" priority="2231">
      <formula>$F$3="MARCH"</formula>
    </cfRule>
    <cfRule type="expression" dxfId="5530" priority="2232">
      <formula>$F$3="FEBRUARY"</formula>
    </cfRule>
    <cfRule type="expression" dxfId="5529" priority="2233">
      <formula>$F$3="JANUARY"</formula>
    </cfRule>
    <cfRule type="expression" dxfId="5528" priority="2234">
      <formula>$F$3="DECEMBER"</formula>
    </cfRule>
    <cfRule type="expression" dxfId="5527" priority="2235">
      <formula>$F$3="NOVEMBER"</formula>
    </cfRule>
    <cfRule type="expression" dxfId="5526" priority="2236">
      <formula>$F$3="OCTOBER"</formula>
    </cfRule>
    <cfRule type="expression" dxfId="5525" priority="2237">
      <formula>$F$3="SEPTEMBER"</formula>
    </cfRule>
    <cfRule type="expression" dxfId="5524" priority="2238">
      <formula>$F$3="AUGUST"</formula>
    </cfRule>
    <cfRule type="expression" dxfId="5523" priority="2239">
      <formula>$F$3="JULY"</formula>
    </cfRule>
  </conditionalFormatting>
  <conditionalFormatting sqref="O51:Q52">
    <cfRule type="expression" dxfId="5522" priority="602">
      <formula>OR(D45=$B$1,L45=$B$1,T45=$B$1)</formula>
    </cfRule>
    <cfRule type="expression" dxfId="5521" priority="601">
      <formula>T45&lt;$B$1</formula>
    </cfRule>
  </conditionalFormatting>
  <conditionalFormatting sqref="O61:Q62">
    <cfRule type="expression" dxfId="5520" priority="23">
      <formula>T55&lt;$B$1</formula>
    </cfRule>
    <cfRule type="expression" dxfId="5519" priority="24">
      <formula>OR(D55=$B$1,L55=$B$1,T55=$B$1)</formula>
    </cfRule>
  </conditionalFormatting>
  <conditionalFormatting sqref="P50 P53">
    <cfRule type="expression" dxfId="5518" priority="630">
      <formula>OR(D45=$B$1,L45=$B$1,T45=$B$1)</formula>
    </cfRule>
    <cfRule type="expression" dxfId="5517" priority="636">
      <formula>T45&lt;$B$1</formula>
    </cfRule>
  </conditionalFormatting>
  <conditionalFormatting sqref="P60">
    <cfRule type="expression" dxfId="5516" priority="27">
      <formula>OR(D55=$B$1,L55=$B$1,T55=$B$1)</formula>
    </cfRule>
    <cfRule type="expression" dxfId="5515" priority="30">
      <formula>T55&lt;$B$1</formula>
    </cfRule>
  </conditionalFormatting>
  <conditionalFormatting sqref="P63">
    <cfRule type="expression" dxfId="5514" priority="561">
      <formula>OR(D58=$B$1,L58=$B$1,T58=$B$1)</formula>
    </cfRule>
    <cfRule type="expression" dxfId="5513" priority="564">
      <formula>T58&lt;$B$1</formula>
    </cfRule>
  </conditionalFormatting>
  <conditionalFormatting sqref="Q4:V4 BA10:BF10 BA16:BF16 BA22:BF22 BA28:BF28 BA34:BF34">
    <cfRule type="expression" dxfId="5512" priority="8198">
      <formula>$F$3="JULY"</formula>
    </cfRule>
  </conditionalFormatting>
  <conditionalFormatting sqref="Q4:V4">
    <cfRule type="expression" dxfId="5511" priority="8186">
      <formula>W4=$A$1</formula>
    </cfRule>
  </conditionalFormatting>
  <conditionalFormatting sqref="Q10:V10">
    <cfRule type="expression" dxfId="5510" priority="1721">
      <formula>$F$3="MAY"</formula>
    </cfRule>
    <cfRule type="expression" dxfId="5509" priority="1720">
      <formula>$F$3="JUNE"</formula>
    </cfRule>
    <cfRule type="expression" dxfId="5508" priority="1719">
      <formula>W10=$A$1</formula>
    </cfRule>
    <cfRule type="expression" dxfId="5507" priority="1718">
      <formula>X9=1</formula>
    </cfRule>
    <cfRule type="expression" dxfId="5506" priority="1728">
      <formula>$F$3="OCTOBER"</formula>
    </cfRule>
    <cfRule type="expression" dxfId="5505" priority="1729">
      <formula>$F$3="SEPTEMBER"</formula>
    </cfRule>
    <cfRule type="expression" dxfId="5504" priority="1730">
      <formula>$F$3="AUGUST"</formula>
    </cfRule>
    <cfRule type="expression" dxfId="5503" priority="1731">
      <formula>$F$3="JULY"</formula>
    </cfRule>
    <cfRule type="expression" dxfId="5502" priority="1725">
      <formula>$F$3="JANUARY"</formula>
    </cfRule>
    <cfRule type="expression" dxfId="5501" priority="1724">
      <formula>$F$3="FEBRUARY"</formula>
    </cfRule>
    <cfRule type="expression" dxfId="5500" priority="1727">
      <formula>$F$3="NOVEMBER"</formula>
    </cfRule>
    <cfRule type="expression" dxfId="5499" priority="1723">
      <formula>$F$3="MARCH"</formula>
    </cfRule>
    <cfRule type="expression" dxfId="5498" priority="1722">
      <formula>$F$3="APRIL"</formula>
    </cfRule>
    <cfRule type="expression" dxfId="5497" priority="1726">
      <formula>$F$3="DECEMBER"</formula>
    </cfRule>
  </conditionalFormatting>
  <conditionalFormatting sqref="Q16:V16">
    <cfRule type="expression" dxfId="5496" priority="1668">
      <formula>$F$3="JANUARY"</formula>
    </cfRule>
    <cfRule type="expression" dxfId="5495" priority="1669">
      <formula>$F$3="DECEMBER"</formula>
    </cfRule>
    <cfRule type="expression" dxfId="5494" priority="1661">
      <formula>X15=1</formula>
    </cfRule>
    <cfRule type="expression" dxfId="5493" priority="1662">
      <formula>W16=$A$1</formula>
    </cfRule>
    <cfRule type="expression" dxfId="5492" priority="1663">
      <formula>$F$3="JUNE"</formula>
    </cfRule>
    <cfRule type="expression" dxfId="5491" priority="1664">
      <formula>$F$3="MAY"</formula>
    </cfRule>
    <cfRule type="expression" dxfId="5490" priority="1670">
      <formula>$F$3="NOVEMBER"</formula>
    </cfRule>
    <cfRule type="expression" dxfId="5489" priority="1665">
      <formula>$F$3="APRIL"</formula>
    </cfRule>
    <cfRule type="expression" dxfId="5488" priority="1666">
      <formula>$F$3="MARCH"</formula>
    </cfRule>
    <cfRule type="expression" dxfId="5487" priority="1671">
      <formula>$F$3="OCTOBER"</formula>
    </cfRule>
    <cfRule type="expression" dxfId="5486" priority="1672">
      <formula>$F$3="SEPTEMBER"</formula>
    </cfRule>
    <cfRule type="expression" dxfId="5485" priority="1667">
      <formula>$F$3="FEBRUARY"</formula>
    </cfRule>
    <cfRule type="expression" dxfId="5484" priority="1673">
      <formula>$F$3="AUGUST"</formula>
    </cfRule>
    <cfRule type="expression" dxfId="5483" priority="1674">
      <formula>$F$3="JULY"</formula>
    </cfRule>
  </conditionalFormatting>
  <conditionalFormatting sqref="Q22:V22">
    <cfRule type="expression" dxfId="5482" priority="1606">
      <formula>$F$3="JUNE"</formula>
    </cfRule>
    <cfRule type="expression" dxfId="5481" priority="1616">
      <formula>$F$3="AUGUST"</formula>
    </cfRule>
    <cfRule type="expression" dxfId="5480" priority="1617">
      <formula>$F$3="JULY"</formula>
    </cfRule>
    <cfRule type="expression" dxfId="5479" priority="1604">
      <formula>X21=1</formula>
    </cfRule>
    <cfRule type="expression" dxfId="5478" priority="1605">
      <formula>W22=$A$1</formula>
    </cfRule>
    <cfRule type="expression" dxfId="5477" priority="1607">
      <formula>$F$3="MAY"</formula>
    </cfRule>
    <cfRule type="expression" dxfId="5476" priority="1608">
      <formula>$F$3="APRIL"</formula>
    </cfRule>
    <cfRule type="expression" dxfId="5475" priority="1609">
      <formula>$F$3="MARCH"</formula>
    </cfRule>
    <cfRule type="expression" dxfId="5474" priority="1610">
      <formula>$F$3="FEBRUARY"</formula>
    </cfRule>
    <cfRule type="expression" dxfId="5473" priority="1611">
      <formula>$F$3="JANUARY"</formula>
    </cfRule>
    <cfRule type="expression" dxfId="5472" priority="1612">
      <formula>$F$3="DECEMBER"</formula>
    </cfRule>
    <cfRule type="expression" dxfId="5471" priority="1613">
      <formula>$F$3="NOVEMBER"</formula>
    </cfRule>
    <cfRule type="expression" dxfId="5470" priority="1614">
      <formula>$F$3="OCTOBER"</formula>
    </cfRule>
    <cfRule type="expression" dxfId="5469" priority="1615">
      <formula>$F$3="SEPTEMBER"</formula>
    </cfRule>
  </conditionalFormatting>
  <conditionalFormatting sqref="Q28:V28">
    <cfRule type="expression" dxfId="5468" priority="1552">
      <formula>$F$3="MARCH"</formula>
    </cfRule>
    <cfRule type="expression" dxfId="5467" priority="1560">
      <formula>$F$3="JULY"</formula>
    </cfRule>
    <cfRule type="expression" dxfId="5466" priority="1549">
      <formula>$F$3="JUNE"</formula>
    </cfRule>
    <cfRule type="expression" dxfId="5465" priority="1554">
      <formula>$F$3="JANUARY"</formula>
    </cfRule>
    <cfRule type="expression" dxfId="5464" priority="1555">
      <formula>$F$3="DECEMBER"</formula>
    </cfRule>
    <cfRule type="expression" dxfId="5463" priority="1556">
      <formula>$F$3="NOVEMBER"</formula>
    </cfRule>
    <cfRule type="expression" dxfId="5462" priority="1557">
      <formula>$F$3="OCTOBER"</formula>
    </cfRule>
    <cfRule type="expression" dxfId="5461" priority="1558">
      <formula>$F$3="SEPTEMBER"</formula>
    </cfRule>
    <cfRule type="expression" dxfId="5460" priority="1559">
      <formula>$F$3="AUGUST"</formula>
    </cfRule>
    <cfRule type="expression" dxfId="5459" priority="1551">
      <formula>$F$3="APRIL"</formula>
    </cfRule>
    <cfRule type="expression" dxfId="5458" priority="1553">
      <formula>$F$3="FEBRUARY"</formula>
    </cfRule>
    <cfRule type="expression" dxfId="5457" priority="1550">
      <formula>$F$3="MAY"</formula>
    </cfRule>
    <cfRule type="expression" dxfId="5456" priority="1548">
      <formula>W28=$A$1</formula>
    </cfRule>
    <cfRule type="expression" dxfId="5455" priority="1547">
      <formula>X27=1</formula>
    </cfRule>
  </conditionalFormatting>
  <conditionalFormatting sqref="Q34:V34">
    <cfRule type="expression" dxfId="5454" priority="1501">
      <formula>$F$3="SEPTEMBER"</formula>
    </cfRule>
    <cfRule type="expression" dxfId="5453" priority="1499">
      <formula>$F$3="NOVEMBER"</formula>
    </cfRule>
    <cfRule type="expression" dxfId="5452" priority="1498">
      <formula>$F$3="DECEMBER"</formula>
    </cfRule>
    <cfRule type="expression" dxfId="5451" priority="1492">
      <formula>$F$3="JUNE"</formula>
    </cfRule>
    <cfRule type="expression" dxfId="5450" priority="1503">
      <formula>$F$3="JULY"</formula>
    </cfRule>
    <cfRule type="expression" dxfId="5449" priority="1491">
      <formula>W34=$A$1</formula>
    </cfRule>
    <cfRule type="expression" dxfId="5448" priority="1500">
      <formula>$F$3="OCTOBER"</formula>
    </cfRule>
    <cfRule type="expression" dxfId="5447" priority="1502">
      <formula>$F$3="AUGUST"</formula>
    </cfRule>
    <cfRule type="expression" dxfId="5446" priority="1490">
      <formula>X33=1</formula>
    </cfRule>
    <cfRule type="expression" dxfId="5445" priority="1493">
      <formula>$F$3="MAY"</formula>
    </cfRule>
    <cfRule type="expression" dxfId="5444" priority="1494">
      <formula>$F$3="APRIL"</formula>
    </cfRule>
    <cfRule type="expression" dxfId="5443" priority="1495">
      <formula>$F$3="MARCH"</formula>
    </cfRule>
    <cfRule type="expression" dxfId="5442" priority="1496">
      <formula>$F$3="FEBRUARY"</formula>
    </cfRule>
    <cfRule type="expression" dxfId="5441" priority="1497">
      <formula>$F$3="JANUARY"</formula>
    </cfRule>
  </conditionalFormatting>
  <conditionalFormatting sqref="Q4:X4 BA10:BH10 BA16:BH16 BA22:BH22">
    <cfRule type="expression" dxfId="5440" priority="8197">
      <formula>$F$3="AUGUST"</formula>
    </cfRule>
    <cfRule type="expression" dxfId="5439" priority="8196">
      <formula>$F$3="SEPTEMBER"</formula>
    </cfRule>
    <cfRule type="expression" dxfId="5438" priority="8194">
      <formula>$F$3="NOVEMBER"</formula>
    </cfRule>
    <cfRule type="expression" dxfId="5437" priority="8187">
      <formula>$F$3="JUNE"</formula>
    </cfRule>
    <cfRule type="expression" dxfId="5436" priority="8188">
      <formula>$F$3="MAY"</formula>
    </cfRule>
    <cfRule type="expression" dxfId="5435" priority="8189">
      <formula>$F$3="APRIL"</formula>
    </cfRule>
    <cfRule type="expression" dxfId="5434" priority="8190">
      <formula>$F$3="MARCH"</formula>
    </cfRule>
    <cfRule type="expression" dxfId="5433" priority="8191">
      <formula>$F$3="FEBRUARY"</formula>
    </cfRule>
    <cfRule type="expression" dxfId="5432" priority="8192">
      <formula>$F$3="JANUARY"</formula>
    </cfRule>
    <cfRule type="expression" dxfId="5431" priority="8193">
      <formula>$F$3="DECEMBER"</formula>
    </cfRule>
    <cfRule type="expression" dxfId="5430" priority="8195">
      <formula>$F$3="OCTOBER"</formula>
    </cfRule>
  </conditionalFormatting>
  <conditionalFormatting sqref="Q5:X5 BA11:BH11 BJ11:BQ11 BS11:BZ11 BA17:BH17 BJ17:BQ17 BS17:BZ17 BA23:BH23 BJ23:BQ23 BS23:BZ23 BA29:BH29 BJ29:BQ29 BS29:BZ29 BA35:BH35 BJ35:BQ35 BS35:BZ35">
    <cfRule type="expression" dxfId="5429" priority="8207">
      <formula>W4=$A$1</formula>
    </cfRule>
    <cfRule type="expression" dxfId="5428" priority="8208">
      <formula>AND($F$3="JULY",W4&lt;$A$1)</formula>
    </cfRule>
    <cfRule type="expression" dxfId="5427" priority="8168">
      <formula>AND($F$3="NOVEMBER",W4&lt;$A$1)</formula>
    </cfRule>
    <cfRule type="expression" dxfId="5426" priority="8167">
      <formula>AND($F$3="DECEMBER",W4&lt;$A$1)</formula>
    </cfRule>
    <cfRule type="expression" dxfId="5425" priority="8166">
      <formula>AND($F$3="JANUARY",W4&lt;$A$1)</formula>
    </cfRule>
    <cfRule type="expression" dxfId="5424" priority="8165">
      <formula>AND($F$3="FEBRUARY",W4&lt;$A$1)</formula>
    </cfRule>
    <cfRule type="expression" dxfId="5423" priority="8164">
      <formula>AND($F$3="MARCH",W4&lt;$A$1)</formula>
    </cfRule>
    <cfRule type="expression" dxfId="5422" priority="8163">
      <formula>AND($F$3="APRIL",W4&lt;$A$1)</formula>
    </cfRule>
    <cfRule type="expression" dxfId="5421" priority="8162">
      <formula>AND($F$3="MAY",W4&lt;$A$1)</formula>
    </cfRule>
    <cfRule type="expression" dxfId="5420" priority="8161">
      <formula>AND($F$3="JUNE",W4&lt;$A$1)</formula>
    </cfRule>
    <cfRule type="expression" dxfId="5419" priority="8144">
      <formula>X3=1</formula>
    </cfRule>
    <cfRule type="expression" dxfId="5418" priority="8169">
      <formula>AND($F$3="OCTOBER",W4&lt;$A$1)</formula>
    </cfRule>
    <cfRule type="expression" dxfId="5417" priority="8170">
      <formula>AND($F$3="SEPTEMBER",W4&lt;$A$1)</formula>
    </cfRule>
    <cfRule type="expression" dxfId="5416" priority="8171">
      <formula>AND($F$3="AUGUST",W4&lt;$A$1)</formula>
    </cfRule>
  </conditionalFormatting>
  <conditionalFormatting sqref="Q6:X6 BA12:BH12 BJ12:BQ12 BS12:BZ12 BA18:BH18 BJ18:BQ18 BS18:BZ18 BA24:BH24 BJ24:BQ24 BS24:BZ24 BA30:BH30 BJ30:BQ30 BS30:BZ30 BA36:BH36 BJ36:BQ36 BS36:BZ36">
    <cfRule type="expression" dxfId="5415" priority="5590">
      <formula>AND($F$3="JANUARY",W4&lt;$A$1)</formula>
    </cfRule>
    <cfRule type="expression" dxfId="5414" priority="5584">
      <formula>X3=1</formula>
    </cfRule>
    <cfRule type="expression" dxfId="5413" priority="5585">
      <formula>AND($F$3="JUNE",W4&lt;$A$1)</formula>
    </cfRule>
    <cfRule type="expression" dxfId="5412" priority="5586">
      <formula>AND($F$3="MAY",W4&lt;$A$1)</formula>
    </cfRule>
    <cfRule type="expression" dxfId="5411" priority="5587">
      <formula>AND($F$3="APRIL",W4&lt;$A$1)</formula>
    </cfRule>
    <cfRule type="expression" dxfId="5410" priority="5588">
      <formula>AND($F$3="MARCH",W4&lt;$A$1)</formula>
    </cfRule>
    <cfRule type="expression" dxfId="5409" priority="5589">
      <formula>AND($F$3="FEBRUARY",W4&lt;$A$1)</formula>
    </cfRule>
    <cfRule type="expression" dxfId="5408" priority="5591">
      <formula>AND($F$3="DECEMBER",W4&lt;$A$1)</formula>
    </cfRule>
    <cfRule type="expression" dxfId="5407" priority="5592">
      <formula>AND($F$3="NOVEMBER",W4&lt;$A$1)</formula>
    </cfRule>
    <cfRule type="expression" dxfId="5406" priority="5593">
      <formula>AND($F$3="OCTOBER",W4&lt;$A$1)</formula>
    </cfRule>
    <cfRule type="expression" dxfId="5405" priority="5594">
      <formula>AND($F$3="SEPTEMBER",W4&lt;$A$1)</formula>
    </cfRule>
    <cfRule type="expression" dxfId="5404" priority="5595">
      <formula>AND($F$3="AUGUST",W4&lt;$A$1)</formula>
    </cfRule>
    <cfRule type="expression" dxfId="5403" priority="5596">
      <formula>AND($F$3="JULY",W4&lt;$A$1)</formula>
    </cfRule>
    <cfRule type="expression" dxfId="5402" priority="5599">
      <formula>W4=$A$1</formula>
    </cfRule>
  </conditionalFormatting>
  <conditionalFormatting sqref="Q7:X7 BA13:BH13 BJ13:BQ13 BS13:BZ13 BA19:BH19 BJ19:BQ19 BS19:BZ19 BA25:BH25 BJ25:BQ25 BS25:BZ25 BA31:BH31 BJ31:BQ31 BS31:BZ31 BA37:BH37 BJ37:BQ37 BS37:BZ37">
    <cfRule type="expression" dxfId="5401" priority="5583">
      <formula>AND($F$3="JULY",W4&lt;$A$1)</formula>
    </cfRule>
    <cfRule type="expression" dxfId="5400" priority="5573">
      <formula>AND($F$3="APRIL",W4&lt;$A$1)</formula>
    </cfRule>
    <cfRule type="expression" dxfId="5399" priority="5574">
      <formula>AND($F$3="MARCH",W4&lt;$A$1)</formula>
    </cfRule>
    <cfRule type="expression" dxfId="5398" priority="5575">
      <formula>AND($F$3="FEBRUARY",W4&lt;$A$1)</formula>
    </cfRule>
    <cfRule type="expression" dxfId="5397" priority="5576">
      <formula>AND($F$3="JANUARY",W4&lt;$A$1)</formula>
    </cfRule>
    <cfRule type="expression" dxfId="5396" priority="5577">
      <formula>AND($F$3="DECEMBER",W4&lt;$A$1)</formula>
    </cfRule>
    <cfRule type="expression" dxfId="5395" priority="5578">
      <formula>AND($F$3="NOVEMBER",W4&lt;$A$1)</formula>
    </cfRule>
    <cfRule type="expression" dxfId="5394" priority="5580">
      <formula>AND($F$3="OCTOBER",W4&lt;$A$1)</formula>
    </cfRule>
    <cfRule type="expression" dxfId="5393" priority="5598">
      <formula>W4=$A$1</formula>
    </cfRule>
    <cfRule type="expression" dxfId="5392" priority="5581">
      <formula>AND($F$3="SEPTEMBER",W4&lt;$A$1)</formula>
    </cfRule>
    <cfRule type="expression" dxfId="5391" priority="5572">
      <formula>AND($F$3="MAY",W4&lt;$A$1)</formula>
    </cfRule>
    <cfRule type="expression" dxfId="5390" priority="5570">
      <formula>X3=1</formula>
    </cfRule>
    <cfRule type="expression" dxfId="5389" priority="5571">
      <formula>AND($F$3="JUNE",W4&lt;$A$1)</formula>
    </cfRule>
    <cfRule type="expression" dxfId="5388" priority="5582">
      <formula>AND($F$3="AUGUST",W4&lt;$A$1)</formula>
    </cfRule>
  </conditionalFormatting>
  <conditionalFormatting sqref="Q8:X8 BA14:BH14 BJ14:BQ14 BS14:BZ14 BA20:BH20 BJ20:BQ20 BS20:BZ20 BA26:BH26 BJ26:BQ26 BS26:BZ26 BA32:BH32 BJ32:BQ32 BS32:BZ32">
    <cfRule type="expression" dxfId="5387" priority="5569">
      <formula>AND($F$3="JULY",W4&lt;$A$1)</formula>
    </cfRule>
    <cfRule type="expression" dxfId="5386" priority="5562">
      <formula>AND($F$3="FEBRUARY",W4&lt;$A$1)</formula>
    </cfRule>
    <cfRule type="expression" dxfId="5385" priority="5561">
      <formula>AND($F$3="MARCH",W4&lt;$A$1)</formula>
    </cfRule>
    <cfRule type="expression" dxfId="5384" priority="5560">
      <formula>AND($F$3="APRIL",W4&lt;$A$1)</formula>
    </cfRule>
    <cfRule type="expression" dxfId="5383" priority="5559">
      <formula>AND($F$3="MAY",W4&lt;$A$1)</formula>
    </cfRule>
    <cfRule type="expression" dxfId="5382" priority="5597">
      <formula>W4=$A$1</formula>
    </cfRule>
    <cfRule type="expression" dxfId="5381" priority="5558">
      <formula>AND($F$3="JUNE",W4&lt;$A$1)</formula>
    </cfRule>
    <cfRule type="expression" dxfId="5380" priority="5557">
      <formula>X3=1</formula>
    </cfRule>
    <cfRule type="expression" dxfId="5379" priority="5563">
      <formula>AND($F$3="JANUARY",W4&lt;$A$1)</formula>
    </cfRule>
    <cfRule type="expression" dxfId="5378" priority="5564">
      <formula>AND($F$3="DECEMBER",W4&lt;$A$1)</formula>
    </cfRule>
    <cfRule type="expression" dxfId="5377" priority="5565">
      <formula>AND($F$3="NOVEMBER",W4&lt;$A$1)</formula>
    </cfRule>
    <cfRule type="expression" dxfId="5376" priority="5566">
      <formula>AND($F$3="OCTOBER",W4&lt;$A$1)</formula>
    </cfRule>
    <cfRule type="expression" dxfId="5375" priority="5567">
      <formula>AND($F$3="SEPTEMBER",W4&lt;$A$1)</formula>
    </cfRule>
    <cfRule type="expression" dxfId="5374" priority="5568">
      <formula>AND($F$3="AUGUST",W4&lt;$A$1)</formula>
    </cfRule>
  </conditionalFormatting>
  <conditionalFormatting sqref="Q11:X11">
    <cfRule type="expression" dxfId="5373" priority="5521">
      <formula>AND($F$3="APRIL",W10&lt;$A$1)</formula>
    </cfRule>
    <cfRule type="expression" dxfId="5372" priority="5516">
      <formula>X9=1</formula>
    </cfRule>
    <cfRule type="expression" dxfId="5371" priority="5519">
      <formula>AND($F$3="JUNE",W10&lt;$A$1)</formula>
    </cfRule>
    <cfRule type="expression" dxfId="5370" priority="5520">
      <formula>AND($F$3="MAY",W10&lt;$A$1)</formula>
    </cfRule>
    <cfRule type="expression" dxfId="5369" priority="5522">
      <formula>AND($F$3="MARCH",W10&lt;$A$1)</formula>
    </cfRule>
    <cfRule type="expression" dxfId="5368" priority="5523">
      <formula>AND($F$3="FEBRUARY",W10&lt;$A$1)</formula>
    </cfRule>
    <cfRule type="expression" dxfId="5367" priority="5525">
      <formula>AND($F$3="DECEMBER",W10&lt;$A$1)</formula>
    </cfRule>
    <cfRule type="expression" dxfId="5366" priority="5526">
      <formula>AND($F$3="NOVEMBER",W10&lt;$A$1)</formula>
    </cfRule>
    <cfRule type="expression" dxfId="5365" priority="5524">
      <formula>AND($F$3="JANUARY",W10&lt;$A$1)</formula>
    </cfRule>
    <cfRule type="expression" dxfId="5364" priority="5545">
      <formula>AND($F$3="JULY",W10&lt;$A$1)</formula>
    </cfRule>
    <cfRule type="expression" dxfId="5363" priority="5527">
      <formula>AND($F$3="OCTOBER",W10&lt;$A$1)</formula>
    </cfRule>
    <cfRule type="expression" dxfId="5362" priority="5528">
      <formula>AND($F$3="SEPTEMBER",W10&lt;$A$1)</formula>
    </cfRule>
    <cfRule type="expression" dxfId="5361" priority="5529">
      <formula>AND($F$3="AUGUST",W10&lt;$A$1)</formula>
    </cfRule>
    <cfRule type="expression" dxfId="5360" priority="5544">
      <formula>W10=$A$1</formula>
    </cfRule>
  </conditionalFormatting>
  <conditionalFormatting sqref="Q12:X12">
    <cfRule type="expression" dxfId="5359" priority="5509">
      <formula>AND($F$3="OCTOBER",W10&lt;$A$1)</formula>
    </cfRule>
    <cfRule type="expression" dxfId="5358" priority="5506">
      <formula>AND($F$3="JANUARY",W10&lt;$A$1)</formula>
    </cfRule>
    <cfRule type="expression" dxfId="5357" priority="5510">
      <formula>AND($F$3="SEPTEMBER",W10&lt;$A$1)</formula>
    </cfRule>
    <cfRule type="expression" dxfId="5356" priority="5511">
      <formula>AND($F$3="AUGUST",W10&lt;$A$1)</formula>
    </cfRule>
    <cfRule type="expression" dxfId="5355" priority="5512">
      <formula>AND($F$3="JULY",W10&lt;$A$1)</formula>
    </cfRule>
    <cfRule type="expression" dxfId="5354" priority="5507">
      <formula>AND($F$3="DECEMBER",W10&lt;$A$1)</formula>
    </cfRule>
    <cfRule type="expression" dxfId="5353" priority="5505">
      <formula>AND($F$3="FEBRUARY",W10&lt;$A$1)</formula>
    </cfRule>
    <cfRule type="expression" dxfId="5352" priority="5515">
      <formula>W10=$A$1</formula>
    </cfRule>
    <cfRule type="expression" dxfId="5351" priority="5502">
      <formula>AND($F$3="MAY",W10&lt;$A$1)</formula>
    </cfRule>
    <cfRule type="expression" dxfId="5350" priority="5500">
      <formula>X9=1</formula>
    </cfRule>
    <cfRule type="expression" dxfId="5349" priority="5501">
      <formula>AND($F$3="JUNE",W10&lt;$A$1)</formula>
    </cfRule>
    <cfRule type="expression" dxfId="5348" priority="5503">
      <formula>AND($F$3="APRIL",W10&lt;$A$1)</formula>
    </cfRule>
    <cfRule type="expression" dxfId="5347" priority="5508">
      <formula>AND($F$3="NOVEMBER",W10&lt;$A$1)</formula>
    </cfRule>
    <cfRule type="expression" dxfId="5346" priority="5504">
      <formula>AND($F$3="MARCH",W10&lt;$A$1)</formula>
    </cfRule>
  </conditionalFormatting>
  <conditionalFormatting sqref="Q13:X13">
    <cfRule type="expression" dxfId="5345" priority="5493">
      <formula>AND($F$3="JANUARY",W10&lt;$A$1)</formula>
    </cfRule>
    <cfRule type="expression" dxfId="5344" priority="5492">
      <formula>AND($F$3="FEBRUARY",W10&lt;$A$1)</formula>
    </cfRule>
    <cfRule type="expression" dxfId="5343" priority="5490">
      <formula>AND($F$3="APRIL",W10&lt;$A$1)</formula>
    </cfRule>
    <cfRule type="expression" dxfId="5342" priority="5489">
      <formula>AND($F$3="MAY",W10&lt;$A$1)</formula>
    </cfRule>
    <cfRule type="expression" dxfId="5341" priority="5488">
      <formula>AND($F$3="JUNE",W10&lt;$A$1)</formula>
    </cfRule>
    <cfRule type="expression" dxfId="5340" priority="5487">
      <formula>X9=1</formula>
    </cfRule>
    <cfRule type="expression" dxfId="5339" priority="5491">
      <formula>AND($F$3="MARCH",W10&lt;$A$1)</formula>
    </cfRule>
    <cfRule type="expression" dxfId="5338" priority="5514">
      <formula>W10=$A$1</formula>
    </cfRule>
    <cfRule type="expression" dxfId="5337" priority="5499">
      <formula>AND($F$3="JULY",W10&lt;$A$1)</formula>
    </cfRule>
    <cfRule type="expression" dxfId="5336" priority="5498">
      <formula>AND($F$3="AUGUST",W10&lt;$A$1)</formula>
    </cfRule>
    <cfRule type="expression" dxfId="5335" priority="5497">
      <formula>AND($F$3="SEPTEMBER",W10&lt;$A$1)</formula>
    </cfRule>
    <cfRule type="expression" dxfId="5334" priority="5496">
      <formula>AND($F$3="OCTOBER",W10&lt;$A$1)</formula>
    </cfRule>
    <cfRule type="expression" dxfId="5333" priority="5495">
      <formula>AND($F$3="NOVEMBER",W10&lt;$A$1)</formula>
    </cfRule>
    <cfRule type="expression" dxfId="5332" priority="5494">
      <formula>AND($F$3="DECEMBER",W10&lt;$A$1)</formula>
    </cfRule>
  </conditionalFormatting>
  <conditionalFormatting sqref="Q14:X14">
    <cfRule type="expression" dxfId="5331" priority="5486">
      <formula>AND($F$3="JULY",W10&lt;$A$1)</formula>
    </cfRule>
    <cfRule type="expression" dxfId="5330" priority="5474">
      <formula>X9=1</formula>
    </cfRule>
    <cfRule type="expression" dxfId="5329" priority="5475">
      <formula>AND($F$3="JUNE",W10&lt;$A$1)</formula>
    </cfRule>
    <cfRule type="expression" dxfId="5328" priority="5478">
      <formula>AND($F$3="MARCH",W10&lt;$A$1)</formula>
    </cfRule>
    <cfRule type="expression" dxfId="5327" priority="5479">
      <formula>AND($F$3="FEBRUARY",W10&lt;$A$1)</formula>
    </cfRule>
    <cfRule type="expression" dxfId="5326" priority="5480">
      <formula>AND($F$3="JANUARY",W10&lt;$A$1)</formula>
    </cfRule>
    <cfRule type="expression" dxfId="5325" priority="5483">
      <formula>AND($F$3="OCTOBER",W10&lt;$A$1)</formula>
    </cfRule>
    <cfRule type="expression" dxfId="5324" priority="5485">
      <formula>AND($F$3="AUGUST",W10&lt;$A$1)</formula>
    </cfRule>
    <cfRule type="expression" dxfId="5323" priority="5484">
      <formula>AND($F$3="SEPTEMBER",W10&lt;$A$1)</formula>
    </cfRule>
    <cfRule type="expression" dxfId="5322" priority="5477">
      <formula>AND($F$3="APRIL",W10&lt;$A$1)</formula>
    </cfRule>
    <cfRule type="expression" dxfId="5321" priority="5513">
      <formula>W10=$A$1</formula>
    </cfRule>
    <cfRule type="expression" dxfId="5320" priority="5482">
      <formula>AND($F$3="NOVEMBER",W10&lt;$A$1)</formula>
    </cfRule>
    <cfRule type="expression" dxfId="5319" priority="5481">
      <formula>AND($F$3="DECEMBER",W10&lt;$A$1)</formula>
    </cfRule>
    <cfRule type="expression" dxfId="5318" priority="5476">
      <formula>AND($F$3="MAY",W10&lt;$A$1)</formula>
    </cfRule>
  </conditionalFormatting>
  <conditionalFormatting sqref="Q17:X17">
    <cfRule type="expression" dxfId="5317" priority="5462">
      <formula>AND($F$3="JULY",W16&lt;$A$1)</formula>
    </cfRule>
    <cfRule type="expression" dxfId="5316" priority="5439">
      <formula>AND($F$3="MARCH",W16&lt;$A$1)</formula>
    </cfRule>
    <cfRule type="expression" dxfId="5315" priority="5440">
      <formula>AND($F$3="FEBRUARY",W16&lt;$A$1)</formula>
    </cfRule>
    <cfRule type="expression" dxfId="5314" priority="5433">
      <formula>X15=1</formula>
    </cfRule>
    <cfRule type="expression" dxfId="5313" priority="5438">
      <formula>AND($F$3="APRIL",W16&lt;$A$1)</formula>
    </cfRule>
    <cfRule type="expression" dxfId="5312" priority="5436">
      <formula>AND($F$3="JUNE",W16&lt;$A$1)</formula>
    </cfRule>
    <cfRule type="expression" dxfId="5311" priority="5437">
      <formula>AND($F$3="MAY",W16&lt;$A$1)</formula>
    </cfRule>
    <cfRule type="expression" dxfId="5310" priority="5441">
      <formula>AND($F$3="JANUARY",W16&lt;$A$1)</formula>
    </cfRule>
    <cfRule type="expression" dxfId="5309" priority="5442">
      <formula>AND($F$3="DECEMBER",W16&lt;$A$1)</formula>
    </cfRule>
    <cfRule type="expression" dxfId="5308" priority="5443">
      <formula>AND($F$3="NOVEMBER",W16&lt;$A$1)</formula>
    </cfRule>
    <cfRule type="expression" dxfId="5307" priority="5444">
      <formula>AND($F$3="OCTOBER",W16&lt;$A$1)</formula>
    </cfRule>
    <cfRule type="expression" dxfId="5306" priority="5445">
      <formula>AND($F$3="SEPTEMBER",W16&lt;$A$1)</formula>
    </cfRule>
    <cfRule type="expression" dxfId="5305" priority="5446">
      <formula>AND($F$3="AUGUST",W16&lt;$A$1)</formula>
    </cfRule>
    <cfRule type="expression" dxfId="5304" priority="5461">
      <formula>W16=$A$1</formula>
    </cfRule>
  </conditionalFormatting>
  <conditionalFormatting sqref="Q18:X18">
    <cfRule type="expression" dxfId="5303" priority="5424">
      <formula>AND($F$3="DECEMBER",W16&lt;$A$1)</formula>
    </cfRule>
    <cfRule type="expression" dxfId="5302" priority="5425">
      <formula>AND($F$3="NOVEMBER",W16&lt;$A$1)</formula>
    </cfRule>
    <cfRule type="expression" dxfId="5301" priority="5426">
      <formula>AND($F$3="OCTOBER",W16&lt;$A$1)</formula>
    </cfRule>
    <cfRule type="expression" dxfId="5300" priority="5427">
      <formula>AND($F$3="SEPTEMBER",W16&lt;$A$1)</formula>
    </cfRule>
    <cfRule type="expression" dxfId="5299" priority="5428">
      <formula>AND($F$3="AUGUST",W16&lt;$A$1)</formula>
    </cfRule>
    <cfRule type="expression" dxfId="5298" priority="5432">
      <formula>W16=$A$1</formula>
    </cfRule>
    <cfRule type="expression" dxfId="5297" priority="5417">
      <formula>X15=1</formula>
    </cfRule>
    <cfRule type="expression" dxfId="5296" priority="5429">
      <formula>AND($F$3="JULY",W16&lt;$A$1)</formula>
    </cfRule>
    <cfRule type="expression" dxfId="5295" priority="5418">
      <formula>AND($F$3="JUNE",W16&lt;$A$1)</formula>
    </cfRule>
    <cfRule type="expression" dxfId="5294" priority="5419">
      <formula>AND($F$3="MAY",W16&lt;$A$1)</formula>
    </cfRule>
    <cfRule type="expression" dxfId="5293" priority="5420">
      <formula>AND($F$3="APRIL",W16&lt;$A$1)</formula>
    </cfRule>
    <cfRule type="expression" dxfId="5292" priority="5421">
      <formula>AND($F$3="MARCH",W16&lt;$A$1)</formula>
    </cfRule>
    <cfRule type="expression" dxfId="5291" priority="5422">
      <formula>AND($F$3="FEBRUARY",W16&lt;$A$1)</formula>
    </cfRule>
    <cfRule type="expression" dxfId="5290" priority="5423">
      <formula>AND($F$3="JANUARY",W16&lt;$A$1)</formula>
    </cfRule>
  </conditionalFormatting>
  <conditionalFormatting sqref="Q19:X19">
    <cfRule type="expression" dxfId="5289" priority="5416">
      <formula>AND($F$3="JULY",W16&lt;$A$1)</formula>
    </cfRule>
    <cfRule type="expression" dxfId="5288" priority="5414">
      <formula>AND($F$3="SEPTEMBER",W16&lt;$A$1)</formula>
    </cfRule>
    <cfRule type="expression" dxfId="5287" priority="5408">
      <formula>AND($F$3="MARCH",W16&lt;$A$1)</formula>
    </cfRule>
    <cfRule type="expression" dxfId="5286" priority="5407">
      <formula>AND($F$3="APRIL",W16&lt;$A$1)</formula>
    </cfRule>
    <cfRule type="expression" dxfId="5285" priority="5406">
      <formula>AND($F$3="MAY",W16&lt;$A$1)</formula>
    </cfRule>
    <cfRule type="expression" dxfId="5284" priority="5405">
      <formula>AND($F$3="JUNE",W16&lt;$A$1)</formula>
    </cfRule>
    <cfRule type="expression" dxfId="5283" priority="5404">
      <formula>X15=1</formula>
    </cfRule>
    <cfRule type="expression" dxfId="5282" priority="5413">
      <formula>AND($F$3="OCTOBER",W16&lt;$A$1)</formula>
    </cfRule>
    <cfRule type="expression" dxfId="5281" priority="5409">
      <formula>AND($F$3="FEBRUARY",W16&lt;$A$1)</formula>
    </cfRule>
    <cfRule type="expression" dxfId="5280" priority="5412">
      <formula>AND($F$3="NOVEMBER",W16&lt;$A$1)</formula>
    </cfRule>
    <cfRule type="expression" dxfId="5279" priority="5415">
      <formula>AND($F$3="AUGUST",W16&lt;$A$1)</formula>
    </cfRule>
    <cfRule type="expression" dxfId="5278" priority="5411">
      <formula>AND($F$3="DECEMBER",W16&lt;$A$1)</formula>
    </cfRule>
    <cfRule type="expression" dxfId="5277" priority="5410">
      <formula>AND($F$3="JANUARY",W16&lt;$A$1)</formula>
    </cfRule>
    <cfRule type="expression" dxfId="5276" priority="5431">
      <formula>W16=$A$1</formula>
    </cfRule>
  </conditionalFormatting>
  <conditionalFormatting sqref="Q20:X20">
    <cfRule type="expression" dxfId="5275" priority="5391">
      <formula>X15=1</formula>
    </cfRule>
    <cfRule type="expression" dxfId="5274" priority="5392">
      <formula>AND($F$3="JUNE",W16&lt;$A$1)</formula>
    </cfRule>
    <cfRule type="expression" dxfId="5273" priority="5393">
      <formula>AND($F$3="MAY",W16&lt;$A$1)</formula>
    </cfRule>
    <cfRule type="expression" dxfId="5272" priority="5394">
      <formula>AND($F$3="APRIL",W16&lt;$A$1)</formula>
    </cfRule>
    <cfRule type="expression" dxfId="5271" priority="5395">
      <formula>AND($F$3="MARCH",W16&lt;$A$1)</formula>
    </cfRule>
    <cfRule type="expression" dxfId="5270" priority="5403">
      <formula>AND($F$3="JULY",W16&lt;$A$1)</formula>
    </cfRule>
    <cfRule type="expression" dxfId="5269" priority="5402">
      <formula>AND($F$3="AUGUST",W16&lt;$A$1)</formula>
    </cfRule>
    <cfRule type="expression" dxfId="5268" priority="5396">
      <formula>AND($F$3="FEBRUARY",W16&lt;$A$1)</formula>
    </cfRule>
    <cfRule type="expression" dxfId="5267" priority="5401">
      <formula>AND($F$3="SEPTEMBER",W16&lt;$A$1)</formula>
    </cfRule>
    <cfRule type="expression" dxfId="5266" priority="5400">
      <formula>AND($F$3="OCTOBER",W16&lt;$A$1)</formula>
    </cfRule>
    <cfRule type="expression" dxfId="5265" priority="5399">
      <formula>AND($F$3="NOVEMBER",W16&lt;$A$1)</formula>
    </cfRule>
    <cfRule type="expression" dxfId="5264" priority="5398">
      <formula>AND($F$3="DECEMBER",W16&lt;$A$1)</formula>
    </cfRule>
    <cfRule type="expression" dxfId="5263" priority="5397">
      <formula>AND($F$3="JANUARY",W16&lt;$A$1)</formula>
    </cfRule>
    <cfRule type="expression" dxfId="5262" priority="5430">
      <formula>W16=$A$1</formula>
    </cfRule>
  </conditionalFormatting>
  <conditionalFormatting sqref="Q23:X23">
    <cfRule type="expression" dxfId="5261" priority="5362">
      <formula>AND($F$3="SEPTEMBER",W22&lt;$A$1)</formula>
    </cfRule>
    <cfRule type="expression" dxfId="5260" priority="5353">
      <formula>AND($F$3="JUNE",W22&lt;$A$1)</formula>
    </cfRule>
    <cfRule type="expression" dxfId="5259" priority="5378">
      <formula>W22=$A$1</formula>
    </cfRule>
    <cfRule type="expression" dxfId="5258" priority="5379">
      <formula>AND($F$3="JULY",W22&lt;$A$1)</formula>
    </cfRule>
    <cfRule type="expression" dxfId="5257" priority="5363">
      <formula>AND($F$3="AUGUST",W22&lt;$A$1)</formula>
    </cfRule>
    <cfRule type="expression" dxfId="5256" priority="5354">
      <formula>AND($F$3="MAY",W22&lt;$A$1)</formula>
    </cfRule>
    <cfRule type="expression" dxfId="5255" priority="5355">
      <formula>AND($F$3="APRIL",W22&lt;$A$1)</formula>
    </cfRule>
    <cfRule type="expression" dxfId="5254" priority="5350">
      <formula>X21=1</formula>
    </cfRule>
    <cfRule type="expression" dxfId="5253" priority="5356">
      <formula>AND($F$3="MARCH",W22&lt;$A$1)</formula>
    </cfRule>
    <cfRule type="expression" dxfId="5252" priority="5357">
      <formula>AND($F$3="FEBRUARY",W22&lt;$A$1)</formula>
    </cfRule>
    <cfRule type="expression" dxfId="5251" priority="5358">
      <formula>AND($F$3="JANUARY",W22&lt;$A$1)</formula>
    </cfRule>
    <cfRule type="expression" dxfId="5250" priority="5359">
      <formula>AND($F$3="DECEMBER",W22&lt;$A$1)</formula>
    </cfRule>
    <cfRule type="expression" dxfId="5249" priority="5360">
      <formula>AND($F$3="NOVEMBER",W22&lt;$A$1)</formula>
    </cfRule>
    <cfRule type="expression" dxfId="5248" priority="5361">
      <formula>AND($F$3="OCTOBER",W22&lt;$A$1)</formula>
    </cfRule>
  </conditionalFormatting>
  <conditionalFormatting sqref="Q24:X24">
    <cfRule type="expression" dxfId="5247" priority="5349">
      <formula>W22=$A$1</formula>
    </cfRule>
    <cfRule type="expression" dxfId="5246" priority="5343">
      <formula>AND($F$3="OCTOBER",W22&lt;$A$1)</formula>
    </cfRule>
    <cfRule type="expression" dxfId="5245" priority="5344">
      <formula>AND($F$3="SEPTEMBER",W22&lt;$A$1)</formula>
    </cfRule>
    <cfRule type="expression" dxfId="5244" priority="5334">
      <formula>X21=1</formula>
    </cfRule>
    <cfRule type="expression" dxfId="5243" priority="5345">
      <formula>AND($F$3="AUGUST",W22&lt;$A$1)</formula>
    </cfRule>
    <cfRule type="expression" dxfId="5242" priority="5335">
      <formula>AND($F$3="JUNE",W22&lt;$A$1)</formula>
    </cfRule>
    <cfRule type="expression" dxfId="5241" priority="5336">
      <formula>AND($F$3="MAY",W22&lt;$A$1)</formula>
    </cfRule>
    <cfRule type="expression" dxfId="5240" priority="5337">
      <formula>AND($F$3="APRIL",W22&lt;$A$1)</formula>
    </cfRule>
    <cfRule type="expression" dxfId="5239" priority="5338">
      <formula>AND($F$3="MARCH",W22&lt;$A$1)</formula>
    </cfRule>
    <cfRule type="expression" dxfId="5238" priority="5346">
      <formula>AND($F$3="JULY",W22&lt;$A$1)</formula>
    </cfRule>
    <cfRule type="expression" dxfId="5237" priority="5339">
      <formula>AND($F$3="FEBRUARY",W22&lt;$A$1)</formula>
    </cfRule>
    <cfRule type="expression" dxfId="5236" priority="5340">
      <formula>AND($F$3="JANUARY",W22&lt;$A$1)</formula>
    </cfRule>
    <cfRule type="expression" dxfId="5235" priority="5341">
      <formula>AND($F$3="DECEMBER",W22&lt;$A$1)</formula>
    </cfRule>
    <cfRule type="expression" dxfId="5234" priority="5342">
      <formula>AND($F$3="NOVEMBER",W22&lt;$A$1)</formula>
    </cfRule>
  </conditionalFormatting>
  <conditionalFormatting sqref="Q25:X25">
    <cfRule type="expression" dxfId="5233" priority="5330">
      <formula>AND($F$3="OCTOBER",W22&lt;$A$1)</formula>
    </cfRule>
    <cfRule type="expression" dxfId="5232" priority="5329">
      <formula>AND($F$3="NOVEMBER",W22&lt;$A$1)</formula>
    </cfRule>
    <cfRule type="expression" dxfId="5231" priority="5328">
      <formula>AND($F$3="DECEMBER",W22&lt;$A$1)</formula>
    </cfRule>
    <cfRule type="expression" dxfId="5230" priority="5327">
      <formula>AND($F$3="JANUARY",W22&lt;$A$1)</formula>
    </cfRule>
    <cfRule type="expression" dxfId="5229" priority="5326">
      <formula>AND($F$3="FEBRUARY",W22&lt;$A$1)</formula>
    </cfRule>
    <cfRule type="expression" dxfId="5228" priority="5325">
      <formula>AND($F$3="MARCH",W22&lt;$A$1)</formula>
    </cfRule>
    <cfRule type="expression" dxfId="5227" priority="5323">
      <formula>AND($F$3="MAY",W22&lt;$A$1)</formula>
    </cfRule>
    <cfRule type="expression" dxfId="5226" priority="5322">
      <formula>AND($F$3="JUNE",W22&lt;$A$1)</formula>
    </cfRule>
    <cfRule type="expression" dxfId="5225" priority="5321">
      <formula>X21=1</formula>
    </cfRule>
    <cfRule type="expression" dxfId="5224" priority="5324">
      <formula>AND($F$3="APRIL",W22&lt;$A$1)</formula>
    </cfRule>
    <cfRule type="expression" dxfId="5223" priority="5348">
      <formula>W22=$A$1</formula>
    </cfRule>
    <cfRule type="expression" dxfId="5222" priority="5333">
      <formula>AND($F$3="JULY",W22&lt;$A$1)</formula>
    </cfRule>
    <cfRule type="expression" dxfId="5221" priority="5332">
      <formula>AND($F$3="AUGUST",W22&lt;$A$1)</formula>
    </cfRule>
    <cfRule type="expression" dxfId="5220" priority="5331">
      <formula>AND($F$3="SEPTEMBER",W22&lt;$A$1)</formula>
    </cfRule>
  </conditionalFormatting>
  <conditionalFormatting sqref="Q26:X26">
    <cfRule type="expression" dxfId="5219" priority="5320">
      <formula>AND($F$3="JULY",W22&lt;$A$1)</formula>
    </cfRule>
    <cfRule type="expression" dxfId="5218" priority="5319">
      <formula>AND($F$3="AUGUST",W22&lt;$A$1)</formula>
    </cfRule>
    <cfRule type="expression" dxfId="5217" priority="5318">
      <formula>AND($F$3="SEPTEMBER",W22&lt;$A$1)</formula>
    </cfRule>
    <cfRule type="expression" dxfId="5216" priority="5317">
      <formula>AND($F$3="OCTOBER",W22&lt;$A$1)</formula>
    </cfRule>
    <cfRule type="expression" dxfId="5215" priority="5316">
      <formula>AND($F$3="NOVEMBER",W22&lt;$A$1)</formula>
    </cfRule>
    <cfRule type="expression" dxfId="5214" priority="5347">
      <formula>W22=$A$1</formula>
    </cfRule>
    <cfRule type="expression" dxfId="5213" priority="5314">
      <formula>AND($F$3="JANUARY",W22&lt;$A$1)</formula>
    </cfRule>
    <cfRule type="expression" dxfId="5212" priority="5308">
      <formula>X21=1</formula>
    </cfRule>
    <cfRule type="expression" dxfId="5211" priority="5309">
      <formula>AND($F$3="JUNE",W22&lt;$A$1)</formula>
    </cfRule>
    <cfRule type="expression" dxfId="5210" priority="5311">
      <formula>AND($F$3="APRIL",W22&lt;$A$1)</formula>
    </cfRule>
    <cfRule type="expression" dxfId="5209" priority="5312">
      <formula>AND($F$3="MARCH",W22&lt;$A$1)</formula>
    </cfRule>
    <cfRule type="expression" dxfId="5208" priority="5313">
      <formula>AND($F$3="FEBRUARY",W22&lt;$A$1)</formula>
    </cfRule>
    <cfRule type="expression" dxfId="5207" priority="5315">
      <formula>AND($F$3="DECEMBER",W22&lt;$A$1)</formula>
    </cfRule>
    <cfRule type="expression" dxfId="5206" priority="5310">
      <formula>AND($F$3="MAY",W22&lt;$A$1)</formula>
    </cfRule>
  </conditionalFormatting>
  <conditionalFormatting sqref="Q29:X29">
    <cfRule type="expression" dxfId="5205" priority="5273">
      <formula>AND($F$3="MARCH",W28&lt;$A$1)</formula>
    </cfRule>
    <cfRule type="expression" dxfId="5204" priority="5272">
      <formula>AND($F$3="APRIL",W28&lt;$A$1)</formula>
    </cfRule>
    <cfRule type="expression" dxfId="5203" priority="5271">
      <formula>AND($F$3="MAY",W28&lt;$A$1)</formula>
    </cfRule>
    <cfRule type="expression" dxfId="5202" priority="5270">
      <formula>AND($F$3="JUNE",W28&lt;$A$1)</formula>
    </cfRule>
    <cfRule type="expression" dxfId="5201" priority="5267">
      <formula>X27=1</formula>
    </cfRule>
    <cfRule type="expression" dxfId="5200" priority="5279">
      <formula>AND($F$3="SEPTEMBER",W28&lt;$A$1)</formula>
    </cfRule>
    <cfRule type="expression" dxfId="5199" priority="5277">
      <formula>AND($F$3="NOVEMBER",W28&lt;$A$1)</formula>
    </cfRule>
    <cfRule type="expression" dxfId="5198" priority="5280">
      <formula>AND($F$3="AUGUST",W28&lt;$A$1)</formula>
    </cfRule>
    <cfRule type="expression" dxfId="5197" priority="5295">
      <formula>W28=$A$1</formula>
    </cfRule>
    <cfRule type="expression" dxfId="5196" priority="5296">
      <formula>AND($F$3="JULY",W28&lt;$A$1)</formula>
    </cfRule>
    <cfRule type="expression" dxfId="5195" priority="5278">
      <formula>AND($F$3="OCTOBER",W28&lt;$A$1)</formula>
    </cfRule>
    <cfRule type="expression" dxfId="5194" priority="5276">
      <formula>AND($F$3="DECEMBER",W28&lt;$A$1)</formula>
    </cfRule>
    <cfRule type="expression" dxfId="5193" priority="5275">
      <formula>AND($F$3="JANUARY",W28&lt;$A$1)</formula>
    </cfRule>
    <cfRule type="expression" dxfId="5192" priority="5274">
      <formula>AND($F$3="FEBRUARY",W28&lt;$A$1)</formula>
    </cfRule>
  </conditionalFormatting>
  <conditionalFormatting sqref="Q30:X30">
    <cfRule type="expression" dxfId="5191" priority="5262">
      <formula>AND($F$3="AUGUST",W28&lt;$A$1)</formula>
    </cfRule>
    <cfRule type="expression" dxfId="5190" priority="5261">
      <formula>AND($F$3="SEPTEMBER",W28&lt;$A$1)</formula>
    </cfRule>
    <cfRule type="expression" dxfId="5189" priority="5260">
      <formula>AND($F$3="OCTOBER",W28&lt;$A$1)</formula>
    </cfRule>
    <cfRule type="expression" dxfId="5188" priority="5259">
      <formula>AND($F$3="NOVEMBER",W28&lt;$A$1)</formula>
    </cfRule>
    <cfRule type="expression" dxfId="5187" priority="5258">
      <formula>AND($F$3="DECEMBER",W28&lt;$A$1)</formula>
    </cfRule>
    <cfRule type="expression" dxfId="5186" priority="5257">
      <formula>AND($F$3="JANUARY",W28&lt;$A$1)</formula>
    </cfRule>
    <cfRule type="expression" dxfId="5185" priority="5256">
      <formula>AND($F$3="FEBRUARY",W28&lt;$A$1)</formula>
    </cfRule>
    <cfRule type="expression" dxfId="5184" priority="5255">
      <formula>AND($F$3="MARCH",W28&lt;$A$1)</formula>
    </cfRule>
    <cfRule type="expression" dxfId="5183" priority="5254">
      <formula>AND($F$3="APRIL",W28&lt;$A$1)</formula>
    </cfRule>
    <cfRule type="expression" dxfId="5182" priority="5253">
      <formula>AND($F$3="MAY",W28&lt;$A$1)</formula>
    </cfRule>
    <cfRule type="expression" dxfId="5181" priority="5252">
      <formula>AND($F$3="JUNE",W28&lt;$A$1)</formula>
    </cfRule>
    <cfRule type="expression" dxfId="5180" priority="5251">
      <formula>X27=1</formula>
    </cfRule>
    <cfRule type="expression" dxfId="5179" priority="5266">
      <formula>W28=$A$1</formula>
    </cfRule>
    <cfRule type="expression" dxfId="5178" priority="5263">
      <formula>AND($F$3="JULY",W28&lt;$A$1)</formula>
    </cfRule>
  </conditionalFormatting>
  <conditionalFormatting sqref="Q31:X31">
    <cfRule type="expression" dxfId="5177" priority="5241">
      <formula>AND($F$3="APRIL",W28&lt;$A$1)</formula>
    </cfRule>
    <cfRule type="expression" dxfId="5176" priority="5242">
      <formula>AND($F$3="MARCH",W28&lt;$A$1)</formula>
    </cfRule>
    <cfRule type="expression" dxfId="5175" priority="5243">
      <formula>AND($F$3="FEBRUARY",W28&lt;$A$1)</formula>
    </cfRule>
    <cfRule type="expression" dxfId="5174" priority="5249">
      <formula>AND($F$3="AUGUST",W28&lt;$A$1)</formula>
    </cfRule>
    <cfRule type="expression" dxfId="5173" priority="5248">
      <formula>AND($F$3="SEPTEMBER",W28&lt;$A$1)</formula>
    </cfRule>
    <cfRule type="expression" dxfId="5172" priority="5250">
      <formula>AND($F$3="JULY",W28&lt;$A$1)</formula>
    </cfRule>
    <cfRule type="expression" dxfId="5171" priority="5247">
      <formula>AND($F$3="OCTOBER",W28&lt;$A$1)</formula>
    </cfRule>
    <cfRule type="expression" dxfId="5170" priority="5246">
      <formula>AND($F$3="NOVEMBER",W28&lt;$A$1)</formula>
    </cfRule>
    <cfRule type="expression" dxfId="5169" priority="5245">
      <formula>AND($F$3="DECEMBER",W28&lt;$A$1)</formula>
    </cfRule>
    <cfRule type="expression" dxfId="5168" priority="5244">
      <formula>AND($F$3="JANUARY",W28&lt;$A$1)</formula>
    </cfRule>
    <cfRule type="expression" dxfId="5167" priority="5240">
      <formula>AND($F$3="MAY",W28&lt;$A$1)</formula>
    </cfRule>
    <cfRule type="expression" dxfId="5166" priority="5239">
      <formula>AND($F$3="JUNE",W28&lt;$A$1)</formula>
    </cfRule>
    <cfRule type="expression" dxfId="5165" priority="5238">
      <formula>X27=1</formula>
    </cfRule>
    <cfRule type="expression" dxfId="5164" priority="5265">
      <formula>W28=$A$1</formula>
    </cfRule>
  </conditionalFormatting>
  <conditionalFormatting sqref="Q32:X32">
    <cfRule type="expression" dxfId="5163" priority="5226">
      <formula>AND($F$3="JUNE",W28&lt;$A$1)</formula>
    </cfRule>
    <cfRule type="expression" dxfId="5162" priority="5227">
      <formula>AND($F$3="MAY",W28&lt;$A$1)</formula>
    </cfRule>
    <cfRule type="expression" dxfId="5161" priority="5228">
      <formula>AND($F$3="APRIL",W28&lt;$A$1)</formula>
    </cfRule>
    <cfRule type="expression" dxfId="5160" priority="5229">
      <formula>AND($F$3="MARCH",W28&lt;$A$1)</formula>
    </cfRule>
    <cfRule type="expression" dxfId="5159" priority="5230">
      <formula>AND($F$3="FEBRUARY",W28&lt;$A$1)</formula>
    </cfRule>
    <cfRule type="expression" dxfId="5158" priority="5231">
      <formula>AND($F$3="JANUARY",W28&lt;$A$1)</formula>
    </cfRule>
    <cfRule type="expression" dxfId="5157" priority="5232">
      <formula>AND($F$3="DECEMBER",W28&lt;$A$1)</formula>
    </cfRule>
    <cfRule type="expression" dxfId="5156" priority="5233">
      <formula>AND($F$3="NOVEMBER",W28&lt;$A$1)</formula>
    </cfRule>
    <cfRule type="expression" dxfId="5155" priority="5234">
      <formula>AND($F$3="OCTOBER",W28&lt;$A$1)</formula>
    </cfRule>
    <cfRule type="expression" dxfId="5154" priority="5237">
      <formula>AND($F$3="JULY",W28&lt;$A$1)</formula>
    </cfRule>
    <cfRule type="expression" dxfId="5153" priority="5235">
      <formula>AND($F$3="SEPTEMBER",W28&lt;$A$1)</formula>
    </cfRule>
    <cfRule type="expression" dxfId="5152" priority="5264">
      <formula>W28=$A$1</formula>
    </cfRule>
    <cfRule type="expression" dxfId="5151" priority="5225">
      <formula>X27=1</formula>
    </cfRule>
    <cfRule type="expression" dxfId="5150" priority="5236">
      <formula>AND($F$3="AUGUST",W28&lt;$A$1)</formula>
    </cfRule>
  </conditionalFormatting>
  <conditionalFormatting sqref="Q35:X35">
    <cfRule type="expression" dxfId="5149" priority="5213">
      <formula>AND($F$3="JULY",W34&lt;$A$1)</formula>
    </cfRule>
    <cfRule type="expression" dxfId="5148" priority="5212">
      <formula>W34=$A$1</formula>
    </cfRule>
    <cfRule type="expression" dxfId="5147" priority="5197">
      <formula>AND($F$3="AUGUST",W34&lt;$A$1)</formula>
    </cfRule>
    <cfRule type="expression" dxfId="5146" priority="5196">
      <formula>AND($F$3="SEPTEMBER",W34&lt;$A$1)</formula>
    </cfRule>
    <cfRule type="expression" dxfId="5145" priority="5195">
      <formula>AND($F$3="OCTOBER",W34&lt;$A$1)</formula>
    </cfRule>
    <cfRule type="expression" dxfId="5144" priority="5194">
      <formula>AND($F$3="NOVEMBER",W34&lt;$A$1)</formula>
    </cfRule>
    <cfRule type="expression" dxfId="5143" priority="5193">
      <formula>AND($F$3="DECEMBER",W34&lt;$A$1)</formula>
    </cfRule>
    <cfRule type="expression" dxfId="5142" priority="5192">
      <formula>AND($F$3="JANUARY",W34&lt;$A$1)</formula>
    </cfRule>
    <cfRule type="expression" dxfId="5141" priority="5191">
      <formula>AND($F$3="FEBRUARY",W34&lt;$A$1)</formula>
    </cfRule>
    <cfRule type="expression" dxfId="5140" priority="5190">
      <formula>AND($F$3="MARCH",W34&lt;$A$1)</formula>
    </cfRule>
    <cfRule type="expression" dxfId="5139" priority="5189">
      <formula>AND($F$3="APRIL",W34&lt;$A$1)</formula>
    </cfRule>
    <cfRule type="expression" dxfId="5138" priority="5188">
      <formula>AND($F$3="MAY",W34&lt;$A$1)</formula>
    </cfRule>
    <cfRule type="expression" dxfId="5137" priority="5187">
      <formula>AND($F$3="JUNE",W34&lt;$A$1)</formula>
    </cfRule>
    <cfRule type="expression" dxfId="5136" priority="5184">
      <formula>X33=1</formula>
    </cfRule>
  </conditionalFormatting>
  <conditionalFormatting sqref="Q36:X36">
    <cfRule type="expression" dxfId="5135" priority="5169">
      <formula>X33=1</formula>
    </cfRule>
    <cfRule type="expression" dxfId="5134" priority="5171">
      <formula>AND($F$3="MAY",W34&lt;$A$1)</formula>
    </cfRule>
    <cfRule type="expression" dxfId="5133" priority="5181">
      <formula>AND($F$3="JULY",W34&lt;$A$1)</formula>
    </cfRule>
    <cfRule type="expression" dxfId="5132" priority="5180">
      <formula>AND($F$3="AUGUST",W34&lt;$A$1)</formula>
    </cfRule>
    <cfRule type="expression" dxfId="5131" priority="5179">
      <formula>AND($F$3="SEPTEMBER",W34&lt;$A$1)</formula>
    </cfRule>
    <cfRule type="expression" dxfId="5130" priority="5178">
      <formula>AND($F$3="OCTOBER",W34&lt;$A$1)</formula>
    </cfRule>
    <cfRule type="expression" dxfId="5129" priority="5177">
      <formula>AND($F$3="NOVEMBER",W34&lt;$A$1)</formula>
    </cfRule>
    <cfRule type="expression" dxfId="5128" priority="5176">
      <formula>AND($F$3="DECEMBER",W34&lt;$A$1)</formula>
    </cfRule>
    <cfRule type="expression" dxfId="5127" priority="5175">
      <formula>AND($F$3="JANUARY",W34&lt;$A$1)</formula>
    </cfRule>
    <cfRule type="expression" dxfId="5126" priority="5174">
      <formula>AND($F$3="FEBRUARY",W34&lt;$A$1)</formula>
    </cfRule>
    <cfRule type="expression" dxfId="5125" priority="5173">
      <formula>AND($F$3="MARCH",W34&lt;$A$1)</formula>
    </cfRule>
    <cfRule type="expression" dxfId="5124" priority="5172">
      <formula>AND($F$3="APRIL",W34&lt;$A$1)</formula>
    </cfRule>
    <cfRule type="expression" dxfId="5123" priority="5170">
      <formula>AND($F$3="JUNE",W34&lt;$A$1)</formula>
    </cfRule>
    <cfRule type="expression" dxfId="5122" priority="5183">
      <formula>W34=$A$1</formula>
    </cfRule>
  </conditionalFormatting>
  <conditionalFormatting sqref="Q37:X37">
    <cfRule type="expression" dxfId="5121" priority="5165">
      <formula>AND($F$3="OCTOBER",W34&lt;$A$1)</formula>
    </cfRule>
    <cfRule type="expression" dxfId="5120" priority="5166">
      <formula>AND($F$3="SEPTEMBER",W34&lt;$A$1)</formula>
    </cfRule>
    <cfRule type="expression" dxfId="5119" priority="5167">
      <formula>AND($F$3="AUGUST",W34&lt;$A$1)</formula>
    </cfRule>
    <cfRule type="expression" dxfId="5118" priority="5168">
      <formula>AND($F$3="JULY",W34&lt;$A$1)</formula>
    </cfRule>
    <cfRule type="expression" dxfId="5117" priority="5156">
      <formula>X33=1</formula>
    </cfRule>
    <cfRule type="expression" dxfId="5116" priority="5157">
      <formula>AND($F$3="JUNE",W34&lt;$A$1)</formula>
    </cfRule>
    <cfRule type="expression" dxfId="5115" priority="5158">
      <formula>AND($F$3="MAY",W34&lt;$A$1)</formula>
    </cfRule>
    <cfRule type="expression" dxfId="5114" priority="5159">
      <formula>AND($F$3="APRIL",W34&lt;$A$1)</formula>
    </cfRule>
    <cfRule type="expression" dxfId="5113" priority="5160">
      <formula>AND($F$3="MARCH",W34&lt;$A$1)</formula>
    </cfRule>
    <cfRule type="expression" dxfId="5112" priority="5161">
      <formula>AND($F$3="FEBRUARY",W34&lt;$A$1)</formula>
    </cfRule>
    <cfRule type="expression" dxfId="5111" priority="5162">
      <formula>AND($F$3="JANUARY",W34&lt;$A$1)</formula>
    </cfRule>
    <cfRule type="expression" dxfId="5110" priority="5163">
      <formula>AND($F$3="DECEMBER",W34&lt;$A$1)</formula>
    </cfRule>
    <cfRule type="expression" dxfId="5109" priority="5164">
      <formula>AND($F$3="NOVEMBER",W34&lt;$A$1)</formula>
    </cfRule>
    <cfRule type="expression" dxfId="5108" priority="5182">
      <formula>W34=$A$1</formula>
    </cfRule>
  </conditionalFormatting>
  <conditionalFormatting sqref="Q38:X38">
    <cfRule type="expression" dxfId="5107" priority="1859">
      <formula>AND($F$3="DECEMBER",W34&lt;$A$1)</formula>
    </cfRule>
    <cfRule type="expression" dxfId="5106" priority="1865">
      <formula>W34=$A$1</formula>
    </cfRule>
    <cfRule type="expression" dxfId="5105" priority="1853">
      <formula>AND($F$3="JUNE",W34&lt;$A$1)</formula>
    </cfRule>
    <cfRule type="expression" dxfId="5104" priority="1854">
      <formula>AND($F$3="MAY",W34&lt;$A$1)</formula>
    </cfRule>
    <cfRule type="expression" dxfId="5103" priority="1855">
      <formula>AND($F$3="APRIL",W34&lt;$A$1)</formula>
    </cfRule>
    <cfRule type="expression" dxfId="5102" priority="1856">
      <formula>AND($F$3="MARCH",W34&lt;$A$1)</formula>
    </cfRule>
    <cfRule type="expression" dxfId="5101" priority="1857">
      <formula>AND($F$3="FEBRUARY",W34&lt;$A$1)</formula>
    </cfRule>
    <cfRule type="expression" dxfId="5100" priority="1858">
      <formula>AND($F$3="JANUARY",W34&lt;$A$1)</formula>
    </cfRule>
    <cfRule type="expression" dxfId="5099" priority="1860">
      <formula>AND($F$3="NOVEMBER",W34&lt;$A$1)</formula>
    </cfRule>
    <cfRule type="expression" dxfId="5098" priority="1861">
      <formula>AND($F$3="OCTOBER",W34&lt;$A$1)</formula>
    </cfRule>
    <cfRule type="expression" dxfId="5097" priority="1862">
      <formula>AND($F$3="SEPTEMBER",W34&lt;$A$1)</formula>
    </cfRule>
    <cfRule type="expression" dxfId="5096" priority="1863">
      <formula>AND($F$3="AUGUST",W34&lt;$A$1)</formula>
    </cfRule>
    <cfRule type="expression" dxfId="5095" priority="1864">
      <formula>AND($F$3="JULY",W34&lt;$A$1)</formula>
    </cfRule>
    <cfRule type="expression" dxfId="5094" priority="1852">
      <formula>X33=1</formula>
    </cfRule>
  </conditionalFormatting>
  <conditionalFormatting sqref="R51">
    <cfRule type="expression" dxfId="5093" priority="18590">
      <formula>T45&lt;$B$1</formula>
    </cfRule>
    <cfRule type="expression" dxfId="5092" priority="18591">
      <formula>OR(D45=$B$1,L45=$B$1,T45=$B$1)</formula>
    </cfRule>
  </conditionalFormatting>
  <conditionalFormatting sqref="R52">
    <cfRule type="expression" dxfId="5091" priority="18595">
      <formula>OR(D45=$B$1,L45=$B$1,T45=$B$1)</formula>
    </cfRule>
    <cfRule type="expression" dxfId="5090" priority="18594">
      <formula>T45&lt;$B$1</formula>
    </cfRule>
  </conditionalFormatting>
  <conditionalFormatting sqref="R61">
    <cfRule type="expression" dxfId="5089" priority="42">
      <formula>OR(D55=$B$1,L55=$B$1,T55=$B$1)</formula>
    </cfRule>
    <cfRule type="expression" dxfId="5088" priority="41">
      <formula>T55&lt;$B$1</formula>
    </cfRule>
  </conditionalFormatting>
  <conditionalFormatting sqref="R62">
    <cfRule type="expression" dxfId="5087" priority="43">
      <formula>T55&lt;$B$1</formula>
    </cfRule>
    <cfRule type="expression" dxfId="5086" priority="44">
      <formula>OR(D55=$B$1,L55=$B$1,T55=$B$1)</formula>
    </cfRule>
  </conditionalFormatting>
  <conditionalFormatting sqref="W4:X4 BG10:BH10 BP10:BQ10 BY10:BZ10 BG16:BH16 BP16:BQ16 BY16:BZ16 BG22:BH22 BP22:BQ22 BY22:BZ22">
    <cfRule type="expression" dxfId="5085" priority="8173">
      <formula>$F$3="JULY"</formula>
    </cfRule>
    <cfRule type="expression" dxfId="5084" priority="8146">
      <formula>X3=1</formula>
    </cfRule>
    <cfRule type="expression" dxfId="5083" priority="8147">
      <formula>W4=$A$1</formula>
    </cfRule>
  </conditionalFormatting>
  <conditionalFormatting sqref="W10:X10">
    <cfRule type="expression" dxfId="5082" priority="5548">
      <formula>$F$3="APRIL"</formula>
    </cfRule>
    <cfRule type="expression" dxfId="5081" priority="5547">
      <formula>$F$3="MAY"</formula>
    </cfRule>
    <cfRule type="expression" dxfId="5080" priority="5546">
      <formula>$F$3="JUNE"</formula>
    </cfRule>
    <cfRule type="expression" dxfId="5079" priority="5530">
      <formula>$F$3="JULY"</formula>
    </cfRule>
    <cfRule type="expression" dxfId="5078" priority="5518">
      <formula>W10=$A$1</formula>
    </cfRule>
    <cfRule type="expression" dxfId="5077" priority="5517">
      <formula>X9=1</formula>
    </cfRule>
    <cfRule type="expression" dxfId="5076" priority="5556">
      <formula>$F$3="AUGUST"</formula>
    </cfRule>
    <cfRule type="expression" dxfId="5075" priority="5555">
      <formula>$F$3="SEPTEMBER"</formula>
    </cfRule>
    <cfRule type="expression" dxfId="5074" priority="5554">
      <formula>$F$3="OCTOBER"</formula>
    </cfRule>
    <cfRule type="expression" dxfId="5073" priority="5553">
      <formula>$F$3="NOVEMBER"</formula>
    </cfRule>
    <cfRule type="expression" dxfId="5072" priority="5549">
      <formula>$F$3="MARCH"</formula>
    </cfRule>
    <cfRule type="expression" dxfId="5071" priority="5551">
      <formula>$F$3="JANUARY"</formula>
    </cfRule>
    <cfRule type="expression" dxfId="5070" priority="5550">
      <formula>$F$3="FEBRUARY"</formula>
    </cfRule>
    <cfRule type="expression" dxfId="5069" priority="5552">
      <formula>$F$3="DECEMBER"</formula>
    </cfRule>
  </conditionalFormatting>
  <conditionalFormatting sqref="W16:X16">
    <cfRule type="expression" dxfId="5068" priority="5465">
      <formula>$F$3="APRIL"</formula>
    </cfRule>
    <cfRule type="expression" dxfId="5067" priority="5467">
      <formula>$F$3="FEBRUARY"</formula>
    </cfRule>
    <cfRule type="expression" dxfId="5066" priority="5466">
      <formula>$F$3="MARCH"</formula>
    </cfRule>
    <cfRule type="expression" dxfId="5065" priority="5468">
      <formula>$F$3="JANUARY"</formula>
    </cfRule>
    <cfRule type="expression" dxfId="5064" priority="5434">
      <formula>X15=1</formula>
    </cfRule>
    <cfRule type="expression" dxfId="5063" priority="5435">
      <formula>W16=$A$1</formula>
    </cfRule>
    <cfRule type="expression" dxfId="5062" priority="5469">
      <formula>$F$3="DECEMBER"</formula>
    </cfRule>
    <cfRule type="expression" dxfId="5061" priority="5470">
      <formula>$F$3="NOVEMBER"</formula>
    </cfRule>
    <cfRule type="expression" dxfId="5060" priority="5471">
      <formula>$F$3="OCTOBER"</formula>
    </cfRule>
    <cfRule type="expression" dxfId="5059" priority="5472">
      <formula>$F$3="SEPTEMBER"</formula>
    </cfRule>
    <cfRule type="expression" dxfId="5058" priority="5473">
      <formula>$F$3="AUGUST"</formula>
    </cfRule>
    <cfRule type="expression" dxfId="5057" priority="5463">
      <formula>$F$3="JUNE"</formula>
    </cfRule>
    <cfRule type="expression" dxfId="5056" priority="5447">
      <formula>$F$3="JULY"</formula>
    </cfRule>
    <cfRule type="expression" dxfId="5055" priority="5464">
      <formula>$F$3="MAY"</formula>
    </cfRule>
  </conditionalFormatting>
  <conditionalFormatting sqref="W22:X22">
    <cfRule type="expression" dxfId="5054" priority="5388">
      <formula>$F$3="OCTOBER"</formula>
    </cfRule>
    <cfRule type="expression" dxfId="5053" priority="5387">
      <formula>$F$3="NOVEMBER"</formula>
    </cfRule>
    <cfRule type="expression" dxfId="5052" priority="5386">
      <formula>$F$3="DECEMBER"</formula>
    </cfRule>
    <cfRule type="expression" dxfId="5051" priority="5385">
      <formula>$F$3="JANUARY"</formula>
    </cfRule>
    <cfRule type="expression" dxfId="5050" priority="5384">
      <formula>$F$3="FEBRUARY"</formula>
    </cfRule>
    <cfRule type="expression" dxfId="5049" priority="5383">
      <formula>$F$3="MARCH"</formula>
    </cfRule>
    <cfRule type="expression" dxfId="5048" priority="5381">
      <formula>$F$3="MAY"</formula>
    </cfRule>
    <cfRule type="expression" dxfId="5047" priority="5380">
      <formula>$F$3="JUNE"</formula>
    </cfRule>
    <cfRule type="expression" dxfId="5046" priority="5364">
      <formula>$F$3="JULY"</formula>
    </cfRule>
    <cfRule type="expression" dxfId="5045" priority="5352">
      <formula>W22=$A$1</formula>
    </cfRule>
    <cfRule type="expression" dxfId="5044" priority="5351">
      <formula>X21=1</formula>
    </cfRule>
    <cfRule type="expression" dxfId="5043" priority="5382">
      <formula>$F$3="APRIL"</formula>
    </cfRule>
    <cfRule type="expression" dxfId="5042" priority="5390">
      <formula>$F$3="AUGUST"</formula>
    </cfRule>
    <cfRule type="expression" dxfId="5041" priority="5389">
      <formula>$F$3="SEPTEMBER"</formula>
    </cfRule>
  </conditionalFormatting>
  <conditionalFormatting sqref="W28:X28">
    <cfRule type="expression" dxfId="5040" priority="2052">
      <formula>$F$3="MAY"</formula>
    </cfRule>
    <cfRule type="expression" dxfId="5039" priority="2059">
      <formula>$F$3="OCTOBER"</formula>
    </cfRule>
    <cfRule type="expression" dxfId="5038" priority="2048">
      <formula>X27=1</formula>
    </cfRule>
    <cfRule type="expression" dxfId="5037" priority="2054">
      <formula>$F$3="MARCH"</formula>
    </cfRule>
    <cfRule type="expression" dxfId="5036" priority="2055">
      <formula>$F$3="FEBRUARY"</formula>
    </cfRule>
    <cfRule type="expression" dxfId="5035" priority="2053">
      <formula>$F$3="APRIL"</formula>
    </cfRule>
    <cfRule type="expression" dxfId="5034" priority="2049">
      <formula>W28=$A$1</formula>
    </cfRule>
    <cfRule type="expression" dxfId="5033" priority="2061">
      <formula>$F$3="AUGUST"</formula>
    </cfRule>
    <cfRule type="expression" dxfId="5032" priority="2060">
      <formula>$F$3="SEPTEMBER"</formula>
    </cfRule>
    <cfRule type="expression" dxfId="5031" priority="2058">
      <formula>$F$3="NOVEMBER"</formula>
    </cfRule>
    <cfRule type="expression" dxfId="5030" priority="2056">
      <formula>$F$3="JANUARY"</formula>
    </cfRule>
    <cfRule type="expression" dxfId="5029" priority="2057">
      <formula>$F$3="DECEMBER"</formula>
    </cfRule>
    <cfRule type="expression" dxfId="5028" priority="2051">
      <formula>$F$3="JUNE"</formula>
    </cfRule>
    <cfRule type="expression" dxfId="5027" priority="2050">
      <formula>$F$3="JULY"</formula>
    </cfRule>
  </conditionalFormatting>
  <conditionalFormatting sqref="W34:X34">
    <cfRule type="expression" dxfId="5026" priority="2045">
      <formula>$F$3="OCTOBER"</formula>
    </cfRule>
    <cfRule type="expression" dxfId="5025" priority="2044">
      <formula>$F$3="NOVEMBER"</formula>
    </cfRule>
    <cfRule type="expression" dxfId="5024" priority="2043">
      <formula>$F$3="DECEMBER"</formula>
    </cfRule>
    <cfRule type="expression" dxfId="5023" priority="2042">
      <formula>$F$3="JANUARY"</formula>
    </cfRule>
    <cfRule type="expression" dxfId="5022" priority="2040">
      <formula>$F$3="MARCH"</formula>
    </cfRule>
    <cfRule type="expression" dxfId="5021" priority="2039">
      <formula>$F$3="APRIL"</formula>
    </cfRule>
    <cfRule type="expression" dxfId="5020" priority="2038">
      <formula>$F$3="MAY"</formula>
    </cfRule>
    <cfRule type="expression" dxfId="5019" priority="2037">
      <formula>$F$3="JUNE"</formula>
    </cfRule>
    <cfRule type="expression" dxfId="5018" priority="2036">
      <formula>$F$3="JULY"</formula>
    </cfRule>
    <cfRule type="expression" dxfId="5017" priority="2034">
      <formula>X33=1</formula>
    </cfRule>
    <cfRule type="expression" dxfId="5016" priority="2035">
      <formula>W34=$A$1</formula>
    </cfRule>
    <cfRule type="expression" dxfId="5015" priority="2047">
      <formula>$F$3="AUGUST"</formula>
    </cfRule>
    <cfRule type="expression" dxfId="5014" priority="2041">
      <formula>$F$3="FEBRUARY"</formula>
    </cfRule>
    <cfRule type="expression" dxfId="5013" priority="2046">
      <formula>$F$3="SEPTEMBER"</formula>
    </cfRule>
  </conditionalFormatting>
  <conditionalFormatting sqref="Z4:AE4">
    <cfRule type="expression" dxfId="5012" priority="1801">
      <formula>$F$3="JULY"</formula>
    </cfRule>
    <cfRule type="expression" dxfId="5011" priority="1798">
      <formula>$F$3="OCTOBER"</formula>
    </cfRule>
    <cfRule type="expression" dxfId="5010" priority="1796">
      <formula>$F$3="DECEMBER"</formula>
    </cfRule>
    <cfRule type="expression" dxfId="5009" priority="1795">
      <formula>$F$3="JANUARY"</formula>
    </cfRule>
    <cfRule type="expression" dxfId="5008" priority="1794">
      <formula>$F$3="FEBRUARY"</formula>
    </cfRule>
    <cfRule type="expression" dxfId="5007" priority="1793">
      <formula>$F$3="MARCH"</formula>
    </cfRule>
    <cfRule type="expression" dxfId="5006" priority="1792">
      <formula>$F$3="APRIL"</formula>
    </cfRule>
    <cfRule type="expression" dxfId="5005" priority="1791">
      <formula>$F$3="MAY"</formula>
    </cfRule>
    <cfRule type="expression" dxfId="5004" priority="1790">
      <formula>$F$3="JUNE"</formula>
    </cfRule>
    <cfRule type="expression" dxfId="5003" priority="1789">
      <formula>AF4=$A$1</formula>
    </cfRule>
    <cfRule type="expression" dxfId="5002" priority="1788">
      <formula>AG3=1</formula>
    </cfRule>
    <cfRule type="expression" dxfId="5001" priority="1799">
      <formula>$F$3="SEPTEMBER"</formula>
    </cfRule>
    <cfRule type="expression" dxfId="5000" priority="1800">
      <formula>$F$3="AUGUST"</formula>
    </cfRule>
    <cfRule type="expression" dxfId="4999" priority="1797">
      <formula>$F$3="NOVEMBER"</formula>
    </cfRule>
  </conditionalFormatting>
  <conditionalFormatting sqref="Z10:AE10">
    <cfRule type="expression" dxfId="4998" priority="1707">
      <formula>$F$3="MAY"</formula>
    </cfRule>
    <cfRule type="expression" dxfId="4997" priority="1708">
      <formula>$F$3="APRIL"</formula>
    </cfRule>
    <cfRule type="expression" dxfId="4996" priority="1709">
      <formula>$F$3="MARCH"</formula>
    </cfRule>
    <cfRule type="expression" dxfId="4995" priority="1710">
      <formula>$F$3="FEBRUARY"</formula>
    </cfRule>
    <cfRule type="expression" dxfId="4994" priority="1711">
      <formula>$F$3="JANUARY"</formula>
    </cfRule>
    <cfRule type="expression" dxfId="4993" priority="1712">
      <formula>$F$3="DECEMBER"</formula>
    </cfRule>
    <cfRule type="expression" dxfId="4992" priority="1713">
      <formula>$F$3="NOVEMBER"</formula>
    </cfRule>
    <cfRule type="expression" dxfId="4991" priority="1705">
      <formula>AF10=$A$1</formula>
    </cfRule>
    <cfRule type="expression" dxfId="4990" priority="1714">
      <formula>$F$3="OCTOBER"</formula>
    </cfRule>
    <cfRule type="expression" dxfId="4989" priority="1715">
      <formula>$F$3="SEPTEMBER"</formula>
    </cfRule>
    <cfRule type="expression" dxfId="4988" priority="1706">
      <formula>$F$3="JUNE"</formula>
    </cfRule>
    <cfRule type="expression" dxfId="4987" priority="1704">
      <formula>AG9=1</formula>
    </cfRule>
    <cfRule type="expression" dxfId="4986" priority="1717">
      <formula>$F$3="JULY"</formula>
    </cfRule>
    <cfRule type="expression" dxfId="4985" priority="1716">
      <formula>$F$3="AUGUST"</formula>
    </cfRule>
  </conditionalFormatting>
  <conditionalFormatting sqref="Z16:AE16">
    <cfRule type="expression" dxfId="4984" priority="1648">
      <formula>AF16=$A$1</formula>
    </cfRule>
    <cfRule type="expression" dxfId="4983" priority="1647">
      <formula>AG15=1</formula>
    </cfRule>
    <cfRule type="expression" dxfId="4982" priority="1649">
      <formula>$F$3="JUNE"</formula>
    </cfRule>
    <cfRule type="expression" dxfId="4981" priority="1656">
      <formula>$F$3="NOVEMBER"</formula>
    </cfRule>
    <cfRule type="expression" dxfId="4980" priority="1657">
      <formula>$F$3="OCTOBER"</formula>
    </cfRule>
    <cfRule type="expression" dxfId="4979" priority="1658">
      <formula>$F$3="SEPTEMBER"</formula>
    </cfRule>
    <cfRule type="expression" dxfId="4978" priority="1659">
      <formula>$F$3="AUGUST"</formula>
    </cfRule>
    <cfRule type="expression" dxfId="4977" priority="1655">
      <formula>$F$3="DECEMBER"</formula>
    </cfRule>
    <cfRule type="expression" dxfId="4976" priority="1654">
      <formula>$F$3="JANUARY"</formula>
    </cfRule>
    <cfRule type="expression" dxfId="4975" priority="1653">
      <formula>$F$3="FEBRUARY"</formula>
    </cfRule>
    <cfRule type="expression" dxfId="4974" priority="1652">
      <formula>$F$3="MARCH"</formula>
    </cfRule>
    <cfRule type="expression" dxfId="4973" priority="1651">
      <formula>$F$3="APRIL"</formula>
    </cfRule>
    <cfRule type="expression" dxfId="4972" priority="1650">
      <formula>$F$3="MAY"</formula>
    </cfRule>
    <cfRule type="expression" dxfId="4971" priority="1660">
      <formula>$F$3="JULY"</formula>
    </cfRule>
  </conditionalFormatting>
  <conditionalFormatting sqref="Z22:AE22">
    <cfRule type="expression" dxfId="4970" priority="1590">
      <formula>AG21=1</formula>
    </cfRule>
    <cfRule type="expression" dxfId="4969" priority="1591">
      <formula>AF22=$A$1</formula>
    </cfRule>
    <cfRule type="expression" dxfId="4968" priority="1592">
      <formula>$F$3="JUNE"</formula>
    </cfRule>
    <cfRule type="expression" dxfId="4967" priority="1593">
      <formula>$F$3="MAY"</formula>
    </cfRule>
    <cfRule type="expression" dxfId="4966" priority="1594">
      <formula>$F$3="APRIL"</formula>
    </cfRule>
    <cfRule type="expression" dxfId="4965" priority="1595">
      <formula>$F$3="MARCH"</formula>
    </cfRule>
    <cfRule type="expression" dxfId="4964" priority="1597">
      <formula>$F$3="JANUARY"</formula>
    </cfRule>
    <cfRule type="expression" dxfId="4963" priority="1599">
      <formula>$F$3="NOVEMBER"</formula>
    </cfRule>
    <cfRule type="expression" dxfId="4962" priority="1600">
      <formula>$F$3="OCTOBER"</formula>
    </cfRule>
    <cfRule type="expression" dxfId="4961" priority="1601">
      <formula>$F$3="SEPTEMBER"</formula>
    </cfRule>
    <cfRule type="expression" dxfId="4960" priority="1602">
      <formula>$F$3="AUGUST"</formula>
    </cfRule>
    <cfRule type="expression" dxfId="4959" priority="1603">
      <formula>$F$3="JULY"</formula>
    </cfRule>
    <cfRule type="expression" dxfId="4958" priority="1596">
      <formula>$F$3="FEBRUARY"</formula>
    </cfRule>
    <cfRule type="expression" dxfId="4957" priority="1598">
      <formula>$F$3="DECEMBER"</formula>
    </cfRule>
  </conditionalFormatting>
  <conditionalFormatting sqref="Z28:AE28">
    <cfRule type="expression" dxfId="4956" priority="1539">
      <formula>$F$3="FEBRUARY"</formula>
    </cfRule>
    <cfRule type="expression" dxfId="4955" priority="1538">
      <formula>$F$3="MARCH"</formula>
    </cfRule>
    <cfRule type="expression" dxfId="4954" priority="1533">
      <formula>AG27=1</formula>
    </cfRule>
    <cfRule type="expression" dxfId="4953" priority="1534">
      <formula>AF28=$A$1</formula>
    </cfRule>
    <cfRule type="expression" dxfId="4952" priority="1535">
      <formula>$F$3="JUNE"</formula>
    </cfRule>
    <cfRule type="expression" dxfId="4951" priority="1536">
      <formula>$F$3="MAY"</formula>
    </cfRule>
    <cfRule type="expression" dxfId="4950" priority="1537">
      <formula>$F$3="APRIL"</formula>
    </cfRule>
    <cfRule type="expression" dxfId="4949" priority="1540">
      <formula>$F$3="JANUARY"</formula>
    </cfRule>
    <cfRule type="expression" dxfId="4948" priority="1541">
      <formula>$F$3="DECEMBER"</formula>
    </cfRule>
    <cfRule type="expression" dxfId="4947" priority="1542">
      <formula>$F$3="NOVEMBER"</formula>
    </cfRule>
    <cfRule type="expression" dxfId="4946" priority="1543">
      <formula>$F$3="OCTOBER"</formula>
    </cfRule>
    <cfRule type="expression" dxfId="4945" priority="1544">
      <formula>$F$3="SEPTEMBER"</formula>
    </cfRule>
    <cfRule type="expression" dxfId="4944" priority="1545">
      <formula>$F$3="AUGUST"</formula>
    </cfRule>
    <cfRule type="expression" dxfId="4943" priority="1546">
      <formula>$F$3="JULY"</formula>
    </cfRule>
  </conditionalFormatting>
  <conditionalFormatting sqref="Z34:AE34">
    <cfRule type="expression" dxfId="4942" priority="1488">
      <formula>$F$3="AUGUST"</formula>
    </cfRule>
    <cfRule type="expression" dxfId="4941" priority="1489">
      <formula>$F$3="JULY"</formula>
    </cfRule>
    <cfRule type="expression" dxfId="4940" priority="1487">
      <formula>$F$3="SEPTEMBER"</formula>
    </cfRule>
    <cfRule type="expression" dxfId="4939" priority="1486">
      <formula>$F$3="OCTOBER"</formula>
    </cfRule>
    <cfRule type="expression" dxfId="4938" priority="1485">
      <formula>$F$3="NOVEMBER"</formula>
    </cfRule>
    <cfRule type="expression" dxfId="4937" priority="1484">
      <formula>$F$3="DECEMBER"</formula>
    </cfRule>
    <cfRule type="expression" dxfId="4936" priority="1483">
      <formula>$F$3="JANUARY"</formula>
    </cfRule>
    <cfRule type="expression" dxfId="4935" priority="1482">
      <formula>$F$3="FEBRUARY"</formula>
    </cfRule>
    <cfRule type="expression" dxfId="4934" priority="1481">
      <formula>$F$3="MARCH"</formula>
    </cfRule>
    <cfRule type="expression" dxfId="4933" priority="1480">
      <formula>$F$3="APRIL"</formula>
    </cfRule>
    <cfRule type="expression" dxfId="4932" priority="1479">
      <formula>$F$3="MAY"</formula>
    </cfRule>
    <cfRule type="expression" dxfId="4931" priority="1478">
      <formula>$F$3="JUNE"</formula>
    </cfRule>
    <cfRule type="expression" dxfId="4930" priority="1477">
      <formula>AF34=$A$1</formula>
    </cfRule>
    <cfRule type="expression" dxfId="4929" priority="1476">
      <formula>AG33=1</formula>
    </cfRule>
  </conditionalFormatting>
  <conditionalFormatting sqref="Z5:AG5">
    <cfRule type="expression" dxfId="4928" priority="5143">
      <formula>AF4=$A$1</formula>
    </cfRule>
    <cfRule type="expression" dxfId="4927" priority="5144">
      <formula>AND($F$3="JULY",AF4&lt;$A$1)</formula>
    </cfRule>
    <cfRule type="expression" dxfId="4926" priority="5122">
      <formula>AND($F$3="FEBRUARY",AF4&lt;$A$1)</formula>
    </cfRule>
    <cfRule type="expression" dxfId="4925" priority="5121">
      <formula>AND($F$3="MARCH",AF4&lt;$A$1)</formula>
    </cfRule>
    <cfRule type="expression" dxfId="4924" priority="5120">
      <formula>AND($F$3="APRIL",AF4&lt;$A$1)</formula>
    </cfRule>
    <cfRule type="expression" dxfId="4923" priority="5119">
      <formula>AND($F$3="MAY",AF4&lt;$A$1)</formula>
    </cfRule>
    <cfRule type="expression" dxfId="4922" priority="5118">
      <formula>AND($F$3="JUNE",AF4&lt;$A$1)</formula>
    </cfRule>
    <cfRule type="expression" dxfId="4921" priority="5115">
      <formula>AG3=1</formula>
    </cfRule>
    <cfRule type="expression" dxfId="4920" priority="5123">
      <formula>AND($F$3="JANUARY",AF4&lt;$A$1)</formula>
    </cfRule>
    <cfRule type="expression" dxfId="4919" priority="5128">
      <formula>AND($F$3="AUGUST",AF4&lt;$A$1)</formula>
    </cfRule>
    <cfRule type="expression" dxfId="4918" priority="5124">
      <formula>AND($F$3="DECEMBER",AF4&lt;$A$1)</formula>
    </cfRule>
    <cfRule type="expression" dxfId="4917" priority="5125">
      <formula>AND($F$3="NOVEMBER",AF4&lt;$A$1)</formula>
    </cfRule>
    <cfRule type="expression" dxfId="4916" priority="5126">
      <formula>AND($F$3="OCTOBER",AF4&lt;$A$1)</formula>
    </cfRule>
    <cfRule type="expression" dxfId="4915" priority="5127">
      <formula>AND($F$3="SEPTEMBER",AF4&lt;$A$1)</formula>
    </cfRule>
  </conditionalFormatting>
  <conditionalFormatting sqref="Z6:AG6">
    <cfRule type="expression" dxfId="4914" priority="5103">
      <formula>AND($F$3="MARCH",AF4&lt;$A$1)</formula>
    </cfRule>
    <cfRule type="expression" dxfId="4913" priority="5109">
      <formula>AND($F$3="SEPTEMBER",AF4&lt;$A$1)</formula>
    </cfRule>
    <cfRule type="expression" dxfId="4912" priority="5100">
      <formula>AND($F$3="JUNE",AF4&lt;$A$1)</formula>
    </cfRule>
    <cfRule type="expression" dxfId="4911" priority="5099">
      <formula>AG3=1</formula>
    </cfRule>
    <cfRule type="expression" dxfId="4910" priority="5104">
      <formula>AND($F$3="FEBRUARY",AF4&lt;$A$1)</formula>
    </cfRule>
    <cfRule type="expression" dxfId="4909" priority="5114">
      <formula>AF4=$A$1</formula>
    </cfRule>
    <cfRule type="expression" dxfId="4908" priority="5102">
      <formula>AND($F$3="APRIL",AF4&lt;$A$1)</formula>
    </cfRule>
    <cfRule type="expression" dxfId="4907" priority="5101">
      <formula>AND($F$3="MAY",AF4&lt;$A$1)</formula>
    </cfRule>
    <cfRule type="expression" dxfId="4906" priority="5111">
      <formula>AND($F$3="JULY",AF4&lt;$A$1)</formula>
    </cfRule>
    <cfRule type="expression" dxfId="4905" priority="5110">
      <formula>AND($F$3="AUGUST",AF4&lt;$A$1)</formula>
    </cfRule>
    <cfRule type="expression" dxfId="4904" priority="5108">
      <formula>AND($F$3="OCTOBER",AF4&lt;$A$1)</formula>
    </cfRule>
    <cfRule type="expression" dxfId="4903" priority="5107">
      <formula>AND($F$3="NOVEMBER",AF4&lt;$A$1)</formula>
    </cfRule>
    <cfRule type="expression" dxfId="4902" priority="5106">
      <formula>AND($F$3="DECEMBER",AF4&lt;$A$1)</formula>
    </cfRule>
    <cfRule type="expression" dxfId="4901" priority="5105">
      <formula>AND($F$3="JANUARY",AF4&lt;$A$1)</formula>
    </cfRule>
  </conditionalFormatting>
  <conditionalFormatting sqref="Z7:AG7">
    <cfRule type="expression" dxfId="4900" priority="5095">
      <formula>AND($F$3="OCTOBER",AF4&lt;$A$1)</formula>
    </cfRule>
    <cfRule type="expression" dxfId="4899" priority="5094">
      <formula>AND($F$3="NOVEMBER",AF4&lt;$A$1)</formula>
    </cfRule>
    <cfRule type="expression" dxfId="4898" priority="5093">
      <formula>AND($F$3="DECEMBER",AF4&lt;$A$1)</formula>
    </cfRule>
    <cfRule type="expression" dxfId="4897" priority="5092">
      <formula>AND($F$3="JANUARY",AF4&lt;$A$1)</formula>
    </cfRule>
    <cfRule type="expression" dxfId="4896" priority="5091">
      <formula>AND($F$3="FEBRUARY",AF4&lt;$A$1)</formula>
    </cfRule>
    <cfRule type="expression" dxfId="4895" priority="5090">
      <formula>AND($F$3="MARCH",AF4&lt;$A$1)</formula>
    </cfRule>
    <cfRule type="expression" dxfId="4894" priority="5089">
      <formula>AND($F$3="APRIL",AF4&lt;$A$1)</formula>
    </cfRule>
    <cfRule type="expression" dxfId="4893" priority="5088">
      <formula>AND($F$3="MAY",AF4&lt;$A$1)</formula>
    </cfRule>
    <cfRule type="expression" dxfId="4892" priority="5086">
      <formula>AG3=1</formula>
    </cfRule>
    <cfRule type="expression" dxfId="4891" priority="5087">
      <formula>AND($F$3="JUNE",AF4&lt;$A$1)</formula>
    </cfRule>
    <cfRule type="expression" dxfId="4890" priority="5113">
      <formula>AF4=$A$1</formula>
    </cfRule>
    <cfRule type="expression" dxfId="4889" priority="5096">
      <formula>AND($F$3="SEPTEMBER",AF4&lt;$A$1)</formula>
    </cfRule>
    <cfRule type="expression" dxfId="4888" priority="5098">
      <formula>AND($F$3="JULY",AF4&lt;$A$1)</formula>
    </cfRule>
    <cfRule type="expression" dxfId="4887" priority="5097">
      <formula>AND($F$3="AUGUST",AF4&lt;$A$1)</formula>
    </cfRule>
  </conditionalFormatting>
  <conditionalFormatting sqref="Z8:AG8">
    <cfRule type="expression" dxfId="4886" priority="5083">
      <formula>AND($F$3="SEPTEMBER",AF4&lt;$A$1)</formula>
    </cfRule>
    <cfRule type="expression" dxfId="4885" priority="5082">
      <formula>AND($F$3="OCTOBER",AF4&lt;$A$1)</formula>
    </cfRule>
    <cfRule type="expression" dxfId="4884" priority="5081">
      <formula>AND($F$3="NOVEMBER",AF4&lt;$A$1)</formula>
    </cfRule>
    <cfRule type="expression" dxfId="4883" priority="5080">
      <formula>AND($F$3="DECEMBER",AF4&lt;$A$1)</formula>
    </cfRule>
    <cfRule type="expression" dxfId="4882" priority="5079">
      <formula>AND($F$3="JANUARY",AF4&lt;$A$1)</formula>
    </cfRule>
    <cfRule type="expression" dxfId="4881" priority="5078">
      <formula>AND($F$3="FEBRUARY",AF4&lt;$A$1)</formula>
    </cfRule>
    <cfRule type="expression" dxfId="4880" priority="5077">
      <formula>AND($F$3="MARCH",AF4&lt;$A$1)</formula>
    </cfRule>
    <cfRule type="expression" dxfId="4879" priority="5076">
      <formula>AND($F$3="APRIL",AF4&lt;$A$1)</formula>
    </cfRule>
    <cfRule type="expression" dxfId="4878" priority="5075">
      <formula>AND($F$3="MAY",AF4&lt;$A$1)</formula>
    </cfRule>
    <cfRule type="expression" dxfId="4877" priority="5074">
      <formula>AND($F$3="JUNE",AF4&lt;$A$1)</formula>
    </cfRule>
    <cfRule type="expression" dxfId="4876" priority="5073">
      <formula>AG3=1</formula>
    </cfRule>
    <cfRule type="expression" dxfId="4875" priority="5112">
      <formula>AF4=$A$1</formula>
    </cfRule>
    <cfRule type="expression" dxfId="4874" priority="5084">
      <formula>AND($F$3="AUGUST",AF4&lt;$A$1)</formula>
    </cfRule>
    <cfRule type="expression" dxfId="4873" priority="5085">
      <formula>AND($F$3="JULY",AF4&lt;$A$1)</formula>
    </cfRule>
  </conditionalFormatting>
  <conditionalFormatting sqref="Z11:AG11">
    <cfRule type="expression" dxfId="4872" priority="5035">
      <formula>AND($F$3="JUNE",AF10&lt;$A$1)</formula>
    </cfRule>
    <cfRule type="expression" dxfId="4871" priority="5036">
      <formula>AND($F$3="MAY",AF10&lt;$A$1)</formula>
    </cfRule>
    <cfRule type="expression" dxfId="4870" priority="5037">
      <formula>AND($F$3="APRIL",AF10&lt;$A$1)</formula>
    </cfRule>
    <cfRule type="expression" dxfId="4869" priority="5038">
      <formula>AND($F$3="MARCH",AF10&lt;$A$1)</formula>
    </cfRule>
    <cfRule type="expression" dxfId="4868" priority="5039">
      <formula>AND($F$3="FEBRUARY",AF10&lt;$A$1)</formula>
    </cfRule>
    <cfRule type="expression" dxfId="4867" priority="5040">
      <formula>AND($F$3="JANUARY",AF10&lt;$A$1)</formula>
    </cfRule>
    <cfRule type="expression" dxfId="4866" priority="5041">
      <formula>AND($F$3="DECEMBER",AF10&lt;$A$1)</formula>
    </cfRule>
    <cfRule type="expression" dxfId="4865" priority="5042">
      <formula>AND($F$3="NOVEMBER",AF10&lt;$A$1)</formula>
    </cfRule>
    <cfRule type="expression" dxfId="4864" priority="5043">
      <formula>AND($F$3="OCTOBER",AF10&lt;$A$1)</formula>
    </cfRule>
    <cfRule type="expression" dxfId="4863" priority="5044">
      <formula>AND($F$3="SEPTEMBER",AF10&lt;$A$1)</formula>
    </cfRule>
    <cfRule type="expression" dxfId="4862" priority="5045">
      <formula>AND($F$3="AUGUST",AF10&lt;$A$1)</formula>
    </cfRule>
    <cfRule type="expression" dxfId="4861" priority="5060">
      <formula>AF10=$A$1</formula>
    </cfRule>
    <cfRule type="expression" dxfId="4860" priority="5061">
      <formula>AND($F$3="JULY",AF10&lt;$A$1)</formula>
    </cfRule>
    <cfRule type="expression" dxfId="4859" priority="5032">
      <formula>AG9=1</formula>
    </cfRule>
  </conditionalFormatting>
  <conditionalFormatting sqref="Z12:AG12">
    <cfRule type="expression" dxfId="4858" priority="5028">
      <formula>AND($F$3="JULY",AF10&lt;$A$1)</formula>
    </cfRule>
    <cfRule type="expression" dxfId="4857" priority="5027">
      <formula>AND($F$3="AUGUST",AF10&lt;$A$1)</formula>
    </cfRule>
    <cfRule type="expression" dxfId="4856" priority="5026">
      <formula>AND($F$3="SEPTEMBER",AF10&lt;$A$1)</formula>
    </cfRule>
    <cfRule type="expression" dxfId="4855" priority="5025">
      <formula>AND($F$3="OCTOBER",AF10&lt;$A$1)</formula>
    </cfRule>
    <cfRule type="expression" dxfId="4854" priority="5024">
      <formula>AND($F$3="NOVEMBER",AF10&lt;$A$1)</formula>
    </cfRule>
    <cfRule type="expression" dxfId="4853" priority="5020">
      <formula>AND($F$3="MARCH",AF10&lt;$A$1)</formula>
    </cfRule>
    <cfRule type="expression" dxfId="4852" priority="5021">
      <formula>AND($F$3="FEBRUARY",AF10&lt;$A$1)</formula>
    </cfRule>
    <cfRule type="expression" dxfId="4851" priority="5022">
      <formula>AND($F$3="JANUARY",AF10&lt;$A$1)</formula>
    </cfRule>
    <cfRule type="expression" dxfId="4850" priority="5023">
      <formula>AND($F$3="DECEMBER",AF10&lt;$A$1)</formula>
    </cfRule>
    <cfRule type="expression" dxfId="4849" priority="5019">
      <formula>AND($F$3="APRIL",AF10&lt;$A$1)</formula>
    </cfRule>
    <cfRule type="expression" dxfId="4848" priority="5018">
      <formula>AND($F$3="MAY",AF10&lt;$A$1)</formula>
    </cfRule>
    <cfRule type="expression" dxfId="4847" priority="5017">
      <formula>AND($F$3="JUNE",AF10&lt;$A$1)</formula>
    </cfRule>
    <cfRule type="expression" dxfId="4846" priority="5016">
      <formula>AG9=1</formula>
    </cfRule>
    <cfRule type="expression" dxfId="4845" priority="5031">
      <formula>AF10=$A$1</formula>
    </cfRule>
  </conditionalFormatting>
  <conditionalFormatting sqref="Z13:AG13">
    <cfRule type="expression" dxfId="4844" priority="5007">
      <formula>AND($F$3="MARCH",AF10&lt;$A$1)</formula>
    </cfRule>
    <cfRule type="expression" dxfId="4843" priority="5005">
      <formula>AND($F$3="MAY",AF10&lt;$A$1)</formula>
    </cfRule>
    <cfRule type="expression" dxfId="4842" priority="5008">
      <formula>AND($F$3="FEBRUARY",AF10&lt;$A$1)</formula>
    </cfRule>
    <cfRule type="expression" dxfId="4841" priority="5004">
      <formula>AND($F$3="JUNE",AF10&lt;$A$1)</formula>
    </cfRule>
    <cfRule type="expression" dxfId="4840" priority="5003">
      <formula>AG9=1</formula>
    </cfRule>
    <cfRule type="expression" dxfId="4839" priority="5015">
      <formula>AND($F$3="JULY",AF10&lt;$A$1)</formula>
    </cfRule>
    <cfRule type="expression" dxfId="4838" priority="5006">
      <formula>AND($F$3="APRIL",AF10&lt;$A$1)</formula>
    </cfRule>
    <cfRule type="expression" dxfId="4837" priority="5013">
      <formula>AND($F$3="SEPTEMBER",AF10&lt;$A$1)</formula>
    </cfRule>
    <cfRule type="expression" dxfId="4836" priority="5012">
      <formula>AND($F$3="OCTOBER",AF10&lt;$A$1)</formula>
    </cfRule>
    <cfRule type="expression" dxfId="4835" priority="5011">
      <formula>AND($F$3="NOVEMBER",AF10&lt;$A$1)</formula>
    </cfRule>
    <cfRule type="expression" dxfId="4834" priority="5010">
      <formula>AND($F$3="DECEMBER",AF10&lt;$A$1)</formula>
    </cfRule>
    <cfRule type="expression" dxfId="4833" priority="5009">
      <formula>AND($F$3="JANUARY",AF10&lt;$A$1)</formula>
    </cfRule>
    <cfRule type="expression" dxfId="4832" priority="5030">
      <formula>AF10=$A$1</formula>
    </cfRule>
    <cfRule type="expression" dxfId="4831" priority="5014">
      <formula>AND($F$3="AUGUST",AF10&lt;$A$1)</formula>
    </cfRule>
  </conditionalFormatting>
  <conditionalFormatting sqref="Z14:AG14">
    <cfRule type="expression" dxfId="4830" priority="5001">
      <formula>AND($F$3="AUGUST",AF10&lt;$A$1)</formula>
    </cfRule>
    <cfRule type="expression" dxfId="4829" priority="5000">
      <formula>AND($F$3="SEPTEMBER",AF10&lt;$A$1)</formula>
    </cfRule>
    <cfRule type="expression" dxfId="4828" priority="4999">
      <formula>AND($F$3="OCTOBER",AF10&lt;$A$1)</formula>
    </cfRule>
    <cfRule type="expression" dxfId="4827" priority="4998">
      <formula>AND($F$3="NOVEMBER",AF10&lt;$A$1)</formula>
    </cfRule>
    <cfRule type="expression" dxfId="4826" priority="4997">
      <formula>AND($F$3="DECEMBER",AF10&lt;$A$1)</formula>
    </cfRule>
    <cfRule type="expression" dxfId="4825" priority="4996">
      <formula>AND($F$3="JANUARY",AF10&lt;$A$1)</formula>
    </cfRule>
    <cfRule type="expression" dxfId="4824" priority="4995">
      <formula>AND($F$3="FEBRUARY",AF10&lt;$A$1)</formula>
    </cfRule>
    <cfRule type="expression" dxfId="4823" priority="4994">
      <formula>AND($F$3="MARCH",AF10&lt;$A$1)</formula>
    </cfRule>
    <cfRule type="expression" dxfId="4822" priority="4993">
      <formula>AND($F$3="APRIL",AF10&lt;$A$1)</formula>
    </cfRule>
    <cfRule type="expression" dxfId="4821" priority="4992">
      <formula>AND($F$3="MAY",AF10&lt;$A$1)</formula>
    </cfRule>
    <cfRule type="expression" dxfId="4820" priority="4991">
      <formula>AND($F$3="JUNE",AF10&lt;$A$1)</formula>
    </cfRule>
    <cfRule type="expression" dxfId="4819" priority="4990">
      <formula>AG9=1</formula>
    </cfRule>
    <cfRule type="expression" dxfId="4818" priority="5029">
      <formula>AF10=$A$1</formula>
    </cfRule>
    <cfRule type="expression" dxfId="4817" priority="5002">
      <formula>AND($F$3="JULY",AF10&lt;$A$1)</formula>
    </cfRule>
  </conditionalFormatting>
  <conditionalFormatting sqref="Z17:AG17">
    <cfRule type="expression" dxfId="4816" priority="4962">
      <formula>AND($F$3="AUGUST",AF16&lt;$A$1)</formula>
    </cfRule>
    <cfRule type="expression" dxfId="4815" priority="4957">
      <formula>AND($F$3="JANUARY",AF16&lt;$A$1)</formula>
    </cfRule>
    <cfRule type="expression" dxfId="4814" priority="4956">
      <formula>AND($F$3="FEBRUARY",AF16&lt;$A$1)</formula>
    </cfRule>
    <cfRule type="expression" dxfId="4813" priority="4953">
      <formula>AND($F$3="MAY",AF16&lt;$A$1)</formula>
    </cfRule>
    <cfRule type="expression" dxfId="4812" priority="4955">
      <formula>AND($F$3="MARCH",AF16&lt;$A$1)</formula>
    </cfRule>
    <cfRule type="expression" dxfId="4811" priority="4954">
      <formula>AND($F$3="APRIL",AF16&lt;$A$1)</formula>
    </cfRule>
    <cfRule type="expression" dxfId="4810" priority="4961">
      <formula>AND($F$3="SEPTEMBER",AF16&lt;$A$1)</formula>
    </cfRule>
    <cfRule type="expression" dxfId="4809" priority="4949">
      <formula>AG15=1</formula>
    </cfRule>
    <cfRule type="expression" dxfId="4808" priority="4952">
      <formula>AND($F$3="JUNE",AF16&lt;$A$1)</formula>
    </cfRule>
    <cfRule type="expression" dxfId="4807" priority="4960">
      <formula>AND($F$3="OCTOBER",AF16&lt;$A$1)</formula>
    </cfRule>
    <cfRule type="expression" dxfId="4806" priority="4959">
      <formula>AND($F$3="NOVEMBER",AF16&lt;$A$1)</formula>
    </cfRule>
    <cfRule type="expression" dxfId="4805" priority="4958">
      <formula>AND($F$3="DECEMBER",AF16&lt;$A$1)</formula>
    </cfRule>
    <cfRule type="expression" dxfId="4804" priority="4978">
      <formula>AND($F$3="JULY",AF16&lt;$A$1)</formula>
    </cfRule>
    <cfRule type="expression" dxfId="4803" priority="4977">
      <formula>AF16=$A$1</formula>
    </cfRule>
  </conditionalFormatting>
  <conditionalFormatting sqref="Z18:AG18">
    <cfRule type="expression" dxfId="4802" priority="4937">
      <formula>AND($F$3="MARCH",AF16&lt;$A$1)</formula>
    </cfRule>
    <cfRule type="expression" dxfId="4801" priority="4936">
      <formula>AND($F$3="APRIL",AF16&lt;$A$1)</formula>
    </cfRule>
    <cfRule type="expression" dxfId="4800" priority="4934">
      <formula>AND($F$3="JUNE",AF16&lt;$A$1)</formula>
    </cfRule>
    <cfRule type="expression" dxfId="4799" priority="4933">
      <formula>AG15=1</formula>
    </cfRule>
    <cfRule type="expression" dxfId="4798" priority="4935">
      <formula>AND($F$3="MAY",AF16&lt;$A$1)</formula>
    </cfRule>
    <cfRule type="expression" dxfId="4797" priority="4948">
      <formula>AF16=$A$1</formula>
    </cfRule>
    <cfRule type="expression" dxfId="4796" priority="4945">
      <formula>AND($F$3="JULY",AF16&lt;$A$1)</formula>
    </cfRule>
    <cfRule type="expression" dxfId="4795" priority="4944">
      <formula>AND($F$3="AUGUST",AF16&lt;$A$1)</formula>
    </cfRule>
    <cfRule type="expression" dxfId="4794" priority="4943">
      <formula>AND($F$3="SEPTEMBER",AF16&lt;$A$1)</formula>
    </cfRule>
    <cfRule type="expression" dxfId="4793" priority="4942">
      <formula>AND($F$3="OCTOBER",AF16&lt;$A$1)</formula>
    </cfRule>
    <cfRule type="expression" dxfId="4792" priority="4941">
      <formula>AND($F$3="NOVEMBER",AF16&lt;$A$1)</formula>
    </cfRule>
    <cfRule type="expression" dxfId="4791" priority="4940">
      <formula>AND($F$3="DECEMBER",AF16&lt;$A$1)</formula>
    </cfRule>
    <cfRule type="expression" dxfId="4790" priority="4939">
      <formula>AND($F$3="JANUARY",AF16&lt;$A$1)</formula>
    </cfRule>
    <cfRule type="expression" dxfId="4789" priority="4938">
      <formula>AND($F$3="FEBRUARY",AF16&lt;$A$1)</formula>
    </cfRule>
  </conditionalFormatting>
  <conditionalFormatting sqref="Z19:AG19">
    <cfRule type="expression" dxfId="4788" priority="4924">
      <formula>AND($F$3="MARCH",AF16&lt;$A$1)</formula>
    </cfRule>
    <cfRule type="expression" dxfId="4787" priority="4931">
      <formula>AND($F$3="AUGUST",AF16&lt;$A$1)</formula>
    </cfRule>
    <cfRule type="expression" dxfId="4786" priority="4926">
      <formula>AND($F$3="JANUARY",AF16&lt;$A$1)</formula>
    </cfRule>
    <cfRule type="expression" dxfId="4785" priority="4921">
      <formula>AND($F$3="JUNE",AF16&lt;$A$1)</formula>
    </cfRule>
    <cfRule type="expression" dxfId="4784" priority="4930">
      <formula>AND($F$3="SEPTEMBER",AF16&lt;$A$1)</formula>
    </cfRule>
    <cfRule type="expression" dxfId="4783" priority="4925">
      <formula>AND($F$3="FEBRUARY",AF16&lt;$A$1)</formula>
    </cfRule>
    <cfRule type="expression" dxfId="4782" priority="4929">
      <formula>AND($F$3="OCTOBER",AF16&lt;$A$1)</formula>
    </cfRule>
    <cfRule type="expression" dxfId="4781" priority="4928">
      <formula>AND($F$3="NOVEMBER",AF16&lt;$A$1)</formula>
    </cfRule>
    <cfRule type="expression" dxfId="4780" priority="4927">
      <formula>AND($F$3="DECEMBER",AF16&lt;$A$1)</formula>
    </cfRule>
    <cfRule type="expression" dxfId="4779" priority="4947">
      <formula>AF16=$A$1</formula>
    </cfRule>
    <cfRule type="expression" dxfId="4778" priority="4920">
      <formula>AG15=1</formula>
    </cfRule>
    <cfRule type="expression" dxfId="4777" priority="4922">
      <formula>AND($F$3="MAY",AF16&lt;$A$1)</formula>
    </cfRule>
    <cfRule type="expression" dxfId="4776" priority="4923">
      <formula>AND($F$3="APRIL",AF16&lt;$A$1)</formula>
    </cfRule>
    <cfRule type="expression" dxfId="4775" priority="4932">
      <formula>AND($F$3="JULY",AF16&lt;$A$1)</formula>
    </cfRule>
  </conditionalFormatting>
  <conditionalFormatting sqref="Z20:AG20">
    <cfRule type="expression" dxfId="4774" priority="4912">
      <formula>AND($F$3="FEBRUARY",AF16&lt;$A$1)</formula>
    </cfRule>
    <cfRule type="expression" dxfId="4773" priority="4911">
      <formula>AND($F$3="MARCH",AF16&lt;$A$1)</formula>
    </cfRule>
    <cfRule type="expression" dxfId="4772" priority="4909">
      <formula>AND($F$3="MAY",AF16&lt;$A$1)</formula>
    </cfRule>
    <cfRule type="expression" dxfId="4771" priority="4908">
      <formula>AND($F$3="JUNE",AF16&lt;$A$1)</formula>
    </cfRule>
    <cfRule type="expression" dxfId="4770" priority="4907">
      <formula>AG15=1</formula>
    </cfRule>
    <cfRule type="expression" dxfId="4769" priority="4910">
      <formula>AND($F$3="APRIL",AF16&lt;$A$1)</formula>
    </cfRule>
    <cfRule type="expression" dxfId="4768" priority="4946">
      <formula>AF16=$A$1</formula>
    </cfRule>
    <cfRule type="expression" dxfId="4767" priority="4919">
      <formula>AND($F$3="JULY",AF16&lt;$A$1)</formula>
    </cfRule>
    <cfRule type="expression" dxfId="4766" priority="4918">
      <formula>AND($F$3="AUGUST",AF16&lt;$A$1)</formula>
    </cfRule>
    <cfRule type="expression" dxfId="4765" priority="4917">
      <formula>AND($F$3="SEPTEMBER",AF16&lt;$A$1)</formula>
    </cfRule>
    <cfRule type="expression" dxfId="4764" priority="4916">
      <formula>AND($F$3="OCTOBER",AF16&lt;$A$1)</formula>
    </cfRule>
    <cfRule type="expression" dxfId="4763" priority="4915">
      <formula>AND($F$3="NOVEMBER",AF16&lt;$A$1)</formula>
    </cfRule>
    <cfRule type="expression" dxfId="4762" priority="4914">
      <formula>AND($F$3="DECEMBER",AF16&lt;$A$1)</formula>
    </cfRule>
    <cfRule type="expression" dxfId="4761" priority="4913">
      <formula>AND($F$3="JANUARY",AF16&lt;$A$1)</formula>
    </cfRule>
  </conditionalFormatting>
  <conditionalFormatting sqref="Z23:AG23">
    <cfRule type="expression" dxfId="4760" priority="4869">
      <formula>AND($F$3="JUNE",AF22&lt;$A$1)</formula>
    </cfRule>
    <cfRule type="expression" dxfId="4759" priority="4866">
      <formula>AG21=1</formula>
    </cfRule>
    <cfRule type="expression" dxfId="4758" priority="4874">
      <formula>AND($F$3="JANUARY",AF22&lt;$A$1)</formula>
    </cfRule>
    <cfRule type="expression" dxfId="4757" priority="4876">
      <formula>AND($F$3="NOVEMBER",AF22&lt;$A$1)</formula>
    </cfRule>
    <cfRule type="expression" dxfId="4756" priority="4877">
      <formula>AND($F$3="OCTOBER",AF22&lt;$A$1)</formula>
    </cfRule>
    <cfRule type="expression" dxfId="4755" priority="4878">
      <formula>AND($F$3="SEPTEMBER",AF22&lt;$A$1)</formula>
    </cfRule>
    <cfRule type="expression" dxfId="4754" priority="4870">
      <formula>AND($F$3="MAY",AF22&lt;$A$1)</formula>
    </cfRule>
    <cfRule type="expression" dxfId="4753" priority="4895">
      <formula>AND($F$3="JULY",AF22&lt;$A$1)</formula>
    </cfRule>
    <cfRule type="expression" dxfId="4752" priority="4875">
      <formula>AND($F$3="DECEMBER",AF22&lt;$A$1)</formula>
    </cfRule>
    <cfRule type="expression" dxfId="4751" priority="4894">
      <formula>AF22=$A$1</formula>
    </cfRule>
    <cfRule type="expression" dxfId="4750" priority="4879">
      <formula>AND($F$3="AUGUST",AF22&lt;$A$1)</formula>
    </cfRule>
    <cfRule type="expression" dxfId="4749" priority="4873">
      <formula>AND($F$3="FEBRUARY",AF22&lt;$A$1)</formula>
    </cfRule>
    <cfRule type="expression" dxfId="4748" priority="4872">
      <formula>AND($F$3="MARCH",AF22&lt;$A$1)</formula>
    </cfRule>
    <cfRule type="expression" dxfId="4747" priority="4871">
      <formula>AND($F$3="APRIL",AF22&lt;$A$1)</formula>
    </cfRule>
  </conditionalFormatting>
  <conditionalFormatting sqref="Z24:AG24">
    <cfRule type="expression" dxfId="4746" priority="4865">
      <formula>AF22=$A$1</formula>
    </cfRule>
    <cfRule type="expression" dxfId="4745" priority="4852">
      <formula>AND($F$3="MAY",AF22&lt;$A$1)</formula>
    </cfRule>
    <cfRule type="expression" dxfId="4744" priority="4850">
      <formula>AG21=1</formula>
    </cfRule>
    <cfRule type="expression" dxfId="4743" priority="4862">
      <formula>AND($F$3="JULY",AF22&lt;$A$1)</formula>
    </cfRule>
    <cfRule type="expression" dxfId="4742" priority="4861">
      <formula>AND($F$3="AUGUST",AF22&lt;$A$1)</formula>
    </cfRule>
    <cfRule type="expression" dxfId="4741" priority="4860">
      <formula>AND($F$3="SEPTEMBER",AF22&lt;$A$1)</formula>
    </cfRule>
    <cfRule type="expression" dxfId="4740" priority="4859">
      <formula>AND($F$3="OCTOBER",AF22&lt;$A$1)</formula>
    </cfRule>
    <cfRule type="expression" dxfId="4739" priority="4858">
      <formula>AND($F$3="NOVEMBER",AF22&lt;$A$1)</formula>
    </cfRule>
    <cfRule type="expression" dxfId="4738" priority="4857">
      <formula>AND($F$3="DECEMBER",AF22&lt;$A$1)</formula>
    </cfRule>
    <cfRule type="expression" dxfId="4737" priority="4851">
      <formula>AND($F$3="JUNE",AF22&lt;$A$1)</formula>
    </cfRule>
    <cfRule type="expression" dxfId="4736" priority="4856">
      <formula>AND($F$3="JANUARY",AF22&lt;$A$1)</formula>
    </cfRule>
    <cfRule type="expression" dxfId="4735" priority="4855">
      <formula>AND($F$3="FEBRUARY",AF22&lt;$A$1)</formula>
    </cfRule>
    <cfRule type="expression" dxfId="4734" priority="4854">
      <formula>AND($F$3="MARCH",AF22&lt;$A$1)</formula>
    </cfRule>
    <cfRule type="expression" dxfId="4733" priority="4853">
      <formula>AND($F$3="APRIL",AF22&lt;$A$1)</formula>
    </cfRule>
  </conditionalFormatting>
  <conditionalFormatting sqref="Z25:AG25">
    <cfRule type="expression" dxfId="4732" priority="4864">
      <formula>AF22=$A$1</formula>
    </cfRule>
    <cfRule type="expression" dxfId="4731" priority="4849">
      <formula>AND($F$3="JULY",AF22&lt;$A$1)</formula>
    </cfRule>
    <cfRule type="expression" dxfId="4730" priority="4848">
      <formula>AND($F$3="AUGUST",AF22&lt;$A$1)</formula>
    </cfRule>
    <cfRule type="expression" dxfId="4729" priority="4847">
      <formula>AND($F$3="SEPTEMBER",AF22&lt;$A$1)</formula>
    </cfRule>
    <cfRule type="expression" dxfId="4728" priority="4846">
      <formula>AND($F$3="OCTOBER",AF22&lt;$A$1)</formula>
    </cfRule>
    <cfRule type="expression" dxfId="4727" priority="4845">
      <formula>AND($F$3="NOVEMBER",AF22&lt;$A$1)</formula>
    </cfRule>
    <cfRule type="expression" dxfId="4726" priority="4844">
      <formula>AND($F$3="DECEMBER",AF22&lt;$A$1)</formula>
    </cfRule>
    <cfRule type="expression" dxfId="4725" priority="4843">
      <formula>AND($F$3="JANUARY",AF22&lt;$A$1)</formula>
    </cfRule>
    <cfRule type="expression" dxfId="4724" priority="4842">
      <formula>AND($F$3="FEBRUARY",AF22&lt;$A$1)</formula>
    </cfRule>
    <cfRule type="expression" dxfId="4723" priority="4841">
      <formula>AND($F$3="MARCH",AF22&lt;$A$1)</formula>
    </cfRule>
    <cfRule type="expression" dxfId="4722" priority="4837">
      <formula>AG21=1</formula>
    </cfRule>
    <cfRule type="expression" dxfId="4721" priority="4838">
      <formula>AND($F$3="JUNE",AF22&lt;$A$1)</formula>
    </cfRule>
    <cfRule type="expression" dxfId="4720" priority="4839">
      <formula>AND($F$3="MAY",AF22&lt;$A$1)</formula>
    </cfRule>
    <cfRule type="expression" dxfId="4719" priority="4840">
      <formula>AND($F$3="APRIL",AF22&lt;$A$1)</formula>
    </cfRule>
  </conditionalFormatting>
  <conditionalFormatting sqref="Z26:AG26">
    <cfRule type="expression" dxfId="4718" priority="4863">
      <formula>AF22=$A$1</formula>
    </cfRule>
    <cfRule type="expression" dxfId="4717" priority="4827">
      <formula>AND($F$3="APRIL",AF22&lt;$A$1)</formula>
    </cfRule>
    <cfRule type="expression" dxfId="4716" priority="4833">
      <formula>AND($F$3="OCTOBER",AF22&lt;$A$1)</formula>
    </cfRule>
    <cfRule type="expression" dxfId="4715" priority="4828">
      <formula>AND($F$3="MARCH",AF22&lt;$A$1)</formula>
    </cfRule>
    <cfRule type="expression" dxfId="4714" priority="4829">
      <formula>AND($F$3="FEBRUARY",AF22&lt;$A$1)</formula>
    </cfRule>
    <cfRule type="expression" dxfId="4713" priority="4830">
      <formula>AND($F$3="JANUARY",AF22&lt;$A$1)</formula>
    </cfRule>
    <cfRule type="expression" dxfId="4712" priority="4831">
      <formula>AND($F$3="DECEMBER",AF22&lt;$A$1)</formula>
    </cfRule>
    <cfRule type="expression" dxfId="4711" priority="4832">
      <formula>AND($F$3="NOVEMBER",AF22&lt;$A$1)</formula>
    </cfRule>
    <cfRule type="expression" dxfId="4710" priority="4836">
      <formula>AND($F$3="JULY",AF22&lt;$A$1)</formula>
    </cfRule>
    <cfRule type="expression" dxfId="4709" priority="4834">
      <formula>AND($F$3="SEPTEMBER",AF22&lt;$A$1)</formula>
    </cfRule>
    <cfRule type="expression" dxfId="4708" priority="4835">
      <formula>AND($F$3="AUGUST",AF22&lt;$A$1)</formula>
    </cfRule>
    <cfRule type="expression" dxfId="4707" priority="4826">
      <formula>AND($F$3="MAY",AF22&lt;$A$1)</formula>
    </cfRule>
    <cfRule type="expression" dxfId="4706" priority="4824">
      <formula>AG21=1</formula>
    </cfRule>
    <cfRule type="expression" dxfId="4705" priority="4825">
      <formula>AND($F$3="JUNE",AF22&lt;$A$1)</formula>
    </cfRule>
  </conditionalFormatting>
  <conditionalFormatting sqref="Z29:AG29">
    <cfRule type="expression" dxfId="4704" priority="4789">
      <formula>AND($F$3="MARCH",AF28&lt;$A$1)</formula>
    </cfRule>
    <cfRule type="expression" dxfId="4703" priority="4793">
      <formula>AND($F$3="NOVEMBER",AF28&lt;$A$1)</formula>
    </cfRule>
    <cfRule type="expression" dxfId="4702" priority="4786">
      <formula>AND($F$3="JUNE",AF28&lt;$A$1)</formula>
    </cfRule>
    <cfRule type="expression" dxfId="4701" priority="4790">
      <formula>AND($F$3="FEBRUARY",AF28&lt;$A$1)</formula>
    </cfRule>
    <cfRule type="expression" dxfId="4700" priority="4792">
      <formula>AND($F$3="DECEMBER",AF28&lt;$A$1)</formula>
    </cfRule>
    <cfRule type="expression" dxfId="4699" priority="4788">
      <formula>AND($F$3="APRIL",AF28&lt;$A$1)</formula>
    </cfRule>
    <cfRule type="expression" dxfId="4698" priority="4787">
      <formula>AND($F$3="MAY",AF28&lt;$A$1)</formula>
    </cfRule>
    <cfRule type="expression" dxfId="4697" priority="4794">
      <formula>AND($F$3="OCTOBER",AF28&lt;$A$1)</formula>
    </cfRule>
    <cfRule type="expression" dxfId="4696" priority="4795">
      <formula>AND($F$3="SEPTEMBER",AF28&lt;$A$1)</formula>
    </cfRule>
    <cfRule type="expression" dxfId="4695" priority="4796">
      <formula>AND($F$3="AUGUST",AF28&lt;$A$1)</formula>
    </cfRule>
    <cfRule type="expression" dxfId="4694" priority="4811">
      <formula>AF28=$A$1</formula>
    </cfRule>
    <cfRule type="expression" dxfId="4693" priority="4812">
      <formula>AND($F$3="JULY",AF28&lt;$A$1)</formula>
    </cfRule>
    <cfRule type="expression" dxfId="4692" priority="4791">
      <formula>AND($F$3="JANUARY",AF28&lt;$A$1)</formula>
    </cfRule>
    <cfRule type="expression" dxfId="4691" priority="4783">
      <formula>AG27=1</formula>
    </cfRule>
  </conditionalFormatting>
  <conditionalFormatting sqref="Z30:AG30">
    <cfRule type="expression" dxfId="4690" priority="4775">
      <formula>AND($F$3="NOVEMBER",AF28&lt;$A$1)</formula>
    </cfRule>
    <cfRule type="expression" dxfId="4689" priority="4774">
      <formula>AND($F$3="DECEMBER",AF28&lt;$A$1)</formula>
    </cfRule>
    <cfRule type="expression" dxfId="4688" priority="4773">
      <formula>AND($F$3="JANUARY",AF28&lt;$A$1)</formula>
    </cfRule>
    <cfRule type="expression" dxfId="4687" priority="4771">
      <formula>AND($F$3="MARCH",AF28&lt;$A$1)</formula>
    </cfRule>
    <cfRule type="expression" dxfId="4686" priority="4772">
      <formula>AND($F$3="FEBRUARY",AF28&lt;$A$1)</formula>
    </cfRule>
    <cfRule type="expression" dxfId="4685" priority="4770">
      <formula>AND($F$3="APRIL",AF28&lt;$A$1)</formula>
    </cfRule>
    <cfRule type="expression" dxfId="4684" priority="4769">
      <formula>AND($F$3="MAY",AF28&lt;$A$1)</formula>
    </cfRule>
    <cfRule type="expression" dxfId="4683" priority="4777">
      <formula>AND($F$3="SEPTEMBER",AF28&lt;$A$1)</formula>
    </cfRule>
    <cfRule type="expression" dxfId="4682" priority="4778">
      <formula>AND($F$3="AUGUST",AF28&lt;$A$1)</formula>
    </cfRule>
    <cfRule type="expression" dxfId="4681" priority="4779">
      <formula>AND($F$3="JULY",AF28&lt;$A$1)</formula>
    </cfRule>
    <cfRule type="expression" dxfId="4680" priority="4782">
      <formula>AF28=$A$1</formula>
    </cfRule>
    <cfRule type="expression" dxfId="4679" priority="4768">
      <formula>AND($F$3="JUNE",AF28&lt;$A$1)</formula>
    </cfRule>
    <cfRule type="expression" dxfId="4678" priority="4767">
      <formula>AG27=1</formula>
    </cfRule>
    <cfRule type="expression" dxfId="4677" priority="4776">
      <formula>AND($F$3="OCTOBER",AF28&lt;$A$1)</formula>
    </cfRule>
  </conditionalFormatting>
  <conditionalFormatting sqref="Z31:AG31">
    <cfRule type="expression" dxfId="4676" priority="4766">
      <formula>AND($F$3="JULY",AF28&lt;$A$1)</formula>
    </cfRule>
    <cfRule type="expression" dxfId="4675" priority="4781">
      <formula>AF28=$A$1</formula>
    </cfRule>
    <cfRule type="expression" dxfId="4674" priority="4759">
      <formula>AND($F$3="FEBRUARY",AF28&lt;$A$1)</formula>
    </cfRule>
    <cfRule type="expression" dxfId="4673" priority="4755">
      <formula>AND($F$3="JUNE",AF28&lt;$A$1)</formula>
    </cfRule>
    <cfRule type="expression" dxfId="4672" priority="4760">
      <formula>AND($F$3="JANUARY",AF28&lt;$A$1)</formula>
    </cfRule>
    <cfRule type="expression" dxfId="4671" priority="4761">
      <formula>AND($F$3="DECEMBER",AF28&lt;$A$1)</formula>
    </cfRule>
    <cfRule type="expression" dxfId="4670" priority="4762">
      <formula>AND($F$3="NOVEMBER",AF28&lt;$A$1)</formula>
    </cfRule>
    <cfRule type="expression" dxfId="4669" priority="4763">
      <formula>AND($F$3="OCTOBER",AF28&lt;$A$1)</formula>
    </cfRule>
    <cfRule type="expression" dxfId="4668" priority="4764">
      <formula>AND($F$3="SEPTEMBER",AF28&lt;$A$1)</formula>
    </cfRule>
    <cfRule type="expression" dxfId="4667" priority="4765">
      <formula>AND($F$3="AUGUST",AF28&lt;$A$1)</formula>
    </cfRule>
    <cfRule type="expression" dxfId="4666" priority="4756">
      <formula>AND($F$3="MAY",AF28&lt;$A$1)</formula>
    </cfRule>
    <cfRule type="expression" dxfId="4665" priority="4754">
      <formula>AG27=1</formula>
    </cfRule>
    <cfRule type="expression" dxfId="4664" priority="4757">
      <formula>AND($F$3="APRIL",AF28&lt;$A$1)</formula>
    </cfRule>
    <cfRule type="expression" dxfId="4663" priority="4758">
      <formula>AND($F$3="MARCH",AF28&lt;$A$1)</formula>
    </cfRule>
  </conditionalFormatting>
  <conditionalFormatting sqref="Z32:AG32">
    <cfRule type="expression" dxfId="4662" priority="4753">
      <formula>AND($F$3="JULY",AF28&lt;$A$1)</formula>
    </cfRule>
    <cfRule type="expression" dxfId="4661" priority="4752">
      <formula>AND($F$3="AUGUST",AF28&lt;$A$1)</formula>
    </cfRule>
    <cfRule type="expression" dxfId="4660" priority="4750">
      <formula>AND($F$3="OCTOBER",AF28&lt;$A$1)</formula>
    </cfRule>
    <cfRule type="expression" dxfId="4659" priority="4749">
      <formula>AND($F$3="NOVEMBER",AF28&lt;$A$1)</formula>
    </cfRule>
    <cfRule type="expression" dxfId="4658" priority="4780">
      <formula>AF28=$A$1</formula>
    </cfRule>
    <cfRule type="expression" dxfId="4657" priority="4748">
      <formula>AND($F$3="DECEMBER",AF28&lt;$A$1)</formula>
    </cfRule>
    <cfRule type="expression" dxfId="4656" priority="4751">
      <formula>AND($F$3="SEPTEMBER",AF28&lt;$A$1)</formula>
    </cfRule>
    <cfRule type="expression" dxfId="4655" priority="4743">
      <formula>AND($F$3="MAY",AF28&lt;$A$1)</formula>
    </cfRule>
    <cfRule type="expression" dxfId="4654" priority="4746">
      <formula>AND($F$3="FEBRUARY",AF28&lt;$A$1)</formula>
    </cfRule>
    <cfRule type="expression" dxfId="4653" priority="4742">
      <formula>AND($F$3="JUNE",AF28&lt;$A$1)</formula>
    </cfRule>
    <cfRule type="expression" dxfId="4652" priority="4747">
      <formula>AND($F$3="JANUARY",AF28&lt;$A$1)</formula>
    </cfRule>
    <cfRule type="expression" dxfId="4651" priority="4745">
      <formula>AND($F$3="MARCH",AF28&lt;$A$1)</formula>
    </cfRule>
    <cfRule type="expression" dxfId="4650" priority="4741">
      <formula>AG27=1</formula>
    </cfRule>
    <cfRule type="expression" dxfId="4649" priority="4744">
      <formula>AND($F$3="APRIL",AF28&lt;$A$1)</formula>
    </cfRule>
  </conditionalFormatting>
  <conditionalFormatting sqref="Z35:AG35">
    <cfRule type="expression" dxfId="4648" priority="4710">
      <formula>AND($F$3="NOVEMBER",AF34&lt;$A$1)</formula>
    </cfRule>
    <cfRule type="expression" dxfId="4647" priority="4711">
      <formula>AND($F$3="OCTOBER",AF34&lt;$A$1)</formula>
    </cfRule>
    <cfRule type="expression" dxfId="4646" priority="4700">
      <formula>AG33=1</formula>
    </cfRule>
    <cfRule type="expression" dxfId="4645" priority="4703">
      <formula>AND($F$3="JUNE",AF34&lt;$A$1)</formula>
    </cfRule>
    <cfRule type="expression" dxfId="4644" priority="4705">
      <formula>AND($F$3="APRIL",AF34&lt;$A$1)</formula>
    </cfRule>
    <cfRule type="expression" dxfId="4643" priority="4706">
      <formula>AND($F$3="MARCH",AF34&lt;$A$1)</formula>
    </cfRule>
    <cfRule type="expression" dxfId="4642" priority="4713">
      <formula>AND($F$3="AUGUST",AF34&lt;$A$1)</formula>
    </cfRule>
    <cfRule type="expression" dxfId="4641" priority="4707">
      <formula>AND($F$3="FEBRUARY",AF34&lt;$A$1)</formula>
    </cfRule>
    <cfRule type="expression" dxfId="4640" priority="4709">
      <formula>AND($F$3="DECEMBER",AF34&lt;$A$1)</formula>
    </cfRule>
    <cfRule type="expression" dxfId="4639" priority="4728">
      <formula>AF34=$A$1</formula>
    </cfRule>
    <cfRule type="expression" dxfId="4638" priority="4729">
      <formula>AND($F$3="JULY",AF34&lt;$A$1)</formula>
    </cfRule>
    <cfRule type="expression" dxfId="4637" priority="4708">
      <formula>AND($F$3="JANUARY",AF34&lt;$A$1)</formula>
    </cfRule>
    <cfRule type="expression" dxfId="4636" priority="4712">
      <formula>AND($F$3="SEPTEMBER",AF34&lt;$A$1)</formula>
    </cfRule>
    <cfRule type="expression" dxfId="4635" priority="4704">
      <formula>AND($F$3="MAY",AF34&lt;$A$1)</formula>
    </cfRule>
  </conditionalFormatting>
  <conditionalFormatting sqref="Z36:AG36">
    <cfRule type="expression" dxfId="4634" priority="4695">
      <formula>AND($F$3="SEPTEMBER",AF34&lt;$A$1)</formula>
    </cfRule>
    <cfRule type="expression" dxfId="4633" priority="4694">
      <formula>AND($F$3="OCTOBER",AF34&lt;$A$1)</formula>
    </cfRule>
    <cfRule type="expression" dxfId="4632" priority="4697">
      <formula>AND($F$3="JULY",AF34&lt;$A$1)</formula>
    </cfRule>
    <cfRule type="expression" dxfId="4631" priority="4693">
      <formula>AND($F$3="NOVEMBER",AF34&lt;$A$1)</formula>
    </cfRule>
    <cfRule type="expression" dxfId="4630" priority="4691">
      <formula>AND($F$3="JANUARY",AF34&lt;$A$1)</formula>
    </cfRule>
    <cfRule type="expression" dxfId="4629" priority="4685">
      <formula>AG33=1</formula>
    </cfRule>
    <cfRule type="expression" dxfId="4628" priority="4690">
      <formula>AND($F$3="FEBRUARY",AF34&lt;$A$1)</formula>
    </cfRule>
    <cfRule type="expression" dxfId="4627" priority="4689">
      <formula>AND($F$3="MARCH",AF34&lt;$A$1)</formula>
    </cfRule>
    <cfRule type="expression" dxfId="4626" priority="4692">
      <formula>AND($F$3="DECEMBER",AF34&lt;$A$1)</formula>
    </cfRule>
    <cfRule type="expression" dxfId="4625" priority="4688">
      <formula>AND($F$3="APRIL",AF34&lt;$A$1)</formula>
    </cfRule>
    <cfRule type="expression" dxfId="4624" priority="4687">
      <formula>AND($F$3="MAY",AF34&lt;$A$1)</formula>
    </cfRule>
    <cfRule type="expression" dxfId="4623" priority="4696">
      <formula>AND($F$3="AUGUST",AF34&lt;$A$1)</formula>
    </cfRule>
    <cfRule type="expression" dxfId="4622" priority="4686">
      <formula>AND($F$3="JUNE",AF34&lt;$A$1)</formula>
    </cfRule>
    <cfRule type="expression" dxfId="4621" priority="4699">
      <formula>AF34=$A$1</formula>
    </cfRule>
  </conditionalFormatting>
  <conditionalFormatting sqref="Z37:AG37">
    <cfRule type="expression" dxfId="4620" priority="4683">
      <formula>AND($F$3="AUGUST",AF34&lt;$A$1)</formula>
    </cfRule>
    <cfRule type="expression" dxfId="4619" priority="4682">
      <formula>AND($F$3="SEPTEMBER",AF34&lt;$A$1)</formula>
    </cfRule>
    <cfRule type="expression" dxfId="4618" priority="4680">
      <formula>AND($F$3="NOVEMBER",AF34&lt;$A$1)</formula>
    </cfRule>
    <cfRule type="expression" dxfId="4617" priority="4679">
      <formula>AND($F$3="DECEMBER",AF34&lt;$A$1)</formula>
    </cfRule>
    <cfRule type="expression" dxfId="4616" priority="4678">
      <formula>AND($F$3="JANUARY",AF34&lt;$A$1)</formula>
    </cfRule>
    <cfRule type="expression" dxfId="4615" priority="4677">
      <formula>AND($F$3="FEBRUARY",AF34&lt;$A$1)</formula>
    </cfRule>
    <cfRule type="expression" dxfId="4614" priority="4676">
      <formula>AND($F$3="MARCH",AF34&lt;$A$1)</formula>
    </cfRule>
    <cfRule type="expression" dxfId="4613" priority="4675">
      <formula>AND($F$3="APRIL",AF34&lt;$A$1)</formula>
    </cfRule>
    <cfRule type="expression" dxfId="4612" priority="4674">
      <formula>AND($F$3="MAY",AF34&lt;$A$1)</formula>
    </cfRule>
    <cfRule type="expression" dxfId="4611" priority="4673">
      <formula>AND($F$3="JUNE",AF34&lt;$A$1)</formula>
    </cfRule>
    <cfRule type="expression" dxfId="4610" priority="4672">
      <formula>AG33=1</formula>
    </cfRule>
    <cfRule type="expression" dxfId="4609" priority="4681">
      <formula>AND($F$3="OCTOBER",AF34&lt;$A$1)</formula>
    </cfRule>
    <cfRule type="expression" dxfId="4608" priority="4698">
      <formula>AF34=$A$1</formula>
    </cfRule>
    <cfRule type="expression" dxfId="4607" priority="4684">
      <formula>AND($F$3="JULY",AF34&lt;$A$1)</formula>
    </cfRule>
  </conditionalFormatting>
  <conditionalFormatting sqref="Z38:AG38">
    <cfRule type="expression" dxfId="4606" priority="1851">
      <formula>AF34=$A$1</formula>
    </cfRule>
    <cfRule type="expression" dxfId="4605" priority="1850">
      <formula>AND($F$3="JULY",AF34&lt;$A$1)</formula>
    </cfRule>
    <cfRule type="expression" dxfId="4604" priority="1849">
      <formula>AND($F$3="AUGUST",AF34&lt;$A$1)</formula>
    </cfRule>
    <cfRule type="expression" dxfId="4603" priority="1845">
      <formula>AND($F$3="DECEMBER",AF34&lt;$A$1)</formula>
    </cfRule>
    <cfRule type="expression" dxfId="4602" priority="1848">
      <formula>AND($F$3="SEPTEMBER",AF34&lt;$A$1)</formula>
    </cfRule>
    <cfRule type="expression" dxfId="4601" priority="1844">
      <formula>AND($F$3="JANUARY",AF34&lt;$A$1)</formula>
    </cfRule>
    <cfRule type="expression" dxfId="4600" priority="1847">
      <formula>AND($F$3="OCTOBER",AF34&lt;$A$1)</formula>
    </cfRule>
    <cfRule type="expression" dxfId="4599" priority="1846">
      <formula>AND($F$3="NOVEMBER",AF34&lt;$A$1)</formula>
    </cfRule>
    <cfRule type="expression" dxfId="4598" priority="1838">
      <formula>AG33=1</formula>
    </cfRule>
    <cfRule type="expression" dxfId="4597" priority="1839">
      <formula>AND($F$3="JUNE",AF34&lt;$A$1)</formula>
    </cfRule>
    <cfRule type="expression" dxfId="4596" priority="1840">
      <formula>AND($F$3="MAY",AF34&lt;$A$1)</formula>
    </cfRule>
    <cfRule type="expression" dxfId="4595" priority="1841">
      <formula>AND($F$3="APRIL",AF34&lt;$A$1)</formula>
    </cfRule>
    <cfRule type="expression" dxfId="4594" priority="1842">
      <formula>AND($F$3="MARCH",AF34&lt;$A$1)</formula>
    </cfRule>
    <cfRule type="expression" dxfId="4593" priority="1843">
      <formula>AND($F$3="FEBRUARY",AF34&lt;$A$1)</formula>
    </cfRule>
  </conditionalFormatting>
  <conditionalFormatting sqref="AD51">
    <cfRule type="expression" dxfId="4592" priority="48">
      <formula>AS45&lt;$B$1</formula>
    </cfRule>
    <cfRule type="expression" dxfId="4591" priority="51">
      <formula>OR(AC45=$B$1,AK45=$B$1,AS45=$B$1)</formula>
    </cfRule>
  </conditionalFormatting>
  <conditionalFormatting sqref="AD52">
    <cfRule type="expression" dxfId="4590" priority="50">
      <formula>OR(AC45=$B$1,AK45=$B$1,AS45=$B$1)</formula>
    </cfRule>
    <cfRule type="expression" dxfId="4589" priority="47">
      <formula>AS45&lt;$B$1</formula>
    </cfRule>
  </conditionalFormatting>
  <conditionalFormatting sqref="AD61">
    <cfRule type="expression" dxfId="4588" priority="7">
      <formula>OR(AC55=$B$1,AK55=$B$1,AS55=$B$1)</formula>
    </cfRule>
    <cfRule type="expression" dxfId="4587" priority="4">
      <formula>AS55&lt;$B$1</formula>
    </cfRule>
  </conditionalFormatting>
  <conditionalFormatting sqref="AD62">
    <cfRule type="expression" dxfId="4586" priority="6">
      <formula>OR(AC55=$B$1,AK55=$B$1,AS55=$B$1)</formula>
    </cfRule>
    <cfRule type="expression" dxfId="4585" priority="3">
      <formula>AS55&lt;$B$1</formula>
    </cfRule>
  </conditionalFormatting>
  <conditionalFormatting sqref="AD45:AJ45 AL45:AR45 AT45:AZ45">
    <cfRule type="expression" dxfId="4584" priority="62">
      <formula>AC45&lt;$B$1</formula>
    </cfRule>
    <cfRule type="expression" dxfId="4583" priority="61">
      <formula>AC45=$B$1</formula>
    </cfRule>
  </conditionalFormatting>
  <conditionalFormatting sqref="AD46:AJ46 AL46:AR46 AT46:AZ46">
    <cfRule type="expression" dxfId="4582" priority="59">
      <formula>AC45=$B$1</formula>
    </cfRule>
    <cfRule type="expression" dxfId="4581" priority="60">
      <formula>AC45&lt;$B$1</formula>
    </cfRule>
  </conditionalFormatting>
  <conditionalFormatting sqref="AD47:AJ47 AL47:AR47 AT47:AZ47">
    <cfRule type="expression" dxfId="4580" priority="57">
      <formula>AC45=$B$1</formula>
    </cfRule>
    <cfRule type="expression" dxfId="4579" priority="58">
      <formula>AC45&lt;$B$1</formula>
    </cfRule>
  </conditionalFormatting>
  <conditionalFormatting sqref="AD48:AJ48 AL48:AR48 AT48:AZ48">
    <cfRule type="expression" dxfId="4578" priority="55">
      <formula>AC45=$B$1</formula>
    </cfRule>
    <cfRule type="expression" dxfId="4577" priority="56">
      <formula>AC45&lt;$B$1</formula>
    </cfRule>
  </conditionalFormatting>
  <conditionalFormatting sqref="AD49:AJ49 AL49:AR49 AT49:AZ49">
    <cfRule type="expression" dxfId="4576" priority="54">
      <formula>AC45&lt;$B$1</formula>
    </cfRule>
    <cfRule type="expression" dxfId="4575" priority="53">
      <formula>AC45=$B$1</formula>
    </cfRule>
  </conditionalFormatting>
  <conditionalFormatting sqref="AD55:AJ55 AL55:AR55 AT55:AZ55">
    <cfRule type="expression" dxfId="4574" priority="18">
      <formula>AC55&lt;$B$1</formula>
    </cfRule>
    <cfRule type="expression" dxfId="4573" priority="17">
      <formula>AC55=$B$1</formula>
    </cfRule>
  </conditionalFormatting>
  <conditionalFormatting sqref="AD56:AJ56 AL56:AR56 AT56:AZ56">
    <cfRule type="expression" dxfId="4572" priority="16">
      <formula>AC55&lt;$B$1</formula>
    </cfRule>
    <cfRule type="expression" dxfId="4571" priority="15">
      <formula>AC55=$B$1</formula>
    </cfRule>
  </conditionalFormatting>
  <conditionalFormatting sqref="AD57:AJ57 AL57:AR57 AT57:AZ57">
    <cfRule type="expression" dxfId="4570" priority="14">
      <formula>AC55&lt;$B$1</formula>
    </cfRule>
    <cfRule type="expression" dxfId="4569" priority="13">
      <formula>AC55=$B$1</formula>
    </cfRule>
  </conditionalFormatting>
  <conditionalFormatting sqref="AD58:AJ58 AL58:AR58 AT58:AZ58">
    <cfRule type="expression" dxfId="4568" priority="12">
      <formula>AC55&lt;$B$1</formula>
    </cfRule>
    <cfRule type="expression" dxfId="4567" priority="11">
      <formula>AC55=$B$1</formula>
    </cfRule>
  </conditionalFormatting>
  <conditionalFormatting sqref="AD59:AJ59 AL59:AR59 AT59:AZ59">
    <cfRule type="expression" dxfId="4566" priority="9">
      <formula>AC55=$B$1</formula>
    </cfRule>
    <cfRule type="expression" dxfId="4565" priority="10">
      <formula>AC55&lt;$B$1</formula>
    </cfRule>
  </conditionalFormatting>
  <conditionalFormatting sqref="AF4:AG4">
    <cfRule type="expression" dxfId="4564" priority="2123">
      <formula>$F$3="APRIL"</formula>
    </cfRule>
    <cfRule type="expression" dxfId="4563" priority="2124">
      <formula>$F$3="MARCH"</formula>
    </cfRule>
    <cfRule type="expression" dxfId="4562" priority="2125">
      <formula>$F$3="FEBRUARY"</formula>
    </cfRule>
    <cfRule type="expression" dxfId="4561" priority="2126">
      <formula>$F$3="JANUARY"</formula>
    </cfRule>
    <cfRule type="expression" dxfId="4560" priority="2127">
      <formula>$F$3="DECEMBER"</formula>
    </cfRule>
    <cfRule type="expression" dxfId="4559" priority="2128">
      <formula>$F$3="NOVEMBER"</formula>
    </cfRule>
    <cfRule type="expression" dxfId="4558" priority="2129">
      <formula>$F$3="OCTOBER"</formula>
    </cfRule>
    <cfRule type="expression" dxfId="4557" priority="2130">
      <formula>$F$3="SEPTEMBER"</formula>
    </cfRule>
    <cfRule type="expression" dxfId="4556" priority="2131">
      <formula>$F$3="AUGUST"</formula>
    </cfRule>
    <cfRule type="expression" dxfId="4555" priority="2118">
      <formula>AG3=1</formula>
    </cfRule>
    <cfRule type="expression" dxfId="4554" priority="2119">
      <formula>AF4=$A$1</formula>
    </cfRule>
    <cfRule type="expression" dxfId="4553" priority="2120">
      <formula>$F$3="JULY"</formula>
    </cfRule>
    <cfRule type="expression" dxfId="4552" priority="2121">
      <formula>$F$3="JUNE"</formula>
    </cfRule>
    <cfRule type="expression" dxfId="4551" priority="2122">
      <formula>$F$3="MAY"</formula>
    </cfRule>
  </conditionalFormatting>
  <conditionalFormatting sqref="AF10:AG10">
    <cfRule type="expression" dxfId="4550" priority="5072">
      <formula>$F$3="AUGUST"</formula>
    </cfRule>
    <cfRule type="expression" dxfId="4549" priority="5071">
      <formula>$F$3="SEPTEMBER"</formula>
    </cfRule>
    <cfRule type="expression" dxfId="4548" priority="5070">
      <formula>$F$3="OCTOBER"</formula>
    </cfRule>
    <cfRule type="expression" dxfId="4547" priority="5033">
      <formula>AG9=1</formula>
    </cfRule>
    <cfRule type="expression" dxfId="4546" priority="5068">
      <formula>$F$3="DECEMBER"</formula>
    </cfRule>
    <cfRule type="expression" dxfId="4545" priority="5067">
      <formula>$F$3="JANUARY"</formula>
    </cfRule>
    <cfRule type="expression" dxfId="4544" priority="5066">
      <formula>$F$3="FEBRUARY"</formula>
    </cfRule>
    <cfRule type="expression" dxfId="4543" priority="5065">
      <formula>$F$3="MARCH"</formula>
    </cfRule>
    <cfRule type="expression" dxfId="4542" priority="5069">
      <formula>$F$3="NOVEMBER"</formula>
    </cfRule>
    <cfRule type="expression" dxfId="4541" priority="5064">
      <formula>$F$3="APRIL"</formula>
    </cfRule>
    <cfRule type="expression" dxfId="4540" priority="5063">
      <formula>$F$3="MAY"</formula>
    </cfRule>
    <cfRule type="expression" dxfId="4539" priority="5062">
      <formula>$F$3="JUNE"</formula>
    </cfRule>
    <cfRule type="expression" dxfId="4538" priority="5046">
      <formula>$F$3="JULY"</formula>
    </cfRule>
    <cfRule type="expression" dxfId="4537" priority="5034">
      <formula>AF10=$A$1</formula>
    </cfRule>
  </conditionalFormatting>
  <conditionalFormatting sqref="AF16:AG16">
    <cfRule type="expression" dxfId="4536" priority="4986">
      <formula>$F$3="NOVEMBER"</formula>
    </cfRule>
    <cfRule type="expression" dxfId="4535" priority="4983">
      <formula>$F$3="FEBRUARY"</formula>
    </cfRule>
    <cfRule type="expression" dxfId="4534" priority="4951">
      <formula>AF16=$A$1</formula>
    </cfRule>
    <cfRule type="expression" dxfId="4533" priority="4950">
      <formula>AG15=1</formula>
    </cfRule>
    <cfRule type="expression" dxfId="4532" priority="4981">
      <formula>$F$3="APRIL"</formula>
    </cfRule>
    <cfRule type="expression" dxfId="4531" priority="4982">
      <formula>$F$3="MARCH"</formula>
    </cfRule>
    <cfRule type="expression" dxfId="4530" priority="4984">
      <formula>$F$3="JANUARY"</formula>
    </cfRule>
    <cfRule type="expression" dxfId="4529" priority="4985">
      <formula>$F$3="DECEMBER"</formula>
    </cfRule>
    <cfRule type="expression" dxfId="4528" priority="4987">
      <formula>$F$3="OCTOBER"</formula>
    </cfRule>
    <cfRule type="expression" dxfId="4527" priority="4988">
      <formula>$F$3="SEPTEMBER"</formula>
    </cfRule>
    <cfRule type="expression" dxfId="4526" priority="4989">
      <formula>$F$3="AUGUST"</formula>
    </cfRule>
    <cfRule type="expression" dxfId="4525" priority="4979">
      <formula>$F$3="JUNE"</formula>
    </cfRule>
    <cfRule type="expression" dxfId="4524" priority="4980">
      <formula>$F$3="MAY"</formula>
    </cfRule>
    <cfRule type="expression" dxfId="4523" priority="4963">
      <formula>$F$3="JULY"</formula>
    </cfRule>
  </conditionalFormatting>
  <conditionalFormatting sqref="AF22:AG22">
    <cfRule type="expression" dxfId="4522" priority="4900">
      <formula>$F$3="FEBRUARY"</formula>
    </cfRule>
    <cfRule type="expression" dxfId="4521" priority="4901">
      <formula>$F$3="JANUARY"</formula>
    </cfRule>
    <cfRule type="expression" dxfId="4520" priority="4902">
      <formula>$F$3="DECEMBER"</formula>
    </cfRule>
    <cfRule type="expression" dxfId="4519" priority="4868">
      <formula>AF22=$A$1</formula>
    </cfRule>
    <cfRule type="expression" dxfId="4518" priority="4896">
      <formula>$F$3="JUNE"</formula>
    </cfRule>
    <cfRule type="expression" dxfId="4517" priority="4904">
      <formula>$F$3="OCTOBER"</formula>
    </cfRule>
    <cfRule type="expression" dxfId="4516" priority="4898">
      <formula>$F$3="APRIL"</formula>
    </cfRule>
    <cfRule type="expression" dxfId="4515" priority="4897">
      <formula>$F$3="MAY"</formula>
    </cfRule>
    <cfRule type="expression" dxfId="4514" priority="4905">
      <formula>$F$3="SEPTEMBER"</formula>
    </cfRule>
    <cfRule type="expression" dxfId="4513" priority="4906">
      <formula>$F$3="AUGUST"</formula>
    </cfRule>
    <cfRule type="expression" dxfId="4512" priority="4867">
      <formula>AG21=1</formula>
    </cfRule>
    <cfRule type="expression" dxfId="4511" priority="4903">
      <formula>$F$3="NOVEMBER"</formula>
    </cfRule>
    <cfRule type="expression" dxfId="4510" priority="4899">
      <formula>$F$3="MARCH"</formula>
    </cfRule>
    <cfRule type="expression" dxfId="4509" priority="4880">
      <formula>$F$3="JULY"</formula>
    </cfRule>
  </conditionalFormatting>
  <conditionalFormatting sqref="AF28:AG28">
    <cfRule type="expression" dxfId="4508" priority="4816">
      <formula>$F$3="MARCH"</formula>
    </cfRule>
    <cfRule type="expression" dxfId="4507" priority="4820">
      <formula>$F$3="NOVEMBER"</formula>
    </cfRule>
    <cfRule type="expression" dxfId="4506" priority="4819">
      <formula>$F$3="DECEMBER"</formula>
    </cfRule>
    <cfRule type="expression" dxfId="4505" priority="4818">
      <formula>$F$3="JANUARY"</formula>
    </cfRule>
    <cfRule type="expression" dxfId="4504" priority="4817">
      <formula>$F$3="FEBRUARY"</formula>
    </cfRule>
    <cfRule type="expression" dxfId="4503" priority="4821">
      <formula>$F$3="OCTOBER"</formula>
    </cfRule>
    <cfRule type="expression" dxfId="4502" priority="4814">
      <formula>$F$3="MAY"</formula>
    </cfRule>
    <cfRule type="expression" dxfId="4501" priority="4813">
      <formula>$F$3="JUNE"</formula>
    </cfRule>
    <cfRule type="expression" dxfId="4500" priority="4797">
      <formula>$F$3="JULY"</formula>
    </cfRule>
    <cfRule type="expression" dxfId="4499" priority="4815">
      <formula>$F$3="APRIL"</formula>
    </cfRule>
    <cfRule type="expression" dxfId="4498" priority="4822">
      <formula>$F$3="SEPTEMBER"</formula>
    </cfRule>
    <cfRule type="expression" dxfId="4497" priority="4823">
      <formula>$F$3="AUGUST"</formula>
    </cfRule>
    <cfRule type="expression" dxfId="4496" priority="4784">
      <formula>AG27=1</formula>
    </cfRule>
    <cfRule type="expression" dxfId="4495" priority="4785">
      <formula>AF28=$A$1</formula>
    </cfRule>
  </conditionalFormatting>
  <conditionalFormatting sqref="AF34:AG34">
    <cfRule type="expression" dxfId="4494" priority="1951">
      <formula>AF34=$A$1</formula>
    </cfRule>
    <cfRule type="expression" dxfId="4493" priority="1963">
      <formula>$F$3="AUGUST"</formula>
    </cfRule>
    <cfRule type="expression" dxfId="4492" priority="1962">
      <formula>$F$3="SEPTEMBER"</formula>
    </cfRule>
    <cfRule type="expression" dxfId="4491" priority="1961">
      <formula>$F$3="OCTOBER"</formula>
    </cfRule>
    <cfRule type="expression" dxfId="4490" priority="1960">
      <formula>$F$3="NOVEMBER"</formula>
    </cfRule>
    <cfRule type="expression" dxfId="4489" priority="1959">
      <formula>$F$3="DECEMBER"</formula>
    </cfRule>
    <cfRule type="expression" dxfId="4488" priority="1958">
      <formula>$F$3="JANUARY"</formula>
    </cfRule>
    <cfRule type="expression" dxfId="4487" priority="1950">
      <formula>AG33=1</formula>
    </cfRule>
    <cfRule type="expression" dxfId="4486" priority="1957">
      <formula>$F$3="FEBRUARY"</formula>
    </cfRule>
    <cfRule type="expression" dxfId="4485" priority="1956">
      <formula>$F$3="MARCH"</formula>
    </cfRule>
    <cfRule type="expression" dxfId="4484" priority="1955">
      <formula>$F$3="APRIL"</formula>
    </cfRule>
    <cfRule type="expression" dxfId="4483" priority="1953">
      <formula>$F$3="JUNE"</formula>
    </cfRule>
    <cfRule type="expression" dxfId="4482" priority="1954">
      <formula>$F$3="MAY"</formula>
    </cfRule>
    <cfRule type="expression" dxfId="4481" priority="1952">
      <formula>$F$3="JULY"</formula>
    </cfRule>
  </conditionalFormatting>
  <conditionalFormatting sqref="AI4:AN4">
    <cfRule type="expression" dxfId="4480" priority="1783">
      <formula>$F$3="NOVEMBER"</formula>
    </cfRule>
    <cfRule type="expression" dxfId="4479" priority="1784">
      <formula>$F$3="OCTOBER"</formula>
    </cfRule>
    <cfRule type="expression" dxfId="4478" priority="1785">
      <formula>$F$3="SEPTEMBER"</formula>
    </cfRule>
    <cfRule type="expression" dxfId="4477" priority="1776">
      <formula>$F$3="JUNE"</formula>
    </cfRule>
    <cfRule type="expression" dxfId="4476" priority="1775">
      <formula>AO4=$A$1</formula>
    </cfRule>
    <cfRule type="expression" dxfId="4475" priority="1774">
      <formula>AP3=1</formula>
    </cfRule>
    <cfRule type="expression" dxfId="4474" priority="1777">
      <formula>$F$3="MAY"</formula>
    </cfRule>
    <cfRule type="expression" dxfId="4473" priority="1778">
      <formula>$F$3="APRIL"</formula>
    </cfRule>
    <cfRule type="expression" dxfId="4472" priority="1779">
      <formula>$F$3="MARCH"</formula>
    </cfRule>
    <cfRule type="expression" dxfId="4471" priority="1787">
      <formula>$F$3="JULY"</formula>
    </cfRule>
    <cfRule type="expression" dxfId="4470" priority="1780">
      <formula>$F$3="FEBRUARY"</formula>
    </cfRule>
    <cfRule type="expression" dxfId="4469" priority="1781">
      <formula>$F$3="JANUARY"</formula>
    </cfRule>
    <cfRule type="expression" dxfId="4468" priority="1782">
      <formula>$F$3="DECEMBER"</formula>
    </cfRule>
    <cfRule type="expression" dxfId="4467" priority="1786">
      <formula>$F$3="AUGUST"</formula>
    </cfRule>
  </conditionalFormatting>
  <conditionalFormatting sqref="AI10:AN10">
    <cfRule type="expression" dxfId="4466" priority="1695">
      <formula>$F$3="MARCH"</formula>
    </cfRule>
    <cfRule type="expression" dxfId="4465" priority="1703">
      <formula>$F$3="JULY"</formula>
    </cfRule>
    <cfRule type="expression" dxfId="4464" priority="1702">
      <formula>$F$3="AUGUST"</formula>
    </cfRule>
    <cfRule type="expression" dxfId="4463" priority="1701">
      <formula>$F$3="SEPTEMBER"</formula>
    </cfRule>
    <cfRule type="expression" dxfId="4462" priority="1699">
      <formula>$F$3="NOVEMBER"</formula>
    </cfRule>
    <cfRule type="expression" dxfId="4461" priority="1698">
      <formula>$F$3="DECEMBER"</formula>
    </cfRule>
    <cfRule type="expression" dxfId="4460" priority="1697">
      <formula>$F$3="JANUARY"</formula>
    </cfRule>
    <cfRule type="expression" dxfId="4459" priority="1696">
      <formula>$F$3="FEBRUARY"</formula>
    </cfRule>
    <cfRule type="expression" dxfId="4458" priority="1700">
      <formula>$F$3="OCTOBER"</formula>
    </cfRule>
    <cfRule type="expression" dxfId="4457" priority="1690">
      <formula>AP9=1</formula>
    </cfRule>
    <cfRule type="expression" dxfId="4456" priority="1691">
      <formula>AO10=$A$1</formula>
    </cfRule>
    <cfRule type="expression" dxfId="4455" priority="1692">
      <formula>$F$3="JUNE"</formula>
    </cfRule>
    <cfRule type="expression" dxfId="4454" priority="1693">
      <formula>$F$3="MAY"</formula>
    </cfRule>
    <cfRule type="expression" dxfId="4453" priority="1694">
      <formula>$F$3="APRIL"</formula>
    </cfRule>
  </conditionalFormatting>
  <conditionalFormatting sqref="AI16:AN16">
    <cfRule type="expression" dxfId="4452" priority="1642">
      <formula>$F$3="NOVEMBER"</formula>
    </cfRule>
    <cfRule type="expression" dxfId="4451" priority="1645">
      <formula>$F$3="AUGUST"</formula>
    </cfRule>
    <cfRule type="expression" dxfId="4450" priority="1641">
      <formula>$F$3="DECEMBER"</formula>
    </cfRule>
    <cfRule type="expression" dxfId="4449" priority="1640">
      <formula>$F$3="JANUARY"</formula>
    </cfRule>
    <cfRule type="expression" dxfId="4448" priority="1646">
      <formula>$F$3="JULY"</formula>
    </cfRule>
    <cfRule type="expression" dxfId="4447" priority="1639">
      <formula>$F$3="FEBRUARY"</formula>
    </cfRule>
    <cfRule type="expression" dxfId="4446" priority="1638">
      <formula>$F$3="MARCH"</formula>
    </cfRule>
    <cfRule type="expression" dxfId="4445" priority="1643">
      <formula>$F$3="OCTOBER"</formula>
    </cfRule>
    <cfRule type="expression" dxfId="4444" priority="1633">
      <formula>AP15=1</formula>
    </cfRule>
    <cfRule type="expression" dxfId="4443" priority="1634">
      <formula>AO16=$A$1</formula>
    </cfRule>
    <cfRule type="expression" dxfId="4442" priority="1637">
      <formula>$F$3="APRIL"</formula>
    </cfRule>
    <cfRule type="expression" dxfId="4441" priority="1635">
      <formula>$F$3="JUNE"</formula>
    </cfRule>
    <cfRule type="expression" dxfId="4440" priority="1636">
      <formula>$F$3="MAY"</formula>
    </cfRule>
    <cfRule type="expression" dxfId="4439" priority="1644">
      <formula>$F$3="SEPTEMBER"</formula>
    </cfRule>
  </conditionalFormatting>
  <conditionalFormatting sqref="AI22:AN22">
    <cfRule type="expression" dxfId="4438" priority="1585">
      <formula>$F$3="NOVEMBER"</formula>
    </cfRule>
    <cfRule type="expression" dxfId="4437" priority="1586">
      <formula>$F$3="OCTOBER"</formula>
    </cfRule>
    <cfRule type="expression" dxfId="4436" priority="1587">
      <formula>$F$3="SEPTEMBER"</formula>
    </cfRule>
    <cfRule type="expression" dxfId="4435" priority="1588">
      <formula>$F$3="AUGUST"</formula>
    </cfRule>
    <cfRule type="expression" dxfId="4434" priority="1589">
      <formula>$F$3="JULY"</formula>
    </cfRule>
    <cfRule type="expression" dxfId="4433" priority="1581">
      <formula>$F$3="MARCH"</formula>
    </cfRule>
    <cfRule type="expression" dxfId="4432" priority="1579">
      <formula>$F$3="MAY"</formula>
    </cfRule>
    <cfRule type="expression" dxfId="4431" priority="1583">
      <formula>$F$3="JANUARY"</formula>
    </cfRule>
    <cfRule type="expression" dxfId="4430" priority="1580">
      <formula>$F$3="APRIL"</formula>
    </cfRule>
    <cfRule type="expression" dxfId="4429" priority="1584">
      <formula>$F$3="DECEMBER"</formula>
    </cfRule>
    <cfRule type="expression" dxfId="4428" priority="1582">
      <formula>$F$3="FEBRUARY"</formula>
    </cfRule>
    <cfRule type="expression" dxfId="4427" priority="1576">
      <formula>AP21=1</formula>
    </cfRule>
    <cfRule type="expression" dxfId="4426" priority="1577">
      <formula>AO22=$A$1</formula>
    </cfRule>
    <cfRule type="expression" dxfId="4425" priority="1578">
      <formula>$F$3="JUNE"</formula>
    </cfRule>
  </conditionalFormatting>
  <conditionalFormatting sqref="AI28:AN28">
    <cfRule type="expression" dxfId="4424" priority="1519">
      <formula>AP27=1</formula>
    </cfRule>
    <cfRule type="expression" dxfId="4423" priority="1527">
      <formula>$F$3="DECEMBER"</formula>
    </cfRule>
    <cfRule type="expression" dxfId="4422" priority="1524">
      <formula>$F$3="MARCH"</formula>
    </cfRule>
    <cfRule type="expression" dxfId="4421" priority="1528">
      <formula>$F$3="NOVEMBER"</formula>
    </cfRule>
    <cfRule type="expression" dxfId="4420" priority="1523">
      <formula>$F$3="APRIL"</formula>
    </cfRule>
    <cfRule type="expression" dxfId="4419" priority="1529">
      <formula>$F$3="OCTOBER"</formula>
    </cfRule>
    <cfRule type="expression" dxfId="4418" priority="1530">
      <formula>$F$3="SEPTEMBER"</formula>
    </cfRule>
    <cfRule type="expression" dxfId="4417" priority="1531">
      <formula>$F$3="AUGUST"</formula>
    </cfRule>
    <cfRule type="expression" dxfId="4416" priority="1526">
      <formula>$F$3="JANUARY"</formula>
    </cfRule>
    <cfRule type="expression" dxfId="4415" priority="1525">
      <formula>$F$3="FEBRUARY"</formula>
    </cfRule>
    <cfRule type="expression" dxfId="4414" priority="1520">
      <formula>AO28=$A$1</formula>
    </cfRule>
    <cfRule type="expression" dxfId="4413" priority="1521">
      <formula>$F$3="JUNE"</formula>
    </cfRule>
    <cfRule type="expression" dxfId="4412" priority="1522">
      <formula>$F$3="MAY"</formula>
    </cfRule>
    <cfRule type="expression" dxfId="4411" priority="1532">
      <formula>$F$3="JULY"</formula>
    </cfRule>
  </conditionalFormatting>
  <conditionalFormatting sqref="AI34:AN34">
    <cfRule type="expression" dxfId="4410" priority="1471">
      <formula>$F$3="NOVEMBER"</formula>
    </cfRule>
    <cfRule type="expression" dxfId="4409" priority="1462">
      <formula>AP33=1</formula>
    </cfRule>
    <cfRule type="expression" dxfId="4408" priority="1464">
      <formula>$F$3="JUNE"</formula>
    </cfRule>
    <cfRule type="expression" dxfId="4407" priority="1465">
      <formula>$F$3="MAY"</formula>
    </cfRule>
    <cfRule type="expression" dxfId="4406" priority="1463">
      <formula>AO34=$A$1</formula>
    </cfRule>
    <cfRule type="expression" dxfId="4405" priority="1466">
      <formula>$F$3="APRIL"</formula>
    </cfRule>
    <cfRule type="expression" dxfId="4404" priority="1467">
      <formula>$F$3="MARCH"</formula>
    </cfRule>
    <cfRule type="expression" dxfId="4403" priority="1468">
      <formula>$F$3="FEBRUARY"</formula>
    </cfRule>
    <cfRule type="expression" dxfId="4402" priority="1469">
      <formula>$F$3="JANUARY"</formula>
    </cfRule>
    <cfRule type="expression" dxfId="4401" priority="1470">
      <formula>$F$3="DECEMBER"</formula>
    </cfRule>
    <cfRule type="expression" dxfId="4400" priority="1472">
      <formula>$F$3="OCTOBER"</formula>
    </cfRule>
    <cfRule type="expression" dxfId="4399" priority="1473">
      <formula>$F$3="SEPTEMBER"</formula>
    </cfRule>
    <cfRule type="expression" dxfId="4398" priority="1474">
      <formula>$F$3="AUGUST"</formula>
    </cfRule>
    <cfRule type="expression" dxfId="4397" priority="1475">
      <formula>$F$3="JULY"</formula>
    </cfRule>
  </conditionalFormatting>
  <conditionalFormatting sqref="AI5:AP5">
    <cfRule type="expression" dxfId="4396" priority="4642">
      <formula>AND($F$3="OCTOBER",AO4&lt;$A$1)</formula>
    </cfRule>
    <cfRule type="expression" dxfId="4395" priority="4644">
      <formula>AND($F$3="AUGUST",AO4&lt;$A$1)</formula>
    </cfRule>
    <cfRule type="expression" dxfId="4394" priority="4659">
      <formula>AO4=$A$1</formula>
    </cfRule>
    <cfRule type="expression" dxfId="4393" priority="4660">
      <formula>AND($F$3="JULY",AO4&lt;$A$1)</formula>
    </cfRule>
    <cfRule type="expression" dxfId="4392" priority="4643">
      <formula>AND($F$3="SEPTEMBER",AO4&lt;$A$1)</formula>
    </cfRule>
    <cfRule type="expression" dxfId="4391" priority="4638">
      <formula>AND($F$3="FEBRUARY",AO4&lt;$A$1)</formula>
    </cfRule>
    <cfRule type="expression" dxfId="4390" priority="4637">
      <formula>AND($F$3="MARCH",AO4&lt;$A$1)</formula>
    </cfRule>
    <cfRule type="expression" dxfId="4389" priority="4636">
      <formula>AND($F$3="APRIL",AO4&lt;$A$1)</formula>
    </cfRule>
    <cfRule type="expression" dxfId="4388" priority="4635">
      <formula>AND($F$3="MAY",AO4&lt;$A$1)</formula>
    </cfRule>
    <cfRule type="expression" dxfId="4387" priority="4639">
      <formula>AND($F$3="JANUARY",AO4&lt;$A$1)</formula>
    </cfRule>
    <cfRule type="expression" dxfId="4386" priority="4634">
      <formula>AND($F$3="JUNE",AO4&lt;$A$1)</formula>
    </cfRule>
    <cfRule type="expression" dxfId="4385" priority="4631">
      <formula>AP3=1</formula>
    </cfRule>
    <cfRule type="expression" dxfId="4384" priority="4640">
      <formula>AND($F$3="DECEMBER",AO4&lt;$A$1)</formula>
    </cfRule>
    <cfRule type="expression" dxfId="4383" priority="4641">
      <formula>AND($F$3="NOVEMBER",AO4&lt;$A$1)</formula>
    </cfRule>
  </conditionalFormatting>
  <conditionalFormatting sqref="AI6:AP6">
    <cfRule type="expression" dxfId="4382" priority="4621">
      <formula>AND($F$3="JANUARY",AO4&lt;$A$1)</formula>
    </cfRule>
    <cfRule type="expression" dxfId="4381" priority="4622">
      <formula>AND($F$3="DECEMBER",AO4&lt;$A$1)</formula>
    </cfRule>
    <cfRule type="expression" dxfId="4380" priority="4620">
      <formula>AND($F$3="FEBRUARY",AO4&lt;$A$1)</formula>
    </cfRule>
    <cfRule type="expression" dxfId="4379" priority="4619">
      <formula>AND($F$3="MARCH",AO4&lt;$A$1)</formula>
    </cfRule>
    <cfRule type="expression" dxfId="4378" priority="4618">
      <formula>AND($F$3="APRIL",AO4&lt;$A$1)</formula>
    </cfRule>
    <cfRule type="expression" dxfId="4377" priority="4617">
      <formula>AND($F$3="MAY",AO4&lt;$A$1)</formula>
    </cfRule>
    <cfRule type="expression" dxfId="4376" priority="4616">
      <formula>AND($F$3="JUNE",AO4&lt;$A$1)</formula>
    </cfRule>
    <cfRule type="expression" dxfId="4375" priority="4615">
      <formula>AP3=1</formula>
    </cfRule>
    <cfRule type="expression" dxfId="4374" priority="4630">
      <formula>AO4=$A$1</formula>
    </cfRule>
    <cfRule type="expression" dxfId="4373" priority="4627">
      <formula>AND($F$3="JULY",AO4&lt;$A$1)</formula>
    </cfRule>
    <cfRule type="expression" dxfId="4372" priority="4626">
      <formula>AND($F$3="AUGUST",AO4&lt;$A$1)</formula>
    </cfRule>
    <cfRule type="expression" dxfId="4371" priority="4625">
      <formula>AND($F$3="SEPTEMBER",AO4&lt;$A$1)</formula>
    </cfRule>
    <cfRule type="expression" dxfId="4370" priority="4624">
      <formula>AND($F$3="OCTOBER",AO4&lt;$A$1)</formula>
    </cfRule>
    <cfRule type="expression" dxfId="4369" priority="4623">
      <formula>AND($F$3="NOVEMBER",AO4&lt;$A$1)</formula>
    </cfRule>
  </conditionalFormatting>
  <conditionalFormatting sqref="AI7:AP7">
    <cfRule type="expression" dxfId="4368" priority="4603">
      <formula>AND($F$3="JUNE",AO4&lt;$A$1)</formula>
    </cfRule>
    <cfRule type="expression" dxfId="4367" priority="4602">
      <formula>AP3=1</formula>
    </cfRule>
    <cfRule type="expression" dxfId="4366" priority="4629">
      <formula>AO4=$A$1</formula>
    </cfRule>
    <cfRule type="expression" dxfId="4365" priority="4608">
      <formula>AND($F$3="JANUARY",AO4&lt;$A$1)</formula>
    </cfRule>
    <cfRule type="expression" dxfId="4364" priority="4614">
      <formula>AND($F$3="JULY",AO4&lt;$A$1)</formula>
    </cfRule>
    <cfRule type="expression" dxfId="4363" priority="4613">
      <formula>AND($F$3="AUGUST",AO4&lt;$A$1)</formula>
    </cfRule>
    <cfRule type="expression" dxfId="4362" priority="4612">
      <formula>AND($F$3="SEPTEMBER",AO4&lt;$A$1)</formula>
    </cfRule>
    <cfRule type="expression" dxfId="4361" priority="4611">
      <formula>AND($F$3="OCTOBER",AO4&lt;$A$1)</formula>
    </cfRule>
    <cfRule type="expression" dxfId="4360" priority="4610">
      <formula>AND($F$3="NOVEMBER",AO4&lt;$A$1)</formula>
    </cfRule>
    <cfRule type="expression" dxfId="4359" priority="4609">
      <formula>AND($F$3="DECEMBER",AO4&lt;$A$1)</formula>
    </cfRule>
    <cfRule type="expression" dxfId="4358" priority="4607">
      <formula>AND($F$3="FEBRUARY",AO4&lt;$A$1)</formula>
    </cfRule>
    <cfRule type="expression" dxfId="4357" priority="4606">
      <formula>AND($F$3="MARCH",AO4&lt;$A$1)</formula>
    </cfRule>
    <cfRule type="expression" dxfId="4356" priority="4605">
      <formula>AND($F$3="APRIL",AO4&lt;$A$1)</formula>
    </cfRule>
    <cfRule type="expression" dxfId="4355" priority="4604">
      <formula>AND($F$3="MAY",AO4&lt;$A$1)</formula>
    </cfRule>
  </conditionalFormatting>
  <conditionalFormatting sqref="AI8:AP8">
    <cfRule type="expression" dxfId="4354" priority="4590">
      <formula>AND($F$3="JUNE",AO4&lt;$A$1)</formula>
    </cfRule>
    <cfRule type="expression" dxfId="4353" priority="4592">
      <formula>AND($F$3="APRIL",AO4&lt;$A$1)</formula>
    </cfRule>
    <cfRule type="expression" dxfId="4352" priority="4591">
      <formula>AND($F$3="MAY",AO4&lt;$A$1)</formula>
    </cfRule>
    <cfRule type="expression" dxfId="4351" priority="4589">
      <formula>AP3=1</formula>
    </cfRule>
    <cfRule type="expression" dxfId="4350" priority="4601">
      <formula>AND($F$3="JULY",AO4&lt;$A$1)</formula>
    </cfRule>
    <cfRule type="expression" dxfId="4349" priority="4600">
      <formula>AND($F$3="AUGUST",AO4&lt;$A$1)</formula>
    </cfRule>
    <cfRule type="expression" dxfId="4348" priority="4599">
      <formula>AND($F$3="SEPTEMBER",AO4&lt;$A$1)</formula>
    </cfRule>
    <cfRule type="expression" dxfId="4347" priority="4598">
      <formula>AND($F$3="OCTOBER",AO4&lt;$A$1)</formula>
    </cfRule>
    <cfRule type="expression" dxfId="4346" priority="4628">
      <formula>AO4=$A$1</formula>
    </cfRule>
    <cfRule type="expression" dxfId="4345" priority="4597">
      <formula>AND($F$3="NOVEMBER",AO4&lt;$A$1)</formula>
    </cfRule>
    <cfRule type="expression" dxfId="4344" priority="4596">
      <formula>AND($F$3="DECEMBER",AO4&lt;$A$1)</formula>
    </cfRule>
    <cfRule type="expression" dxfId="4343" priority="4595">
      <formula>AND($F$3="JANUARY",AO4&lt;$A$1)</formula>
    </cfRule>
    <cfRule type="expression" dxfId="4342" priority="4594">
      <formula>AND($F$3="FEBRUARY",AO4&lt;$A$1)</formula>
    </cfRule>
    <cfRule type="expression" dxfId="4341" priority="4593">
      <formula>AND($F$3="MARCH",AO4&lt;$A$1)</formula>
    </cfRule>
  </conditionalFormatting>
  <conditionalFormatting sqref="AI11:AP11">
    <cfRule type="expression" dxfId="4340" priority="4555">
      <formula>AND($F$3="FEBRUARY",AO10&lt;$A$1)</formula>
    </cfRule>
    <cfRule type="expression" dxfId="4339" priority="4556">
      <formula>AND($F$3="JANUARY",AO10&lt;$A$1)</formula>
    </cfRule>
    <cfRule type="expression" dxfId="4338" priority="4577">
      <formula>AND($F$3="JULY",AO10&lt;$A$1)</formula>
    </cfRule>
    <cfRule type="expression" dxfId="4337" priority="4576">
      <formula>AO10=$A$1</formula>
    </cfRule>
    <cfRule type="expression" dxfId="4336" priority="4561">
      <formula>AND($F$3="AUGUST",AO10&lt;$A$1)</formula>
    </cfRule>
    <cfRule type="expression" dxfId="4335" priority="4557">
      <formula>AND($F$3="DECEMBER",AO10&lt;$A$1)</formula>
    </cfRule>
    <cfRule type="expression" dxfId="4334" priority="4558">
      <formula>AND($F$3="NOVEMBER",AO10&lt;$A$1)</formula>
    </cfRule>
    <cfRule type="expression" dxfId="4333" priority="4559">
      <formula>AND($F$3="OCTOBER",AO10&lt;$A$1)</formula>
    </cfRule>
    <cfRule type="expression" dxfId="4332" priority="4551">
      <formula>AND($F$3="JUNE",AO10&lt;$A$1)</formula>
    </cfRule>
    <cfRule type="expression" dxfId="4331" priority="4560">
      <formula>AND($F$3="SEPTEMBER",AO10&lt;$A$1)</formula>
    </cfRule>
    <cfRule type="expression" dxfId="4330" priority="4548">
      <formula>AP9=1</formula>
    </cfRule>
    <cfRule type="expression" dxfId="4329" priority="4552">
      <formula>AND($F$3="MAY",AO10&lt;$A$1)</formula>
    </cfRule>
    <cfRule type="expression" dxfId="4328" priority="4553">
      <formula>AND($F$3="APRIL",AO10&lt;$A$1)</formula>
    </cfRule>
    <cfRule type="expression" dxfId="4327" priority="4554">
      <formula>AND($F$3="MARCH",AO10&lt;$A$1)</formula>
    </cfRule>
  </conditionalFormatting>
  <conditionalFormatting sqref="AI12:AP12">
    <cfRule type="expression" dxfId="4326" priority="4544">
      <formula>AND($F$3="JULY",AO10&lt;$A$1)</formula>
    </cfRule>
    <cfRule type="expression" dxfId="4325" priority="4543">
      <formula>AND($F$3="AUGUST",AO10&lt;$A$1)</formula>
    </cfRule>
    <cfRule type="expression" dxfId="4324" priority="4542">
      <formula>AND($F$3="SEPTEMBER",AO10&lt;$A$1)</formula>
    </cfRule>
    <cfRule type="expression" dxfId="4323" priority="4540">
      <formula>AND($F$3="NOVEMBER",AO10&lt;$A$1)</formula>
    </cfRule>
    <cfRule type="expression" dxfId="4322" priority="4539">
      <formula>AND($F$3="DECEMBER",AO10&lt;$A$1)</formula>
    </cfRule>
    <cfRule type="expression" dxfId="4321" priority="4538">
      <formula>AND($F$3="JANUARY",AO10&lt;$A$1)</formula>
    </cfRule>
    <cfRule type="expression" dxfId="4320" priority="4537">
      <formula>AND($F$3="FEBRUARY",AO10&lt;$A$1)</formula>
    </cfRule>
    <cfRule type="expression" dxfId="4319" priority="4535">
      <formula>AND($F$3="APRIL",AO10&lt;$A$1)</formula>
    </cfRule>
    <cfRule type="expression" dxfId="4318" priority="4534">
      <formula>AND($F$3="MAY",AO10&lt;$A$1)</formula>
    </cfRule>
    <cfRule type="expression" dxfId="4317" priority="4533">
      <formula>AND($F$3="JUNE",AO10&lt;$A$1)</formula>
    </cfRule>
    <cfRule type="expression" dxfId="4316" priority="4532">
      <formula>AP9=1</formula>
    </cfRule>
    <cfRule type="expression" dxfId="4315" priority="4536">
      <formula>AND($F$3="MARCH",AO10&lt;$A$1)</formula>
    </cfRule>
    <cfRule type="expression" dxfId="4314" priority="4547">
      <formula>AO10=$A$1</formula>
    </cfRule>
    <cfRule type="expression" dxfId="4313" priority="4541">
      <formula>AND($F$3="OCTOBER",AO10&lt;$A$1)</formula>
    </cfRule>
  </conditionalFormatting>
  <conditionalFormatting sqref="AI13:AP13">
    <cfRule type="expression" dxfId="4312" priority="4531">
      <formula>AND($F$3="JULY",AO10&lt;$A$1)</formula>
    </cfRule>
    <cfRule type="expression" dxfId="4311" priority="4529">
      <formula>AND($F$3="SEPTEMBER",AO10&lt;$A$1)</formula>
    </cfRule>
    <cfRule type="expression" dxfId="4310" priority="4525">
      <formula>AND($F$3="JANUARY",AO10&lt;$A$1)</formula>
    </cfRule>
    <cfRule type="expression" dxfId="4309" priority="4530">
      <formula>AND($F$3="AUGUST",AO10&lt;$A$1)</formula>
    </cfRule>
    <cfRule type="expression" dxfId="4308" priority="4524">
      <formula>AND($F$3="FEBRUARY",AO10&lt;$A$1)</formula>
    </cfRule>
    <cfRule type="expression" dxfId="4307" priority="4523">
      <formula>AND($F$3="MARCH",AO10&lt;$A$1)</formula>
    </cfRule>
    <cfRule type="expression" dxfId="4306" priority="4527">
      <formula>AND($F$3="NOVEMBER",AO10&lt;$A$1)</formula>
    </cfRule>
    <cfRule type="expression" dxfId="4305" priority="4526">
      <formula>AND($F$3="DECEMBER",AO10&lt;$A$1)</formula>
    </cfRule>
    <cfRule type="expression" dxfId="4304" priority="4521">
      <formula>AND($F$3="MAY",AO10&lt;$A$1)</formula>
    </cfRule>
    <cfRule type="expression" dxfId="4303" priority="4520">
      <formula>AND($F$3="JUNE",AO10&lt;$A$1)</formula>
    </cfRule>
    <cfRule type="expression" dxfId="4302" priority="4546">
      <formula>AO10=$A$1</formula>
    </cfRule>
    <cfRule type="expression" dxfId="4301" priority="4519">
      <formula>AP9=1</formula>
    </cfRule>
    <cfRule type="expression" dxfId="4300" priority="4522">
      <formula>AND($F$3="APRIL",AO10&lt;$A$1)</formula>
    </cfRule>
    <cfRule type="expression" dxfId="4299" priority="4528">
      <formula>AND($F$3="OCTOBER",AO10&lt;$A$1)</formula>
    </cfRule>
  </conditionalFormatting>
  <conditionalFormatting sqref="AI14:AP14">
    <cfRule type="expression" dxfId="4298" priority="4512">
      <formula>AND($F$3="JANUARY",AO10&lt;$A$1)</formula>
    </cfRule>
    <cfRule type="expression" dxfId="4297" priority="4545">
      <formula>AO10=$A$1</formula>
    </cfRule>
    <cfRule type="expression" dxfId="4296" priority="4511">
      <formula>AND($F$3="FEBRUARY",AO10&lt;$A$1)</formula>
    </cfRule>
    <cfRule type="expression" dxfId="4295" priority="4510">
      <formula>AND($F$3="MARCH",AO10&lt;$A$1)</formula>
    </cfRule>
    <cfRule type="expression" dxfId="4294" priority="4507">
      <formula>AND($F$3="JUNE",AO10&lt;$A$1)</formula>
    </cfRule>
    <cfRule type="expression" dxfId="4293" priority="4508">
      <formula>AND($F$3="MAY",AO10&lt;$A$1)</formula>
    </cfRule>
    <cfRule type="expression" dxfId="4292" priority="4506">
      <formula>AP9=1</formula>
    </cfRule>
    <cfRule type="expression" dxfId="4291" priority="4518">
      <formula>AND($F$3="JULY",AO10&lt;$A$1)</formula>
    </cfRule>
    <cfRule type="expression" dxfId="4290" priority="4509">
      <formula>AND($F$3="APRIL",AO10&lt;$A$1)</formula>
    </cfRule>
    <cfRule type="expression" dxfId="4289" priority="4516">
      <formula>AND($F$3="SEPTEMBER",AO10&lt;$A$1)</formula>
    </cfRule>
    <cfRule type="expression" dxfId="4288" priority="4515">
      <formula>AND($F$3="OCTOBER",AO10&lt;$A$1)</formula>
    </cfRule>
    <cfRule type="expression" dxfId="4287" priority="4514">
      <formula>AND($F$3="NOVEMBER",AO10&lt;$A$1)</formula>
    </cfRule>
    <cfRule type="expression" dxfId="4286" priority="4513">
      <formula>AND($F$3="DECEMBER",AO10&lt;$A$1)</formula>
    </cfRule>
    <cfRule type="expression" dxfId="4285" priority="4517">
      <formula>AND($F$3="AUGUST",AO10&lt;$A$1)</formula>
    </cfRule>
  </conditionalFormatting>
  <conditionalFormatting sqref="AI17:AP17">
    <cfRule type="expression" dxfId="4284" priority="4477">
      <formula>AND($F$3="SEPTEMBER",AO16&lt;$A$1)</formula>
    </cfRule>
    <cfRule type="expression" dxfId="4283" priority="4494">
      <formula>AND($F$3="JULY",AO16&lt;$A$1)</formula>
    </cfRule>
    <cfRule type="expression" dxfId="4282" priority="4493">
      <formula>AO16=$A$1</formula>
    </cfRule>
    <cfRule type="expression" dxfId="4281" priority="4478">
      <formula>AND($F$3="AUGUST",AO16&lt;$A$1)</formula>
    </cfRule>
    <cfRule type="expression" dxfId="4280" priority="4476">
      <formula>AND($F$3="OCTOBER",AO16&lt;$A$1)</formula>
    </cfRule>
    <cfRule type="expression" dxfId="4279" priority="4475">
      <formula>AND($F$3="NOVEMBER",AO16&lt;$A$1)</formula>
    </cfRule>
    <cfRule type="expression" dxfId="4278" priority="4474">
      <formula>AND($F$3="DECEMBER",AO16&lt;$A$1)</formula>
    </cfRule>
    <cfRule type="expression" dxfId="4277" priority="4473">
      <formula>AND($F$3="JANUARY",AO16&lt;$A$1)</formula>
    </cfRule>
    <cfRule type="expression" dxfId="4276" priority="4472">
      <formula>AND($F$3="FEBRUARY",AO16&lt;$A$1)</formula>
    </cfRule>
    <cfRule type="expression" dxfId="4275" priority="4471">
      <formula>AND($F$3="MARCH",AO16&lt;$A$1)</formula>
    </cfRule>
    <cfRule type="expression" dxfId="4274" priority="4470">
      <formula>AND($F$3="APRIL",AO16&lt;$A$1)</formula>
    </cfRule>
    <cfRule type="expression" dxfId="4273" priority="4469">
      <formula>AND($F$3="MAY",AO16&lt;$A$1)</formula>
    </cfRule>
    <cfRule type="expression" dxfId="4272" priority="4468">
      <formula>AND($F$3="JUNE",AO16&lt;$A$1)</formula>
    </cfRule>
    <cfRule type="expression" dxfId="4271" priority="4465">
      <formula>AP15=1</formula>
    </cfRule>
  </conditionalFormatting>
  <conditionalFormatting sqref="AI18:AP18">
    <cfRule type="expression" dxfId="4270" priority="4455">
      <formula>AND($F$3="JANUARY",AO16&lt;$A$1)</formula>
    </cfRule>
    <cfRule type="expression" dxfId="4269" priority="4456">
      <formula>AND($F$3="DECEMBER",AO16&lt;$A$1)</formula>
    </cfRule>
    <cfRule type="expression" dxfId="4268" priority="4457">
      <formula>AND($F$3="NOVEMBER",AO16&lt;$A$1)</formula>
    </cfRule>
    <cfRule type="expression" dxfId="4267" priority="4458">
      <formula>AND($F$3="OCTOBER",AO16&lt;$A$1)</formula>
    </cfRule>
    <cfRule type="expression" dxfId="4266" priority="4459">
      <formula>AND($F$3="SEPTEMBER",AO16&lt;$A$1)</formula>
    </cfRule>
    <cfRule type="expression" dxfId="4265" priority="4452">
      <formula>AND($F$3="APRIL",AO16&lt;$A$1)</formula>
    </cfRule>
    <cfRule type="expression" dxfId="4264" priority="4451">
      <formula>AND($F$3="MAY",AO16&lt;$A$1)</formula>
    </cfRule>
    <cfRule type="expression" dxfId="4263" priority="4453">
      <formula>AND($F$3="MARCH",AO16&lt;$A$1)</formula>
    </cfRule>
    <cfRule type="expression" dxfId="4262" priority="4464">
      <formula>AO16=$A$1</formula>
    </cfRule>
    <cfRule type="expression" dxfId="4261" priority="4450">
      <formula>AND($F$3="JUNE",AO16&lt;$A$1)</formula>
    </cfRule>
    <cfRule type="expression" dxfId="4260" priority="4460">
      <formula>AND($F$3="AUGUST",AO16&lt;$A$1)</formula>
    </cfRule>
    <cfRule type="expression" dxfId="4259" priority="4449">
      <formula>AP15=1</formula>
    </cfRule>
    <cfRule type="expression" dxfId="4258" priority="4461">
      <formula>AND($F$3="JULY",AO16&lt;$A$1)</formula>
    </cfRule>
    <cfRule type="expression" dxfId="4257" priority="4454">
      <formula>AND($F$3="FEBRUARY",AO16&lt;$A$1)</formula>
    </cfRule>
  </conditionalFormatting>
  <conditionalFormatting sqref="AI19:AP19">
    <cfRule type="expression" dxfId="4256" priority="4447">
      <formula>AND($F$3="AUGUST",AO16&lt;$A$1)</formula>
    </cfRule>
    <cfRule type="expression" dxfId="4255" priority="4441">
      <formula>AND($F$3="FEBRUARY",AO16&lt;$A$1)</formula>
    </cfRule>
    <cfRule type="expression" dxfId="4254" priority="4437">
      <formula>AND($F$3="JUNE",AO16&lt;$A$1)</formula>
    </cfRule>
    <cfRule type="expression" dxfId="4253" priority="4442">
      <formula>AND($F$3="JANUARY",AO16&lt;$A$1)</formula>
    </cfRule>
    <cfRule type="expression" dxfId="4252" priority="4443">
      <formula>AND($F$3="DECEMBER",AO16&lt;$A$1)</formula>
    </cfRule>
    <cfRule type="expression" dxfId="4251" priority="4444">
      <formula>AND($F$3="NOVEMBER",AO16&lt;$A$1)</formula>
    </cfRule>
    <cfRule type="expression" dxfId="4250" priority="4445">
      <formula>AND($F$3="OCTOBER",AO16&lt;$A$1)</formula>
    </cfRule>
    <cfRule type="expression" dxfId="4249" priority="4446">
      <formula>AND($F$3="SEPTEMBER",AO16&lt;$A$1)</formula>
    </cfRule>
    <cfRule type="expression" dxfId="4248" priority="4448">
      <formula>AND($F$3="JULY",AO16&lt;$A$1)</formula>
    </cfRule>
    <cfRule type="expression" dxfId="4247" priority="4438">
      <formula>AND($F$3="MAY",AO16&lt;$A$1)</formula>
    </cfRule>
    <cfRule type="expression" dxfId="4246" priority="4436">
      <formula>AP15=1</formula>
    </cfRule>
    <cfRule type="expression" dxfId="4245" priority="4440">
      <formula>AND($F$3="MARCH",AO16&lt;$A$1)</formula>
    </cfRule>
    <cfRule type="expression" dxfId="4244" priority="4463">
      <formula>AO16=$A$1</formula>
    </cfRule>
    <cfRule type="expression" dxfId="4243" priority="4439">
      <formula>AND($F$3="APRIL",AO16&lt;$A$1)</formula>
    </cfRule>
  </conditionalFormatting>
  <conditionalFormatting sqref="AI20:AP20">
    <cfRule type="expression" dxfId="4242" priority="4431">
      <formula>AND($F$3="NOVEMBER",AO16&lt;$A$1)</formula>
    </cfRule>
    <cfRule type="expression" dxfId="4241" priority="4435">
      <formula>AND($F$3="JULY",AO16&lt;$A$1)</formula>
    </cfRule>
    <cfRule type="expression" dxfId="4240" priority="4434">
      <formula>AND($F$3="AUGUST",AO16&lt;$A$1)</formula>
    </cfRule>
    <cfRule type="expression" dxfId="4239" priority="4433">
      <formula>AND($F$3="SEPTEMBER",AO16&lt;$A$1)</formula>
    </cfRule>
    <cfRule type="expression" dxfId="4238" priority="4432">
      <formula>AND($F$3="OCTOBER",AO16&lt;$A$1)</formula>
    </cfRule>
    <cfRule type="expression" dxfId="4237" priority="4430">
      <formula>AND($F$3="DECEMBER",AO16&lt;$A$1)</formula>
    </cfRule>
    <cfRule type="expression" dxfId="4236" priority="4429">
      <formula>AND($F$3="JANUARY",AO16&lt;$A$1)</formula>
    </cfRule>
    <cfRule type="expression" dxfId="4235" priority="4428">
      <formula>AND($F$3="FEBRUARY",AO16&lt;$A$1)</formula>
    </cfRule>
    <cfRule type="expression" dxfId="4234" priority="4427">
      <formula>AND($F$3="MARCH",AO16&lt;$A$1)</formula>
    </cfRule>
    <cfRule type="expression" dxfId="4233" priority="4423">
      <formula>AP15=1</formula>
    </cfRule>
    <cfRule type="expression" dxfId="4232" priority="4425">
      <formula>AND($F$3="MAY",AO16&lt;$A$1)</formula>
    </cfRule>
    <cfRule type="expression" dxfId="4231" priority="4424">
      <formula>AND($F$3="JUNE",AO16&lt;$A$1)</formula>
    </cfRule>
    <cfRule type="expression" dxfId="4230" priority="4462">
      <formula>AO16=$A$1</formula>
    </cfRule>
    <cfRule type="expression" dxfId="4229" priority="4426">
      <formula>AND($F$3="APRIL",AO16&lt;$A$1)</formula>
    </cfRule>
  </conditionalFormatting>
  <conditionalFormatting sqref="AI23:AP23">
    <cfRule type="expression" dxfId="4228" priority="4386">
      <formula>AND($F$3="MAY",AO22&lt;$A$1)</formula>
    </cfRule>
    <cfRule type="expression" dxfId="4227" priority="4390">
      <formula>AND($F$3="JANUARY",AO22&lt;$A$1)</formula>
    </cfRule>
    <cfRule type="expression" dxfId="4226" priority="4391">
      <formula>AND($F$3="DECEMBER",AO22&lt;$A$1)</formula>
    </cfRule>
    <cfRule type="expression" dxfId="4225" priority="4393">
      <formula>AND($F$3="OCTOBER",AO22&lt;$A$1)</formula>
    </cfRule>
    <cfRule type="expression" dxfId="4224" priority="4394">
      <formula>AND($F$3="SEPTEMBER",AO22&lt;$A$1)</formula>
    </cfRule>
    <cfRule type="expression" dxfId="4223" priority="4395">
      <formula>AND($F$3="AUGUST",AO22&lt;$A$1)</formula>
    </cfRule>
    <cfRule type="expression" dxfId="4222" priority="4410">
      <formula>AO22=$A$1</formula>
    </cfRule>
    <cfRule type="expression" dxfId="4221" priority="4411">
      <formula>AND($F$3="JULY",AO22&lt;$A$1)</formula>
    </cfRule>
    <cfRule type="expression" dxfId="4220" priority="4385">
      <formula>AND($F$3="JUNE",AO22&lt;$A$1)</formula>
    </cfRule>
    <cfRule type="expression" dxfId="4219" priority="4389">
      <formula>AND($F$3="FEBRUARY",AO22&lt;$A$1)</formula>
    </cfRule>
    <cfRule type="expression" dxfId="4218" priority="4382">
      <formula>AP21=1</formula>
    </cfRule>
    <cfRule type="expression" dxfId="4217" priority="4388">
      <formula>AND($F$3="MARCH",AO22&lt;$A$1)</formula>
    </cfRule>
    <cfRule type="expression" dxfId="4216" priority="4387">
      <formula>AND($F$3="APRIL",AO22&lt;$A$1)</formula>
    </cfRule>
    <cfRule type="expression" dxfId="4215" priority="4392">
      <formula>AND($F$3="NOVEMBER",AO22&lt;$A$1)</formula>
    </cfRule>
  </conditionalFormatting>
  <conditionalFormatting sqref="AI24:AP24">
    <cfRule type="expression" dxfId="4214" priority="4368">
      <formula>AND($F$3="MAY",AO22&lt;$A$1)</formula>
    </cfRule>
    <cfRule type="expression" dxfId="4213" priority="4381">
      <formula>AO22=$A$1</formula>
    </cfRule>
    <cfRule type="expression" dxfId="4212" priority="4378">
      <formula>AND($F$3="JULY",AO22&lt;$A$1)</formula>
    </cfRule>
    <cfRule type="expression" dxfId="4211" priority="4377">
      <formula>AND($F$3="AUGUST",AO22&lt;$A$1)</formula>
    </cfRule>
    <cfRule type="expression" dxfId="4210" priority="4376">
      <formula>AND($F$3="SEPTEMBER",AO22&lt;$A$1)</formula>
    </cfRule>
    <cfRule type="expression" dxfId="4209" priority="4375">
      <formula>AND($F$3="OCTOBER",AO22&lt;$A$1)</formula>
    </cfRule>
    <cfRule type="expression" dxfId="4208" priority="4374">
      <formula>AND($F$3="NOVEMBER",AO22&lt;$A$1)</formula>
    </cfRule>
    <cfRule type="expression" dxfId="4207" priority="4373">
      <formula>AND($F$3="DECEMBER",AO22&lt;$A$1)</formula>
    </cfRule>
    <cfRule type="expression" dxfId="4206" priority="4372">
      <formula>AND($F$3="JANUARY",AO22&lt;$A$1)</formula>
    </cfRule>
    <cfRule type="expression" dxfId="4205" priority="4371">
      <formula>AND($F$3="FEBRUARY",AO22&lt;$A$1)</formula>
    </cfRule>
    <cfRule type="expression" dxfId="4204" priority="4370">
      <formula>AND($F$3="MARCH",AO22&lt;$A$1)</formula>
    </cfRule>
    <cfRule type="expression" dxfId="4203" priority="4366">
      <formula>AP21=1</formula>
    </cfRule>
    <cfRule type="expression" dxfId="4202" priority="4367">
      <formula>AND($F$3="JUNE",AO22&lt;$A$1)</formula>
    </cfRule>
    <cfRule type="expression" dxfId="4201" priority="4369">
      <formula>AND($F$3="APRIL",AO22&lt;$A$1)</formula>
    </cfRule>
  </conditionalFormatting>
  <conditionalFormatting sqref="AI25:AP25">
    <cfRule type="expression" dxfId="4200" priority="4361">
      <formula>AND($F$3="NOVEMBER",AO22&lt;$A$1)</formula>
    </cfRule>
    <cfRule type="expression" dxfId="4199" priority="4356">
      <formula>AND($F$3="APRIL",AO22&lt;$A$1)</formula>
    </cfRule>
    <cfRule type="expression" dxfId="4198" priority="4355">
      <formula>AND($F$3="MAY",AO22&lt;$A$1)</formula>
    </cfRule>
    <cfRule type="expression" dxfId="4197" priority="4354">
      <formula>AND($F$3="JUNE",AO22&lt;$A$1)</formula>
    </cfRule>
    <cfRule type="expression" dxfId="4196" priority="4353">
      <formula>AP21=1</formula>
    </cfRule>
    <cfRule type="expression" dxfId="4195" priority="4362">
      <formula>AND($F$3="OCTOBER",AO22&lt;$A$1)</formula>
    </cfRule>
    <cfRule type="expression" dxfId="4194" priority="4380">
      <formula>AO22=$A$1</formula>
    </cfRule>
    <cfRule type="expression" dxfId="4193" priority="4365">
      <formula>AND($F$3="JULY",AO22&lt;$A$1)</formula>
    </cfRule>
    <cfRule type="expression" dxfId="4192" priority="4363">
      <formula>AND($F$3="SEPTEMBER",AO22&lt;$A$1)</formula>
    </cfRule>
    <cfRule type="expression" dxfId="4191" priority="4357">
      <formula>AND($F$3="MARCH",AO22&lt;$A$1)</formula>
    </cfRule>
    <cfRule type="expression" dxfId="4190" priority="4364">
      <formula>AND($F$3="AUGUST",AO22&lt;$A$1)</formula>
    </cfRule>
    <cfRule type="expression" dxfId="4189" priority="4360">
      <formula>AND($F$3="DECEMBER",AO22&lt;$A$1)</formula>
    </cfRule>
    <cfRule type="expression" dxfId="4188" priority="4359">
      <formula>AND($F$3="JANUARY",AO22&lt;$A$1)</formula>
    </cfRule>
    <cfRule type="expression" dxfId="4187" priority="4358">
      <formula>AND($F$3="FEBRUARY",AO22&lt;$A$1)</formula>
    </cfRule>
  </conditionalFormatting>
  <conditionalFormatting sqref="AI26:AP26">
    <cfRule type="expression" dxfId="4186" priority="4352">
      <formula>AND($F$3="JULY",AO22&lt;$A$1)</formula>
    </cfRule>
    <cfRule type="expression" dxfId="4185" priority="4351">
      <formula>AND($F$3="AUGUST",AO22&lt;$A$1)</formula>
    </cfRule>
    <cfRule type="expression" dxfId="4184" priority="4350">
      <formula>AND($F$3="SEPTEMBER",AO22&lt;$A$1)</formula>
    </cfRule>
    <cfRule type="expression" dxfId="4183" priority="4349">
      <formula>AND($F$3="OCTOBER",AO22&lt;$A$1)</formula>
    </cfRule>
    <cfRule type="expression" dxfId="4182" priority="4348">
      <formula>AND($F$3="NOVEMBER",AO22&lt;$A$1)</formula>
    </cfRule>
    <cfRule type="expression" dxfId="4181" priority="4347">
      <formula>AND($F$3="DECEMBER",AO22&lt;$A$1)</formula>
    </cfRule>
    <cfRule type="expression" dxfId="4180" priority="4346">
      <formula>AND($F$3="JANUARY",AO22&lt;$A$1)</formula>
    </cfRule>
    <cfRule type="expression" dxfId="4179" priority="4345">
      <formula>AND($F$3="FEBRUARY",AO22&lt;$A$1)</formula>
    </cfRule>
    <cfRule type="expression" dxfId="4178" priority="4344">
      <formula>AND($F$3="MARCH",AO22&lt;$A$1)</formula>
    </cfRule>
    <cfRule type="expression" dxfId="4177" priority="4343">
      <formula>AND($F$3="APRIL",AO22&lt;$A$1)</formula>
    </cfRule>
    <cfRule type="expression" dxfId="4176" priority="4342">
      <formula>AND($F$3="MAY",AO22&lt;$A$1)</formula>
    </cfRule>
    <cfRule type="expression" dxfId="4175" priority="4341">
      <formula>AND($F$3="JUNE",AO22&lt;$A$1)</formula>
    </cfRule>
    <cfRule type="expression" dxfId="4174" priority="4340">
      <formula>AP21=1</formula>
    </cfRule>
    <cfRule type="expression" dxfId="4173" priority="4379">
      <formula>AO22=$A$1</formula>
    </cfRule>
  </conditionalFormatting>
  <conditionalFormatting sqref="AI29:AP29">
    <cfRule type="expression" dxfId="4172" priority="4304">
      <formula>AND($F$3="APRIL",AO28&lt;$A$1)</formula>
    </cfRule>
    <cfRule type="expression" dxfId="4171" priority="4305">
      <formula>AND($F$3="MARCH",AO28&lt;$A$1)</formula>
    </cfRule>
    <cfRule type="expression" dxfId="4170" priority="4307">
      <formula>AND($F$3="JANUARY",AO28&lt;$A$1)</formula>
    </cfRule>
    <cfRule type="expression" dxfId="4169" priority="4308">
      <formula>AND($F$3="DECEMBER",AO28&lt;$A$1)</formula>
    </cfRule>
    <cfRule type="expression" dxfId="4168" priority="4309">
      <formula>AND($F$3="NOVEMBER",AO28&lt;$A$1)</formula>
    </cfRule>
    <cfRule type="expression" dxfId="4167" priority="4310">
      <formula>AND($F$3="OCTOBER",AO28&lt;$A$1)</formula>
    </cfRule>
    <cfRule type="expression" dxfId="4166" priority="4311">
      <formula>AND($F$3="SEPTEMBER",AO28&lt;$A$1)</formula>
    </cfRule>
    <cfRule type="expression" dxfId="4165" priority="4312">
      <formula>AND($F$3="AUGUST",AO28&lt;$A$1)</formula>
    </cfRule>
    <cfRule type="expression" dxfId="4164" priority="4299">
      <formula>AP27=1</formula>
    </cfRule>
    <cfRule type="expression" dxfId="4163" priority="4306">
      <formula>AND($F$3="FEBRUARY",AO28&lt;$A$1)</formula>
    </cfRule>
    <cfRule type="expression" dxfId="4162" priority="4328">
      <formula>AND($F$3="JULY",AO28&lt;$A$1)</formula>
    </cfRule>
    <cfRule type="expression" dxfId="4161" priority="4327">
      <formula>AO28=$A$1</formula>
    </cfRule>
    <cfRule type="expression" dxfId="4160" priority="4302">
      <formula>AND($F$3="JUNE",AO28&lt;$A$1)</formula>
    </cfRule>
    <cfRule type="expression" dxfId="4159" priority="4303">
      <formula>AND($F$3="MAY",AO28&lt;$A$1)</formula>
    </cfRule>
  </conditionalFormatting>
  <conditionalFormatting sqref="AI30:AP30">
    <cfRule type="expression" dxfId="4158" priority="4293">
      <formula>AND($F$3="SEPTEMBER",AO28&lt;$A$1)</formula>
    </cfRule>
    <cfRule type="expression" dxfId="4157" priority="4292">
      <formula>AND($F$3="OCTOBER",AO28&lt;$A$1)</formula>
    </cfRule>
    <cfRule type="expression" dxfId="4156" priority="4291">
      <formula>AND($F$3="NOVEMBER",AO28&lt;$A$1)</formula>
    </cfRule>
    <cfRule type="expression" dxfId="4155" priority="4289">
      <formula>AND($F$3="JANUARY",AO28&lt;$A$1)</formula>
    </cfRule>
    <cfRule type="expression" dxfId="4154" priority="4288">
      <formula>AND($F$3="FEBRUARY",AO28&lt;$A$1)</formula>
    </cfRule>
    <cfRule type="expression" dxfId="4153" priority="4287">
      <formula>AND($F$3="MARCH",AO28&lt;$A$1)</formula>
    </cfRule>
    <cfRule type="expression" dxfId="4152" priority="4286">
      <formula>AND($F$3="APRIL",AO28&lt;$A$1)</formula>
    </cfRule>
    <cfRule type="expression" dxfId="4151" priority="4285">
      <formula>AND($F$3="MAY",AO28&lt;$A$1)</formula>
    </cfRule>
    <cfRule type="expression" dxfId="4150" priority="4284">
      <formula>AND($F$3="JUNE",AO28&lt;$A$1)</formula>
    </cfRule>
    <cfRule type="expression" dxfId="4149" priority="4283">
      <formula>AP27=1</formula>
    </cfRule>
    <cfRule type="expression" dxfId="4148" priority="4290">
      <formula>AND($F$3="DECEMBER",AO28&lt;$A$1)</formula>
    </cfRule>
    <cfRule type="expression" dxfId="4147" priority="4295">
      <formula>AND($F$3="JULY",AO28&lt;$A$1)</formula>
    </cfRule>
    <cfRule type="expression" dxfId="4146" priority="4294">
      <formula>AND($F$3="AUGUST",AO28&lt;$A$1)</formula>
    </cfRule>
    <cfRule type="expression" dxfId="4145" priority="4298">
      <formula>AO28=$A$1</formula>
    </cfRule>
  </conditionalFormatting>
  <conditionalFormatting sqref="AI31:AP31">
    <cfRule type="expression" dxfId="4144" priority="4297">
      <formula>AO28=$A$1</formula>
    </cfRule>
    <cfRule type="expression" dxfId="4143" priority="4282">
      <formula>AND($F$3="JULY",AO28&lt;$A$1)</formula>
    </cfRule>
    <cfRule type="expression" dxfId="4142" priority="4281">
      <formula>AND($F$3="AUGUST",AO28&lt;$A$1)</formula>
    </cfRule>
    <cfRule type="expression" dxfId="4141" priority="4280">
      <formula>AND($F$3="SEPTEMBER",AO28&lt;$A$1)</formula>
    </cfRule>
    <cfRule type="expression" dxfId="4140" priority="4279">
      <formula>AND($F$3="OCTOBER",AO28&lt;$A$1)</formula>
    </cfRule>
    <cfRule type="expression" dxfId="4139" priority="4278">
      <formula>AND($F$3="NOVEMBER",AO28&lt;$A$1)</formula>
    </cfRule>
    <cfRule type="expression" dxfId="4138" priority="4277">
      <formula>AND($F$3="DECEMBER",AO28&lt;$A$1)</formula>
    </cfRule>
    <cfRule type="expression" dxfId="4137" priority="4276">
      <formula>AND($F$3="JANUARY",AO28&lt;$A$1)</formula>
    </cfRule>
    <cfRule type="expression" dxfId="4136" priority="4275">
      <formula>AND($F$3="FEBRUARY",AO28&lt;$A$1)</formula>
    </cfRule>
    <cfRule type="expression" dxfId="4135" priority="4274">
      <formula>AND($F$3="MARCH",AO28&lt;$A$1)</formula>
    </cfRule>
    <cfRule type="expression" dxfId="4134" priority="4270">
      <formula>AP27=1</formula>
    </cfRule>
    <cfRule type="expression" dxfId="4133" priority="4271">
      <formula>AND($F$3="JUNE",AO28&lt;$A$1)</formula>
    </cfRule>
    <cfRule type="expression" dxfId="4132" priority="4272">
      <formula>AND($F$3="MAY",AO28&lt;$A$1)</formula>
    </cfRule>
    <cfRule type="expression" dxfId="4131" priority="4273">
      <formula>AND($F$3="APRIL",AO28&lt;$A$1)</formula>
    </cfRule>
  </conditionalFormatting>
  <conditionalFormatting sqref="AI32:AP32">
    <cfRule type="expression" dxfId="4130" priority="4260">
      <formula>AND($F$3="APRIL",AO28&lt;$A$1)</formula>
    </cfRule>
    <cfRule type="expression" dxfId="4129" priority="4259">
      <formula>AND($F$3="MAY",AO28&lt;$A$1)</formula>
    </cfRule>
    <cfRule type="expression" dxfId="4128" priority="4258">
      <formula>AND($F$3="JUNE",AO28&lt;$A$1)</formula>
    </cfRule>
    <cfRule type="expression" dxfId="4127" priority="4257">
      <formula>AP27=1</formula>
    </cfRule>
    <cfRule type="expression" dxfId="4126" priority="4264">
      <formula>AND($F$3="DECEMBER",AO28&lt;$A$1)</formula>
    </cfRule>
    <cfRule type="expression" dxfId="4125" priority="4296">
      <formula>AO28=$A$1</formula>
    </cfRule>
    <cfRule type="expression" dxfId="4124" priority="4269">
      <formula>AND($F$3="JULY",AO28&lt;$A$1)</formula>
    </cfRule>
    <cfRule type="expression" dxfId="4123" priority="4268">
      <formula>AND($F$3="AUGUST",AO28&lt;$A$1)</formula>
    </cfRule>
    <cfRule type="expression" dxfId="4122" priority="4267">
      <formula>AND($F$3="SEPTEMBER",AO28&lt;$A$1)</formula>
    </cfRule>
    <cfRule type="expression" dxfId="4121" priority="4266">
      <formula>AND($F$3="OCTOBER",AO28&lt;$A$1)</formula>
    </cfRule>
    <cfRule type="expression" dxfId="4120" priority="4265">
      <formula>AND($F$3="NOVEMBER",AO28&lt;$A$1)</formula>
    </cfRule>
    <cfRule type="expression" dxfId="4119" priority="4263">
      <formula>AND($F$3="JANUARY",AO28&lt;$A$1)</formula>
    </cfRule>
    <cfRule type="expression" dxfId="4118" priority="4262">
      <formula>AND($F$3="FEBRUARY",AO28&lt;$A$1)</formula>
    </cfRule>
    <cfRule type="expression" dxfId="4117" priority="4261">
      <formula>AND($F$3="MARCH",AO28&lt;$A$1)</formula>
    </cfRule>
  </conditionalFormatting>
  <conditionalFormatting sqref="AI35:AP35">
    <cfRule type="expression" dxfId="4116" priority="4226">
      <formula>AND($F$3="NOVEMBER",AO34&lt;$A$1)</formula>
    </cfRule>
    <cfRule type="expression" dxfId="4115" priority="4216">
      <formula>AP33=1</formula>
    </cfRule>
    <cfRule type="expression" dxfId="4114" priority="4219">
      <formula>AND($F$3="JUNE",AO34&lt;$A$1)</formula>
    </cfRule>
    <cfRule type="expression" dxfId="4113" priority="4220">
      <formula>AND($F$3="MAY",AO34&lt;$A$1)</formula>
    </cfRule>
    <cfRule type="expression" dxfId="4112" priority="4221">
      <formula>AND($F$3="APRIL",AO34&lt;$A$1)</formula>
    </cfRule>
    <cfRule type="expression" dxfId="4111" priority="4222">
      <formula>AND($F$3="MARCH",AO34&lt;$A$1)</formula>
    </cfRule>
    <cfRule type="expression" dxfId="4110" priority="4223">
      <formula>AND($F$3="FEBRUARY",AO34&lt;$A$1)</formula>
    </cfRule>
    <cfRule type="expression" dxfId="4109" priority="4224">
      <formula>AND($F$3="JANUARY",AO34&lt;$A$1)</formula>
    </cfRule>
    <cfRule type="expression" dxfId="4108" priority="4225">
      <formula>AND($F$3="DECEMBER",AO34&lt;$A$1)</formula>
    </cfRule>
    <cfRule type="expression" dxfId="4107" priority="4227">
      <formula>AND($F$3="OCTOBER",AO34&lt;$A$1)</formula>
    </cfRule>
    <cfRule type="expression" dxfId="4106" priority="4228">
      <formula>AND($F$3="SEPTEMBER",AO34&lt;$A$1)</formula>
    </cfRule>
    <cfRule type="expression" dxfId="4105" priority="4229">
      <formula>AND($F$3="AUGUST",AO34&lt;$A$1)</formula>
    </cfRule>
    <cfRule type="expression" dxfId="4104" priority="4244">
      <formula>AO34=$A$1</formula>
    </cfRule>
    <cfRule type="expression" dxfId="4103" priority="4245">
      <formula>AND($F$3="JULY",AO34&lt;$A$1)</formula>
    </cfRule>
  </conditionalFormatting>
  <conditionalFormatting sqref="AI36:AP36">
    <cfRule type="expression" dxfId="4102" priority="4215">
      <formula>AO34=$A$1</formula>
    </cfRule>
    <cfRule type="expression" dxfId="4101" priority="4211">
      <formula>AND($F$3="SEPTEMBER",AO34&lt;$A$1)</formula>
    </cfRule>
    <cfRule type="expression" dxfId="4100" priority="4210">
      <formula>AND($F$3="OCTOBER",AO34&lt;$A$1)</formula>
    </cfRule>
    <cfRule type="expression" dxfId="4099" priority="4209">
      <formula>AND($F$3="NOVEMBER",AO34&lt;$A$1)</formula>
    </cfRule>
    <cfRule type="expression" dxfId="4098" priority="4208">
      <formula>AND($F$3="DECEMBER",AO34&lt;$A$1)</formula>
    </cfRule>
    <cfRule type="expression" dxfId="4097" priority="4207">
      <formula>AND($F$3="JANUARY",AO34&lt;$A$1)</formula>
    </cfRule>
    <cfRule type="expression" dxfId="4096" priority="4205">
      <formula>AND($F$3="MARCH",AO34&lt;$A$1)</formula>
    </cfRule>
    <cfRule type="expression" dxfId="4095" priority="4204">
      <formula>AND($F$3="APRIL",AO34&lt;$A$1)</formula>
    </cfRule>
    <cfRule type="expression" dxfId="4094" priority="4203">
      <formula>AND($F$3="MAY",AO34&lt;$A$1)</formula>
    </cfRule>
    <cfRule type="expression" dxfId="4093" priority="4202">
      <formula>AND($F$3="JUNE",AO34&lt;$A$1)</formula>
    </cfRule>
    <cfRule type="expression" dxfId="4092" priority="4206">
      <formula>AND($F$3="FEBRUARY",AO34&lt;$A$1)</formula>
    </cfRule>
    <cfRule type="expression" dxfId="4091" priority="4201">
      <formula>AP33=1</formula>
    </cfRule>
    <cfRule type="expression" dxfId="4090" priority="4213">
      <formula>AND($F$3="JULY",AO34&lt;$A$1)</formula>
    </cfRule>
    <cfRule type="expression" dxfId="4089" priority="4212">
      <formula>AND($F$3="AUGUST",AO34&lt;$A$1)</formula>
    </cfRule>
  </conditionalFormatting>
  <conditionalFormatting sqref="AI37:AP37">
    <cfRule type="expression" dxfId="4088" priority="4196">
      <formula>AND($F$3="NOVEMBER",AO34&lt;$A$1)</formula>
    </cfRule>
    <cfRule type="expression" dxfId="4087" priority="4188">
      <formula>AP33=1</formula>
    </cfRule>
    <cfRule type="expression" dxfId="4086" priority="4191">
      <formula>AND($F$3="APRIL",AO34&lt;$A$1)</formula>
    </cfRule>
    <cfRule type="expression" dxfId="4085" priority="4192">
      <formula>AND($F$3="MARCH",AO34&lt;$A$1)</formula>
    </cfRule>
    <cfRule type="expression" dxfId="4084" priority="4193">
      <formula>AND($F$3="FEBRUARY",AO34&lt;$A$1)</formula>
    </cfRule>
    <cfRule type="expression" dxfId="4083" priority="4194">
      <formula>AND($F$3="JANUARY",AO34&lt;$A$1)</formula>
    </cfRule>
    <cfRule type="expression" dxfId="4082" priority="4195">
      <formula>AND($F$3="DECEMBER",AO34&lt;$A$1)</formula>
    </cfRule>
    <cfRule type="expression" dxfId="4081" priority="4197">
      <formula>AND($F$3="OCTOBER",AO34&lt;$A$1)</formula>
    </cfRule>
    <cfRule type="expression" dxfId="4080" priority="4199">
      <formula>AND($F$3="AUGUST",AO34&lt;$A$1)</formula>
    </cfRule>
    <cfRule type="expression" dxfId="4079" priority="4200">
      <formula>AND($F$3="JULY",AO34&lt;$A$1)</formula>
    </cfRule>
    <cfRule type="expression" dxfId="4078" priority="4214">
      <formula>AO34=$A$1</formula>
    </cfRule>
    <cfRule type="expression" dxfId="4077" priority="4198">
      <formula>AND($F$3="SEPTEMBER",AO34&lt;$A$1)</formula>
    </cfRule>
    <cfRule type="expression" dxfId="4076" priority="4189">
      <formula>AND($F$3="JUNE",AO34&lt;$A$1)</formula>
    </cfRule>
    <cfRule type="expression" dxfId="4075" priority="4190">
      <formula>AND($F$3="MAY",AO34&lt;$A$1)</formula>
    </cfRule>
  </conditionalFormatting>
  <conditionalFormatting sqref="AI38:AP38">
    <cfRule type="expression" dxfId="4074" priority="1837">
      <formula>AO34=$A$1</formula>
    </cfRule>
    <cfRule type="expression" dxfId="4073" priority="1836">
      <formula>AND($F$3="JULY",AO34&lt;$A$1)</formula>
    </cfRule>
    <cfRule type="expression" dxfId="4072" priority="1835">
      <formula>AND($F$3="AUGUST",AO34&lt;$A$1)</formula>
    </cfRule>
    <cfRule type="expression" dxfId="4071" priority="1834">
      <formula>AND($F$3="SEPTEMBER",AO34&lt;$A$1)</formula>
    </cfRule>
    <cfRule type="expression" dxfId="4070" priority="1833">
      <formula>AND($F$3="OCTOBER",AO34&lt;$A$1)</formula>
    </cfRule>
    <cfRule type="expression" dxfId="4069" priority="1832">
      <formula>AND($F$3="NOVEMBER",AO34&lt;$A$1)</formula>
    </cfRule>
    <cfRule type="expression" dxfId="4068" priority="1831">
      <formula>AND($F$3="DECEMBER",AO34&lt;$A$1)</formula>
    </cfRule>
    <cfRule type="expression" dxfId="4067" priority="1830">
      <formula>AND($F$3="JANUARY",AO34&lt;$A$1)</formula>
    </cfRule>
    <cfRule type="expression" dxfId="4066" priority="1829">
      <formula>AND($F$3="FEBRUARY",AO34&lt;$A$1)</formula>
    </cfRule>
    <cfRule type="expression" dxfId="4065" priority="1828">
      <formula>AND($F$3="MARCH",AO34&lt;$A$1)</formula>
    </cfRule>
    <cfRule type="expression" dxfId="4064" priority="1827">
      <formula>AND($F$3="APRIL",AO34&lt;$A$1)</formula>
    </cfRule>
    <cfRule type="expression" dxfId="4063" priority="1825">
      <formula>AND($F$3="JUNE",AO34&lt;$A$1)</formula>
    </cfRule>
    <cfRule type="expression" dxfId="4062" priority="1826">
      <formula>AND($F$3="MAY",AO34&lt;$A$1)</formula>
    </cfRule>
    <cfRule type="expression" dxfId="4061" priority="1824">
      <formula>AP33=1</formula>
    </cfRule>
  </conditionalFormatting>
  <conditionalFormatting sqref="AN51:AP52">
    <cfRule type="expression" dxfId="4060" priority="46">
      <formula>OR(AC45=$B$1,AK45=$B$1,AS45=$B$1)</formula>
    </cfRule>
    <cfRule type="expression" dxfId="4059" priority="45">
      <formula>AS45&lt;$B$1</formula>
    </cfRule>
  </conditionalFormatting>
  <conditionalFormatting sqref="AN61:AP62">
    <cfRule type="expression" dxfId="4058" priority="1">
      <formula>AS55&lt;$B$1</formula>
    </cfRule>
    <cfRule type="expression" dxfId="4057" priority="2">
      <formula>OR(AC55=$B$1,AK55=$B$1,AS55=$B$1)</formula>
    </cfRule>
  </conditionalFormatting>
  <conditionalFormatting sqref="AO50">
    <cfRule type="expression" dxfId="4056" priority="52">
      <formula>AS45&lt;$B$1</formula>
    </cfRule>
    <cfRule type="expression" dxfId="4055" priority="49">
      <formula>OR(AC45=$B$1,AK45=$B$1,AS45=$B$1)</formula>
    </cfRule>
  </conditionalFormatting>
  <conditionalFormatting sqref="AO53">
    <cfRule type="expression" dxfId="4054" priority="583">
      <formula>OR(AC48=$B$1,AK48=$B$1,AS48=$B$1)</formula>
    </cfRule>
    <cfRule type="expression" dxfId="4053" priority="586">
      <formula>AS48&lt;$B$1</formula>
    </cfRule>
  </conditionalFormatting>
  <conditionalFormatting sqref="AO60">
    <cfRule type="expression" dxfId="4052" priority="5">
      <formula>OR(AC55=$B$1,AK55=$B$1,AS55=$B$1)</formula>
    </cfRule>
    <cfRule type="expression" dxfId="4051" priority="8">
      <formula>AS55&lt;$B$1</formula>
    </cfRule>
  </conditionalFormatting>
  <conditionalFormatting sqref="AO63">
    <cfRule type="expression" dxfId="4050" priority="542">
      <formula>AS58&lt;$B$1</formula>
    </cfRule>
    <cfRule type="expression" dxfId="4049" priority="539">
      <formula>OR(AC58=$B$1,AK58=$B$1,AS58=$B$1)</formula>
    </cfRule>
  </conditionalFormatting>
  <conditionalFormatting sqref="AO4:AP4">
    <cfRule type="expression" dxfId="4048" priority="2147">
      <formula>AO4=$A$1</formula>
    </cfRule>
    <cfRule type="expression" dxfId="4047" priority="2153">
      <formula>$F$3="FEBRUARY"</formula>
    </cfRule>
    <cfRule type="expression" dxfId="4046" priority="2152">
      <formula>$F$3="MARCH"</formula>
    </cfRule>
    <cfRule type="expression" dxfId="4045" priority="2151">
      <formula>$F$3="APRIL"</formula>
    </cfRule>
    <cfRule type="expression" dxfId="4044" priority="2150">
      <formula>$F$3="MAY"</formula>
    </cfRule>
    <cfRule type="expression" dxfId="4043" priority="2149">
      <formula>$F$3="JUNE"</formula>
    </cfRule>
    <cfRule type="expression" dxfId="4042" priority="2156">
      <formula>$F$3="NOVEMBER"</formula>
    </cfRule>
    <cfRule type="expression" dxfId="4041" priority="2148">
      <formula>$F$3="JULY"</formula>
    </cfRule>
    <cfRule type="expression" dxfId="4040" priority="2158">
      <formula>$F$3="SEPTEMBER"</formula>
    </cfRule>
    <cfRule type="expression" dxfId="4039" priority="2159">
      <formula>$F$3="AUGUST"</formula>
    </cfRule>
    <cfRule type="expression" dxfId="4038" priority="2146">
      <formula>AP3=1</formula>
    </cfRule>
    <cfRule type="expression" dxfId="4037" priority="2155">
      <formula>$F$3="DECEMBER"</formula>
    </cfRule>
    <cfRule type="expression" dxfId="4036" priority="2154">
      <formula>$F$3="JANUARY"</formula>
    </cfRule>
    <cfRule type="expression" dxfId="4035" priority="2157">
      <formula>$F$3="OCTOBER"</formula>
    </cfRule>
  </conditionalFormatting>
  <conditionalFormatting sqref="AO10:AP10">
    <cfRule type="expression" dxfId="4034" priority="4578">
      <formula>$F$3="JUNE"</formula>
    </cfRule>
    <cfRule type="expression" dxfId="4033" priority="4580">
      <formula>$F$3="APRIL"</formula>
    </cfRule>
    <cfRule type="expression" dxfId="4032" priority="4585">
      <formula>$F$3="NOVEMBER"</formula>
    </cfRule>
    <cfRule type="expression" dxfId="4031" priority="4586">
      <formula>$F$3="OCTOBER"</formula>
    </cfRule>
    <cfRule type="expression" dxfId="4030" priority="4587">
      <formula>$F$3="SEPTEMBER"</formula>
    </cfRule>
    <cfRule type="expression" dxfId="4029" priority="4588">
      <formula>$F$3="AUGUST"</formula>
    </cfRule>
    <cfRule type="expression" dxfId="4028" priority="4581">
      <formula>$F$3="MARCH"</formula>
    </cfRule>
    <cfRule type="expression" dxfId="4027" priority="4582">
      <formula>$F$3="FEBRUARY"</formula>
    </cfRule>
    <cfRule type="expression" dxfId="4026" priority="4579">
      <formula>$F$3="MAY"</formula>
    </cfRule>
    <cfRule type="expression" dxfId="4025" priority="4562">
      <formula>$F$3="JULY"</formula>
    </cfRule>
    <cfRule type="expression" dxfId="4024" priority="4583">
      <formula>$F$3="JANUARY"</formula>
    </cfRule>
    <cfRule type="expression" dxfId="4023" priority="4584">
      <formula>$F$3="DECEMBER"</formula>
    </cfRule>
    <cfRule type="expression" dxfId="4022" priority="4550">
      <formula>AO10=$A$1</formula>
    </cfRule>
    <cfRule type="expression" dxfId="4021" priority="4549">
      <formula>AP9=1</formula>
    </cfRule>
  </conditionalFormatting>
  <conditionalFormatting sqref="AO16:AP16">
    <cfRule type="expression" dxfId="4020" priority="4497">
      <formula>$F$3="APRIL"</formula>
    </cfRule>
    <cfRule type="expression" dxfId="4019" priority="4496">
      <formula>$F$3="MAY"</formula>
    </cfRule>
    <cfRule type="expression" dxfId="4018" priority="4495">
      <formula>$F$3="JUNE"</formula>
    </cfRule>
    <cfRule type="expression" dxfId="4017" priority="4505">
      <formula>$F$3="AUGUST"</formula>
    </cfRule>
    <cfRule type="expression" dxfId="4016" priority="4479">
      <formula>$F$3="JULY"</formula>
    </cfRule>
    <cfRule type="expression" dxfId="4015" priority="4467">
      <formula>AO16=$A$1</formula>
    </cfRule>
    <cfRule type="expression" dxfId="4014" priority="4466">
      <formula>AP15=1</formula>
    </cfRule>
    <cfRule type="expression" dxfId="4013" priority="4503">
      <formula>$F$3="OCTOBER"</formula>
    </cfRule>
    <cfRule type="expression" dxfId="4012" priority="4504">
      <formula>$F$3="SEPTEMBER"</formula>
    </cfRule>
    <cfRule type="expression" dxfId="4011" priority="4502">
      <formula>$F$3="NOVEMBER"</formula>
    </cfRule>
    <cfRule type="expression" dxfId="4010" priority="4501">
      <formula>$F$3="DECEMBER"</formula>
    </cfRule>
    <cfRule type="expression" dxfId="4009" priority="4500">
      <formula>$F$3="JANUARY"</formula>
    </cfRule>
    <cfRule type="expression" dxfId="4008" priority="4499">
      <formula>$F$3="FEBRUARY"</formula>
    </cfRule>
    <cfRule type="expression" dxfId="4007" priority="4498">
      <formula>$F$3="MARCH"</formula>
    </cfRule>
  </conditionalFormatting>
  <conditionalFormatting sqref="AO22:AP22">
    <cfRule type="expression" dxfId="4006" priority="4420">
      <formula>$F$3="OCTOBER"</formula>
    </cfRule>
    <cfRule type="expression" dxfId="4005" priority="4419">
      <formula>$F$3="NOVEMBER"</formula>
    </cfRule>
    <cfRule type="expression" dxfId="4004" priority="4418">
      <formula>$F$3="DECEMBER"</formula>
    </cfRule>
    <cfRule type="expression" dxfId="4003" priority="4417">
      <formula>$F$3="JANUARY"</formula>
    </cfRule>
    <cfRule type="expression" dxfId="4002" priority="4416">
      <formula>$F$3="FEBRUARY"</formula>
    </cfRule>
    <cfRule type="expression" dxfId="4001" priority="4414">
      <formula>$F$3="APRIL"</formula>
    </cfRule>
    <cfRule type="expression" dxfId="4000" priority="4413">
      <formula>$F$3="MAY"</formula>
    </cfRule>
    <cfRule type="expression" dxfId="3999" priority="4412">
      <formula>$F$3="JUNE"</formula>
    </cfRule>
    <cfRule type="expression" dxfId="3998" priority="4396">
      <formula>$F$3="JULY"</formula>
    </cfRule>
    <cfRule type="expression" dxfId="3997" priority="4383">
      <formula>AP21=1</formula>
    </cfRule>
    <cfRule type="expression" dxfId="3996" priority="4384">
      <formula>AO22=$A$1</formula>
    </cfRule>
    <cfRule type="expression" dxfId="3995" priority="4422">
      <formula>$F$3="AUGUST"</formula>
    </cfRule>
    <cfRule type="expression" dxfId="3994" priority="4415">
      <formula>$F$3="MARCH"</formula>
    </cfRule>
    <cfRule type="expression" dxfId="3993" priority="4421">
      <formula>$F$3="SEPTEMBER"</formula>
    </cfRule>
  </conditionalFormatting>
  <conditionalFormatting sqref="AO28:AP28">
    <cfRule type="expression" dxfId="3992" priority="2029">
      <formula>$F$3="DECEMBER"</formula>
    </cfRule>
    <cfRule type="expression" dxfId="3991" priority="2028">
      <formula>$F$3="JANUARY"</formula>
    </cfRule>
    <cfRule type="expression" dxfId="3990" priority="2027">
      <formula>$F$3="FEBRUARY"</formula>
    </cfRule>
    <cfRule type="expression" dxfId="3989" priority="2026">
      <formula>$F$3="MARCH"</formula>
    </cfRule>
    <cfRule type="expression" dxfId="3988" priority="2025">
      <formula>$F$3="APRIL"</formula>
    </cfRule>
    <cfRule type="expression" dxfId="3987" priority="2024">
      <formula>$F$3="MAY"</formula>
    </cfRule>
    <cfRule type="expression" dxfId="3986" priority="2023">
      <formula>$F$3="JUNE"</formula>
    </cfRule>
    <cfRule type="expression" dxfId="3985" priority="2022">
      <formula>$F$3="JULY"</formula>
    </cfRule>
    <cfRule type="expression" dxfId="3984" priority="2021">
      <formula>AO28=$A$1</formula>
    </cfRule>
    <cfRule type="expression" dxfId="3983" priority="2020">
      <formula>AP27=1</formula>
    </cfRule>
    <cfRule type="expression" dxfId="3982" priority="2030">
      <formula>$F$3="NOVEMBER"</formula>
    </cfRule>
    <cfRule type="expression" dxfId="3981" priority="2031">
      <formula>$F$3="OCTOBER"</formula>
    </cfRule>
    <cfRule type="expression" dxfId="3980" priority="2032">
      <formula>$F$3="SEPTEMBER"</formula>
    </cfRule>
    <cfRule type="expression" dxfId="3979" priority="2033">
      <formula>$F$3="AUGUST"</formula>
    </cfRule>
  </conditionalFormatting>
  <conditionalFormatting sqref="AO34:AP34">
    <cfRule type="expression" dxfId="3978" priority="1943">
      <formula>$F$3="FEBRUARY"</formula>
    </cfRule>
    <cfRule type="expression" dxfId="3977" priority="1942">
      <formula>$F$3="MARCH"</formula>
    </cfRule>
    <cfRule type="expression" dxfId="3976" priority="1941">
      <formula>$F$3="APRIL"</formula>
    </cfRule>
    <cfRule type="expression" dxfId="3975" priority="1940">
      <formula>$F$3="MAY"</formula>
    </cfRule>
    <cfRule type="expression" dxfId="3974" priority="1938">
      <formula>$F$3="JULY"</formula>
    </cfRule>
    <cfRule type="expression" dxfId="3973" priority="1937">
      <formula>AO34=$A$1</formula>
    </cfRule>
    <cfRule type="expression" dxfId="3972" priority="1936">
      <formula>AP33=1</formula>
    </cfRule>
    <cfRule type="expression" dxfId="3971" priority="1939">
      <formula>$F$3="JUNE"</formula>
    </cfRule>
    <cfRule type="expression" dxfId="3970" priority="1949">
      <formula>$F$3="AUGUST"</formula>
    </cfRule>
    <cfRule type="expression" dxfId="3969" priority="1948">
      <formula>$F$3="SEPTEMBER"</formula>
    </cfRule>
    <cfRule type="expression" dxfId="3968" priority="1947">
      <formula>$F$3="OCTOBER"</formula>
    </cfRule>
    <cfRule type="expression" dxfId="3967" priority="1946">
      <formula>$F$3="NOVEMBER"</formula>
    </cfRule>
    <cfRule type="expression" dxfId="3966" priority="1945">
      <formula>$F$3="DECEMBER"</formula>
    </cfRule>
    <cfRule type="expression" dxfId="3965" priority="1944">
      <formula>$F$3="JANUARY"</formula>
    </cfRule>
  </conditionalFormatting>
  <conditionalFormatting sqref="AQ51">
    <cfRule type="expression" dxfId="3964" priority="63">
      <formula>AS45&lt;$B$1</formula>
    </cfRule>
    <cfRule type="expression" dxfId="3963" priority="64">
      <formula>OR(AC45=$B$1,AK45=$B$1,AS45=$B$1)</formula>
    </cfRule>
  </conditionalFormatting>
  <conditionalFormatting sqref="AQ52">
    <cfRule type="expression" dxfId="3962" priority="65">
      <formula>AS45&lt;$B$1</formula>
    </cfRule>
    <cfRule type="expression" dxfId="3961" priority="66">
      <formula>OR(AC45=$B$1,AK45=$B$1,AS45=$B$1)</formula>
    </cfRule>
  </conditionalFormatting>
  <conditionalFormatting sqref="AQ61">
    <cfRule type="expression" dxfId="3960" priority="19">
      <formula>AS55&lt;$B$1</formula>
    </cfRule>
    <cfRule type="expression" dxfId="3959" priority="20">
      <formula>OR(AC55=$B$1,AK55=$B$1,AS55=$B$1)</formula>
    </cfRule>
  </conditionalFormatting>
  <conditionalFormatting sqref="AQ62">
    <cfRule type="expression" dxfId="3958" priority="22">
      <formula>OR(AC55=$B$1,AK55=$B$1,AS55=$B$1)</formula>
    </cfRule>
    <cfRule type="expression" dxfId="3957" priority="21">
      <formula>AS55&lt;$B$1</formula>
    </cfRule>
  </conditionalFormatting>
  <conditionalFormatting sqref="AR4:AW4">
    <cfRule type="expression" dxfId="3956" priority="1772">
      <formula>$F$3="AUGUST"</formula>
    </cfRule>
    <cfRule type="expression" dxfId="3955" priority="1773">
      <formula>$F$3="JULY"</formula>
    </cfRule>
    <cfRule type="expression" dxfId="3954" priority="1766">
      <formula>$F$3="FEBRUARY"</formula>
    </cfRule>
    <cfRule type="expression" dxfId="3953" priority="1760">
      <formula>AY3=1</formula>
    </cfRule>
    <cfRule type="expression" dxfId="3952" priority="1761">
      <formula>AX4=$A$1</formula>
    </cfRule>
    <cfRule type="expression" dxfId="3951" priority="1762">
      <formula>$F$3="JUNE"</formula>
    </cfRule>
    <cfRule type="expression" dxfId="3950" priority="1763">
      <formula>$F$3="MAY"</formula>
    </cfRule>
    <cfRule type="expression" dxfId="3949" priority="1764">
      <formula>$F$3="APRIL"</formula>
    </cfRule>
    <cfRule type="expression" dxfId="3948" priority="1765">
      <formula>$F$3="MARCH"</formula>
    </cfRule>
    <cfRule type="expression" dxfId="3947" priority="1767">
      <formula>$F$3="JANUARY"</formula>
    </cfRule>
    <cfRule type="expression" dxfId="3946" priority="1768">
      <formula>$F$3="DECEMBER"</formula>
    </cfRule>
    <cfRule type="expression" dxfId="3945" priority="1769">
      <formula>$F$3="NOVEMBER"</formula>
    </cfRule>
    <cfRule type="expression" dxfId="3944" priority="1770">
      <formula>$F$3="OCTOBER"</formula>
    </cfRule>
    <cfRule type="expression" dxfId="3943" priority="1771">
      <formula>$F$3="SEPTEMBER"</formula>
    </cfRule>
  </conditionalFormatting>
  <conditionalFormatting sqref="AR10:AW10">
    <cfRule type="expression" dxfId="3942" priority="1681">
      <formula>$F$3="MARCH"</formula>
    </cfRule>
    <cfRule type="expression" dxfId="3941" priority="1680">
      <formula>$F$3="APRIL"</formula>
    </cfRule>
    <cfRule type="expression" dxfId="3940" priority="1679">
      <formula>$F$3="MAY"</formula>
    </cfRule>
    <cfRule type="expression" dxfId="3939" priority="1677">
      <formula>AX10=$A$1</formula>
    </cfRule>
    <cfRule type="expression" dxfId="3938" priority="1678">
      <formula>$F$3="JUNE"</formula>
    </cfRule>
    <cfRule type="expression" dxfId="3937" priority="1689">
      <formula>$F$3="JULY"</formula>
    </cfRule>
    <cfRule type="expression" dxfId="3936" priority="1688">
      <formula>$F$3="AUGUST"</formula>
    </cfRule>
    <cfRule type="expression" dxfId="3935" priority="1687">
      <formula>$F$3="SEPTEMBER"</formula>
    </cfRule>
    <cfRule type="expression" dxfId="3934" priority="1676">
      <formula>AY9=1</formula>
    </cfRule>
    <cfRule type="expression" dxfId="3933" priority="1686">
      <formula>$F$3="OCTOBER"</formula>
    </cfRule>
    <cfRule type="expression" dxfId="3932" priority="1685">
      <formula>$F$3="NOVEMBER"</formula>
    </cfRule>
    <cfRule type="expression" dxfId="3931" priority="1684">
      <formula>$F$3="DECEMBER"</formula>
    </cfRule>
    <cfRule type="expression" dxfId="3930" priority="1683">
      <formula>$F$3="JANUARY"</formula>
    </cfRule>
    <cfRule type="expression" dxfId="3929" priority="1682">
      <formula>$F$3="FEBRUARY"</formula>
    </cfRule>
  </conditionalFormatting>
  <conditionalFormatting sqref="AR16:AW16">
    <cfRule type="expression" dxfId="3928" priority="1625">
      <formula>$F$3="FEBRUARY"</formula>
    </cfRule>
    <cfRule type="expression" dxfId="3927" priority="1626">
      <formula>$F$3="JANUARY"</formula>
    </cfRule>
    <cfRule type="expression" dxfId="3926" priority="1619">
      <formula>AY15=1</formula>
    </cfRule>
    <cfRule type="expression" dxfId="3925" priority="1621">
      <formula>$F$3="JUNE"</formula>
    </cfRule>
    <cfRule type="expression" dxfId="3924" priority="1628">
      <formula>$F$3="NOVEMBER"</formula>
    </cfRule>
    <cfRule type="expression" dxfId="3923" priority="1631">
      <formula>$F$3="AUGUST"</formula>
    </cfRule>
    <cfRule type="expression" dxfId="3922" priority="1620">
      <formula>AX16=$A$1</formula>
    </cfRule>
    <cfRule type="expression" dxfId="3921" priority="1622">
      <formula>$F$3="MAY"</formula>
    </cfRule>
    <cfRule type="expression" dxfId="3920" priority="1629">
      <formula>$F$3="OCTOBER"</formula>
    </cfRule>
    <cfRule type="expression" dxfId="3919" priority="1630">
      <formula>$F$3="SEPTEMBER"</formula>
    </cfRule>
    <cfRule type="expression" dxfId="3918" priority="1623">
      <formula>$F$3="APRIL"</formula>
    </cfRule>
    <cfRule type="expression" dxfId="3917" priority="1632">
      <formula>$F$3="JULY"</formula>
    </cfRule>
    <cfRule type="expression" dxfId="3916" priority="1624">
      <formula>$F$3="MARCH"</formula>
    </cfRule>
    <cfRule type="expression" dxfId="3915" priority="1627">
      <formula>$F$3="DECEMBER"</formula>
    </cfRule>
  </conditionalFormatting>
  <conditionalFormatting sqref="AR22:AW22">
    <cfRule type="expression" dxfId="3914" priority="1571">
      <formula>$F$3="NOVEMBER"</formula>
    </cfRule>
    <cfRule type="expression" dxfId="3913" priority="1562">
      <formula>AY21=1</formula>
    </cfRule>
    <cfRule type="expression" dxfId="3912" priority="1563">
      <formula>AX22=$A$1</formula>
    </cfRule>
    <cfRule type="expression" dxfId="3911" priority="1564">
      <formula>$F$3="JUNE"</formula>
    </cfRule>
    <cfRule type="expression" dxfId="3910" priority="1566">
      <formula>$F$3="APRIL"</formula>
    </cfRule>
    <cfRule type="expression" dxfId="3909" priority="1567">
      <formula>$F$3="MARCH"</formula>
    </cfRule>
    <cfRule type="expression" dxfId="3908" priority="1565">
      <formula>$F$3="MAY"</formula>
    </cfRule>
    <cfRule type="expression" dxfId="3907" priority="1573">
      <formula>$F$3="SEPTEMBER"</formula>
    </cfRule>
    <cfRule type="expression" dxfId="3906" priority="1569">
      <formula>$F$3="JANUARY"</formula>
    </cfRule>
    <cfRule type="expression" dxfId="3905" priority="1575">
      <formula>$F$3="JULY"</formula>
    </cfRule>
    <cfRule type="expression" dxfId="3904" priority="1574">
      <formula>$F$3="AUGUST"</formula>
    </cfRule>
    <cfRule type="expression" dxfId="3903" priority="1572">
      <formula>$F$3="OCTOBER"</formula>
    </cfRule>
    <cfRule type="expression" dxfId="3902" priority="1570">
      <formula>$F$3="DECEMBER"</formula>
    </cfRule>
    <cfRule type="expression" dxfId="3901" priority="1568">
      <formula>$F$3="FEBRUARY"</formula>
    </cfRule>
  </conditionalFormatting>
  <conditionalFormatting sqref="AR28:AW28">
    <cfRule type="expression" dxfId="3900" priority="1518">
      <formula>$F$3="JULY"</formula>
    </cfRule>
    <cfRule type="expression" dxfId="3899" priority="1514">
      <formula>$F$3="NOVEMBER"</formula>
    </cfRule>
    <cfRule type="expression" dxfId="3898" priority="1512">
      <formula>$F$3="JANUARY"</formula>
    </cfRule>
    <cfRule type="expression" dxfId="3897" priority="1509">
      <formula>$F$3="APRIL"</formula>
    </cfRule>
    <cfRule type="expression" dxfId="3896" priority="1507">
      <formula>$F$3="JUNE"</formula>
    </cfRule>
    <cfRule type="expression" dxfId="3895" priority="1516">
      <formula>$F$3="SEPTEMBER"</formula>
    </cfRule>
    <cfRule type="expression" dxfId="3894" priority="1515">
      <formula>$F$3="OCTOBER"</formula>
    </cfRule>
    <cfRule type="expression" dxfId="3893" priority="1511">
      <formula>$F$3="FEBRUARY"</formula>
    </cfRule>
    <cfRule type="expression" dxfId="3892" priority="1508">
      <formula>$F$3="MAY"</formula>
    </cfRule>
    <cfRule type="expression" dxfId="3891" priority="1513">
      <formula>$F$3="DECEMBER"</formula>
    </cfRule>
    <cfRule type="expression" dxfId="3890" priority="1510">
      <formula>$F$3="MARCH"</formula>
    </cfRule>
    <cfRule type="expression" dxfId="3889" priority="1506">
      <formula>AX28=$A$1</formula>
    </cfRule>
    <cfRule type="expression" dxfId="3888" priority="1505">
      <formula>AY27=1</formula>
    </cfRule>
    <cfRule type="expression" dxfId="3887" priority="1517">
      <formula>$F$3="AUGUST"</formula>
    </cfRule>
  </conditionalFormatting>
  <conditionalFormatting sqref="AR34:AW34">
    <cfRule type="expression" dxfId="3886" priority="1449">
      <formula>AX34=$A$1</formula>
    </cfRule>
    <cfRule type="expression" dxfId="3885" priority="1450">
      <formula>$F$3="JUNE"</formula>
    </cfRule>
    <cfRule type="expression" dxfId="3884" priority="1451">
      <formula>$F$3="MAY"</formula>
    </cfRule>
    <cfRule type="expression" dxfId="3883" priority="1452">
      <formula>$F$3="APRIL"</formula>
    </cfRule>
    <cfRule type="expression" dxfId="3882" priority="1453">
      <formula>$F$3="MARCH"</formula>
    </cfRule>
    <cfRule type="expression" dxfId="3881" priority="1454">
      <formula>$F$3="FEBRUARY"</formula>
    </cfRule>
    <cfRule type="expression" dxfId="3880" priority="1455">
      <formula>$F$3="JANUARY"</formula>
    </cfRule>
    <cfRule type="expression" dxfId="3879" priority="1461">
      <formula>$F$3="JULY"</formula>
    </cfRule>
    <cfRule type="expression" dxfId="3878" priority="1460">
      <formula>$F$3="AUGUST"</formula>
    </cfRule>
    <cfRule type="expression" dxfId="3877" priority="1459">
      <formula>$F$3="SEPTEMBER"</formula>
    </cfRule>
    <cfRule type="expression" dxfId="3876" priority="1458">
      <formula>$F$3="OCTOBER"</formula>
    </cfRule>
    <cfRule type="expression" dxfId="3875" priority="1457">
      <formula>$F$3="NOVEMBER"</formula>
    </cfRule>
    <cfRule type="expression" dxfId="3874" priority="1456">
      <formula>$F$3="DECEMBER"</formula>
    </cfRule>
    <cfRule type="expression" dxfId="3873" priority="1448">
      <formula>AY33=1</formula>
    </cfRule>
  </conditionalFormatting>
  <conditionalFormatting sqref="AR5:AY5">
    <cfRule type="expression" dxfId="3872" priority="4160">
      <formula>AND($F$3="AUGUST",AX4&lt;$A$1)</formula>
    </cfRule>
    <cfRule type="expression" dxfId="3871" priority="4159">
      <formula>AND($F$3="SEPTEMBER",AX4&lt;$A$1)</formula>
    </cfRule>
    <cfRule type="expression" dxfId="3870" priority="4158">
      <formula>AND($F$3="OCTOBER",AX4&lt;$A$1)</formula>
    </cfRule>
    <cfRule type="expression" dxfId="3869" priority="4157">
      <formula>AND($F$3="NOVEMBER",AX4&lt;$A$1)</formula>
    </cfRule>
    <cfRule type="expression" dxfId="3868" priority="4156">
      <formula>AND($F$3="DECEMBER",AX4&lt;$A$1)</formula>
    </cfRule>
    <cfRule type="expression" dxfId="3867" priority="4155">
      <formula>AND($F$3="JANUARY",AX4&lt;$A$1)</formula>
    </cfRule>
    <cfRule type="expression" dxfId="3866" priority="4153">
      <formula>AND($F$3="MARCH",AX4&lt;$A$1)</formula>
    </cfRule>
    <cfRule type="expression" dxfId="3865" priority="4154">
      <formula>AND($F$3="FEBRUARY",AX4&lt;$A$1)</formula>
    </cfRule>
    <cfRule type="expression" dxfId="3864" priority="4151">
      <formula>AND($F$3="MAY",AX4&lt;$A$1)</formula>
    </cfRule>
    <cfRule type="expression" dxfId="3863" priority="4150">
      <formula>AND($F$3="JUNE",AX4&lt;$A$1)</formula>
    </cfRule>
    <cfRule type="expression" dxfId="3862" priority="4147">
      <formula>AY3=1</formula>
    </cfRule>
    <cfRule type="expression" dxfId="3861" priority="4152">
      <formula>AND($F$3="APRIL",AX4&lt;$A$1)</formula>
    </cfRule>
    <cfRule type="expression" dxfId="3860" priority="4175">
      <formula>AX4=$A$1</formula>
    </cfRule>
    <cfRule type="expression" dxfId="3859" priority="4176">
      <formula>AND($F$3="JULY",AX4&lt;$A$1)</formula>
    </cfRule>
  </conditionalFormatting>
  <conditionalFormatting sqref="AR6:AY6">
    <cfRule type="expression" dxfId="3858" priority="4143">
      <formula>AND($F$3="JULY",AX4&lt;$A$1)</formula>
    </cfRule>
    <cfRule type="expression" dxfId="3857" priority="4146">
      <formula>AX4=$A$1</formula>
    </cfRule>
    <cfRule type="expression" dxfId="3856" priority="4142">
      <formula>AND($F$3="AUGUST",AX4&lt;$A$1)</formula>
    </cfRule>
    <cfRule type="expression" dxfId="3855" priority="4141">
      <formula>AND($F$3="SEPTEMBER",AX4&lt;$A$1)</formula>
    </cfRule>
    <cfRule type="expression" dxfId="3854" priority="4140">
      <formula>AND($F$3="OCTOBER",AX4&lt;$A$1)</formula>
    </cfRule>
    <cfRule type="expression" dxfId="3853" priority="4139">
      <formula>AND($F$3="NOVEMBER",AX4&lt;$A$1)</formula>
    </cfRule>
    <cfRule type="expression" dxfId="3852" priority="4138">
      <formula>AND($F$3="DECEMBER",AX4&lt;$A$1)</formula>
    </cfRule>
    <cfRule type="expression" dxfId="3851" priority="4137">
      <formula>AND($F$3="JANUARY",AX4&lt;$A$1)</formula>
    </cfRule>
    <cfRule type="expression" dxfId="3850" priority="4135">
      <formula>AND($F$3="MARCH",AX4&lt;$A$1)</formula>
    </cfRule>
    <cfRule type="expression" dxfId="3849" priority="4134">
      <formula>AND($F$3="APRIL",AX4&lt;$A$1)</formula>
    </cfRule>
    <cfRule type="expression" dxfId="3848" priority="4133">
      <formula>AND($F$3="MAY",AX4&lt;$A$1)</formula>
    </cfRule>
    <cfRule type="expression" dxfId="3847" priority="4132">
      <formula>AND($F$3="JUNE",AX4&lt;$A$1)</formula>
    </cfRule>
    <cfRule type="expression" dxfId="3846" priority="4131">
      <formula>AY3=1</formula>
    </cfRule>
    <cfRule type="expression" dxfId="3845" priority="4136">
      <formula>AND($F$3="FEBRUARY",AX4&lt;$A$1)</formula>
    </cfRule>
  </conditionalFormatting>
  <conditionalFormatting sqref="AR7:AY7">
    <cfRule type="expression" dxfId="3844" priority="4121">
      <formula>AND($F$3="APRIL",AX4&lt;$A$1)</formula>
    </cfRule>
    <cfRule type="expression" dxfId="3843" priority="4122">
      <formula>AND($F$3="MARCH",AX4&lt;$A$1)</formula>
    </cfRule>
    <cfRule type="expression" dxfId="3842" priority="4123">
      <formula>AND($F$3="FEBRUARY",AX4&lt;$A$1)</formula>
    </cfRule>
    <cfRule type="expression" dxfId="3841" priority="4124">
      <formula>AND($F$3="JANUARY",AX4&lt;$A$1)</formula>
    </cfRule>
    <cfRule type="expression" dxfId="3840" priority="4125">
      <formula>AND($F$3="DECEMBER",AX4&lt;$A$1)</formula>
    </cfRule>
    <cfRule type="expression" dxfId="3839" priority="4126">
      <formula>AND($F$3="NOVEMBER",AX4&lt;$A$1)</formula>
    </cfRule>
    <cfRule type="expression" dxfId="3838" priority="4127">
      <formula>AND($F$3="OCTOBER",AX4&lt;$A$1)</formula>
    </cfRule>
    <cfRule type="expression" dxfId="3837" priority="4120">
      <formula>AND($F$3="MAY",AX4&lt;$A$1)</formula>
    </cfRule>
    <cfRule type="expression" dxfId="3836" priority="4129">
      <formula>AND($F$3="AUGUST",AX4&lt;$A$1)</formula>
    </cfRule>
    <cfRule type="expression" dxfId="3835" priority="4130">
      <formula>AND($F$3="JULY",AX4&lt;$A$1)</formula>
    </cfRule>
    <cfRule type="expression" dxfId="3834" priority="4128">
      <formula>AND($F$3="SEPTEMBER",AX4&lt;$A$1)</formula>
    </cfRule>
    <cfRule type="expression" dxfId="3833" priority="4145">
      <formula>AX4=$A$1</formula>
    </cfRule>
    <cfRule type="expression" dxfId="3832" priority="4118">
      <formula>AY3=1</formula>
    </cfRule>
    <cfRule type="expression" dxfId="3831" priority="4119">
      <formula>AND($F$3="JUNE",AX4&lt;$A$1)</formula>
    </cfRule>
  </conditionalFormatting>
  <conditionalFormatting sqref="AR8:AY8">
    <cfRule type="expression" dxfId="3830" priority="4113">
      <formula>AND($F$3="NOVEMBER",AX4&lt;$A$1)</formula>
    </cfRule>
    <cfRule type="expression" dxfId="3829" priority="4117">
      <formula>AND($F$3="JULY",AX4&lt;$A$1)</formula>
    </cfRule>
    <cfRule type="expression" dxfId="3828" priority="4112">
      <formula>AND($F$3="DECEMBER",AX4&lt;$A$1)</formula>
    </cfRule>
    <cfRule type="expression" dxfId="3827" priority="4110">
      <formula>AND($F$3="FEBRUARY",AX4&lt;$A$1)</formula>
    </cfRule>
    <cfRule type="expression" dxfId="3826" priority="4109">
      <formula>AND($F$3="MARCH",AX4&lt;$A$1)</formula>
    </cfRule>
    <cfRule type="expression" dxfId="3825" priority="4111">
      <formula>AND($F$3="JANUARY",AX4&lt;$A$1)</formula>
    </cfRule>
    <cfRule type="expression" dxfId="3824" priority="4107">
      <formula>AND($F$3="MAY",AX4&lt;$A$1)</formula>
    </cfRule>
    <cfRule type="expression" dxfId="3823" priority="4106">
      <formula>AND($F$3="JUNE",AX4&lt;$A$1)</formula>
    </cfRule>
    <cfRule type="expression" dxfId="3822" priority="4105">
      <formula>AY3=1</formula>
    </cfRule>
    <cfRule type="expression" dxfId="3821" priority="4144">
      <formula>AX4=$A$1</formula>
    </cfRule>
    <cfRule type="expression" dxfId="3820" priority="4116">
      <formula>AND($F$3="AUGUST",AX4&lt;$A$1)</formula>
    </cfRule>
    <cfRule type="expression" dxfId="3819" priority="4108">
      <formula>AND($F$3="APRIL",AX4&lt;$A$1)</formula>
    </cfRule>
    <cfRule type="expression" dxfId="3818" priority="4115">
      <formula>AND($F$3="SEPTEMBER",AX4&lt;$A$1)</formula>
    </cfRule>
    <cfRule type="expression" dxfId="3817" priority="4114">
      <formula>AND($F$3="OCTOBER",AX4&lt;$A$1)</formula>
    </cfRule>
  </conditionalFormatting>
  <conditionalFormatting sqref="AR11:AY11">
    <cfRule type="expression" dxfId="3816" priority="4075">
      <formula>AND($F$3="OCTOBER",AX10&lt;$A$1)</formula>
    </cfRule>
    <cfRule type="expression" dxfId="3815" priority="4067">
      <formula>AND($F$3="JUNE",AX10&lt;$A$1)</formula>
    </cfRule>
    <cfRule type="expression" dxfId="3814" priority="4064">
      <formula>AY9=1</formula>
    </cfRule>
    <cfRule type="expression" dxfId="3813" priority="4093">
      <formula>AND($F$3="JULY",AX10&lt;$A$1)</formula>
    </cfRule>
    <cfRule type="expression" dxfId="3812" priority="4092">
      <formula>AX10=$A$1</formula>
    </cfRule>
    <cfRule type="expression" dxfId="3811" priority="4077">
      <formula>AND($F$3="AUGUST",AX10&lt;$A$1)</formula>
    </cfRule>
    <cfRule type="expression" dxfId="3810" priority="4076">
      <formula>AND($F$3="SEPTEMBER",AX10&lt;$A$1)</formula>
    </cfRule>
    <cfRule type="expression" dxfId="3809" priority="4074">
      <formula>AND($F$3="NOVEMBER",AX10&lt;$A$1)</formula>
    </cfRule>
    <cfRule type="expression" dxfId="3808" priority="4073">
      <formula>AND($F$3="DECEMBER",AX10&lt;$A$1)</formula>
    </cfRule>
    <cfRule type="expression" dxfId="3807" priority="4072">
      <formula>AND($F$3="JANUARY",AX10&lt;$A$1)</formula>
    </cfRule>
    <cfRule type="expression" dxfId="3806" priority="4071">
      <formula>AND($F$3="FEBRUARY",AX10&lt;$A$1)</formula>
    </cfRule>
    <cfRule type="expression" dxfId="3805" priority="4070">
      <formula>AND($F$3="MARCH",AX10&lt;$A$1)</formula>
    </cfRule>
    <cfRule type="expression" dxfId="3804" priority="4069">
      <formula>AND($F$3="APRIL",AX10&lt;$A$1)</formula>
    </cfRule>
    <cfRule type="expression" dxfId="3803" priority="4068">
      <formula>AND($F$3="MAY",AX10&lt;$A$1)</formula>
    </cfRule>
  </conditionalFormatting>
  <conditionalFormatting sqref="AR12:AY12">
    <cfRule type="expression" dxfId="3802" priority="4053">
      <formula>AND($F$3="FEBRUARY",AX10&lt;$A$1)</formula>
    </cfRule>
    <cfRule type="expression" dxfId="3801" priority="4063">
      <formula>AX10=$A$1</formula>
    </cfRule>
    <cfRule type="expression" dxfId="3800" priority="4060">
      <formula>AND($F$3="JULY",AX10&lt;$A$1)</formula>
    </cfRule>
    <cfRule type="expression" dxfId="3799" priority="4059">
      <formula>AND($F$3="AUGUST",AX10&lt;$A$1)</formula>
    </cfRule>
    <cfRule type="expression" dxfId="3798" priority="4058">
      <formula>AND($F$3="SEPTEMBER",AX10&lt;$A$1)</formula>
    </cfRule>
    <cfRule type="expression" dxfId="3797" priority="4057">
      <formula>AND($F$3="OCTOBER",AX10&lt;$A$1)</formula>
    </cfRule>
    <cfRule type="expression" dxfId="3796" priority="4056">
      <formula>AND($F$3="NOVEMBER",AX10&lt;$A$1)</formula>
    </cfRule>
    <cfRule type="expression" dxfId="3795" priority="4055">
      <formula>AND($F$3="DECEMBER",AX10&lt;$A$1)</formula>
    </cfRule>
    <cfRule type="expression" dxfId="3794" priority="4054">
      <formula>AND($F$3="JANUARY",AX10&lt;$A$1)</formula>
    </cfRule>
    <cfRule type="expression" dxfId="3793" priority="4052">
      <formula>AND($F$3="MARCH",AX10&lt;$A$1)</formula>
    </cfRule>
    <cfRule type="expression" dxfId="3792" priority="4051">
      <formula>AND($F$3="APRIL",AX10&lt;$A$1)</formula>
    </cfRule>
    <cfRule type="expression" dxfId="3791" priority="4049">
      <formula>AND($F$3="JUNE",AX10&lt;$A$1)</formula>
    </cfRule>
    <cfRule type="expression" dxfId="3790" priority="4048">
      <formula>AY9=1</formula>
    </cfRule>
    <cfRule type="expression" dxfId="3789" priority="4050">
      <formula>AND($F$3="MAY",AX10&lt;$A$1)</formula>
    </cfRule>
  </conditionalFormatting>
  <conditionalFormatting sqref="AR13:AY13">
    <cfRule type="expression" dxfId="3788" priority="4039">
      <formula>AND($F$3="MARCH",AX10&lt;$A$1)</formula>
    </cfRule>
    <cfRule type="expression" dxfId="3787" priority="4038">
      <formula>AND($F$3="APRIL",AX10&lt;$A$1)</formula>
    </cfRule>
    <cfRule type="expression" dxfId="3786" priority="4037">
      <formula>AND($F$3="MAY",AX10&lt;$A$1)</formula>
    </cfRule>
    <cfRule type="expression" dxfId="3785" priority="4036">
      <formula>AND($F$3="JUNE",AX10&lt;$A$1)</formula>
    </cfRule>
    <cfRule type="expression" dxfId="3784" priority="4040">
      <formula>AND($F$3="FEBRUARY",AX10&lt;$A$1)</formula>
    </cfRule>
    <cfRule type="expression" dxfId="3783" priority="4035">
      <formula>AY9=1</formula>
    </cfRule>
    <cfRule type="expression" dxfId="3782" priority="4046">
      <formula>AND($F$3="AUGUST",AX10&lt;$A$1)</formula>
    </cfRule>
    <cfRule type="expression" dxfId="3781" priority="4044">
      <formula>AND($F$3="OCTOBER",AX10&lt;$A$1)</formula>
    </cfRule>
    <cfRule type="expression" dxfId="3780" priority="4043">
      <formula>AND($F$3="NOVEMBER",AX10&lt;$A$1)</formula>
    </cfRule>
    <cfRule type="expression" dxfId="3779" priority="4045">
      <formula>AND($F$3="SEPTEMBER",AX10&lt;$A$1)</formula>
    </cfRule>
    <cfRule type="expression" dxfId="3778" priority="4042">
      <formula>AND($F$3="DECEMBER",AX10&lt;$A$1)</formula>
    </cfRule>
    <cfRule type="expression" dxfId="3777" priority="4041">
      <formula>AND($F$3="JANUARY",AX10&lt;$A$1)</formula>
    </cfRule>
    <cfRule type="expression" dxfId="3776" priority="4062">
      <formula>AX10=$A$1</formula>
    </cfRule>
    <cfRule type="expression" dxfId="3775" priority="4047">
      <formula>AND($F$3="JULY",AX10&lt;$A$1)</formula>
    </cfRule>
  </conditionalFormatting>
  <conditionalFormatting sqref="AR14:AY14">
    <cfRule type="expression" dxfId="3774" priority="4024">
      <formula>AND($F$3="MAY",AX10&lt;$A$1)</formula>
    </cfRule>
    <cfRule type="expression" dxfId="3773" priority="4034">
      <formula>AND($F$3="JULY",AX10&lt;$A$1)</formula>
    </cfRule>
    <cfRule type="expression" dxfId="3772" priority="4033">
      <formula>AND($F$3="AUGUST",AX10&lt;$A$1)</formula>
    </cfRule>
    <cfRule type="expression" dxfId="3771" priority="4032">
      <formula>AND($F$3="SEPTEMBER",AX10&lt;$A$1)</formula>
    </cfRule>
    <cfRule type="expression" dxfId="3770" priority="4030">
      <formula>AND($F$3="NOVEMBER",AX10&lt;$A$1)</formula>
    </cfRule>
    <cfRule type="expression" dxfId="3769" priority="4031">
      <formula>AND($F$3="OCTOBER",AX10&lt;$A$1)</formula>
    </cfRule>
    <cfRule type="expression" dxfId="3768" priority="4029">
      <formula>AND($F$3="DECEMBER",AX10&lt;$A$1)</formula>
    </cfRule>
    <cfRule type="expression" dxfId="3767" priority="4028">
      <formula>AND($F$3="JANUARY",AX10&lt;$A$1)</formula>
    </cfRule>
    <cfRule type="expression" dxfId="3766" priority="4027">
      <formula>AND($F$3="FEBRUARY",AX10&lt;$A$1)</formula>
    </cfRule>
    <cfRule type="expression" dxfId="3765" priority="4026">
      <formula>AND($F$3="MARCH",AX10&lt;$A$1)</formula>
    </cfRule>
    <cfRule type="expression" dxfId="3764" priority="4061">
      <formula>AX10=$A$1</formula>
    </cfRule>
    <cfRule type="expression" dxfId="3763" priority="4025">
      <formula>AND($F$3="APRIL",AX10&lt;$A$1)</formula>
    </cfRule>
    <cfRule type="expression" dxfId="3762" priority="4023">
      <formula>AND($F$3="JUNE",AX10&lt;$A$1)</formula>
    </cfRule>
    <cfRule type="expression" dxfId="3761" priority="4022">
      <formula>AY9=1</formula>
    </cfRule>
  </conditionalFormatting>
  <conditionalFormatting sqref="AR17:AY17">
    <cfRule type="expression" dxfId="3760" priority="3981">
      <formula>AY15=1</formula>
    </cfRule>
    <cfRule type="expression" dxfId="3759" priority="3984">
      <formula>AND($F$3="JUNE",AX16&lt;$A$1)</formula>
    </cfRule>
    <cfRule type="expression" dxfId="3758" priority="3985">
      <formula>AND($F$3="MAY",AX16&lt;$A$1)</formula>
    </cfRule>
    <cfRule type="expression" dxfId="3757" priority="3986">
      <formula>AND($F$3="APRIL",AX16&lt;$A$1)</formula>
    </cfRule>
    <cfRule type="expression" dxfId="3756" priority="3988">
      <formula>AND($F$3="FEBRUARY",AX16&lt;$A$1)</formula>
    </cfRule>
    <cfRule type="expression" dxfId="3755" priority="3989">
      <formula>AND($F$3="JANUARY",AX16&lt;$A$1)</formula>
    </cfRule>
    <cfRule type="expression" dxfId="3754" priority="3990">
      <formula>AND($F$3="DECEMBER",AX16&lt;$A$1)</formula>
    </cfRule>
    <cfRule type="expression" dxfId="3753" priority="3991">
      <formula>AND($F$3="NOVEMBER",AX16&lt;$A$1)</formula>
    </cfRule>
    <cfRule type="expression" dxfId="3752" priority="3992">
      <formula>AND($F$3="OCTOBER",AX16&lt;$A$1)</formula>
    </cfRule>
    <cfRule type="expression" dxfId="3751" priority="3987">
      <formula>AND($F$3="MARCH",AX16&lt;$A$1)</formula>
    </cfRule>
    <cfRule type="expression" dxfId="3750" priority="4010">
      <formula>AND($F$3="JULY",AX16&lt;$A$1)</formula>
    </cfRule>
    <cfRule type="expression" dxfId="3749" priority="4009">
      <formula>AX16=$A$1</formula>
    </cfRule>
    <cfRule type="expression" dxfId="3748" priority="3994">
      <formula>AND($F$3="AUGUST",AX16&lt;$A$1)</formula>
    </cfRule>
    <cfRule type="expression" dxfId="3747" priority="3993">
      <formula>AND($F$3="SEPTEMBER",AX16&lt;$A$1)</formula>
    </cfRule>
  </conditionalFormatting>
  <conditionalFormatting sqref="AR18:AY18">
    <cfRule type="expression" dxfId="3746" priority="3973">
      <formula>AND($F$3="NOVEMBER",AX16&lt;$A$1)</formula>
    </cfRule>
    <cfRule type="expression" dxfId="3745" priority="3971">
      <formula>AND($F$3="JANUARY",AX16&lt;$A$1)</formula>
    </cfRule>
    <cfRule type="expression" dxfId="3744" priority="3974">
      <formula>AND($F$3="OCTOBER",AX16&lt;$A$1)</formula>
    </cfRule>
    <cfRule type="expression" dxfId="3743" priority="3975">
      <formula>AND($F$3="SEPTEMBER",AX16&lt;$A$1)</formula>
    </cfRule>
    <cfRule type="expression" dxfId="3742" priority="3976">
      <formula>AND($F$3="AUGUST",AX16&lt;$A$1)</formula>
    </cfRule>
    <cfRule type="expression" dxfId="3741" priority="3980">
      <formula>AX16=$A$1</formula>
    </cfRule>
    <cfRule type="expression" dxfId="3740" priority="3970">
      <formula>AND($F$3="FEBRUARY",AX16&lt;$A$1)</formula>
    </cfRule>
    <cfRule type="expression" dxfId="3739" priority="3969">
      <formula>AND($F$3="MARCH",AX16&lt;$A$1)</formula>
    </cfRule>
    <cfRule type="expression" dxfId="3738" priority="3968">
      <formula>AND($F$3="APRIL",AX16&lt;$A$1)</formula>
    </cfRule>
    <cfRule type="expression" dxfId="3737" priority="3967">
      <formula>AND($F$3="MAY",AX16&lt;$A$1)</formula>
    </cfRule>
    <cfRule type="expression" dxfId="3736" priority="3965">
      <formula>AY15=1</formula>
    </cfRule>
    <cfRule type="expression" dxfId="3735" priority="3977">
      <formula>AND($F$3="JULY",AX16&lt;$A$1)</formula>
    </cfRule>
    <cfRule type="expression" dxfId="3734" priority="3966">
      <formula>AND($F$3="JUNE",AX16&lt;$A$1)</formula>
    </cfRule>
    <cfRule type="expression" dxfId="3733" priority="3972">
      <formula>AND($F$3="DECEMBER",AX16&lt;$A$1)</formula>
    </cfRule>
  </conditionalFormatting>
  <conditionalFormatting sqref="AR19:AY19">
    <cfRule type="expression" dxfId="3732" priority="3961">
      <formula>AND($F$3="OCTOBER",AX16&lt;$A$1)</formula>
    </cfRule>
    <cfRule type="expression" dxfId="3731" priority="3960">
      <formula>AND($F$3="NOVEMBER",AX16&lt;$A$1)</formula>
    </cfRule>
    <cfRule type="expression" dxfId="3730" priority="3958">
      <formula>AND($F$3="JANUARY",AX16&lt;$A$1)</formula>
    </cfRule>
    <cfRule type="expression" dxfId="3729" priority="3957">
      <formula>AND($F$3="FEBRUARY",AX16&lt;$A$1)</formula>
    </cfRule>
    <cfRule type="expression" dxfId="3728" priority="3956">
      <formula>AND($F$3="MARCH",AX16&lt;$A$1)</formula>
    </cfRule>
    <cfRule type="expression" dxfId="3727" priority="3955">
      <formula>AND($F$3="APRIL",AX16&lt;$A$1)</formula>
    </cfRule>
    <cfRule type="expression" dxfId="3726" priority="3959">
      <formula>AND($F$3="DECEMBER",AX16&lt;$A$1)</formula>
    </cfRule>
    <cfRule type="expression" dxfId="3725" priority="3953">
      <formula>AND($F$3="JUNE",AX16&lt;$A$1)</formula>
    </cfRule>
    <cfRule type="expression" dxfId="3724" priority="3952">
      <formula>AY15=1</formula>
    </cfRule>
    <cfRule type="expression" dxfId="3723" priority="3979">
      <formula>AX16=$A$1</formula>
    </cfRule>
    <cfRule type="expression" dxfId="3722" priority="3954">
      <formula>AND($F$3="MAY",AX16&lt;$A$1)</formula>
    </cfRule>
    <cfRule type="expression" dxfId="3721" priority="3964">
      <formula>AND($F$3="JULY",AX16&lt;$A$1)</formula>
    </cfRule>
    <cfRule type="expression" dxfId="3720" priority="3963">
      <formula>AND($F$3="AUGUST",AX16&lt;$A$1)</formula>
    </cfRule>
    <cfRule type="expression" dxfId="3719" priority="3962">
      <formula>AND($F$3="SEPTEMBER",AX16&lt;$A$1)</formula>
    </cfRule>
  </conditionalFormatting>
  <conditionalFormatting sqref="AR20:AY20">
    <cfRule type="expression" dxfId="3718" priority="3950">
      <formula>AND($F$3="AUGUST",AX16&lt;$A$1)</formula>
    </cfRule>
    <cfRule type="expression" dxfId="3717" priority="3951">
      <formula>AND($F$3="JULY",AX16&lt;$A$1)</formula>
    </cfRule>
    <cfRule type="expression" dxfId="3716" priority="3978">
      <formula>AX16=$A$1</formula>
    </cfRule>
    <cfRule type="expression" dxfId="3715" priority="3949">
      <formula>AND($F$3="SEPTEMBER",AX16&lt;$A$1)</formula>
    </cfRule>
    <cfRule type="expression" dxfId="3714" priority="3948">
      <formula>AND($F$3="OCTOBER",AX16&lt;$A$1)</formula>
    </cfRule>
    <cfRule type="expression" dxfId="3713" priority="3947">
      <formula>AND($F$3="NOVEMBER",AX16&lt;$A$1)</formula>
    </cfRule>
    <cfRule type="expression" dxfId="3712" priority="3946">
      <formula>AND($F$3="DECEMBER",AX16&lt;$A$1)</formula>
    </cfRule>
    <cfRule type="expression" dxfId="3711" priority="3945">
      <formula>AND($F$3="JANUARY",AX16&lt;$A$1)</formula>
    </cfRule>
    <cfRule type="expression" dxfId="3710" priority="3944">
      <formula>AND($F$3="FEBRUARY",AX16&lt;$A$1)</formula>
    </cfRule>
    <cfRule type="expression" dxfId="3709" priority="3943">
      <formula>AND($F$3="MARCH",AX16&lt;$A$1)</formula>
    </cfRule>
    <cfRule type="expression" dxfId="3708" priority="3942">
      <formula>AND($F$3="APRIL",AX16&lt;$A$1)</formula>
    </cfRule>
    <cfRule type="expression" dxfId="3707" priority="3941">
      <formula>AND($F$3="MAY",AX16&lt;$A$1)</formula>
    </cfRule>
    <cfRule type="expression" dxfId="3706" priority="3940">
      <formula>AND($F$3="JUNE",AX16&lt;$A$1)</formula>
    </cfRule>
    <cfRule type="expression" dxfId="3705" priority="3939">
      <formula>AY15=1</formula>
    </cfRule>
  </conditionalFormatting>
  <conditionalFormatting sqref="AR23:AY23">
    <cfRule type="expression" dxfId="3704" priority="3927">
      <formula>AND($F$3="JULY",AX22&lt;$A$1)</formula>
    </cfRule>
    <cfRule type="expression" dxfId="3703" priority="3901">
      <formula>AND($F$3="JUNE",AX22&lt;$A$1)</formula>
    </cfRule>
    <cfRule type="expression" dxfId="3702" priority="3902">
      <formula>AND($F$3="MAY",AX22&lt;$A$1)</formula>
    </cfRule>
    <cfRule type="expression" dxfId="3701" priority="3903">
      <formula>AND($F$3="APRIL",AX22&lt;$A$1)</formula>
    </cfRule>
    <cfRule type="expression" dxfId="3700" priority="3904">
      <formula>AND($F$3="MARCH",AX22&lt;$A$1)</formula>
    </cfRule>
    <cfRule type="expression" dxfId="3699" priority="3905">
      <formula>AND($F$3="FEBRUARY",AX22&lt;$A$1)</formula>
    </cfRule>
    <cfRule type="expression" dxfId="3698" priority="3910">
      <formula>AND($F$3="SEPTEMBER",AX22&lt;$A$1)</formula>
    </cfRule>
    <cfRule type="expression" dxfId="3697" priority="3906">
      <formula>AND($F$3="JANUARY",AX22&lt;$A$1)</formula>
    </cfRule>
    <cfRule type="expression" dxfId="3696" priority="3907">
      <formula>AND($F$3="DECEMBER",AX22&lt;$A$1)</formula>
    </cfRule>
    <cfRule type="expression" dxfId="3695" priority="3908">
      <formula>AND($F$3="NOVEMBER",AX22&lt;$A$1)</formula>
    </cfRule>
    <cfRule type="expression" dxfId="3694" priority="3909">
      <formula>AND($F$3="OCTOBER",AX22&lt;$A$1)</formula>
    </cfRule>
    <cfRule type="expression" dxfId="3693" priority="3911">
      <formula>AND($F$3="AUGUST",AX22&lt;$A$1)</formula>
    </cfRule>
    <cfRule type="expression" dxfId="3692" priority="3926">
      <formula>AX22=$A$1</formula>
    </cfRule>
    <cfRule type="expression" dxfId="3691" priority="3898">
      <formula>AY21=1</formula>
    </cfRule>
  </conditionalFormatting>
  <conditionalFormatting sqref="AR24:AY24">
    <cfRule type="expression" dxfId="3690" priority="3886">
      <formula>AND($F$3="MARCH",AX22&lt;$A$1)</formula>
    </cfRule>
    <cfRule type="expression" dxfId="3689" priority="3887">
      <formula>AND($F$3="FEBRUARY",AX22&lt;$A$1)</formula>
    </cfRule>
    <cfRule type="expression" dxfId="3688" priority="3888">
      <formula>AND($F$3="JANUARY",AX22&lt;$A$1)</formula>
    </cfRule>
    <cfRule type="expression" dxfId="3687" priority="3882">
      <formula>AY21=1</formula>
    </cfRule>
    <cfRule type="expression" dxfId="3686" priority="3883">
      <formula>AND($F$3="JUNE",AX22&lt;$A$1)</formula>
    </cfRule>
    <cfRule type="expression" dxfId="3685" priority="3884">
      <formula>AND($F$3="MAY",AX22&lt;$A$1)</formula>
    </cfRule>
    <cfRule type="expression" dxfId="3684" priority="3885">
      <formula>AND($F$3="APRIL",AX22&lt;$A$1)</formula>
    </cfRule>
    <cfRule type="expression" dxfId="3683" priority="3894">
      <formula>AND($F$3="JULY",AX22&lt;$A$1)</formula>
    </cfRule>
    <cfRule type="expression" dxfId="3682" priority="3889">
      <formula>AND($F$3="DECEMBER",AX22&lt;$A$1)</formula>
    </cfRule>
    <cfRule type="expression" dxfId="3681" priority="3890">
      <formula>AND($F$3="NOVEMBER",AX22&lt;$A$1)</formula>
    </cfRule>
    <cfRule type="expression" dxfId="3680" priority="3891">
      <formula>AND($F$3="OCTOBER",AX22&lt;$A$1)</formula>
    </cfRule>
    <cfRule type="expression" dxfId="3679" priority="3892">
      <formula>AND($F$3="SEPTEMBER",AX22&lt;$A$1)</formula>
    </cfRule>
    <cfRule type="expression" dxfId="3678" priority="3893">
      <formula>AND($F$3="AUGUST",AX22&lt;$A$1)</formula>
    </cfRule>
    <cfRule type="expression" dxfId="3677" priority="3897">
      <formula>AX22=$A$1</formula>
    </cfRule>
  </conditionalFormatting>
  <conditionalFormatting sqref="AR25:AY25">
    <cfRule type="expression" dxfId="3676" priority="3880">
      <formula>AND($F$3="AUGUST",AX22&lt;$A$1)</formula>
    </cfRule>
    <cfRule type="expression" dxfId="3675" priority="3881">
      <formula>AND($F$3="JULY",AX22&lt;$A$1)</formula>
    </cfRule>
    <cfRule type="expression" dxfId="3674" priority="3870">
      <formula>AND($F$3="JUNE",AX22&lt;$A$1)</formula>
    </cfRule>
    <cfRule type="expression" dxfId="3673" priority="3871">
      <formula>AND($F$3="MAY",AX22&lt;$A$1)</formula>
    </cfRule>
    <cfRule type="expression" dxfId="3672" priority="3872">
      <formula>AND($F$3="APRIL",AX22&lt;$A$1)</formula>
    </cfRule>
    <cfRule type="expression" dxfId="3671" priority="3873">
      <formula>AND($F$3="MARCH",AX22&lt;$A$1)</formula>
    </cfRule>
    <cfRule type="expression" dxfId="3670" priority="3874">
      <formula>AND($F$3="FEBRUARY",AX22&lt;$A$1)</formula>
    </cfRule>
    <cfRule type="expression" dxfId="3669" priority="3875">
      <formula>AND($F$3="JANUARY",AX22&lt;$A$1)</formula>
    </cfRule>
    <cfRule type="expression" dxfId="3668" priority="3896">
      <formula>AX22=$A$1</formula>
    </cfRule>
    <cfRule type="expression" dxfId="3667" priority="3876">
      <formula>AND($F$3="DECEMBER",AX22&lt;$A$1)</formula>
    </cfRule>
    <cfRule type="expression" dxfId="3666" priority="3877">
      <formula>AND($F$3="NOVEMBER",AX22&lt;$A$1)</formula>
    </cfRule>
    <cfRule type="expression" dxfId="3665" priority="3878">
      <formula>AND($F$3="OCTOBER",AX22&lt;$A$1)</formula>
    </cfRule>
    <cfRule type="expression" dxfId="3664" priority="3869">
      <formula>AY21=1</formula>
    </cfRule>
    <cfRule type="expression" dxfId="3663" priority="3879">
      <formula>AND($F$3="SEPTEMBER",AX22&lt;$A$1)</formula>
    </cfRule>
  </conditionalFormatting>
  <conditionalFormatting sqref="AR26:AY26">
    <cfRule type="expression" dxfId="3662" priority="3859">
      <formula>AND($F$3="APRIL",AX22&lt;$A$1)</formula>
    </cfRule>
    <cfRule type="expression" dxfId="3661" priority="3895">
      <formula>AX22=$A$1</formula>
    </cfRule>
    <cfRule type="expression" dxfId="3660" priority="3868">
      <formula>AND($F$3="JULY",AX22&lt;$A$1)</formula>
    </cfRule>
    <cfRule type="expression" dxfId="3659" priority="3867">
      <formula>AND($F$3="AUGUST",AX22&lt;$A$1)</formula>
    </cfRule>
    <cfRule type="expression" dxfId="3658" priority="3866">
      <formula>AND($F$3="SEPTEMBER",AX22&lt;$A$1)</formula>
    </cfRule>
    <cfRule type="expression" dxfId="3657" priority="3865">
      <formula>AND($F$3="OCTOBER",AX22&lt;$A$1)</formula>
    </cfRule>
    <cfRule type="expression" dxfId="3656" priority="3864">
      <formula>AND($F$3="NOVEMBER",AX22&lt;$A$1)</formula>
    </cfRule>
    <cfRule type="expression" dxfId="3655" priority="3863">
      <formula>AND($F$3="DECEMBER",AX22&lt;$A$1)</formula>
    </cfRule>
    <cfRule type="expression" dxfId="3654" priority="3862">
      <formula>AND($F$3="JANUARY",AX22&lt;$A$1)</formula>
    </cfRule>
    <cfRule type="expression" dxfId="3653" priority="3861">
      <formula>AND($F$3="FEBRUARY",AX22&lt;$A$1)</formula>
    </cfRule>
    <cfRule type="expression" dxfId="3652" priority="3860">
      <formula>AND($F$3="MARCH",AX22&lt;$A$1)</formula>
    </cfRule>
    <cfRule type="expression" dxfId="3651" priority="3858">
      <formula>AND($F$3="MAY",AX22&lt;$A$1)</formula>
    </cfRule>
    <cfRule type="expression" dxfId="3650" priority="3857">
      <formula>AND($F$3="JUNE",AX22&lt;$A$1)</formula>
    </cfRule>
    <cfRule type="expression" dxfId="3649" priority="3856">
      <formula>AY21=1</formula>
    </cfRule>
  </conditionalFormatting>
  <conditionalFormatting sqref="AR29:AY29">
    <cfRule type="expression" dxfId="3648" priority="3826">
      <formula>AND($F$3="OCTOBER",AX28&lt;$A$1)</formula>
    </cfRule>
    <cfRule type="expression" dxfId="3647" priority="3825">
      <formula>AND($F$3="NOVEMBER",AX28&lt;$A$1)</formula>
    </cfRule>
    <cfRule type="expression" dxfId="3646" priority="3824">
      <formula>AND($F$3="DECEMBER",AX28&lt;$A$1)</formula>
    </cfRule>
    <cfRule type="expression" dxfId="3645" priority="3823">
      <formula>AND($F$3="JANUARY",AX28&lt;$A$1)</formula>
    </cfRule>
    <cfRule type="expression" dxfId="3644" priority="3822">
      <formula>AND($F$3="FEBRUARY",AX28&lt;$A$1)</formula>
    </cfRule>
    <cfRule type="expression" dxfId="3643" priority="3821">
      <formula>AND($F$3="MARCH",AX28&lt;$A$1)</formula>
    </cfRule>
    <cfRule type="expression" dxfId="3642" priority="3827">
      <formula>AND($F$3="SEPTEMBER",AX28&lt;$A$1)</formula>
    </cfRule>
    <cfRule type="expression" dxfId="3641" priority="3820">
      <formula>AND($F$3="APRIL",AX28&lt;$A$1)</formula>
    </cfRule>
    <cfRule type="expression" dxfId="3640" priority="3819">
      <formula>AND($F$3="MAY",AX28&lt;$A$1)</formula>
    </cfRule>
    <cfRule type="expression" dxfId="3639" priority="3818">
      <formula>AND($F$3="JUNE",AX28&lt;$A$1)</formula>
    </cfRule>
    <cfRule type="expression" dxfId="3638" priority="3815">
      <formula>AY27=1</formula>
    </cfRule>
    <cfRule type="expression" dxfId="3637" priority="3828">
      <formula>AND($F$3="AUGUST",AX28&lt;$A$1)</formula>
    </cfRule>
    <cfRule type="expression" dxfId="3636" priority="3843">
      <formula>AX28=$A$1</formula>
    </cfRule>
    <cfRule type="expression" dxfId="3635" priority="3844">
      <formula>AND($F$3="JULY",AX28&lt;$A$1)</formula>
    </cfRule>
  </conditionalFormatting>
  <conditionalFormatting sqref="AR30:AY30">
    <cfRule type="expression" dxfId="3634" priority="3803">
      <formula>AND($F$3="MARCH",AX28&lt;$A$1)</formula>
    </cfRule>
    <cfRule type="expression" dxfId="3633" priority="3808">
      <formula>AND($F$3="OCTOBER",AX28&lt;$A$1)</formula>
    </cfRule>
    <cfRule type="expression" dxfId="3632" priority="3806">
      <formula>AND($F$3="DECEMBER",AX28&lt;$A$1)</formula>
    </cfRule>
    <cfRule type="expression" dxfId="3631" priority="3814">
      <formula>AX28=$A$1</formula>
    </cfRule>
    <cfRule type="expression" dxfId="3630" priority="3811">
      <formula>AND($F$3="JULY",AX28&lt;$A$1)</formula>
    </cfRule>
    <cfRule type="expression" dxfId="3629" priority="3810">
      <formula>AND($F$3="AUGUST",AX28&lt;$A$1)</formula>
    </cfRule>
    <cfRule type="expression" dxfId="3628" priority="3809">
      <formula>AND($F$3="SEPTEMBER",AX28&lt;$A$1)</formula>
    </cfRule>
    <cfRule type="expression" dxfId="3627" priority="3799">
      <formula>AY27=1</formula>
    </cfRule>
    <cfRule type="expression" dxfId="3626" priority="3800">
      <formula>AND($F$3="JUNE",AX28&lt;$A$1)</formula>
    </cfRule>
    <cfRule type="expression" dxfId="3625" priority="3801">
      <formula>AND($F$3="MAY",AX28&lt;$A$1)</formula>
    </cfRule>
    <cfRule type="expression" dxfId="3624" priority="3802">
      <formula>AND($F$3="APRIL",AX28&lt;$A$1)</formula>
    </cfRule>
    <cfRule type="expression" dxfId="3623" priority="3804">
      <formula>AND($F$3="FEBRUARY",AX28&lt;$A$1)</formula>
    </cfRule>
    <cfRule type="expression" dxfId="3622" priority="3805">
      <formula>AND($F$3="JANUARY",AX28&lt;$A$1)</formula>
    </cfRule>
    <cfRule type="expression" dxfId="3621" priority="3807">
      <formula>AND($F$3="NOVEMBER",AX28&lt;$A$1)</formula>
    </cfRule>
  </conditionalFormatting>
  <conditionalFormatting sqref="AR31:AY31">
    <cfRule type="expression" dxfId="3620" priority="3794">
      <formula>AND($F$3="NOVEMBER",AX28&lt;$A$1)</formula>
    </cfRule>
    <cfRule type="expression" dxfId="3619" priority="3795">
      <formula>AND($F$3="OCTOBER",AX28&lt;$A$1)</formula>
    </cfRule>
    <cfRule type="expression" dxfId="3618" priority="3796">
      <formula>AND($F$3="SEPTEMBER",AX28&lt;$A$1)</formula>
    </cfRule>
    <cfRule type="expression" dxfId="3617" priority="3797">
      <formula>AND($F$3="AUGUST",AX28&lt;$A$1)</formula>
    </cfRule>
    <cfRule type="expression" dxfId="3616" priority="3813">
      <formula>AX28=$A$1</formula>
    </cfRule>
    <cfRule type="expression" dxfId="3615" priority="3798">
      <formula>AND($F$3="JULY",AX28&lt;$A$1)</formula>
    </cfRule>
    <cfRule type="expression" dxfId="3614" priority="3786">
      <formula>AY27=1</formula>
    </cfRule>
    <cfRule type="expression" dxfId="3613" priority="3787">
      <formula>AND($F$3="JUNE",AX28&lt;$A$1)</formula>
    </cfRule>
    <cfRule type="expression" dxfId="3612" priority="3788">
      <formula>AND($F$3="MAY",AX28&lt;$A$1)</formula>
    </cfRule>
    <cfRule type="expression" dxfId="3611" priority="3789">
      <formula>AND($F$3="APRIL",AX28&lt;$A$1)</formula>
    </cfRule>
    <cfRule type="expression" dxfId="3610" priority="3790">
      <formula>AND($F$3="MARCH",AX28&lt;$A$1)</formula>
    </cfRule>
    <cfRule type="expression" dxfId="3609" priority="3791">
      <formula>AND($F$3="FEBRUARY",AX28&lt;$A$1)</formula>
    </cfRule>
    <cfRule type="expression" dxfId="3608" priority="3792">
      <formula>AND($F$3="JANUARY",AX28&lt;$A$1)</formula>
    </cfRule>
    <cfRule type="expression" dxfId="3607" priority="3793">
      <formula>AND($F$3="DECEMBER",AX28&lt;$A$1)</formula>
    </cfRule>
  </conditionalFormatting>
  <conditionalFormatting sqref="AR32:AY32">
    <cfRule type="expression" dxfId="3606" priority="3780">
      <formula>AND($F$3="DECEMBER",AX28&lt;$A$1)</formula>
    </cfRule>
    <cfRule type="expression" dxfId="3605" priority="3781">
      <formula>AND($F$3="NOVEMBER",AX28&lt;$A$1)</formula>
    </cfRule>
    <cfRule type="expression" dxfId="3604" priority="3782">
      <formula>AND($F$3="OCTOBER",AX28&lt;$A$1)</formula>
    </cfRule>
    <cfRule type="expression" dxfId="3603" priority="3783">
      <formula>AND($F$3="SEPTEMBER",AX28&lt;$A$1)</formula>
    </cfRule>
    <cfRule type="expression" dxfId="3602" priority="3784">
      <formula>AND($F$3="AUGUST",AX28&lt;$A$1)</formula>
    </cfRule>
    <cfRule type="expression" dxfId="3601" priority="3785">
      <formula>AND($F$3="JULY",AX28&lt;$A$1)</formula>
    </cfRule>
    <cfRule type="expression" dxfId="3600" priority="3812">
      <formula>AX28=$A$1</formula>
    </cfRule>
    <cfRule type="expression" dxfId="3599" priority="3779">
      <formula>AND($F$3="JANUARY",AX28&lt;$A$1)</formula>
    </cfRule>
    <cfRule type="expression" dxfId="3598" priority="3774">
      <formula>AND($F$3="JUNE",AX28&lt;$A$1)</formula>
    </cfRule>
    <cfRule type="expression" dxfId="3597" priority="3775">
      <formula>AND($F$3="MAY",AX28&lt;$A$1)</formula>
    </cfRule>
    <cfRule type="expression" dxfId="3596" priority="3776">
      <formula>AND($F$3="APRIL",AX28&lt;$A$1)</formula>
    </cfRule>
    <cfRule type="expression" dxfId="3595" priority="3777">
      <formula>AND($F$3="MARCH",AX28&lt;$A$1)</formula>
    </cfRule>
    <cfRule type="expression" dxfId="3594" priority="3778">
      <formula>AND($F$3="FEBRUARY",AX28&lt;$A$1)</formula>
    </cfRule>
    <cfRule type="expression" dxfId="3593" priority="3773">
      <formula>AY27=1</formula>
    </cfRule>
  </conditionalFormatting>
  <conditionalFormatting sqref="AR35:AY35">
    <cfRule type="expression" dxfId="3592" priority="3735">
      <formula>AND($F$3="JUNE",AX34&lt;$A$1)</formula>
    </cfRule>
    <cfRule type="expression" dxfId="3591" priority="3741">
      <formula>AND($F$3="DECEMBER",AX34&lt;$A$1)</formula>
    </cfRule>
    <cfRule type="expression" dxfId="3590" priority="3742">
      <formula>AND($F$3="NOVEMBER",AX34&lt;$A$1)</formula>
    </cfRule>
    <cfRule type="expression" dxfId="3589" priority="3743">
      <formula>AND($F$3="OCTOBER",AX34&lt;$A$1)</formula>
    </cfRule>
    <cfRule type="expression" dxfId="3588" priority="3744">
      <formula>AND($F$3="SEPTEMBER",AX34&lt;$A$1)</formula>
    </cfRule>
    <cfRule type="expression" dxfId="3587" priority="3738">
      <formula>AND($F$3="MARCH",AX34&lt;$A$1)</formula>
    </cfRule>
    <cfRule type="expression" dxfId="3586" priority="3737">
      <formula>AND($F$3="APRIL",AX34&lt;$A$1)</formula>
    </cfRule>
    <cfRule type="expression" dxfId="3585" priority="3739">
      <formula>AND($F$3="FEBRUARY",AX34&lt;$A$1)</formula>
    </cfRule>
    <cfRule type="expression" dxfId="3584" priority="3736">
      <formula>AND($F$3="MAY",AX34&lt;$A$1)</formula>
    </cfRule>
    <cfRule type="expression" dxfId="3583" priority="3745">
      <formula>AND($F$3="AUGUST",AX34&lt;$A$1)</formula>
    </cfRule>
    <cfRule type="expression" dxfId="3582" priority="3760">
      <formula>AX34=$A$1</formula>
    </cfRule>
    <cfRule type="expression" dxfId="3581" priority="3761">
      <formula>AND($F$3="JULY",AX34&lt;$A$1)</formula>
    </cfRule>
    <cfRule type="expression" dxfId="3580" priority="3740">
      <formula>AND($F$3="JANUARY",AX34&lt;$A$1)</formula>
    </cfRule>
    <cfRule type="expression" dxfId="3579" priority="3732">
      <formula>AY33=1</formula>
    </cfRule>
  </conditionalFormatting>
  <conditionalFormatting sqref="AR36:AY36">
    <cfRule type="expression" dxfId="3578" priority="3718">
      <formula>AND($F$3="JUNE",AX34&lt;$A$1)</formula>
    </cfRule>
    <cfRule type="expression" dxfId="3577" priority="3727">
      <formula>AND($F$3="SEPTEMBER",AX34&lt;$A$1)</formula>
    </cfRule>
    <cfRule type="expression" dxfId="3576" priority="3719">
      <formula>AND($F$3="MAY",AX34&lt;$A$1)</formula>
    </cfRule>
    <cfRule type="expression" dxfId="3575" priority="3717">
      <formula>AY33=1</formula>
    </cfRule>
    <cfRule type="expression" dxfId="3574" priority="3729">
      <formula>AND($F$3="JULY",AX34&lt;$A$1)</formula>
    </cfRule>
    <cfRule type="expression" dxfId="3573" priority="3731">
      <formula>AX34=$A$1</formula>
    </cfRule>
    <cfRule type="expression" dxfId="3572" priority="3726">
      <formula>AND($F$3="OCTOBER",AX34&lt;$A$1)</formula>
    </cfRule>
    <cfRule type="expression" dxfId="3571" priority="3724">
      <formula>AND($F$3="DECEMBER",AX34&lt;$A$1)</formula>
    </cfRule>
    <cfRule type="expression" dxfId="3570" priority="3723">
      <formula>AND($F$3="JANUARY",AX34&lt;$A$1)</formula>
    </cfRule>
    <cfRule type="expression" dxfId="3569" priority="3728">
      <formula>AND($F$3="AUGUST",AX34&lt;$A$1)</formula>
    </cfRule>
    <cfRule type="expression" dxfId="3568" priority="3725">
      <formula>AND($F$3="NOVEMBER",AX34&lt;$A$1)</formula>
    </cfRule>
    <cfRule type="expression" dxfId="3567" priority="3722">
      <formula>AND($F$3="FEBRUARY",AX34&lt;$A$1)</formula>
    </cfRule>
    <cfRule type="expression" dxfId="3566" priority="3721">
      <formula>AND($F$3="MARCH",AX34&lt;$A$1)</formula>
    </cfRule>
    <cfRule type="expression" dxfId="3565" priority="3720">
      <formula>AND($F$3="APRIL",AX34&lt;$A$1)</formula>
    </cfRule>
  </conditionalFormatting>
  <conditionalFormatting sqref="AR37:AY37">
    <cfRule type="expression" dxfId="3564" priority="3709">
      <formula>AND($F$3="FEBRUARY",AX34&lt;$A$1)</formula>
    </cfRule>
    <cfRule type="expression" dxfId="3563" priority="3710">
      <formula>AND($F$3="JANUARY",AX34&lt;$A$1)</formula>
    </cfRule>
    <cfRule type="expression" dxfId="3562" priority="3716">
      <formula>AND($F$3="JULY",AX34&lt;$A$1)</formula>
    </cfRule>
    <cfRule type="expression" dxfId="3561" priority="3715">
      <formula>AND($F$3="AUGUST",AX34&lt;$A$1)</formula>
    </cfRule>
    <cfRule type="expression" dxfId="3560" priority="3714">
      <formula>AND($F$3="SEPTEMBER",AX34&lt;$A$1)</formula>
    </cfRule>
    <cfRule type="expression" dxfId="3559" priority="3730">
      <formula>AX34=$A$1</formula>
    </cfRule>
    <cfRule type="expression" dxfId="3558" priority="3711">
      <formula>AND($F$3="DECEMBER",AX34&lt;$A$1)</formula>
    </cfRule>
    <cfRule type="expression" dxfId="3557" priority="3712">
      <formula>AND($F$3="NOVEMBER",AX34&lt;$A$1)</formula>
    </cfRule>
    <cfRule type="expression" dxfId="3556" priority="3713">
      <formula>AND($F$3="OCTOBER",AX34&lt;$A$1)</formula>
    </cfRule>
    <cfRule type="expression" dxfId="3555" priority="3705">
      <formula>AND($F$3="JUNE",AX34&lt;$A$1)</formula>
    </cfRule>
    <cfRule type="expression" dxfId="3554" priority="3706">
      <formula>AND($F$3="MAY",AX34&lt;$A$1)</formula>
    </cfRule>
    <cfRule type="expression" dxfId="3553" priority="3707">
      <formula>AND($F$3="APRIL",AX34&lt;$A$1)</formula>
    </cfRule>
    <cfRule type="expression" dxfId="3552" priority="3708">
      <formula>AND($F$3="MARCH",AX34&lt;$A$1)</formula>
    </cfRule>
    <cfRule type="expression" dxfId="3551" priority="3704">
      <formula>AY33=1</formula>
    </cfRule>
  </conditionalFormatting>
  <conditionalFormatting sqref="AR38:AY38">
    <cfRule type="expression" dxfId="3550" priority="1813">
      <formula>AND($F$3="APRIL",AX34&lt;$A$1)</formula>
    </cfRule>
    <cfRule type="expression" dxfId="3549" priority="1812">
      <formula>AND($F$3="MAY",AX34&lt;$A$1)</formula>
    </cfRule>
    <cfRule type="expression" dxfId="3548" priority="1811">
      <formula>AND($F$3="JUNE",AX34&lt;$A$1)</formula>
    </cfRule>
    <cfRule type="expression" dxfId="3547" priority="1810">
      <formula>AY33=1</formula>
    </cfRule>
    <cfRule type="expression" dxfId="3546" priority="1823">
      <formula>AX34=$A$1</formula>
    </cfRule>
    <cfRule type="expression" dxfId="3545" priority="1822">
      <formula>AND($F$3="JULY",AX34&lt;$A$1)</formula>
    </cfRule>
    <cfRule type="expression" dxfId="3544" priority="1821">
      <formula>AND($F$3="AUGUST",AX34&lt;$A$1)</formula>
    </cfRule>
    <cfRule type="expression" dxfId="3543" priority="1820">
      <formula>AND($F$3="SEPTEMBER",AX34&lt;$A$1)</formula>
    </cfRule>
    <cfRule type="expression" dxfId="3542" priority="1819">
      <formula>AND($F$3="OCTOBER",AX34&lt;$A$1)</formula>
    </cfRule>
    <cfRule type="expression" dxfId="3541" priority="1818">
      <formula>AND($F$3="NOVEMBER",AX34&lt;$A$1)</formula>
    </cfRule>
    <cfRule type="expression" dxfId="3540" priority="1817">
      <formula>AND($F$3="DECEMBER",AX34&lt;$A$1)</formula>
    </cfRule>
    <cfRule type="expression" dxfId="3539" priority="1816">
      <formula>AND($F$3="JANUARY",AX34&lt;$A$1)</formula>
    </cfRule>
    <cfRule type="expression" dxfId="3538" priority="1815">
      <formula>AND($F$3="FEBRUARY",AX34&lt;$A$1)</formula>
    </cfRule>
    <cfRule type="expression" dxfId="3537" priority="1814">
      <formula>AND($F$3="MARCH",AX34&lt;$A$1)</formula>
    </cfRule>
  </conditionalFormatting>
  <conditionalFormatting sqref="AX4:AY4">
    <cfRule type="expression" dxfId="3536" priority="2143">
      <formula>$F$3="OCTOBER"</formula>
    </cfRule>
    <cfRule type="expression" dxfId="3535" priority="2144">
      <formula>$F$3="SEPTEMBER"</formula>
    </cfRule>
    <cfRule type="expression" dxfId="3534" priority="2145">
      <formula>$F$3="AUGUST"</formula>
    </cfRule>
    <cfRule type="expression" dxfId="3533" priority="2141">
      <formula>$F$3="DECEMBER"</formula>
    </cfRule>
    <cfRule type="expression" dxfId="3532" priority="2133">
      <formula>AX4=$A$1</formula>
    </cfRule>
    <cfRule type="expression" dxfId="3531" priority="2142">
      <formula>$F$3="NOVEMBER"</formula>
    </cfRule>
    <cfRule type="expression" dxfId="3530" priority="2135">
      <formula>$F$3="JUNE"</formula>
    </cfRule>
    <cfRule type="expression" dxfId="3529" priority="2136">
      <formula>$F$3="MAY"</formula>
    </cfRule>
    <cfRule type="expression" dxfId="3528" priority="2137">
      <formula>$F$3="APRIL"</formula>
    </cfRule>
    <cfRule type="expression" dxfId="3527" priority="2132">
      <formula>AY3=1</formula>
    </cfRule>
    <cfRule type="expression" dxfId="3526" priority="2138">
      <formula>$F$3="MARCH"</formula>
    </cfRule>
    <cfRule type="expression" dxfId="3525" priority="2134">
      <formula>$F$3="JULY"</formula>
    </cfRule>
    <cfRule type="expression" dxfId="3524" priority="2139">
      <formula>$F$3="FEBRUARY"</formula>
    </cfRule>
    <cfRule type="expression" dxfId="3523" priority="2140">
      <formula>$F$3="JANUARY"</formula>
    </cfRule>
  </conditionalFormatting>
  <conditionalFormatting sqref="AX10:AY10">
    <cfRule type="expression" dxfId="3522" priority="4078">
      <formula>$F$3="JULY"</formula>
    </cfRule>
    <cfRule type="expression" dxfId="3521" priority="4094">
      <formula>$F$3="JUNE"</formula>
    </cfRule>
    <cfRule type="expression" dxfId="3520" priority="4095">
      <formula>$F$3="MAY"</formula>
    </cfRule>
    <cfRule type="expression" dxfId="3519" priority="4096">
      <formula>$F$3="APRIL"</formula>
    </cfRule>
    <cfRule type="expression" dxfId="3518" priority="4097">
      <formula>$F$3="MARCH"</formula>
    </cfRule>
    <cfRule type="expression" dxfId="3517" priority="4098">
      <formula>$F$3="FEBRUARY"</formula>
    </cfRule>
    <cfRule type="expression" dxfId="3516" priority="4099">
      <formula>$F$3="JANUARY"</formula>
    </cfRule>
    <cfRule type="expression" dxfId="3515" priority="4100">
      <formula>$F$3="DECEMBER"</formula>
    </cfRule>
    <cfRule type="expression" dxfId="3514" priority="4101">
      <formula>$F$3="NOVEMBER"</formula>
    </cfRule>
    <cfRule type="expression" dxfId="3513" priority="4102">
      <formula>$F$3="OCTOBER"</formula>
    </cfRule>
    <cfRule type="expression" dxfId="3512" priority="4103">
      <formula>$F$3="SEPTEMBER"</formula>
    </cfRule>
    <cfRule type="expression" dxfId="3511" priority="4104">
      <formula>$F$3="AUGUST"</formula>
    </cfRule>
    <cfRule type="expression" dxfId="3510" priority="4066">
      <formula>AX10=$A$1</formula>
    </cfRule>
    <cfRule type="expression" dxfId="3509" priority="4065">
      <formula>AY9=1</formula>
    </cfRule>
  </conditionalFormatting>
  <conditionalFormatting sqref="AX16:AY16">
    <cfRule type="expression" dxfId="3508" priority="4016">
      <formula>$F$3="JANUARY"</formula>
    </cfRule>
    <cfRule type="expression" dxfId="3507" priority="3982">
      <formula>AY15=1</formula>
    </cfRule>
    <cfRule type="expression" dxfId="3506" priority="3983">
      <formula>AX16=$A$1</formula>
    </cfRule>
    <cfRule type="expression" dxfId="3505" priority="3995">
      <formula>$F$3="JULY"</formula>
    </cfRule>
    <cfRule type="expression" dxfId="3504" priority="4011">
      <formula>$F$3="JUNE"</formula>
    </cfRule>
    <cfRule type="expression" dxfId="3503" priority="4012">
      <formula>$F$3="MAY"</formula>
    </cfRule>
    <cfRule type="expression" dxfId="3502" priority="4017">
      <formula>$F$3="DECEMBER"</formula>
    </cfRule>
    <cfRule type="expression" dxfId="3501" priority="4013">
      <formula>$F$3="APRIL"</formula>
    </cfRule>
    <cfRule type="expression" dxfId="3500" priority="4014">
      <formula>$F$3="MARCH"</formula>
    </cfRule>
    <cfRule type="expression" dxfId="3499" priority="4015">
      <formula>$F$3="FEBRUARY"</formula>
    </cfRule>
    <cfRule type="expression" dxfId="3498" priority="4021">
      <formula>$F$3="AUGUST"</formula>
    </cfRule>
    <cfRule type="expression" dxfId="3497" priority="4020">
      <formula>$F$3="SEPTEMBER"</formula>
    </cfRule>
    <cfRule type="expression" dxfId="3496" priority="4019">
      <formula>$F$3="OCTOBER"</formula>
    </cfRule>
    <cfRule type="expression" dxfId="3495" priority="4018">
      <formula>$F$3="NOVEMBER"</formula>
    </cfRule>
  </conditionalFormatting>
  <conditionalFormatting sqref="AX22:AY22">
    <cfRule type="expression" dxfId="3494" priority="3928">
      <formula>$F$3="JUNE"</formula>
    </cfRule>
    <cfRule type="expression" dxfId="3493" priority="3929">
      <formula>$F$3="MAY"</formula>
    </cfRule>
    <cfRule type="expression" dxfId="3492" priority="3930">
      <formula>$F$3="APRIL"</formula>
    </cfRule>
    <cfRule type="expression" dxfId="3491" priority="3931">
      <formula>$F$3="MARCH"</formula>
    </cfRule>
    <cfRule type="expression" dxfId="3490" priority="3932">
      <formula>$F$3="FEBRUARY"</formula>
    </cfRule>
    <cfRule type="expression" dxfId="3489" priority="3933">
      <formula>$F$3="JANUARY"</formula>
    </cfRule>
    <cfRule type="expression" dxfId="3488" priority="3934">
      <formula>$F$3="DECEMBER"</formula>
    </cfRule>
    <cfRule type="expression" dxfId="3487" priority="3935">
      <formula>$F$3="NOVEMBER"</formula>
    </cfRule>
    <cfRule type="expression" dxfId="3486" priority="3936">
      <formula>$F$3="OCTOBER"</formula>
    </cfRule>
    <cfRule type="expression" dxfId="3485" priority="3937">
      <formula>$F$3="SEPTEMBER"</formula>
    </cfRule>
    <cfRule type="expression" dxfId="3484" priority="3938">
      <formula>$F$3="AUGUST"</formula>
    </cfRule>
    <cfRule type="expression" dxfId="3483" priority="3899">
      <formula>AY21=1</formula>
    </cfRule>
    <cfRule type="expression" dxfId="3482" priority="3900">
      <formula>AX22=$A$1</formula>
    </cfRule>
    <cfRule type="expression" dxfId="3481" priority="3912">
      <formula>$F$3="JULY"</formula>
    </cfRule>
  </conditionalFormatting>
  <conditionalFormatting sqref="AX28:AY28">
    <cfRule type="expression" dxfId="3480" priority="2017">
      <formula>$F$3="OCTOBER"</formula>
    </cfRule>
    <cfRule type="expression" dxfId="3479" priority="2015">
      <formula>$F$3="DECEMBER"</formula>
    </cfRule>
    <cfRule type="expression" dxfId="3478" priority="2014">
      <formula>$F$3="JANUARY"</formula>
    </cfRule>
    <cfRule type="expression" dxfId="3477" priority="2012">
      <formula>$F$3="MARCH"</formula>
    </cfRule>
    <cfRule type="expression" dxfId="3476" priority="2011">
      <formula>$F$3="APRIL"</formula>
    </cfRule>
    <cfRule type="expression" dxfId="3475" priority="2010">
      <formula>$F$3="MAY"</formula>
    </cfRule>
    <cfRule type="expression" dxfId="3474" priority="2009">
      <formula>$F$3="JUNE"</formula>
    </cfRule>
    <cfRule type="expression" dxfId="3473" priority="2008">
      <formula>$F$3="JULY"</formula>
    </cfRule>
    <cfRule type="expression" dxfId="3472" priority="2007">
      <formula>AX28=$A$1</formula>
    </cfRule>
    <cfRule type="expression" dxfId="3471" priority="2006">
      <formula>AY27=1</formula>
    </cfRule>
    <cfRule type="expression" dxfId="3470" priority="2013">
      <formula>$F$3="FEBRUARY"</formula>
    </cfRule>
    <cfRule type="expression" dxfId="3469" priority="2019">
      <formula>$F$3="AUGUST"</formula>
    </cfRule>
    <cfRule type="expression" dxfId="3468" priority="2018">
      <formula>$F$3="SEPTEMBER"</formula>
    </cfRule>
    <cfRule type="expression" dxfId="3467" priority="2016">
      <formula>$F$3="NOVEMBER"</formula>
    </cfRule>
  </conditionalFormatting>
  <conditionalFormatting sqref="AX34:AY34">
    <cfRule type="expression" dxfId="3466" priority="1925">
      <formula>$F$3="JUNE"</formula>
    </cfRule>
    <cfRule type="expression" dxfId="3465" priority="1926">
      <formula>$F$3="MAY"</formula>
    </cfRule>
    <cfRule type="expression" dxfId="3464" priority="1927">
      <formula>$F$3="APRIL"</formula>
    </cfRule>
    <cfRule type="expression" dxfId="3463" priority="1933">
      <formula>$F$3="OCTOBER"</formula>
    </cfRule>
    <cfRule type="expression" dxfId="3462" priority="1935">
      <formula>$F$3="AUGUST"</formula>
    </cfRule>
    <cfRule type="expression" dxfId="3461" priority="1934">
      <formula>$F$3="SEPTEMBER"</formula>
    </cfRule>
    <cfRule type="expression" dxfId="3460" priority="1932">
      <formula>$F$3="NOVEMBER"</formula>
    </cfRule>
    <cfRule type="expression" dxfId="3459" priority="1929">
      <formula>$F$3="FEBRUARY"</formula>
    </cfRule>
    <cfRule type="expression" dxfId="3458" priority="1931">
      <formula>$F$3="DECEMBER"</formula>
    </cfRule>
    <cfRule type="expression" dxfId="3457" priority="1930">
      <formula>$F$3="JANUARY"</formula>
    </cfRule>
    <cfRule type="expression" dxfId="3456" priority="1928">
      <formula>$F$3="MARCH"</formula>
    </cfRule>
    <cfRule type="expression" dxfId="3455" priority="1922">
      <formula>AY33=1</formula>
    </cfRule>
    <cfRule type="expression" dxfId="3454" priority="1923">
      <formula>AX34=$A$1</formula>
    </cfRule>
    <cfRule type="expression" dxfId="3453" priority="1924">
      <formula>$F$3="JULY"</formula>
    </cfRule>
  </conditionalFormatting>
  <conditionalFormatting sqref="BA4:BF4">
    <cfRule type="expression" dxfId="3452" priority="1750">
      <formula>$F$3="APRIL"</formula>
    </cfRule>
    <cfRule type="expression" dxfId="3451" priority="1749">
      <formula>$F$3="MAY"</formula>
    </cfRule>
    <cfRule type="expression" dxfId="3450" priority="1753">
      <formula>$F$3="JANUARY"</formula>
    </cfRule>
    <cfRule type="expression" dxfId="3449" priority="1758">
      <formula>$F$3="AUGUST"</formula>
    </cfRule>
    <cfRule type="expression" dxfId="3448" priority="1748">
      <formula>$F$3="JUNE"</formula>
    </cfRule>
    <cfRule type="expression" dxfId="3447" priority="1747">
      <formula>BG4=$A$1</formula>
    </cfRule>
    <cfRule type="expression" dxfId="3446" priority="1746">
      <formula>BH3=1</formula>
    </cfRule>
    <cfRule type="expression" dxfId="3445" priority="1755">
      <formula>$F$3="NOVEMBER"</formula>
    </cfRule>
    <cfRule type="expression" dxfId="3444" priority="1756">
      <formula>$F$3="OCTOBER"</formula>
    </cfRule>
    <cfRule type="expression" dxfId="3443" priority="1757">
      <formula>$F$3="SEPTEMBER"</formula>
    </cfRule>
    <cfRule type="expression" dxfId="3442" priority="1759">
      <formula>$F$3="JULY"</formula>
    </cfRule>
    <cfRule type="expression" dxfId="3441" priority="1754">
      <formula>$F$3="DECEMBER"</formula>
    </cfRule>
    <cfRule type="expression" dxfId="3440" priority="1752">
      <formula>$F$3="FEBRUARY"</formula>
    </cfRule>
    <cfRule type="expression" dxfId="3439" priority="1751">
      <formula>$F$3="MARCH"</formula>
    </cfRule>
  </conditionalFormatting>
  <conditionalFormatting sqref="BA10:BF10 BA16:BF16 BA22:BF22 BA28:BF28 BA34:BF34 Q4:V4">
    <cfRule type="expression" dxfId="3438" priority="1802">
      <formula>X3=1</formula>
    </cfRule>
  </conditionalFormatting>
  <conditionalFormatting sqref="BA10:BF10">
    <cfRule type="expression" dxfId="3437" priority="1675">
      <formula>BG10=$A$1</formula>
    </cfRule>
  </conditionalFormatting>
  <conditionalFormatting sqref="BA16:BF16">
    <cfRule type="expression" dxfId="3436" priority="1618">
      <formula>BG16=$A$1</formula>
    </cfRule>
  </conditionalFormatting>
  <conditionalFormatting sqref="BA22:BF22">
    <cfRule type="expression" dxfId="3435" priority="1561">
      <formula>BG22=$A$1</formula>
    </cfRule>
  </conditionalFormatting>
  <conditionalFormatting sqref="BA28:BF28">
    <cfRule type="expression" dxfId="3434" priority="1504">
      <formula>BG28=$A$1</formula>
    </cfRule>
  </conditionalFormatting>
  <conditionalFormatting sqref="BA34:BF34">
    <cfRule type="expression" dxfId="3433" priority="1447">
      <formula>BG34=$A$1</formula>
    </cfRule>
  </conditionalFormatting>
  <conditionalFormatting sqref="BA5:BH5">
    <cfRule type="expression" dxfId="3432" priority="3691">
      <formula>BG4=$A$1</formula>
    </cfRule>
    <cfRule type="expression" dxfId="3431" priority="3676">
      <formula>AND($F$3="AUGUST",BG4&lt;$A$1)</formula>
    </cfRule>
    <cfRule type="expression" dxfId="3430" priority="3675">
      <formula>AND($F$3="SEPTEMBER",BG4&lt;$A$1)</formula>
    </cfRule>
    <cfRule type="expression" dxfId="3429" priority="3674">
      <formula>AND($F$3="OCTOBER",BG4&lt;$A$1)</formula>
    </cfRule>
    <cfRule type="expression" dxfId="3428" priority="3673">
      <formula>AND($F$3="NOVEMBER",BG4&lt;$A$1)</formula>
    </cfRule>
    <cfRule type="expression" dxfId="3427" priority="3671">
      <formula>AND($F$3="JANUARY",BG4&lt;$A$1)</formula>
    </cfRule>
    <cfRule type="expression" dxfId="3426" priority="3669">
      <formula>AND($F$3="MARCH",BG4&lt;$A$1)</formula>
    </cfRule>
    <cfRule type="expression" dxfId="3425" priority="3668">
      <formula>AND($F$3="APRIL",BG4&lt;$A$1)</formula>
    </cfRule>
    <cfRule type="expression" dxfId="3424" priority="3667">
      <formula>AND($F$3="MAY",BG4&lt;$A$1)</formula>
    </cfRule>
    <cfRule type="expression" dxfId="3423" priority="3666">
      <formula>AND($F$3="JUNE",BG4&lt;$A$1)</formula>
    </cfRule>
    <cfRule type="expression" dxfId="3422" priority="3663">
      <formula>BH3=1</formula>
    </cfRule>
    <cfRule type="expression" dxfId="3421" priority="3692">
      <formula>AND($F$3="JULY",BG4&lt;$A$1)</formula>
    </cfRule>
    <cfRule type="expression" dxfId="3420" priority="3670">
      <formula>AND($F$3="FEBRUARY",BG4&lt;$A$1)</formula>
    </cfRule>
    <cfRule type="expression" dxfId="3419" priority="3672">
      <formula>AND($F$3="DECEMBER",BG4&lt;$A$1)</formula>
    </cfRule>
  </conditionalFormatting>
  <conditionalFormatting sqref="BA6:BH6">
    <cfRule type="expression" dxfId="3418" priority="3662">
      <formula>BG4=$A$1</formula>
    </cfRule>
    <cfRule type="expression" dxfId="3417" priority="3650">
      <formula>AND($F$3="APRIL",BG4&lt;$A$1)</formula>
    </cfRule>
    <cfRule type="expression" dxfId="3416" priority="3653">
      <formula>AND($F$3="JANUARY",BG4&lt;$A$1)</formula>
    </cfRule>
    <cfRule type="expression" dxfId="3415" priority="3656">
      <formula>AND($F$3="OCTOBER",BG4&lt;$A$1)</formula>
    </cfRule>
    <cfRule type="expression" dxfId="3414" priority="3657">
      <formula>AND($F$3="SEPTEMBER",BG4&lt;$A$1)</formula>
    </cfRule>
    <cfRule type="expression" dxfId="3413" priority="3654">
      <formula>AND($F$3="DECEMBER",BG4&lt;$A$1)</formula>
    </cfRule>
    <cfRule type="expression" dxfId="3412" priority="3652">
      <formula>AND($F$3="FEBRUARY",BG4&lt;$A$1)</formula>
    </cfRule>
    <cfRule type="expression" dxfId="3411" priority="3658">
      <formula>AND($F$3="AUGUST",BG4&lt;$A$1)</formula>
    </cfRule>
    <cfRule type="expression" dxfId="3410" priority="3647">
      <formula>BH3=1</formula>
    </cfRule>
    <cfRule type="expression" dxfId="3409" priority="3648">
      <formula>AND($F$3="JUNE",BG4&lt;$A$1)</formula>
    </cfRule>
    <cfRule type="expression" dxfId="3408" priority="3649">
      <formula>AND($F$3="MAY",BG4&lt;$A$1)</formula>
    </cfRule>
    <cfRule type="expression" dxfId="3407" priority="3655">
      <formula>AND($F$3="NOVEMBER",BG4&lt;$A$1)</formula>
    </cfRule>
    <cfRule type="expression" dxfId="3406" priority="3659">
      <formula>AND($F$3="JULY",BG4&lt;$A$1)</formula>
    </cfRule>
    <cfRule type="expression" dxfId="3405" priority="3651">
      <formula>AND($F$3="MARCH",BG4&lt;$A$1)</formula>
    </cfRule>
  </conditionalFormatting>
  <conditionalFormatting sqref="BA7:BH7">
    <cfRule type="expression" dxfId="3404" priority="3637">
      <formula>AND($F$3="APRIL",BG4&lt;$A$1)</formula>
    </cfRule>
    <cfRule type="expression" dxfId="3403" priority="3636">
      <formula>AND($F$3="MAY",BG4&lt;$A$1)</formula>
    </cfRule>
    <cfRule type="expression" dxfId="3402" priority="3635">
      <formula>AND($F$3="JUNE",BG4&lt;$A$1)</formula>
    </cfRule>
    <cfRule type="expression" dxfId="3401" priority="3634">
      <formula>BH3=1</formula>
    </cfRule>
    <cfRule type="expression" dxfId="3400" priority="3661">
      <formula>BG4=$A$1</formula>
    </cfRule>
    <cfRule type="expression" dxfId="3399" priority="3646">
      <formula>AND($F$3="JULY",BG4&lt;$A$1)</formula>
    </cfRule>
    <cfRule type="expression" dxfId="3398" priority="3645">
      <formula>AND($F$3="AUGUST",BG4&lt;$A$1)</formula>
    </cfRule>
    <cfRule type="expression" dxfId="3397" priority="3644">
      <formula>AND($F$3="SEPTEMBER",BG4&lt;$A$1)</formula>
    </cfRule>
    <cfRule type="expression" dxfId="3396" priority="3643">
      <formula>AND($F$3="OCTOBER",BG4&lt;$A$1)</formula>
    </cfRule>
    <cfRule type="expression" dxfId="3395" priority="3642">
      <formula>AND($F$3="NOVEMBER",BG4&lt;$A$1)</formula>
    </cfRule>
    <cfRule type="expression" dxfId="3394" priority="3641">
      <formula>AND($F$3="DECEMBER",BG4&lt;$A$1)</formula>
    </cfRule>
    <cfRule type="expression" dxfId="3393" priority="3640">
      <formula>AND($F$3="JANUARY",BG4&lt;$A$1)</formula>
    </cfRule>
    <cfRule type="expression" dxfId="3392" priority="3639">
      <formula>AND($F$3="FEBRUARY",BG4&lt;$A$1)</formula>
    </cfRule>
    <cfRule type="expression" dxfId="3391" priority="3638">
      <formula>AND($F$3="MARCH",BG4&lt;$A$1)</formula>
    </cfRule>
  </conditionalFormatting>
  <conditionalFormatting sqref="BA8:BH8">
    <cfRule type="expression" dxfId="3390" priority="3625">
      <formula>AND($F$3="MARCH",BG4&lt;$A$1)</formula>
    </cfRule>
    <cfRule type="expression" dxfId="3389" priority="3626">
      <formula>AND($F$3="FEBRUARY",BG4&lt;$A$1)</formula>
    </cfRule>
    <cfRule type="expression" dxfId="3388" priority="3627">
      <formula>AND($F$3="JANUARY",BG4&lt;$A$1)</formula>
    </cfRule>
    <cfRule type="expression" dxfId="3387" priority="3628">
      <formula>AND($F$3="DECEMBER",BG4&lt;$A$1)</formula>
    </cfRule>
    <cfRule type="expression" dxfId="3386" priority="3660">
      <formula>BG4=$A$1</formula>
    </cfRule>
    <cfRule type="expression" dxfId="3385" priority="3633">
      <formula>AND($F$3="JULY",BG4&lt;$A$1)</formula>
    </cfRule>
    <cfRule type="expression" dxfId="3384" priority="3632">
      <formula>AND($F$3="AUGUST",BG4&lt;$A$1)</formula>
    </cfRule>
    <cfRule type="expression" dxfId="3383" priority="3629">
      <formula>AND($F$3="NOVEMBER",BG4&lt;$A$1)</formula>
    </cfRule>
    <cfRule type="expression" dxfId="3382" priority="3631">
      <formula>AND($F$3="SEPTEMBER",BG4&lt;$A$1)</formula>
    </cfRule>
    <cfRule type="expression" dxfId="3381" priority="3621">
      <formula>BH3=1</formula>
    </cfRule>
    <cfRule type="expression" dxfId="3380" priority="3622">
      <formula>AND($F$3="JUNE",BG4&lt;$A$1)</formula>
    </cfRule>
    <cfRule type="expression" dxfId="3379" priority="3623">
      <formula>AND($F$3="MAY",BG4&lt;$A$1)</formula>
    </cfRule>
    <cfRule type="expression" dxfId="3378" priority="3630">
      <formula>AND($F$3="OCTOBER",BG4&lt;$A$1)</formula>
    </cfRule>
    <cfRule type="expression" dxfId="3377" priority="3624">
      <formula>AND($F$3="APRIL",BG4&lt;$A$1)</formula>
    </cfRule>
  </conditionalFormatting>
  <conditionalFormatting sqref="BA28:BH28">
    <cfRule type="expression" dxfId="3376" priority="2001">
      <formula>$F$3="DECEMBER"</formula>
    </cfRule>
    <cfRule type="expression" dxfId="3375" priority="2000">
      <formula>$F$3="JANUARY"</formula>
    </cfRule>
    <cfRule type="expression" dxfId="3374" priority="1999">
      <formula>$F$3="FEBRUARY"</formula>
    </cfRule>
    <cfRule type="expression" dxfId="3373" priority="1998">
      <formula>$F$3="MARCH"</formula>
    </cfRule>
    <cfRule type="expression" dxfId="3372" priority="1997">
      <formula>$F$3="APRIL"</formula>
    </cfRule>
    <cfRule type="expression" dxfId="3371" priority="1995">
      <formula>$F$3="JUNE"</formula>
    </cfRule>
    <cfRule type="expression" dxfId="3370" priority="1996">
      <formula>$F$3="MAY"</formula>
    </cfRule>
    <cfRule type="expression" dxfId="3369" priority="2005">
      <formula>$F$3="AUGUST"</formula>
    </cfRule>
    <cfRule type="expression" dxfId="3368" priority="2004">
      <formula>$F$3="SEPTEMBER"</formula>
    </cfRule>
    <cfRule type="expression" dxfId="3367" priority="2003">
      <formula>$F$3="OCTOBER"</formula>
    </cfRule>
    <cfRule type="expression" dxfId="3366" priority="2002">
      <formula>$F$3="NOVEMBER"</formula>
    </cfRule>
  </conditionalFormatting>
  <conditionalFormatting sqref="BA34:BH34">
    <cfRule type="expression" dxfId="3365" priority="1912">
      <formula>$F$3="MAY"</formula>
    </cfRule>
    <cfRule type="expression" dxfId="3364" priority="1913">
      <formula>$F$3="APRIL"</formula>
    </cfRule>
    <cfRule type="expression" dxfId="3363" priority="1914">
      <formula>$F$3="MARCH"</formula>
    </cfRule>
    <cfRule type="expression" dxfId="3362" priority="1915">
      <formula>$F$3="FEBRUARY"</formula>
    </cfRule>
    <cfRule type="expression" dxfId="3361" priority="1916">
      <formula>$F$3="JANUARY"</formula>
    </cfRule>
    <cfRule type="expression" dxfId="3360" priority="1911">
      <formula>$F$3="JUNE"</formula>
    </cfRule>
    <cfRule type="expression" dxfId="3359" priority="1918">
      <formula>$F$3="NOVEMBER"</formula>
    </cfRule>
    <cfRule type="expression" dxfId="3358" priority="1920">
      <formula>$F$3="SEPTEMBER"</formula>
    </cfRule>
    <cfRule type="expression" dxfId="3357" priority="1921">
      <formula>$F$3="AUGUST"</formula>
    </cfRule>
    <cfRule type="expression" dxfId="3356" priority="1917">
      <formula>$F$3="DECEMBER"</formula>
    </cfRule>
    <cfRule type="expression" dxfId="3355" priority="1919">
      <formula>$F$3="OCTOBER"</formula>
    </cfRule>
  </conditionalFormatting>
  <conditionalFormatting sqref="BA38:BH38 BJ38:BQ38 BS38:BZ38">
    <cfRule type="expression" dxfId="3354" priority="1867">
      <formula>AND($F$3="JUNE",BG34&lt;$A$1)</formula>
    </cfRule>
    <cfRule type="expression" dxfId="3353" priority="1866">
      <formula>BH33=1</formula>
    </cfRule>
    <cfRule type="expression" dxfId="3352" priority="1874">
      <formula>AND($F$3="NOVEMBER",BG34&lt;$A$1)</formula>
    </cfRule>
    <cfRule type="expression" dxfId="3351" priority="1877">
      <formula>AND($F$3="AUGUST",BG34&lt;$A$1)</formula>
    </cfRule>
    <cfRule type="expression" dxfId="3350" priority="1878">
      <formula>AND($F$3="JULY",BG34&lt;$A$1)</formula>
    </cfRule>
    <cfRule type="expression" dxfId="3349" priority="1879">
      <formula>BG34=$A$1</formula>
    </cfRule>
    <cfRule type="expression" dxfId="3348" priority="1876">
      <formula>AND($F$3="SEPTEMBER",BG34&lt;$A$1)</formula>
    </cfRule>
    <cfRule type="expression" dxfId="3347" priority="1872">
      <formula>AND($F$3="JANUARY",BG34&lt;$A$1)</formula>
    </cfRule>
    <cfRule type="expression" dxfId="3346" priority="1875">
      <formula>AND($F$3="OCTOBER",BG34&lt;$A$1)</formula>
    </cfRule>
    <cfRule type="expression" dxfId="3345" priority="1871">
      <formula>AND($F$3="FEBRUARY",BG34&lt;$A$1)</formula>
    </cfRule>
    <cfRule type="expression" dxfId="3344" priority="1870">
      <formula>AND($F$3="MARCH",BG34&lt;$A$1)</formula>
    </cfRule>
    <cfRule type="expression" dxfId="3343" priority="1869">
      <formula>AND($F$3="APRIL",BG34&lt;$A$1)</formula>
    </cfRule>
    <cfRule type="expression" dxfId="3342" priority="1868">
      <formula>AND($F$3="MAY",BG34&lt;$A$1)</formula>
    </cfRule>
    <cfRule type="expression" dxfId="3341" priority="1873">
      <formula>AND($F$3="DECEMBER",BG34&lt;$A$1)</formula>
    </cfRule>
  </conditionalFormatting>
  <conditionalFormatting sqref="BF68:BH74">
    <cfRule type="expression" dxfId="3340" priority="1266">
      <formula>MONTH(BF68)=1</formula>
    </cfRule>
    <cfRule type="expression" dxfId="3339" priority="1265">
      <formula>MONTH(BF68)=2</formula>
    </cfRule>
    <cfRule type="expression" dxfId="3338" priority="1264">
      <formula>MONTH(BF68)=3</formula>
    </cfRule>
    <cfRule type="expression" dxfId="3337" priority="1263">
      <formula>MONTH(BF68)=4</formula>
    </cfRule>
    <cfRule type="expression" dxfId="3336" priority="1262">
      <formula>MONTH(BF68)=5</formula>
    </cfRule>
    <cfRule type="expression" dxfId="3335" priority="1261">
      <formula>MONTH(BF68)=6</formula>
    </cfRule>
    <cfRule type="expression" dxfId="3334" priority="1260">
      <formula>MONTH(BF68)=7</formula>
    </cfRule>
    <cfRule type="expression" dxfId="3333" priority="1255">
      <formula>MONTH(BF68)=12</formula>
    </cfRule>
    <cfRule type="expression" dxfId="3332" priority="1256">
      <formula>MONTH(BF68)=11</formula>
    </cfRule>
    <cfRule type="expression" dxfId="3331" priority="1257">
      <formula>MONTH(BF68)=10</formula>
    </cfRule>
    <cfRule type="expression" dxfId="3330" priority="1258">
      <formula>MONTH(BF68)=9</formula>
    </cfRule>
    <cfRule type="expression" dxfId="3329" priority="1259">
      <formula>MONTH(BF68)=8</formula>
    </cfRule>
  </conditionalFormatting>
  <conditionalFormatting sqref="BF77:BT77">
    <cfRule type="expression" dxfId="3328" priority="1237">
      <formula>MONTH(BF77)=6</formula>
    </cfRule>
    <cfRule type="expression" dxfId="3327" priority="1236">
      <formula>MONTH(BF77)=7</formula>
    </cfRule>
    <cfRule type="expression" dxfId="3326" priority="1235">
      <formula>MONTH(BF77)=8</formula>
    </cfRule>
    <cfRule type="expression" dxfId="3325" priority="1234">
      <formula>MONTH(BF77)=9</formula>
    </cfRule>
    <cfRule type="expression" dxfId="3324" priority="1233">
      <formula>MONTH(BF77)=10</formula>
    </cfRule>
    <cfRule type="expression" dxfId="3323" priority="1232">
      <formula>MONTH(BF77)=11</formula>
    </cfRule>
    <cfRule type="expression" dxfId="3322" priority="1231">
      <formula>MONTH(BF77)=12</formula>
    </cfRule>
    <cfRule type="expression" dxfId="3321" priority="1241">
      <formula>MONTH(BF77)=2</formula>
    </cfRule>
    <cfRule type="expression" dxfId="3320" priority="1242">
      <formula>MONTH(BF77)=1</formula>
    </cfRule>
    <cfRule type="expression" dxfId="3319" priority="1240">
      <formula>MONTH(BF77)=3</formula>
    </cfRule>
    <cfRule type="expression" dxfId="3318" priority="1239">
      <formula>MONTH(BF77)=4</formula>
    </cfRule>
    <cfRule type="expression" dxfId="3317" priority="1238">
      <formula>MONTH(BF77)=5</formula>
    </cfRule>
  </conditionalFormatting>
  <conditionalFormatting sqref="BF80:BT81">
    <cfRule type="expression" dxfId="3316" priority="1224">
      <formula>MONTH(BF80)=7</formula>
    </cfRule>
    <cfRule type="expression" dxfId="3315" priority="1220">
      <formula>MONTH(BF80)=11</formula>
    </cfRule>
    <cfRule type="expression" dxfId="3314" priority="1221">
      <formula>MONTH(BF80)=10</formula>
    </cfRule>
    <cfRule type="expression" dxfId="3313" priority="1230">
      <formula>MONTH(BF80)=1</formula>
    </cfRule>
    <cfRule type="expression" dxfId="3312" priority="1222">
      <formula>MONTH(BF80)=9</formula>
    </cfRule>
    <cfRule type="expression" dxfId="3311" priority="1223">
      <formula>MONTH(BF80)=8</formula>
    </cfRule>
    <cfRule type="expression" dxfId="3310" priority="1229">
      <formula>MONTH(BF80)=2</formula>
    </cfRule>
    <cfRule type="expression" dxfId="3309" priority="1227">
      <formula>MONTH(BF80)=4</formula>
    </cfRule>
    <cfRule type="expression" dxfId="3308" priority="1228">
      <formula>MONTH(BF80)=3</formula>
    </cfRule>
    <cfRule type="expression" dxfId="3307" priority="1225">
      <formula>MONTH(BF80)=6</formula>
    </cfRule>
    <cfRule type="expression" dxfId="3306" priority="1226">
      <formula>MONTH(BF80)=5</formula>
    </cfRule>
    <cfRule type="expression" dxfId="3305" priority="1219">
      <formula>MONTH(BF80)=12</formula>
    </cfRule>
  </conditionalFormatting>
  <conditionalFormatting sqref="BF84:BT84">
    <cfRule type="expression" dxfId="3304" priority="1213">
      <formula>MONTH(BF84)=6</formula>
    </cfRule>
    <cfRule type="expression" dxfId="3303" priority="1214">
      <formula>MONTH(BF84)=5</formula>
    </cfRule>
    <cfRule type="expression" dxfId="3302" priority="1215">
      <formula>MONTH(BF84)=4</formula>
    </cfRule>
    <cfRule type="expression" dxfId="3301" priority="1216">
      <formula>MONTH(BF84)=3</formula>
    </cfRule>
    <cfRule type="expression" dxfId="3300" priority="1217">
      <formula>MONTH(BF84)=2</formula>
    </cfRule>
    <cfRule type="expression" dxfId="3299" priority="1218">
      <formula>MONTH(BF84)=1</formula>
    </cfRule>
    <cfRule type="expression" dxfId="3298" priority="1211">
      <formula>MONTH(BF84)=8</formula>
    </cfRule>
    <cfRule type="expression" dxfId="3297" priority="1212">
      <formula>MONTH(BF84)=7</formula>
    </cfRule>
    <cfRule type="expression" dxfId="3296" priority="1207">
      <formula>MONTH(BF84)=12</formula>
    </cfRule>
    <cfRule type="expression" dxfId="3295" priority="1208">
      <formula>MONTH(BF84)=11</formula>
    </cfRule>
    <cfRule type="expression" dxfId="3294" priority="1209">
      <formula>MONTH(BF84)=10</formula>
    </cfRule>
    <cfRule type="expression" dxfId="3293" priority="1210">
      <formula>MONTH(BF84)=9</formula>
    </cfRule>
  </conditionalFormatting>
  <conditionalFormatting sqref="BF87:BT92">
    <cfRule type="expression" dxfId="3292" priority="1197">
      <formula>MONTH(BF87)=10</formula>
    </cfRule>
    <cfRule type="expression" dxfId="3291" priority="1198">
      <formula>MONTH(BF87)=9</formula>
    </cfRule>
    <cfRule type="expression" dxfId="3290" priority="1199">
      <formula>MONTH(BF87)=8</formula>
    </cfRule>
    <cfRule type="expression" dxfId="3289" priority="1200">
      <formula>MONTH(BF87)=7</formula>
    </cfRule>
    <cfRule type="expression" dxfId="3288" priority="1202">
      <formula>MONTH(BF87)=5</formula>
    </cfRule>
    <cfRule type="expression" dxfId="3287" priority="1203">
      <formula>MONTH(BF87)=4</formula>
    </cfRule>
    <cfRule type="expression" dxfId="3286" priority="1205">
      <formula>MONTH(BF87)=2</formula>
    </cfRule>
    <cfRule type="expression" dxfId="3285" priority="1206">
      <formula>MONTH(BF87)=1</formula>
    </cfRule>
    <cfRule type="expression" dxfId="3284" priority="1195">
      <formula>MONTH(BF87)=12</formula>
    </cfRule>
    <cfRule type="expression" dxfId="3283" priority="1204">
      <formula>MONTH(BF87)=3</formula>
    </cfRule>
    <cfRule type="expression" dxfId="3282" priority="1196">
      <formula>MONTH(BF87)=11</formula>
    </cfRule>
    <cfRule type="expression" dxfId="3281" priority="1201">
      <formula>MONTH(BF87)=6</formula>
    </cfRule>
  </conditionalFormatting>
  <conditionalFormatting sqref="BF95:BT95">
    <cfRule type="expression" dxfId="3280" priority="1184">
      <formula>MONTH(BF95)=11</formula>
    </cfRule>
    <cfRule type="expression" dxfId="3279" priority="1183">
      <formula>MONTH(BF95)=12</formula>
    </cfRule>
    <cfRule type="expression" dxfId="3278" priority="1194">
      <formula>MONTH(BF95)=1</formula>
    </cfRule>
    <cfRule type="expression" dxfId="3277" priority="1185">
      <formula>MONTH(BF95)=10</formula>
    </cfRule>
    <cfRule type="expression" dxfId="3276" priority="1186">
      <formula>MONTH(BF95)=9</formula>
    </cfRule>
    <cfRule type="expression" dxfId="3275" priority="1187">
      <formula>MONTH(BF95)=8</formula>
    </cfRule>
    <cfRule type="expression" dxfId="3274" priority="1193">
      <formula>MONTH(BF95)=2</formula>
    </cfRule>
    <cfRule type="expression" dxfId="3273" priority="1192">
      <formula>MONTH(BF95)=3</formula>
    </cfRule>
    <cfRule type="expression" dxfId="3272" priority="1191">
      <formula>MONTH(BF95)=4</formula>
    </cfRule>
    <cfRule type="expression" dxfId="3271" priority="1190">
      <formula>MONTH(BF95)=5</formula>
    </cfRule>
    <cfRule type="expression" dxfId="3270" priority="1189">
      <formula>MONTH(BF95)=6</formula>
    </cfRule>
    <cfRule type="expression" dxfId="3269" priority="1188">
      <formula>MONTH(BF95)=7</formula>
    </cfRule>
  </conditionalFormatting>
  <conditionalFormatting sqref="BF98:BT100">
    <cfRule type="expression" dxfId="3268" priority="1180">
      <formula>MONTH(BF98)=3</formula>
    </cfRule>
    <cfRule type="expression" dxfId="3267" priority="1179">
      <formula>MONTH(BF98)=4</formula>
    </cfRule>
    <cfRule type="expression" dxfId="3266" priority="1178">
      <formula>MONTH(BF98)=5</formula>
    </cfRule>
    <cfRule type="expression" dxfId="3265" priority="1177">
      <formula>MONTH(BF98)=6</formula>
    </cfRule>
    <cfRule type="expression" dxfId="3264" priority="1176">
      <formula>MONTH(BF98)=7</formula>
    </cfRule>
    <cfRule type="expression" dxfId="3263" priority="1175">
      <formula>MONTH(BF98)=8</formula>
    </cfRule>
    <cfRule type="expression" dxfId="3262" priority="1174">
      <formula>MONTH(BF98)=9</formula>
    </cfRule>
    <cfRule type="expression" dxfId="3261" priority="1173">
      <formula>MONTH(BF98)=10</formula>
    </cfRule>
    <cfRule type="expression" dxfId="3260" priority="1182">
      <formula>MONTH(BF98)=1</formula>
    </cfRule>
    <cfRule type="expression" dxfId="3259" priority="1171">
      <formula>MONTH(BF98)=12</formula>
    </cfRule>
    <cfRule type="expression" dxfId="3258" priority="1181">
      <formula>MONTH(BF98)=2</formula>
    </cfRule>
    <cfRule type="expression" dxfId="3257" priority="1172">
      <formula>MONTH(BF98)=11</formula>
    </cfRule>
  </conditionalFormatting>
  <conditionalFormatting sqref="BG4:BH4">
    <cfRule type="expression" dxfId="3256" priority="2112">
      <formula>$F$3="JANUARY"</formula>
    </cfRule>
    <cfRule type="expression" dxfId="3255" priority="2113">
      <formula>$F$3="DECEMBER"</formula>
    </cfRule>
    <cfRule type="expression" dxfId="3254" priority="2114">
      <formula>$F$3="NOVEMBER"</formula>
    </cfRule>
    <cfRule type="expression" dxfId="3253" priority="2117">
      <formula>$F$3="AUGUST"</formula>
    </cfRule>
    <cfRule type="expression" dxfId="3252" priority="2116">
      <formula>$F$3="SEPTEMBER"</formula>
    </cfRule>
    <cfRule type="expression" dxfId="3251" priority="2115">
      <formula>$F$3="OCTOBER"</formula>
    </cfRule>
    <cfRule type="expression" dxfId="3250" priority="2104">
      <formula>BH3=1</formula>
    </cfRule>
    <cfRule type="expression" dxfId="3249" priority="2105">
      <formula>BG4=$A$1</formula>
    </cfRule>
    <cfRule type="expression" dxfId="3248" priority="2106">
      <formula>$F$3="JULY"</formula>
    </cfRule>
    <cfRule type="expression" dxfId="3247" priority="2107">
      <formula>$F$3="JUNE"</formula>
    </cfRule>
    <cfRule type="expression" dxfId="3246" priority="2108">
      <formula>$F$3="MAY"</formula>
    </cfRule>
    <cfRule type="expression" dxfId="3245" priority="2109">
      <formula>$F$3="APRIL"</formula>
    </cfRule>
    <cfRule type="expression" dxfId="3244" priority="2110">
      <formula>$F$3="MARCH"</formula>
    </cfRule>
    <cfRule type="expression" dxfId="3243" priority="2111">
      <formula>$F$3="FEBRUARY"</formula>
    </cfRule>
  </conditionalFormatting>
  <conditionalFormatting sqref="BG28:BH28">
    <cfRule type="expression" dxfId="3242" priority="1994">
      <formula>$F$3="JULY"</formula>
    </cfRule>
    <cfRule type="expression" dxfId="3241" priority="1993">
      <formula>BG28=$A$1</formula>
    </cfRule>
    <cfRule type="expression" dxfId="3240" priority="1992">
      <formula>BH27=1</formula>
    </cfRule>
  </conditionalFormatting>
  <conditionalFormatting sqref="BG34:BH34">
    <cfRule type="expression" dxfId="3239" priority="1909">
      <formula>BG34=$A$1</formula>
    </cfRule>
    <cfRule type="expression" dxfId="3238" priority="1908">
      <formula>BH33=1</formula>
    </cfRule>
    <cfRule type="expression" dxfId="3237" priority="1910">
      <formula>$F$3="JULY"</formula>
    </cfRule>
  </conditionalFormatting>
  <conditionalFormatting sqref="BJ4:BO4">
    <cfRule type="expression" dxfId="3236" priority="1430">
      <formula>$F$3="SEPTEMBER"</formula>
    </cfRule>
    <cfRule type="expression" dxfId="3235" priority="1429">
      <formula>$F$3="OCTOBER"</formula>
    </cfRule>
    <cfRule type="expression" dxfId="3234" priority="1428">
      <formula>$F$3="NOVEMBER"</formula>
    </cfRule>
    <cfRule type="expression" dxfId="3233" priority="1427">
      <formula>$F$3="DECEMBER"</formula>
    </cfRule>
    <cfRule type="expression" dxfId="3232" priority="1426">
      <formula>$F$3="JANUARY"</formula>
    </cfRule>
    <cfRule type="expression" dxfId="3231" priority="1424">
      <formula>$F$3="MARCH"</formula>
    </cfRule>
    <cfRule type="expression" dxfId="3230" priority="1423">
      <formula>$F$3="APRIL"</formula>
    </cfRule>
    <cfRule type="expression" dxfId="3229" priority="1422">
      <formula>$F$3="MAY"</formula>
    </cfRule>
    <cfRule type="expression" dxfId="3228" priority="1421">
      <formula>$F$3="JUNE"</formula>
    </cfRule>
    <cfRule type="expression" dxfId="3227" priority="1420">
      <formula>BP4=$A$1</formula>
    </cfRule>
    <cfRule type="expression" dxfId="3226" priority="1419">
      <formula>BQ3=1</formula>
    </cfRule>
    <cfRule type="expression" dxfId="3225" priority="1432">
      <formula>$F$3="JULY"</formula>
    </cfRule>
    <cfRule type="expression" dxfId="3224" priority="1425">
      <formula>$F$3="FEBRUARY"</formula>
    </cfRule>
    <cfRule type="expression" dxfId="3223" priority="1431">
      <formula>$F$3="AUGUST"</formula>
    </cfRule>
  </conditionalFormatting>
  <conditionalFormatting sqref="BJ10:BO10">
    <cfRule type="expression" dxfId="3222" priority="1415">
      <formula>$F$3="OCTOBER"</formula>
    </cfRule>
    <cfRule type="expression" dxfId="3221" priority="1405">
      <formula>BQ9=1</formula>
    </cfRule>
    <cfRule type="expression" dxfId="3220" priority="1417">
      <formula>$F$3="AUGUST"</formula>
    </cfRule>
    <cfRule type="expression" dxfId="3219" priority="1418">
      <formula>$F$3="JULY"</formula>
    </cfRule>
    <cfRule type="expression" dxfId="3218" priority="1410">
      <formula>$F$3="MARCH"</formula>
    </cfRule>
    <cfRule type="expression" dxfId="3217" priority="1406">
      <formula>BP10=$A$1</formula>
    </cfRule>
    <cfRule type="expression" dxfId="3216" priority="1407">
      <formula>$F$3="JUNE"</formula>
    </cfRule>
    <cfRule type="expression" dxfId="3215" priority="1408">
      <formula>$F$3="MAY"</formula>
    </cfRule>
    <cfRule type="expression" dxfId="3214" priority="1409">
      <formula>$F$3="APRIL"</formula>
    </cfRule>
    <cfRule type="expression" dxfId="3213" priority="1416">
      <formula>$F$3="SEPTEMBER"</formula>
    </cfRule>
    <cfRule type="expression" dxfId="3212" priority="1411">
      <formula>$F$3="FEBRUARY"</formula>
    </cfRule>
    <cfRule type="expression" dxfId="3211" priority="1412">
      <formula>$F$3="JANUARY"</formula>
    </cfRule>
    <cfRule type="expression" dxfId="3210" priority="1413">
      <formula>$F$3="DECEMBER"</formula>
    </cfRule>
    <cfRule type="expression" dxfId="3209" priority="1414">
      <formula>$F$3="NOVEMBER"</formula>
    </cfRule>
  </conditionalFormatting>
  <conditionalFormatting sqref="BJ16:BO16">
    <cfRule type="expression" dxfId="3208" priority="1378">
      <formula>BP16=$A$1</formula>
    </cfRule>
    <cfRule type="expression" dxfId="3207" priority="1377">
      <formula>BQ15=1</formula>
    </cfRule>
    <cfRule type="expression" dxfId="3206" priority="1384">
      <formula>$F$3="JANUARY"</formula>
    </cfRule>
    <cfRule type="expression" dxfId="3205" priority="1390">
      <formula>$F$3="JULY"</formula>
    </cfRule>
    <cfRule type="expression" dxfId="3204" priority="1389">
      <formula>$F$3="AUGUST"</formula>
    </cfRule>
    <cfRule type="expression" dxfId="3203" priority="1388">
      <formula>$F$3="SEPTEMBER"</formula>
    </cfRule>
    <cfRule type="expression" dxfId="3202" priority="1387">
      <formula>$F$3="OCTOBER"</formula>
    </cfRule>
    <cfRule type="expression" dxfId="3201" priority="1385">
      <formula>$F$3="DECEMBER"</formula>
    </cfRule>
    <cfRule type="expression" dxfId="3200" priority="1386">
      <formula>$F$3="NOVEMBER"</formula>
    </cfRule>
    <cfRule type="expression" dxfId="3199" priority="1383">
      <formula>$F$3="FEBRUARY"</formula>
    </cfRule>
    <cfRule type="expression" dxfId="3198" priority="1382">
      <formula>$F$3="MARCH"</formula>
    </cfRule>
    <cfRule type="expression" dxfId="3197" priority="1381">
      <formula>$F$3="APRIL"</formula>
    </cfRule>
    <cfRule type="expression" dxfId="3196" priority="1380">
      <formula>$F$3="MAY"</formula>
    </cfRule>
    <cfRule type="expression" dxfId="3195" priority="1379">
      <formula>$F$3="JUNE"</formula>
    </cfRule>
  </conditionalFormatting>
  <conditionalFormatting sqref="BJ22:BO22">
    <cfRule type="expression" dxfId="3194" priority="1359">
      <formula>$F$3="OCTOBER"</formula>
    </cfRule>
    <cfRule type="expression" dxfId="3193" priority="1352">
      <formula>$F$3="MAY"</formula>
    </cfRule>
    <cfRule type="expression" dxfId="3192" priority="1362">
      <formula>$F$3="JULY"</formula>
    </cfRule>
    <cfRule type="expression" dxfId="3191" priority="1361">
      <formula>$F$3="AUGUST"</formula>
    </cfRule>
    <cfRule type="expression" dxfId="3190" priority="1360">
      <formula>$F$3="SEPTEMBER"</formula>
    </cfRule>
    <cfRule type="expression" dxfId="3189" priority="1357">
      <formula>$F$3="DECEMBER"</formula>
    </cfRule>
    <cfRule type="expression" dxfId="3188" priority="1355">
      <formula>$F$3="FEBRUARY"</formula>
    </cfRule>
    <cfRule type="expression" dxfId="3187" priority="1358">
      <formula>$F$3="NOVEMBER"</formula>
    </cfRule>
    <cfRule type="expression" dxfId="3186" priority="1356">
      <formula>$F$3="JANUARY"</formula>
    </cfRule>
    <cfRule type="expression" dxfId="3185" priority="1349">
      <formula>BQ21=1</formula>
    </cfRule>
    <cfRule type="expression" dxfId="3184" priority="1350">
      <formula>BP22=$A$1</formula>
    </cfRule>
    <cfRule type="expression" dxfId="3183" priority="1354">
      <formula>$F$3="MARCH"</formula>
    </cfRule>
    <cfRule type="expression" dxfId="3182" priority="1353">
      <formula>$F$3="APRIL"</formula>
    </cfRule>
    <cfRule type="expression" dxfId="3181" priority="1351">
      <formula>$F$3="JUNE"</formula>
    </cfRule>
  </conditionalFormatting>
  <conditionalFormatting sqref="BJ28:BO28">
    <cfRule type="expression" dxfId="3180" priority="1330">
      <formula>$F$3="NOVEMBER"</formula>
    </cfRule>
    <cfRule type="expression" dxfId="3179" priority="1334">
      <formula>$F$3="JULY"</formula>
    </cfRule>
    <cfRule type="expression" dxfId="3178" priority="1333">
      <formula>$F$3="AUGUST"</formula>
    </cfRule>
    <cfRule type="expression" dxfId="3177" priority="1332">
      <formula>$F$3="SEPTEMBER"</formula>
    </cfRule>
    <cfRule type="expression" dxfId="3176" priority="1331">
      <formula>$F$3="OCTOBER"</formula>
    </cfRule>
    <cfRule type="expression" dxfId="3175" priority="1321">
      <formula>BQ27=1</formula>
    </cfRule>
    <cfRule type="expression" dxfId="3174" priority="1324">
      <formula>$F$3="MAY"</formula>
    </cfRule>
    <cfRule type="expression" dxfId="3173" priority="1322">
      <formula>BP28=$A$1</formula>
    </cfRule>
    <cfRule type="expression" dxfId="3172" priority="1329">
      <formula>$F$3="DECEMBER"</formula>
    </cfRule>
    <cfRule type="expression" dxfId="3171" priority="1328">
      <formula>$F$3="JANUARY"</formula>
    </cfRule>
    <cfRule type="expression" dxfId="3170" priority="1323">
      <formula>$F$3="JUNE"</formula>
    </cfRule>
    <cfRule type="expression" dxfId="3169" priority="1327">
      <formula>$F$3="FEBRUARY"</formula>
    </cfRule>
    <cfRule type="expression" dxfId="3168" priority="1326">
      <formula>$F$3="MARCH"</formula>
    </cfRule>
    <cfRule type="expression" dxfId="3167" priority="1325">
      <formula>$F$3="APRIL"</formula>
    </cfRule>
  </conditionalFormatting>
  <conditionalFormatting sqref="BJ34:BO34">
    <cfRule type="expression" dxfId="3166" priority="1295">
      <formula>$F$3="JUNE"</formula>
    </cfRule>
    <cfRule type="expression" dxfId="3165" priority="1306">
      <formula>$F$3="JULY"</formula>
    </cfRule>
    <cfRule type="expression" dxfId="3164" priority="1299">
      <formula>$F$3="FEBRUARY"</formula>
    </cfRule>
    <cfRule type="expression" dxfId="3163" priority="1300">
      <formula>$F$3="JANUARY"</formula>
    </cfRule>
    <cfRule type="expression" dxfId="3162" priority="1301">
      <formula>$F$3="DECEMBER"</formula>
    </cfRule>
    <cfRule type="expression" dxfId="3161" priority="1302">
      <formula>$F$3="NOVEMBER"</formula>
    </cfRule>
    <cfRule type="expression" dxfId="3160" priority="1304">
      <formula>$F$3="SEPTEMBER"</formula>
    </cfRule>
    <cfRule type="expression" dxfId="3159" priority="1296">
      <formula>$F$3="MAY"</formula>
    </cfRule>
    <cfRule type="expression" dxfId="3158" priority="1303">
      <formula>$F$3="OCTOBER"</formula>
    </cfRule>
    <cfRule type="expression" dxfId="3157" priority="1294">
      <formula>BP34=$A$1</formula>
    </cfRule>
    <cfRule type="expression" dxfId="3156" priority="1293">
      <formula>BQ33=1</formula>
    </cfRule>
    <cfRule type="expression" dxfId="3155" priority="1297">
      <formula>$F$3="APRIL"</formula>
    </cfRule>
    <cfRule type="expression" dxfId="3154" priority="1305">
      <formula>$F$3="AUGUST"</formula>
    </cfRule>
    <cfRule type="expression" dxfId="3153" priority="1298">
      <formula>$F$3="MARCH"</formula>
    </cfRule>
  </conditionalFormatting>
  <conditionalFormatting sqref="BJ5:BQ5">
    <cfRule type="expression" dxfId="3152" priority="3188">
      <formula>AND($F$3="DECEMBER",BP4&lt;$A$1)</formula>
    </cfRule>
    <cfRule type="expression" dxfId="3151" priority="3187">
      <formula>AND($F$3="JANUARY",BP4&lt;$A$1)</formula>
    </cfRule>
    <cfRule type="expression" dxfId="3150" priority="3186">
      <formula>AND($F$3="FEBRUARY",BP4&lt;$A$1)</formula>
    </cfRule>
    <cfRule type="expression" dxfId="3149" priority="3185">
      <formula>AND($F$3="MARCH",BP4&lt;$A$1)</formula>
    </cfRule>
    <cfRule type="expression" dxfId="3148" priority="3184">
      <formula>AND($F$3="APRIL",BP4&lt;$A$1)</formula>
    </cfRule>
    <cfRule type="expression" dxfId="3147" priority="3183">
      <formula>AND($F$3="MAY",BP4&lt;$A$1)</formula>
    </cfRule>
    <cfRule type="expression" dxfId="3146" priority="3182">
      <formula>AND($F$3="JUNE",BP4&lt;$A$1)</formula>
    </cfRule>
    <cfRule type="expression" dxfId="3145" priority="3179">
      <formula>BQ3=1</formula>
    </cfRule>
    <cfRule type="expression" dxfId="3144" priority="3189">
      <formula>AND($F$3="NOVEMBER",BP4&lt;$A$1)</formula>
    </cfRule>
    <cfRule type="expression" dxfId="3143" priority="3190">
      <formula>AND($F$3="OCTOBER",BP4&lt;$A$1)</formula>
    </cfRule>
    <cfRule type="expression" dxfId="3142" priority="3191">
      <formula>AND($F$3="SEPTEMBER",BP4&lt;$A$1)</formula>
    </cfRule>
    <cfRule type="expression" dxfId="3141" priority="3192">
      <formula>AND($F$3="AUGUST",BP4&lt;$A$1)</formula>
    </cfRule>
    <cfRule type="expression" dxfId="3140" priority="3207">
      <formula>BP4=$A$1</formula>
    </cfRule>
    <cfRule type="expression" dxfId="3139" priority="3208">
      <formula>AND($F$3="JULY",BP4&lt;$A$1)</formula>
    </cfRule>
  </conditionalFormatting>
  <conditionalFormatting sqref="BJ6:BQ6">
    <cfRule type="expression" dxfId="3138" priority="3171">
      <formula>AND($F$3="NOVEMBER",BP4&lt;$A$1)</formula>
    </cfRule>
    <cfRule type="expression" dxfId="3137" priority="3172">
      <formula>AND($F$3="OCTOBER",BP4&lt;$A$1)</formula>
    </cfRule>
    <cfRule type="expression" dxfId="3136" priority="3174">
      <formula>AND($F$3="AUGUST",BP4&lt;$A$1)</formula>
    </cfRule>
    <cfRule type="expression" dxfId="3135" priority="3175">
      <formula>AND($F$3="JULY",BP4&lt;$A$1)</formula>
    </cfRule>
    <cfRule type="expression" dxfId="3134" priority="3178">
      <formula>BP4=$A$1</formula>
    </cfRule>
    <cfRule type="expression" dxfId="3133" priority="3165">
      <formula>AND($F$3="MAY",BP4&lt;$A$1)</formula>
    </cfRule>
    <cfRule type="expression" dxfId="3132" priority="3169">
      <formula>AND($F$3="JANUARY",BP4&lt;$A$1)</formula>
    </cfRule>
    <cfRule type="expression" dxfId="3131" priority="3163">
      <formula>BQ3=1</formula>
    </cfRule>
    <cfRule type="expression" dxfId="3130" priority="3164">
      <formula>AND($F$3="JUNE",BP4&lt;$A$1)</formula>
    </cfRule>
    <cfRule type="expression" dxfId="3129" priority="3166">
      <formula>AND($F$3="APRIL",BP4&lt;$A$1)</formula>
    </cfRule>
    <cfRule type="expression" dxfId="3128" priority="3167">
      <formula>AND($F$3="MARCH",BP4&lt;$A$1)</formula>
    </cfRule>
    <cfRule type="expression" dxfId="3127" priority="3168">
      <formula>AND($F$3="FEBRUARY",BP4&lt;$A$1)</formula>
    </cfRule>
    <cfRule type="expression" dxfId="3126" priority="3173">
      <formula>AND($F$3="SEPTEMBER",BP4&lt;$A$1)</formula>
    </cfRule>
    <cfRule type="expression" dxfId="3125" priority="3170">
      <formula>AND($F$3="DECEMBER",BP4&lt;$A$1)</formula>
    </cfRule>
  </conditionalFormatting>
  <conditionalFormatting sqref="BJ7:BQ7">
    <cfRule type="expression" dxfId="3124" priority="3157">
      <formula>AND($F$3="DECEMBER",BP4&lt;$A$1)</formula>
    </cfRule>
    <cfRule type="expression" dxfId="3123" priority="3155">
      <formula>AND($F$3="FEBRUARY",BP4&lt;$A$1)</formula>
    </cfRule>
    <cfRule type="expression" dxfId="3122" priority="3153">
      <formula>AND($F$3="APRIL",BP4&lt;$A$1)</formula>
    </cfRule>
    <cfRule type="expression" dxfId="3121" priority="3152">
      <formula>AND($F$3="MAY",BP4&lt;$A$1)</formula>
    </cfRule>
    <cfRule type="expression" dxfId="3120" priority="3151">
      <formula>AND($F$3="JUNE",BP4&lt;$A$1)</formula>
    </cfRule>
    <cfRule type="expression" dxfId="3119" priority="3150">
      <formula>BQ3=1</formula>
    </cfRule>
    <cfRule type="expression" dxfId="3118" priority="3162">
      <formula>AND($F$3="JULY",BP4&lt;$A$1)</formula>
    </cfRule>
    <cfRule type="expression" dxfId="3117" priority="3159">
      <formula>AND($F$3="OCTOBER",BP4&lt;$A$1)</formula>
    </cfRule>
    <cfRule type="expression" dxfId="3116" priority="3158">
      <formula>AND($F$3="NOVEMBER",BP4&lt;$A$1)</formula>
    </cfRule>
    <cfRule type="expression" dxfId="3115" priority="3156">
      <formula>AND($F$3="JANUARY",BP4&lt;$A$1)</formula>
    </cfRule>
    <cfRule type="expression" dxfId="3114" priority="3160">
      <formula>AND($F$3="SEPTEMBER",BP4&lt;$A$1)</formula>
    </cfRule>
    <cfRule type="expression" dxfId="3113" priority="3154">
      <formula>AND($F$3="MARCH",BP4&lt;$A$1)</formula>
    </cfRule>
    <cfRule type="expression" dxfId="3112" priority="3177">
      <formula>BP4=$A$1</formula>
    </cfRule>
    <cfRule type="expression" dxfId="3111" priority="3161">
      <formula>AND($F$3="AUGUST",BP4&lt;$A$1)</formula>
    </cfRule>
  </conditionalFormatting>
  <conditionalFormatting sqref="BJ8:BQ8">
    <cfRule type="expression" dxfId="3110" priority="3147">
      <formula>AND($F$3="SEPTEMBER",BP4&lt;$A$1)</formula>
    </cfRule>
    <cfRule type="expression" dxfId="3109" priority="3149">
      <formula>AND($F$3="JULY",BP4&lt;$A$1)</formula>
    </cfRule>
    <cfRule type="expression" dxfId="3108" priority="3148">
      <formula>AND($F$3="AUGUST",BP4&lt;$A$1)</formula>
    </cfRule>
    <cfRule type="expression" dxfId="3107" priority="3176">
      <formula>BP4=$A$1</formula>
    </cfRule>
    <cfRule type="expression" dxfId="3106" priority="3137">
      <formula>BQ3=1</formula>
    </cfRule>
    <cfRule type="expression" dxfId="3105" priority="3138">
      <formula>AND($F$3="JUNE",BP4&lt;$A$1)</formula>
    </cfRule>
    <cfRule type="expression" dxfId="3104" priority="3139">
      <formula>AND($F$3="MAY",BP4&lt;$A$1)</formula>
    </cfRule>
    <cfRule type="expression" dxfId="3103" priority="3140">
      <formula>AND($F$3="APRIL",BP4&lt;$A$1)</formula>
    </cfRule>
    <cfRule type="expression" dxfId="3102" priority="3141">
      <formula>AND($F$3="MARCH",BP4&lt;$A$1)</formula>
    </cfRule>
    <cfRule type="expression" dxfId="3101" priority="3142">
      <formula>AND($F$3="FEBRUARY",BP4&lt;$A$1)</formula>
    </cfRule>
    <cfRule type="expression" dxfId="3100" priority="3143">
      <formula>AND($F$3="JANUARY",BP4&lt;$A$1)</formula>
    </cfRule>
    <cfRule type="expression" dxfId="3099" priority="3144">
      <formula>AND($F$3="DECEMBER",BP4&lt;$A$1)</formula>
    </cfRule>
    <cfRule type="expression" dxfId="3098" priority="3145">
      <formula>AND($F$3="NOVEMBER",BP4&lt;$A$1)</formula>
    </cfRule>
    <cfRule type="expression" dxfId="3097" priority="3146">
      <formula>AND($F$3="OCTOBER",BP4&lt;$A$1)</formula>
    </cfRule>
  </conditionalFormatting>
  <conditionalFormatting sqref="BP4:BQ4">
    <cfRule type="expression" dxfId="3096" priority="2103">
      <formula>$F$3="AUGUST"</formula>
    </cfRule>
    <cfRule type="expression" dxfId="3095" priority="2090">
      <formula>BQ3=1</formula>
    </cfRule>
    <cfRule type="expression" dxfId="3094" priority="2091">
      <formula>BP4=$A$1</formula>
    </cfRule>
    <cfRule type="expression" dxfId="3093" priority="2092">
      <formula>$F$3="JULY"</formula>
    </cfRule>
    <cfRule type="expression" dxfId="3092" priority="2093">
      <formula>$F$3="JUNE"</formula>
    </cfRule>
    <cfRule type="expression" dxfId="3091" priority="2094">
      <formula>$F$3="MAY"</formula>
    </cfRule>
    <cfRule type="expression" dxfId="3090" priority="2095">
      <formula>$F$3="APRIL"</formula>
    </cfRule>
    <cfRule type="expression" dxfId="3089" priority="2096">
      <formula>$F$3="MARCH"</formula>
    </cfRule>
    <cfRule type="expression" dxfId="3088" priority="2097">
      <formula>$F$3="FEBRUARY"</formula>
    </cfRule>
    <cfRule type="expression" dxfId="3087" priority="2098">
      <formula>$F$3="JANUARY"</formula>
    </cfRule>
    <cfRule type="expression" dxfId="3086" priority="2099">
      <formula>$F$3="DECEMBER"</formula>
    </cfRule>
    <cfRule type="expression" dxfId="3085" priority="2100">
      <formula>$F$3="NOVEMBER"</formula>
    </cfRule>
    <cfRule type="expression" dxfId="3084" priority="2101">
      <formula>$F$3="OCTOBER"</formula>
    </cfRule>
    <cfRule type="expression" dxfId="3083" priority="2102">
      <formula>$F$3="SEPTEMBER"</formula>
    </cfRule>
  </conditionalFormatting>
  <conditionalFormatting sqref="BP10:BQ10 BY10:BZ10 BP16:BQ16 BY16:BZ16 BP22:BQ22 BY22:BZ22">
    <cfRule type="expression" dxfId="3082" priority="8217">
      <formula>$F$3="OCTOBER"</formula>
    </cfRule>
    <cfRule type="expression" dxfId="3081" priority="8219">
      <formula>$F$3="AUGUST"</formula>
    </cfRule>
    <cfRule type="expression" dxfId="3080" priority="8209">
      <formula>$F$3="JUNE"</formula>
    </cfRule>
    <cfRule type="expression" dxfId="3079" priority="8214">
      <formula>$F$3="JANUARY"</formula>
    </cfRule>
    <cfRule type="expression" dxfId="3078" priority="8215">
      <formula>$F$3="DECEMBER"</formula>
    </cfRule>
    <cfRule type="expression" dxfId="3077" priority="8218">
      <formula>$F$3="SEPTEMBER"</formula>
    </cfRule>
    <cfRule type="expression" dxfId="3076" priority="8216">
      <formula>$F$3="NOVEMBER"</formula>
    </cfRule>
    <cfRule type="expression" dxfId="3075" priority="8212">
      <formula>$F$3="MARCH"</formula>
    </cfRule>
    <cfRule type="expression" dxfId="3074" priority="8213">
      <formula>$F$3="FEBRUARY"</formula>
    </cfRule>
    <cfRule type="expression" dxfId="3073" priority="8211">
      <formula>$F$3="APRIL"</formula>
    </cfRule>
    <cfRule type="expression" dxfId="3072" priority="8210">
      <formula>$F$3="MAY"</formula>
    </cfRule>
  </conditionalFormatting>
  <conditionalFormatting sqref="BP28:BQ28">
    <cfRule type="expression" dxfId="3071" priority="1983">
      <formula>$F$3="APRIL"</formula>
    </cfRule>
    <cfRule type="expression" dxfId="3070" priority="1982">
      <formula>$F$3="MAY"</formula>
    </cfRule>
    <cfRule type="expression" dxfId="3069" priority="1990">
      <formula>$F$3="SEPTEMBER"</formula>
    </cfRule>
    <cfRule type="expression" dxfId="3068" priority="1991">
      <formula>$F$3="AUGUST"</formula>
    </cfRule>
    <cfRule type="expression" dxfId="3067" priority="1981">
      <formula>$F$3="JUNE"</formula>
    </cfRule>
    <cfRule type="expression" dxfId="3066" priority="1978">
      <formula>BQ27=1</formula>
    </cfRule>
    <cfRule type="expression" dxfId="3065" priority="1979">
      <formula>BP28=$A$1</formula>
    </cfRule>
    <cfRule type="expression" dxfId="3064" priority="1980">
      <formula>$F$3="JULY"</formula>
    </cfRule>
    <cfRule type="expression" dxfId="3063" priority="1989">
      <formula>$F$3="OCTOBER"</formula>
    </cfRule>
    <cfRule type="expression" dxfId="3062" priority="1984">
      <formula>$F$3="MARCH"</formula>
    </cfRule>
    <cfRule type="expression" dxfId="3061" priority="1985">
      <formula>$F$3="FEBRUARY"</formula>
    </cfRule>
    <cfRule type="expression" dxfId="3060" priority="1986">
      <formula>$F$3="JANUARY"</formula>
    </cfRule>
    <cfRule type="expression" dxfId="3059" priority="1987">
      <formula>$F$3="DECEMBER"</formula>
    </cfRule>
    <cfRule type="expression" dxfId="3058" priority="1988">
      <formula>$F$3="NOVEMBER"</formula>
    </cfRule>
  </conditionalFormatting>
  <conditionalFormatting sqref="BP34:BQ34">
    <cfRule type="expression" dxfId="3057" priority="1907">
      <formula>$F$3="AUGUST"</formula>
    </cfRule>
    <cfRule type="expression" dxfId="3056" priority="1906">
      <formula>$F$3="SEPTEMBER"</formula>
    </cfRule>
    <cfRule type="expression" dxfId="3055" priority="1905">
      <formula>$F$3="OCTOBER"</formula>
    </cfRule>
    <cfRule type="expression" dxfId="3054" priority="1903">
      <formula>$F$3="DECEMBER"</formula>
    </cfRule>
    <cfRule type="expression" dxfId="3053" priority="1898">
      <formula>$F$3="MAY"</formula>
    </cfRule>
    <cfRule type="expression" dxfId="3052" priority="1894">
      <formula>BQ33=1</formula>
    </cfRule>
    <cfRule type="expression" dxfId="3051" priority="1896">
      <formula>$F$3="JULY"</formula>
    </cfRule>
    <cfRule type="expression" dxfId="3050" priority="1904">
      <formula>$F$3="NOVEMBER"</formula>
    </cfRule>
    <cfRule type="expression" dxfId="3049" priority="1899">
      <formula>$F$3="APRIL"</formula>
    </cfRule>
    <cfRule type="expression" dxfId="3048" priority="1900">
      <formula>$F$3="MARCH"</formula>
    </cfRule>
    <cfRule type="expression" dxfId="3047" priority="1901">
      <formula>$F$3="FEBRUARY"</formula>
    </cfRule>
    <cfRule type="expression" dxfId="3046" priority="1897">
      <formula>$F$3="JUNE"</formula>
    </cfRule>
    <cfRule type="expression" dxfId="3045" priority="1902">
      <formula>$F$3="JANUARY"</formula>
    </cfRule>
    <cfRule type="expression" dxfId="3044" priority="1895">
      <formula>BP34=$A$1</formula>
    </cfRule>
  </conditionalFormatting>
  <conditionalFormatting sqref="BP68:BR74">
    <cfRule type="expression" dxfId="3043" priority="1244">
      <formula>MONTH(BP68)=11</formula>
    </cfRule>
    <cfRule type="expression" dxfId="3042" priority="1245">
      <formula>MONTH(BP68)=10</formula>
    </cfRule>
    <cfRule type="expression" dxfId="3041" priority="1246">
      <formula>MONTH(BP68)=9</formula>
    </cfRule>
    <cfRule type="expression" dxfId="3040" priority="1248">
      <formula>MONTH(BP68)=7</formula>
    </cfRule>
    <cfRule type="expression" dxfId="3039" priority="1249">
      <formula>MONTH(BP68)=6</formula>
    </cfRule>
    <cfRule type="expression" dxfId="3038" priority="1250">
      <formula>MONTH(BP68)=5</formula>
    </cfRule>
    <cfRule type="expression" dxfId="3037" priority="1251">
      <formula>MONTH(BP68)=4</formula>
    </cfRule>
    <cfRule type="expression" dxfId="3036" priority="1247">
      <formula>MONTH(BP68)=8</formula>
    </cfRule>
    <cfRule type="expression" dxfId="3035" priority="1252">
      <formula>MONTH(BP68)=3</formula>
    </cfRule>
    <cfRule type="expression" dxfId="3034" priority="1253">
      <formula>MONTH(BP68)=2</formula>
    </cfRule>
    <cfRule type="expression" dxfId="3033" priority="1254">
      <formula>MONTH(BP68)=1</formula>
    </cfRule>
    <cfRule type="expression" dxfId="3032" priority="1243">
      <formula>MONTH(BP68)=12</formula>
    </cfRule>
  </conditionalFormatting>
  <conditionalFormatting sqref="BS4:BX4">
    <cfRule type="expression" dxfId="3031" priority="1440">
      <formula>$F$3="JANUARY"</formula>
    </cfRule>
    <cfRule type="expression" dxfId="3030" priority="1441">
      <formula>$F$3="DECEMBER"</formula>
    </cfRule>
    <cfRule type="expression" dxfId="3029" priority="1438">
      <formula>$F$3="MARCH"</formula>
    </cfRule>
    <cfRule type="expression" dxfId="3028" priority="1433">
      <formula>BZ3=1</formula>
    </cfRule>
    <cfRule type="expression" dxfId="3027" priority="1434">
      <formula>BY4=$A$1</formula>
    </cfRule>
    <cfRule type="expression" dxfId="3026" priority="1443">
      <formula>$F$3="OCTOBER"</formula>
    </cfRule>
    <cfRule type="expression" dxfId="3025" priority="1437">
      <formula>$F$3="APRIL"</formula>
    </cfRule>
    <cfRule type="expression" dxfId="3024" priority="1444">
      <formula>$F$3="SEPTEMBER"</formula>
    </cfRule>
    <cfRule type="expression" dxfId="3023" priority="1442">
      <formula>$F$3="NOVEMBER"</formula>
    </cfRule>
    <cfRule type="expression" dxfId="3022" priority="1445">
      <formula>$F$3="AUGUST"</formula>
    </cfRule>
    <cfRule type="expression" dxfId="3021" priority="1446">
      <formula>$F$3="JULY"</formula>
    </cfRule>
    <cfRule type="expression" dxfId="3020" priority="1435">
      <formula>$F$3="JUNE"</formula>
    </cfRule>
    <cfRule type="expression" dxfId="3019" priority="1439">
      <formula>$F$3="FEBRUARY"</formula>
    </cfRule>
    <cfRule type="expression" dxfId="3018" priority="1436">
      <formula>$F$3="MAY"</formula>
    </cfRule>
  </conditionalFormatting>
  <conditionalFormatting sqref="BS10:BX10">
    <cfRule type="expression" dxfId="3017" priority="1403">
      <formula>$F$3="AUGUST"</formula>
    </cfRule>
    <cfRule type="expression" dxfId="3016" priority="1404">
      <formula>$F$3="JULY"</formula>
    </cfRule>
    <cfRule type="expression" dxfId="3015" priority="1399">
      <formula>$F$3="DECEMBER"</formula>
    </cfRule>
    <cfRule type="expression" dxfId="3014" priority="1402">
      <formula>$F$3="SEPTEMBER"</formula>
    </cfRule>
    <cfRule type="expression" dxfId="3013" priority="1401">
      <formula>$F$3="OCTOBER"</formula>
    </cfRule>
    <cfRule type="expression" dxfId="3012" priority="1400">
      <formula>$F$3="NOVEMBER"</formula>
    </cfRule>
    <cfRule type="expression" dxfId="3011" priority="1396">
      <formula>$F$3="MARCH"</formula>
    </cfRule>
    <cfRule type="expression" dxfId="3010" priority="1397">
      <formula>$F$3="FEBRUARY"</formula>
    </cfRule>
    <cfRule type="expression" dxfId="3009" priority="1398">
      <formula>$F$3="JANUARY"</formula>
    </cfRule>
    <cfRule type="expression" dxfId="3008" priority="1395">
      <formula>$F$3="APRIL"</formula>
    </cfRule>
    <cfRule type="expression" dxfId="3007" priority="1394">
      <formula>$F$3="MAY"</formula>
    </cfRule>
    <cfRule type="expression" dxfId="3006" priority="1392">
      <formula>BY10=$A$1</formula>
    </cfRule>
    <cfRule type="expression" dxfId="3005" priority="1391">
      <formula>BZ9=1</formula>
    </cfRule>
    <cfRule type="expression" dxfId="3004" priority="1393">
      <formula>$F$3="JUNE"</formula>
    </cfRule>
  </conditionalFormatting>
  <conditionalFormatting sqref="BS16:BX16">
    <cfRule type="expression" dxfId="3003" priority="1363">
      <formula>BZ15=1</formula>
    </cfRule>
    <cfRule type="expression" dxfId="3002" priority="1365">
      <formula>$F$3="JUNE"</formula>
    </cfRule>
    <cfRule type="expression" dxfId="3001" priority="1364">
      <formula>BY16=$A$1</formula>
    </cfRule>
    <cfRule type="expression" dxfId="3000" priority="1373">
      <formula>$F$3="OCTOBER"</formula>
    </cfRule>
    <cfRule type="expression" dxfId="2999" priority="1375">
      <formula>$F$3="AUGUST"</formula>
    </cfRule>
    <cfRule type="expression" dxfId="2998" priority="1376">
      <formula>$F$3="JULY"</formula>
    </cfRule>
    <cfRule type="expression" dxfId="2997" priority="1366">
      <formula>$F$3="MAY"</formula>
    </cfRule>
    <cfRule type="expression" dxfId="2996" priority="1367">
      <formula>$F$3="APRIL"</formula>
    </cfRule>
    <cfRule type="expression" dxfId="2995" priority="1370">
      <formula>$F$3="JANUARY"</formula>
    </cfRule>
    <cfRule type="expression" dxfId="2994" priority="1368">
      <formula>$F$3="MARCH"</formula>
    </cfRule>
    <cfRule type="expression" dxfId="2993" priority="1369">
      <formula>$F$3="FEBRUARY"</formula>
    </cfRule>
    <cfRule type="expression" dxfId="2992" priority="1372">
      <formula>$F$3="NOVEMBER"</formula>
    </cfRule>
    <cfRule type="expression" dxfId="2991" priority="1371">
      <formula>$F$3="DECEMBER"</formula>
    </cfRule>
    <cfRule type="expression" dxfId="2990" priority="1374">
      <formula>$F$3="SEPTEMBER"</formula>
    </cfRule>
  </conditionalFormatting>
  <conditionalFormatting sqref="BS22:BX22">
    <cfRule type="expression" dxfId="2989" priority="1337">
      <formula>$F$3="JUNE"</formula>
    </cfRule>
    <cfRule type="expression" dxfId="2988" priority="1338">
      <formula>$F$3="MAY"</formula>
    </cfRule>
    <cfRule type="expression" dxfId="2987" priority="1339">
      <formula>$F$3="APRIL"</formula>
    </cfRule>
    <cfRule type="expression" dxfId="2986" priority="1340">
      <formula>$F$3="MARCH"</formula>
    </cfRule>
    <cfRule type="expression" dxfId="2985" priority="1341">
      <formula>$F$3="FEBRUARY"</formula>
    </cfRule>
    <cfRule type="expression" dxfId="2984" priority="1342">
      <formula>$F$3="JANUARY"</formula>
    </cfRule>
    <cfRule type="expression" dxfId="2983" priority="1343">
      <formula>$F$3="DECEMBER"</formula>
    </cfRule>
    <cfRule type="expression" dxfId="2982" priority="1344">
      <formula>$F$3="NOVEMBER"</formula>
    </cfRule>
    <cfRule type="expression" dxfId="2981" priority="1346">
      <formula>$F$3="SEPTEMBER"</formula>
    </cfRule>
    <cfRule type="expression" dxfId="2980" priority="1347">
      <formula>$F$3="AUGUST"</formula>
    </cfRule>
    <cfRule type="expression" dxfId="2979" priority="1348">
      <formula>$F$3="JULY"</formula>
    </cfRule>
    <cfRule type="expression" dxfId="2978" priority="1345">
      <formula>$F$3="OCTOBER"</formula>
    </cfRule>
    <cfRule type="expression" dxfId="2977" priority="1335">
      <formula>BZ21=1</formula>
    </cfRule>
    <cfRule type="expression" dxfId="2976" priority="1336">
      <formula>BY22=$A$1</formula>
    </cfRule>
  </conditionalFormatting>
  <conditionalFormatting sqref="BS28:BX28">
    <cfRule type="expression" dxfId="2975" priority="1313">
      <formula>$F$3="FEBRUARY"</formula>
    </cfRule>
    <cfRule type="expression" dxfId="2974" priority="1308">
      <formula>BY28=$A$1</formula>
    </cfRule>
    <cfRule type="expression" dxfId="2973" priority="1307">
      <formula>BZ27=1</formula>
    </cfRule>
    <cfRule type="expression" dxfId="2972" priority="1316">
      <formula>$F$3="NOVEMBER"</formula>
    </cfRule>
    <cfRule type="expression" dxfId="2971" priority="1315">
      <formula>$F$3="DECEMBER"</formula>
    </cfRule>
    <cfRule type="expression" dxfId="2970" priority="1319">
      <formula>$F$3="AUGUST"</formula>
    </cfRule>
    <cfRule type="expression" dxfId="2969" priority="1314">
      <formula>$F$3="JANUARY"</formula>
    </cfRule>
    <cfRule type="expression" dxfId="2968" priority="1317">
      <formula>$F$3="OCTOBER"</formula>
    </cfRule>
    <cfRule type="expression" dxfId="2967" priority="1311">
      <formula>$F$3="APRIL"</formula>
    </cfRule>
    <cfRule type="expression" dxfId="2966" priority="1312">
      <formula>$F$3="MARCH"</formula>
    </cfRule>
    <cfRule type="expression" dxfId="2965" priority="1318">
      <formula>$F$3="SEPTEMBER"</formula>
    </cfRule>
    <cfRule type="expression" dxfId="2964" priority="1310">
      <formula>$F$3="MAY"</formula>
    </cfRule>
    <cfRule type="expression" dxfId="2963" priority="1320">
      <formula>$F$3="JULY"</formula>
    </cfRule>
    <cfRule type="expression" dxfId="2962" priority="1309">
      <formula>$F$3="JUNE"</formula>
    </cfRule>
  </conditionalFormatting>
  <conditionalFormatting sqref="BS34:BX34">
    <cfRule type="expression" dxfId="2961" priority="1286">
      <formula>$F$3="JANUARY"</formula>
    </cfRule>
    <cfRule type="expression" dxfId="2960" priority="1285">
      <formula>$F$3="FEBRUARY"</formula>
    </cfRule>
    <cfRule type="expression" dxfId="2959" priority="1284">
      <formula>$F$3="MARCH"</formula>
    </cfRule>
    <cfRule type="expression" dxfId="2958" priority="1283">
      <formula>$F$3="APRIL"</formula>
    </cfRule>
    <cfRule type="expression" dxfId="2957" priority="1281">
      <formula>$F$3="JUNE"</formula>
    </cfRule>
    <cfRule type="expression" dxfId="2956" priority="1280">
      <formula>BY34=$A$1</formula>
    </cfRule>
    <cfRule type="expression" dxfId="2955" priority="1279">
      <formula>BZ33=1</formula>
    </cfRule>
    <cfRule type="expression" dxfId="2954" priority="1282">
      <formula>$F$3="MAY"</formula>
    </cfRule>
    <cfRule type="expression" dxfId="2953" priority="1292">
      <formula>$F$3="JULY"</formula>
    </cfRule>
    <cfRule type="expression" dxfId="2952" priority="1287">
      <formula>$F$3="DECEMBER"</formula>
    </cfRule>
    <cfRule type="expression" dxfId="2951" priority="1291">
      <formula>$F$3="AUGUST"</formula>
    </cfRule>
    <cfRule type="expression" dxfId="2950" priority="1290">
      <formula>$F$3="SEPTEMBER"</formula>
    </cfRule>
    <cfRule type="expression" dxfId="2949" priority="1289">
      <formula>$F$3="OCTOBER"</formula>
    </cfRule>
    <cfRule type="expression" dxfId="2948" priority="1288">
      <formula>$F$3="NOVEMBER"</formula>
    </cfRule>
  </conditionalFormatting>
  <conditionalFormatting sqref="BS5:BZ5">
    <cfRule type="expression" dxfId="2947" priority="2705">
      <formula>AND($F$3="NOVEMBER",BY4&lt;$A$1)</formula>
    </cfRule>
    <cfRule type="expression" dxfId="2946" priority="2706">
      <formula>AND($F$3="OCTOBER",BY4&lt;$A$1)</formula>
    </cfRule>
    <cfRule type="expression" dxfId="2945" priority="2707">
      <formula>AND($F$3="SEPTEMBER",BY4&lt;$A$1)</formula>
    </cfRule>
    <cfRule type="expression" dxfId="2944" priority="2695">
      <formula>BZ3=1</formula>
    </cfRule>
    <cfRule type="expression" dxfId="2943" priority="2723">
      <formula>BY4=$A$1</formula>
    </cfRule>
    <cfRule type="expression" dxfId="2942" priority="2724">
      <formula>AND($F$3="JULY",BY4&lt;$A$1)</formula>
    </cfRule>
    <cfRule type="expression" dxfId="2941" priority="2702">
      <formula>AND($F$3="FEBRUARY",BY4&lt;$A$1)</formula>
    </cfRule>
    <cfRule type="expression" dxfId="2940" priority="2699">
      <formula>AND($F$3="MAY",BY4&lt;$A$1)</formula>
    </cfRule>
    <cfRule type="expression" dxfId="2939" priority="2708">
      <formula>AND($F$3="AUGUST",BY4&lt;$A$1)</formula>
    </cfRule>
    <cfRule type="expression" dxfId="2938" priority="2700">
      <formula>AND($F$3="APRIL",BY4&lt;$A$1)</formula>
    </cfRule>
    <cfRule type="expression" dxfId="2937" priority="2698">
      <formula>AND($F$3="JUNE",BY4&lt;$A$1)</formula>
    </cfRule>
    <cfRule type="expression" dxfId="2936" priority="2703">
      <formula>AND($F$3="JANUARY",BY4&lt;$A$1)</formula>
    </cfRule>
    <cfRule type="expression" dxfId="2935" priority="2701">
      <formula>AND($F$3="MARCH",BY4&lt;$A$1)</formula>
    </cfRule>
    <cfRule type="expression" dxfId="2934" priority="2704">
      <formula>AND($F$3="DECEMBER",BY4&lt;$A$1)</formula>
    </cfRule>
  </conditionalFormatting>
  <conditionalFormatting sqref="BS6:BZ6">
    <cfRule type="expression" dxfId="2933" priority="2682">
      <formula>AND($F$3="APRIL",BY4&lt;$A$1)</formula>
    </cfRule>
    <cfRule type="expression" dxfId="2932" priority="2683">
      <formula>AND($F$3="MARCH",BY4&lt;$A$1)</formula>
    </cfRule>
    <cfRule type="expression" dxfId="2931" priority="2685">
      <formula>AND($F$3="JANUARY",BY4&lt;$A$1)</formula>
    </cfRule>
    <cfRule type="expression" dxfId="2930" priority="2686">
      <formula>AND($F$3="DECEMBER",BY4&lt;$A$1)</formula>
    </cfRule>
    <cfRule type="expression" dxfId="2929" priority="2687">
      <formula>AND($F$3="NOVEMBER",BY4&lt;$A$1)</formula>
    </cfRule>
    <cfRule type="expression" dxfId="2928" priority="2684">
      <formula>AND($F$3="FEBRUARY",BY4&lt;$A$1)</formula>
    </cfRule>
    <cfRule type="expression" dxfId="2927" priority="2688">
      <formula>AND($F$3="OCTOBER",BY4&lt;$A$1)</formula>
    </cfRule>
    <cfRule type="expression" dxfId="2926" priority="2691">
      <formula>AND($F$3="JULY",BY4&lt;$A$1)</formula>
    </cfRule>
    <cfRule type="expression" dxfId="2925" priority="2694">
      <formula>BY4=$A$1</formula>
    </cfRule>
    <cfRule type="expression" dxfId="2924" priority="2690">
      <formula>AND($F$3="AUGUST",BY4&lt;$A$1)</formula>
    </cfRule>
    <cfRule type="expression" dxfId="2923" priority="2679">
      <formula>BZ3=1</formula>
    </cfRule>
    <cfRule type="expression" dxfId="2922" priority="2689">
      <formula>AND($F$3="SEPTEMBER",BY4&lt;$A$1)</formula>
    </cfRule>
    <cfRule type="expression" dxfId="2921" priority="2680">
      <formula>AND($F$3="JUNE",BY4&lt;$A$1)</formula>
    </cfRule>
    <cfRule type="expression" dxfId="2920" priority="2681">
      <formula>AND($F$3="MAY",BY4&lt;$A$1)</formula>
    </cfRule>
  </conditionalFormatting>
  <conditionalFormatting sqref="BS7:BZ7">
    <cfRule type="expression" dxfId="2919" priority="2673">
      <formula>AND($F$3="DECEMBER",BY4&lt;$A$1)</formula>
    </cfRule>
    <cfRule type="expression" dxfId="2918" priority="2674">
      <formula>AND($F$3="NOVEMBER",BY4&lt;$A$1)</formula>
    </cfRule>
    <cfRule type="expression" dxfId="2917" priority="2675">
      <formula>AND($F$3="OCTOBER",BY4&lt;$A$1)</formula>
    </cfRule>
    <cfRule type="expression" dxfId="2916" priority="2693">
      <formula>BY4=$A$1</formula>
    </cfRule>
    <cfRule type="expression" dxfId="2915" priority="2670">
      <formula>AND($F$3="MARCH",BY4&lt;$A$1)</formula>
    </cfRule>
    <cfRule type="expression" dxfId="2914" priority="2666">
      <formula>BZ3=1</formula>
    </cfRule>
    <cfRule type="expression" dxfId="2913" priority="2667">
      <formula>AND($F$3="JUNE",BY4&lt;$A$1)</formula>
    </cfRule>
    <cfRule type="expression" dxfId="2912" priority="2677">
      <formula>AND($F$3="AUGUST",BY4&lt;$A$1)</formula>
    </cfRule>
    <cfRule type="expression" dxfId="2911" priority="2678">
      <formula>AND($F$3="JULY",BY4&lt;$A$1)</formula>
    </cfRule>
    <cfRule type="expression" dxfId="2910" priority="2668">
      <formula>AND($F$3="MAY",BY4&lt;$A$1)</formula>
    </cfRule>
    <cfRule type="expression" dxfId="2909" priority="2669">
      <formula>AND($F$3="APRIL",BY4&lt;$A$1)</formula>
    </cfRule>
    <cfRule type="expression" dxfId="2908" priority="2676">
      <formula>AND($F$3="SEPTEMBER",BY4&lt;$A$1)</formula>
    </cfRule>
    <cfRule type="expression" dxfId="2907" priority="2671">
      <formula>AND($F$3="FEBRUARY",BY4&lt;$A$1)</formula>
    </cfRule>
    <cfRule type="expression" dxfId="2906" priority="2672">
      <formula>AND($F$3="JANUARY",BY4&lt;$A$1)</formula>
    </cfRule>
  </conditionalFormatting>
  <conditionalFormatting sqref="BS8:BZ8">
    <cfRule type="expression" dxfId="2905" priority="2657">
      <formula>AND($F$3="MARCH",BY4&lt;$A$1)</formula>
    </cfRule>
    <cfRule type="expression" dxfId="2904" priority="2658">
      <formula>AND($F$3="FEBRUARY",BY4&lt;$A$1)</formula>
    </cfRule>
    <cfRule type="expression" dxfId="2903" priority="2659">
      <formula>AND($F$3="JANUARY",BY4&lt;$A$1)</formula>
    </cfRule>
    <cfRule type="expression" dxfId="2902" priority="2660">
      <formula>AND($F$3="DECEMBER",BY4&lt;$A$1)</formula>
    </cfRule>
    <cfRule type="expression" dxfId="2901" priority="2661">
      <formula>AND($F$3="NOVEMBER",BY4&lt;$A$1)</formula>
    </cfRule>
    <cfRule type="expression" dxfId="2900" priority="2663">
      <formula>AND($F$3="SEPTEMBER",BY4&lt;$A$1)</formula>
    </cfRule>
    <cfRule type="expression" dxfId="2899" priority="2664">
      <formula>AND($F$3="AUGUST",BY4&lt;$A$1)</formula>
    </cfRule>
    <cfRule type="expression" dxfId="2898" priority="2665">
      <formula>AND($F$3="JULY",BY4&lt;$A$1)</formula>
    </cfRule>
    <cfRule type="expression" dxfId="2897" priority="2662">
      <formula>AND($F$3="OCTOBER",BY4&lt;$A$1)</formula>
    </cfRule>
    <cfRule type="expression" dxfId="2896" priority="2692">
      <formula>BY4=$A$1</formula>
    </cfRule>
    <cfRule type="expression" dxfId="2895" priority="2653">
      <formula>BZ3=1</formula>
    </cfRule>
    <cfRule type="expression" dxfId="2894" priority="2654">
      <formula>AND($F$3="JUNE",BY4&lt;$A$1)</formula>
    </cfRule>
    <cfRule type="expression" dxfId="2893" priority="2655">
      <formula>AND($F$3="MAY",BY4&lt;$A$1)</formula>
    </cfRule>
    <cfRule type="expression" dxfId="2892" priority="2656">
      <formula>AND($F$3="APRIL",BY4&lt;$A$1)</formula>
    </cfRule>
  </conditionalFormatting>
  <conditionalFormatting sqref="BY4:BZ4">
    <cfRule type="expression" dxfId="2891" priority="2070">
      <formula>$F$3="JANUARY"</formula>
    </cfRule>
    <cfRule type="expression" dxfId="2890" priority="2067">
      <formula>$F$3="APRIL"</formula>
    </cfRule>
    <cfRule type="expression" dxfId="2889" priority="2071">
      <formula>$F$3="DECEMBER"</formula>
    </cfRule>
    <cfRule type="expression" dxfId="2888" priority="2075">
      <formula>$F$3="AUGUST"</formula>
    </cfRule>
    <cfRule type="expression" dxfId="2887" priority="2074">
      <formula>$F$3="SEPTEMBER"</formula>
    </cfRule>
    <cfRule type="expression" dxfId="2886" priority="2066">
      <formula>$F$3="MAY"</formula>
    </cfRule>
    <cfRule type="expression" dxfId="2885" priority="2073">
      <formula>$F$3="OCTOBER"</formula>
    </cfRule>
    <cfRule type="expression" dxfId="2884" priority="2072">
      <formula>$F$3="NOVEMBER"</formula>
    </cfRule>
    <cfRule type="expression" dxfId="2883" priority="2069">
      <formula>$F$3="FEBRUARY"</formula>
    </cfRule>
    <cfRule type="expression" dxfId="2882" priority="2068">
      <formula>$F$3="MARCH"</formula>
    </cfRule>
    <cfRule type="expression" dxfId="2881" priority="2065">
      <formula>$F$3="JUNE"</formula>
    </cfRule>
    <cfRule type="expression" dxfId="2880" priority="2064">
      <formula>$F$3="JULY"</formula>
    </cfRule>
    <cfRule type="expression" dxfId="2879" priority="2063">
      <formula>BY4=$A$1</formula>
    </cfRule>
    <cfRule type="expression" dxfId="2878" priority="2062">
      <formula>BZ3=1</formula>
    </cfRule>
  </conditionalFormatting>
  <conditionalFormatting sqref="BY28:BZ28">
    <cfRule type="expression" dxfId="2877" priority="1972">
      <formula>$F$3="JANUARY"</formula>
    </cfRule>
    <cfRule type="expression" dxfId="2876" priority="1975">
      <formula>$F$3="OCTOBER"</formula>
    </cfRule>
    <cfRule type="expression" dxfId="2875" priority="1976">
      <formula>$F$3="SEPTEMBER"</formula>
    </cfRule>
    <cfRule type="expression" dxfId="2874" priority="1977">
      <formula>$F$3="AUGUST"</formula>
    </cfRule>
    <cfRule type="expression" dxfId="2873" priority="1964">
      <formula>BZ27=1</formula>
    </cfRule>
    <cfRule type="expression" dxfId="2872" priority="1973">
      <formula>$F$3="DECEMBER"</formula>
    </cfRule>
    <cfRule type="expression" dxfId="2871" priority="1971">
      <formula>$F$3="FEBRUARY"</formula>
    </cfRule>
    <cfRule type="expression" dxfId="2870" priority="1969">
      <formula>$F$3="APRIL"</formula>
    </cfRule>
    <cfRule type="expression" dxfId="2869" priority="1968">
      <formula>$F$3="MAY"</formula>
    </cfRule>
    <cfRule type="expression" dxfId="2868" priority="1966">
      <formula>$F$3="JULY"</formula>
    </cfRule>
    <cfRule type="expression" dxfId="2867" priority="1965">
      <formula>BY28=$A$1</formula>
    </cfRule>
    <cfRule type="expression" dxfId="2866" priority="1970">
      <formula>$F$3="MARCH"</formula>
    </cfRule>
    <cfRule type="expression" dxfId="2865" priority="1967">
      <formula>$F$3="JUNE"</formula>
    </cfRule>
    <cfRule type="expression" dxfId="2864" priority="1974">
      <formula>$F$3="NOVEMBER"</formula>
    </cfRule>
  </conditionalFormatting>
  <conditionalFormatting sqref="BY34:BZ34">
    <cfRule type="expression" dxfId="2863" priority="1891">
      <formula>$F$3="OCTOBER"</formula>
    </cfRule>
    <cfRule type="expression" dxfId="2862" priority="1890">
      <formula>$F$3="NOVEMBER"</formula>
    </cfRule>
    <cfRule type="expression" dxfId="2861" priority="1880">
      <formula>BZ33=1</formula>
    </cfRule>
    <cfRule type="expression" dxfId="2860" priority="1888">
      <formula>$F$3="JANUARY"</formula>
    </cfRule>
    <cfRule type="expression" dxfId="2859" priority="1889">
      <formula>$F$3="DECEMBER"</formula>
    </cfRule>
    <cfRule type="expression" dxfId="2858" priority="1887">
      <formula>$F$3="FEBRUARY"</formula>
    </cfRule>
    <cfRule type="expression" dxfId="2857" priority="1886">
      <formula>$F$3="MARCH"</formula>
    </cfRule>
    <cfRule type="expression" dxfId="2856" priority="1885">
      <formula>$F$3="APRIL"</formula>
    </cfRule>
    <cfRule type="expression" dxfId="2855" priority="1881">
      <formula>BY34=$A$1</formula>
    </cfRule>
    <cfRule type="expression" dxfId="2854" priority="1884">
      <formula>$F$3="MAY"</formula>
    </cfRule>
    <cfRule type="expression" dxfId="2853" priority="1883">
      <formula>$F$3="JUNE"</formula>
    </cfRule>
    <cfRule type="expression" dxfId="2852" priority="1882">
      <formula>$F$3="JULY"</formula>
    </cfRule>
    <cfRule type="expression" dxfId="2851" priority="1893">
      <formula>$F$3="AUGUST"</formula>
    </cfRule>
    <cfRule type="expression" dxfId="2850" priority="1892">
      <formula>$F$3="SEPTEMBER"</formula>
    </cfRule>
  </conditionalFormatting>
  <dataValidations count="3">
    <dataValidation allowBlank="1" showInputMessage="1" showErrorMessage="1" promptTitle="ENTER DAY DATE" prompt="Enter day number relative to the 1st of this month being in this row._x000a_" sqref="W4:X4" xr:uid="{CADFA084-BBB1-4424-B552-9DE40E4268E1}"/>
    <dataValidation allowBlank="1" showInputMessage="1" showErrorMessage="1" promptTitle="DAY TITLE &amp; EVENTS" prompt="For any holidays or special days enter details here._x000a_In the four cells below enter details of appointments or events." sqref="Q4:V4" xr:uid="{066D5F0F-C25F-47A0-A852-1163531F525D}"/>
    <dataValidation allowBlank="1" showInputMessage="1" showErrorMessage="1" promptTitle=" PLANS" prompt="This is the CALENDAR for PLANNING_x000a__x000a_Here you can:_x000a_- input EVENTS and APPOINTMENTS_x000a_- complete an OVERVIEW of the YEAR/S_x000a_- input HOLIDAY DAYS and WEEKS_x000a__x000a_Click on individual cells for specific information and instructions_x000a__x000a__x000a_" sqref="CA1" xr:uid="{337C187C-049B-4C58-A884-9CE6CC6A13EE}"/>
  </dataValidations>
  <printOptions horizontalCentered="1" verticalCentered="1" gridLines="1"/>
  <pageMargins left="0.39370078740157483" right="0.39370078740157483" top="0.39370078740157483" bottom="0.39370078740157483" header="0" footer="0"/>
  <pageSetup paperSize="9" scale="50" fitToWidth="0"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expression" priority="766" id="{CC9151D6-E267-440C-9455-E7D666A73C3E}">
            <xm:f>MID(E67,4,1)&lt;MID('^'!$BU$52,4,1)</xm:f>
            <x14:dxf>
              <font>
                <color theme="0" tint="-0.499984740745262"/>
              </font>
              <fill>
                <patternFill>
                  <bgColor theme="0" tint="-0.34998626667073579"/>
                </patternFill>
              </fill>
            </x14:dxf>
          </x14:cfRule>
          <x14:cfRule type="expression" priority="761" id="{352C932F-44E8-4C9F-8F19-C0D0AE8DF8D0}">
            <xm:f>MID(E67,4,1)=MID('^'!$BU$52,4,1)</xm:f>
            <x14:dxf>
              <font>
                <color theme="0"/>
              </font>
              <fill>
                <patternFill>
                  <bgColor theme="1"/>
                </patternFill>
              </fill>
            </x14:dxf>
          </x14:cfRule>
          <xm:sqref>E67:L67</xm:sqref>
        </x14:conditionalFormatting>
        <x14:conditionalFormatting xmlns:xm="http://schemas.microsoft.com/office/excel/2006/main">
          <x14:cfRule type="expression" priority="765" id="{8FF3A091-CE0D-418D-BC8B-0E3944AE905C}">
            <xm:f>MID(E67,4,1)&lt;MID('^'!$BU$52,4,1)</xm:f>
            <x14:dxf>
              <font>
                <color theme="0" tint="-0.499984740745262"/>
              </font>
              <fill>
                <patternFill>
                  <bgColor theme="0" tint="-0.34998626667073579"/>
                </patternFill>
              </fill>
            </x14:dxf>
          </x14:cfRule>
          <x14:cfRule type="expression" priority="760" id="{11E14C90-C353-4015-866D-3AE65CC3F659}">
            <xm:f>MID(E67,4,1)=MID('^'!$BU$52,4,1)</xm:f>
            <x14:dxf>
              <font>
                <color theme="0"/>
              </font>
              <fill>
                <patternFill>
                  <bgColor theme="1"/>
                </patternFill>
              </fill>
            </x14:dxf>
          </x14:cfRule>
          <xm:sqref>E68:L68</xm:sqref>
        </x14:conditionalFormatting>
        <x14:conditionalFormatting xmlns:xm="http://schemas.microsoft.com/office/excel/2006/main">
          <x14:cfRule type="expression" priority="764" id="{0B0CBFD8-12FC-41CC-95CC-0B2BB52E2D71}">
            <xm:f>MID(E67,4,1)&lt;MID('^'!$BU$52,4,1)</xm:f>
            <x14:dxf>
              <font>
                <color theme="0" tint="-0.499984740745262"/>
              </font>
              <fill>
                <patternFill>
                  <bgColor theme="0" tint="-0.34998626667073579"/>
                </patternFill>
              </fill>
            </x14:dxf>
          </x14:cfRule>
          <x14:cfRule type="expression" priority="759" id="{EBA7CC78-4DB7-41F0-8F02-A043CB064C12}">
            <xm:f>MID(E67,4,1)=MID('^'!$BU$52,4,1)</xm:f>
            <x14:dxf>
              <font>
                <color theme="0"/>
              </font>
              <fill>
                <patternFill>
                  <bgColor theme="1"/>
                </patternFill>
              </fill>
            </x14:dxf>
          </x14:cfRule>
          <xm:sqref>E69:L69</xm:sqref>
        </x14:conditionalFormatting>
        <x14:conditionalFormatting xmlns:xm="http://schemas.microsoft.com/office/excel/2006/main">
          <x14:cfRule type="expression" priority="763" id="{FBBB75B9-54FF-4221-AC32-D8ADC8CCB222}">
            <xm:f>MID(E67,4,1)&lt;MID('^'!$BU$52,4,1)</xm:f>
            <x14:dxf>
              <font>
                <color theme="0" tint="-0.499984740745262"/>
              </font>
              <fill>
                <patternFill>
                  <bgColor theme="0" tint="-0.34998626667073579"/>
                </patternFill>
              </fill>
            </x14:dxf>
          </x14:cfRule>
          <x14:cfRule type="expression" priority="758" id="{F29BC7C1-A8F7-4A2B-82DA-0ACE7328666A}">
            <xm:f>MID(E67,4,1)=MID('^'!$BU$52,4,1)</xm:f>
            <x14:dxf>
              <font>
                <color theme="0"/>
              </font>
              <fill>
                <patternFill>
                  <bgColor theme="1"/>
                </patternFill>
              </fill>
            </x14:dxf>
          </x14:cfRule>
          <xm:sqref>E70:L70</xm:sqref>
        </x14:conditionalFormatting>
        <x14:conditionalFormatting xmlns:xm="http://schemas.microsoft.com/office/excel/2006/main">
          <x14:cfRule type="expression" priority="762" id="{B6BAC931-6FBC-425D-AD22-DC52ADEB9E73}">
            <xm:f>MID(E67,4,1)&lt;MID('^'!$BU$52,4,1)</xm:f>
            <x14:dxf>
              <font>
                <color theme="0" tint="-0.499984740745262"/>
              </font>
              <fill>
                <patternFill>
                  <bgColor theme="0" tint="-0.34998626667073579"/>
                </patternFill>
              </fill>
            </x14:dxf>
          </x14:cfRule>
          <x14:cfRule type="expression" priority="757" id="{D284CB10-6C20-4E30-8B4E-4C8698DFD247}">
            <xm:f>MID(E67,4,1)=MID('^'!$BU$52,4,1)</xm:f>
            <x14:dxf>
              <font>
                <color theme="0"/>
              </font>
              <fill>
                <patternFill>
                  <bgColor theme="1"/>
                </patternFill>
              </fill>
            </x14:dxf>
          </x14:cfRule>
          <xm:sqref>E71:L71</xm:sqref>
        </x14:conditionalFormatting>
        <x14:conditionalFormatting xmlns:xm="http://schemas.microsoft.com/office/excel/2006/main">
          <x14:cfRule type="expression" priority="111" id="{A8E1CEF5-756C-49AA-946A-276555DEEAA6}">
            <xm:f>MID(E74,4,1)=MID('^'!$BU$52,4,1)</xm:f>
            <x14:dxf>
              <font>
                <color theme="0"/>
              </font>
              <fill>
                <patternFill>
                  <bgColor theme="1"/>
                </patternFill>
              </fill>
            </x14:dxf>
          </x14:cfRule>
          <x14:cfRule type="expression" priority="116" id="{150EF925-B8C9-4B88-BFC8-3627C9BFF0EF}">
            <xm:f>MID(E74,4,1)&lt;MID('^'!$BU$52,4,1)</xm:f>
            <x14:dxf>
              <font>
                <color theme="0" tint="-0.499984740745262"/>
              </font>
              <fill>
                <patternFill>
                  <bgColor theme="0" tint="-0.34998626667073579"/>
                </patternFill>
              </fill>
            </x14:dxf>
          </x14:cfRule>
          <xm:sqref>E74:L74</xm:sqref>
        </x14:conditionalFormatting>
        <x14:conditionalFormatting xmlns:xm="http://schemas.microsoft.com/office/excel/2006/main">
          <x14:cfRule type="expression" priority="110" id="{84DFE602-1BDF-4D8B-9519-FB0DC9BEB266}">
            <xm:f>MID(E74,4,1)=MID('^'!$BU$52,4,1)</xm:f>
            <x14:dxf>
              <font>
                <color theme="0"/>
              </font>
              <fill>
                <patternFill>
                  <bgColor theme="1"/>
                </patternFill>
              </fill>
            </x14:dxf>
          </x14:cfRule>
          <x14:cfRule type="expression" priority="115" id="{99E6B651-0FC9-4A2D-9A29-864C8297DB8D}">
            <xm:f>MID(E74,4,1)&lt;MID('^'!$BU$52,4,1)</xm:f>
            <x14:dxf>
              <font>
                <color theme="0" tint="-0.499984740745262"/>
              </font>
              <fill>
                <patternFill>
                  <bgColor theme="0" tint="-0.34998626667073579"/>
                </patternFill>
              </fill>
            </x14:dxf>
          </x14:cfRule>
          <xm:sqref>E75:L75</xm:sqref>
        </x14:conditionalFormatting>
        <x14:conditionalFormatting xmlns:xm="http://schemas.microsoft.com/office/excel/2006/main">
          <x14:cfRule type="expression" priority="114" id="{7FDD80C4-A2E0-41EA-95D3-2458B97BE7EC}">
            <xm:f>MID(E74,4,1)&lt;MID('^'!$BU$52,4,1)</xm:f>
            <x14:dxf>
              <font>
                <color theme="0" tint="-0.499984740745262"/>
              </font>
              <fill>
                <patternFill>
                  <bgColor theme="0" tint="-0.34998626667073579"/>
                </patternFill>
              </fill>
            </x14:dxf>
          </x14:cfRule>
          <x14:cfRule type="expression" priority="109" id="{7C78FB6B-FE52-4963-B5B7-E7D37C52213A}">
            <xm:f>MID(E74,4,1)=MID('^'!$BU$52,4,1)</xm:f>
            <x14:dxf>
              <font>
                <color theme="0"/>
              </font>
              <fill>
                <patternFill>
                  <bgColor theme="1"/>
                </patternFill>
              </fill>
            </x14:dxf>
          </x14:cfRule>
          <xm:sqref>E76:L76</xm:sqref>
        </x14:conditionalFormatting>
        <x14:conditionalFormatting xmlns:xm="http://schemas.microsoft.com/office/excel/2006/main">
          <x14:cfRule type="expression" priority="108" id="{21FC6B80-9D34-4EC9-89CB-3763D9454C86}">
            <xm:f>MID(E74,4,1)=MID('^'!$BU$52,4,1)</xm:f>
            <x14:dxf>
              <font>
                <color theme="0"/>
              </font>
              <fill>
                <patternFill>
                  <bgColor theme="1"/>
                </patternFill>
              </fill>
            </x14:dxf>
          </x14:cfRule>
          <x14:cfRule type="expression" priority="113" id="{34CF894E-7BC7-43A8-9506-B585FAFBC8D0}">
            <xm:f>MID(E74,4,1)&lt;MID('^'!$BU$52,4,1)</xm:f>
            <x14:dxf>
              <font>
                <color theme="0" tint="-0.499984740745262"/>
              </font>
              <fill>
                <patternFill>
                  <bgColor theme="0" tint="-0.34998626667073579"/>
                </patternFill>
              </fill>
            </x14:dxf>
          </x14:cfRule>
          <xm:sqref>E77:L77</xm:sqref>
        </x14:conditionalFormatting>
        <x14:conditionalFormatting xmlns:xm="http://schemas.microsoft.com/office/excel/2006/main">
          <x14:cfRule type="expression" priority="107" id="{D06E96B7-89B3-4384-96A2-C6CC0CB6851B}">
            <xm:f>MID(E74,4,1)=MID('^'!$BU$52,4,1)</xm:f>
            <x14:dxf>
              <font>
                <color theme="0"/>
              </font>
              <fill>
                <patternFill>
                  <bgColor theme="1"/>
                </patternFill>
              </fill>
            </x14:dxf>
          </x14:cfRule>
          <x14:cfRule type="expression" priority="112" id="{46F64C3E-BC81-4157-882A-F45E88E9F734}">
            <xm:f>MID(E74,4,1)&lt;MID('^'!$BU$52,4,1)</xm:f>
            <x14:dxf>
              <font>
                <color theme="0" tint="-0.499984740745262"/>
              </font>
              <fill>
                <patternFill>
                  <bgColor theme="0" tint="-0.34998626667073579"/>
                </patternFill>
              </fill>
            </x14:dxf>
          </x14:cfRule>
          <xm:sqref>E78:L78</xm:sqref>
        </x14:conditionalFormatting>
        <x14:conditionalFormatting xmlns:xm="http://schemas.microsoft.com/office/excel/2006/main">
          <x14:cfRule type="expression" priority="156" id="{72BA1D27-F0A3-4E44-A151-90A1DDF17C1A}">
            <xm:f>MID(O67,4,1)&lt;MID('^'!$BU$52,4,1)</xm:f>
            <x14:dxf>
              <font>
                <color theme="0" tint="-0.499984740745262"/>
              </font>
              <fill>
                <patternFill>
                  <bgColor theme="0" tint="-0.34998626667073579"/>
                </patternFill>
              </fill>
            </x14:dxf>
          </x14:cfRule>
          <x14:cfRule type="expression" priority="151" id="{53747D7D-F049-45D1-BEE8-A2FE32B294D5}">
            <xm:f>MID(O67,4,1)=MID('^'!$BU$52,4,1)</xm:f>
            <x14:dxf>
              <font>
                <color theme="0"/>
              </font>
              <fill>
                <patternFill>
                  <bgColor theme="1"/>
                </patternFill>
              </fill>
            </x14:dxf>
          </x14:cfRule>
          <xm:sqref>O67:V67</xm:sqref>
        </x14:conditionalFormatting>
        <x14:conditionalFormatting xmlns:xm="http://schemas.microsoft.com/office/excel/2006/main">
          <x14:cfRule type="expression" priority="155" id="{B18F4A4A-BA45-4676-8A8B-E24EC402FA92}">
            <xm:f>MID(O67,4,1)&lt;MID('^'!$BU$52,4,1)</xm:f>
            <x14:dxf>
              <font>
                <color theme="0" tint="-0.499984740745262"/>
              </font>
              <fill>
                <patternFill>
                  <bgColor theme="0" tint="-0.34998626667073579"/>
                </patternFill>
              </fill>
            </x14:dxf>
          </x14:cfRule>
          <x14:cfRule type="expression" priority="150" id="{44CF563F-501C-411F-834C-03708694BD43}">
            <xm:f>MID(O67,4,1)=MID('^'!$BU$52,4,1)</xm:f>
            <x14:dxf>
              <font>
                <color theme="0"/>
              </font>
              <fill>
                <patternFill>
                  <bgColor theme="1"/>
                </patternFill>
              </fill>
            </x14:dxf>
          </x14:cfRule>
          <xm:sqref>O68:V68</xm:sqref>
        </x14:conditionalFormatting>
        <x14:conditionalFormatting xmlns:xm="http://schemas.microsoft.com/office/excel/2006/main">
          <x14:cfRule type="expression" priority="154" id="{266945E7-125C-4B71-917F-28D7F718D402}">
            <xm:f>MID(O67,4,1)&lt;MID('^'!$BU$52,4,1)</xm:f>
            <x14:dxf>
              <font>
                <color theme="0" tint="-0.499984740745262"/>
              </font>
              <fill>
                <patternFill>
                  <bgColor theme="0" tint="-0.34998626667073579"/>
                </patternFill>
              </fill>
            </x14:dxf>
          </x14:cfRule>
          <x14:cfRule type="expression" priority="149" id="{77DB264B-7AE9-4B9B-AEED-9EF0B22F368B}">
            <xm:f>MID(O67,4,1)=MID('^'!$BU$52,4,1)</xm:f>
            <x14:dxf>
              <font>
                <color theme="0"/>
              </font>
              <fill>
                <patternFill>
                  <bgColor theme="1"/>
                </patternFill>
              </fill>
            </x14:dxf>
          </x14:cfRule>
          <xm:sqref>O69:V69</xm:sqref>
        </x14:conditionalFormatting>
        <x14:conditionalFormatting xmlns:xm="http://schemas.microsoft.com/office/excel/2006/main">
          <x14:cfRule type="expression" priority="148" id="{89254B86-C379-47E3-A3A9-AB38672D9461}">
            <xm:f>MID(O67,4,1)=MID('^'!$BU$52,4,1)</xm:f>
            <x14:dxf>
              <font>
                <color theme="0"/>
              </font>
              <fill>
                <patternFill>
                  <bgColor theme="1"/>
                </patternFill>
              </fill>
            </x14:dxf>
          </x14:cfRule>
          <x14:cfRule type="expression" priority="153" id="{9871FB42-BD98-4128-9E1A-11AB12A6FD2A}">
            <xm:f>MID(O67,4,1)&lt;MID('^'!$BU$52,4,1)</xm:f>
            <x14:dxf>
              <font>
                <color theme="0" tint="-0.499984740745262"/>
              </font>
              <fill>
                <patternFill>
                  <bgColor theme="0" tint="-0.34998626667073579"/>
                </patternFill>
              </fill>
            </x14:dxf>
          </x14:cfRule>
          <xm:sqref>O70:V70</xm:sqref>
        </x14:conditionalFormatting>
        <x14:conditionalFormatting xmlns:xm="http://schemas.microsoft.com/office/excel/2006/main">
          <x14:cfRule type="expression" priority="152" id="{CD3DEAC4-A77F-47DD-B597-E41252A3F6A8}">
            <xm:f>MID(O67,4,1)&lt;MID('^'!$BU$52,4,1)</xm:f>
            <x14:dxf>
              <font>
                <color theme="0" tint="-0.499984740745262"/>
              </font>
              <fill>
                <patternFill>
                  <bgColor theme="0" tint="-0.34998626667073579"/>
                </patternFill>
              </fill>
            </x14:dxf>
          </x14:cfRule>
          <x14:cfRule type="expression" priority="147" id="{9788289C-A9E5-44E9-A24C-A11A623DA193}">
            <xm:f>MID(O67,4,1)=MID('^'!$BU$52,4,1)</xm:f>
            <x14:dxf>
              <font>
                <color theme="0"/>
              </font>
              <fill>
                <patternFill>
                  <bgColor theme="1"/>
                </patternFill>
              </fill>
            </x14:dxf>
          </x14:cfRule>
          <xm:sqref>O71:V71</xm:sqref>
        </x14:conditionalFormatting>
        <x14:conditionalFormatting xmlns:xm="http://schemas.microsoft.com/office/excel/2006/main">
          <x14:cfRule type="expression" priority="106" id="{FE832D42-3AC7-47C2-B23B-F7E54B9E8E01}">
            <xm:f>MID(O74,4,1)&lt;MID('^'!$BU$52,4,1)</xm:f>
            <x14:dxf>
              <font>
                <color theme="0" tint="-0.499984740745262"/>
              </font>
              <fill>
                <patternFill>
                  <bgColor theme="0" tint="-0.34998626667073579"/>
                </patternFill>
              </fill>
            </x14:dxf>
          </x14:cfRule>
          <x14:cfRule type="expression" priority="101" id="{1D556EA8-356E-4C42-B922-694586B9BDD1}">
            <xm:f>MID(O74,4,1)=MID('^'!$BU$52,4,1)</xm:f>
            <x14:dxf>
              <font>
                <color theme="0"/>
              </font>
              <fill>
                <patternFill>
                  <bgColor theme="1"/>
                </patternFill>
              </fill>
            </x14:dxf>
          </x14:cfRule>
          <xm:sqref>O74:V74</xm:sqref>
        </x14:conditionalFormatting>
        <x14:conditionalFormatting xmlns:xm="http://schemas.microsoft.com/office/excel/2006/main">
          <x14:cfRule type="expression" priority="105" id="{3394E45F-7F16-496D-8768-E5FA1457810E}">
            <xm:f>MID(O74,4,1)&lt;MID('^'!$BU$52,4,1)</xm:f>
            <x14:dxf>
              <font>
                <color theme="0" tint="-0.499984740745262"/>
              </font>
              <fill>
                <patternFill>
                  <bgColor theme="0" tint="-0.34998626667073579"/>
                </patternFill>
              </fill>
            </x14:dxf>
          </x14:cfRule>
          <x14:cfRule type="expression" priority="100" id="{CBDA03AE-FC49-460F-8D43-03AF2019728F}">
            <xm:f>MID(O74,4,1)=MID('^'!$BU$52,4,1)</xm:f>
            <x14:dxf>
              <font>
                <color theme="0"/>
              </font>
              <fill>
                <patternFill>
                  <bgColor theme="1"/>
                </patternFill>
              </fill>
            </x14:dxf>
          </x14:cfRule>
          <xm:sqref>O75:V75</xm:sqref>
        </x14:conditionalFormatting>
        <x14:conditionalFormatting xmlns:xm="http://schemas.microsoft.com/office/excel/2006/main">
          <x14:cfRule type="expression" priority="99" id="{4539B289-BC29-4A92-A7EB-CF6CCD9512AF}">
            <xm:f>MID(O74,4,1)=MID('^'!$BU$52,4,1)</xm:f>
            <x14:dxf>
              <font>
                <color theme="0"/>
              </font>
              <fill>
                <patternFill>
                  <bgColor theme="1"/>
                </patternFill>
              </fill>
            </x14:dxf>
          </x14:cfRule>
          <x14:cfRule type="expression" priority="104" id="{2F7CB696-0924-42D1-8EFA-8651FFCA3F1F}">
            <xm:f>MID(O74,4,1)&lt;MID('^'!$BU$52,4,1)</xm:f>
            <x14:dxf>
              <font>
                <color theme="0" tint="-0.499984740745262"/>
              </font>
              <fill>
                <patternFill>
                  <bgColor theme="0" tint="-0.34998626667073579"/>
                </patternFill>
              </fill>
            </x14:dxf>
          </x14:cfRule>
          <xm:sqref>O76:V76</xm:sqref>
        </x14:conditionalFormatting>
        <x14:conditionalFormatting xmlns:xm="http://schemas.microsoft.com/office/excel/2006/main">
          <x14:cfRule type="expression" priority="98" id="{172EBD61-52F2-4DCC-A322-5A11CBBE0BCE}">
            <xm:f>MID(O74,4,1)=MID('^'!$BU$52,4,1)</xm:f>
            <x14:dxf>
              <font>
                <color theme="0"/>
              </font>
              <fill>
                <patternFill>
                  <bgColor theme="1"/>
                </patternFill>
              </fill>
            </x14:dxf>
          </x14:cfRule>
          <x14:cfRule type="expression" priority="103" id="{6B4A1E85-9843-48CA-8AE4-E3D08DFD3A33}">
            <xm:f>MID(O74,4,1)&lt;MID('^'!$BU$52,4,1)</xm:f>
            <x14:dxf>
              <font>
                <color theme="0" tint="-0.499984740745262"/>
              </font>
              <fill>
                <patternFill>
                  <bgColor theme="0" tint="-0.34998626667073579"/>
                </patternFill>
              </fill>
            </x14:dxf>
          </x14:cfRule>
          <xm:sqref>O77:V77</xm:sqref>
        </x14:conditionalFormatting>
        <x14:conditionalFormatting xmlns:xm="http://schemas.microsoft.com/office/excel/2006/main">
          <x14:cfRule type="expression" priority="102" id="{8F9EE31A-4C75-4551-8A82-7CF3971C11FB}">
            <xm:f>MID(O74,4,1)&lt;MID('^'!$BU$52,4,1)</xm:f>
            <x14:dxf>
              <font>
                <color theme="0" tint="-0.499984740745262"/>
              </font>
              <fill>
                <patternFill>
                  <bgColor theme="0" tint="-0.34998626667073579"/>
                </patternFill>
              </fill>
            </x14:dxf>
          </x14:cfRule>
          <x14:cfRule type="expression" priority="97" id="{4923D0FF-1B59-4252-B7D0-1DCC545220FE}">
            <xm:f>MID(O74,4,1)=MID('^'!$BU$52,4,1)</xm:f>
            <x14:dxf>
              <font>
                <color theme="0"/>
              </font>
              <fill>
                <patternFill>
                  <bgColor theme="1"/>
                </patternFill>
              </fill>
            </x14:dxf>
          </x14:cfRule>
          <xm:sqref>O78:V78</xm:sqref>
        </x14:conditionalFormatting>
        <x14:conditionalFormatting xmlns:xm="http://schemas.microsoft.com/office/excel/2006/main">
          <x14:cfRule type="expression" priority="146" id="{0143C0EA-ADC2-43F5-9ABC-2748F2552250}">
            <xm:f>MID(Y67,4,1)&lt;MID('^'!$BU$52,4,1)</xm:f>
            <x14:dxf>
              <font>
                <color theme="0" tint="-0.499984740745262"/>
              </font>
              <fill>
                <patternFill>
                  <bgColor theme="0" tint="-0.34998626667073579"/>
                </patternFill>
              </fill>
            </x14:dxf>
          </x14:cfRule>
          <x14:cfRule type="expression" priority="141" id="{5044D813-FD75-48CC-8761-1A657CBEBA5F}">
            <xm:f>MID(Y67,4,1)=MID('^'!$BU$52,4,1)</xm:f>
            <x14:dxf>
              <font>
                <color theme="0"/>
              </font>
              <fill>
                <patternFill>
                  <bgColor theme="1"/>
                </patternFill>
              </fill>
            </x14:dxf>
          </x14:cfRule>
          <xm:sqref>Y67:AF67</xm:sqref>
        </x14:conditionalFormatting>
        <x14:conditionalFormatting xmlns:xm="http://schemas.microsoft.com/office/excel/2006/main">
          <x14:cfRule type="expression" priority="145" id="{127B30D7-1001-4D9A-A27A-70FAEBCCC7ED}">
            <xm:f>MID(Y67,4,1)&lt;MID('^'!$BU$52,4,1)</xm:f>
            <x14:dxf>
              <font>
                <color theme="0" tint="-0.499984740745262"/>
              </font>
              <fill>
                <patternFill>
                  <bgColor theme="0" tint="-0.34998626667073579"/>
                </patternFill>
              </fill>
            </x14:dxf>
          </x14:cfRule>
          <x14:cfRule type="expression" priority="140" id="{E51F06A1-1E5E-4F96-95A4-56AE8EBBCEC5}">
            <xm:f>MID(Y67,4,1)=MID('^'!$BU$52,4,1)</xm:f>
            <x14:dxf>
              <font>
                <color theme="0"/>
              </font>
              <fill>
                <patternFill>
                  <bgColor theme="1"/>
                </patternFill>
              </fill>
            </x14:dxf>
          </x14:cfRule>
          <xm:sqref>Y68:AF68</xm:sqref>
        </x14:conditionalFormatting>
        <x14:conditionalFormatting xmlns:xm="http://schemas.microsoft.com/office/excel/2006/main">
          <x14:cfRule type="expression" priority="139" id="{DAD41F28-A689-4D16-85A4-B281DDD05489}">
            <xm:f>MID(Y67,4,1)=MID('^'!$BU$52,4,1)</xm:f>
            <x14:dxf>
              <font>
                <color theme="0"/>
              </font>
              <fill>
                <patternFill>
                  <bgColor theme="1"/>
                </patternFill>
              </fill>
            </x14:dxf>
          </x14:cfRule>
          <x14:cfRule type="expression" priority="144" id="{DD9EB8D0-9EB7-4A2A-BAE8-FFDECB48EB0A}">
            <xm:f>MID(Y67,4,1)&lt;MID('^'!$BU$52,4,1)</xm:f>
            <x14:dxf>
              <font>
                <color theme="0" tint="-0.499984740745262"/>
              </font>
              <fill>
                <patternFill>
                  <bgColor theme="0" tint="-0.34998626667073579"/>
                </patternFill>
              </fill>
            </x14:dxf>
          </x14:cfRule>
          <xm:sqref>Y69:AF69</xm:sqref>
        </x14:conditionalFormatting>
        <x14:conditionalFormatting xmlns:xm="http://schemas.microsoft.com/office/excel/2006/main">
          <x14:cfRule type="expression" priority="138" id="{F43C23E0-A883-4560-822D-B9EB230EFACB}">
            <xm:f>MID(Y67,4,1)=MID('^'!$BU$52,4,1)</xm:f>
            <x14:dxf>
              <font>
                <color theme="0"/>
              </font>
              <fill>
                <patternFill>
                  <bgColor theme="1"/>
                </patternFill>
              </fill>
            </x14:dxf>
          </x14:cfRule>
          <x14:cfRule type="expression" priority="143" id="{723F0B4A-B45F-441F-88AB-E814812DFA29}">
            <xm:f>MID(Y67,4,1)&lt;MID('^'!$BU$52,4,1)</xm:f>
            <x14:dxf>
              <font>
                <color theme="0" tint="-0.499984740745262"/>
              </font>
              <fill>
                <patternFill>
                  <bgColor theme="0" tint="-0.34998626667073579"/>
                </patternFill>
              </fill>
            </x14:dxf>
          </x14:cfRule>
          <xm:sqref>Y70:AF70</xm:sqref>
        </x14:conditionalFormatting>
        <x14:conditionalFormatting xmlns:xm="http://schemas.microsoft.com/office/excel/2006/main">
          <x14:cfRule type="expression" priority="142" id="{600A17A7-FDB9-45DE-8887-5A55B82C1CBC}">
            <xm:f>MID(Y67,4,1)&lt;MID('^'!$BU$52,4,1)</xm:f>
            <x14:dxf>
              <font>
                <color theme="0" tint="-0.499984740745262"/>
              </font>
              <fill>
                <patternFill>
                  <bgColor theme="0" tint="-0.34998626667073579"/>
                </patternFill>
              </fill>
            </x14:dxf>
          </x14:cfRule>
          <x14:cfRule type="expression" priority="137" id="{18185E1E-B51C-46F8-94FE-74FE16728F33}">
            <xm:f>MID(Y67,4,1)=MID('^'!$BU$52,4,1)</xm:f>
            <x14:dxf>
              <font>
                <color theme="0"/>
              </font>
              <fill>
                <patternFill>
                  <bgColor theme="1"/>
                </patternFill>
              </fill>
            </x14:dxf>
          </x14:cfRule>
          <xm:sqref>Y71:AF71</xm:sqref>
        </x14:conditionalFormatting>
        <x14:conditionalFormatting xmlns:xm="http://schemas.microsoft.com/office/excel/2006/main">
          <x14:cfRule type="expression" priority="91" id="{8EC5501A-A10A-4680-B32E-5095539092E8}">
            <xm:f>MID(Y74,4,1)=MID('^'!$BU$52,4,1)</xm:f>
            <x14:dxf>
              <font>
                <color theme="0"/>
              </font>
              <fill>
                <patternFill>
                  <bgColor theme="1"/>
                </patternFill>
              </fill>
            </x14:dxf>
          </x14:cfRule>
          <x14:cfRule type="expression" priority="96" id="{1485D079-BEA9-4B0C-AECE-6538724C481C}">
            <xm:f>MID(Y74,4,1)&lt;MID('^'!$BU$52,4,1)</xm:f>
            <x14:dxf>
              <font>
                <color theme="0" tint="-0.499984740745262"/>
              </font>
              <fill>
                <patternFill>
                  <bgColor theme="0" tint="-0.34998626667073579"/>
                </patternFill>
              </fill>
            </x14:dxf>
          </x14:cfRule>
          <xm:sqref>Y74:AF74</xm:sqref>
        </x14:conditionalFormatting>
        <x14:conditionalFormatting xmlns:xm="http://schemas.microsoft.com/office/excel/2006/main">
          <x14:cfRule type="expression" priority="95" id="{686AF934-A5EA-4F2D-9C9E-85780FB937AA}">
            <xm:f>MID(Y74,4,1)&lt;MID('^'!$BU$52,4,1)</xm:f>
            <x14:dxf>
              <font>
                <color theme="0" tint="-0.499984740745262"/>
              </font>
              <fill>
                <patternFill>
                  <bgColor theme="0" tint="-0.34998626667073579"/>
                </patternFill>
              </fill>
            </x14:dxf>
          </x14:cfRule>
          <x14:cfRule type="expression" priority="90" id="{A78974CE-E913-4D16-8BDF-F613F2BE2302}">
            <xm:f>MID(Y74,4,1)=MID('^'!$BU$52,4,1)</xm:f>
            <x14:dxf>
              <font>
                <color theme="0"/>
              </font>
              <fill>
                <patternFill>
                  <bgColor theme="1"/>
                </patternFill>
              </fill>
            </x14:dxf>
          </x14:cfRule>
          <xm:sqref>Y75:AF75</xm:sqref>
        </x14:conditionalFormatting>
        <x14:conditionalFormatting xmlns:xm="http://schemas.microsoft.com/office/excel/2006/main">
          <x14:cfRule type="expression" priority="89" id="{18FAB79A-847C-45D7-8797-615CA3A38937}">
            <xm:f>MID(Y74,4,1)=MID('^'!$BU$52,4,1)</xm:f>
            <x14:dxf>
              <font>
                <color theme="0"/>
              </font>
              <fill>
                <patternFill>
                  <bgColor theme="1"/>
                </patternFill>
              </fill>
            </x14:dxf>
          </x14:cfRule>
          <x14:cfRule type="expression" priority="94" id="{2129132B-FEDE-4E88-8B4D-1FEB3652E663}">
            <xm:f>MID(Y74,4,1)&lt;MID('^'!$BU$52,4,1)</xm:f>
            <x14:dxf>
              <font>
                <color theme="0" tint="-0.499984740745262"/>
              </font>
              <fill>
                <patternFill>
                  <bgColor theme="0" tint="-0.34998626667073579"/>
                </patternFill>
              </fill>
            </x14:dxf>
          </x14:cfRule>
          <xm:sqref>Y76:AF76</xm:sqref>
        </x14:conditionalFormatting>
        <x14:conditionalFormatting xmlns:xm="http://schemas.microsoft.com/office/excel/2006/main">
          <x14:cfRule type="expression" priority="88" id="{E6212D24-E800-40F5-AF5E-03A1FBCD2FC5}">
            <xm:f>MID(Y74,4,1)=MID('^'!$BU$52,4,1)</xm:f>
            <x14:dxf>
              <font>
                <color theme="0"/>
              </font>
              <fill>
                <patternFill>
                  <bgColor theme="1"/>
                </patternFill>
              </fill>
            </x14:dxf>
          </x14:cfRule>
          <x14:cfRule type="expression" priority="93" id="{11D1FA67-917B-4479-AB68-EB665AD3D705}">
            <xm:f>MID(Y74,4,1)&lt;MID('^'!$BU$52,4,1)</xm:f>
            <x14:dxf>
              <font>
                <color theme="0" tint="-0.499984740745262"/>
              </font>
              <fill>
                <patternFill>
                  <bgColor theme="0" tint="-0.34998626667073579"/>
                </patternFill>
              </fill>
            </x14:dxf>
          </x14:cfRule>
          <xm:sqref>Y77:AF77</xm:sqref>
        </x14:conditionalFormatting>
        <x14:conditionalFormatting xmlns:xm="http://schemas.microsoft.com/office/excel/2006/main">
          <x14:cfRule type="expression" priority="87" id="{32DCE8AB-1273-47EF-91C7-3F0FA2ADE2B1}">
            <xm:f>MID(Y74,4,1)=MID('^'!$BU$52,4,1)</xm:f>
            <x14:dxf>
              <font>
                <color theme="0"/>
              </font>
              <fill>
                <patternFill>
                  <bgColor theme="1"/>
                </patternFill>
              </fill>
            </x14:dxf>
          </x14:cfRule>
          <x14:cfRule type="expression" priority="92" id="{01E3936D-7083-4405-BE48-F6F77D67ED35}">
            <xm:f>MID(Y74,4,1)&lt;MID('^'!$BU$52,4,1)</xm:f>
            <x14:dxf>
              <font>
                <color theme="0" tint="-0.499984740745262"/>
              </font>
              <fill>
                <patternFill>
                  <bgColor theme="0" tint="-0.34998626667073579"/>
                </patternFill>
              </fill>
            </x14:dxf>
          </x14:cfRule>
          <xm:sqref>Y78:AF78</xm:sqref>
        </x14:conditionalFormatting>
        <x14:conditionalFormatting xmlns:xm="http://schemas.microsoft.com/office/excel/2006/main">
          <x14:cfRule type="expression" priority="136" id="{331C7E97-5C0C-493F-82F0-40EB11992BFC}">
            <xm:f>MID(AI67,4,1)&lt;MID('^'!$BU$52,4,1)</xm:f>
            <x14:dxf>
              <font>
                <color theme="0" tint="-0.499984740745262"/>
              </font>
              <fill>
                <patternFill>
                  <bgColor theme="0" tint="-0.34998626667073579"/>
                </patternFill>
              </fill>
            </x14:dxf>
          </x14:cfRule>
          <x14:cfRule type="expression" priority="131" id="{80B35FDA-DA7A-498E-BF32-3001A71DDCCD}">
            <xm:f>MID(AI67,4,1)=MID('^'!$BU$52,4,1)</xm:f>
            <x14:dxf>
              <font>
                <color theme="0"/>
              </font>
              <fill>
                <patternFill>
                  <bgColor theme="1"/>
                </patternFill>
              </fill>
            </x14:dxf>
          </x14:cfRule>
          <xm:sqref>AI67:AP67</xm:sqref>
        </x14:conditionalFormatting>
        <x14:conditionalFormatting xmlns:xm="http://schemas.microsoft.com/office/excel/2006/main">
          <x14:cfRule type="expression" priority="135" id="{CD6C51C3-63E5-40A9-B965-4C45368FE093}">
            <xm:f>MID(AI67,4,1)&lt;MID('^'!$BU$52,4,1)</xm:f>
            <x14:dxf>
              <font>
                <color theme="0" tint="-0.499984740745262"/>
              </font>
              <fill>
                <patternFill>
                  <bgColor theme="0" tint="-0.34998626667073579"/>
                </patternFill>
              </fill>
            </x14:dxf>
          </x14:cfRule>
          <x14:cfRule type="expression" priority="130" id="{BF7F24E1-85AA-4E1C-86E6-D0C8199F7CAF}">
            <xm:f>MID(AI67,4,1)=MID('^'!$BU$52,4,1)</xm:f>
            <x14:dxf>
              <font>
                <color theme="0"/>
              </font>
              <fill>
                <patternFill>
                  <bgColor theme="1"/>
                </patternFill>
              </fill>
            </x14:dxf>
          </x14:cfRule>
          <xm:sqref>AI68:AP68</xm:sqref>
        </x14:conditionalFormatting>
        <x14:conditionalFormatting xmlns:xm="http://schemas.microsoft.com/office/excel/2006/main">
          <x14:cfRule type="expression" priority="134" id="{FF9705C7-EEEE-427C-893A-AA52AAD2DC55}">
            <xm:f>MID(AI67,4,1)&lt;MID('^'!$BU$52,4,1)</xm:f>
            <x14:dxf>
              <font>
                <color theme="0" tint="-0.499984740745262"/>
              </font>
              <fill>
                <patternFill>
                  <bgColor theme="0" tint="-0.34998626667073579"/>
                </patternFill>
              </fill>
            </x14:dxf>
          </x14:cfRule>
          <x14:cfRule type="expression" priority="129" id="{E6E34531-AF0B-43A2-9EE0-F66DAAA0D01A}">
            <xm:f>MID(AI67,4,1)=MID('^'!$BU$52,4,1)</xm:f>
            <x14:dxf>
              <font>
                <color theme="0"/>
              </font>
              <fill>
                <patternFill>
                  <bgColor theme="1"/>
                </patternFill>
              </fill>
            </x14:dxf>
          </x14:cfRule>
          <xm:sqref>AI69:AP69</xm:sqref>
        </x14:conditionalFormatting>
        <x14:conditionalFormatting xmlns:xm="http://schemas.microsoft.com/office/excel/2006/main">
          <x14:cfRule type="expression" priority="128" id="{B541DB06-AFC3-4120-9669-D5C04249D613}">
            <xm:f>MID(AI67,4,1)=MID('^'!$BU$52,4,1)</xm:f>
            <x14:dxf>
              <font>
                <color theme="0"/>
              </font>
              <fill>
                <patternFill>
                  <bgColor theme="1"/>
                </patternFill>
              </fill>
            </x14:dxf>
          </x14:cfRule>
          <x14:cfRule type="expression" priority="133" id="{179008B9-1823-4F84-8022-2F66ADEA16E3}">
            <xm:f>MID(AI67,4,1)&lt;MID('^'!$BU$52,4,1)</xm:f>
            <x14:dxf>
              <font>
                <color theme="0" tint="-0.499984740745262"/>
              </font>
              <fill>
                <patternFill>
                  <bgColor theme="0" tint="-0.34998626667073579"/>
                </patternFill>
              </fill>
            </x14:dxf>
          </x14:cfRule>
          <xm:sqref>AI70:AP70</xm:sqref>
        </x14:conditionalFormatting>
        <x14:conditionalFormatting xmlns:xm="http://schemas.microsoft.com/office/excel/2006/main">
          <x14:cfRule type="expression" priority="127" id="{1E320731-65F9-4B37-B11B-7786D3452247}">
            <xm:f>MID(AI67,4,1)=MID('^'!$BU$52,4,1)</xm:f>
            <x14:dxf>
              <font>
                <color theme="0"/>
              </font>
              <fill>
                <patternFill>
                  <bgColor theme="1"/>
                </patternFill>
              </fill>
            </x14:dxf>
          </x14:cfRule>
          <x14:cfRule type="expression" priority="132" id="{B3BE067D-1C07-454D-B63D-954EFB8DEC1B}">
            <xm:f>MID(AI67,4,1)&lt;MID('^'!$BU$52,4,1)</xm:f>
            <x14:dxf>
              <font>
                <color theme="0" tint="-0.499984740745262"/>
              </font>
              <fill>
                <patternFill>
                  <bgColor theme="0" tint="-0.34998626667073579"/>
                </patternFill>
              </fill>
            </x14:dxf>
          </x14:cfRule>
          <xm:sqref>AI71:AP71</xm:sqref>
        </x14:conditionalFormatting>
        <x14:conditionalFormatting xmlns:xm="http://schemas.microsoft.com/office/excel/2006/main">
          <x14:cfRule type="expression" priority="81" id="{141D196F-9F81-4F6B-A1A8-5F714CA5DADF}">
            <xm:f>MID(AI74,4,1)=MID('^'!$BU$52,4,1)</xm:f>
            <x14:dxf>
              <font>
                <color theme="0"/>
              </font>
              <fill>
                <patternFill>
                  <bgColor theme="1"/>
                </patternFill>
              </fill>
            </x14:dxf>
          </x14:cfRule>
          <x14:cfRule type="expression" priority="86" id="{91C2FF1A-0F29-4E6A-B57D-1391C7E7C0E4}">
            <xm:f>MID(AI74,4,1)&lt;MID('^'!$BU$52,4,1)</xm:f>
            <x14:dxf>
              <font>
                <color theme="0" tint="-0.499984740745262"/>
              </font>
              <fill>
                <patternFill>
                  <bgColor theme="0" tint="-0.34998626667073579"/>
                </patternFill>
              </fill>
            </x14:dxf>
          </x14:cfRule>
          <xm:sqref>AI74:AP74</xm:sqref>
        </x14:conditionalFormatting>
        <x14:conditionalFormatting xmlns:xm="http://schemas.microsoft.com/office/excel/2006/main">
          <x14:cfRule type="expression" priority="85" id="{4394DFB4-0700-4550-A78E-4788AC8CD722}">
            <xm:f>MID(AI74,4,1)&lt;MID('^'!$BU$52,4,1)</xm:f>
            <x14:dxf>
              <font>
                <color theme="0" tint="-0.499984740745262"/>
              </font>
              <fill>
                <patternFill>
                  <bgColor theme="0" tint="-0.34998626667073579"/>
                </patternFill>
              </fill>
            </x14:dxf>
          </x14:cfRule>
          <x14:cfRule type="expression" priority="80" id="{57625CC5-E395-4D67-92F5-E1C3448AA446}">
            <xm:f>MID(AI74,4,1)=MID('^'!$BU$52,4,1)</xm:f>
            <x14:dxf>
              <font>
                <color theme="0"/>
              </font>
              <fill>
                <patternFill>
                  <bgColor theme="1"/>
                </patternFill>
              </fill>
            </x14:dxf>
          </x14:cfRule>
          <xm:sqref>AI75:AP75</xm:sqref>
        </x14:conditionalFormatting>
        <x14:conditionalFormatting xmlns:xm="http://schemas.microsoft.com/office/excel/2006/main">
          <x14:cfRule type="expression" priority="79" id="{A7FCD75C-31EE-4723-8A5F-A507114EDD14}">
            <xm:f>MID(AI74,4,1)=MID('^'!$BU$52,4,1)</xm:f>
            <x14:dxf>
              <font>
                <color theme="0"/>
              </font>
              <fill>
                <patternFill>
                  <bgColor theme="1"/>
                </patternFill>
              </fill>
            </x14:dxf>
          </x14:cfRule>
          <x14:cfRule type="expression" priority="84" id="{79DAFC57-D6BE-4204-8C6A-CD8D293226B2}">
            <xm:f>MID(AI74,4,1)&lt;MID('^'!$BU$52,4,1)</xm:f>
            <x14:dxf>
              <font>
                <color theme="0" tint="-0.499984740745262"/>
              </font>
              <fill>
                <patternFill>
                  <bgColor theme="0" tint="-0.34998626667073579"/>
                </patternFill>
              </fill>
            </x14:dxf>
          </x14:cfRule>
          <xm:sqref>AI76:AP76</xm:sqref>
        </x14:conditionalFormatting>
        <x14:conditionalFormatting xmlns:xm="http://schemas.microsoft.com/office/excel/2006/main">
          <x14:cfRule type="expression" priority="78" id="{01C650C7-714D-449E-868A-02072E2DD5FD}">
            <xm:f>MID(AI74,4,1)=MID('^'!$BU$52,4,1)</xm:f>
            <x14:dxf>
              <font>
                <color theme="0"/>
              </font>
              <fill>
                <patternFill>
                  <bgColor theme="1"/>
                </patternFill>
              </fill>
            </x14:dxf>
          </x14:cfRule>
          <x14:cfRule type="expression" priority="83" id="{F05A6F60-AAF1-4E39-AE49-C1E9B32B611C}">
            <xm:f>MID(AI74,4,1)&lt;MID('^'!$BU$52,4,1)</xm:f>
            <x14:dxf>
              <font>
                <color theme="0" tint="-0.499984740745262"/>
              </font>
              <fill>
                <patternFill>
                  <bgColor theme="0" tint="-0.34998626667073579"/>
                </patternFill>
              </fill>
            </x14:dxf>
          </x14:cfRule>
          <xm:sqref>AI77:AP77</xm:sqref>
        </x14:conditionalFormatting>
        <x14:conditionalFormatting xmlns:xm="http://schemas.microsoft.com/office/excel/2006/main">
          <x14:cfRule type="expression" priority="77" id="{BB6D78E5-0C1E-44BD-85F2-D81123D13429}">
            <xm:f>MID(AI74,4,1)=MID('^'!$BU$52,4,1)</xm:f>
            <x14:dxf>
              <font>
                <color theme="0"/>
              </font>
              <fill>
                <patternFill>
                  <bgColor theme="1"/>
                </patternFill>
              </fill>
            </x14:dxf>
          </x14:cfRule>
          <x14:cfRule type="expression" priority="82" id="{7A01871D-5DA8-4265-819A-05CD6D2BF458}">
            <xm:f>MID(AI74,4,1)&lt;MID('^'!$BU$52,4,1)</xm:f>
            <x14:dxf>
              <font>
                <color theme="0" tint="-0.499984740745262"/>
              </font>
              <fill>
                <patternFill>
                  <bgColor theme="0" tint="-0.34998626667073579"/>
                </patternFill>
              </fill>
            </x14:dxf>
          </x14:cfRule>
          <xm:sqref>AI78:AP78</xm:sqref>
        </x14:conditionalFormatting>
        <x14:conditionalFormatting xmlns:xm="http://schemas.microsoft.com/office/excel/2006/main">
          <x14:cfRule type="expression" priority="126" id="{E7875E17-65B6-4398-BDFD-E0CE6341237D}">
            <xm:f>MID(AS67,4,1)&lt;MID('^'!$BU$52,4,1)</xm:f>
            <x14:dxf>
              <font>
                <color theme="0" tint="-0.499984740745262"/>
              </font>
              <fill>
                <patternFill>
                  <bgColor theme="0" tint="-0.34998626667073579"/>
                </patternFill>
              </fill>
            </x14:dxf>
          </x14:cfRule>
          <x14:cfRule type="expression" priority="121" id="{A5BEB55C-1D61-41F2-AE4F-6B7ADA9D1F0C}">
            <xm:f>MID(AS67,4,1)=MID('^'!$BU$52,4,1)</xm:f>
            <x14:dxf>
              <font>
                <color theme="0"/>
              </font>
              <fill>
                <patternFill>
                  <bgColor theme="1"/>
                </patternFill>
              </fill>
            </x14:dxf>
          </x14:cfRule>
          <xm:sqref>AS67:AZ67</xm:sqref>
        </x14:conditionalFormatting>
        <x14:conditionalFormatting xmlns:xm="http://schemas.microsoft.com/office/excel/2006/main">
          <x14:cfRule type="expression" priority="120" id="{6E4C4EDD-76E9-49EC-89AF-9AC859C7B95B}">
            <xm:f>MID(AS67,4,1)=MID('^'!$BU$52,4,1)</xm:f>
            <x14:dxf>
              <font>
                <color theme="0"/>
              </font>
              <fill>
                <patternFill>
                  <bgColor theme="1"/>
                </patternFill>
              </fill>
            </x14:dxf>
          </x14:cfRule>
          <x14:cfRule type="expression" priority="125" id="{51B3CDCA-287D-4BCD-A53E-4B6D6EFB70AE}">
            <xm:f>MID(AS67,4,1)&lt;MID('^'!$BU$52,4,1)</xm:f>
            <x14:dxf>
              <font>
                <color theme="0" tint="-0.499984740745262"/>
              </font>
              <fill>
                <patternFill>
                  <bgColor theme="0" tint="-0.34998626667073579"/>
                </patternFill>
              </fill>
            </x14:dxf>
          </x14:cfRule>
          <xm:sqref>AS68:AZ68</xm:sqref>
        </x14:conditionalFormatting>
        <x14:conditionalFormatting xmlns:xm="http://schemas.microsoft.com/office/excel/2006/main">
          <x14:cfRule type="expression" priority="119" id="{01454E8A-3CFA-42C0-B5BF-9B3088834FAC}">
            <xm:f>MID(AS67,4,1)=MID('^'!$BU$52,4,1)</xm:f>
            <x14:dxf>
              <font>
                <color theme="0"/>
              </font>
              <fill>
                <patternFill>
                  <bgColor theme="1"/>
                </patternFill>
              </fill>
            </x14:dxf>
          </x14:cfRule>
          <x14:cfRule type="expression" priority="124" id="{D20B3E07-59CE-4539-9527-9F22774CF9D7}">
            <xm:f>MID(AS67,4,1)&lt;MID('^'!$BU$52,4,1)</xm:f>
            <x14:dxf>
              <font>
                <color theme="0" tint="-0.499984740745262"/>
              </font>
              <fill>
                <patternFill>
                  <bgColor theme="0" tint="-0.34998626667073579"/>
                </patternFill>
              </fill>
            </x14:dxf>
          </x14:cfRule>
          <xm:sqref>AS69:AZ69</xm:sqref>
        </x14:conditionalFormatting>
        <x14:conditionalFormatting xmlns:xm="http://schemas.microsoft.com/office/excel/2006/main">
          <x14:cfRule type="expression" priority="118" id="{D76C732F-89C0-4212-B575-ADA53D2FA83B}">
            <xm:f>MID(AS67,4,1)=MID('^'!$BU$52,4,1)</xm:f>
            <x14:dxf>
              <font>
                <color theme="0"/>
              </font>
              <fill>
                <patternFill>
                  <bgColor theme="1"/>
                </patternFill>
              </fill>
            </x14:dxf>
          </x14:cfRule>
          <x14:cfRule type="expression" priority="123" id="{0274683D-0829-42AD-999F-149E58807024}">
            <xm:f>MID(AS67,4,1)&lt;MID('^'!$BU$52,4,1)</xm:f>
            <x14:dxf>
              <font>
                <color theme="0" tint="-0.499984740745262"/>
              </font>
              <fill>
                <patternFill>
                  <bgColor theme="0" tint="-0.34998626667073579"/>
                </patternFill>
              </fill>
            </x14:dxf>
          </x14:cfRule>
          <xm:sqref>AS70:AZ70</xm:sqref>
        </x14:conditionalFormatting>
        <x14:conditionalFormatting xmlns:xm="http://schemas.microsoft.com/office/excel/2006/main">
          <x14:cfRule type="expression" priority="117" id="{FE61CEA6-DC6C-47A8-8EED-0550FE6B63BE}">
            <xm:f>MID(AS67,4,1)=MID('^'!$BU$52,4,1)</xm:f>
            <x14:dxf>
              <font>
                <color theme="0"/>
              </font>
              <fill>
                <patternFill>
                  <bgColor theme="1"/>
                </patternFill>
              </fill>
            </x14:dxf>
          </x14:cfRule>
          <x14:cfRule type="expression" priority="122" id="{E603BF2E-19AB-4BA6-916A-F06399351F1D}">
            <xm:f>MID(AS67,4,1)&lt;MID('^'!$BU$52,4,1)</xm:f>
            <x14:dxf>
              <font>
                <color theme="0" tint="-0.499984740745262"/>
              </font>
              <fill>
                <patternFill>
                  <bgColor theme="0" tint="-0.34998626667073579"/>
                </patternFill>
              </fill>
            </x14:dxf>
          </x14:cfRule>
          <xm:sqref>AS71:AZ71</xm:sqref>
        </x14:conditionalFormatting>
        <x14:conditionalFormatting xmlns:xm="http://schemas.microsoft.com/office/excel/2006/main">
          <x14:cfRule type="expression" priority="71" id="{BAA1669B-7699-4FBB-A8D4-3B6F9113445F}">
            <xm:f>MID(AS74,4,1)=MID('^'!$BU$52,4,1)</xm:f>
            <x14:dxf>
              <font>
                <color theme="0"/>
              </font>
              <fill>
                <patternFill>
                  <bgColor theme="1"/>
                </patternFill>
              </fill>
            </x14:dxf>
          </x14:cfRule>
          <x14:cfRule type="expression" priority="76" id="{4B2F20A0-0A45-46BB-B266-2DB7E8F6C222}">
            <xm:f>MID(AS74,4,1)&lt;MID('^'!$BU$52,4,1)</xm:f>
            <x14:dxf>
              <font>
                <color theme="0" tint="-0.499984740745262"/>
              </font>
              <fill>
                <patternFill>
                  <bgColor theme="0" tint="-0.34998626667073579"/>
                </patternFill>
              </fill>
            </x14:dxf>
          </x14:cfRule>
          <xm:sqref>AS74:AZ74</xm:sqref>
        </x14:conditionalFormatting>
        <x14:conditionalFormatting xmlns:xm="http://schemas.microsoft.com/office/excel/2006/main">
          <x14:cfRule type="expression" priority="75" id="{06C90726-C676-4901-838A-1E8C8C06DAF5}">
            <xm:f>MID(AS74,4,1)&lt;MID('^'!$BU$52,4,1)</xm:f>
            <x14:dxf>
              <font>
                <color theme="0" tint="-0.499984740745262"/>
              </font>
              <fill>
                <patternFill>
                  <bgColor theme="0" tint="-0.34998626667073579"/>
                </patternFill>
              </fill>
            </x14:dxf>
          </x14:cfRule>
          <x14:cfRule type="expression" priority="70" id="{E2B231EC-C245-4279-8A0D-6EB3747D21E5}">
            <xm:f>MID(AS74,4,1)=MID('^'!$BU$52,4,1)</xm:f>
            <x14:dxf>
              <font>
                <color theme="0"/>
              </font>
              <fill>
                <patternFill>
                  <bgColor theme="1"/>
                </patternFill>
              </fill>
            </x14:dxf>
          </x14:cfRule>
          <xm:sqref>AS75:AZ75</xm:sqref>
        </x14:conditionalFormatting>
        <x14:conditionalFormatting xmlns:xm="http://schemas.microsoft.com/office/excel/2006/main">
          <x14:cfRule type="expression" priority="74" id="{4439EACD-29C4-4BED-8575-16511982C422}">
            <xm:f>MID(AS74,4,1)&lt;MID('^'!$BU$52,4,1)</xm:f>
            <x14:dxf>
              <font>
                <color theme="0" tint="-0.499984740745262"/>
              </font>
              <fill>
                <patternFill>
                  <bgColor theme="0" tint="-0.34998626667073579"/>
                </patternFill>
              </fill>
            </x14:dxf>
          </x14:cfRule>
          <x14:cfRule type="expression" priority="69" id="{6B50E8B5-7B6C-4C53-8CAD-A1A0DBA89711}">
            <xm:f>MID(AS74,4,1)=MID('^'!$BU$52,4,1)</xm:f>
            <x14:dxf>
              <font>
                <color theme="0"/>
              </font>
              <fill>
                <patternFill>
                  <bgColor theme="1"/>
                </patternFill>
              </fill>
            </x14:dxf>
          </x14:cfRule>
          <xm:sqref>AS76:AZ76</xm:sqref>
        </x14:conditionalFormatting>
        <x14:conditionalFormatting xmlns:xm="http://schemas.microsoft.com/office/excel/2006/main">
          <x14:cfRule type="expression" priority="68" id="{3B4B6077-276B-4799-B727-083408836A92}">
            <xm:f>MID(AS74,4,1)=MID('^'!$BU$52,4,1)</xm:f>
            <x14:dxf>
              <font>
                <color theme="0"/>
              </font>
              <fill>
                <patternFill>
                  <bgColor theme="1"/>
                </patternFill>
              </fill>
            </x14:dxf>
          </x14:cfRule>
          <x14:cfRule type="expression" priority="73" id="{95530B3F-E5BF-4108-B69F-60F7AD92C30A}">
            <xm:f>MID(AS74,4,1)&lt;MID('^'!$BU$52,4,1)</xm:f>
            <x14:dxf>
              <font>
                <color theme="0" tint="-0.499984740745262"/>
              </font>
              <fill>
                <patternFill>
                  <bgColor theme="0" tint="-0.34998626667073579"/>
                </patternFill>
              </fill>
            </x14:dxf>
          </x14:cfRule>
          <xm:sqref>AS77:AZ77</xm:sqref>
        </x14:conditionalFormatting>
        <x14:conditionalFormatting xmlns:xm="http://schemas.microsoft.com/office/excel/2006/main">
          <x14:cfRule type="expression" priority="72" id="{F1D75B92-986C-446A-B1D5-6D027102420C}">
            <xm:f>MID(AS74,4,1)&lt;MID('^'!$BU$52,4,1)</xm:f>
            <x14:dxf>
              <font>
                <color theme="0" tint="-0.499984740745262"/>
              </font>
              <fill>
                <patternFill>
                  <bgColor theme="0" tint="-0.34998626667073579"/>
                </patternFill>
              </fill>
            </x14:dxf>
          </x14:cfRule>
          <x14:cfRule type="expression" priority="67" id="{11B0F00C-5CFB-4DC1-A071-0CE47991B0E2}">
            <xm:f>MID(AS74,4,1)=MID('^'!$BU$52,4,1)</xm:f>
            <x14:dxf>
              <font>
                <color theme="0"/>
              </font>
              <fill>
                <patternFill>
                  <bgColor theme="1"/>
                </patternFill>
              </fill>
            </x14:dxf>
          </x14:cfRule>
          <xm:sqref>AS78:AZ78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6F063-48C2-4237-ADC0-785458521B18}">
  <dimension ref="A1:EW232"/>
  <sheetViews>
    <sheetView showGridLines="0" showRowColHeaders="0" zoomScaleNormal="100" workbookViewId="0">
      <selection activeCell="CA1" sqref="CA1"/>
    </sheetView>
  </sheetViews>
  <sheetFormatPr defaultColWidth="3.42578125" defaultRowHeight="17.100000000000001" customHeight="1" x14ac:dyDescent="0.15"/>
  <cols>
    <col min="1" max="36" width="3.42578125" style="615"/>
    <col min="37" max="37" width="3.42578125" style="615" customWidth="1"/>
    <col min="38" max="16384" width="3.42578125" style="615"/>
  </cols>
  <sheetData>
    <row r="1" spans="1:153" ht="17.100000000000001" customHeight="1" x14ac:dyDescent="0.15">
      <c r="A1" s="614"/>
      <c r="B1" s="614"/>
      <c r="C1" s="614"/>
      <c r="D1" s="614"/>
      <c r="E1" s="614"/>
      <c r="F1" s="614"/>
      <c r="G1" s="614"/>
      <c r="H1" s="614"/>
      <c r="I1" s="614"/>
      <c r="J1" s="614"/>
      <c r="K1" s="614"/>
      <c r="L1" s="614"/>
      <c r="M1" s="614"/>
      <c r="N1" s="614"/>
      <c r="O1" s="614"/>
      <c r="P1" s="614"/>
      <c r="Q1" s="614"/>
      <c r="R1" s="614"/>
      <c r="S1" s="614"/>
      <c r="T1" s="614"/>
      <c r="U1" s="614"/>
      <c r="V1" s="614"/>
      <c r="W1" s="614"/>
      <c r="X1" s="614"/>
      <c r="Y1" s="614"/>
      <c r="Z1" s="614"/>
      <c r="AA1" s="614"/>
      <c r="AB1" s="614"/>
      <c r="AC1" s="614"/>
      <c r="AD1" s="614"/>
      <c r="AE1" s="614"/>
      <c r="AF1" s="614"/>
      <c r="AG1" s="614"/>
      <c r="AH1" s="614"/>
      <c r="AI1" s="614"/>
      <c r="AJ1" s="614"/>
      <c r="AK1" s="614"/>
      <c r="AL1" s="614"/>
      <c r="AM1" s="614"/>
      <c r="AN1" s="614"/>
      <c r="AO1" s="614"/>
      <c r="AP1" s="614"/>
      <c r="AQ1" s="614"/>
      <c r="AR1" s="614"/>
      <c r="AS1" s="614"/>
      <c r="AT1" s="614"/>
      <c r="AU1" s="614"/>
      <c r="AV1" s="614"/>
      <c r="AW1" s="614"/>
      <c r="AX1" s="614"/>
      <c r="AY1" s="614"/>
      <c r="AZ1" s="614"/>
      <c r="BA1" s="614"/>
      <c r="BB1" s="614"/>
      <c r="BC1" s="614"/>
      <c r="BD1" s="614"/>
      <c r="BE1" s="614"/>
      <c r="BF1" s="614"/>
      <c r="BG1" s="614"/>
      <c r="BH1" s="614"/>
      <c r="BI1" s="614"/>
      <c r="BJ1" s="614"/>
      <c r="BK1" s="614"/>
      <c r="BL1" s="614"/>
      <c r="BM1" s="614"/>
      <c r="BN1" s="614"/>
      <c r="BO1" s="614"/>
      <c r="BP1" s="614"/>
      <c r="BQ1" s="614"/>
      <c r="BR1" s="614"/>
      <c r="BS1" s="614"/>
      <c r="BT1" s="614"/>
      <c r="BU1" s="614"/>
      <c r="BV1" s="614"/>
      <c r="BW1" s="614"/>
      <c r="BX1" s="614"/>
      <c r="BY1" s="614"/>
      <c r="BZ1" s="614"/>
      <c r="CA1" s="2146" t="s">
        <v>1548</v>
      </c>
    </row>
    <row r="2" spans="1:153" ht="17.100000000000001" customHeight="1" x14ac:dyDescent="0.15">
      <c r="A2" s="616"/>
      <c r="B2" s="617"/>
      <c r="C2" s="617"/>
      <c r="D2" s="617"/>
      <c r="E2" s="617"/>
      <c r="F2" s="617"/>
      <c r="G2" s="618"/>
      <c r="H2" s="618"/>
      <c r="I2" s="618"/>
      <c r="J2" s="618"/>
      <c r="K2" s="618"/>
      <c r="L2" s="619"/>
      <c r="M2" s="619"/>
      <c r="N2" s="619"/>
      <c r="O2" s="619"/>
      <c r="P2" s="619"/>
      <c r="Q2" s="619"/>
      <c r="R2" s="618"/>
      <c r="S2" s="618"/>
      <c r="T2" s="618"/>
      <c r="U2" s="618"/>
      <c r="V2" s="618"/>
      <c r="W2" s="618"/>
      <c r="X2" s="618"/>
      <c r="Y2" s="618"/>
      <c r="Z2" s="618"/>
      <c r="AA2" s="618"/>
      <c r="AB2" s="618"/>
      <c r="AC2" s="618"/>
      <c r="AD2" s="618"/>
      <c r="AE2" s="618"/>
      <c r="AF2" s="618"/>
      <c r="AG2" s="618"/>
      <c r="AH2" s="618"/>
      <c r="AI2" s="618"/>
      <c r="AJ2" s="618"/>
      <c r="AK2" s="618"/>
      <c r="AL2" s="618"/>
      <c r="AM2" s="618"/>
      <c r="AN2" s="618"/>
      <c r="AO2" s="618"/>
      <c r="AP2" s="618"/>
      <c r="AQ2" s="618"/>
      <c r="AR2" s="618"/>
      <c r="AS2" s="618"/>
      <c r="AT2" s="618"/>
      <c r="AU2" s="618"/>
      <c r="AV2" s="618"/>
      <c r="AW2" s="618"/>
      <c r="AX2" s="618"/>
      <c r="AY2" s="618"/>
      <c r="AZ2" s="618"/>
      <c r="BA2" s="618"/>
      <c r="BB2" s="618"/>
      <c r="BC2" s="618"/>
      <c r="BD2" s="618"/>
      <c r="BE2" s="618"/>
      <c r="BF2" s="618"/>
      <c r="BG2" s="618"/>
      <c r="BH2" s="618"/>
      <c r="BI2" s="618"/>
      <c r="BJ2" s="618"/>
      <c r="BK2" s="618"/>
      <c r="BL2" s="618"/>
      <c r="BM2" s="618"/>
      <c r="BN2" s="618"/>
      <c r="BO2" s="618"/>
      <c r="BP2" s="618"/>
      <c r="BQ2" s="618"/>
      <c r="BR2" s="618"/>
      <c r="BS2" s="618"/>
      <c r="BT2" s="618"/>
      <c r="BU2" s="618"/>
      <c r="BV2" s="618"/>
      <c r="BW2" s="618"/>
      <c r="BX2" s="618"/>
      <c r="BY2" s="618"/>
      <c r="BZ2" s="617"/>
      <c r="CA2" s="614"/>
    </row>
    <row r="3" spans="1:153" ht="17.100000000000001" customHeight="1" x14ac:dyDescent="0.15">
      <c r="A3" s="616"/>
      <c r="B3" s="617"/>
      <c r="C3" s="2312" t="str">
        <f ca="1">IF( OR( PLANS!$L$3 - INT(PLANS!$L$3) &gt;= 23/24, C21="^"), "2MORO", "TODAY")</f>
        <v>TODAY</v>
      </c>
      <c r="D3" s="2313"/>
      <c r="E3" s="2314"/>
      <c r="F3" s="620"/>
      <c r="G3" s="621"/>
      <c r="H3" s="622"/>
      <c r="I3" s="623"/>
      <c r="J3" s="624" t="s">
        <v>108</v>
      </c>
      <c r="K3" s="625"/>
      <c r="L3" s="625"/>
      <c r="M3" s="626"/>
      <c r="N3" s="624" t="s">
        <v>109</v>
      </c>
      <c r="O3" s="625"/>
      <c r="P3" s="625"/>
      <c r="Q3" s="626"/>
      <c r="R3" s="624" t="s">
        <v>110</v>
      </c>
      <c r="S3" s="625"/>
      <c r="T3" s="625"/>
      <c r="U3" s="626"/>
      <c r="V3" s="624" t="s">
        <v>111</v>
      </c>
      <c r="W3" s="625"/>
      <c r="X3" s="625"/>
      <c r="Y3" s="626"/>
      <c r="Z3" s="624" t="s">
        <v>112</v>
      </c>
      <c r="AA3" s="625"/>
      <c r="AB3" s="625"/>
      <c r="AC3" s="626"/>
      <c r="AD3" s="624" t="s">
        <v>113</v>
      </c>
      <c r="AE3" s="625"/>
      <c r="AF3" s="625"/>
      <c r="AG3" s="626"/>
      <c r="AH3" s="624" t="s">
        <v>114</v>
      </c>
      <c r="AI3" s="625"/>
      <c r="AJ3" s="625"/>
      <c r="AK3" s="626"/>
      <c r="AL3" s="624" t="s">
        <v>115</v>
      </c>
      <c r="AM3" s="625"/>
      <c r="AN3" s="625"/>
      <c r="AO3" s="626"/>
      <c r="AP3" s="624" t="s">
        <v>116</v>
      </c>
      <c r="AQ3" s="625"/>
      <c r="AR3" s="625"/>
      <c r="AS3" s="626"/>
      <c r="AT3" s="624" t="s">
        <v>117</v>
      </c>
      <c r="AU3" s="625"/>
      <c r="AV3" s="625"/>
      <c r="AW3" s="626"/>
      <c r="AX3" s="624" t="s">
        <v>118</v>
      </c>
      <c r="AY3" s="625"/>
      <c r="AZ3" s="625"/>
      <c r="BA3" s="626"/>
      <c r="BB3" s="624" t="s">
        <v>119</v>
      </c>
      <c r="BC3" s="625"/>
      <c r="BD3" s="625"/>
      <c r="BE3" s="626"/>
      <c r="BF3" s="624" t="s">
        <v>120</v>
      </c>
      <c r="BG3" s="625"/>
      <c r="BH3" s="625"/>
      <c r="BI3" s="626"/>
      <c r="BJ3" s="624" t="s">
        <v>121</v>
      </c>
      <c r="BK3" s="625"/>
      <c r="BL3" s="625"/>
      <c r="BM3" s="626"/>
      <c r="BN3" s="624" t="s">
        <v>122</v>
      </c>
      <c r="BO3" s="625"/>
      <c r="BP3" s="625"/>
      <c r="BQ3" s="626"/>
      <c r="BR3" s="624" t="s">
        <v>123</v>
      </c>
      <c r="BS3" s="625"/>
      <c r="BT3" s="625"/>
      <c r="BU3" s="626"/>
      <c r="BV3" s="624" t="s">
        <v>124</v>
      </c>
      <c r="BW3" s="622"/>
      <c r="BX3" s="622"/>
      <c r="BY3" s="622"/>
      <c r="BZ3" s="617"/>
      <c r="CA3" s="614"/>
      <c r="CC3" s="627">
        <v>5</v>
      </c>
      <c r="CD3" s="627">
        <v>5.25</v>
      </c>
      <c r="CE3" s="627">
        <v>5.5</v>
      </c>
      <c r="CF3" s="627">
        <v>5.75</v>
      </c>
      <c r="CG3" s="627">
        <v>6</v>
      </c>
      <c r="CH3" s="627">
        <v>6.25</v>
      </c>
      <c r="CI3" s="627">
        <v>6.5</v>
      </c>
      <c r="CJ3" s="627">
        <v>6.75</v>
      </c>
      <c r="CK3" s="627">
        <v>7</v>
      </c>
      <c r="CL3" s="627">
        <v>7.25</v>
      </c>
      <c r="CM3" s="627">
        <v>7.5</v>
      </c>
      <c r="CN3" s="627">
        <v>7.75</v>
      </c>
      <c r="CO3" s="627">
        <v>8</v>
      </c>
      <c r="CP3" s="627">
        <v>8.25</v>
      </c>
      <c r="CQ3" s="627">
        <v>8.5</v>
      </c>
      <c r="CR3" s="627">
        <v>8.75</v>
      </c>
      <c r="CS3" s="627">
        <v>9</v>
      </c>
      <c r="CT3" s="627">
        <v>9.25</v>
      </c>
      <c r="CU3" s="627">
        <v>9.5</v>
      </c>
      <c r="CV3" s="627">
        <v>9.75</v>
      </c>
      <c r="CW3" s="627">
        <v>10</v>
      </c>
      <c r="CX3" s="627">
        <v>10.25</v>
      </c>
      <c r="CY3" s="627">
        <v>10.5</v>
      </c>
      <c r="CZ3" s="627">
        <v>10.75</v>
      </c>
      <c r="DA3" s="627">
        <v>11</v>
      </c>
      <c r="DB3" s="627">
        <v>11.25</v>
      </c>
      <c r="DC3" s="627">
        <v>11.5</v>
      </c>
      <c r="DD3" s="627">
        <v>11.75</v>
      </c>
      <c r="DE3" s="627">
        <v>12</v>
      </c>
      <c r="DF3" s="627">
        <v>12.25</v>
      </c>
      <c r="DG3" s="627">
        <v>12.5</v>
      </c>
      <c r="DH3" s="627">
        <v>12.75</v>
      </c>
      <c r="DI3" s="627">
        <v>13</v>
      </c>
      <c r="DJ3" s="627">
        <v>13.25</v>
      </c>
      <c r="DK3" s="627">
        <v>13.5</v>
      </c>
      <c r="DL3" s="627">
        <v>13.75</v>
      </c>
      <c r="DM3" s="627">
        <v>14</v>
      </c>
      <c r="DN3" s="627">
        <v>14.25</v>
      </c>
      <c r="DO3" s="627">
        <v>14.5</v>
      </c>
      <c r="DP3" s="627">
        <v>14.75</v>
      </c>
      <c r="DQ3" s="627">
        <v>15</v>
      </c>
      <c r="DR3" s="627">
        <v>15.25</v>
      </c>
      <c r="DS3" s="627">
        <v>15.5</v>
      </c>
      <c r="DT3" s="627">
        <v>15.75</v>
      </c>
      <c r="DU3" s="627">
        <v>16</v>
      </c>
      <c r="DV3" s="627">
        <v>16.25</v>
      </c>
      <c r="DW3" s="627">
        <v>16.5</v>
      </c>
      <c r="DX3" s="627">
        <v>16.75</v>
      </c>
      <c r="DY3" s="627">
        <v>17</v>
      </c>
      <c r="DZ3" s="627">
        <v>17.25</v>
      </c>
      <c r="EA3" s="627">
        <v>17.5</v>
      </c>
      <c r="EB3" s="627">
        <v>17.75</v>
      </c>
      <c r="EC3" s="627">
        <v>18</v>
      </c>
      <c r="ED3" s="627">
        <v>18.25</v>
      </c>
      <c r="EE3" s="627">
        <v>18.5</v>
      </c>
      <c r="EF3" s="627">
        <v>18.75</v>
      </c>
      <c r="EG3" s="627">
        <v>19</v>
      </c>
      <c r="EH3" s="627">
        <v>19.25</v>
      </c>
      <c r="EI3" s="627">
        <v>19.5</v>
      </c>
      <c r="EJ3" s="627">
        <v>19.75</v>
      </c>
      <c r="EK3" s="627">
        <v>20</v>
      </c>
      <c r="EL3" s="627">
        <v>20.25</v>
      </c>
      <c r="EM3" s="627">
        <v>20.5</v>
      </c>
      <c r="EN3" s="627">
        <v>20.75</v>
      </c>
      <c r="EO3" s="627">
        <v>21</v>
      </c>
      <c r="EP3" s="627">
        <v>21.25</v>
      </c>
      <c r="EQ3" s="627">
        <v>21.5</v>
      </c>
      <c r="ER3" s="627">
        <v>21.75</v>
      </c>
      <c r="ES3" s="627">
        <v>22</v>
      </c>
      <c r="ET3" s="627">
        <v>22.25</v>
      </c>
      <c r="EU3" s="627">
        <v>22.5</v>
      </c>
      <c r="EV3" s="627">
        <v>22.75</v>
      </c>
      <c r="EW3" s="627">
        <v>23</v>
      </c>
    </row>
    <row r="4" spans="1:153" ht="17.100000000000001" customHeight="1" x14ac:dyDescent="0.15">
      <c r="A4" s="616"/>
      <c r="B4" s="617"/>
      <c r="C4" s="2315"/>
      <c r="D4" s="2316"/>
      <c r="E4" s="2317"/>
      <c r="F4" s="628"/>
      <c r="G4" s="628"/>
      <c r="H4" s="629"/>
      <c r="I4" s="630"/>
      <c r="J4" s="631">
        <v>6</v>
      </c>
      <c r="K4" s="632"/>
      <c r="L4" s="632"/>
      <c r="M4" s="633"/>
      <c r="N4" s="631">
        <v>7</v>
      </c>
      <c r="O4" s="632"/>
      <c r="P4" s="632"/>
      <c r="Q4" s="633"/>
      <c r="R4" s="631">
        <v>8</v>
      </c>
      <c r="S4" s="632"/>
      <c r="T4" s="632"/>
      <c r="U4" s="633"/>
      <c r="V4" s="631">
        <v>9</v>
      </c>
      <c r="W4" s="632"/>
      <c r="X4" s="632"/>
      <c r="Y4" s="633"/>
      <c r="Z4" s="631">
        <v>10</v>
      </c>
      <c r="AA4" s="632"/>
      <c r="AB4" s="632"/>
      <c r="AC4" s="633"/>
      <c r="AD4" s="631">
        <v>11</v>
      </c>
      <c r="AE4" s="632"/>
      <c r="AF4" s="632"/>
      <c r="AG4" s="633"/>
      <c r="AH4" s="631">
        <v>12</v>
      </c>
      <c r="AI4" s="632"/>
      <c r="AJ4" s="632"/>
      <c r="AK4" s="633"/>
      <c r="AL4" s="631">
        <v>13</v>
      </c>
      <c r="AM4" s="632"/>
      <c r="AN4" s="632"/>
      <c r="AO4" s="633"/>
      <c r="AP4" s="631">
        <v>14</v>
      </c>
      <c r="AQ4" s="632"/>
      <c r="AR4" s="632"/>
      <c r="AS4" s="633"/>
      <c r="AT4" s="631">
        <v>15</v>
      </c>
      <c r="AU4" s="632"/>
      <c r="AV4" s="632"/>
      <c r="AW4" s="633"/>
      <c r="AX4" s="631">
        <v>16</v>
      </c>
      <c r="AY4" s="632"/>
      <c r="AZ4" s="632"/>
      <c r="BA4" s="633"/>
      <c r="BB4" s="631">
        <v>17</v>
      </c>
      <c r="BC4" s="632"/>
      <c r="BD4" s="632"/>
      <c r="BE4" s="633"/>
      <c r="BF4" s="631">
        <v>18</v>
      </c>
      <c r="BG4" s="632"/>
      <c r="BH4" s="632"/>
      <c r="BI4" s="633"/>
      <c r="BJ4" s="631">
        <v>19</v>
      </c>
      <c r="BK4" s="632"/>
      <c r="BL4" s="632"/>
      <c r="BM4" s="633"/>
      <c r="BN4" s="631">
        <v>20</v>
      </c>
      <c r="BO4" s="632"/>
      <c r="BP4" s="632"/>
      <c r="BQ4" s="633"/>
      <c r="BR4" s="631">
        <v>21</v>
      </c>
      <c r="BS4" s="632"/>
      <c r="BT4" s="632"/>
      <c r="BU4" s="633"/>
      <c r="BV4" s="631">
        <v>22</v>
      </c>
      <c r="BW4" s="634"/>
      <c r="BX4" s="629"/>
      <c r="BY4" s="629"/>
      <c r="BZ4" s="617"/>
      <c r="CA4" s="614"/>
    </row>
    <row r="5" spans="1:153" ht="17.100000000000001" customHeight="1" x14ac:dyDescent="0.25">
      <c r="A5" s="616"/>
      <c r="B5" s="617"/>
      <c r="C5" s="2315"/>
      <c r="D5" s="2316"/>
      <c r="E5" s="2317"/>
      <c r="F5" s="628" t="str">
        <f ca="1">IF($C$3="TODAY",IF( AND( PLANS!$L$3 - INT(PLANS!$L$3) &gt;= CC3/24, PLANS!$L$3 - INT(PLANS!$L$3) &lt; CD3/24), "q", ""),"")</f>
        <v/>
      </c>
      <c r="G5" s="629" t="str">
        <f ca="1">IF($C$3="TODAY",IF( AND( PLANS!$L$3 - INT(PLANS!$L$3) &gt;= CD3/24, PLANS!$L$3 - INT(PLANS!$L$3) &lt; CE3/24), "q", ""),"")</f>
        <v/>
      </c>
      <c r="H5" s="629" t="str">
        <f ca="1">IF($C$3="TODAY",IF( AND( PLANS!$L$3 - INT(PLANS!$L$3) &gt;= CE3/24, PLANS!$L$3 - INT(PLANS!$L$3) &lt; CF3/24), "q", ""),"")</f>
        <v/>
      </c>
      <c r="I5" s="630" t="str">
        <f ca="1">IF($C$3="TODAY",IF( AND( PLANS!$L$3 - INT(PLANS!$L$3) &gt;= CF3/24, PLANS!$L$3 - INT(PLANS!$L$3) &lt; CG3/24), "q", ""),"")</f>
        <v/>
      </c>
      <c r="J5" s="628" t="str">
        <f ca="1">IF($C$3="TODAY",IF( AND( PLANS!$L$3 - INT(PLANS!$L$3) &gt;= CG3/24, PLANS!$L$3 - INT(PLANS!$L$3) &lt; CH3/24), "q", ""),"")</f>
        <v/>
      </c>
      <c r="K5" s="629" t="str">
        <f ca="1">IF($C$3="TODAY",IF( AND( PLANS!$L$3 - INT(PLANS!$L$3) &gt;= CH3/24, PLANS!$L$3 - INT(PLANS!$L$3) &lt; CI3/24), "q", ""),"")</f>
        <v/>
      </c>
      <c r="L5" s="629" t="str">
        <f ca="1">IF($C$3="TODAY",IF( AND( PLANS!$L$3 - INT(PLANS!$L$3) &gt;= CI3/24, PLANS!$L$3 - INT(PLANS!$L$3) &lt; CJ3/24), "q", ""),"")</f>
        <v/>
      </c>
      <c r="M5" s="630" t="str">
        <f ca="1">IF($C$3="TODAY",IF( AND( PLANS!$L$3 - INT(PLANS!$L$3) &gt;= CJ3/24, PLANS!$L$3 - INT(PLANS!$L$3) &lt; CK3/24), "q", ""),"")</f>
        <v/>
      </c>
      <c r="N5" s="628" t="str">
        <f ca="1">IF($C$3="TODAY",IF( AND( PLANS!$L$3 - INT(PLANS!$L$3) &gt;= CK3/24, PLANS!$L$3 - INT(PLANS!$L$3) &lt; CL3/24), "q", ""),"")</f>
        <v/>
      </c>
      <c r="O5" s="629" t="str">
        <f ca="1">IF($C$3="TODAY",IF( AND( PLANS!$L$3 - INT(PLANS!$L$3) &gt;= CL3/24, PLANS!$L$3 - INT(PLANS!$L$3) &lt; CM3/24), "q", ""),"")</f>
        <v/>
      </c>
      <c r="P5" s="629" t="str">
        <f ca="1">IF($C$3="TODAY",IF( AND( PLANS!$L$3 - INT(PLANS!$L$3) &gt;= CM3/24, PLANS!$L$3 - INT(PLANS!$L$3) &lt; CN3/24), "q", ""),"")</f>
        <v/>
      </c>
      <c r="Q5" s="630" t="str">
        <f ca="1">IF($C$3="TODAY",IF( AND( PLANS!$L$3 - INT(PLANS!$L$3) &gt;= CN3/24, PLANS!$L$3 - INT(PLANS!$L$3) &lt; CO3/24), "q", ""),"")</f>
        <v/>
      </c>
      <c r="R5" s="628" t="str">
        <f ca="1">IF($C$3="TODAY",IF( AND( PLANS!$L$3 - INT(PLANS!$L$3) &gt;= CO3/24, PLANS!$L$3 - INT(PLANS!$L$3) &lt; CP3/24), "q", ""),"")</f>
        <v/>
      </c>
      <c r="S5" s="629" t="str">
        <f ca="1">IF($C$3="TODAY",IF( AND( PLANS!$L$3 - INT(PLANS!$L$3) &gt;= CP3/24, PLANS!$L$3 - INT(PLANS!$L$3) &lt; CQ3/24), "q", ""),"")</f>
        <v/>
      </c>
      <c r="T5" s="629" t="str">
        <f ca="1">IF($C$3="TODAY",IF( AND( PLANS!$L$3 - INT(PLANS!$L$3) &gt;= CQ3/24, PLANS!$L$3 - INT(PLANS!$L$3) &lt; CR3/24), "q", ""),"")</f>
        <v/>
      </c>
      <c r="U5" s="630" t="str">
        <f ca="1">IF($C$3="TODAY",IF( AND( PLANS!$L$3 - INT(PLANS!$L$3) &gt;= CR3/24, PLANS!$L$3 - INT(PLANS!$L$3) &lt; CS3/24), "q", ""),"")</f>
        <v/>
      </c>
      <c r="V5" s="628" t="str">
        <f ca="1">IF($C$3="TODAY",IF( AND( PLANS!$L$3 - INT(PLANS!$L$3) &gt;= CS3/24, PLANS!$L$3 - INT(PLANS!$L$3) &lt; CT3/24), "q", ""),"")</f>
        <v/>
      </c>
      <c r="W5" s="629" t="str">
        <f ca="1">IF($C$3="TODAY",IF( AND( PLANS!$L$3 - INT(PLANS!$L$3) &gt;= CT3/24, PLANS!$L$3 - INT(PLANS!$L$3) &lt; CU3/24), "q", ""),"")</f>
        <v/>
      </c>
      <c r="X5" s="629" t="str">
        <f ca="1">IF($C$3="TODAY",IF( AND( PLANS!$L$3 - INT(PLANS!$L$3) &gt;= CU3/24, PLANS!$L$3 - INT(PLANS!$L$3) &lt; CV3/24), "q", ""),"")</f>
        <v/>
      </c>
      <c r="Y5" s="630" t="str">
        <f ca="1">IF($C$3="TODAY",IF( AND( PLANS!$L$3 - INT(PLANS!$L$3) &gt;= CV3/24, PLANS!$L$3 - INT(PLANS!$L$3) &lt; CW3/24), "q", ""),"")</f>
        <v/>
      </c>
      <c r="Z5" s="628" t="str">
        <f ca="1">IF($C$3="TODAY",IF( AND( PLANS!$L$3 - INT(PLANS!$L$3) &gt;= CW3/24, PLANS!$L$3 - INT(PLANS!$L$3) &lt; CX3/24), "q", ""),"")</f>
        <v/>
      </c>
      <c r="AA5" s="629" t="str">
        <f ca="1">IF($C$3="TODAY",IF( AND( PLANS!$L$3 - INT(PLANS!$L$3) &gt;= CX3/24, PLANS!$L$3 - INT(PLANS!$L$3) &lt; CY3/24), "q", ""),"")</f>
        <v/>
      </c>
      <c r="AB5" s="629" t="str">
        <f ca="1">IF($C$3="TODAY",IF( AND( PLANS!$L$3 - INT(PLANS!$L$3) &gt;= CY3/24, PLANS!$L$3 - INT(PLANS!$L$3) &lt; CZ3/24), "q", ""),"")</f>
        <v/>
      </c>
      <c r="AC5" s="630" t="str">
        <f ca="1">IF($C$3="TODAY",IF( AND( PLANS!$L$3 - INT(PLANS!$L$3) &gt;= CZ3/24, PLANS!$L$3 - INT(PLANS!$L$3) &lt; DA3/24), "q", ""),"")</f>
        <v/>
      </c>
      <c r="AD5" s="628" t="str">
        <f ca="1">IF($C$3="TODAY",IF( AND( PLANS!$L$3 - INT(PLANS!$L$3) &gt;= DA3/24, PLANS!$L$3 - INT(PLANS!$L$3) &lt; DB3/24), "q", ""),"")</f>
        <v/>
      </c>
      <c r="AE5" s="629" t="str">
        <f ca="1">IF($C$3="TODAY",IF( AND( PLANS!$L$3 - INT(PLANS!$L$3) &gt;= DB3/24, PLANS!$L$3 - INT(PLANS!$L$3) &lt; DC3/24), "q", ""),"")</f>
        <v/>
      </c>
      <c r="AF5" s="629" t="str">
        <f ca="1">IF($C$3="TODAY",IF( AND( PLANS!$L$3 - INT(PLANS!$L$3) &gt;= DC3/24, PLANS!$L$3 - INT(PLANS!$L$3) &lt; DD3/24), "q", ""),"")</f>
        <v/>
      </c>
      <c r="AG5" s="630" t="str">
        <f ca="1">IF($C$3="TODAY",IF( AND( PLANS!$L$3 - INT(PLANS!$L$3) &gt;= DD3/24, PLANS!$L$3 - INT(PLANS!$L$3) &lt; DE3/24), "q", ""),"")</f>
        <v/>
      </c>
      <c r="AH5" s="628" t="str">
        <f ca="1">IF($C$3="TODAY",IF( AND( PLANS!$L$3 - INT(PLANS!$L$3) &gt;= DE3/24, PLANS!$L$3 - INT(PLANS!$L$3) &lt; DF3/24), "q", ""),"")</f>
        <v/>
      </c>
      <c r="AI5" s="629" t="str">
        <f ca="1">IF($C$3="TODAY",IF( AND( PLANS!$L$3 - INT(PLANS!$L$3) &gt;= DF3/24, PLANS!$L$3 - INT(PLANS!$L$3) &lt; DG3/24), "q", ""),"")</f>
        <v/>
      </c>
      <c r="AJ5" s="629" t="str">
        <f ca="1">IF($C$3="TODAY",IF( AND( PLANS!$L$3 - INT(PLANS!$L$3) &gt;= DG3/24, PLANS!$L$3 - INT(PLANS!$L$3) &lt; DH3/24), "q", ""),"")</f>
        <v/>
      </c>
      <c r="AK5" s="630" t="str">
        <f ca="1">IF($C$3="TODAY",IF( AND( PLANS!$L$3 - INT(PLANS!$L$3) &gt;= DH3/24, PLANS!$L$3 - INT(PLANS!$L$3) &lt; DI3/24), "q", ""),"")</f>
        <v/>
      </c>
      <c r="AL5" s="628" t="str">
        <f ca="1">IF($C$3="TODAY",IF( AND( PLANS!$L$3 - INT(PLANS!$L$3) &gt;= DI3/24, PLANS!$L$3 - INT(PLANS!$L$3) &lt; DJ3/24), "q", ""),"")</f>
        <v/>
      </c>
      <c r="AM5" s="629" t="str">
        <f ca="1">IF($C$3="TODAY",IF( AND( PLANS!$L$3 - INT(PLANS!$L$3) &gt;= DJ3/24, PLANS!$L$3 - INT(PLANS!$L$3) &lt; DK3/24), "q", ""),"")</f>
        <v/>
      </c>
      <c r="AN5" s="629" t="str">
        <f ca="1">IF($C$3="TODAY",IF( AND( PLANS!$L$3 - INT(PLANS!$L$3) &gt;= DK3/24, PLANS!$L$3 - INT(PLANS!$L$3) &lt; DL3/24), "q", ""),"")</f>
        <v/>
      </c>
      <c r="AO5" s="630" t="str">
        <f ca="1">IF($C$3="TODAY",IF( AND( PLANS!$L$3 - INT(PLANS!$L$3) &gt;= DL3/24, PLANS!$L$3 - INT(PLANS!$L$3) &lt; DM3/24), "q", ""),"")</f>
        <v/>
      </c>
      <c r="AP5" s="628" t="str">
        <f ca="1">IF($C$3="TODAY",IF( AND( PLANS!$L$3 - INT(PLANS!$L$3) &gt;= DM3/24, PLANS!$L$3 - INT(PLANS!$L$3) &lt; DN3/24), "q", ""),"")</f>
        <v/>
      </c>
      <c r="AQ5" s="629" t="str">
        <f ca="1">IF($C$3="TODAY",IF( AND( PLANS!$L$3 - INT(PLANS!$L$3) &gt;= DN3/24, PLANS!$L$3 - INT(PLANS!$L$3) &lt; DO3/24), "q", ""),"")</f>
        <v/>
      </c>
      <c r="AR5" s="629" t="str">
        <f ca="1">IF($C$3="TODAY",IF( AND( PLANS!$L$3 - INT(PLANS!$L$3) &gt;= DO3/24, PLANS!$L$3 - INT(PLANS!$L$3) &lt; DP3/24), "q", ""),"")</f>
        <v/>
      </c>
      <c r="AS5" s="630" t="str">
        <f ca="1">IF($C$3="TODAY",IF( AND( PLANS!$L$3 - INT(PLANS!$L$3) &gt;= DP3/24, PLANS!$L$3 - INT(PLANS!$L$3) &lt; DQ3/24), "q", ""),"")</f>
        <v/>
      </c>
      <c r="AT5" s="628" t="str">
        <f ca="1">IF($C$3="TODAY",IF( AND( PLANS!$L$3 - INT(PLANS!$L$3) &gt;= DQ3/24, PLANS!$L$3 - INT(PLANS!$L$3) &lt; DR3/24), "q", ""),"")</f>
        <v/>
      </c>
      <c r="AU5" s="629" t="str">
        <f ca="1">IF($C$3="TODAY",IF( AND( PLANS!$L$3 - INT(PLANS!$L$3) &gt;= DR3/24, PLANS!$L$3 - INT(PLANS!$L$3) &lt; DS3/24), "q", ""),"")</f>
        <v/>
      </c>
      <c r="AV5" s="629" t="str">
        <f ca="1">IF($C$3="TODAY",IF( AND( PLANS!$L$3 - INT(PLANS!$L$3) &gt;= DS3/24, PLANS!$L$3 - INT(PLANS!$L$3) &lt; DT3/24), "q", ""),"")</f>
        <v/>
      </c>
      <c r="AW5" s="630" t="str">
        <f ca="1">IF($C$3="TODAY",IF( AND( PLANS!$L$3 - INT(PLANS!$L$3) &gt;= DT3/24, PLANS!$L$3 - INT(PLANS!$L$3) &lt; DU3/24), "q", ""),"")</f>
        <v/>
      </c>
      <c r="AX5" s="628" t="str">
        <f ca="1">IF($C$3="TODAY",IF( AND( PLANS!$L$3 - INT(PLANS!$L$3) &gt;= DU3/24, PLANS!$L$3 - INT(PLANS!$L$3) &lt; DV3/24), "q", ""),"")</f>
        <v/>
      </c>
      <c r="AY5" s="629" t="str">
        <f ca="1">IF($C$3="TODAY",IF( AND( PLANS!$L$3 - INT(PLANS!$L$3) &gt;= DV3/24, PLANS!$L$3 - INT(PLANS!$L$3) &lt; DW3/24), "q", ""),"")</f>
        <v/>
      </c>
      <c r="AZ5" s="629" t="str">
        <f ca="1">IF($C$3="TODAY",IF( AND( PLANS!$L$3 - INT(PLANS!$L$3) &gt;= DW3/24, PLANS!$L$3 - INT(PLANS!$L$3) &lt; DX3/24), "q", ""),"")</f>
        <v/>
      </c>
      <c r="BA5" s="630" t="str">
        <f ca="1">IF($C$3="TODAY",IF( AND( PLANS!$L$3 - INT(PLANS!$L$3) &gt;= DX3/24, PLANS!$L$3 - INT(PLANS!$L$3) &lt; DY3/24), "q", ""),"")</f>
        <v/>
      </c>
      <c r="BB5" s="628" t="str">
        <f ca="1">IF($C$3="TODAY",IF( AND( PLANS!$L$3 - INT(PLANS!$L$3) &gt;= DY3/24, PLANS!$L$3 - INT(PLANS!$L$3) &lt; DZ3/24), "q", ""),"")</f>
        <v/>
      </c>
      <c r="BC5" s="629" t="str">
        <f ca="1">IF($C$3="TODAY",IF( AND( PLANS!$L$3 - INT(PLANS!$L$3) &gt;= DZ3/24, PLANS!$L$3 - INT(PLANS!$L$3) &lt; EA3/24), "q", ""),"")</f>
        <v/>
      </c>
      <c r="BD5" s="629" t="str">
        <f ca="1">IF($C$3="TODAY",IF( AND( PLANS!$L$3 - INT(PLANS!$L$3) &gt;= EA3/24, PLANS!$L$3 - INT(PLANS!$L$3) &lt; EB3/24), "q", ""),"")</f>
        <v/>
      </c>
      <c r="BE5" s="630" t="str">
        <f ca="1">IF($C$3="TODAY",IF( AND( PLANS!$L$3 - INT(PLANS!$L$3) &gt;= EB3/24, PLANS!$L$3 - INT(PLANS!$L$3) &lt; EC3/24), "q", ""),"")</f>
        <v/>
      </c>
      <c r="BF5" s="628" t="str">
        <f ca="1">IF($C$3="TODAY",IF( AND( PLANS!$L$3 - INT(PLANS!$L$3) &gt;= EC3/24, PLANS!$L$3 - INT(PLANS!$L$3) &lt; ED3/24), "q", ""),"")</f>
        <v/>
      </c>
      <c r="BG5" s="629" t="str">
        <f ca="1">IF($C$3="TODAY",IF( AND( PLANS!$L$3 - INT(PLANS!$L$3) &gt;= ED3/24, PLANS!$L$3 - INT(PLANS!$L$3) &lt; EE3/24), "q", ""),"")</f>
        <v/>
      </c>
      <c r="BH5" s="629" t="str">
        <f ca="1">IF($C$3="TODAY",IF( AND( PLANS!$L$3 - INT(PLANS!$L$3) &gt;= EE3/24, PLANS!$L$3 - INT(PLANS!$L$3) &lt; EF3/24), "q", ""),"")</f>
        <v/>
      </c>
      <c r="BI5" s="630" t="str">
        <f ca="1">IF($C$3="TODAY",IF( AND( PLANS!$L$3 - INT(PLANS!$L$3) &gt;= EF3/24, PLANS!$L$3 - INT(PLANS!$L$3) &lt; EG3/24), "q", ""),"")</f>
        <v/>
      </c>
      <c r="BJ5" s="628" t="str">
        <f ca="1">IF($C$3="TODAY",IF( AND( PLANS!$L$3 - INT(PLANS!$L$3) &gt;= EG3/24, PLANS!$L$3 - INT(PLANS!$L$3) &lt; EH3/24), "q", ""),"")</f>
        <v/>
      </c>
      <c r="BK5" s="629" t="str">
        <f ca="1">IF($C$3="TODAY",IF( AND( PLANS!$L$3 - INT(PLANS!$L$3) &gt;= EH3/24, PLANS!$L$3 - INT(PLANS!$L$3) &lt; EI3/24), "q", ""),"")</f>
        <v/>
      </c>
      <c r="BL5" s="629" t="str">
        <f ca="1">IF($C$3="TODAY",IF( AND( PLANS!$L$3 - INT(PLANS!$L$3) &gt;= EI3/24, PLANS!$L$3 - INT(PLANS!$L$3) &lt; EJ3/24), "q", ""),"")</f>
        <v/>
      </c>
      <c r="BM5" s="630" t="str">
        <f ca="1">IF($C$3="TODAY",IF( AND( PLANS!$L$3 - INT(PLANS!$L$3) &gt;= EJ3/24, PLANS!$L$3 - INT(PLANS!$L$3) &lt; EK3/24), "q", ""),"")</f>
        <v/>
      </c>
      <c r="BN5" s="628" t="str">
        <f ca="1">IF($C$3="TODAY",IF( AND( PLANS!$L$3 - INT(PLANS!$L$3) &gt;= EK3/24, PLANS!$L$3 - INT(PLANS!$L$3) &lt; EL3/24), "q", ""),"")</f>
        <v/>
      </c>
      <c r="BO5" s="629" t="str">
        <f ca="1">IF($C$3="TODAY",IF( AND( PLANS!$L$3 - INT(PLANS!$L$3) &gt;= EL3/24, PLANS!$L$3 - INT(PLANS!$L$3) &lt; EM3/24), "q", ""),"")</f>
        <v/>
      </c>
      <c r="BP5" s="629" t="str">
        <f ca="1">IF($C$3="TODAY",IF( AND( PLANS!$L$3 - INT(PLANS!$L$3) &gt;= EM3/24, PLANS!$L$3 - INT(PLANS!$L$3) &lt; EN3/24), "q", ""),"")</f>
        <v/>
      </c>
      <c r="BQ5" s="630" t="str">
        <f ca="1">IF($C$3="TODAY",IF( AND( PLANS!$L$3 - INT(PLANS!$L$3) &gt;= EN3/24, PLANS!$L$3 - INT(PLANS!$L$3) &lt; EO3/24), "q", ""),"")</f>
        <v/>
      </c>
      <c r="BR5" s="628" t="str">
        <f ca="1">IF($C$3="TODAY",IF( AND( PLANS!$L$3 - INT(PLANS!$L$3) &gt;= EO3/24, PLANS!$L$3 - INT(PLANS!$L$3) &lt; EP3/24), "q", ""),"")</f>
        <v/>
      </c>
      <c r="BS5" s="629" t="str">
        <f ca="1">IF($C$3="TODAY",IF( AND( PLANS!$L$3 - INT(PLANS!$L$3) &gt;= EP3/24, PLANS!$L$3 - INT(PLANS!$L$3) &lt; EQ3/24), "q", ""),"")</f>
        <v/>
      </c>
      <c r="BT5" s="629" t="str">
        <f ca="1">IF($C$3="TODAY",IF( AND( PLANS!$L$3 - INT(PLANS!$L$3) &gt;= EQ3/24, PLANS!$L$3 - INT(PLANS!$L$3) &lt; ER3/24), "q", ""),"")</f>
        <v/>
      </c>
      <c r="BU5" s="630" t="str">
        <f ca="1">IF($C$3="TODAY",IF( AND( PLANS!$L$3 - INT(PLANS!$L$3) &gt;= ER3/24, PLANS!$L$3 - INT(PLANS!$L$3) &lt; ES3/24), "q", ""),"")</f>
        <v/>
      </c>
      <c r="BV5" s="628" t="str">
        <f ca="1">IF($C$3="TODAY",IF( AND( PLANS!$L$3 - INT(PLANS!$L$3) &gt;= ES3/24, PLANS!$L$3 - INT(PLANS!$L$3) &lt; ET3/24), "q", ""),"")</f>
        <v/>
      </c>
      <c r="BW5" s="629" t="str">
        <f ca="1">IF($C$3="TODAY",IF( AND( PLANS!$L$3 - INT(PLANS!$L$3) &gt;= ET3/24, PLANS!$L$3 - INT(PLANS!$L$3) &lt; EU3/24), "q", ""),"")</f>
        <v/>
      </c>
      <c r="BX5" s="629" t="str">
        <f ca="1">IF($C$3="TODAY",IF( AND( PLANS!$L$3 - INT(PLANS!$L$3) &gt;= EU3/24, PLANS!$L$3 - INT(PLANS!$L$3) &lt; EV3/24), "q", ""),"")</f>
        <v/>
      </c>
      <c r="BY5" s="629" t="str">
        <f ca="1">IF($C$3="TODAY",IF( AND( PLANS!$L$3 - INT(PLANS!$L$3) &gt;= EV3/24, PLANS!$L$3 - INT(PLANS!$L$3) &lt; EW3/24), "q", ""),"")</f>
        <v/>
      </c>
      <c r="BZ5" s="617"/>
      <c r="CA5" s="614"/>
      <c r="CC5" s="635"/>
      <c r="CD5" s="635"/>
      <c r="CE5" s="635"/>
      <c r="CF5" s="635"/>
      <c r="CG5" s="635"/>
      <c r="CH5" s="635"/>
      <c r="CI5" s="635"/>
      <c r="CJ5" s="635"/>
      <c r="CK5" s="635"/>
      <c r="CL5" s="635"/>
      <c r="CM5" s="635"/>
      <c r="CN5" s="635"/>
      <c r="CO5" s="635"/>
      <c r="CP5" s="635"/>
      <c r="CQ5" s="635"/>
      <c r="CR5" s="635"/>
      <c r="CS5" s="635"/>
    </row>
    <row r="6" spans="1:153" ht="17.100000000000001" customHeight="1" x14ac:dyDescent="0.25">
      <c r="A6" s="616"/>
      <c r="B6" s="617"/>
      <c r="C6" s="2315"/>
      <c r="D6" s="2316"/>
      <c r="E6" s="2317"/>
      <c r="F6" s="628"/>
      <c r="G6" s="628"/>
      <c r="H6" s="629"/>
      <c r="I6" s="630"/>
      <c r="J6" s="628"/>
      <c r="K6" s="629"/>
      <c r="L6" s="629"/>
      <c r="M6" s="630"/>
      <c r="N6" s="628"/>
      <c r="O6" s="629"/>
      <c r="P6" s="629"/>
      <c r="Q6" s="630"/>
      <c r="R6" s="628"/>
      <c r="S6" s="629"/>
      <c r="T6" s="636"/>
      <c r="U6" s="637"/>
      <c r="V6" s="638"/>
      <c r="W6" s="636"/>
      <c r="X6" s="636"/>
      <c r="Y6" s="637"/>
      <c r="Z6" s="638"/>
      <c r="AA6" s="636"/>
      <c r="AB6" s="636"/>
      <c r="AC6" s="637"/>
      <c r="AD6" s="638"/>
      <c r="AE6" s="636"/>
      <c r="AF6" s="636"/>
      <c r="AG6" s="637"/>
      <c r="AH6" s="638"/>
      <c r="AI6" s="636"/>
      <c r="AJ6" s="636"/>
      <c r="AK6" s="637"/>
      <c r="AL6" s="638"/>
      <c r="AM6" s="636"/>
      <c r="AN6" s="636"/>
      <c r="AO6" s="637"/>
      <c r="AP6" s="638"/>
      <c r="AQ6" s="636"/>
      <c r="AR6" s="636"/>
      <c r="AS6" s="637"/>
      <c r="AT6" s="638"/>
      <c r="AU6" s="636"/>
      <c r="AV6" s="636"/>
      <c r="AW6" s="637"/>
      <c r="AX6" s="638"/>
      <c r="AY6" s="636"/>
      <c r="AZ6" s="636"/>
      <c r="BA6" s="637"/>
      <c r="BB6" s="638"/>
      <c r="BC6" s="636"/>
      <c r="BD6" s="636"/>
      <c r="BE6" s="637"/>
      <c r="BF6" s="638"/>
      <c r="BG6" s="636"/>
      <c r="BH6" s="636"/>
      <c r="BI6" s="637"/>
      <c r="BJ6" s="638"/>
      <c r="BK6" s="636"/>
      <c r="BL6" s="636"/>
      <c r="BM6" s="637"/>
      <c r="BN6" s="638"/>
      <c r="BO6" s="636"/>
      <c r="BP6" s="636"/>
      <c r="BQ6" s="637"/>
      <c r="BR6" s="628"/>
      <c r="BS6" s="629"/>
      <c r="BT6" s="629"/>
      <c r="BU6" s="630"/>
      <c r="BV6" s="628"/>
      <c r="BW6" s="629"/>
      <c r="BX6" s="629"/>
      <c r="BY6" s="629"/>
      <c r="BZ6" s="617"/>
      <c r="CA6" s="614"/>
      <c r="CM6" s="635"/>
      <c r="CN6" s="635"/>
      <c r="CO6" s="635"/>
      <c r="CP6" s="635"/>
      <c r="CQ6" s="635"/>
      <c r="CR6" s="635"/>
      <c r="CS6" s="635"/>
    </row>
    <row r="7" spans="1:153" ht="17.100000000000001" customHeight="1" x14ac:dyDescent="0.25">
      <c r="A7" s="616"/>
      <c r="B7" s="617"/>
      <c r="C7" s="2315"/>
      <c r="D7" s="2316"/>
      <c r="E7" s="2317"/>
      <c r="F7" s="639"/>
      <c r="G7" s="639"/>
      <c r="H7" s="640"/>
      <c r="I7" s="641"/>
      <c r="J7" s="642" t="str">
        <f ca="1">IF(
$C$3="TODAY",
_xlfn.IFS(
AND($Y$20=J4,
OR(
AND(WEEKDAY($AO$20,2)=1,$CE$10=1,$BX$23&lt;&gt;"HOL"),
AND(WEEKDAY($AO$20,2)=2,$CF$10=2,$BX$25&lt;&gt;"HOL"),
AND(WEEKDAY($AO$20,2)=3,$CG$10=3,$BX$27&lt;&gt;"HOL"),
AND(WEEKDAY($AO$20,2)=4,$CH$10=4,$BX$29&lt;&gt;"HOL"),
AND(WEEKDAY($AO$20,2)=5,$CI$10=5,$BX$31&lt;&gt;"HOL"),
AND(WEEKDAY($AO$20,2)=6,$CJ$10=6),
AND(WEEKDAY($AO$20,2)=7,$CK$10=7)
)
),$Z$18,
AND($AB$20=J4,
OR(
AND(WEEKDAY($AO$20,2)=1,$CE$14=1,$BX$23&lt;&gt;"HOL"),
AND(WEEKDAY($AO$20,2)=2,$CF$14=2,$BX$25&lt;&gt;"HOL"),
AND(WEEKDAY($AO$20,2)=3,$CG$14=3,$BX$27&lt;&gt;"HOL"),
AND(WEEKDAY($AO$20,2)=4,$CH$14=4,$BX$29&lt;&gt;"HOL"),
AND(WEEKDAY($AO$20,2)=5,$CI$14=5,$BX$31&lt;&gt;"HOL"),
AND(WEEKDAY($AO$20,2)=6,$CJ$14=6),
AND(WEEKDAY($AO$20,2)=7,$CK$14=7)
)
),$Z$18,
AND($BD$20=J4,
OR(
AND(WEEKDAY($AO$20,2)=1,$CP$10=1,$BX$23&lt;&gt;"HOL"),
AND(WEEKDAY($AO$20,2)=2,$CQ$10=2,$BX$25&lt;&gt;"HOL"),
AND(WEEKDAY($AO$20,2)=3,$CR$10=3,$BX$27&lt;&gt;"HOL"),
AND(WEEKDAY($AO$20,2)=4,$CS$10=4,$BX$29&lt;&gt;"HOL"),
AND(WEEKDAY($AO$20,2)=5,$CT$10=5,$BX$31&lt;&gt;"HOL"),
AND(WEEKDAY($AO$20,2)=6,$CU$10=6),
AND(WEEKDAY($AO$20,2)=7,$CV$10=7)
)
),$BC$18,
AND($BA$20=J4,
OR(
AND(WEEKDAY($AO$20,2)=1,$CP$14=1,$BX$23&lt;&gt;"HOL"),
AND(WEEKDAY($AO$20,2)=2,$CQ$14=2,$BX$25&lt;&gt;"HOL"),
AND(WEEKDAY($AO$20,2)=3,$CR$14=3,$BX$27&lt;&gt;"HOL"),
AND(WEEKDAY($AO$20,2)=4,$CS$14=4,$BX$29&lt;&gt;"HOL"),
AND(WEEKDAY($AO$20,2)=5,$CT$14=5,$BX$31&lt;&gt;"HOL"),
AND(WEEKDAY($AO$20,2)=6,$CU$14=6),
AND(WEEKDAY($AO$20,2)=7,$CV$14=7)
)
),$BC$18,
TRUE,""
),
_xlfn.IFS(
AND($Y$20=J4,
OR(
AND(WEEKDAY($AO$20+1,2)=1,$CE$10=1,$BX$23&lt;&gt;"HOL"),
AND(WEEKDAY($AO$20+1,2)=2,$CF$10=2,$BX$25&lt;&gt;"HOL"),
AND(WEEKDAY($AO$20+1,2)=3,$CG$10=3,$BX$27&lt;&gt;"HOL"),
AND(WEEKDAY($AO$20+1,2)=4,$CH$10=4,$BX$29&lt;&gt;"HOL"),
AND(WEEKDAY($AO$20+1,2)=5,$CI$10=5,$BX$31&lt;&gt;"HOL"),
AND(WEEKDAY($AO$20+1,2)=6,$CJ$10=6),
AND(WEEKDAY($AO$20+1,2)=7,$CK$10=7)
)
),$Z$18,
AND($AB$20=J4,
OR(
AND(WEEKDAY($AO$20+1,2)=1,$CE$14=1,$BX$23&lt;&gt;"HOL"),
AND(WEEKDAY($AO$20+1,2)=2,$CF$14=2,$BX$25&lt;&gt;"HOL"),
AND(WEEKDAY($AO$20+1,2)=3,$CG$14=3,$BX$27&lt;&gt;"HOL"),
AND(WEEKDAY($AO$20+1,2)=4,$CH$14=4,$BX$29&lt;&gt;"HOL"),
AND(WEEKDAY($AO$20+1,2)=5,$CI$14=5,$BX$31&lt;&gt;"HOL"),
AND(WEEKDAY($AO$20+1,2)=6,$CJ$14=6),
AND(WEEKDAY($AO$20+1,2)=7,$CK$14=7)
)
),$Z$18,
AND($BD$20=J4,
OR(
AND(WEEKDAY($AO$20+1,2)=1,$CP$10=1,$BX$23&lt;&gt;"HOL"),
AND(WEEKDAY($AO$20+1,2)=2,$CQ$10=2,$BX$25&lt;&gt;"HOL"),
AND(WEEKDAY($AO$20+1,2)=3,$CR$10=3,$BX$27&lt;&gt;"HOL"),
AND(WEEKDAY($AO$20+1,2)=4,$CS$10=4,$BX$29&lt;&gt;"HOL"),
AND(WEEKDAY($AO$20+1,2)=5,$CT$10=5,$BX$31&lt;&gt;"HOL"),
AND(WEEKDAY($AO$20+1,2)=6,$CU$10=6),
AND(WEEKDAY($AO$20+1,2)=7,$CV$10=7)
)
),$BC$18,
AND($BA$20=J4,
OR(
AND(WEEKDAY($AO$20+1,2)=1,$CP$14=1,$BX$23&lt;&gt;"HOL"),
AND(WEEKDAY($AO$20+1,2)=2,$CQ$14=2,$BX$25&lt;&gt;"HOL"),
AND(WEEKDAY($AO$20+1,2)=3,$CR$14=3,$BX$27&lt;&gt;"HOL"),
AND(WEEKDAY($AO$20+1,2)=4,$CS$14=4,$BX$29&lt;&gt;"HOL"),
AND(WEEKDAY($AO$20+1,2)=5,$CT$14=5,$BX$31&lt;&gt;"HOL"),
AND(WEEKDAY($AO$20+1,2)=6,$CU$14=6),
AND(WEEKDAY($AO$20+1,2)=7,$CV$14=7)
)
),$BC$18,
TRUE,""
)
)</f>
        <v/>
      </c>
      <c r="K7" s="643"/>
      <c r="L7" s="644" t="str">
        <f ca="1">_xlfn.IFS(AND(J7=$Z$18,OR(J12=$AH$19,J12=$AV$19,H12=$AH$20,H12=$AV$20)),"W &gt;",AND(J7=$BC$18,OR(J12=$AH$19,J12=$AV$19,H12=$AH$20,H12=$AV$20)),"X &gt;&gt;",TRUE,"")</f>
        <v/>
      </c>
      <c r="M7" s="645" t="str">
        <f ca="1">IF(
$C$3="TODAY",
_xlfn.IFS(
AND($AA$20=N4,
OR(
AND(WEEKDAY($AO$20,2)=1,$CE$10=1,$BX$23&lt;&gt;"HOL"),
AND(WEEKDAY($AO$20,2)=2,$CF$10=2,$BX$25&lt;&gt;"HOL"),
AND(WEEKDAY($AO$20,2)=3,$CG$10=3,$BX$27&lt;&gt;"HOL"),
AND(WEEKDAY($AO$20,2)=4,$CH$10=4,$BX$29&lt;&gt;"HOL"),
AND(WEEKDAY($AO$20,2)=5,$CI$10=5,$BX$31&lt;&gt;"HOL"),
AND(WEEKDAY($AO$20,2)=6,$CJ$10=6),
AND(WEEKDAY($AO$20,2)=7,$CK$10=7)
)
),$AB$18,
AND($AD$20=N4,
OR(
AND(WEEKDAY($AO$20,2)=1,$CE$14=1,$BX$23&lt;&gt;"HOL"),
AND(WEEKDAY($AO$20,2)=2,$CF$14=2,$BX$25&lt;&gt;"HOL"),
AND(WEEKDAY($AO$20,2)=3,$CG$14=3,$BX$27&lt;&gt;"HOL"),
AND(WEEKDAY($AO$20,2)=4,$CH$14=4,$BX$29&lt;&gt;"HOL"),
AND(WEEKDAY($AO$20,2)=5,$CI$14=5,$BX$31&lt;&gt;"HOL"),
AND(WEEKDAY($AO$20,2)=6,$CJ$14=6),
AND(WEEKDAY($AO$20,2)=7,$CK$14=7)
)
),$AB$18,
AND($BF$20=N4,
OR(
AND(WEEKDAY($AO$20,2)=1,$CP$10=1,$BX$23&lt;&gt;"HOL"),
AND(WEEKDAY($AO$20,2)=2,$CQ$10=2,$BX$25&lt;&gt;"HOL"),
AND(WEEKDAY($AO$20,2)=3,$CR$10=3,$BX$27&lt;&gt;"HOL"),
AND(WEEKDAY($AO$20,2)=4,$CS$10=4,$BX$29&lt;&gt;"HOL"),
AND(WEEKDAY($AO$20,2)=5,$CT$10=5,$BX$31&lt;&gt;"HOL"),
AND(WEEKDAY($AO$20,2)=6,$CU$10=6),
AND(WEEKDAY($AO$20,2)=7,$CV$10=7)
)
),$BE$18,
AND($BC$20=N4,
OR(
AND(WEEKDAY($AO$20,2)=1,$CP$14=1,$BX$23&lt;&gt;"HOL"),
AND(WEEKDAY($AO$20,2)=2,$CQ$14=2,$BX$25&lt;&gt;"HOL"),
AND(WEEKDAY($AO$20,2)=3,$CR$14=3,$BX$27&lt;&gt;"HOL"),
AND(WEEKDAY($AO$20,2)=4,$CS$14=4,$BX$29&lt;&gt;"HOL"),
AND(WEEKDAY($AO$20,2)=5,$CT$14=5,$BX$31&lt;&gt;"HOL"),
AND(WEEKDAY($AO$20,2)=6,$CU$14=6),
AND(WEEKDAY($AO$20,2)=7,$CV$14=7)
)
),$BE$18,
TRUE,""
),
_xlfn.IFS(
AND($AA$20=N4,
OR(
AND(WEEKDAY($AO$20+1,2)=1,$CE$10=1,$BX$23&lt;&gt;"HOL"),
AND(WEEKDAY($AO$20+1,2)=2,$CF$10=2,$BX$25&lt;&gt;"HOL"),
AND(WEEKDAY($AO$20+1,2)=3,$CG$10=3,$BX$27&lt;&gt;"HOL"),
AND(WEEKDAY($AO$20+1,2)=4,$CH$10=4,$BX$29&lt;&gt;"HOL"),
AND(WEEKDAY($AO$20+1,2)=5,$CI$10=5,$BX$31&lt;&gt;"HOL"),
AND(WEEKDAY($AO$20+1,2)=6,$CJ$10=6),
AND(WEEKDAY($AO$20+1,2)=7,$CK$10=7)
)
),$AB$18,
AND($AD$20=N4,
OR(
AND(WEEKDAY($AO$20+1,2)=1,$CE$14=1,$BX$23&lt;&gt;"HOL"),
AND(WEEKDAY($AO$20+1,2)=2,$CF$14=2,$BX$25&lt;&gt;"HOL"),
AND(WEEKDAY($AO$20+1,2)=3,$CG$14=3,$BX$27&lt;&gt;"HOL"),
AND(WEEKDAY($AO$20+1,2)=4,$CH$14=4,$BX$29&lt;&gt;"HOL"),
AND(WEEKDAY($AO$20+1,2)=5,$CI$14=5,$BX$31&lt;&gt;"HOL"),
AND(WEEKDAY($AO$20+1,2)=6,$CJ$14=6),
AND(WEEKDAY($AO$20+1,2)=7,$CK$14=7)
)
),$AB$18,
AND($BF$20=N4,
OR(
AND(WEEKDAY($AO$20+1,2)=1,$CP$10=1,$BX$23&lt;&gt;"HOL"),
AND(WEEKDAY($AO$20+1,2)=2,$CQ$10=2,$BX$25&lt;&gt;"HOL"),
AND(WEEKDAY($AO$20+1,2)=3,$CR$10=3,$BX$27&lt;&gt;"HOL"),
AND(WEEKDAY($AO$20+1,2)=4,$CS$10=4,$BX$29&lt;&gt;"HOL"),
AND(WEEKDAY($AO$20+1,2)=5,$CT$10=5,$BX$31&lt;&gt;"HOL"),
AND(WEEKDAY($AO$20+1,2)=6,$CU$10=6),
AND(WEEKDAY($AO$20+1,2)=7,$CV$10=7)
)
),$BE$18,
AND($BC$20=N4,
OR(
AND(WEEKDAY($AO$20+1,2)=1,$CP$14=1,$BX$23&lt;&gt;"HOL"),
AND(WEEKDAY($AO$20+1,2)=2,$CQ$14=2,$BX$25&lt;&gt;"HOL"),
AND(WEEKDAY($AO$20+1,2)=3,$CR$14=3,$BX$27&lt;&gt;"HOL"),
AND(WEEKDAY($AO$20+1,2)=4,$CS$14=4,$BX$29&lt;&gt;"HOL"),
AND(WEEKDAY($AO$20+1,2)=5,$CT$14=5,$BX$31&lt;&gt;"HOL"),
AND(WEEKDAY($AO$20+1,2)=6,$CU$14=6),
AND(WEEKDAY($AO$20+1,2)=7,$CV$14=7)
)
),$BE$18,
TRUE,""
)
)</f>
        <v/>
      </c>
      <c r="N7" s="642" t="str">
        <f ca="1">IF(
$C$3="TODAY",
_xlfn.IFS(
AND($Y$20=N4,
OR(
AND(WEEKDAY($AO$20,2)=1,$CE$10=1,$BX$23&lt;&gt;"HOL"),
AND(WEEKDAY($AO$20,2)=2,$CF$10=2,$BX$25&lt;&gt;"HOL"),
AND(WEEKDAY($AO$20,2)=3,$CG$10=3,$BX$27&lt;&gt;"HOL"),
AND(WEEKDAY($AO$20,2)=4,$CH$10=4,$BX$29&lt;&gt;"HOL"),
AND(WEEKDAY($AO$20,2)=5,$CI$10=5,$BX$31&lt;&gt;"HOL"),
AND(WEEKDAY($AO$20,2)=6,$CJ$10=6),
AND(WEEKDAY($AO$20,2)=7,$CK$10=7)
)
),$Z$18,
AND($AB$20=N4,
OR(
AND(WEEKDAY($AO$20,2)=1,$CE$14=1,$BX$23&lt;&gt;"HOL"),
AND(WEEKDAY($AO$20,2)=2,$CF$14=2,$BX$25&lt;&gt;"HOL"),
AND(WEEKDAY($AO$20,2)=3,$CG$14=3,$BX$27&lt;&gt;"HOL"),
AND(WEEKDAY($AO$20,2)=4,$CH$14=4,$BX$29&lt;&gt;"HOL"),
AND(WEEKDAY($AO$20,2)=5,$CI$14=5,$BX$31&lt;&gt;"HOL"),
AND(WEEKDAY($AO$20,2)=6,$CJ$14=6),
AND(WEEKDAY($AO$20,2)=7,$CK$14=7)
)
),$Z$18,
AND($BD$20=N4,
OR(
AND(WEEKDAY($AO$20,2)=1,$CP$10=1,$BX$23&lt;&gt;"HOL"),
AND(WEEKDAY($AO$20,2)=2,$CQ$10=2,$BX$25&lt;&gt;"HOL"),
AND(WEEKDAY($AO$20,2)=3,$CR$10=3,$BX$27&lt;&gt;"HOL"),
AND(WEEKDAY($AO$20,2)=4,$CS$10=4,$BX$29&lt;&gt;"HOL"),
AND(WEEKDAY($AO$20,2)=5,$CT$10=5,$BX$31&lt;&gt;"HOL"),
AND(WEEKDAY($AO$20,2)=6,$CU$10=6),
AND(WEEKDAY($AO$20,2)=7,$CV$10=7)
)
),$BC$18,
AND($BA$20=N4,
OR(
AND(WEEKDAY($AO$20,2)=1,$CP$14=1,$BX$23&lt;&gt;"HOL"),
AND(WEEKDAY($AO$20,2)=2,$CQ$14=2,$BX$25&lt;&gt;"HOL"),
AND(WEEKDAY($AO$20,2)=3,$CR$14=3,$BX$27&lt;&gt;"HOL"),
AND(WEEKDAY($AO$20,2)=4,$CS$14=4,$BX$29&lt;&gt;"HOL"),
AND(WEEKDAY($AO$20,2)=5,$CT$14=5,$BX$31&lt;&gt;"HOL"),
AND(WEEKDAY($AO$20,2)=6,$CU$14=6),
AND(WEEKDAY($AO$20,2)=7,$CV$14=7)
)
),$BC$18,
TRUE,""
),
_xlfn.IFS(
AND($Y$20=N4,
OR(
AND(WEEKDAY($AO$20+1,2)=1,$CE$10=1,$BX$23&lt;&gt;"HOL"),
AND(WEEKDAY($AO$20+1,2)=2,$CF$10=2,$BX$25&lt;&gt;"HOL"),
AND(WEEKDAY($AO$20+1,2)=3,$CG$10=3,$BX$27&lt;&gt;"HOL"),
AND(WEEKDAY($AO$20+1,2)=4,$CH$10=4,$BX$29&lt;&gt;"HOL"),
AND(WEEKDAY($AO$20+1,2)=5,$CI$10=5,$BX$31&lt;&gt;"HOL"),
AND(WEEKDAY($AO$20+1,2)=6,$CJ$10=6),
AND(WEEKDAY($AO$20+1,2)=7,$CK$10=7)
)
),$Z$18,
AND($AB$20=N4,
OR(
AND(WEEKDAY($AO$20+1,2)=1,$CE$14=1,$BX$23&lt;&gt;"HOL"),
AND(WEEKDAY($AO$20+1,2)=2,$CF$14=2,$BX$25&lt;&gt;"HOL"),
AND(WEEKDAY($AO$20+1,2)=3,$CG$14=3,$BX$27&lt;&gt;"HOL"),
AND(WEEKDAY($AO$20+1,2)=4,$CH$14=4,$BX$29&lt;&gt;"HOL"),
AND(WEEKDAY($AO$20+1,2)=5,$CI$14=5,$BX$31&lt;&gt;"HOL"),
AND(WEEKDAY($AO$20+1,2)=6,$CJ$14=6),
AND(WEEKDAY($AO$20+1,2)=7,$CK$14=7)
)
),$Z$18,
AND($BD$20=N4,
OR(
AND(WEEKDAY($AO$20+1,2)=1,$CP$10=1,$BX$23&lt;&gt;"HOL"),
AND(WEEKDAY($AO$20+1,2)=2,$CQ$10=2,$BX$25&lt;&gt;"HOL"),
AND(WEEKDAY($AO$20+1,2)=3,$CR$10=3,$BX$27&lt;&gt;"HOL"),
AND(WEEKDAY($AO$20+1,2)=4,$CS$10=4,$BX$29&lt;&gt;"HOL"),
AND(WEEKDAY($AO$20+1,2)=5,$CT$10=5,$BX$31&lt;&gt;"HOL"),
AND(WEEKDAY($AO$20+1,2)=6,$CU$10=6),
AND(WEEKDAY($AO$20+1,2)=7,$CV$10=7)
)
),$BC$18,
AND($BA$20=N4,
OR(
AND(WEEKDAY($AO$20+1,2)=1,$CP$14=1,$BX$23&lt;&gt;"HOL"),
AND(WEEKDAY($AO$20+1,2)=2,$CQ$14=2,$BX$25&lt;&gt;"HOL"),
AND(WEEKDAY($AO$20+1,2)=3,$CR$14=3,$BX$27&lt;&gt;"HOL"),
AND(WEEKDAY($AO$20+1,2)=4,$CS$14=4,$BX$29&lt;&gt;"HOL"),
AND(WEEKDAY($AO$20+1,2)=5,$CT$14=5,$BX$31&lt;&gt;"HOL"),
AND(WEEKDAY($AO$20+1,2)=6,$CU$14=6),
AND(WEEKDAY($AO$20+1,2)=7,$CV$14=7)
)
),$BC$18,
TRUE,""
)
)</f>
        <v/>
      </c>
      <c r="O7" s="643"/>
      <c r="P7" s="646" t="str">
        <f ca="1">_xlfn.IFS(AND(N7=$Z$18,OR(N12=$AH$19,N12=$AV$19,L12=$AH$20,L12=$AV$20)),"W &gt;",AND(N7=$BC$18,OR(N12=$AH$19,N12=$AV$19,L12=$AH$20,L12=$AV$20)),"X &gt;&gt;",TRUE,"")</f>
        <v/>
      </c>
      <c r="Q7" s="645" t="str">
        <f ca="1">IF(
$C$3="TODAY",
_xlfn.IFS(
AND($AA$20=R4,
OR(
AND(WEEKDAY($AO$20,2)=1,$CE$10=1,$BX$23&lt;&gt;"HOL"),
AND(WEEKDAY($AO$20,2)=2,$CF$10=2,$BX$25&lt;&gt;"HOL"),
AND(WEEKDAY($AO$20,2)=3,$CG$10=3,$BX$27&lt;&gt;"HOL"),
AND(WEEKDAY($AO$20,2)=4,$CH$10=4,$BX$29&lt;&gt;"HOL"),
AND(WEEKDAY($AO$20,2)=5,$CI$10=5,$BX$31&lt;&gt;"HOL"),
AND(WEEKDAY($AO$20,2)=6,$CJ$10=6),
AND(WEEKDAY($AO$20,2)=7,$CK$10=7)
)
),$AB$18,
AND($AD$20=R4,
OR(
AND(WEEKDAY($AO$20,2)=1,$CE$14=1,$BX$23&lt;&gt;"HOL"),
AND(WEEKDAY($AO$20,2)=2,$CF$14=2,$BX$25&lt;&gt;"HOL"),
AND(WEEKDAY($AO$20,2)=3,$CG$14=3,$BX$27&lt;&gt;"HOL"),
AND(WEEKDAY($AO$20,2)=4,$CH$14=4,$BX$29&lt;&gt;"HOL"),
AND(WEEKDAY($AO$20,2)=5,$CI$14=5,$BX$31&lt;&gt;"HOL"),
AND(WEEKDAY($AO$20,2)=6,$CJ$14=6),
AND(WEEKDAY($AO$20,2)=7,$CK$14=7)
)
),$AB$18,
AND($BF$20=R4,
OR(
AND(WEEKDAY($AO$20,2)=1,$CP$10=1,$BX$23&lt;&gt;"HOL"),
AND(WEEKDAY($AO$20,2)=2,$CQ$10=2,$BX$25&lt;&gt;"HOL"),
AND(WEEKDAY($AO$20,2)=3,$CR$10=3,$BX$27&lt;&gt;"HOL"),
AND(WEEKDAY($AO$20,2)=4,$CS$10=4,$BX$29&lt;&gt;"HOL"),
AND(WEEKDAY($AO$20,2)=5,$CT$10=5,$BX$31&lt;&gt;"HOL"),
AND(WEEKDAY($AO$20,2)=6,$CU$10=6),
AND(WEEKDAY($AO$20,2)=7,$CV$10=7)
)
),$BE$18,
AND($BC$20=R4,
OR(
AND(WEEKDAY($AO$20,2)=1,$CP$14=1,$BX$23&lt;&gt;"HOL"),
AND(WEEKDAY($AO$20,2)=2,$CQ$14=2,$BX$25&lt;&gt;"HOL"),
AND(WEEKDAY($AO$20,2)=3,$CR$14=3,$BX$27&lt;&gt;"HOL"),
AND(WEEKDAY($AO$20,2)=4,$CS$14=4,$BX$29&lt;&gt;"HOL"),
AND(WEEKDAY($AO$20,2)=5,$CT$14=5,$BX$31&lt;&gt;"HOL"),
AND(WEEKDAY($AO$20,2)=6,$CU$14=6),
AND(WEEKDAY($AO$20,2)=7,$CV$14=7)
)
),$BE$18,
TRUE,""
),
_xlfn.IFS(
AND($AA$20=R4,
OR(
AND(WEEKDAY($AO$20+1,2)=1,$CE$10=1,$BX$23&lt;&gt;"HOL"),
AND(WEEKDAY($AO$20+1,2)=2,$CF$10=2,$BX$25&lt;&gt;"HOL"),
AND(WEEKDAY($AO$20+1,2)=3,$CG$10=3,$BX$27&lt;&gt;"HOL"),
AND(WEEKDAY($AO$20+1,2)=4,$CH$10=4,$BX$29&lt;&gt;"HOL"),
AND(WEEKDAY($AO$20+1,2)=5,$CI$10=5,$BX$31&lt;&gt;"HOL"),
AND(WEEKDAY($AO$20+1,2)=6,$CJ$10=6),
AND(WEEKDAY($AO$20+1,2)=7,$CK$10=7)
)
),$AB$18,
AND($AD$20=R4,
OR(
AND(WEEKDAY($AO$20+1,2)=1,$CE$14=1,$BX$23&lt;&gt;"HOL"),
AND(WEEKDAY($AO$20+1,2)=2,$CF$14=2,$BX$25&lt;&gt;"HOL"),
AND(WEEKDAY($AO$20+1,2)=3,$CG$14=3,$BX$27&lt;&gt;"HOL"),
AND(WEEKDAY($AO$20+1,2)=4,$CH$14=4,$BX$29&lt;&gt;"HOL"),
AND(WEEKDAY($AO$20+1,2)=5,$CI$14=5,$BX$31&lt;&gt;"HOL"),
AND(WEEKDAY($AO$20+1,2)=6,$CJ$14=6),
AND(WEEKDAY($AO$20+1,2)=7,$CK$14=7)
)
),$AB$18,
AND($BF$20=R4,
OR(
AND(WEEKDAY($AO$20+1,2)=1,$CP$10=1,$BX$23&lt;&gt;"HOL"),
AND(WEEKDAY($AO$20+1,2)=2,$CQ$10=2,$BX$25&lt;&gt;"HOL"),
AND(WEEKDAY($AO$20+1,2)=3,$CR$10=3,$BX$27&lt;&gt;"HOL"),
AND(WEEKDAY($AO$20+1,2)=4,$CS$10=4,$BX$29&lt;&gt;"HOL"),
AND(WEEKDAY($AO$20+1,2)=5,$CT$10=5,$BX$31&lt;&gt;"HOL"),
AND(WEEKDAY($AO$20+1,2)=6,$CU$10=6),
AND(WEEKDAY($AO$20+1,2)=7,$CV$10=7)
)
),$BE$18,
AND($BC$20=R4,
OR(
AND(WEEKDAY($AO$20+1,2)=1,$CP$14=1,$BX$23&lt;&gt;"HOL"),
AND(WEEKDAY($AO$20+1,2)=2,$CQ$14=2,$BX$25&lt;&gt;"HOL"),
AND(WEEKDAY($AO$20+1,2)=3,$CR$14=3,$BX$27&lt;&gt;"HOL"),
AND(WEEKDAY($AO$20+1,2)=4,$CS$14=4,$BX$29&lt;&gt;"HOL"),
AND(WEEKDAY($AO$20+1,2)=5,$CT$14=5,$BX$31&lt;&gt;"HOL"),
AND(WEEKDAY($AO$20+1,2)=6,$CU$14=6),
AND(WEEKDAY($AO$20+1,2)=7,$CV$14=7)
)
),$BE$18,
TRUE,""
)
)</f>
        <v/>
      </c>
      <c r="R7" s="642" t="str">
        <f ca="1">IF(
$C$3="TODAY",
_xlfn.IFS(
AND($Y$20=R4,
OR(
AND(WEEKDAY($AO$20,2)=1,$CE$10=1,$BX$23&lt;&gt;"HOL"),
AND(WEEKDAY($AO$20,2)=2,$CF$10=2,$BX$25&lt;&gt;"HOL"),
AND(WEEKDAY($AO$20,2)=3,$CG$10=3,$BX$27&lt;&gt;"HOL"),
AND(WEEKDAY($AO$20,2)=4,$CH$10=4,$BX$29&lt;&gt;"HOL"),
AND(WEEKDAY($AO$20,2)=5,$CI$10=5,$BX$31&lt;&gt;"HOL"),
AND(WEEKDAY($AO$20,2)=6,$CJ$10=6),
AND(WEEKDAY($AO$20,2)=7,$CK$10=7)
)
),$Z$18,
AND($AB$20=R4,
OR(
AND(WEEKDAY($AO$20,2)=1,$CE$14=1,$BX$23&lt;&gt;"HOL"),
AND(WEEKDAY($AO$20,2)=2,$CF$14=2,$BX$25&lt;&gt;"HOL"),
AND(WEEKDAY($AO$20,2)=3,$CG$14=3,$BX$27&lt;&gt;"HOL"),
AND(WEEKDAY($AO$20,2)=4,$CH$14=4,$BX$29&lt;&gt;"HOL"),
AND(WEEKDAY($AO$20,2)=5,$CI$14=5,$BX$31&lt;&gt;"HOL"),
AND(WEEKDAY($AO$20,2)=6,$CJ$14=6),
AND(WEEKDAY($AO$20,2)=7,$CK$14=7)
)
),$Z$18,
AND($BD$20=R4,
OR(
AND(WEEKDAY($AO$20,2)=1,$CP$10=1,$BX$23&lt;&gt;"HOL"),
AND(WEEKDAY($AO$20,2)=2,$CQ$10=2,$BX$25&lt;&gt;"HOL"),
AND(WEEKDAY($AO$20,2)=3,$CR$10=3,$BX$27&lt;&gt;"HOL"),
AND(WEEKDAY($AO$20,2)=4,$CS$10=4,$BX$29&lt;&gt;"HOL"),
AND(WEEKDAY($AO$20,2)=5,$CT$10=5,$BX$31&lt;&gt;"HOL"),
AND(WEEKDAY($AO$20,2)=6,$CU$10=6),
AND(WEEKDAY($AO$20,2)=7,$CV$10=7)
)
),$BC$18,
AND($BA$20=R4,
OR(
AND(WEEKDAY($AO$20,2)=1,$CP$14=1,$BX$23&lt;&gt;"HOL"),
AND(WEEKDAY($AO$20,2)=2,$CQ$14=2,$BX$25&lt;&gt;"HOL"),
AND(WEEKDAY($AO$20,2)=3,$CR$14=3,$BX$27&lt;&gt;"HOL"),
AND(WEEKDAY($AO$20,2)=4,$CS$14=4,$BX$29&lt;&gt;"HOL"),
AND(WEEKDAY($AO$20,2)=5,$CT$14=5,$BX$31&lt;&gt;"HOL"),
AND(WEEKDAY($AO$20,2)=6,$CU$14=6),
AND(WEEKDAY($AO$20,2)=7,$CV$14=7)
)
),$BC$18,
TRUE,""
),
_xlfn.IFS(
AND($Y$20=R4,
OR(
AND(WEEKDAY($AO$20+1,2)=1,$CE$10=1,$BX$23&lt;&gt;"HOL"),
AND(WEEKDAY($AO$20+1,2)=2,$CF$10=2,$BX$25&lt;&gt;"HOL"),
AND(WEEKDAY($AO$20+1,2)=3,$CG$10=3,$BX$27&lt;&gt;"HOL"),
AND(WEEKDAY($AO$20+1,2)=4,$CH$10=4,$BX$29&lt;&gt;"HOL"),
AND(WEEKDAY($AO$20+1,2)=5,$CI$10=5,$BX$31&lt;&gt;"HOL"),
AND(WEEKDAY($AO$20+1,2)=6,$CJ$10=6),
AND(WEEKDAY($AO$20+1,2)=7,$CK$10=7)
)
),$Z$18,
AND($AB$20=R4,
OR(
AND(WEEKDAY($AO$20+1,2)=1,$CE$14=1,$BX$23&lt;&gt;"HOL"),
AND(WEEKDAY($AO$20+1,2)=2,$CF$14=2,$BX$25&lt;&gt;"HOL"),
AND(WEEKDAY($AO$20+1,2)=3,$CG$14=3,$BX$27&lt;&gt;"HOL"),
AND(WEEKDAY($AO$20+1,2)=4,$CH$14=4,$BX$29&lt;&gt;"HOL"),
AND(WEEKDAY($AO$20+1,2)=5,$CI$14=5,$BX$31&lt;&gt;"HOL"),
AND(WEEKDAY($AO$20+1,2)=6,$CJ$14=6),
AND(WEEKDAY($AO$20+1,2)=7,$CK$14=7)
)
),$Z$18,
AND($BD$20=R4,
OR(
AND(WEEKDAY($AO$20+1,2)=1,$CP$10=1,$BX$23&lt;&gt;"HOL"),
AND(WEEKDAY($AO$20+1,2)=2,$CQ$10=2,$BX$25&lt;&gt;"HOL"),
AND(WEEKDAY($AO$20+1,2)=3,$CR$10=3,$BX$27&lt;&gt;"HOL"),
AND(WEEKDAY($AO$20+1,2)=4,$CS$10=4,$BX$29&lt;&gt;"HOL"),
AND(WEEKDAY($AO$20+1,2)=5,$CT$10=5,$BX$31&lt;&gt;"HOL"),
AND(WEEKDAY($AO$20+1,2)=6,$CU$10=6),
AND(WEEKDAY($AO$20+1,2)=7,$CV$10=7)
)
),$BC$18,
AND($BA$20=R4,
OR(
AND(WEEKDAY($AO$20+1,2)=1,$CP$14=1,$BX$23&lt;&gt;"HOL"),
AND(WEEKDAY($AO$20+1,2)=2,$CQ$14=2,$BX$25&lt;&gt;"HOL"),
AND(WEEKDAY($AO$20+1,2)=3,$CR$14=3,$BX$27&lt;&gt;"HOL"),
AND(WEEKDAY($AO$20+1,2)=4,$CS$14=4,$BX$29&lt;&gt;"HOL"),
AND(WEEKDAY($AO$20+1,2)=5,$CT$14=5,$BX$31&lt;&gt;"HOL"),
AND(WEEKDAY($AO$20+1,2)=6,$CU$14=6),
AND(WEEKDAY($AO$20+1,2)=7,$CV$14=7)
)
),$BC$18,
TRUE,""
)
)</f>
        <v/>
      </c>
      <c r="S7" s="646"/>
      <c r="T7" s="646" t="str">
        <f ca="1">_xlfn.IFS(AND(R7=$Z$18,OR(R12=$AH$19,R12=$AV$19,P12=$AH$20,P12=$AV$20)),"W &gt;",AND(R7=$BC$18,OR(R12=$AH$19,R12=$AV$19,P12=$AH$20,P12=$AV$20)),"X &gt;&gt;",TRUE,"")</f>
        <v/>
      </c>
      <c r="U7" s="645" t="str">
        <f ca="1">IF(
$C$3="TODAY",
_xlfn.IFS(
AND($AA$20=V4,
OR(
AND(WEEKDAY($AO$20,2)=1,$CE$10=1,$BX$23&lt;&gt;"HOL"),
AND(WEEKDAY($AO$20,2)=2,$CF$10=2,$BX$25&lt;&gt;"HOL"),
AND(WEEKDAY($AO$20,2)=3,$CG$10=3,$BX$27&lt;&gt;"HOL"),
AND(WEEKDAY($AO$20,2)=4,$CH$10=4,$BX$29&lt;&gt;"HOL"),
AND(WEEKDAY($AO$20,2)=5,$CI$10=5,$BX$31&lt;&gt;"HOL"),
AND(WEEKDAY($AO$20,2)=6,$CJ$10=6),
AND(WEEKDAY($AO$20,2)=7,$CK$10=7)
)
),$AB$18,
AND($AD$20=V4,
OR(
AND(WEEKDAY($AO$20,2)=1,$CE$14=1,$BX$23&lt;&gt;"HOL"),
AND(WEEKDAY($AO$20,2)=2,$CF$14=2,$BX$25&lt;&gt;"HOL"),
AND(WEEKDAY($AO$20,2)=3,$CG$14=3,$BX$27&lt;&gt;"HOL"),
AND(WEEKDAY($AO$20,2)=4,$CH$14=4,$BX$29&lt;&gt;"HOL"),
AND(WEEKDAY($AO$20,2)=5,$CI$14=5,$BX$31&lt;&gt;"HOL"),
AND(WEEKDAY($AO$20,2)=6,$CJ$14=6),
AND(WEEKDAY($AO$20,2)=7,$CK$14=7)
)
),$AB$18,
AND($BF$20=V4,
OR(
AND(WEEKDAY($AO$20,2)=1,$CP$10=1,$BX$23&lt;&gt;"HOL"),
AND(WEEKDAY($AO$20,2)=2,$CQ$10=2,$BX$25&lt;&gt;"HOL"),
AND(WEEKDAY($AO$20,2)=3,$CR$10=3,$BX$27&lt;&gt;"HOL"),
AND(WEEKDAY($AO$20,2)=4,$CS$10=4,$BX$29&lt;&gt;"HOL"),
AND(WEEKDAY($AO$20,2)=5,$CT$10=5,$BX$31&lt;&gt;"HOL"),
AND(WEEKDAY($AO$20,2)=6,$CU$10=6),
AND(WEEKDAY($AO$20,2)=7,$CV$10=7)
)
),$BE$18,
AND($BC$20=V4,
OR(
AND(WEEKDAY($AO$20,2)=1,$CP$14=1,$BX$23&lt;&gt;"HOL"),
AND(WEEKDAY($AO$20,2)=2,$CQ$14=2,$BX$25&lt;&gt;"HOL"),
AND(WEEKDAY($AO$20,2)=3,$CR$14=3,$BX$27&lt;&gt;"HOL"),
AND(WEEKDAY($AO$20,2)=4,$CS$14=4,$BX$29&lt;&gt;"HOL"),
AND(WEEKDAY($AO$20,2)=5,$CT$14=5,$BX$31&lt;&gt;"HOL"),
AND(WEEKDAY($AO$20,2)=6,$CU$14=6),
AND(WEEKDAY($AO$20,2)=7,$CV$14=7)
)
),$BE$18,
TRUE,""
),
_xlfn.IFS(
AND($AA$20=V4,
OR(
AND(WEEKDAY($AO$20+1,2)=1,$CE$10=1,$BX$23&lt;&gt;"HOL"),
AND(WEEKDAY($AO$20+1,2)=2,$CF$10=2,$BX$25&lt;&gt;"HOL"),
AND(WEEKDAY($AO$20+1,2)=3,$CG$10=3,$BX$27&lt;&gt;"HOL"),
AND(WEEKDAY($AO$20+1,2)=4,$CH$10=4,$BX$29&lt;&gt;"HOL"),
AND(WEEKDAY($AO$20+1,2)=5,$CI$10=5,$BX$31&lt;&gt;"HOL"),
AND(WEEKDAY($AO$20+1,2)=6,$CJ$10=6),
AND(WEEKDAY($AO$20+1,2)=7,$CK$10=7)
)
),$AB$18,
AND($AD$20=V4,
OR(
AND(WEEKDAY($AO$20+1,2)=1,$CE$14=1,$BX$23&lt;&gt;"HOL"),
AND(WEEKDAY($AO$20+1,2)=2,$CF$14=2,$BX$25&lt;&gt;"HOL"),
AND(WEEKDAY($AO$20+1,2)=3,$CG$14=3,$BX$27&lt;&gt;"HOL"),
AND(WEEKDAY($AO$20+1,2)=4,$CH$14=4,$BX$29&lt;&gt;"HOL"),
AND(WEEKDAY($AO$20+1,2)=5,$CI$14=5,$BX$31&lt;&gt;"HOL"),
AND(WEEKDAY($AO$20+1,2)=6,$CJ$14=6),
AND(WEEKDAY($AO$20+1,2)=7,$CK$14=7)
)
),$AB$18,
AND($BF$20=V4,
OR(
AND(WEEKDAY($AO$20+1,2)=1,$CP$10=1,$BX$23&lt;&gt;"HOL"),
AND(WEEKDAY($AO$20+1,2)=2,$CQ$10=2,$BX$25&lt;&gt;"HOL"),
AND(WEEKDAY($AO$20+1,2)=3,$CR$10=3,$BX$27&lt;&gt;"HOL"),
AND(WEEKDAY($AO$20+1,2)=4,$CS$10=4,$BX$29&lt;&gt;"HOL"),
AND(WEEKDAY($AO$20+1,2)=5,$CT$10=5,$BX$31&lt;&gt;"HOL"),
AND(WEEKDAY($AO$20+1,2)=6,$CU$10=6),
AND(WEEKDAY($AO$20+1,2)=7,$CV$10=7)
)
),$BE$18,
AND($BC$20=V4,
OR(
AND(WEEKDAY($AO$20+1,2)=1,$CP$14=1,$BX$23&lt;&gt;"HOL"),
AND(WEEKDAY($AO$20+1,2)=2,$CQ$14=2,$BX$25&lt;&gt;"HOL"),
AND(WEEKDAY($AO$20+1,2)=3,$CR$14=3,$BX$27&lt;&gt;"HOL"),
AND(WEEKDAY($AO$20+1,2)=4,$CS$14=4,$BX$29&lt;&gt;"HOL"),
AND(WEEKDAY($AO$20+1,2)=5,$CT$14=5,$BX$31&lt;&gt;"HOL"),
AND(WEEKDAY($AO$20+1,2)=6,$CU$14=6),
AND(WEEKDAY($AO$20+1,2)=7,$CV$14=7)
)
),$BE$18,
TRUE,""
)
)</f>
        <v/>
      </c>
      <c r="V7" s="642" t="str">
        <f ca="1">IF(
$C$3="TODAY",
_xlfn.IFS(
AND($Y$20=V4,
OR(
AND(WEEKDAY($AO$20,2)=1,$CE$10=1,$BX$23&lt;&gt;"HOL"),
AND(WEEKDAY($AO$20,2)=2,$CF$10=2,$BX$25&lt;&gt;"HOL"),
AND(WEEKDAY($AO$20,2)=3,$CG$10=3,$BX$27&lt;&gt;"HOL"),
AND(WEEKDAY($AO$20,2)=4,$CH$10=4,$BX$29&lt;&gt;"HOL"),
AND(WEEKDAY($AO$20,2)=5,$CI$10=5,$BX$31&lt;&gt;"HOL"),
AND(WEEKDAY($AO$20,2)=6,$CJ$10=6),
AND(WEEKDAY($AO$20,2)=7,$CK$10=7)
)
),$Z$18,
AND($AB$20=V4,
OR(
AND(WEEKDAY($AO$20,2)=1,$CE$14=1,$BX$23&lt;&gt;"HOL"),
AND(WEEKDAY($AO$20,2)=2,$CF$14=2,$BX$25&lt;&gt;"HOL"),
AND(WEEKDAY($AO$20,2)=3,$CG$14=3,$BX$27&lt;&gt;"HOL"),
AND(WEEKDAY($AO$20,2)=4,$CH$14=4,$BX$29&lt;&gt;"HOL"),
AND(WEEKDAY($AO$20,2)=5,$CI$14=5,$BX$31&lt;&gt;"HOL"),
AND(WEEKDAY($AO$20,2)=6,$CJ$14=6),
AND(WEEKDAY($AO$20,2)=7,$CK$14=7)
)
),$Z$18,
AND($BD$20=V4,
OR(
AND(WEEKDAY($AO$20,2)=1,$CP$10=1,$BX$23&lt;&gt;"HOL"),
AND(WEEKDAY($AO$20,2)=2,$CQ$10=2,$BX$25&lt;&gt;"HOL"),
AND(WEEKDAY($AO$20,2)=3,$CR$10=3,$BX$27&lt;&gt;"HOL"),
AND(WEEKDAY($AO$20,2)=4,$CS$10=4,$BX$29&lt;&gt;"HOL"),
AND(WEEKDAY($AO$20,2)=5,$CT$10=5,$BX$31&lt;&gt;"HOL"),
AND(WEEKDAY($AO$20,2)=6,$CU$10=6),
AND(WEEKDAY($AO$20,2)=7,$CV$10=7)
)
),$BC$18,
AND($BA$20=V4,
OR(
AND(WEEKDAY($AO$20,2)=1,$CP$14=1,$BX$23&lt;&gt;"HOL"),
AND(WEEKDAY($AO$20,2)=2,$CQ$14=2,$BX$25&lt;&gt;"HOL"),
AND(WEEKDAY($AO$20,2)=3,$CR$14=3,$BX$27&lt;&gt;"HOL"),
AND(WEEKDAY($AO$20,2)=4,$CS$14=4,$BX$29&lt;&gt;"HOL"),
AND(WEEKDAY($AO$20,2)=5,$CT$14=5,$BX$31&lt;&gt;"HOL"),
AND(WEEKDAY($AO$20,2)=6,$CU$14=6),
AND(WEEKDAY($AO$20,2)=7,$CV$14=7)
)
),$BC$18,
TRUE,""
),
_xlfn.IFS(
AND($Y$20=V4,
OR(
AND(WEEKDAY($AO$20+1,2)=1,$CE$10=1,$BX$23&lt;&gt;"HOL"),
AND(WEEKDAY($AO$20+1,2)=2,$CF$10=2,$BX$25&lt;&gt;"HOL"),
AND(WEEKDAY($AO$20+1,2)=3,$CG$10=3,$BX$27&lt;&gt;"HOL"),
AND(WEEKDAY($AO$20+1,2)=4,$CH$10=4,$BX$29&lt;&gt;"HOL"),
AND(WEEKDAY($AO$20+1,2)=5,$CI$10=5,$BX$31&lt;&gt;"HOL"),
AND(WEEKDAY($AO$20+1,2)=6,$CJ$10=6),
AND(WEEKDAY($AO$20+1,2)=7,$CK$10=7)
)
),$Z$18,
AND($AB$20=V4,
OR(
AND(WEEKDAY($AO$20+1,2)=1,$CE$14=1,$BX$23&lt;&gt;"HOL"),
AND(WEEKDAY($AO$20+1,2)=2,$CF$14=2,$BX$25&lt;&gt;"HOL"),
AND(WEEKDAY($AO$20+1,2)=3,$CG$14=3,$BX$27&lt;&gt;"HOL"),
AND(WEEKDAY($AO$20+1,2)=4,$CH$14=4,$BX$29&lt;&gt;"HOL"),
AND(WEEKDAY($AO$20+1,2)=5,$CI$14=5,$BX$31&lt;&gt;"HOL"),
AND(WEEKDAY($AO$20+1,2)=6,$CJ$14=6),
AND(WEEKDAY($AO$20+1,2)=7,$CK$14=7)
)
),$Z$18,
AND($BD$20=V4,
OR(
AND(WEEKDAY($AO$20+1,2)=1,$CP$10=1,$BX$23&lt;&gt;"HOL"),
AND(WEEKDAY($AO$20+1,2)=2,$CQ$10=2,$BX$25&lt;&gt;"HOL"),
AND(WEEKDAY($AO$20+1,2)=3,$CR$10=3,$BX$27&lt;&gt;"HOL"),
AND(WEEKDAY($AO$20+1,2)=4,$CS$10=4,$BX$29&lt;&gt;"HOL"),
AND(WEEKDAY($AO$20+1,2)=5,$CT$10=5,$BX$31&lt;&gt;"HOL"),
AND(WEEKDAY($AO$20+1,2)=6,$CU$10=6),
AND(WEEKDAY($AO$20+1,2)=7,$CV$10=7)
)
),$BC$18,
AND($BA$20=V4,
OR(
AND(WEEKDAY($AO$20+1,2)=1,$CP$14=1,$BX$23&lt;&gt;"HOL"),
AND(WEEKDAY($AO$20+1,2)=2,$CQ$14=2,$BX$25&lt;&gt;"HOL"),
AND(WEEKDAY($AO$20+1,2)=3,$CR$14=3,$BX$27&lt;&gt;"HOL"),
AND(WEEKDAY($AO$20+1,2)=4,$CS$14=4,$BX$29&lt;&gt;"HOL"),
AND(WEEKDAY($AO$20+1,2)=5,$CT$14=5,$BX$31&lt;&gt;"HOL"),
AND(WEEKDAY($AO$20+1,2)=6,$CU$14=6),
AND(WEEKDAY($AO$20+1,2)=7,$CV$14=7)
)
),$BC$18,
TRUE,""
)
)</f>
        <v/>
      </c>
      <c r="W7" s="646"/>
      <c r="X7" s="646" t="str">
        <f ca="1">_xlfn.IFS(AND(V7=$Z$18,OR(V12=$AH$19,V12=$AV$19,T12=$AH$20,T12=$AV$20)),"W &gt;",AND(V7=$BC$18,OR(V12=$AH$19,V12=$AV$19,T12=$AH$20,T12=$AV$20)),"X &gt;&gt;",TRUE,"")</f>
        <v/>
      </c>
      <c r="Y7" s="645" t="str">
        <f ca="1">IF(
$C$3="TODAY",
_xlfn.IFS(
AND($AA$20=Z4,
OR(
AND(WEEKDAY($AO$20,2)=1,$CE$10=1,$BX$23&lt;&gt;"HOL"),
AND(WEEKDAY($AO$20,2)=2,$CF$10=2,$BX$25&lt;&gt;"HOL"),
AND(WEEKDAY($AO$20,2)=3,$CG$10=3,$BX$27&lt;&gt;"HOL"),
AND(WEEKDAY($AO$20,2)=4,$CH$10=4,$BX$29&lt;&gt;"HOL"),
AND(WEEKDAY($AO$20,2)=5,$CI$10=5,$BX$31&lt;&gt;"HOL"),
AND(WEEKDAY($AO$20,2)=6,$CJ$10=6),
AND(WEEKDAY($AO$20,2)=7,$CK$10=7)
)
),$AB$18,
AND($AD$20=Z4,
OR(
AND(WEEKDAY($AO$20,2)=1,$CE$14=1,$BX$23&lt;&gt;"HOL"),
AND(WEEKDAY($AO$20,2)=2,$CF$14=2,$BX$25&lt;&gt;"HOL"),
AND(WEEKDAY($AO$20,2)=3,$CG$14=3,$BX$27&lt;&gt;"HOL"),
AND(WEEKDAY($AO$20,2)=4,$CH$14=4,$BX$29&lt;&gt;"HOL"),
AND(WEEKDAY($AO$20,2)=5,$CI$14=5,$BX$31&lt;&gt;"HOL"),
AND(WEEKDAY($AO$20,2)=6,$CJ$14=6),
AND(WEEKDAY($AO$20,2)=7,$CK$14=7)
)
),$AB$18,
AND($BF$20=Z4,
OR(
AND(WEEKDAY($AO$20,2)=1,$CP$10=1,$BX$23&lt;&gt;"HOL"),
AND(WEEKDAY($AO$20,2)=2,$CQ$10=2,$BX$25&lt;&gt;"HOL"),
AND(WEEKDAY($AO$20,2)=3,$CR$10=3,$BX$27&lt;&gt;"HOL"),
AND(WEEKDAY($AO$20,2)=4,$CS$10=4,$BX$29&lt;&gt;"HOL"),
AND(WEEKDAY($AO$20,2)=5,$CT$10=5,$BX$31&lt;&gt;"HOL"),
AND(WEEKDAY($AO$20,2)=6,$CU$10=6),
AND(WEEKDAY($AO$20,2)=7,$CV$10=7)
)
),$BE$18,
AND($BC$20=Z4,
OR(
AND(WEEKDAY($AO$20,2)=1,$CP$14=1,$BX$23&lt;&gt;"HOL"),
AND(WEEKDAY($AO$20,2)=2,$CQ$14=2,$BX$25&lt;&gt;"HOL"),
AND(WEEKDAY($AO$20,2)=3,$CR$14=3,$BX$27&lt;&gt;"HOL"),
AND(WEEKDAY($AO$20,2)=4,$CS$14=4,$BX$29&lt;&gt;"HOL"),
AND(WEEKDAY($AO$20,2)=5,$CT$14=5,$BX$31&lt;&gt;"HOL"),
AND(WEEKDAY($AO$20,2)=6,$CU$14=6),
AND(WEEKDAY($AO$20,2)=7,$CV$14=7)
)
),$BE$18,
TRUE,""
),
_xlfn.IFS(
AND($AA$20=Z4,
OR(
AND(WEEKDAY($AO$20+1,2)=1,$CE$10=1,$BX$23&lt;&gt;"HOL"),
AND(WEEKDAY($AO$20+1,2)=2,$CF$10=2,$BX$25&lt;&gt;"HOL"),
AND(WEEKDAY($AO$20+1,2)=3,$CG$10=3,$BX$27&lt;&gt;"HOL"),
AND(WEEKDAY($AO$20+1,2)=4,$CH$10=4,$BX$29&lt;&gt;"HOL"),
AND(WEEKDAY($AO$20+1,2)=5,$CI$10=5,$BX$31&lt;&gt;"HOL"),
AND(WEEKDAY($AO$20+1,2)=6,$CJ$10=6),
AND(WEEKDAY($AO$20+1,2)=7,$CK$10=7)
)
),$AB$18,
AND($AD$20=Z4,
OR(
AND(WEEKDAY($AO$20+1,2)=1,$CE$14=1,$BX$23&lt;&gt;"HOL"),
AND(WEEKDAY($AO$20+1,2)=2,$CF$14=2,$BX$25&lt;&gt;"HOL"),
AND(WEEKDAY($AO$20+1,2)=3,$CG$14=3,$BX$27&lt;&gt;"HOL"),
AND(WEEKDAY($AO$20+1,2)=4,$CH$14=4,$BX$29&lt;&gt;"HOL"),
AND(WEEKDAY($AO$20+1,2)=5,$CI$14=5,$BX$31&lt;&gt;"HOL"),
AND(WEEKDAY($AO$20+1,2)=6,$CJ$14=6),
AND(WEEKDAY($AO$20+1,2)=7,$CK$14=7)
)
),$AB$18,
AND($BF$20=Z4,
OR(
AND(WEEKDAY($AO$20+1,2)=1,$CP$10=1,$BX$23&lt;&gt;"HOL"),
AND(WEEKDAY($AO$20+1,2)=2,$CQ$10=2,$BX$25&lt;&gt;"HOL"),
AND(WEEKDAY($AO$20+1,2)=3,$CR$10=3,$BX$27&lt;&gt;"HOL"),
AND(WEEKDAY($AO$20+1,2)=4,$CS$10=4,$BX$29&lt;&gt;"HOL"),
AND(WEEKDAY($AO$20+1,2)=5,$CT$10=5,$BX$31&lt;&gt;"HOL"),
AND(WEEKDAY($AO$20+1,2)=6,$CU$10=6),
AND(WEEKDAY($AO$20+1,2)=7,$CV$10=7)
)
),$BE$18,
AND($BC$20=Z4,
OR(
AND(WEEKDAY($AO$20+1,2)=1,$CP$14=1,$BX$23&lt;&gt;"HOL"),
AND(WEEKDAY($AO$20+1,2)=2,$CQ$14=2,$BX$25&lt;&gt;"HOL"),
AND(WEEKDAY($AO$20+1,2)=3,$CR$14=3,$BX$27&lt;&gt;"HOL"),
AND(WEEKDAY($AO$20+1,2)=4,$CS$14=4,$BX$29&lt;&gt;"HOL"),
AND(WEEKDAY($AO$20+1,2)=5,$CT$14=5,$BX$31&lt;&gt;"HOL"),
AND(WEEKDAY($AO$20+1,2)=6,$CU$14=6),
AND(WEEKDAY($AO$20+1,2)=7,$CV$14=7)
)
),$BE$18,
TRUE,""
)
)</f>
        <v/>
      </c>
      <c r="Z7" s="642" t="str">
        <f ca="1">IF(
$C$3="TODAY",
_xlfn.IFS(
AND($Y$20=Z4,
OR(
AND(WEEKDAY($AO$20,2)=1,$CE$10=1,$BX$23&lt;&gt;"HOL"),
AND(WEEKDAY($AO$20,2)=2,$CF$10=2,$BX$25&lt;&gt;"HOL"),
AND(WEEKDAY($AO$20,2)=3,$CG$10=3,$BX$27&lt;&gt;"HOL"),
AND(WEEKDAY($AO$20,2)=4,$CH$10=4,$BX$29&lt;&gt;"HOL"),
AND(WEEKDAY($AO$20,2)=5,$CI$10=5,$BX$31&lt;&gt;"HOL"),
AND(WEEKDAY($AO$20,2)=6,$CJ$10=6),
AND(WEEKDAY($AO$20,2)=7,$CK$10=7)
)
),$Z$18,
AND($AB$20=Z4,
OR(
AND(WEEKDAY($AO$20,2)=1,$CE$14=1,$BX$23&lt;&gt;"HOL"),
AND(WEEKDAY($AO$20,2)=2,$CF$14=2,$BX$25&lt;&gt;"HOL"),
AND(WEEKDAY($AO$20,2)=3,$CG$14=3,$BX$27&lt;&gt;"HOL"),
AND(WEEKDAY($AO$20,2)=4,$CH$14=4,$BX$29&lt;&gt;"HOL"),
AND(WEEKDAY($AO$20,2)=5,$CI$14=5,$BX$31&lt;&gt;"HOL"),
AND(WEEKDAY($AO$20,2)=6,$CJ$14=6),
AND(WEEKDAY($AO$20,2)=7,$CK$14=7)
)
),$Z$18,
AND($BD$20=Z4,
OR(
AND(WEEKDAY($AO$20,2)=1,$CP$10=1,$BX$23&lt;&gt;"HOL"),
AND(WEEKDAY($AO$20,2)=2,$CQ$10=2,$BX$25&lt;&gt;"HOL"),
AND(WEEKDAY($AO$20,2)=3,$CR$10=3,$BX$27&lt;&gt;"HOL"),
AND(WEEKDAY($AO$20,2)=4,$CS$10=4,$BX$29&lt;&gt;"HOL"),
AND(WEEKDAY($AO$20,2)=5,$CT$10=5,$BX$31&lt;&gt;"HOL"),
AND(WEEKDAY($AO$20,2)=6,$CU$10=6),
AND(WEEKDAY($AO$20,2)=7,$CV$10=7)
)
),$BC$18,
AND($BA$20=Z4,
OR(
AND(WEEKDAY($AO$20,2)=1,$CP$14=1,$BX$23&lt;&gt;"HOL"),
AND(WEEKDAY($AO$20,2)=2,$CQ$14=2,$BX$25&lt;&gt;"HOL"),
AND(WEEKDAY($AO$20,2)=3,$CR$14=3,$BX$27&lt;&gt;"HOL"),
AND(WEEKDAY($AO$20,2)=4,$CS$14=4,$BX$29&lt;&gt;"HOL"),
AND(WEEKDAY($AO$20,2)=5,$CT$14=5,$BX$31&lt;&gt;"HOL"),
AND(WEEKDAY($AO$20,2)=6,$CU$14=6),
AND(WEEKDAY($AO$20,2)=7,$CV$14=7)
)
),$BC$18,
TRUE,""
),
_xlfn.IFS(
AND($Y$20=Z4,
OR(
AND(WEEKDAY($AO$20+1,2)=1,$CE$10=1,$BX$23&lt;&gt;"HOL"),
AND(WEEKDAY($AO$20+1,2)=2,$CF$10=2,$BX$25&lt;&gt;"HOL"),
AND(WEEKDAY($AO$20+1,2)=3,$CG$10=3,$BX$27&lt;&gt;"HOL"),
AND(WEEKDAY($AO$20+1,2)=4,$CH$10=4,$BX$29&lt;&gt;"HOL"),
AND(WEEKDAY($AO$20+1,2)=5,$CI$10=5,$BX$31&lt;&gt;"HOL"),
AND(WEEKDAY($AO$20+1,2)=6,$CJ$10=6),
AND(WEEKDAY($AO$20+1,2)=7,$CK$10=7)
)
),$Z$18,
AND($AB$20=Z4,
OR(
AND(WEEKDAY($AO$20+1,2)=1,$CE$14=1,$BX$23&lt;&gt;"HOL"),
AND(WEEKDAY($AO$20+1,2)=2,$CF$14=2,$BX$25&lt;&gt;"HOL"),
AND(WEEKDAY($AO$20+1,2)=3,$CG$14=3,$BX$27&lt;&gt;"HOL"),
AND(WEEKDAY($AO$20+1,2)=4,$CH$14=4,$BX$29&lt;&gt;"HOL"),
AND(WEEKDAY($AO$20+1,2)=5,$CI$14=5,$BX$31&lt;&gt;"HOL"),
AND(WEEKDAY($AO$20+1,2)=6,$CJ$14=6),
AND(WEEKDAY($AO$20+1,2)=7,$CK$14=7)
)
),$Z$18,
AND($BD$20=Z4,
OR(
AND(WEEKDAY($AO$20+1,2)=1,$CP$10=1,$BX$23&lt;&gt;"HOL"),
AND(WEEKDAY($AO$20+1,2)=2,$CQ$10=2,$BX$25&lt;&gt;"HOL"),
AND(WEEKDAY($AO$20+1,2)=3,$CR$10=3,$BX$27&lt;&gt;"HOL"),
AND(WEEKDAY($AO$20+1,2)=4,$CS$10=4,$BX$29&lt;&gt;"HOL"),
AND(WEEKDAY($AO$20+1,2)=5,$CT$10=5,$BX$31&lt;&gt;"HOL"),
AND(WEEKDAY($AO$20+1,2)=6,$CU$10=6),
AND(WEEKDAY($AO$20+1,2)=7,$CV$10=7)
)
),$BC$18,
AND($BA$20=Z4,
OR(
AND(WEEKDAY($AO$20+1,2)=1,$CP$14=1,$BX$23&lt;&gt;"HOL"),
AND(WEEKDAY($AO$20+1,2)=2,$CQ$14=2,$BX$25&lt;&gt;"HOL"),
AND(WEEKDAY($AO$20+1,2)=3,$CR$14=3,$BX$27&lt;&gt;"HOL"),
AND(WEEKDAY($AO$20+1,2)=4,$CS$14=4,$BX$29&lt;&gt;"HOL"),
AND(WEEKDAY($AO$20+1,2)=5,$CT$14=5,$BX$31&lt;&gt;"HOL"),
AND(WEEKDAY($AO$20+1,2)=6,$CU$14=6),
AND(WEEKDAY($AO$20+1,2)=7,$CV$14=7)
)
),$BC$18,
TRUE,""
)
)</f>
        <v/>
      </c>
      <c r="AA7" s="646"/>
      <c r="AB7" s="646" t="str">
        <f ca="1">_xlfn.IFS(AND(Z7=$Z$18,OR(Z12=$AH$19,Z12=$AV$19,X12=$AH$20,X12=$AV$20)),"W &gt;",AND(Z7=$BC$18,OR(Z12=$AH$19,Z12=$AV$19,X12=$AH$20,X12=$AV$20)),"X &gt;&gt;",TRUE,"")</f>
        <v/>
      </c>
      <c r="AC7" s="645" t="str">
        <f ca="1">IF(
$C$3="TODAY",
_xlfn.IFS(
AND($AA$20=AD4,
OR(
AND(WEEKDAY($AO$20,2)=1,$CE$10=1,$BX$23&lt;&gt;"HOL"),
AND(WEEKDAY($AO$20,2)=2,$CF$10=2,$BX$25&lt;&gt;"HOL"),
AND(WEEKDAY($AO$20,2)=3,$CG$10=3,$BX$27&lt;&gt;"HOL"),
AND(WEEKDAY($AO$20,2)=4,$CH$10=4,$BX$29&lt;&gt;"HOL"),
AND(WEEKDAY($AO$20,2)=5,$CI$10=5,$BX$31&lt;&gt;"HOL"),
AND(WEEKDAY($AO$20,2)=6,$CJ$10=6),
AND(WEEKDAY($AO$20,2)=7,$CK$10=7)
)
),$AB$18,
AND($AD$20=AD4,
OR(
AND(WEEKDAY($AO$20,2)=1,$CE$14=1,$BX$23&lt;&gt;"HOL"),
AND(WEEKDAY($AO$20,2)=2,$CF$14=2,$BX$25&lt;&gt;"HOL"),
AND(WEEKDAY($AO$20,2)=3,$CG$14=3,$BX$27&lt;&gt;"HOL"),
AND(WEEKDAY($AO$20,2)=4,$CH$14=4,$BX$29&lt;&gt;"HOL"),
AND(WEEKDAY($AO$20,2)=5,$CI$14=5,$BX$31&lt;&gt;"HOL"),
AND(WEEKDAY($AO$20,2)=6,$CJ$14=6),
AND(WEEKDAY($AO$20,2)=7,$CK$14=7)
)
),$AB$18,
AND($BF$20=AD4,
OR(
AND(WEEKDAY($AO$20,2)=1,$CP$10=1,$BX$23&lt;&gt;"HOL"),
AND(WEEKDAY($AO$20,2)=2,$CQ$10=2,$BX$25&lt;&gt;"HOL"),
AND(WEEKDAY($AO$20,2)=3,$CR$10=3,$BX$27&lt;&gt;"HOL"),
AND(WEEKDAY($AO$20,2)=4,$CS$10=4,$BX$29&lt;&gt;"HOL"),
AND(WEEKDAY($AO$20,2)=5,$CT$10=5,$BX$31&lt;&gt;"HOL"),
AND(WEEKDAY($AO$20,2)=6,$CU$10=6),
AND(WEEKDAY($AO$20,2)=7,$CV$10=7)
)
),$BE$18,
AND($BC$20=AD4,
OR(
AND(WEEKDAY($AO$20,2)=1,$CP$14=1,$BX$23&lt;&gt;"HOL"),
AND(WEEKDAY($AO$20,2)=2,$CQ$14=2,$BX$25&lt;&gt;"HOL"),
AND(WEEKDAY($AO$20,2)=3,$CR$14=3,$BX$27&lt;&gt;"HOL"),
AND(WEEKDAY($AO$20,2)=4,$CS$14=4,$BX$29&lt;&gt;"HOL"),
AND(WEEKDAY($AO$20,2)=5,$CT$14=5,$BX$31&lt;&gt;"HOL"),
AND(WEEKDAY($AO$20,2)=6,$CU$14=6),
AND(WEEKDAY($AO$20,2)=7,$CV$14=7)
)
),$BE$18,
TRUE,""
),
_xlfn.IFS(
AND($AA$20=AD4,
OR(
AND(WEEKDAY($AO$20+1,2)=1,$CE$10=1,$BX$23&lt;&gt;"HOL"),
AND(WEEKDAY($AO$20+1,2)=2,$CF$10=2,$BX$25&lt;&gt;"HOL"),
AND(WEEKDAY($AO$20+1,2)=3,$CG$10=3,$BX$27&lt;&gt;"HOL"),
AND(WEEKDAY($AO$20+1,2)=4,$CH$10=4,$BX$29&lt;&gt;"HOL"),
AND(WEEKDAY($AO$20+1,2)=5,$CI$10=5,$BX$31&lt;&gt;"HOL"),
AND(WEEKDAY($AO$20+1,2)=6,$CJ$10=6),
AND(WEEKDAY($AO$20+1,2)=7,$CK$10=7)
)
),$AB$18,
AND($AD$20=AD4,
OR(
AND(WEEKDAY($AO$20+1,2)=1,$CE$14=1,$BX$23&lt;&gt;"HOL"),
AND(WEEKDAY($AO$20+1,2)=2,$CF$14=2,$BX$25&lt;&gt;"HOL"),
AND(WEEKDAY($AO$20+1,2)=3,$CG$14=3,$BX$27&lt;&gt;"HOL"),
AND(WEEKDAY($AO$20+1,2)=4,$CH$14=4,$BX$29&lt;&gt;"HOL"),
AND(WEEKDAY($AO$20+1,2)=5,$CI$14=5,$BX$31&lt;&gt;"HOL"),
AND(WEEKDAY($AO$20+1,2)=6,$CJ$14=6),
AND(WEEKDAY($AO$20+1,2)=7,$CK$14=7)
)
),$AB$18,
AND($BF$20=AD4,
OR(
AND(WEEKDAY($AO$20+1,2)=1,$CP$10=1,$BX$23&lt;&gt;"HOL"),
AND(WEEKDAY($AO$20+1,2)=2,$CQ$10=2,$BX$25&lt;&gt;"HOL"),
AND(WEEKDAY($AO$20+1,2)=3,$CR$10=3,$BX$27&lt;&gt;"HOL"),
AND(WEEKDAY($AO$20+1,2)=4,$CS$10=4,$BX$29&lt;&gt;"HOL"),
AND(WEEKDAY($AO$20+1,2)=5,$CT$10=5,$BX$31&lt;&gt;"HOL"),
AND(WEEKDAY($AO$20+1,2)=6,$CU$10=6),
AND(WEEKDAY($AO$20+1,2)=7,$CV$10=7)
)
),$BE$18,
AND($BC$20=AD4,
OR(
AND(WEEKDAY($AO$20+1,2)=1,$CP$14=1,$BX$23&lt;&gt;"HOL"),
AND(WEEKDAY($AO$20+1,2)=2,$CQ$14=2,$BX$25&lt;&gt;"HOL"),
AND(WEEKDAY($AO$20+1,2)=3,$CR$14=3,$BX$27&lt;&gt;"HOL"),
AND(WEEKDAY($AO$20+1,2)=4,$CS$14=4,$BX$29&lt;&gt;"HOL"),
AND(WEEKDAY($AO$20+1,2)=5,$CT$14=5,$BX$31&lt;&gt;"HOL"),
AND(WEEKDAY($AO$20+1,2)=6,$CU$14=6),
AND(WEEKDAY($AO$20+1,2)=7,$CV$14=7)
)
),$BE$18,
TRUE,""
)
)</f>
        <v/>
      </c>
      <c r="AD7" s="642" t="str">
        <f ca="1">IF(
$C$3="TODAY",
_xlfn.IFS(
AND($Y$20=AD4,
OR(
AND(WEEKDAY($AO$20,2)=1,$CE$10=1,$BX$23&lt;&gt;"HOL"),
AND(WEEKDAY($AO$20,2)=2,$CF$10=2,$BX$25&lt;&gt;"HOL"),
AND(WEEKDAY($AO$20,2)=3,$CG$10=3,$BX$27&lt;&gt;"HOL"),
AND(WEEKDAY($AO$20,2)=4,$CH$10=4,$BX$29&lt;&gt;"HOL"),
AND(WEEKDAY($AO$20,2)=5,$CI$10=5,$BX$31&lt;&gt;"HOL"),
AND(WEEKDAY($AO$20,2)=6,$CJ$10=6),
AND(WEEKDAY($AO$20,2)=7,$CK$10=7)
)
),$Z$18,
AND($AB$20=AD4,
OR(
AND(WEEKDAY($AO$20,2)=1,$CE$14=1,$BX$23&lt;&gt;"HOL"),
AND(WEEKDAY($AO$20,2)=2,$CF$14=2,$BX$25&lt;&gt;"HOL"),
AND(WEEKDAY($AO$20,2)=3,$CG$14=3,$BX$27&lt;&gt;"HOL"),
AND(WEEKDAY($AO$20,2)=4,$CH$14=4,$BX$29&lt;&gt;"HOL"),
AND(WEEKDAY($AO$20,2)=5,$CI$14=5,$BX$31&lt;&gt;"HOL"),
AND(WEEKDAY($AO$20,2)=6,$CJ$14=6),
AND(WEEKDAY($AO$20,2)=7,$CK$14=7)
)
),$Z$18,
AND($BD$20=AD4,
OR(
AND(WEEKDAY($AO$20,2)=1,$CP$10=1,$BX$23&lt;&gt;"HOL"),
AND(WEEKDAY($AO$20,2)=2,$CQ$10=2,$BX$25&lt;&gt;"HOL"),
AND(WEEKDAY($AO$20,2)=3,$CR$10=3,$BX$27&lt;&gt;"HOL"),
AND(WEEKDAY($AO$20,2)=4,$CS$10=4,$BX$29&lt;&gt;"HOL"),
AND(WEEKDAY($AO$20,2)=5,$CT$10=5,$BX$31&lt;&gt;"HOL"),
AND(WEEKDAY($AO$20,2)=6,$CU$10=6),
AND(WEEKDAY($AO$20,2)=7,$CV$10=7)
)
),$BC$18,
AND($BA$20=AD4,
OR(
AND(WEEKDAY($AO$20,2)=1,$CP$14=1,$BX$23&lt;&gt;"HOL"),
AND(WEEKDAY($AO$20,2)=2,$CQ$14=2,$BX$25&lt;&gt;"HOL"),
AND(WEEKDAY($AO$20,2)=3,$CR$14=3,$BX$27&lt;&gt;"HOL"),
AND(WEEKDAY($AO$20,2)=4,$CS$14=4,$BX$29&lt;&gt;"HOL"),
AND(WEEKDAY($AO$20,2)=5,$CT$14=5,$BX$31&lt;&gt;"HOL"),
AND(WEEKDAY($AO$20,2)=6,$CU$14=6),
AND(WEEKDAY($AO$20,2)=7,$CV$14=7)
)
),$BC$18,
TRUE,""
),
_xlfn.IFS(
AND($Y$20=AD4,
OR(
AND(WEEKDAY($AO$20+1,2)=1,$CE$10=1,$BX$23&lt;&gt;"HOL"),
AND(WEEKDAY($AO$20+1,2)=2,$CF$10=2,$BX$25&lt;&gt;"HOL"),
AND(WEEKDAY($AO$20+1,2)=3,$CG$10=3,$BX$27&lt;&gt;"HOL"),
AND(WEEKDAY($AO$20+1,2)=4,$CH$10=4,$BX$29&lt;&gt;"HOL"),
AND(WEEKDAY($AO$20+1,2)=5,$CI$10=5,$BX$31&lt;&gt;"HOL"),
AND(WEEKDAY($AO$20+1,2)=6,$CJ$10=6),
AND(WEEKDAY($AO$20+1,2)=7,$CK$10=7)
)
),$Z$18,
AND($AB$20=AD4,
OR(
AND(WEEKDAY($AO$20+1,2)=1,$CE$14=1,$BX$23&lt;&gt;"HOL"),
AND(WEEKDAY($AO$20+1,2)=2,$CF$14=2,$BX$25&lt;&gt;"HOL"),
AND(WEEKDAY($AO$20+1,2)=3,$CG$14=3,$BX$27&lt;&gt;"HOL"),
AND(WEEKDAY($AO$20+1,2)=4,$CH$14=4,$BX$29&lt;&gt;"HOL"),
AND(WEEKDAY($AO$20+1,2)=5,$CI$14=5,$BX$31&lt;&gt;"HOL"),
AND(WEEKDAY($AO$20+1,2)=6,$CJ$14=6),
AND(WEEKDAY($AO$20+1,2)=7,$CK$14=7)
)
),$Z$18,
AND($BD$20=AD4,
OR(
AND(WEEKDAY($AO$20+1,2)=1,$CP$10=1,$BX$23&lt;&gt;"HOL"),
AND(WEEKDAY($AO$20+1,2)=2,$CQ$10=2,$BX$25&lt;&gt;"HOL"),
AND(WEEKDAY($AO$20+1,2)=3,$CR$10=3,$BX$27&lt;&gt;"HOL"),
AND(WEEKDAY($AO$20+1,2)=4,$CS$10=4,$BX$29&lt;&gt;"HOL"),
AND(WEEKDAY($AO$20+1,2)=5,$CT$10=5,$BX$31&lt;&gt;"HOL"),
AND(WEEKDAY($AO$20+1,2)=6,$CU$10=6),
AND(WEEKDAY($AO$20+1,2)=7,$CV$10=7)
)
),$BC$18,
AND($BA$20=AD4,
OR(
AND(WEEKDAY($AO$20+1,2)=1,$CP$14=1,$BX$23&lt;&gt;"HOL"),
AND(WEEKDAY($AO$20+1,2)=2,$CQ$14=2,$BX$25&lt;&gt;"HOL"),
AND(WEEKDAY($AO$20+1,2)=3,$CR$14=3,$BX$27&lt;&gt;"HOL"),
AND(WEEKDAY($AO$20+1,2)=4,$CS$14=4,$BX$29&lt;&gt;"HOL"),
AND(WEEKDAY($AO$20+1,2)=5,$CT$14=5,$BX$31&lt;&gt;"HOL"),
AND(WEEKDAY($AO$20+1,2)=6,$CU$14=6),
AND(WEEKDAY($AO$20+1,2)=7,$CV$14=7)
)
),$BC$18,
TRUE,""
)
)</f>
        <v/>
      </c>
      <c r="AE7" s="646"/>
      <c r="AF7" s="646" t="str">
        <f ca="1">_xlfn.IFS(AND(AD7=$Z$18,OR(AD12=$AH$19,AD12=$AV$19,AB12=$AH$20,AB12=$AV$20)),"W &gt;",AND(AD7=$BC$18,OR(AD12=$AH$19,AD12=$AV$19,AB12=$AH$20,AB12=$AV$20)),"X &gt;&gt;",TRUE,"")</f>
        <v/>
      </c>
      <c r="AG7" s="645" t="str">
        <f ca="1">IF(
$C$3="TODAY",
_xlfn.IFS(
AND($AA$20=AH4,
OR(
AND(WEEKDAY($AO$20,2)=1,$CE$10=1,$BX$23&lt;&gt;"HOL"),
AND(WEEKDAY($AO$20,2)=2,$CF$10=2,$BX$25&lt;&gt;"HOL"),
AND(WEEKDAY($AO$20,2)=3,$CG$10=3,$BX$27&lt;&gt;"HOL"),
AND(WEEKDAY($AO$20,2)=4,$CH$10=4,$BX$29&lt;&gt;"HOL"),
AND(WEEKDAY($AO$20,2)=5,$CI$10=5,$BX$31&lt;&gt;"HOL"),
AND(WEEKDAY($AO$20,2)=6,$CJ$10=6),
AND(WEEKDAY($AO$20,2)=7,$CK$10=7)
)
),$AB$18,
AND($AD$20=AH4,
OR(
AND(WEEKDAY($AO$20,2)=1,$CE$14=1,$BX$23&lt;&gt;"HOL"),
AND(WEEKDAY($AO$20,2)=2,$CF$14=2,$BX$25&lt;&gt;"HOL"),
AND(WEEKDAY($AO$20,2)=3,$CG$14=3,$BX$27&lt;&gt;"HOL"),
AND(WEEKDAY($AO$20,2)=4,$CH$14=4,$BX$29&lt;&gt;"HOL"),
AND(WEEKDAY($AO$20,2)=5,$CI$14=5,$BX$31&lt;&gt;"HOL"),
AND(WEEKDAY($AO$20,2)=6,$CJ$14=6),
AND(WEEKDAY($AO$20,2)=7,$CK$14=7)
)
),$AB$18,
AND($BF$20=AH4,
OR(
AND(WEEKDAY($AO$20,2)=1,$CP$10=1,$BX$23&lt;&gt;"HOL"),
AND(WEEKDAY($AO$20,2)=2,$CQ$10=2,$BX$25&lt;&gt;"HOL"),
AND(WEEKDAY($AO$20,2)=3,$CR$10=3,$BX$27&lt;&gt;"HOL"),
AND(WEEKDAY($AO$20,2)=4,$CS$10=4,$BX$29&lt;&gt;"HOL"),
AND(WEEKDAY($AO$20,2)=5,$CT$10=5,$BX$31&lt;&gt;"HOL"),
AND(WEEKDAY($AO$20,2)=6,$CU$10=6),
AND(WEEKDAY($AO$20,2)=7,$CV$10=7)
)
),$BE$18,
AND($BC$20=AH4,
OR(
AND(WEEKDAY($AO$20,2)=1,$CP$14=1,$BX$23&lt;&gt;"HOL"),
AND(WEEKDAY($AO$20,2)=2,$CQ$14=2,$BX$25&lt;&gt;"HOL"),
AND(WEEKDAY($AO$20,2)=3,$CR$14=3,$BX$27&lt;&gt;"HOL"),
AND(WEEKDAY($AO$20,2)=4,$CS$14=4,$BX$29&lt;&gt;"HOL"),
AND(WEEKDAY($AO$20,2)=5,$CT$14=5,$BX$31&lt;&gt;"HOL"),
AND(WEEKDAY($AO$20,2)=6,$CU$14=6),
AND(WEEKDAY($AO$20,2)=7,$CV$14=7)
)
),$BE$18,
TRUE,""
),
_xlfn.IFS(
AND($AA$20=AH4,
OR(
AND(WEEKDAY($AO$20+1,2)=1,$CE$10=1,$BX$23&lt;&gt;"HOL"),
AND(WEEKDAY($AO$20+1,2)=2,$CF$10=2,$BX$25&lt;&gt;"HOL"),
AND(WEEKDAY($AO$20+1,2)=3,$CG$10=3,$BX$27&lt;&gt;"HOL"),
AND(WEEKDAY($AO$20+1,2)=4,$CH$10=4,$BX$29&lt;&gt;"HOL"),
AND(WEEKDAY($AO$20+1,2)=5,$CI$10=5,$BX$31&lt;&gt;"HOL"),
AND(WEEKDAY($AO$20+1,2)=6,$CJ$10=6),
AND(WEEKDAY($AO$20+1,2)=7,$CK$10=7)
)
),$AB$18,
AND($AD$20=AH4,
OR(
AND(WEEKDAY($AO$20+1,2)=1,$CE$14=1,$BX$23&lt;&gt;"HOL"),
AND(WEEKDAY($AO$20+1,2)=2,$CF$14=2,$BX$25&lt;&gt;"HOL"),
AND(WEEKDAY($AO$20+1,2)=3,$CG$14=3,$BX$27&lt;&gt;"HOL"),
AND(WEEKDAY($AO$20+1,2)=4,$CH$14=4,$BX$29&lt;&gt;"HOL"),
AND(WEEKDAY($AO$20+1,2)=5,$CI$14=5,$BX$31&lt;&gt;"HOL"),
AND(WEEKDAY($AO$20+1,2)=6,$CJ$14=6),
AND(WEEKDAY($AO$20+1,2)=7,$CK$14=7)
)
),$AB$18,
AND($BF$20=AH4,
OR(
AND(WEEKDAY($AO$20+1,2)=1,$CP$10=1,$BX$23&lt;&gt;"HOL"),
AND(WEEKDAY($AO$20+1,2)=2,$CQ$10=2,$BX$25&lt;&gt;"HOL"),
AND(WEEKDAY($AO$20+1,2)=3,$CR$10=3,$BX$27&lt;&gt;"HOL"),
AND(WEEKDAY($AO$20+1,2)=4,$CS$10=4,$BX$29&lt;&gt;"HOL"),
AND(WEEKDAY($AO$20+1,2)=5,$CT$10=5,$BX$31&lt;&gt;"HOL"),
AND(WEEKDAY($AO$20+1,2)=6,$CU$10=6),
AND(WEEKDAY($AO$20+1,2)=7,$CV$10=7)
)
),$BE$18,
AND($BC$20=AH4,
OR(
AND(WEEKDAY($AO$20+1,2)=1,$CP$14=1,$BX$23&lt;&gt;"HOL"),
AND(WEEKDAY($AO$20+1,2)=2,$CQ$14=2,$BX$25&lt;&gt;"HOL"),
AND(WEEKDAY($AO$20+1,2)=3,$CR$14=3,$BX$27&lt;&gt;"HOL"),
AND(WEEKDAY($AO$20+1,2)=4,$CS$14=4,$BX$29&lt;&gt;"HOL"),
AND(WEEKDAY($AO$20+1,2)=5,$CT$14=5,$BX$31&lt;&gt;"HOL"),
AND(WEEKDAY($AO$20+1,2)=6,$CU$14=6),
AND(WEEKDAY($AO$20+1,2)=7,$CV$14=7)
)
),$BE$18,
TRUE,""
)
)</f>
        <v/>
      </c>
      <c r="AH7" s="642" t="str">
        <f ca="1">IF(
$C$3="TODAY",
_xlfn.IFS(
AND($Y$20=AH4,
OR(
AND(WEEKDAY($AO$20,2)=1,$CE$10=1,$BX$23&lt;&gt;"HOL"),
AND(WEEKDAY($AO$20,2)=2,$CF$10=2,$BX$25&lt;&gt;"HOL"),
AND(WEEKDAY($AO$20,2)=3,$CG$10=3,$BX$27&lt;&gt;"HOL"),
AND(WEEKDAY($AO$20,2)=4,$CH$10=4,$BX$29&lt;&gt;"HOL"),
AND(WEEKDAY($AO$20,2)=5,$CI$10=5,$BX$31&lt;&gt;"HOL"),
AND(WEEKDAY($AO$20,2)=6,$CJ$10=6),
AND(WEEKDAY($AO$20,2)=7,$CK$10=7)
)
),$Z$18,
AND($AB$20=AH4,
OR(
AND(WEEKDAY($AO$20,2)=1,$CE$14=1,$BX$23&lt;&gt;"HOL"),
AND(WEEKDAY($AO$20,2)=2,$CF$14=2,$BX$25&lt;&gt;"HOL"),
AND(WEEKDAY($AO$20,2)=3,$CG$14=3,$BX$27&lt;&gt;"HOL"),
AND(WEEKDAY($AO$20,2)=4,$CH$14=4,$BX$29&lt;&gt;"HOL"),
AND(WEEKDAY($AO$20,2)=5,$CI$14=5,$BX$31&lt;&gt;"HOL"),
AND(WEEKDAY($AO$20,2)=6,$CJ$14=6),
AND(WEEKDAY($AO$20,2)=7,$CK$14=7)
)
),$Z$18,
AND($BD$20=AH4,
OR(
AND(WEEKDAY($AO$20,2)=1,$CP$10=1,$BX$23&lt;&gt;"HOL"),
AND(WEEKDAY($AO$20,2)=2,$CQ$10=2,$BX$25&lt;&gt;"HOL"),
AND(WEEKDAY($AO$20,2)=3,$CR$10=3,$BX$27&lt;&gt;"HOL"),
AND(WEEKDAY($AO$20,2)=4,$CS$10=4,$BX$29&lt;&gt;"HOL"),
AND(WEEKDAY($AO$20,2)=5,$CT$10=5,$BX$31&lt;&gt;"HOL"),
AND(WEEKDAY($AO$20,2)=6,$CU$10=6),
AND(WEEKDAY($AO$20,2)=7,$CV$10=7)
)
),$BC$18,
AND($BA$20=AH4,
OR(
AND(WEEKDAY($AO$20,2)=1,$CP$14=1,$BX$23&lt;&gt;"HOL"),
AND(WEEKDAY($AO$20,2)=2,$CQ$14=2,$BX$25&lt;&gt;"HOL"),
AND(WEEKDAY($AO$20,2)=3,$CR$14=3,$BX$27&lt;&gt;"HOL"),
AND(WEEKDAY($AO$20,2)=4,$CS$14=4,$BX$29&lt;&gt;"HOL"),
AND(WEEKDAY($AO$20,2)=5,$CT$14=5,$BX$31&lt;&gt;"HOL"),
AND(WEEKDAY($AO$20,2)=6,$CU$14=6),
AND(WEEKDAY($AO$20,2)=7,$CV$14=7)
)
),$BC$18,
TRUE,""
),
_xlfn.IFS(
AND($Y$20=AH4,
OR(
AND(WEEKDAY($AO$20+1,2)=1,$CE$10=1,$BX$23&lt;&gt;"HOL"),
AND(WEEKDAY($AO$20+1,2)=2,$CF$10=2,$BX$25&lt;&gt;"HOL"),
AND(WEEKDAY($AO$20+1,2)=3,$CG$10=3,$BX$27&lt;&gt;"HOL"),
AND(WEEKDAY($AO$20+1,2)=4,$CH$10=4,$BX$29&lt;&gt;"HOL"),
AND(WEEKDAY($AO$20+1,2)=5,$CI$10=5,$BX$31&lt;&gt;"HOL"),
AND(WEEKDAY($AO$20+1,2)=6,$CJ$10=6),
AND(WEEKDAY($AO$20+1,2)=7,$CK$10=7)
)
),$Z$18,
AND($AB$20=AH4,
OR(
AND(WEEKDAY($AO$20+1,2)=1,$CE$14=1,$BX$23&lt;&gt;"HOL"),
AND(WEEKDAY($AO$20+1,2)=2,$CF$14=2,$BX$25&lt;&gt;"HOL"),
AND(WEEKDAY($AO$20+1,2)=3,$CG$14=3,$BX$27&lt;&gt;"HOL"),
AND(WEEKDAY($AO$20+1,2)=4,$CH$14=4,$BX$29&lt;&gt;"HOL"),
AND(WEEKDAY($AO$20+1,2)=5,$CI$14=5,$BX$31&lt;&gt;"HOL"),
AND(WEEKDAY($AO$20+1,2)=6,$CJ$14=6),
AND(WEEKDAY($AO$20+1,2)=7,$CK$14=7)
)
),$Z$18,
AND($BD$20=AH4,
OR(
AND(WEEKDAY($AO$20+1,2)=1,$CP$10=1,$BX$23&lt;&gt;"HOL"),
AND(WEEKDAY($AO$20+1,2)=2,$CQ$10=2,$BX$25&lt;&gt;"HOL"),
AND(WEEKDAY($AO$20+1,2)=3,$CR$10=3,$BX$27&lt;&gt;"HOL"),
AND(WEEKDAY($AO$20+1,2)=4,$CS$10=4,$BX$29&lt;&gt;"HOL"),
AND(WEEKDAY($AO$20+1,2)=5,$CT$10=5,$BX$31&lt;&gt;"HOL"),
AND(WEEKDAY($AO$20+1,2)=6,$CU$10=6),
AND(WEEKDAY($AO$20+1,2)=7,$CV$10=7)
)
),$BC$18,
AND($BA$20=AH4,
OR(
AND(WEEKDAY($AO$20+1,2)=1,$CP$14=1,$BX$23&lt;&gt;"HOL"),
AND(WEEKDAY($AO$20+1,2)=2,$CQ$14=2,$BX$25&lt;&gt;"HOL"),
AND(WEEKDAY($AO$20+1,2)=3,$CR$14=3,$BX$27&lt;&gt;"HOL"),
AND(WEEKDAY($AO$20+1,2)=4,$CS$14=4,$BX$29&lt;&gt;"HOL"),
AND(WEEKDAY($AO$20+1,2)=5,$CT$14=5,$BX$31&lt;&gt;"HOL"),
AND(WEEKDAY($AO$20+1,2)=6,$CU$14=6),
AND(WEEKDAY($AO$20+1,2)=7,$CV$14=7)
)
),$BC$18,
TRUE,""
)
)</f>
        <v/>
      </c>
      <c r="AI7" s="646"/>
      <c r="AJ7" s="646" t="str">
        <f ca="1">_xlfn.IFS(AND(AH7=$Z$18,OR(AH12=$AH$19,AH12=$AV$19,AF12=$AH$20,AF12=$AV$20)),"W &gt;",AND(AH7=$BC$18,OR(AH12=$AH$19,AH12=$AV$19,AF12=$AH$20,AF12=$AV$20)),"X &gt;&gt;",TRUE,"")</f>
        <v/>
      </c>
      <c r="AK7" s="645" t="str">
        <f ca="1">IF(
$C$3="TODAY",
_xlfn.IFS(
AND($AA$20=AL4,
OR(
AND(WEEKDAY($AO$20,2)=1,$CE$10=1,$BX$23&lt;&gt;"HOL"),
AND(WEEKDAY($AO$20,2)=2,$CF$10=2,$BX$25&lt;&gt;"HOL"),
AND(WEEKDAY($AO$20,2)=3,$CG$10=3,$BX$27&lt;&gt;"HOL"),
AND(WEEKDAY($AO$20,2)=4,$CH$10=4,$BX$29&lt;&gt;"HOL"),
AND(WEEKDAY($AO$20,2)=5,$CI$10=5,$BX$31&lt;&gt;"HOL"),
AND(WEEKDAY($AO$20,2)=6,$CJ$10=6),
AND(WEEKDAY($AO$20,2)=7,$CK$10=7)
)
),$AB$18,
AND($AD$20=AL4,
OR(
AND(WEEKDAY($AO$20,2)=1,$CE$14=1,$BX$23&lt;&gt;"HOL"),
AND(WEEKDAY($AO$20,2)=2,$CF$14=2,$BX$25&lt;&gt;"HOL"),
AND(WEEKDAY($AO$20,2)=3,$CG$14=3,$BX$27&lt;&gt;"HOL"),
AND(WEEKDAY($AO$20,2)=4,$CH$14=4,$BX$29&lt;&gt;"HOL"),
AND(WEEKDAY($AO$20,2)=5,$CI$14=5,$BX$31&lt;&gt;"HOL"),
AND(WEEKDAY($AO$20,2)=6,$CJ$14=6),
AND(WEEKDAY($AO$20,2)=7,$CK$14=7)
)
),$AB$18,
AND($BF$20=AL4,
OR(
AND(WEEKDAY($AO$20,2)=1,$CP$10=1,$BX$23&lt;&gt;"HOL"),
AND(WEEKDAY($AO$20,2)=2,$CQ$10=2,$BX$25&lt;&gt;"HOL"),
AND(WEEKDAY($AO$20,2)=3,$CR$10=3,$BX$27&lt;&gt;"HOL"),
AND(WEEKDAY($AO$20,2)=4,$CS$10=4,$BX$29&lt;&gt;"HOL"),
AND(WEEKDAY($AO$20,2)=5,$CT$10=5,$BX$31&lt;&gt;"HOL"),
AND(WEEKDAY($AO$20,2)=6,$CU$10=6),
AND(WEEKDAY($AO$20,2)=7,$CV$10=7)
)
),$BE$18,
AND($BC$20=AL4,
OR(
AND(WEEKDAY($AO$20,2)=1,$CP$14=1,$BX$23&lt;&gt;"HOL"),
AND(WEEKDAY($AO$20,2)=2,$CQ$14=2,$BX$25&lt;&gt;"HOL"),
AND(WEEKDAY($AO$20,2)=3,$CR$14=3,$BX$27&lt;&gt;"HOL"),
AND(WEEKDAY($AO$20,2)=4,$CS$14=4,$BX$29&lt;&gt;"HOL"),
AND(WEEKDAY($AO$20,2)=5,$CT$14=5,$BX$31&lt;&gt;"HOL"),
AND(WEEKDAY($AO$20,2)=6,$CU$14=6),
AND(WEEKDAY($AO$20,2)=7,$CV$14=7)
)
),$BE$18,
TRUE,""
),
_xlfn.IFS(
AND($AA$20=AL4,
OR(
AND(WEEKDAY($AO$20+1,2)=1,$CE$10=1,$BX$23&lt;&gt;"HOL"),
AND(WEEKDAY($AO$20+1,2)=2,$CF$10=2,$BX$25&lt;&gt;"HOL"),
AND(WEEKDAY($AO$20+1,2)=3,$CG$10=3,$BX$27&lt;&gt;"HOL"),
AND(WEEKDAY($AO$20+1,2)=4,$CH$10=4,$BX$29&lt;&gt;"HOL"),
AND(WEEKDAY($AO$20+1,2)=5,$CI$10=5,$BX$31&lt;&gt;"HOL"),
AND(WEEKDAY($AO$20+1,2)=6,$CJ$10=6),
AND(WEEKDAY($AO$20+1,2)=7,$CK$10=7)
)
),$AB$18,
AND($AD$20=AL4,
OR(
AND(WEEKDAY($AO$20+1,2)=1,$CE$14=1,$BX$23&lt;&gt;"HOL"),
AND(WEEKDAY($AO$20+1,2)=2,$CF$14=2,$BX$25&lt;&gt;"HOL"),
AND(WEEKDAY($AO$20+1,2)=3,$CG$14=3,$BX$27&lt;&gt;"HOL"),
AND(WEEKDAY($AO$20+1,2)=4,$CH$14=4,$BX$29&lt;&gt;"HOL"),
AND(WEEKDAY($AO$20+1,2)=5,$CI$14=5,$BX$31&lt;&gt;"HOL"),
AND(WEEKDAY($AO$20+1,2)=6,$CJ$14=6),
AND(WEEKDAY($AO$20+1,2)=7,$CK$14=7)
)
),$AB$18,
AND($BF$20=AL4,
OR(
AND(WEEKDAY($AO$20+1,2)=1,$CP$10=1,$BX$23&lt;&gt;"HOL"),
AND(WEEKDAY($AO$20+1,2)=2,$CQ$10=2,$BX$25&lt;&gt;"HOL"),
AND(WEEKDAY($AO$20+1,2)=3,$CR$10=3,$BX$27&lt;&gt;"HOL"),
AND(WEEKDAY($AO$20+1,2)=4,$CS$10=4,$BX$29&lt;&gt;"HOL"),
AND(WEEKDAY($AO$20+1,2)=5,$CT$10=5,$BX$31&lt;&gt;"HOL"),
AND(WEEKDAY($AO$20+1,2)=6,$CU$10=6),
AND(WEEKDAY($AO$20+1,2)=7,$CV$10=7)
)
),$BE$18,
AND($BC$20=AL4,
OR(
AND(WEEKDAY($AO$20+1,2)=1,$CP$14=1,$BX$23&lt;&gt;"HOL"),
AND(WEEKDAY($AO$20+1,2)=2,$CQ$14=2,$BX$25&lt;&gt;"HOL"),
AND(WEEKDAY($AO$20+1,2)=3,$CR$14=3,$BX$27&lt;&gt;"HOL"),
AND(WEEKDAY($AO$20+1,2)=4,$CS$14=4,$BX$29&lt;&gt;"HOL"),
AND(WEEKDAY($AO$20+1,2)=5,$CT$14=5,$BX$31&lt;&gt;"HOL"),
AND(WEEKDAY($AO$20+1,2)=6,$CU$14=6),
AND(WEEKDAY($AO$20+1,2)=7,$CV$14=7)
)
),$BE$18,
TRUE,""
)
)</f>
        <v/>
      </c>
      <c r="AL7" s="642" t="str">
        <f ca="1">IF(
$C$3="TODAY",
_xlfn.IFS(
AND($Y$20=AL4,
OR(
AND(WEEKDAY($AO$20,2)=1,$CE$10=1,$BX$23&lt;&gt;"HOL"),
AND(WEEKDAY($AO$20,2)=2,$CF$10=2,$BX$25&lt;&gt;"HOL"),
AND(WEEKDAY($AO$20,2)=3,$CG$10=3,$BX$27&lt;&gt;"HOL"),
AND(WEEKDAY($AO$20,2)=4,$CH$10=4,$BX$29&lt;&gt;"HOL"),
AND(WEEKDAY($AO$20,2)=5,$CI$10=5,$BX$31&lt;&gt;"HOL"),
AND(WEEKDAY($AO$20,2)=6,$CJ$10=6),
AND(WEEKDAY($AO$20,2)=7,$CK$10=7)
)
),$Z$18,
AND($AB$20=AL4,
OR(
AND(WEEKDAY($AO$20,2)=1,$CE$14=1,$BX$23&lt;&gt;"HOL"),
AND(WEEKDAY($AO$20,2)=2,$CF$14=2,$BX$25&lt;&gt;"HOL"),
AND(WEEKDAY($AO$20,2)=3,$CG$14=3,$BX$27&lt;&gt;"HOL"),
AND(WEEKDAY($AO$20,2)=4,$CH$14=4,$BX$29&lt;&gt;"HOL"),
AND(WEEKDAY($AO$20,2)=5,$CI$14=5,$BX$31&lt;&gt;"HOL"),
AND(WEEKDAY($AO$20,2)=6,$CJ$14=6),
AND(WEEKDAY($AO$20,2)=7,$CK$14=7)
)
),$Z$18,
AND($BD$20=AL4,
OR(
AND(WEEKDAY($AO$20,2)=1,$CP$10=1,$BX$23&lt;&gt;"HOL"),
AND(WEEKDAY($AO$20,2)=2,$CQ$10=2,$BX$25&lt;&gt;"HOL"),
AND(WEEKDAY($AO$20,2)=3,$CR$10=3,$BX$27&lt;&gt;"HOL"),
AND(WEEKDAY($AO$20,2)=4,$CS$10=4,$BX$29&lt;&gt;"HOL"),
AND(WEEKDAY($AO$20,2)=5,$CT$10=5,$BX$31&lt;&gt;"HOL"),
AND(WEEKDAY($AO$20,2)=6,$CU$10=6),
AND(WEEKDAY($AO$20,2)=7,$CV$10=7)
)
),$BC$18,
AND($BA$20=AL4,
OR(
AND(WEEKDAY($AO$20,2)=1,$CP$14=1,$BX$23&lt;&gt;"HOL"),
AND(WEEKDAY($AO$20,2)=2,$CQ$14=2,$BX$25&lt;&gt;"HOL"),
AND(WEEKDAY($AO$20,2)=3,$CR$14=3,$BX$27&lt;&gt;"HOL"),
AND(WEEKDAY($AO$20,2)=4,$CS$14=4,$BX$29&lt;&gt;"HOL"),
AND(WEEKDAY($AO$20,2)=5,$CT$14=5,$BX$31&lt;&gt;"HOL"),
AND(WEEKDAY($AO$20,2)=6,$CU$14=6),
AND(WEEKDAY($AO$20,2)=7,$CV$14=7)
)
),$BC$18,
TRUE,""
),
_xlfn.IFS(
AND($Y$20=AL4,
OR(
AND(WEEKDAY($AO$20+1,2)=1,$CE$10=1,$BX$23&lt;&gt;"HOL"),
AND(WEEKDAY($AO$20+1,2)=2,$CF$10=2,$BX$25&lt;&gt;"HOL"),
AND(WEEKDAY($AO$20+1,2)=3,$CG$10=3,$BX$27&lt;&gt;"HOL"),
AND(WEEKDAY($AO$20+1,2)=4,$CH$10=4,$BX$29&lt;&gt;"HOL"),
AND(WEEKDAY($AO$20+1,2)=5,$CI$10=5,$BX$31&lt;&gt;"HOL"),
AND(WEEKDAY($AO$20+1,2)=6,$CJ$10=6),
AND(WEEKDAY($AO$20+1,2)=7,$CK$10=7)
)
),$Z$18,
AND($AB$20=AL4,
OR(
AND(WEEKDAY($AO$20+1,2)=1,$CE$14=1,$BX$23&lt;&gt;"HOL"),
AND(WEEKDAY($AO$20+1,2)=2,$CF$14=2,$BX$25&lt;&gt;"HOL"),
AND(WEEKDAY($AO$20+1,2)=3,$CG$14=3,$BX$27&lt;&gt;"HOL"),
AND(WEEKDAY($AO$20+1,2)=4,$CH$14=4,$BX$29&lt;&gt;"HOL"),
AND(WEEKDAY($AO$20+1,2)=5,$CI$14=5,$BX$31&lt;&gt;"HOL"),
AND(WEEKDAY($AO$20+1,2)=6,$CJ$14=6),
AND(WEEKDAY($AO$20+1,2)=7,$CK$14=7)
)
),$Z$18,
AND($BD$20=AL4,
OR(
AND(WEEKDAY($AO$20+1,2)=1,$CP$10=1,$BX$23&lt;&gt;"HOL"),
AND(WEEKDAY($AO$20+1,2)=2,$CQ$10=2,$BX$25&lt;&gt;"HOL"),
AND(WEEKDAY($AO$20+1,2)=3,$CR$10=3,$BX$27&lt;&gt;"HOL"),
AND(WEEKDAY($AO$20+1,2)=4,$CS$10=4,$BX$29&lt;&gt;"HOL"),
AND(WEEKDAY($AO$20+1,2)=5,$CT$10=5,$BX$31&lt;&gt;"HOL"),
AND(WEEKDAY($AO$20+1,2)=6,$CU$10=6),
AND(WEEKDAY($AO$20+1,2)=7,$CV$10=7)
)
),$BC$18,
AND($BA$20=AL4,
OR(
AND(WEEKDAY($AO$20+1,2)=1,$CP$14=1,$BX$23&lt;&gt;"HOL"),
AND(WEEKDAY($AO$20+1,2)=2,$CQ$14=2,$BX$25&lt;&gt;"HOL"),
AND(WEEKDAY($AO$20+1,2)=3,$CR$14=3,$BX$27&lt;&gt;"HOL"),
AND(WEEKDAY($AO$20+1,2)=4,$CS$14=4,$BX$29&lt;&gt;"HOL"),
AND(WEEKDAY($AO$20+1,2)=5,$CT$14=5,$BX$31&lt;&gt;"HOL"),
AND(WEEKDAY($AO$20+1,2)=6,$CU$14=6),
AND(WEEKDAY($AO$20+1,2)=7,$CV$14=7)
)
),$BC$18,
TRUE,""
)
)</f>
        <v/>
      </c>
      <c r="AM7" s="646"/>
      <c r="AN7" s="646" t="str">
        <f ca="1">_xlfn.IFS(AND(AL7=$Z$18,OR(AL12=$AH$19,AL12=$AV$19,AJ12=$AH$20,AJ12=$AV$20)),"W &gt;",AND(AL7=$BC$18,OR(AL12=$AH$19,AL12=$AV$19,AJ12=$AH$20,AJ12=$AV$20)),"X &gt;&gt;",TRUE,"")</f>
        <v/>
      </c>
      <c r="AO7" s="645" t="str">
        <f ca="1">IF(
$C$3="TODAY",
_xlfn.IFS(
AND($AA$20=AP4,
OR(
AND(WEEKDAY($AO$20,2)=1,$CE$10=1,$BX$23&lt;&gt;"HOL"),
AND(WEEKDAY($AO$20,2)=2,$CF$10=2,$BX$25&lt;&gt;"HOL"),
AND(WEEKDAY($AO$20,2)=3,$CG$10=3,$BX$27&lt;&gt;"HOL"),
AND(WEEKDAY($AO$20,2)=4,$CH$10=4,$BX$29&lt;&gt;"HOL"),
AND(WEEKDAY($AO$20,2)=5,$CI$10=5,$BX$31&lt;&gt;"HOL"),
AND(WEEKDAY($AO$20,2)=6,$CJ$10=6),
AND(WEEKDAY($AO$20,2)=7,$CK$10=7)
)
),$AB$18,
AND($AD$20=AP4,
OR(
AND(WEEKDAY($AO$20,2)=1,$CE$14=1,$BX$23&lt;&gt;"HOL"),
AND(WEEKDAY($AO$20,2)=2,$CF$14=2,$BX$25&lt;&gt;"HOL"),
AND(WEEKDAY($AO$20,2)=3,$CG$14=3,$BX$27&lt;&gt;"HOL"),
AND(WEEKDAY($AO$20,2)=4,$CH$14=4,$BX$29&lt;&gt;"HOL"),
AND(WEEKDAY($AO$20,2)=5,$CI$14=5,$BX$31&lt;&gt;"HOL"),
AND(WEEKDAY($AO$20,2)=6,$CJ$14=6),
AND(WEEKDAY($AO$20,2)=7,$CK$14=7)
)
),$AB$18,
AND($BF$20=AP4,
OR(
AND(WEEKDAY($AO$20,2)=1,$CP$10=1,$BX$23&lt;&gt;"HOL"),
AND(WEEKDAY($AO$20,2)=2,$CQ$10=2,$BX$25&lt;&gt;"HOL"),
AND(WEEKDAY($AO$20,2)=3,$CR$10=3,$BX$27&lt;&gt;"HOL"),
AND(WEEKDAY($AO$20,2)=4,$CS$10=4,$BX$29&lt;&gt;"HOL"),
AND(WEEKDAY($AO$20,2)=5,$CT$10=5,$BX$31&lt;&gt;"HOL"),
AND(WEEKDAY($AO$20,2)=6,$CU$10=6),
AND(WEEKDAY($AO$20,2)=7,$CV$10=7)
)
),$BE$18,
AND($BC$20=AP4,
OR(
AND(WEEKDAY($AO$20,2)=1,$CP$14=1,$BX$23&lt;&gt;"HOL"),
AND(WEEKDAY($AO$20,2)=2,$CQ$14=2,$BX$25&lt;&gt;"HOL"),
AND(WEEKDAY($AO$20,2)=3,$CR$14=3,$BX$27&lt;&gt;"HOL"),
AND(WEEKDAY($AO$20,2)=4,$CS$14=4,$BX$29&lt;&gt;"HOL"),
AND(WEEKDAY($AO$20,2)=5,$CT$14=5,$BX$31&lt;&gt;"HOL"),
AND(WEEKDAY($AO$20,2)=6,$CU$14=6),
AND(WEEKDAY($AO$20,2)=7,$CV$14=7)
)
),$BE$18,
TRUE,""
),
_xlfn.IFS(
AND($AA$20=AP4,
OR(
AND(WEEKDAY($AO$20+1,2)=1,$CE$10=1,$BX$23&lt;&gt;"HOL"),
AND(WEEKDAY($AO$20+1,2)=2,$CF$10=2,$BX$25&lt;&gt;"HOL"),
AND(WEEKDAY($AO$20+1,2)=3,$CG$10=3,$BX$27&lt;&gt;"HOL"),
AND(WEEKDAY($AO$20+1,2)=4,$CH$10=4,$BX$29&lt;&gt;"HOL"),
AND(WEEKDAY($AO$20+1,2)=5,$CI$10=5,$BX$31&lt;&gt;"HOL"),
AND(WEEKDAY($AO$20+1,2)=6,$CJ$10=6),
AND(WEEKDAY($AO$20+1,2)=7,$CK$10=7)
)
),$AB$18,
AND($AD$20=AP4,
OR(
AND(WEEKDAY($AO$20+1,2)=1,$CE$14=1,$BX$23&lt;&gt;"HOL"),
AND(WEEKDAY($AO$20+1,2)=2,$CF$14=2,$BX$25&lt;&gt;"HOL"),
AND(WEEKDAY($AO$20+1,2)=3,$CG$14=3,$BX$27&lt;&gt;"HOL"),
AND(WEEKDAY($AO$20+1,2)=4,$CH$14=4,$BX$29&lt;&gt;"HOL"),
AND(WEEKDAY($AO$20+1,2)=5,$CI$14=5,$BX$31&lt;&gt;"HOL"),
AND(WEEKDAY($AO$20+1,2)=6,$CJ$14=6),
AND(WEEKDAY($AO$20+1,2)=7,$CK$14=7)
)
),$AB$18,
AND($BF$20=AP4,
OR(
AND(WEEKDAY($AO$20+1,2)=1,$CP$10=1,$BX$23&lt;&gt;"HOL"),
AND(WEEKDAY($AO$20+1,2)=2,$CQ$10=2,$BX$25&lt;&gt;"HOL"),
AND(WEEKDAY($AO$20+1,2)=3,$CR$10=3,$BX$27&lt;&gt;"HOL"),
AND(WEEKDAY($AO$20+1,2)=4,$CS$10=4,$BX$29&lt;&gt;"HOL"),
AND(WEEKDAY($AO$20+1,2)=5,$CT$10=5,$BX$31&lt;&gt;"HOL"),
AND(WEEKDAY($AO$20+1,2)=6,$CU$10=6),
AND(WEEKDAY($AO$20+1,2)=7,$CV$10=7)
)
),$BE$18,
AND($BC$20=AP4,
OR(
AND(WEEKDAY($AO$20+1,2)=1,$CP$14=1,$BX$23&lt;&gt;"HOL"),
AND(WEEKDAY($AO$20+1,2)=2,$CQ$14=2,$BX$25&lt;&gt;"HOL"),
AND(WEEKDAY($AO$20+1,2)=3,$CR$14=3,$BX$27&lt;&gt;"HOL"),
AND(WEEKDAY($AO$20+1,2)=4,$CS$14=4,$BX$29&lt;&gt;"HOL"),
AND(WEEKDAY($AO$20+1,2)=5,$CT$14=5,$BX$31&lt;&gt;"HOL"),
AND(WEEKDAY($AO$20+1,2)=6,$CU$14=6),
AND(WEEKDAY($AO$20+1,2)=7,$CV$14=7)
)
),$BE$18,
TRUE,""
)
)</f>
        <v/>
      </c>
      <c r="AP7" s="642" t="str">
        <f ca="1">IF(
$C$3="TODAY",
_xlfn.IFS(
AND($Y$20=AP4,
OR(
AND(WEEKDAY($AO$20,2)=1,$CE$10=1,$BX$23&lt;&gt;"HOL"),
AND(WEEKDAY($AO$20,2)=2,$CF$10=2,$BX$25&lt;&gt;"HOL"),
AND(WEEKDAY($AO$20,2)=3,$CG$10=3,$BX$27&lt;&gt;"HOL"),
AND(WEEKDAY($AO$20,2)=4,$CH$10=4,$BX$29&lt;&gt;"HOL"),
AND(WEEKDAY($AO$20,2)=5,$CI$10=5,$BX$31&lt;&gt;"HOL"),
AND(WEEKDAY($AO$20,2)=6,$CJ$10=6),
AND(WEEKDAY($AO$20,2)=7,$CK$10=7)
)
),$Z$18,
AND($AB$20=AP4,
OR(
AND(WEEKDAY($AO$20,2)=1,$CE$14=1,$BX$23&lt;&gt;"HOL"),
AND(WEEKDAY($AO$20,2)=2,$CF$14=2,$BX$25&lt;&gt;"HOL"),
AND(WEEKDAY($AO$20,2)=3,$CG$14=3,$BX$27&lt;&gt;"HOL"),
AND(WEEKDAY($AO$20,2)=4,$CH$14=4,$BX$29&lt;&gt;"HOL"),
AND(WEEKDAY($AO$20,2)=5,$CI$14=5,$BX$31&lt;&gt;"HOL"),
AND(WEEKDAY($AO$20,2)=6,$CJ$14=6),
AND(WEEKDAY($AO$20,2)=7,$CK$14=7)
)
),$Z$18,
AND($BD$20=AP4,
OR(
AND(WEEKDAY($AO$20,2)=1,$CP$10=1,$BX$23&lt;&gt;"HOL"),
AND(WEEKDAY($AO$20,2)=2,$CQ$10=2,$BX$25&lt;&gt;"HOL"),
AND(WEEKDAY($AO$20,2)=3,$CR$10=3,$BX$27&lt;&gt;"HOL"),
AND(WEEKDAY($AO$20,2)=4,$CS$10=4,$BX$29&lt;&gt;"HOL"),
AND(WEEKDAY($AO$20,2)=5,$CT$10=5,$BX$31&lt;&gt;"HOL"),
AND(WEEKDAY($AO$20,2)=6,$CU$10=6),
AND(WEEKDAY($AO$20,2)=7,$CV$10=7)
)
),$BC$18,
AND($BA$20=AP4,
OR(
AND(WEEKDAY($AO$20,2)=1,$CP$14=1,$BX$23&lt;&gt;"HOL"),
AND(WEEKDAY($AO$20,2)=2,$CQ$14=2,$BX$25&lt;&gt;"HOL"),
AND(WEEKDAY($AO$20,2)=3,$CR$14=3,$BX$27&lt;&gt;"HOL"),
AND(WEEKDAY($AO$20,2)=4,$CS$14=4,$BX$29&lt;&gt;"HOL"),
AND(WEEKDAY($AO$20,2)=5,$CT$14=5,$BX$31&lt;&gt;"HOL"),
AND(WEEKDAY($AO$20,2)=6,$CU$14=6),
AND(WEEKDAY($AO$20,2)=7,$CV$14=7)
)
),$BC$18,
TRUE,""
),
_xlfn.IFS(
AND($Y$20=AP4,
OR(
AND(WEEKDAY($AO$20+1,2)=1,$CE$10=1,$BX$23&lt;&gt;"HOL"),
AND(WEEKDAY($AO$20+1,2)=2,$CF$10=2,$BX$25&lt;&gt;"HOL"),
AND(WEEKDAY($AO$20+1,2)=3,$CG$10=3,$BX$27&lt;&gt;"HOL"),
AND(WEEKDAY($AO$20+1,2)=4,$CH$10=4,$BX$29&lt;&gt;"HOL"),
AND(WEEKDAY($AO$20+1,2)=5,$CI$10=5,$BX$31&lt;&gt;"HOL"),
AND(WEEKDAY($AO$20+1,2)=6,$CJ$10=6),
AND(WEEKDAY($AO$20+1,2)=7,$CK$10=7)
)
),$Z$18,
AND($AB$20=AP4,
OR(
AND(WEEKDAY($AO$20+1,2)=1,$CE$14=1,$BX$23&lt;&gt;"HOL"),
AND(WEEKDAY($AO$20+1,2)=2,$CF$14=2,$BX$25&lt;&gt;"HOL"),
AND(WEEKDAY($AO$20+1,2)=3,$CG$14=3,$BX$27&lt;&gt;"HOL"),
AND(WEEKDAY($AO$20+1,2)=4,$CH$14=4,$BX$29&lt;&gt;"HOL"),
AND(WEEKDAY($AO$20+1,2)=5,$CI$14=5,$BX$31&lt;&gt;"HOL"),
AND(WEEKDAY($AO$20+1,2)=6,$CJ$14=6),
AND(WEEKDAY($AO$20+1,2)=7,$CK$14=7)
)
),$Z$18,
AND($BD$20=AP4,
OR(
AND(WEEKDAY($AO$20+1,2)=1,$CP$10=1,$BX$23&lt;&gt;"HOL"),
AND(WEEKDAY($AO$20+1,2)=2,$CQ$10=2,$BX$25&lt;&gt;"HOL"),
AND(WEEKDAY($AO$20+1,2)=3,$CR$10=3,$BX$27&lt;&gt;"HOL"),
AND(WEEKDAY($AO$20+1,2)=4,$CS$10=4,$BX$29&lt;&gt;"HOL"),
AND(WEEKDAY($AO$20+1,2)=5,$CT$10=5,$BX$31&lt;&gt;"HOL"),
AND(WEEKDAY($AO$20+1,2)=6,$CU$10=6),
AND(WEEKDAY($AO$20+1,2)=7,$CV$10=7)
)
),$BC$18,
AND($BA$20=AP4,
OR(
AND(WEEKDAY($AO$20+1,2)=1,$CP$14=1,$BX$23&lt;&gt;"HOL"),
AND(WEEKDAY($AO$20+1,2)=2,$CQ$14=2,$BX$25&lt;&gt;"HOL"),
AND(WEEKDAY($AO$20+1,2)=3,$CR$14=3,$BX$27&lt;&gt;"HOL"),
AND(WEEKDAY($AO$20+1,2)=4,$CS$14=4,$BX$29&lt;&gt;"HOL"),
AND(WEEKDAY($AO$20+1,2)=5,$CT$14=5,$BX$31&lt;&gt;"HOL"),
AND(WEEKDAY($AO$20+1,2)=6,$CU$14=6),
AND(WEEKDAY($AO$20+1,2)=7,$CV$14=7)
)
),$BC$18,
TRUE,""
)
)</f>
        <v/>
      </c>
      <c r="AQ7" s="646"/>
      <c r="AR7" s="646" t="str">
        <f ca="1">_xlfn.IFS(AND(AP7=$Z$18,OR(AP12=$AH$19,AP12=$AV$19,AN12=$AH$20,AN12=$AV$20)),"W &gt;",AND(AP7=$BC$18,OR(AP12=$AH$19,AP12=$AV$19,AN12=$AH$20,AN12=$AV$20)),"X &gt;&gt;",TRUE,"")</f>
        <v/>
      </c>
      <c r="AS7" s="645" t="str">
        <f ca="1">IF(
$C$3="TODAY",
_xlfn.IFS(
AND($AA$20=AT4,
OR(
AND(WEEKDAY($AO$20,2)=1,$CE$10=1,$BX$23&lt;&gt;"HOL"),
AND(WEEKDAY($AO$20,2)=2,$CF$10=2,$BX$25&lt;&gt;"HOL"),
AND(WEEKDAY($AO$20,2)=3,$CG$10=3,$BX$27&lt;&gt;"HOL"),
AND(WEEKDAY($AO$20,2)=4,$CH$10=4,$BX$29&lt;&gt;"HOL"),
AND(WEEKDAY($AO$20,2)=5,$CI$10=5,$BX$31&lt;&gt;"HOL"),
AND(WEEKDAY($AO$20,2)=6,$CJ$10=6),
AND(WEEKDAY($AO$20,2)=7,$CK$10=7)
)
),$AB$18,
AND($AD$20=AT4,
OR(
AND(WEEKDAY($AO$20,2)=1,$CE$14=1,$BX$23&lt;&gt;"HOL"),
AND(WEEKDAY($AO$20,2)=2,$CF$14=2,$BX$25&lt;&gt;"HOL"),
AND(WEEKDAY($AO$20,2)=3,$CG$14=3,$BX$27&lt;&gt;"HOL"),
AND(WEEKDAY($AO$20,2)=4,$CH$14=4,$BX$29&lt;&gt;"HOL"),
AND(WEEKDAY($AO$20,2)=5,$CI$14=5,$BX$31&lt;&gt;"HOL"),
AND(WEEKDAY($AO$20,2)=6,$CJ$14=6),
AND(WEEKDAY($AO$20,2)=7,$CK$14=7)
)
),$AB$18,
AND($BF$20=AT4,
OR(
AND(WEEKDAY($AO$20,2)=1,$CP$10=1,$BX$23&lt;&gt;"HOL"),
AND(WEEKDAY($AO$20,2)=2,$CQ$10=2,$BX$25&lt;&gt;"HOL"),
AND(WEEKDAY($AO$20,2)=3,$CR$10=3,$BX$27&lt;&gt;"HOL"),
AND(WEEKDAY($AO$20,2)=4,$CS$10=4,$BX$29&lt;&gt;"HOL"),
AND(WEEKDAY($AO$20,2)=5,$CT$10=5,$BX$31&lt;&gt;"HOL"),
AND(WEEKDAY($AO$20,2)=6,$CU$10=6),
AND(WEEKDAY($AO$20,2)=7,$CV$10=7)
)
),$BE$18,
AND($BC$20=AT4,
OR(
AND(WEEKDAY($AO$20,2)=1,$CP$14=1,$BX$23&lt;&gt;"HOL"),
AND(WEEKDAY($AO$20,2)=2,$CQ$14=2,$BX$25&lt;&gt;"HOL"),
AND(WEEKDAY($AO$20,2)=3,$CR$14=3,$BX$27&lt;&gt;"HOL"),
AND(WEEKDAY($AO$20,2)=4,$CS$14=4,$BX$29&lt;&gt;"HOL"),
AND(WEEKDAY($AO$20,2)=5,$CT$14=5,$BX$31&lt;&gt;"HOL"),
AND(WEEKDAY($AO$20,2)=6,$CU$14=6),
AND(WEEKDAY($AO$20,2)=7,$CV$14=7)
)
),$BE$18,
TRUE,""
),
_xlfn.IFS(
AND($AA$20=AT4,
OR(
AND(WEEKDAY($AO$20+1,2)=1,$CE$10=1,$BX$23&lt;&gt;"HOL"),
AND(WEEKDAY($AO$20+1,2)=2,$CF$10=2,$BX$25&lt;&gt;"HOL"),
AND(WEEKDAY($AO$20+1,2)=3,$CG$10=3,$BX$27&lt;&gt;"HOL"),
AND(WEEKDAY($AO$20+1,2)=4,$CH$10=4,$BX$29&lt;&gt;"HOL"),
AND(WEEKDAY($AO$20+1,2)=5,$CI$10=5,$BX$31&lt;&gt;"HOL"),
AND(WEEKDAY($AO$20+1,2)=6,$CJ$10=6),
AND(WEEKDAY($AO$20+1,2)=7,$CK$10=7)
)
),$AB$18,
AND($AD$20=AT4,
OR(
AND(WEEKDAY($AO$20+1,2)=1,$CE$14=1,$BX$23&lt;&gt;"HOL"),
AND(WEEKDAY($AO$20+1,2)=2,$CF$14=2,$BX$25&lt;&gt;"HOL"),
AND(WEEKDAY($AO$20+1,2)=3,$CG$14=3,$BX$27&lt;&gt;"HOL"),
AND(WEEKDAY($AO$20+1,2)=4,$CH$14=4,$BX$29&lt;&gt;"HOL"),
AND(WEEKDAY($AO$20+1,2)=5,$CI$14=5,$BX$31&lt;&gt;"HOL"),
AND(WEEKDAY($AO$20+1,2)=6,$CJ$14=6),
AND(WEEKDAY($AO$20+1,2)=7,$CK$14=7)
)
),$AB$18,
AND($BF$20=AT4,
OR(
AND(WEEKDAY($AO$20+1,2)=1,$CP$10=1,$BX$23&lt;&gt;"HOL"),
AND(WEEKDAY($AO$20+1,2)=2,$CQ$10=2,$BX$25&lt;&gt;"HOL"),
AND(WEEKDAY($AO$20+1,2)=3,$CR$10=3,$BX$27&lt;&gt;"HOL"),
AND(WEEKDAY($AO$20+1,2)=4,$CS$10=4,$BX$29&lt;&gt;"HOL"),
AND(WEEKDAY($AO$20+1,2)=5,$CT$10=5,$BX$31&lt;&gt;"HOL"),
AND(WEEKDAY($AO$20+1,2)=6,$CU$10=6),
AND(WEEKDAY($AO$20+1,2)=7,$CV$10=7)
)
),$BE$18,
AND($BC$20=AT4,
OR(
AND(WEEKDAY($AO$20+1,2)=1,$CP$14=1,$BX$23&lt;&gt;"HOL"),
AND(WEEKDAY($AO$20+1,2)=2,$CQ$14=2,$BX$25&lt;&gt;"HOL"),
AND(WEEKDAY($AO$20+1,2)=3,$CR$14=3,$BX$27&lt;&gt;"HOL"),
AND(WEEKDAY($AO$20+1,2)=4,$CS$14=4,$BX$29&lt;&gt;"HOL"),
AND(WEEKDAY($AO$20+1,2)=5,$CT$14=5,$BX$31&lt;&gt;"HOL"),
AND(WEEKDAY($AO$20+1,2)=6,$CU$14=6),
AND(WEEKDAY($AO$20+1,2)=7,$CV$14=7)
)
),$BE$18,
TRUE,""
)
)</f>
        <v/>
      </c>
      <c r="AT7" s="642" t="str">
        <f ca="1">IF(
$C$3="TODAY",
_xlfn.IFS(
AND($Y$20=AT4,
OR(
AND(WEEKDAY($AO$20,2)=1,$CE$10=1,$BX$23&lt;&gt;"HOL"),
AND(WEEKDAY($AO$20,2)=2,$CF$10=2,$BX$25&lt;&gt;"HOL"),
AND(WEEKDAY($AO$20,2)=3,$CG$10=3,$BX$27&lt;&gt;"HOL"),
AND(WEEKDAY($AO$20,2)=4,$CH$10=4,$BX$29&lt;&gt;"HOL"),
AND(WEEKDAY($AO$20,2)=5,$CI$10=5,$BX$31&lt;&gt;"HOL"),
AND(WEEKDAY($AO$20,2)=6,$CJ$10=6),
AND(WEEKDAY($AO$20,2)=7,$CK$10=7)
)
),$Z$18,
AND($AB$20=AT4,
OR(
AND(WEEKDAY($AO$20,2)=1,$CE$14=1,$BX$23&lt;&gt;"HOL"),
AND(WEEKDAY($AO$20,2)=2,$CF$14=2,$BX$25&lt;&gt;"HOL"),
AND(WEEKDAY($AO$20,2)=3,$CG$14=3,$BX$27&lt;&gt;"HOL"),
AND(WEEKDAY($AO$20,2)=4,$CH$14=4,$BX$29&lt;&gt;"HOL"),
AND(WEEKDAY($AO$20,2)=5,$CI$14=5,$BX$31&lt;&gt;"HOL"),
AND(WEEKDAY($AO$20,2)=6,$CJ$14=6),
AND(WEEKDAY($AO$20,2)=7,$CK$14=7)
)
),$Z$18,
AND($BD$20=AT4,
OR(
AND(WEEKDAY($AO$20,2)=1,$CP$10=1,$BX$23&lt;&gt;"HOL"),
AND(WEEKDAY($AO$20,2)=2,$CQ$10=2,$BX$25&lt;&gt;"HOL"),
AND(WEEKDAY($AO$20,2)=3,$CR$10=3,$BX$27&lt;&gt;"HOL"),
AND(WEEKDAY($AO$20,2)=4,$CS$10=4,$BX$29&lt;&gt;"HOL"),
AND(WEEKDAY($AO$20,2)=5,$CT$10=5,$BX$31&lt;&gt;"HOL"),
AND(WEEKDAY($AO$20,2)=6,$CU$10=6),
AND(WEEKDAY($AO$20,2)=7,$CV$10=7)
)
),$BC$18,
AND($BA$20=AT4,
OR(
AND(WEEKDAY($AO$20,2)=1,$CP$14=1,$BX$23&lt;&gt;"HOL"),
AND(WEEKDAY($AO$20,2)=2,$CQ$14=2,$BX$25&lt;&gt;"HOL"),
AND(WEEKDAY($AO$20,2)=3,$CR$14=3,$BX$27&lt;&gt;"HOL"),
AND(WEEKDAY($AO$20,2)=4,$CS$14=4,$BX$29&lt;&gt;"HOL"),
AND(WEEKDAY($AO$20,2)=5,$CT$14=5,$BX$31&lt;&gt;"HOL"),
AND(WEEKDAY($AO$20,2)=6,$CU$14=6),
AND(WEEKDAY($AO$20,2)=7,$CV$14=7)
)
),$BC$18,
TRUE,""
),
_xlfn.IFS(
AND($Y$20=AT4,
OR(
AND(WEEKDAY($AO$20+1,2)=1,$CE$10=1,$BX$23&lt;&gt;"HOL"),
AND(WEEKDAY($AO$20+1,2)=2,$CF$10=2,$BX$25&lt;&gt;"HOL"),
AND(WEEKDAY($AO$20+1,2)=3,$CG$10=3,$BX$27&lt;&gt;"HOL"),
AND(WEEKDAY($AO$20+1,2)=4,$CH$10=4,$BX$29&lt;&gt;"HOL"),
AND(WEEKDAY($AO$20+1,2)=5,$CI$10=5,$BX$31&lt;&gt;"HOL"),
AND(WEEKDAY($AO$20+1,2)=6,$CJ$10=6),
AND(WEEKDAY($AO$20+1,2)=7,$CK$10=7)
)
),$Z$18,
AND($AB$20=AT4,
OR(
AND(WEEKDAY($AO$20+1,2)=1,$CE$14=1,$BX$23&lt;&gt;"HOL"),
AND(WEEKDAY($AO$20+1,2)=2,$CF$14=2,$BX$25&lt;&gt;"HOL"),
AND(WEEKDAY($AO$20+1,2)=3,$CG$14=3,$BX$27&lt;&gt;"HOL"),
AND(WEEKDAY($AO$20+1,2)=4,$CH$14=4,$BX$29&lt;&gt;"HOL"),
AND(WEEKDAY($AO$20+1,2)=5,$CI$14=5,$BX$31&lt;&gt;"HOL"),
AND(WEEKDAY($AO$20+1,2)=6,$CJ$14=6),
AND(WEEKDAY($AO$20+1,2)=7,$CK$14=7)
)
),$Z$18,
AND($BD$20=AT4,
OR(
AND(WEEKDAY($AO$20+1,2)=1,$CP$10=1,$BX$23&lt;&gt;"HOL"),
AND(WEEKDAY($AO$20+1,2)=2,$CQ$10=2,$BX$25&lt;&gt;"HOL"),
AND(WEEKDAY($AO$20+1,2)=3,$CR$10=3,$BX$27&lt;&gt;"HOL"),
AND(WEEKDAY($AO$20+1,2)=4,$CS$10=4,$BX$29&lt;&gt;"HOL"),
AND(WEEKDAY($AO$20+1,2)=5,$CT$10=5,$BX$31&lt;&gt;"HOL"),
AND(WEEKDAY($AO$20+1,2)=6,$CU$10=6),
AND(WEEKDAY($AO$20+1,2)=7,$CV$10=7)
)
),$BC$18,
AND($BA$20=AT4,
OR(
AND(WEEKDAY($AO$20+1,2)=1,$CP$14=1,$BX$23&lt;&gt;"HOL"),
AND(WEEKDAY($AO$20+1,2)=2,$CQ$14=2,$BX$25&lt;&gt;"HOL"),
AND(WEEKDAY($AO$20+1,2)=3,$CR$14=3,$BX$27&lt;&gt;"HOL"),
AND(WEEKDAY($AO$20+1,2)=4,$CS$14=4,$BX$29&lt;&gt;"HOL"),
AND(WEEKDAY($AO$20+1,2)=5,$CT$14=5,$BX$31&lt;&gt;"HOL"),
AND(WEEKDAY($AO$20+1,2)=6,$CU$14=6),
AND(WEEKDAY($AO$20+1,2)=7,$CV$14=7)
)
),$BC$18,
TRUE,""
)
)</f>
        <v/>
      </c>
      <c r="AU7" s="643"/>
      <c r="AV7" s="646" t="str">
        <f ca="1">_xlfn.IFS(AND(AT7=$Z$18,OR(AT12=$AH$19,AT12=$AV$19,AR12=$AH$20,AR12=$AV$20)),"W &gt;",AND(AT7=$BC$18,OR(AT12=$AH$19,AT12=$AV$19,AR12=$AH$20,AR12=$AV$20)),"X &gt;&gt;",TRUE,"")</f>
        <v/>
      </c>
      <c r="AW7" s="645" t="str">
        <f ca="1">IF(
$C$3="TODAY",
_xlfn.IFS(
AND($AA$20=AX4,
OR(
AND(WEEKDAY($AO$20,2)=1,$CE$10=1,$BX$23&lt;&gt;"HOL"),
AND(WEEKDAY($AO$20,2)=2,$CF$10=2,$BX$25&lt;&gt;"HOL"),
AND(WEEKDAY($AO$20,2)=3,$CG$10=3,$BX$27&lt;&gt;"HOL"),
AND(WEEKDAY($AO$20,2)=4,$CH$10=4,$BX$29&lt;&gt;"HOL"),
AND(WEEKDAY($AO$20,2)=5,$CI$10=5,$BX$31&lt;&gt;"HOL"),
AND(WEEKDAY($AO$20,2)=6,$CJ$10=6),
AND(WEEKDAY($AO$20,2)=7,$CK$10=7)
)
),$AB$18,
AND($AD$20=AX4,
OR(
AND(WEEKDAY($AO$20,2)=1,$CE$14=1,$BX$23&lt;&gt;"HOL"),
AND(WEEKDAY($AO$20,2)=2,$CF$14=2,$BX$25&lt;&gt;"HOL"),
AND(WEEKDAY($AO$20,2)=3,$CG$14=3,$BX$27&lt;&gt;"HOL"),
AND(WEEKDAY($AO$20,2)=4,$CH$14=4,$BX$29&lt;&gt;"HOL"),
AND(WEEKDAY($AO$20,2)=5,$CI$14=5,$BX$31&lt;&gt;"HOL"),
AND(WEEKDAY($AO$20,2)=6,$CJ$14=6),
AND(WEEKDAY($AO$20,2)=7,$CK$14=7)
)
),$AB$18,
AND($BF$20=AX4,
OR(
AND(WEEKDAY($AO$20,2)=1,$CP$10=1,$BX$23&lt;&gt;"HOL"),
AND(WEEKDAY($AO$20,2)=2,$CQ$10=2,$BX$25&lt;&gt;"HOL"),
AND(WEEKDAY($AO$20,2)=3,$CR$10=3,$BX$27&lt;&gt;"HOL"),
AND(WEEKDAY($AO$20,2)=4,$CS$10=4,$BX$29&lt;&gt;"HOL"),
AND(WEEKDAY($AO$20,2)=5,$CT$10=5,$BX$31&lt;&gt;"HOL"),
AND(WEEKDAY($AO$20,2)=6,$CU$10=6),
AND(WEEKDAY($AO$20,2)=7,$CV$10=7)
)
),$BE$18,
AND($BC$20=AX4,
OR(
AND(WEEKDAY($AO$20,2)=1,$CP$14=1,$BX$23&lt;&gt;"HOL"),
AND(WEEKDAY($AO$20,2)=2,$CQ$14=2,$BX$25&lt;&gt;"HOL"),
AND(WEEKDAY($AO$20,2)=3,$CR$14=3,$BX$27&lt;&gt;"HOL"),
AND(WEEKDAY($AO$20,2)=4,$CS$14=4,$BX$29&lt;&gt;"HOL"),
AND(WEEKDAY($AO$20,2)=5,$CT$14=5,$BX$31&lt;&gt;"HOL"),
AND(WEEKDAY($AO$20,2)=6,$CU$14=6),
AND(WEEKDAY($AO$20,2)=7,$CV$14=7)
)
),$BE$18,
TRUE,""
),
_xlfn.IFS(
AND($AA$20=AX4,
OR(
AND(WEEKDAY($AO$20+1,2)=1,$CE$10=1,$BX$23&lt;&gt;"HOL"),
AND(WEEKDAY($AO$20+1,2)=2,$CF$10=2,$BX$25&lt;&gt;"HOL"),
AND(WEEKDAY($AO$20+1,2)=3,$CG$10=3,$BX$27&lt;&gt;"HOL"),
AND(WEEKDAY($AO$20+1,2)=4,$CH$10=4,$BX$29&lt;&gt;"HOL"),
AND(WEEKDAY($AO$20+1,2)=5,$CI$10=5,$BX$31&lt;&gt;"HOL"),
AND(WEEKDAY($AO$20+1,2)=6,$CJ$10=6),
AND(WEEKDAY($AO$20+1,2)=7,$CK$10=7)
)
),$AB$18,
AND($AD$20=AX4,
OR(
AND(WEEKDAY($AO$20+1,2)=1,$CE$14=1,$BX$23&lt;&gt;"HOL"),
AND(WEEKDAY($AO$20+1,2)=2,$CF$14=2,$BX$25&lt;&gt;"HOL"),
AND(WEEKDAY($AO$20+1,2)=3,$CG$14=3,$BX$27&lt;&gt;"HOL"),
AND(WEEKDAY($AO$20+1,2)=4,$CH$14=4,$BX$29&lt;&gt;"HOL"),
AND(WEEKDAY($AO$20+1,2)=5,$CI$14=5,$BX$31&lt;&gt;"HOL"),
AND(WEEKDAY($AO$20+1,2)=6,$CJ$14=6),
AND(WEEKDAY($AO$20+1,2)=7,$CK$14=7)
)
),$AB$18,
AND($BF$20=AX4,
OR(
AND(WEEKDAY($AO$20+1,2)=1,$CP$10=1,$BX$23&lt;&gt;"HOL"),
AND(WEEKDAY($AO$20+1,2)=2,$CQ$10=2,$BX$25&lt;&gt;"HOL"),
AND(WEEKDAY($AO$20+1,2)=3,$CR$10=3,$BX$27&lt;&gt;"HOL"),
AND(WEEKDAY($AO$20+1,2)=4,$CS$10=4,$BX$29&lt;&gt;"HOL"),
AND(WEEKDAY($AO$20+1,2)=5,$CT$10=5,$BX$31&lt;&gt;"HOL"),
AND(WEEKDAY($AO$20+1,2)=6,$CU$10=6),
AND(WEEKDAY($AO$20+1,2)=7,$CV$10=7)
)
),$BE$18,
AND($BC$20=AX4,
OR(
AND(WEEKDAY($AO$20+1,2)=1,$CP$14=1,$BX$23&lt;&gt;"HOL"),
AND(WEEKDAY($AO$20+1,2)=2,$CQ$14=2,$BX$25&lt;&gt;"HOL"),
AND(WEEKDAY($AO$20+1,2)=3,$CR$14=3,$BX$27&lt;&gt;"HOL"),
AND(WEEKDAY($AO$20+1,2)=4,$CS$14=4,$BX$29&lt;&gt;"HOL"),
AND(WEEKDAY($AO$20+1,2)=5,$CT$14=5,$BX$31&lt;&gt;"HOL"),
AND(WEEKDAY($AO$20+1,2)=6,$CU$14=6),
AND(WEEKDAY($AO$20+1,2)=7,$CV$14=7)
)
),$BE$18,
TRUE,""
)
)</f>
        <v/>
      </c>
      <c r="AX7" s="642" t="str">
        <f ca="1">IF(
$C$3="TODAY",
_xlfn.IFS(
AND($Y$20=AX4,
OR(
AND(WEEKDAY($AO$20,2)=1,$CE$10=1,$BX$23&lt;&gt;"HOL"),
AND(WEEKDAY($AO$20,2)=2,$CF$10=2,$BX$25&lt;&gt;"HOL"),
AND(WEEKDAY($AO$20,2)=3,$CG$10=3,$BX$27&lt;&gt;"HOL"),
AND(WEEKDAY($AO$20,2)=4,$CH$10=4,$BX$29&lt;&gt;"HOL"),
AND(WEEKDAY($AO$20,2)=5,$CI$10=5,$BX$31&lt;&gt;"HOL"),
AND(WEEKDAY($AO$20,2)=6,$CJ$10=6),
AND(WEEKDAY($AO$20,2)=7,$CK$10=7)
)
),$Z$18,
AND($AB$20=AX4,
OR(
AND(WEEKDAY($AO$20,2)=1,$CE$14=1,$BX$23&lt;&gt;"HOL"),
AND(WEEKDAY($AO$20,2)=2,$CF$14=2,$BX$25&lt;&gt;"HOL"),
AND(WEEKDAY($AO$20,2)=3,$CG$14=3,$BX$27&lt;&gt;"HOL"),
AND(WEEKDAY($AO$20,2)=4,$CH$14=4,$BX$29&lt;&gt;"HOL"),
AND(WEEKDAY($AO$20,2)=5,$CI$14=5,$BX$31&lt;&gt;"HOL"),
AND(WEEKDAY($AO$20,2)=6,$CJ$14=6),
AND(WEEKDAY($AO$20,2)=7,$CK$14=7)
)
),$Z$18,
AND($BD$20=AX4,
OR(
AND(WEEKDAY($AO$20,2)=1,$CP$10=1,$BX$23&lt;&gt;"HOL"),
AND(WEEKDAY($AO$20,2)=2,$CQ$10=2,$BX$25&lt;&gt;"HOL"),
AND(WEEKDAY($AO$20,2)=3,$CR$10=3,$BX$27&lt;&gt;"HOL"),
AND(WEEKDAY($AO$20,2)=4,$CS$10=4,$BX$29&lt;&gt;"HOL"),
AND(WEEKDAY($AO$20,2)=5,$CT$10=5,$BX$31&lt;&gt;"HOL"),
AND(WEEKDAY($AO$20,2)=6,$CU$10=6),
AND(WEEKDAY($AO$20,2)=7,$CV$10=7)
)
),$BC$18,
AND($BA$20=AX4,
OR(
AND(WEEKDAY($AO$20,2)=1,$CP$14=1,$BX$23&lt;&gt;"HOL"),
AND(WEEKDAY($AO$20,2)=2,$CQ$14=2,$BX$25&lt;&gt;"HOL"),
AND(WEEKDAY($AO$20,2)=3,$CR$14=3,$BX$27&lt;&gt;"HOL"),
AND(WEEKDAY($AO$20,2)=4,$CS$14=4,$BX$29&lt;&gt;"HOL"),
AND(WEEKDAY($AO$20,2)=5,$CT$14=5,$BX$31&lt;&gt;"HOL"),
AND(WEEKDAY($AO$20,2)=6,$CU$14=6),
AND(WEEKDAY($AO$20,2)=7,$CV$14=7)
)
),$BC$18,
TRUE,""
),
_xlfn.IFS(
AND($Y$20=AX4,
OR(
AND(WEEKDAY($AO$20+1,2)=1,$CE$10=1,$BX$23&lt;&gt;"HOL"),
AND(WEEKDAY($AO$20+1,2)=2,$CF$10=2,$BX$25&lt;&gt;"HOL"),
AND(WEEKDAY($AO$20+1,2)=3,$CG$10=3,$BX$27&lt;&gt;"HOL"),
AND(WEEKDAY($AO$20+1,2)=4,$CH$10=4,$BX$29&lt;&gt;"HOL"),
AND(WEEKDAY($AO$20+1,2)=5,$CI$10=5,$BX$31&lt;&gt;"HOL"),
AND(WEEKDAY($AO$20+1,2)=6,$CJ$10=6),
AND(WEEKDAY($AO$20+1,2)=7,$CK$10=7)
)
),$Z$18,
AND($AB$20=AX4,
OR(
AND(WEEKDAY($AO$20+1,2)=1,$CE$14=1,$BX$23&lt;&gt;"HOL"),
AND(WEEKDAY($AO$20+1,2)=2,$CF$14=2,$BX$25&lt;&gt;"HOL"),
AND(WEEKDAY($AO$20+1,2)=3,$CG$14=3,$BX$27&lt;&gt;"HOL"),
AND(WEEKDAY($AO$20+1,2)=4,$CH$14=4,$BX$29&lt;&gt;"HOL"),
AND(WEEKDAY($AO$20+1,2)=5,$CI$14=5,$BX$31&lt;&gt;"HOL"),
AND(WEEKDAY($AO$20+1,2)=6,$CJ$14=6),
AND(WEEKDAY($AO$20+1,2)=7,$CK$14=7)
)
),$Z$18,
AND($BD$20=AX4,
OR(
AND(WEEKDAY($AO$20+1,2)=1,$CP$10=1,$BX$23&lt;&gt;"HOL"),
AND(WEEKDAY($AO$20+1,2)=2,$CQ$10=2,$BX$25&lt;&gt;"HOL"),
AND(WEEKDAY($AO$20+1,2)=3,$CR$10=3,$BX$27&lt;&gt;"HOL"),
AND(WEEKDAY($AO$20+1,2)=4,$CS$10=4,$BX$29&lt;&gt;"HOL"),
AND(WEEKDAY($AO$20+1,2)=5,$CT$10=5,$BX$31&lt;&gt;"HOL"),
AND(WEEKDAY($AO$20+1,2)=6,$CU$10=6),
AND(WEEKDAY($AO$20+1,2)=7,$CV$10=7)
)
),$BC$18,
AND($BA$20=AX4,
OR(
AND(WEEKDAY($AO$20+1,2)=1,$CP$14=1,$BX$23&lt;&gt;"HOL"),
AND(WEEKDAY($AO$20+1,2)=2,$CQ$14=2,$BX$25&lt;&gt;"HOL"),
AND(WEEKDAY($AO$20+1,2)=3,$CR$14=3,$BX$27&lt;&gt;"HOL"),
AND(WEEKDAY($AO$20+1,2)=4,$CS$14=4,$BX$29&lt;&gt;"HOL"),
AND(WEEKDAY($AO$20+1,2)=5,$CT$14=5,$BX$31&lt;&gt;"HOL"),
AND(WEEKDAY($AO$20+1,2)=6,$CU$14=6),
AND(WEEKDAY($AO$20+1,2)=7,$CV$14=7)
)
),$BC$18,
TRUE,""
)
)</f>
        <v/>
      </c>
      <c r="AY7" s="646"/>
      <c r="AZ7" s="646" t="str">
        <f ca="1">_xlfn.IFS(AND(AX7=$Z$18,OR(AX12=$AH$19,AX12=$AV$19,AV12=$AH$20,AV12=$AV$20)),"W &gt;",AND(AX7=$BC$18,OR(AX12=$AH$19,AX12=$AV$19,AV12=$AH$20,AV12=$AV$20)),"X &gt;&gt;",TRUE,"")</f>
        <v/>
      </c>
      <c r="BA7" s="645" t="str">
        <f ca="1">IF(
$C$3="TODAY",
_xlfn.IFS(
AND($AA$20=BB4,
OR(
AND(WEEKDAY($AO$20,2)=1,$CE$10=1,$BX$23&lt;&gt;"HOL"),
AND(WEEKDAY($AO$20,2)=2,$CF$10=2,$BX$25&lt;&gt;"HOL"),
AND(WEEKDAY($AO$20,2)=3,$CG$10=3,$BX$27&lt;&gt;"HOL"),
AND(WEEKDAY($AO$20,2)=4,$CH$10=4,$BX$29&lt;&gt;"HOL"),
AND(WEEKDAY($AO$20,2)=5,$CI$10=5,$BX$31&lt;&gt;"HOL"),
AND(WEEKDAY($AO$20,2)=6,$CJ$10=6),
AND(WEEKDAY($AO$20,2)=7,$CK$10=7)
)
),$AB$18,
AND($AD$20=BB4,
OR(
AND(WEEKDAY($AO$20,2)=1,$CE$14=1,$BX$23&lt;&gt;"HOL"),
AND(WEEKDAY($AO$20,2)=2,$CF$14=2,$BX$25&lt;&gt;"HOL"),
AND(WEEKDAY($AO$20,2)=3,$CG$14=3,$BX$27&lt;&gt;"HOL"),
AND(WEEKDAY($AO$20,2)=4,$CH$14=4,$BX$29&lt;&gt;"HOL"),
AND(WEEKDAY($AO$20,2)=5,$CI$14=5,$BX$31&lt;&gt;"HOL"),
AND(WEEKDAY($AO$20,2)=6,$CJ$14=6),
AND(WEEKDAY($AO$20,2)=7,$CK$14=7)
)
),$AB$18,
AND($BF$20=BB4,
OR(
AND(WEEKDAY($AO$20,2)=1,$CP$10=1,$BX$23&lt;&gt;"HOL"),
AND(WEEKDAY($AO$20,2)=2,$CQ$10=2,$BX$25&lt;&gt;"HOL"),
AND(WEEKDAY($AO$20,2)=3,$CR$10=3,$BX$27&lt;&gt;"HOL"),
AND(WEEKDAY($AO$20,2)=4,$CS$10=4,$BX$29&lt;&gt;"HOL"),
AND(WEEKDAY($AO$20,2)=5,$CT$10=5,$BX$31&lt;&gt;"HOL"),
AND(WEEKDAY($AO$20,2)=6,$CU$10=6),
AND(WEEKDAY($AO$20,2)=7,$CV$10=7)
)
),$BE$18,
AND($BC$20=BB4,
OR(
AND(WEEKDAY($AO$20,2)=1,$CP$14=1,$BX$23&lt;&gt;"HOL"),
AND(WEEKDAY($AO$20,2)=2,$CQ$14=2,$BX$25&lt;&gt;"HOL"),
AND(WEEKDAY($AO$20,2)=3,$CR$14=3,$BX$27&lt;&gt;"HOL"),
AND(WEEKDAY($AO$20,2)=4,$CS$14=4,$BX$29&lt;&gt;"HOL"),
AND(WEEKDAY($AO$20,2)=5,$CT$14=5,$BX$31&lt;&gt;"HOL"),
AND(WEEKDAY($AO$20,2)=6,$CU$14=6),
AND(WEEKDAY($AO$20,2)=7,$CV$14=7)
)
),$BE$18,
TRUE,""
),
_xlfn.IFS(
AND($AA$20=BB4,
OR(
AND(WEEKDAY($AO$20+1,2)=1,$CE$10=1,$BX$23&lt;&gt;"HOL"),
AND(WEEKDAY($AO$20+1,2)=2,$CF$10=2,$BX$25&lt;&gt;"HOL"),
AND(WEEKDAY($AO$20+1,2)=3,$CG$10=3,$BX$27&lt;&gt;"HOL"),
AND(WEEKDAY($AO$20+1,2)=4,$CH$10=4,$BX$29&lt;&gt;"HOL"),
AND(WEEKDAY($AO$20+1,2)=5,$CI$10=5,$BX$31&lt;&gt;"HOL"),
AND(WEEKDAY($AO$20+1,2)=6,$CJ$10=6),
AND(WEEKDAY($AO$20+1,2)=7,$CK$10=7)
)
),$AB$18,
AND($AD$20=BB4,
OR(
AND(WEEKDAY($AO$20+1,2)=1,$CE$14=1,$BX$23&lt;&gt;"HOL"),
AND(WEEKDAY($AO$20+1,2)=2,$CF$14=2,$BX$25&lt;&gt;"HOL"),
AND(WEEKDAY($AO$20+1,2)=3,$CG$14=3,$BX$27&lt;&gt;"HOL"),
AND(WEEKDAY($AO$20+1,2)=4,$CH$14=4,$BX$29&lt;&gt;"HOL"),
AND(WEEKDAY($AO$20+1,2)=5,$CI$14=5,$BX$31&lt;&gt;"HOL"),
AND(WEEKDAY($AO$20+1,2)=6,$CJ$14=6),
AND(WEEKDAY($AO$20+1,2)=7,$CK$14=7)
)
),$AB$18,
AND($BF$20=BB4,
OR(
AND(WEEKDAY($AO$20+1,2)=1,$CP$10=1,$BX$23&lt;&gt;"HOL"),
AND(WEEKDAY($AO$20+1,2)=2,$CQ$10=2,$BX$25&lt;&gt;"HOL"),
AND(WEEKDAY($AO$20+1,2)=3,$CR$10=3,$BX$27&lt;&gt;"HOL"),
AND(WEEKDAY($AO$20+1,2)=4,$CS$10=4,$BX$29&lt;&gt;"HOL"),
AND(WEEKDAY($AO$20+1,2)=5,$CT$10=5,$BX$31&lt;&gt;"HOL"),
AND(WEEKDAY($AO$20+1,2)=6,$CU$10=6),
AND(WEEKDAY($AO$20+1,2)=7,$CV$10=7)
)
),$BE$18,
AND($BC$20=BB4,
OR(
AND(WEEKDAY($AO$20+1,2)=1,$CP$14=1,$BX$23&lt;&gt;"HOL"),
AND(WEEKDAY($AO$20+1,2)=2,$CQ$14=2,$BX$25&lt;&gt;"HOL"),
AND(WEEKDAY($AO$20+1,2)=3,$CR$14=3,$BX$27&lt;&gt;"HOL"),
AND(WEEKDAY($AO$20+1,2)=4,$CS$14=4,$BX$29&lt;&gt;"HOL"),
AND(WEEKDAY($AO$20+1,2)=5,$CT$14=5,$BX$31&lt;&gt;"HOL"),
AND(WEEKDAY($AO$20+1,2)=6,$CU$14=6),
AND(WEEKDAY($AO$20+1,2)=7,$CV$14=7)
)
),$BE$18,
TRUE,""
)
)</f>
        <v/>
      </c>
      <c r="BB7" s="642" t="str">
        <f ca="1">IF(
$C$3="TODAY",
_xlfn.IFS(
AND($Y$20=BB4,
OR(
AND(WEEKDAY($AO$20,2)=1,$CE$10=1,$BX$23&lt;&gt;"HOL"),
AND(WEEKDAY($AO$20,2)=2,$CF$10=2,$BX$25&lt;&gt;"HOL"),
AND(WEEKDAY($AO$20,2)=3,$CG$10=3,$BX$27&lt;&gt;"HOL"),
AND(WEEKDAY($AO$20,2)=4,$CH$10=4,$BX$29&lt;&gt;"HOL"),
AND(WEEKDAY($AO$20,2)=5,$CI$10=5,$BX$31&lt;&gt;"HOL"),
AND(WEEKDAY($AO$20,2)=6,$CJ$10=6),
AND(WEEKDAY($AO$20,2)=7,$CK$10=7)
)
),$Z$18,
AND($AB$20=BB4,
OR(
AND(WEEKDAY($AO$20,2)=1,$CE$14=1,$BX$23&lt;&gt;"HOL"),
AND(WEEKDAY($AO$20,2)=2,$CF$14=2,$BX$25&lt;&gt;"HOL"),
AND(WEEKDAY($AO$20,2)=3,$CG$14=3,$BX$27&lt;&gt;"HOL"),
AND(WEEKDAY($AO$20,2)=4,$CH$14=4,$BX$29&lt;&gt;"HOL"),
AND(WEEKDAY($AO$20,2)=5,$CI$14=5,$BX$31&lt;&gt;"HOL"),
AND(WEEKDAY($AO$20,2)=6,$CJ$14=6),
AND(WEEKDAY($AO$20,2)=7,$CK$14=7)
)
),$Z$18,
AND($BD$20=BB4,
OR(
AND(WEEKDAY($AO$20,2)=1,$CP$10=1,$BX$23&lt;&gt;"HOL"),
AND(WEEKDAY($AO$20,2)=2,$CQ$10=2,$BX$25&lt;&gt;"HOL"),
AND(WEEKDAY($AO$20,2)=3,$CR$10=3,$BX$27&lt;&gt;"HOL"),
AND(WEEKDAY($AO$20,2)=4,$CS$10=4,$BX$29&lt;&gt;"HOL"),
AND(WEEKDAY($AO$20,2)=5,$CT$10=5,$BX$31&lt;&gt;"HOL"),
AND(WEEKDAY($AO$20,2)=6,$CU$10=6),
AND(WEEKDAY($AO$20,2)=7,$CV$10=7)
)
),$BC$18,
AND($BA$20=BB4,
OR(
AND(WEEKDAY($AO$20,2)=1,$CP$14=1,$BX$23&lt;&gt;"HOL"),
AND(WEEKDAY($AO$20,2)=2,$CQ$14=2,$BX$25&lt;&gt;"HOL"),
AND(WEEKDAY($AO$20,2)=3,$CR$14=3,$BX$27&lt;&gt;"HOL"),
AND(WEEKDAY($AO$20,2)=4,$CS$14=4,$BX$29&lt;&gt;"HOL"),
AND(WEEKDAY($AO$20,2)=5,$CT$14=5,$BX$31&lt;&gt;"HOL"),
AND(WEEKDAY($AO$20,2)=6,$CU$14=6),
AND(WEEKDAY($AO$20,2)=7,$CV$14=7)
)
),$BC$18,
TRUE,""
),
_xlfn.IFS(
AND($Y$20=BB4,
OR(
AND(WEEKDAY($AO$20+1,2)=1,$CE$10=1,$BX$23&lt;&gt;"HOL"),
AND(WEEKDAY($AO$20+1,2)=2,$CF$10=2,$BX$25&lt;&gt;"HOL"),
AND(WEEKDAY($AO$20+1,2)=3,$CG$10=3,$BX$27&lt;&gt;"HOL"),
AND(WEEKDAY($AO$20+1,2)=4,$CH$10=4,$BX$29&lt;&gt;"HOL"),
AND(WEEKDAY($AO$20+1,2)=5,$CI$10=5,$BX$31&lt;&gt;"HOL"),
AND(WEEKDAY($AO$20+1,2)=6,$CJ$10=6),
AND(WEEKDAY($AO$20+1,2)=7,$CK$10=7)
)
),$Z$18,
AND($AB$20=BB4,
OR(
AND(WEEKDAY($AO$20+1,2)=1,$CE$14=1,$BX$23&lt;&gt;"HOL"),
AND(WEEKDAY($AO$20+1,2)=2,$CF$14=2,$BX$25&lt;&gt;"HOL"),
AND(WEEKDAY($AO$20+1,2)=3,$CG$14=3,$BX$27&lt;&gt;"HOL"),
AND(WEEKDAY($AO$20+1,2)=4,$CH$14=4,$BX$29&lt;&gt;"HOL"),
AND(WEEKDAY($AO$20+1,2)=5,$CI$14=5,$BX$31&lt;&gt;"HOL"),
AND(WEEKDAY($AO$20+1,2)=6,$CJ$14=6),
AND(WEEKDAY($AO$20+1,2)=7,$CK$14=7)
)
),$Z$18,
AND($BD$20=BB4,
OR(
AND(WEEKDAY($AO$20+1,2)=1,$CP$10=1,$BX$23&lt;&gt;"HOL"),
AND(WEEKDAY($AO$20+1,2)=2,$CQ$10=2,$BX$25&lt;&gt;"HOL"),
AND(WEEKDAY($AO$20+1,2)=3,$CR$10=3,$BX$27&lt;&gt;"HOL"),
AND(WEEKDAY($AO$20+1,2)=4,$CS$10=4,$BX$29&lt;&gt;"HOL"),
AND(WEEKDAY($AO$20+1,2)=5,$CT$10=5,$BX$31&lt;&gt;"HOL"),
AND(WEEKDAY($AO$20+1,2)=6,$CU$10=6),
AND(WEEKDAY($AO$20+1,2)=7,$CV$10=7)
)
),$BC$18,
AND($BA$20=BB4,
OR(
AND(WEEKDAY($AO$20+1,2)=1,$CP$14=1,$BX$23&lt;&gt;"HOL"),
AND(WEEKDAY($AO$20+1,2)=2,$CQ$14=2,$BX$25&lt;&gt;"HOL"),
AND(WEEKDAY($AO$20+1,2)=3,$CR$14=3,$BX$27&lt;&gt;"HOL"),
AND(WEEKDAY($AO$20+1,2)=4,$CS$14=4,$BX$29&lt;&gt;"HOL"),
AND(WEEKDAY($AO$20+1,2)=5,$CT$14=5,$BX$31&lt;&gt;"HOL"),
AND(WEEKDAY($AO$20+1,2)=6,$CU$14=6),
AND(WEEKDAY($AO$20+1,2)=7,$CV$14=7)
)
),$BC$18,
TRUE,""
)
)</f>
        <v/>
      </c>
      <c r="BC7" s="646"/>
      <c r="BD7" s="646" t="str">
        <f ca="1">_xlfn.IFS(AND(BB7=$Z$18,OR(BB12=$AH$19,BB12=$AV$19,AZ12=$AH$20,AZ12=$AV$20)),"W &gt;",AND(BB7=$BC$18,OR(BB12=$AH$19,BB12=$AV$19,AZ12=$AH$20,AZ12=$AV$20)),"X &gt;&gt;",TRUE,"")</f>
        <v/>
      </c>
      <c r="BE7" s="645" t="str">
        <f ca="1">IF(
$C$3="TODAY",
_xlfn.IFS(
AND($AA$20=BF4,
OR(
AND(WEEKDAY($AO$20,2)=1,$CE$10=1,$BX$23&lt;&gt;"HOL"),
AND(WEEKDAY($AO$20,2)=2,$CF$10=2,$BX$25&lt;&gt;"HOL"),
AND(WEEKDAY($AO$20,2)=3,$CG$10=3,$BX$27&lt;&gt;"HOL"),
AND(WEEKDAY($AO$20,2)=4,$CH$10=4,$BX$29&lt;&gt;"HOL"),
AND(WEEKDAY($AO$20,2)=5,$CI$10=5,$BX$31&lt;&gt;"HOL"),
AND(WEEKDAY($AO$20,2)=6,$CJ$10=6),
AND(WEEKDAY($AO$20,2)=7,$CK$10=7)
)
),$AB$18,
AND($AD$20=BF4,
OR(
AND(WEEKDAY($AO$20,2)=1,$CE$14=1,$BX$23&lt;&gt;"HOL"),
AND(WEEKDAY($AO$20,2)=2,$CF$14=2,$BX$25&lt;&gt;"HOL"),
AND(WEEKDAY($AO$20,2)=3,$CG$14=3,$BX$27&lt;&gt;"HOL"),
AND(WEEKDAY($AO$20,2)=4,$CH$14=4,$BX$29&lt;&gt;"HOL"),
AND(WEEKDAY($AO$20,2)=5,$CI$14=5,$BX$31&lt;&gt;"HOL"),
AND(WEEKDAY($AO$20,2)=6,$CJ$14=6),
AND(WEEKDAY($AO$20,2)=7,$CK$14=7)
)
),$AB$18,
AND($BF$20=BF4,
OR(
AND(WEEKDAY($AO$20,2)=1,$CP$10=1,$BX$23&lt;&gt;"HOL"),
AND(WEEKDAY($AO$20,2)=2,$CQ$10=2,$BX$25&lt;&gt;"HOL"),
AND(WEEKDAY($AO$20,2)=3,$CR$10=3,$BX$27&lt;&gt;"HOL"),
AND(WEEKDAY($AO$20,2)=4,$CS$10=4,$BX$29&lt;&gt;"HOL"),
AND(WEEKDAY($AO$20,2)=5,$CT$10=5,$BX$31&lt;&gt;"HOL"),
AND(WEEKDAY($AO$20,2)=6,$CU$10=6),
AND(WEEKDAY($AO$20,2)=7,$CV$10=7)
)
),$BE$18,
AND($BC$20=BF4,
OR(
AND(WEEKDAY($AO$20,2)=1,$CP$14=1,$BX$23&lt;&gt;"HOL"),
AND(WEEKDAY($AO$20,2)=2,$CQ$14=2,$BX$25&lt;&gt;"HOL"),
AND(WEEKDAY($AO$20,2)=3,$CR$14=3,$BX$27&lt;&gt;"HOL"),
AND(WEEKDAY($AO$20,2)=4,$CS$14=4,$BX$29&lt;&gt;"HOL"),
AND(WEEKDAY($AO$20,2)=5,$CT$14=5,$BX$31&lt;&gt;"HOL"),
AND(WEEKDAY($AO$20,2)=6,$CU$14=6),
AND(WEEKDAY($AO$20,2)=7,$CV$14=7)
)
),$BE$18,
TRUE,""
),
_xlfn.IFS(
AND($AA$20=BF4,
OR(
AND(WEEKDAY($AO$20+1,2)=1,$CE$10=1,$BX$23&lt;&gt;"HOL"),
AND(WEEKDAY($AO$20+1,2)=2,$CF$10=2,$BX$25&lt;&gt;"HOL"),
AND(WEEKDAY($AO$20+1,2)=3,$CG$10=3,$BX$27&lt;&gt;"HOL"),
AND(WEEKDAY($AO$20+1,2)=4,$CH$10=4,$BX$29&lt;&gt;"HOL"),
AND(WEEKDAY($AO$20+1,2)=5,$CI$10=5,$BX$31&lt;&gt;"HOL"),
AND(WEEKDAY($AO$20+1,2)=6,$CJ$10=6),
AND(WEEKDAY($AO$20+1,2)=7,$CK$10=7)
)
),$AB$18,
AND($AD$20=BF4,
OR(
AND(WEEKDAY($AO$20+1,2)=1,$CE$14=1,$BX$23&lt;&gt;"HOL"),
AND(WEEKDAY($AO$20+1,2)=2,$CF$14=2,$BX$25&lt;&gt;"HOL"),
AND(WEEKDAY($AO$20+1,2)=3,$CG$14=3,$BX$27&lt;&gt;"HOL"),
AND(WEEKDAY($AO$20+1,2)=4,$CH$14=4,$BX$29&lt;&gt;"HOL"),
AND(WEEKDAY($AO$20+1,2)=5,$CI$14=5,$BX$31&lt;&gt;"HOL"),
AND(WEEKDAY($AO$20+1,2)=6,$CJ$14=6),
AND(WEEKDAY($AO$20+1,2)=7,$CK$14=7)
)
),$AB$18,
AND($BF$20=BF4,
OR(
AND(WEEKDAY($AO$20+1,2)=1,$CP$10=1,$BX$23&lt;&gt;"HOL"),
AND(WEEKDAY($AO$20+1,2)=2,$CQ$10=2,$BX$25&lt;&gt;"HOL"),
AND(WEEKDAY($AO$20+1,2)=3,$CR$10=3,$BX$27&lt;&gt;"HOL"),
AND(WEEKDAY($AO$20+1,2)=4,$CS$10=4,$BX$29&lt;&gt;"HOL"),
AND(WEEKDAY($AO$20+1,2)=5,$CT$10=5,$BX$31&lt;&gt;"HOL"),
AND(WEEKDAY($AO$20+1,2)=6,$CU$10=6),
AND(WEEKDAY($AO$20+1,2)=7,$CV$10=7)
)
),$BE$18,
AND($BC$20=BF4,
OR(
AND(WEEKDAY($AO$20+1,2)=1,$CP$14=1,$BX$23&lt;&gt;"HOL"),
AND(WEEKDAY($AO$20+1,2)=2,$CQ$14=2,$BX$25&lt;&gt;"HOL"),
AND(WEEKDAY($AO$20+1,2)=3,$CR$14=3,$BX$27&lt;&gt;"HOL"),
AND(WEEKDAY($AO$20+1,2)=4,$CS$14=4,$BX$29&lt;&gt;"HOL"),
AND(WEEKDAY($AO$20+1,2)=5,$CT$14=5,$BX$31&lt;&gt;"HOL"),
AND(WEEKDAY($AO$20+1,2)=6,$CU$14=6),
AND(WEEKDAY($AO$20+1,2)=7,$CV$14=7)
)
),$BE$18,
TRUE,""
)
)</f>
        <v/>
      </c>
      <c r="BF7" s="642" t="str">
        <f ca="1">IF(
$C$3="TODAY",
_xlfn.IFS(
AND($Y$20=BF4,
OR(
AND(WEEKDAY($AO$20,2)=1,$CE$10=1,$BX$23&lt;&gt;"HOL"),
AND(WEEKDAY($AO$20,2)=2,$CF$10=2,$BX$25&lt;&gt;"HOL"),
AND(WEEKDAY($AO$20,2)=3,$CG$10=3,$BX$27&lt;&gt;"HOL"),
AND(WEEKDAY($AO$20,2)=4,$CH$10=4,$BX$29&lt;&gt;"HOL"),
AND(WEEKDAY($AO$20,2)=5,$CI$10=5,$BX$31&lt;&gt;"HOL"),
AND(WEEKDAY($AO$20,2)=6,$CJ$10=6),
AND(WEEKDAY($AO$20,2)=7,$CK$10=7)
)
),$Z$18,
AND($AB$20=BF4,
OR(
AND(WEEKDAY($AO$20,2)=1,$CE$14=1,$BX$23&lt;&gt;"HOL"),
AND(WEEKDAY($AO$20,2)=2,$CF$14=2,$BX$25&lt;&gt;"HOL"),
AND(WEEKDAY($AO$20,2)=3,$CG$14=3,$BX$27&lt;&gt;"HOL"),
AND(WEEKDAY($AO$20,2)=4,$CH$14=4,$BX$29&lt;&gt;"HOL"),
AND(WEEKDAY($AO$20,2)=5,$CI$14=5,$BX$31&lt;&gt;"HOL"),
AND(WEEKDAY($AO$20,2)=6,$CJ$14=6),
AND(WEEKDAY($AO$20,2)=7,$CK$14=7)
)
),$Z$18,
AND($BD$20=BF4,
OR(
AND(WEEKDAY($AO$20,2)=1,$CP$10=1,$BX$23&lt;&gt;"HOL"),
AND(WEEKDAY($AO$20,2)=2,$CQ$10=2,$BX$25&lt;&gt;"HOL"),
AND(WEEKDAY($AO$20,2)=3,$CR$10=3,$BX$27&lt;&gt;"HOL"),
AND(WEEKDAY($AO$20,2)=4,$CS$10=4,$BX$29&lt;&gt;"HOL"),
AND(WEEKDAY($AO$20,2)=5,$CT$10=5,$BX$31&lt;&gt;"HOL"),
AND(WEEKDAY($AO$20,2)=6,$CU$10=6),
AND(WEEKDAY($AO$20,2)=7,$CV$10=7)
)
),$BC$18,
AND($BA$20=BF4,
OR(
AND(WEEKDAY($AO$20,2)=1,$CP$14=1,$BX$23&lt;&gt;"HOL"),
AND(WEEKDAY($AO$20,2)=2,$CQ$14=2,$BX$25&lt;&gt;"HOL"),
AND(WEEKDAY($AO$20,2)=3,$CR$14=3,$BX$27&lt;&gt;"HOL"),
AND(WEEKDAY($AO$20,2)=4,$CS$14=4,$BX$29&lt;&gt;"HOL"),
AND(WEEKDAY($AO$20,2)=5,$CT$14=5,$BX$31&lt;&gt;"HOL"),
AND(WEEKDAY($AO$20,2)=6,$CU$14=6),
AND(WEEKDAY($AO$20,2)=7,$CV$14=7)
)
),$BC$18,
TRUE,""
),
_xlfn.IFS(
AND($Y$20=BF4,
OR(
AND(WEEKDAY($AO$20+1,2)=1,$CE$10=1,$BX$23&lt;&gt;"HOL"),
AND(WEEKDAY($AO$20+1,2)=2,$CF$10=2,$BX$25&lt;&gt;"HOL"),
AND(WEEKDAY($AO$20+1,2)=3,$CG$10=3,$BX$27&lt;&gt;"HOL"),
AND(WEEKDAY($AO$20+1,2)=4,$CH$10=4,$BX$29&lt;&gt;"HOL"),
AND(WEEKDAY($AO$20+1,2)=5,$CI$10=5,$BX$31&lt;&gt;"HOL"),
AND(WEEKDAY($AO$20+1,2)=6,$CJ$10=6),
AND(WEEKDAY($AO$20+1,2)=7,$CK$10=7)
)
),$Z$18,
AND($AB$20=BF4,
OR(
AND(WEEKDAY($AO$20+1,2)=1,$CE$14=1,$BX$23&lt;&gt;"HOL"),
AND(WEEKDAY($AO$20+1,2)=2,$CF$14=2,$BX$25&lt;&gt;"HOL"),
AND(WEEKDAY($AO$20+1,2)=3,$CG$14=3,$BX$27&lt;&gt;"HOL"),
AND(WEEKDAY($AO$20+1,2)=4,$CH$14=4,$BX$29&lt;&gt;"HOL"),
AND(WEEKDAY($AO$20+1,2)=5,$CI$14=5,$BX$31&lt;&gt;"HOL"),
AND(WEEKDAY($AO$20+1,2)=6,$CJ$14=6),
AND(WEEKDAY($AO$20+1,2)=7,$CK$14=7)
)
),$Z$18,
AND($BD$20=BF4,
OR(
AND(WEEKDAY($AO$20+1,2)=1,$CP$10=1,$BX$23&lt;&gt;"HOL"),
AND(WEEKDAY($AO$20+1,2)=2,$CQ$10=2,$BX$25&lt;&gt;"HOL"),
AND(WEEKDAY($AO$20+1,2)=3,$CR$10=3,$BX$27&lt;&gt;"HOL"),
AND(WEEKDAY($AO$20+1,2)=4,$CS$10=4,$BX$29&lt;&gt;"HOL"),
AND(WEEKDAY($AO$20+1,2)=5,$CT$10=5,$BX$31&lt;&gt;"HOL"),
AND(WEEKDAY($AO$20+1,2)=6,$CU$10=6),
AND(WEEKDAY($AO$20+1,2)=7,$CV$10=7)
)
),$BC$18,
AND($BA$20=BF4,
OR(
AND(WEEKDAY($AO$20+1,2)=1,$CP$14=1,$BX$23&lt;&gt;"HOL"),
AND(WEEKDAY($AO$20+1,2)=2,$CQ$14=2,$BX$25&lt;&gt;"HOL"),
AND(WEEKDAY($AO$20+1,2)=3,$CR$14=3,$BX$27&lt;&gt;"HOL"),
AND(WEEKDAY($AO$20+1,2)=4,$CS$14=4,$BX$29&lt;&gt;"HOL"),
AND(WEEKDAY($AO$20+1,2)=5,$CT$14=5,$BX$31&lt;&gt;"HOL"),
AND(WEEKDAY($AO$20+1,2)=6,$CU$14=6),
AND(WEEKDAY($AO$20+1,2)=7,$CV$14=7)
)
),$BC$18,
TRUE,""
)
)</f>
        <v/>
      </c>
      <c r="BG7" s="646"/>
      <c r="BH7" s="646" t="str">
        <f ca="1">_xlfn.IFS(AND(BF7=$Z$18,OR(BF12=$AH$19,BF12=$AV$19,BD12=$AH$20,BD12=$AV$20)),"W &gt;",AND(BF7=$BC$18,OR(BF12=$AH$19,BF12=$AV$19,BD12=$AH$20,BD12=$AV$20)),"X &gt;&gt;",TRUE,"")</f>
        <v/>
      </c>
      <c r="BI7" s="645" t="str">
        <f ca="1">IF(
$C$3="TODAY",
_xlfn.IFS(
AND($AA$20=BJ4,
OR(
AND(WEEKDAY($AO$20,2)=1,$CE$10=1,$BX$23&lt;&gt;"HOL"),
AND(WEEKDAY($AO$20,2)=2,$CF$10=2,$BX$25&lt;&gt;"HOL"),
AND(WEEKDAY($AO$20,2)=3,$CG$10=3,$BX$27&lt;&gt;"HOL"),
AND(WEEKDAY($AO$20,2)=4,$CH$10=4,$BX$29&lt;&gt;"HOL"),
AND(WEEKDAY($AO$20,2)=5,$CI$10=5,$BX$31&lt;&gt;"HOL"),
AND(WEEKDAY($AO$20,2)=6,$CJ$10=6),
AND(WEEKDAY($AO$20,2)=7,$CK$10=7)
)
),$AB$18,
AND($AD$20=BJ4,
OR(
AND(WEEKDAY($AO$20,2)=1,$CE$14=1,$BX$23&lt;&gt;"HOL"),
AND(WEEKDAY($AO$20,2)=2,$CF$14=2,$BX$25&lt;&gt;"HOL"),
AND(WEEKDAY($AO$20,2)=3,$CG$14=3,$BX$27&lt;&gt;"HOL"),
AND(WEEKDAY($AO$20,2)=4,$CH$14=4,$BX$29&lt;&gt;"HOL"),
AND(WEEKDAY($AO$20,2)=5,$CI$14=5,$BX$31&lt;&gt;"HOL"),
AND(WEEKDAY($AO$20,2)=6,$CJ$14=6),
AND(WEEKDAY($AO$20,2)=7,$CK$14=7)
)
),$AB$18,
AND($BF$20=BJ4,
OR(
AND(WEEKDAY($AO$20,2)=1,$CP$10=1,$BX$23&lt;&gt;"HOL"),
AND(WEEKDAY($AO$20,2)=2,$CQ$10=2,$BX$25&lt;&gt;"HOL"),
AND(WEEKDAY($AO$20,2)=3,$CR$10=3,$BX$27&lt;&gt;"HOL"),
AND(WEEKDAY($AO$20,2)=4,$CS$10=4,$BX$29&lt;&gt;"HOL"),
AND(WEEKDAY($AO$20,2)=5,$CT$10=5,$BX$31&lt;&gt;"HOL"),
AND(WEEKDAY($AO$20,2)=6,$CU$10=6),
AND(WEEKDAY($AO$20,2)=7,$CV$10=7)
)
),$BE$18,
AND($BC$20=BJ4,
OR(
AND(WEEKDAY($AO$20,2)=1,$CP$14=1,$BX$23&lt;&gt;"HOL"),
AND(WEEKDAY($AO$20,2)=2,$CQ$14=2,$BX$25&lt;&gt;"HOL"),
AND(WEEKDAY($AO$20,2)=3,$CR$14=3,$BX$27&lt;&gt;"HOL"),
AND(WEEKDAY($AO$20,2)=4,$CS$14=4,$BX$29&lt;&gt;"HOL"),
AND(WEEKDAY($AO$20,2)=5,$CT$14=5,$BX$31&lt;&gt;"HOL"),
AND(WEEKDAY($AO$20,2)=6,$CU$14=6),
AND(WEEKDAY($AO$20,2)=7,$CV$14=7)
)
),$BE$18,
TRUE,""
),
_xlfn.IFS(
AND($AA$20=BJ4,
OR(
AND(WEEKDAY($AO$20+1,2)=1,$CE$10=1,$BX$23&lt;&gt;"HOL"),
AND(WEEKDAY($AO$20+1,2)=2,$CF$10=2,$BX$25&lt;&gt;"HOL"),
AND(WEEKDAY($AO$20+1,2)=3,$CG$10=3,$BX$27&lt;&gt;"HOL"),
AND(WEEKDAY($AO$20+1,2)=4,$CH$10=4,$BX$29&lt;&gt;"HOL"),
AND(WEEKDAY($AO$20+1,2)=5,$CI$10=5,$BX$31&lt;&gt;"HOL"),
AND(WEEKDAY($AO$20+1,2)=6,$CJ$10=6),
AND(WEEKDAY($AO$20+1,2)=7,$CK$10=7)
)
),$AB$18,
AND($AD$20=BJ4,
OR(
AND(WEEKDAY($AO$20+1,2)=1,$CE$14=1,$BX$23&lt;&gt;"HOL"),
AND(WEEKDAY($AO$20+1,2)=2,$CF$14=2,$BX$25&lt;&gt;"HOL"),
AND(WEEKDAY($AO$20+1,2)=3,$CG$14=3,$BX$27&lt;&gt;"HOL"),
AND(WEEKDAY($AO$20+1,2)=4,$CH$14=4,$BX$29&lt;&gt;"HOL"),
AND(WEEKDAY($AO$20+1,2)=5,$CI$14=5,$BX$31&lt;&gt;"HOL"),
AND(WEEKDAY($AO$20+1,2)=6,$CJ$14=6),
AND(WEEKDAY($AO$20+1,2)=7,$CK$14=7)
)
),$AB$18,
AND($BF$20=BJ4,
OR(
AND(WEEKDAY($AO$20+1,2)=1,$CP$10=1,$BX$23&lt;&gt;"HOL"),
AND(WEEKDAY($AO$20+1,2)=2,$CQ$10=2,$BX$25&lt;&gt;"HOL"),
AND(WEEKDAY($AO$20+1,2)=3,$CR$10=3,$BX$27&lt;&gt;"HOL"),
AND(WEEKDAY($AO$20+1,2)=4,$CS$10=4,$BX$29&lt;&gt;"HOL"),
AND(WEEKDAY($AO$20+1,2)=5,$CT$10=5,$BX$31&lt;&gt;"HOL"),
AND(WEEKDAY($AO$20+1,2)=6,$CU$10=6),
AND(WEEKDAY($AO$20+1,2)=7,$CV$10=7)
)
),$BE$18,
AND($BC$20=BJ4,
OR(
AND(WEEKDAY($AO$20+1,2)=1,$CP$14=1,$BX$23&lt;&gt;"HOL"),
AND(WEEKDAY($AO$20+1,2)=2,$CQ$14=2,$BX$25&lt;&gt;"HOL"),
AND(WEEKDAY($AO$20+1,2)=3,$CR$14=3,$BX$27&lt;&gt;"HOL"),
AND(WEEKDAY($AO$20+1,2)=4,$CS$14=4,$BX$29&lt;&gt;"HOL"),
AND(WEEKDAY($AO$20+1,2)=5,$CT$14=5,$BX$31&lt;&gt;"HOL"),
AND(WEEKDAY($AO$20+1,2)=6,$CU$14=6),
AND(WEEKDAY($AO$20+1,2)=7,$CV$14=7)
)
),$BE$18,
TRUE,""
)
)</f>
        <v/>
      </c>
      <c r="BJ7" s="642" t="str">
        <f ca="1">IF(
$C$3="TODAY",
_xlfn.IFS(
AND($Y$20=BJ4,
OR(
AND(WEEKDAY($AO$20,2)=1,$CE$10=1,$BX$23&lt;&gt;"HOL"),
AND(WEEKDAY($AO$20,2)=2,$CF$10=2,$BX$25&lt;&gt;"HOL"),
AND(WEEKDAY($AO$20,2)=3,$CG$10=3,$BX$27&lt;&gt;"HOL"),
AND(WEEKDAY($AO$20,2)=4,$CH$10=4,$BX$29&lt;&gt;"HOL"),
AND(WEEKDAY($AO$20,2)=5,$CI$10=5,$BX$31&lt;&gt;"HOL"),
AND(WEEKDAY($AO$20,2)=6,$CJ$10=6),
AND(WEEKDAY($AO$20,2)=7,$CK$10=7)
)
),$Z$18,
AND($AB$20=BJ4,
OR(
AND(WEEKDAY($AO$20,2)=1,$CE$14=1,$BX$23&lt;&gt;"HOL"),
AND(WEEKDAY($AO$20,2)=2,$CF$14=2,$BX$25&lt;&gt;"HOL"),
AND(WEEKDAY($AO$20,2)=3,$CG$14=3,$BX$27&lt;&gt;"HOL"),
AND(WEEKDAY($AO$20,2)=4,$CH$14=4,$BX$29&lt;&gt;"HOL"),
AND(WEEKDAY($AO$20,2)=5,$CI$14=5,$BX$31&lt;&gt;"HOL"),
AND(WEEKDAY($AO$20,2)=6,$CJ$14=6),
AND(WEEKDAY($AO$20,2)=7,$CK$14=7)
)
),$Z$18,
AND($BD$20=BJ4,
OR(
AND(WEEKDAY($AO$20,2)=1,$CP$10=1,$BX$23&lt;&gt;"HOL"),
AND(WEEKDAY($AO$20,2)=2,$CQ$10=2,$BX$25&lt;&gt;"HOL"),
AND(WEEKDAY($AO$20,2)=3,$CR$10=3,$BX$27&lt;&gt;"HOL"),
AND(WEEKDAY($AO$20,2)=4,$CS$10=4,$BX$29&lt;&gt;"HOL"),
AND(WEEKDAY($AO$20,2)=5,$CT$10=5,$BX$31&lt;&gt;"HOL"),
AND(WEEKDAY($AO$20,2)=6,$CU$10=6),
AND(WEEKDAY($AO$20,2)=7,$CV$10=7)
)
),$BC$18,
AND($BA$20=BJ4,
OR(
AND(WEEKDAY($AO$20,2)=1,$CP$14=1,$BX$23&lt;&gt;"HOL"),
AND(WEEKDAY($AO$20,2)=2,$CQ$14=2,$BX$25&lt;&gt;"HOL"),
AND(WEEKDAY($AO$20,2)=3,$CR$14=3,$BX$27&lt;&gt;"HOL"),
AND(WEEKDAY($AO$20,2)=4,$CS$14=4,$BX$29&lt;&gt;"HOL"),
AND(WEEKDAY($AO$20,2)=5,$CT$14=5,$BX$31&lt;&gt;"HOL"),
AND(WEEKDAY($AO$20,2)=6,$CU$14=6),
AND(WEEKDAY($AO$20,2)=7,$CV$14=7)
)
),$BC$18,
TRUE,""
),
_xlfn.IFS(
AND($Y$20=BJ4,
OR(
AND(WEEKDAY($AO$20+1,2)=1,$CE$10=1,$BX$23&lt;&gt;"HOL"),
AND(WEEKDAY($AO$20+1,2)=2,$CF$10=2,$BX$25&lt;&gt;"HOL"),
AND(WEEKDAY($AO$20+1,2)=3,$CG$10=3,$BX$27&lt;&gt;"HOL"),
AND(WEEKDAY($AO$20+1,2)=4,$CH$10=4,$BX$29&lt;&gt;"HOL"),
AND(WEEKDAY($AO$20+1,2)=5,$CI$10=5,$BX$31&lt;&gt;"HOL"),
AND(WEEKDAY($AO$20+1,2)=6,$CJ$10=6),
AND(WEEKDAY($AO$20+1,2)=7,$CK$10=7)
)
),$Z$18,
AND($AB$20=BJ4,
OR(
AND(WEEKDAY($AO$20+1,2)=1,$CE$14=1,$BX$23&lt;&gt;"HOL"),
AND(WEEKDAY($AO$20+1,2)=2,$CF$14=2,$BX$25&lt;&gt;"HOL"),
AND(WEEKDAY($AO$20+1,2)=3,$CG$14=3,$BX$27&lt;&gt;"HOL"),
AND(WEEKDAY($AO$20+1,2)=4,$CH$14=4,$BX$29&lt;&gt;"HOL"),
AND(WEEKDAY($AO$20+1,2)=5,$CI$14=5,$BX$31&lt;&gt;"HOL"),
AND(WEEKDAY($AO$20+1,2)=6,$CJ$14=6),
AND(WEEKDAY($AO$20+1,2)=7,$CK$14=7)
)
),$Z$18,
AND($BD$20=BJ4,
OR(
AND(WEEKDAY($AO$20+1,2)=1,$CP$10=1,$BX$23&lt;&gt;"HOL"),
AND(WEEKDAY($AO$20+1,2)=2,$CQ$10=2,$BX$25&lt;&gt;"HOL"),
AND(WEEKDAY($AO$20+1,2)=3,$CR$10=3,$BX$27&lt;&gt;"HOL"),
AND(WEEKDAY($AO$20+1,2)=4,$CS$10=4,$BX$29&lt;&gt;"HOL"),
AND(WEEKDAY($AO$20+1,2)=5,$CT$10=5,$BX$31&lt;&gt;"HOL"),
AND(WEEKDAY($AO$20+1,2)=6,$CU$10=6),
AND(WEEKDAY($AO$20+1,2)=7,$CV$10=7)
)
),$BC$18,
AND($BA$20=BJ4,
OR(
AND(WEEKDAY($AO$20+1,2)=1,$CP$14=1,$BX$23&lt;&gt;"HOL"),
AND(WEEKDAY($AO$20+1,2)=2,$CQ$14=2,$BX$25&lt;&gt;"HOL"),
AND(WEEKDAY($AO$20+1,2)=3,$CR$14=3,$BX$27&lt;&gt;"HOL"),
AND(WEEKDAY($AO$20+1,2)=4,$CS$14=4,$BX$29&lt;&gt;"HOL"),
AND(WEEKDAY($AO$20+1,2)=5,$CT$14=5,$BX$31&lt;&gt;"HOL"),
AND(WEEKDAY($AO$20+1,2)=6,$CU$14=6),
AND(WEEKDAY($AO$20+1,2)=7,$CV$14=7)
)
),$BC$18,
TRUE,""
)
)</f>
        <v/>
      </c>
      <c r="BK7" s="646"/>
      <c r="BL7" s="646" t="str">
        <f ca="1">_xlfn.IFS(AND(BJ7=$Z$18,OR(BJ12=$AH$19,BJ12=$AV$19,BH12=$AH$20,BH12=$AV$20)),"W &gt;",AND(BJ7=$BC$18,OR(BJ12=$AH$19,BJ12=$AV$19,BH12=$AH$20,BH12=$AV$20)),"X &gt;&gt;",TRUE,"")</f>
        <v/>
      </c>
      <c r="BM7" s="645" t="str">
        <f ca="1">IF(
$C$3="TODAY",
_xlfn.IFS(
AND($AA$20=BN4,
OR(
AND(WEEKDAY($AO$20,2)=1,$CE$10=1,$BX$23&lt;&gt;"HOL"),
AND(WEEKDAY($AO$20,2)=2,$CF$10=2,$BX$25&lt;&gt;"HOL"),
AND(WEEKDAY($AO$20,2)=3,$CG$10=3,$BX$27&lt;&gt;"HOL"),
AND(WEEKDAY($AO$20,2)=4,$CH$10=4,$BX$29&lt;&gt;"HOL"),
AND(WEEKDAY($AO$20,2)=5,$CI$10=5,$BX$31&lt;&gt;"HOL"),
AND(WEEKDAY($AO$20,2)=6,$CJ$10=6),
AND(WEEKDAY($AO$20,2)=7,$CK$10=7)
)
),$AB$18,
AND($AD$20=BN4,
OR(
AND(WEEKDAY($AO$20,2)=1,$CE$14=1,$BX$23&lt;&gt;"HOL"),
AND(WEEKDAY($AO$20,2)=2,$CF$14=2,$BX$25&lt;&gt;"HOL"),
AND(WEEKDAY($AO$20,2)=3,$CG$14=3,$BX$27&lt;&gt;"HOL"),
AND(WEEKDAY($AO$20,2)=4,$CH$14=4,$BX$29&lt;&gt;"HOL"),
AND(WEEKDAY($AO$20,2)=5,$CI$14=5,$BX$31&lt;&gt;"HOL"),
AND(WEEKDAY($AO$20,2)=6,$CJ$14=6),
AND(WEEKDAY($AO$20,2)=7,$CK$14=7)
)
),$AB$18,
AND($BF$20=BN4,
OR(
AND(WEEKDAY($AO$20,2)=1,$CP$10=1,$BX$23&lt;&gt;"HOL"),
AND(WEEKDAY($AO$20,2)=2,$CQ$10=2,$BX$25&lt;&gt;"HOL"),
AND(WEEKDAY($AO$20,2)=3,$CR$10=3,$BX$27&lt;&gt;"HOL"),
AND(WEEKDAY($AO$20,2)=4,$CS$10=4,$BX$29&lt;&gt;"HOL"),
AND(WEEKDAY($AO$20,2)=5,$CT$10=5,$BX$31&lt;&gt;"HOL"),
AND(WEEKDAY($AO$20,2)=6,$CU$10=6),
AND(WEEKDAY($AO$20,2)=7,$CV$10=7)
)
),$BE$18,
AND($BC$20=BN4,
OR(
AND(WEEKDAY($AO$20,2)=1,$CP$14=1,$BX$23&lt;&gt;"HOL"),
AND(WEEKDAY($AO$20,2)=2,$CQ$14=2,$BX$25&lt;&gt;"HOL"),
AND(WEEKDAY($AO$20,2)=3,$CR$14=3,$BX$27&lt;&gt;"HOL"),
AND(WEEKDAY($AO$20,2)=4,$CS$14=4,$BX$29&lt;&gt;"HOL"),
AND(WEEKDAY($AO$20,2)=5,$CT$14=5,$BX$31&lt;&gt;"HOL"),
AND(WEEKDAY($AO$20,2)=6,$CU$14=6),
AND(WEEKDAY($AO$20,2)=7,$CV$14=7)
)
),$BE$18,
TRUE,""
),
_xlfn.IFS(
AND($AA$20=BN4,
OR(
AND(WEEKDAY($AO$20+1,2)=1,$CE$10=1,$BX$23&lt;&gt;"HOL"),
AND(WEEKDAY($AO$20+1,2)=2,$CF$10=2,$BX$25&lt;&gt;"HOL"),
AND(WEEKDAY($AO$20+1,2)=3,$CG$10=3,$BX$27&lt;&gt;"HOL"),
AND(WEEKDAY($AO$20+1,2)=4,$CH$10=4,$BX$29&lt;&gt;"HOL"),
AND(WEEKDAY($AO$20+1,2)=5,$CI$10=5,$BX$31&lt;&gt;"HOL"),
AND(WEEKDAY($AO$20+1,2)=6,$CJ$10=6),
AND(WEEKDAY($AO$20+1,2)=7,$CK$10=7)
)
),$AB$18,
AND($AD$20=BN4,
OR(
AND(WEEKDAY($AO$20+1,2)=1,$CE$14=1,$BX$23&lt;&gt;"HOL"),
AND(WEEKDAY($AO$20+1,2)=2,$CF$14=2,$BX$25&lt;&gt;"HOL"),
AND(WEEKDAY($AO$20+1,2)=3,$CG$14=3,$BX$27&lt;&gt;"HOL"),
AND(WEEKDAY($AO$20+1,2)=4,$CH$14=4,$BX$29&lt;&gt;"HOL"),
AND(WEEKDAY($AO$20+1,2)=5,$CI$14=5,$BX$31&lt;&gt;"HOL"),
AND(WEEKDAY($AO$20+1,2)=6,$CJ$14=6),
AND(WEEKDAY($AO$20+1,2)=7,$CK$14=7)
)
),$AB$18,
AND($BF$20=BN4,
OR(
AND(WEEKDAY($AO$20+1,2)=1,$CP$10=1,$BX$23&lt;&gt;"HOL"),
AND(WEEKDAY($AO$20+1,2)=2,$CQ$10=2,$BX$25&lt;&gt;"HOL"),
AND(WEEKDAY($AO$20+1,2)=3,$CR$10=3,$BX$27&lt;&gt;"HOL"),
AND(WEEKDAY($AO$20+1,2)=4,$CS$10=4,$BX$29&lt;&gt;"HOL"),
AND(WEEKDAY($AO$20+1,2)=5,$CT$10=5,$BX$31&lt;&gt;"HOL"),
AND(WEEKDAY($AO$20+1,2)=6,$CU$10=6),
AND(WEEKDAY($AO$20+1,2)=7,$CV$10=7)
)
),$BE$18,
AND($BC$20=BN4,
OR(
AND(WEEKDAY($AO$20+1,2)=1,$CP$14=1,$BX$23&lt;&gt;"HOL"),
AND(WEEKDAY($AO$20+1,2)=2,$CQ$14=2,$BX$25&lt;&gt;"HOL"),
AND(WEEKDAY($AO$20+1,2)=3,$CR$14=3,$BX$27&lt;&gt;"HOL"),
AND(WEEKDAY($AO$20+1,2)=4,$CS$14=4,$BX$29&lt;&gt;"HOL"),
AND(WEEKDAY($AO$20+1,2)=5,$CT$14=5,$BX$31&lt;&gt;"HOL"),
AND(WEEKDAY($AO$20+1,2)=6,$CU$14=6),
AND(WEEKDAY($AO$20+1,2)=7,$CV$14=7)
)
),$BE$18,
TRUE,""
)
)</f>
        <v/>
      </c>
      <c r="BN7" s="642" t="str">
        <f ca="1">IF(
$C$3="TODAY",
_xlfn.IFS(
AND($Y$20=BN4,
OR(
AND(WEEKDAY($AO$20,2)=1,$CE$10=1,$BX$23&lt;&gt;"HOL"),
AND(WEEKDAY($AO$20,2)=2,$CF$10=2,$BX$25&lt;&gt;"HOL"),
AND(WEEKDAY($AO$20,2)=3,$CG$10=3,$BX$27&lt;&gt;"HOL"),
AND(WEEKDAY($AO$20,2)=4,$CH$10=4,$BX$29&lt;&gt;"HOL"),
AND(WEEKDAY($AO$20,2)=5,$CI$10=5,$BX$31&lt;&gt;"HOL"),
AND(WEEKDAY($AO$20,2)=6,$CJ$10=6),
AND(WEEKDAY($AO$20,2)=7,$CK$10=7)
)
),$Z$18,
AND($AB$20=BN4,
OR(
AND(WEEKDAY($AO$20,2)=1,$CE$14=1,$BX$23&lt;&gt;"HOL"),
AND(WEEKDAY($AO$20,2)=2,$CF$14=2,$BX$25&lt;&gt;"HOL"),
AND(WEEKDAY($AO$20,2)=3,$CG$14=3,$BX$27&lt;&gt;"HOL"),
AND(WEEKDAY($AO$20,2)=4,$CH$14=4,$BX$29&lt;&gt;"HOL"),
AND(WEEKDAY($AO$20,2)=5,$CI$14=5,$BX$31&lt;&gt;"HOL"),
AND(WEEKDAY($AO$20,2)=6,$CJ$14=6),
AND(WEEKDAY($AO$20,2)=7,$CK$14=7)
)
),$Z$18,
AND($BD$20=BN4,
OR(
AND(WEEKDAY($AO$20,2)=1,$CP$10=1,$BX$23&lt;&gt;"HOL"),
AND(WEEKDAY($AO$20,2)=2,$CQ$10=2,$BX$25&lt;&gt;"HOL"),
AND(WEEKDAY($AO$20,2)=3,$CR$10=3,$BX$27&lt;&gt;"HOL"),
AND(WEEKDAY($AO$20,2)=4,$CS$10=4,$BX$29&lt;&gt;"HOL"),
AND(WEEKDAY($AO$20,2)=5,$CT$10=5,$BX$31&lt;&gt;"HOL"),
AND(WEEKDAY($AO$20,2)=6,$CU$10=6),
AND(WEEKDAY($AO$20,2)=7,$CV$10=7)
)
),$BC$18,
AND($BA$20=BN4,
OR(
AND(WEEKDAY($AO$20,2)=1,$CP$14=1,$BX$23&lt;&gt;"HOL"),
AND(WEEKDAY($AO$20,2)=2,$CQ$14=2,$BX$25&lt;&gt;"HOL"),
AND(WEEKDAY($AO$20,2)=3,$CR$14=3,$BX$27&lt;&gt;"HOL"),
AND(WEEKDAY($AO$20,2)=4,$CS$14=4,$BX$29&lt;&gt;"HOL"),
AND(WEEKDAY($AO$20,2)=5,$CT$14=5,$BX$31&lt;&gt;"HOL"),
AND(WEEKDAY($AO$20,2)=6,$CU$14=6),
AND(WEEKDAY($AO$20,2)=7,$CV$14=7)
)
),$BC$18,
TRUE,""
),
_xlfn.IFS(
AND($Y$20=BN4,
OR(
AND(WEEKDAY($AO$20+1,2)=1,$CE$10=1,$BX$23&lt;&gt;"HOL"),
AND(WEEKDAY($AO$20+1,2)=2,$CF$10=2,$BX$25&lt;&gt;"HOL"),
AND(WEEKDAY($AO$20+1,2)=3,$CG$10=3,$BX$27&lt;&gt;"HOL"),
AND(WEEKDAY($AO$20+1,2)=4,$CH$10=4,$BX$29&lt;&gt;"HOL"),
AND(WEEKDAY($AO$20+1,2)=5,$CI$10=5,$BX$31&lt;&gt;"HOL"),
AND(WEEKDAY($AO$20+1,2)=6,$CJ$10=6),
AND(WEEKDAY($AO$20+1,2)=7,$CK$10=7)
)
),$Z$18,
AND($AB$20=BN4,
OR(
AND(WEEKDAY($AO$20+1,2)=1,$CE$14=1,$BX$23&lt;&gt;"HOL"),
AND(WEEKDAY($AO$20+1,2)=2,$CF$14=2,$BX$25&lt;&gt;"HOL"),
AND(WEEKDAY($AO$20+1,2)=3,$CG$14=3,$BX$27&lt;&gt;"HOL"),
AND(WEEKDAY($AO$20+1,2)=4,$CH$14=4,$BX$29&lt;&gt;"HOL"),
AND(WEEKDAY($AO$20+1,2)=5,$CI$14=5,$BX$31&lt;&gt;"HOL"),
AND(WEEKDAY($AO$20+1,2)=6,$CJ$14=6),
AND(WEEKDAY($AO$20+1,2)=7,$CK$14=7)
)
),$Z$18,
AND($BD$20=BN4,
OR(
AND(WEEKDAY($AO$20+1,2)=1,$CP$10=1,$BX$23&lt;&gt;"HOL"),
AND(WEEKDAY($AO$20+1,2)=2,$CQ$10=2,$BX$25&lt;&gt;"HOL"),
AND(WEEKDAY($AO$20+1,2)=3,$CR$10=3,$BX$27&lt;&gt;"HOL"),
AND(WEEKDAY($AO$20+1,2)=4,$CS$10=4,$BX$29&lt;&gt;"HOL"),
AND(WEEKDAY($AO$20+1,2)=5,$CT$10=5,$BX$31&lt;&gt;"HOL"),
AND(WEEKDAY($AO$20+1,2)=6,$CU$10=6),
AND(WEEKDAY($AO$20+1,2)=7,$CV$10=7)
)
),$BC$18,
AND($BA$20=BN4,
OR(
AND(WEEKDAY($AO$20+1,2)=1,$CP$14=1,$BX$23&lt;&gt;"HOL"),
AND(WEEKDAY($AO$20+1,2)=2,$CQ$14=2,$BX$25&lt;&gt;"HOL"),
AND(WEEKDAY($AO$20+1,2)=3,$CR$14=3,$BX$27&lt;&gt;"HOL"),
AND(WEEKDAY($AO$20+1,2)=4,$CS$14=4,$BX$29&lt;&gt;"HOL"),
AND(WEEKDAY($AO$20+1,2)=5,$CT$14=5,$BX$31&lt;&gt;"HOL"),
AND(WEEKDAY($AO$20+1,2)=6,$CU$14=6),
AND(WEEKDAY($AO$20+1,2)=7,$CV$14=7)
)
),$BC$18,
TRUE,""
)
)</f>
        <v/>
      </c>
      <c r="BO7" s="646"/>
      <c r="BP7" s="646" t="str">
        <f ca="1">_xlfn.IFS(AND(BN7=$Z$18,OR(BN12=$AH$19,BN12=$AV$19,BL12=$AH$20,BL12=$AV$20)),"W &gt;",AND(BN7=$BC$18,OR(BN12=$AH$19,BN12=$AV$19,BL12=$AH$20,BL12=$AV$20)),"X &gt;&gt;",TRUE,"")</f>
        <v/>
      </c>
      <c r="BQ7" s="645" t="str">
        <f ca="1">IF(
$C$3="TODAY",
_xlfn.IFS(
AND($AA$20=BR4,
OR(
AND(WEEKDAY($AO$20,2)=1,$CE$10=1,$BX$23&lt;&gt;"HOL"),
AND(WEEKDAY($AO$20,2)=2,$CF$10=2,$BX$25&lt;&gt;"HOL"),
AND(WEEKDAY($AO$20,2)=3,$CG$10=3,$BX$27&lt;&gt;"HOL"),
AND(WEEKDAY($AO$20,2)=4,$CH$10=4,$BX$29&lt;&gt;"HOL"),
AND(WEEKDAY($AO$20,2)=5,$CI$10=5,$BX$31&lt;&gt;"HOL"),
AND(WEEKDAY($AO$20,2)=6,$CJ$10=6),
AND(WEEKDAY($AO$20,2)=7,$CK$10=7)
)
),$AB$18,
AND($AD$20=BR4,
OR(
AND(WEEKDAY($AO$20,2)=1,$CE$14=1,$BX$23&lt;&gt;"HOL"),
AND(WEEKDAY($AO$20,2)=2,$CF$14=2,$BX$25&lt;&gt;"HOL"),
AND(WEEKDAY($AO$20,2)=3,$CG$14=3,$BX$27&lt;&gt;"HOL"),
AND(WEEKDAY($AO$20,2)=4,$CH$14=4,$BX$29&lt;&gt;"HOL"),
AND(WEEKDAY($AO$20,2)=5,$CI$14=5,$BX$31&lt;&gt;"HOL"),
AND(WEEKDAY($AO$20,2)=6,$CJ$14=6),
AND(WEEKDAY($AO$20,2)=7,$CK$14=7)
)
),$AB$18,
AND($BF$20=BR4,
OR(
AND(WEEKDAY($AO$20,2)=1,$CP$10=1,$BX$23&lt;&gt;"HOL"),
AND(WEEKDAY($AO$20,2)=2,$CQ$10=2,$BX$25&lt;&gt;"HOL"),
AND(WEEKDAY($AO$20,2)=3,$CR$10=3,$BX$27&lt;&gt;"HOL"),
AND(WEEKDAY($AO$20,2)=4,$CS$10=4,$BX$29&lt;&gt;"HOL"),
AND(WEEKDAY($AO$20,2)=5,$CT$10=5,$BX$31&lt;&gt;"HOL"),
AND(WEEKDAY($AO$20,2)=6,$CU$10=6),
AND(WEEKDAY($AO$20,2)=7,$CV$10=7)
)
),$BE$18,
AND($BC$20=BR4,
OR(
AND(WEEKDAY($AO$20,2)=1,$CP$14=1,$BX$23&lt;&gt;"HOL"),
AND(WEEKDAY($AO$20,2)=2,$CQ$14=2,$BX$25&lt;&gt;"HOL"),
AND(WEEKDAY($AO$20,2)=3,$CR$14=3,$BX$27&lt;&gt;"HOL"),
AND(WEEKDAY($AO$20,2)=4,$CS$14=4,$BX$29&lt;&gt;"HOL"),
AND(WEEKDAY($AO$20,2)=5,$CT$14=5,$BX$31&lt;&gt;"HOL"),
AND(WEEKDAY($AO$20,2)=6,$CU$14=6),
AND(WEEKDAY($AO$20,2)=7,$CV$14=7)
)
),$BE$18,
TRUE,""
),
_xlfn.IFS(
AND($AA$20=BR4,
OR(
AND(WEEKDAY($AO$20+1,2)=1,$CE$10=1,$BX$23&lt;&gt;"HOL"),
AND(WEEKDAY($AO$20+1,2)=2,$CF$10=2,$BX$25&lt;&gt;"HOL"),
AND(WEEKDAY($AO$20+1,2)=3,$CG$10=3,$BX$27&lt;&gt;"HOL"),
AND(WEEKDAY($AO$20+1,2)=4,$CH$10=4,$BX$29&lt;&gt;"HOL"),
AND(WEEKDAY($AO$20+1,2)=5,$CI$10=5,$BX$31&lt;&gt;"HOL"),
AND(WEEKDAY($AO$20+1,2)=6,$CJ$10=6),
AND(WEEKDAY($AO$20+1,2)=7,$CK$10=7)
)
),$AB$18,
AND($AD$20=BR4,
OR(
AND(WEEKDAY($AO$20+1,2)=1,$CE$14=1,$BX$23&lt;&gt;"HOL"),
AND(WEEKDAY($AO$20+1,2)=2,$CF$14=2,$BX$25&lt;&gt;"HOL"),
AND(WEEKDAY($AO$20+1,2)=3,$CG$14=3,$BX$27&lt;&gt;"HOL"),
AND(WEEKDAY($AO$20+1,2)=4,$CH$14=4,$BX$29&lt;&gt;"HOL"),
AND(WEEKDAY($AO$20+1,2)=5,$CI$14=5,$BX$31&lt;&gt;"HOL"),
AND(WEEKDAY($AO$20+1,2)=6,$CJ$14=6),
AND(WEEKDAY($AO$20+1,2)=7,$CK$14=7)
)
),$AB$18,
AND($BF$20=BR4,
OR(
AND(WEEKDAY($AO$20+1,2)=1,$CP$10=1,$BX$23&lt;&gt;"HOL"),
AND(WEEKDAY($AO$20+1,2)=2,$CQ$10=2,$BX$25&lt;&gt;"HOL"),
AND(WEEKDAY($AO$20+1,2)=3,$CR$10=3,$BX$27&lt;&gt;"HOL"),
AND(WEEKDAY($AO$20+1,2)=4,$CS$10=4,$BX$29&lt;&gt;"HOL"),
AND(WEEKDAY($AO$20+1,2)=5,$CT$10=5,$BX$31&lt;&gt;"HOL"),
AND(WEEKDAY($AO$20+1,2)=6,$CU$10=6),
AND(WEEKDAY($AO$20+1,2)=7,$CV$10=7)
)
),$BE$18,
AND($BC$20=BR4,
OR(
AND(WEEKDAY($AO$20+1,2)=1,$CP$14=1,$BX$23&lt;&gt;"HOL"),
AND(WEEKDAY($AO$20+1,2)=2,$CQ$14=2,$BX$25&lt;&gt;"HOL"),
AND(WEEKDAY($AO$20+1,2)=3,$CR$14=3,$BX$27&lt;&gt;"HOL"),
AND(WEEKDAY($AO$20+1,2)=4,$CS$14=4,$BX$29&lt;&gt;"HOL"),
AND(WEEKDAY($AO$20+1,2)=5,$CT$14=5,$BX$31&lt;&gt;"HOL"),
AND(WEEKDAY($AO$20+1,2)=6,$CU$14=6),
AND(WEEKDAY($AO$20+1,2)=7,$CV$14=7)
)
),$BE$18,
TRUE,""
)
)</f>
        <v/>
      </c>
      <c r="BR7" s="642" t="str">
        <f ca="1">IF(
$C$3="TODAY",
_xlfn.IFS(
AND($Y$20=BR4,
OR(
AND(WEEKDAY($AO$20,2)=1,$CE$10=1,$BX$23&lt;&gt;"HOL"),
AND(WEEKDAY($AO$20,2)=2,$CF$10=2,$BX$25&lt;&gt;"HOL"),
AND(WEEKDAY($AO$20,2)=3,$CG$10=3,$BX$27&lt;&gt;"HOL"),
AND(WEEKDAY($AO$20,2)=4,$CH$10=4,$BX$29&lt;&gt;"HOL"),
AND(WEEKDAY($AO$20,2)=5,$CI$10=5,$BX$31&lt;&gt;"HOL"),
AND(WEEKDAY($AO$20,2)=6,$CJ$10=6),
AND(WEEKDAY($AO$20,2)=7,$CK$10=7)
)
),$Z$18,
AND($AB$20=BR4,
OR(
AND(WEEKDAY($AO$20,2)=1,$CE$14=1,$BX$23&lt;&gt;"HOL"),
AND(WEEKDAY($AO$20,2)=2,$CF$14=2,$BX$25&lt;&gt;"HOL"),
AND(WEEKDAY($AO$20,2)=3,$CG$14=3,$BX$27&lt;&gt;"HOL"),
AND(WEEKDAY($AO$20,2)=4,$CH$14=4,$BX$29&lt;&gt;"HOL"),
AND(WEEKDAY($AO$20,2)=5,$CI$14=5,$BX$31&lt;&gt;"HOL"),
AND(WEEKDAY($AO$20,2)=6,$CJ$14=6),
AND(WEEKDAY($AO$20,2)=7,$CK$14=7)
)
),$Z$18,
AND($BD$20=BR4,
OR(
AND(WEEKDAY($AO$20,2)=1,$CP$10=1,$BX$23&lt;&gt;"HOL"),
AND(WEEKDAY($AO$20,2)=2,$CQ$10=2,$BX$25&lt;&gt;"HOL"),
AND(WEEKDAY($AO$20,2)=3,$CR$10=3,$BX$27&lt;&gt;"HOL"),
AND(WEEKDAY($AO$20,2)=4,$CS$10=4,$BX$29&lt;&gt;"HOL"),
AND(WEEKDAY($AO$20,2)=5,$CT$10=5,$BX$31&lt;&gt;"HOL"),
AND(WEEKDAY($AO$20,2)=6,$CU$10=6),
AND(WEEKDAY($AO$20,2)=7,$CV$10=7)
)
),$BC$18,
AND($BA$20=BR4,
OR(
AND(WEEKDAY($AO$20,2)=1,$CP$14=1,$BX$23&lt;&gt;"HOL"),
AND(WEEKDAY($AO$20,2)=2,$CQ$14=2,$BX$25&lt;&gt;"HOL"),
AND(WEEKDAY($AO$20,2)=3,$CR$14=3,$BX$27&lt;&gt;"HOL"),
AND(WEEKDAY($AO$20,2)=4,$CS$14=4,$BX$29&lt;&gt;"HOL"),
AND(WEEKDAY($AO$20,2)=5,$CT$14=5,$BX$31&lt;&gt;"HOL"),
AND(WEEKDAY($AO$20,2)=6,$CU$14=6),
AND(WEEKDAY($AO$20,2)=7,$CV$14=7)
)
),$BC$18,
TRUE,""
),
_xlfn.IFS(
AND($Y$20=BR4,
OR(
AND(WEEKDAY($AO$20+1,2)=1,$CE$10=1,$BX$23&lt;&gt;"HOL"),
AND(WEEKDAY($AO$20+1,2)=2,$CF$10=2,$BX$25&lt;&gt;"HOL"),
AND(WEEKDAY($AO$20+1,2)=3,$CG$10=3,$BX$27&lt;&gt;"HOL"),
AND(WEEKDAY($AO$20+1,2)=4,$CH$10=4,$BX$29&lt;&gt;"HOL"),
AND(WEEKDAY($AO$20+1,2)=5,$CI$10=5,$BX$31&lt;&gt;"HOL"),
AND(WEEKDAY($AO$20+1,2)=6,$CJ$10=6),
AND(WEEKDAY($AO$20+1,2)=7,$CK$10=7)
)
),$Z$18,
AND($AB$20=BR4,
OR(
AND(WEEKDAY($AO$20+1,2)=1,$CE$14=1,$BX$23&lt;&gt;"HOL"),
AND(WEEKDAY($AO$20+1,2)=2,$CF$14=2,$BX$25&lt;&gt;"HOL"),
AND(WEEKDAY($AO$20+1,2)=3,$CG$14=3,$BX$27&lt;&gt;"HOL"),
AND(WEEKDAY($AO$20+1,2)=4,$CH$14=4,$BX$29&lt;&gt;"HOL"),
AND(WEEKDAY($AO$20+1,2)=5,$CI$14=5,$BX$31&lt;&gt;"HOL"),
AND(WEEKDAY($AO$20+1,2)=6,$CJ$14=6),
AND(WEEKDAY($AO$20+1,2)=7,$CK$14=7)
)
),$Z$18,
AND($BD$20=BR4,
OR(
AND(WEEKDAY($AO$20+1,2)=1,$CP$10=1,$BX$23&lt;&gt;"HOL"),
AND(WEEKDAY($AO$20+1,2)=2,$CQ$10=2,$BX$25&lt;&gt;"HOL"),
AND(WEEKDAY($AO$20+1,2)=3,$CR$10=3,$BX$27&lt;&gt;"HOL"),
AND(WEEKDAY($AO$20+1,2)=4,$CS$10=4,$BX$29&lt;&gt;"HOL"),
AND(WEEKDAY($AO$20+1,2)=5,$CT$10=5,$BX$31&lt;&gt;"HOL"),
AND(WEEKDAY($AO$20+1,2)=6,$CU$10=6),
AND(WEEKDAY($AO$20+1,2)=7,$CV$10=7)
)
),$BC$18,
AND($BA$20=BR4,
OR(
AND(WEEKDAY($AO$20+1,2)=1,$CP$14=1,$BX$23&lt;&gt;"HOL"),
AND(WEEKDAY($AO$20+1,2)=2,$CQ$14=2,$BX$25&lt;&gt;"HOL"),
AND(WEEKDAY($AO$20+1,2)=3,$CR$14=3,$BX$27&lt;&gt;"HOL"),
AND(WEEKDAY($AO$20+1,2)=4,$CS$14=4,$BX$29&lt;&gt;"HOL"),
AND(WEEKDAY($AO$20+1,2)=5,$CT$14=5,$BX$31&lt;&gt;"HOL"),
AND(WEEKDAY($AO$20+1,2)=6,$CU$14=6),
AND(WEEKDAY($AO$20+1,2)=7,$CV$14=7)
)
),$BC$18,
TRUE,""
)
)</f>
        <v/>
      </c>
      <c r="BS7" s="646"/>
      <c r="BT7" s="646" t="str">
        <f ca="1">_xlfn.IFS(AND(BR7=$Z$18,OR(BR12=$AH$19,BR12=$AV$19,BP12=$AH$20,BP12=$AV$20)),"W &gt;",AND(BR7=$BC$18,OR(BR12=$AH$19,BR12=$AV$19,BP12=$AH$20,BP12=$AV$20)),"X &gt;&gt;",TRUE,"")</f>
        <v/>
      </c>
      <c r="BU7" s="645" t="str">
        <f ca="1">IF(
$C$3="TODAY",
_xlfn.IFS(
AND($AA$20=BV4,
OR(
AND(WEEKDAY($AO$20,2)=1,$CE$10=1,$BX$23&lt;&gt;"HOL"),
AND(WEEKDAY($AO$20,2)=2,$CF$10=2,$BX$25&lt;&gt;"HOL"),
AND(WEEKDAY($AO$20,2)=3,$CG$10=3,$BX$27&lt;&gt;"HOL"),
AND(WEEKDAY($AO$20,2)=4,$CH$10=4,$BX$29&lt;&gt;"HOL"),
AND(WEEKDAY($AO$20,2)=5,$CI$10=5,$BX$31&lt;&gt;"HOL"),
AND(WEEKDAY($AO$20,2)=6,$CJ$10=6),
AND(WEEKDAY($AO$20,2)=7,$CK$10=7)
)
),$AB$18,
AND($AD$20=BV4,
OR(
AND(WEEKDAY($AO$20,2)=1,$CE$14=1,$BX$23&lt;&gt;"HOL"),
AND(WEEKDAY($AO$20,2)=2,$CF$14=2,$BX$25&lt;&gt;"HOL"),
AND(WEEKDAY($AO$20,2)=3,$CG$14=3,$BX$27&lt;&gt;"HOL"),
AND(WEEKDAY($AO$20,2)=4,$CH$14=4,$BX$29&lt;&gt;"HOL"),
AND(WEEKDAY($AO$20,2)=5,$CI$14=5,$BX$31&lt;&gt;"HOL"),
AND(WEEKDAY($AO$20,2)=6,$CJ$14=6),
AND(WEEKDAY($AO$20,2)=7,$CK$14=7)
)
),$AB$18,
AND($BF$20=BV4,
OR(
AND(WEEKDAY($AO$20,2)=1,$CP$10=1,$BX$23&lt;&gt;"HOL"),
AND(WEEKDAY($AO$20,2)=2,$CQ$10=2,$BX$25&lt;&gt;"HOL"),
AND(WEEKDAY($AO$20,2)=3,$CR$10=3,$BX$27&lt;&gt;"HOL"),
AND(WEEKDAY($AO$20,2)=4,$CS$10=4,$BX$29&lt;&gt;"HOL"),
AND(WEEKDAY($AO$20,2)=5,$CT$10=5,$BX$31&lt;&gt;"HOL"),
AND(WEEKDAY($AO$20,2)=6,$CU$10=6),
AND(WEEKDAY($AO$20,2)=7,$CV$10=7)
)
),$BE$18,
AND($BC$20=BV4,
OR(
AND(WEEKDAY($AO$20,2)=1,$CP$14=1,$BX$23&lt;&gt;"HOL"),
AND(WEEKDAY($AO$20,2)=2,$CQ$14=2,$BX$25&lt;&gt;"HOL"),
AND(WEEKDAY($AO$20,2)=3,$CR$14=3,$BX$27&lt;&gt;"HOL"),
AND(WEEKDAY($AO$20,2)=4,$CS$14=4,$BX$29&lt;&gt;"HOL"),
AND(WEEKDAY($AO$20,2)=5,$CT$14=5,$BX$31&lt;&gt;"HOL"),
AND(WEEKDAY($AO$20,2)=6,$CU$14=6),
AND(WEEKDAY($AO$20,2)=7,$CV$14=7)
)
),$BE$18,
TRUE,""
),
_xlfn.IFS(
AND($AA$20=BV4,
OR(
AND(WEEKDAY($AO$20+1,2)=1,$CE$10=1,$BX$23&lt;&gt;"HOL"),
AND(WEEKDAY($AO$20+1,2)=2,$CF$10=2,$BX$25&lt;&gt;"HOL"),
AND(WEEKDAY($AO$20+1,2)=3,$CG$10=3,$BX$27&lt;&gt;"HOL"),
AND(WEEKDAY($AO$20+1,2)=4,$CH$10=4,$BX$29&lt;&gt;"HOL"),
AND(WEEKDAY($AO$20+1,2)=5,$CI$10=5,$BX$31&lt;&gt;"HOL"),
AND(WEEKDAY($AO$20+1,2)=6,$CJ$10=6),
AND(WEEKDAY($AO$20+1,2)=7,$CK$10=7)
)
),$AB$18,
AND($AD$20=BV4,
OR(
AND(WEEKDAY($AO$20+1,2)=1,$CE$14=1,$BX$23&lt;&gt;"HOL"),
AND(WEEKDAY($AO$20+1,2)=2,$CF$14=2,$BX$25&lt;&gt;"HOL"),
AND(WEEKDAY($AO$20+1,2)=3,$CG$14=3,$BX$27&lt;&gt;"HOL"),
AND(WEEKDAY($AO$20+1,2)=4,$CH$14=4,$BX$29&lt;&gt;"HOL"),
AND(WEEKDAY($AO$20+1,2)=5,$CI$14=5,$BX$31&lt;&gt;"HOL"),
AND(WEEKDAY($AO$20+1,2)=6,$CJ$14=6),
AND(WEEKDAY($AO$20+1,2)=7,$CK$14=7)
)
),$AB$18,
AND($BF$20=BV4,
OR(
AND(WEEKDAY($AO$20+1,2)=1,$CP$10=1,$BX$23&lt;&gt;"HOL"),
AND(WEEKDAY($AO$20+1,2)=2,$CQ$10=2,$BX$25&lt;&gt;"HOL"),
AND(WEEKDAY($AO$20+1,2)=3,$CR$10=3,$BX$27&lt;&gt;"HOL"),
AND(WEEKDAY($AO$20+1,2)=4,$CS$10=4,$BX$29&lt;&gt;"HOL"),
AND(WEEKDAY($AO$20+1,2)=5,$CT$10=5,$BX$31&lt;&gt;"HOL"),
AND(WEEKDAY($AO$20+1,2)=6,$CU$10=6),
AND(WEEKDAY($AO$20+1,2)=7,$CV$10=7)
)
),$BE$18,
AND($BC$20=BV4,
OR(
AND(WEEKDAY($AO$20+1,2)=1,$CP$14=1,$BX$23&lt;&gt;"HOL"),
AND(WEEKDAY($AO$20+1,2)=2,$CQ$14=2,$BX$25&lt;&gt;"HOL"),
AND(WEEKDAY($AO$20+1,2)=3,$CR$14=3,$BX$27&lt;&gt;"HOL"),
AND(WEEKDAY($AO$20+1,2)=4,$CS$14=4,$BX$29&lt;&gt;"HOL"),
AND(WEEKDAY($AO$20+1,2)=5,$CT$14=5,$BX$31&lt;&gt;"HOL"),
AND(WEEKDAY($AO$20+1,2)=6,$CU$14=6),
AND(WEEKDAY($AO$20+1,2)=7,$CV$14=7)
)
),$BE$18,
TRUE,""
)
)</f>
        <v/>
      </c>
      <c r="BV7" s="639"/>
      <c r="BW7" s="640"/>
      <c r="BX7" s="640"/>
      <c r="BY7" s="640"/>
      <c r="BZ7" s="617"/>
      <c r="CA7" s="614"/>
      <c r="CC7" s="2297" t="s">
        <v>804</v>
      </c>
      <c r="CD7" s="2298"/>
      <c r="CE7" s="2298"/>
      <c r="CF7" s="2298"/>
      <c r="CG7" s="2298"/>
      <c r="CH7" s="2298"/>
      <c r="CI7" s="2298"/>
      <c r="CJ7" s="2298"/>
      <c r="CK7" s="2298"/>
      <c r="CL7" s="2299"/>
      <c r="CM7" s="647"/>
      <c r="CN7" s="2297" t="s">
        <v>806</v>
      </c>
      <c r="CO7" s="2298"/>
      <c r="CP7" s="2298"/>
      <c r="CQ7" s="2298"/>
      <c r="CR7" s="2298"/>
      <c r="CS7" s="2298"/>
      <c r="CT7" s="2298"/>
      <c r="CU7" s="2298"/>
      <c r="CV7" s="2298"/>
      <c r="CW7" s="2299"/>
    </row>
    <row r="8" spans="1:153" ht="17.100000000000001" customHeight="1" x14ac:dyDescent="0.25">
      <c r="A8" s="616"/>
      <c r="B8" s="617"/>
      <c r="C8" s="2315"/>
      <c r="D8" s="2316"/>
      <c r="E8" s="2317"/>
      <c r="F8" s="639"/>
      <c r="G8" s="639"/>
      <c r="H8" s="640"/>
      <c r="I8" s="641"/>
      <c r="J8" s="648"/>
      <c r="K8" s="649"/>
      <c r="L8" s="650"/>
      <c r="M8" s="651"/>
      <c r="N8" s="648"/>
      <c r="O8" s="649"/>
      <c r="P8" s="650"/>
      <c r="Q8" s="651"/>
      <c r="R8" s="648"/>
      <c r="S8" s="652"/>
      <c r="T8" s="652"/>
      <c r="U8" s="651"/>
      <c r="V8" s="648"/>
      <c r="W8" s="652"/>
      <c r="X8" s="652"/>
      <c r="Y8" s="651"/>
      <c r="Z8" s="648"/>
      <c r="AA8" s="652"/>
      <c r="AB8" s="652"/>
      <c r="AC8" s="651"/>
      <c r="AD8" s="648"/>
      <c r="AE8" s="652"/>
      <c r="AF8" s="652"/>
      <c r="AG8" s="651"/>
      <c r="AH8" s="648"/>
      <c r="AI8" s="652"/>
      <c r="AJ8" s="652"/>
      <c r="AK8" s="651"/>
      <c r="AL8" s="648"/>
      <c r="AM8" s="652"/>
      <c r="AN8" s="652"/>
      <c r="AO8" s="651"/>
      <c r="AP8" s="648"/>
      <c r="AQ8" s="652"/>
      <c r="AR8" s="652"/>
      <c r="AS8" s="651"/>
      <c r="AT8" s="648"/>
      <c r="AU8" s="652"/>
      <c r="AV8" s="652"/>
      <c r="AW8" s="651"/>
      <c r="AX8" s="648"/>
      <c r="AY8" s="652"/>
      <c r="AZ8" s="652"/>
      <c r="BA8" s="651"/>
      <c r="BB8" s="648"/>
      <c r="BC8" s="652"/>
      <c r="BD8" s="652"/>
      <c r="BE8" s="651"/>
      <c r="BF8" s="648"/>
      <c r="BG8" s="652"/>
      <c r="BH8" s="652"/>
      <c r="BI8" s="651"/>
      <c r="BJ8" s="648"/>
      <c r="BK8" s="652"/>
      <c r="BL8" s="652"/>
      <c r="BM8" s="651"/>
      <c r="BN8" s="648"/>
      <c r="BO8" s="652"/>
      <c r="BP8" s="652"/>
      <c r="BQ8" s="651"/>
      <c r="BR8" s="648"/>
      <c r="BS8" s="652"/>
      <c r="BT8" s="652"/>
      <c r="BU8" s="651"/>
      <c r="BV8" s="639"/>
      <c r="BW8" s="640"/>
      <c r="BX8" s="640"/>
      <c r="BY8" s="640"/>
      <c r="BZ8" s="617"/>
      <c r="CA8" s="614"/>
      <c r="CC8" s="653"/>
      <c r="CD8" s="654"/>
      <c r="CE8" s="655" t="s">
        <v>107</v>
      </c>
      <c r="CF8" s="655" t="s">
        <v>690</v>
      </c>
      <c r="CG8" s="655" t="s">
        <v>106</v>
      </c>
      <c r="CH8" s="655" t="s">
        <v>690</v>
      </c>
      <c r="CI8" s="655" t="s">
        <v>807</v>
      </c>
      <c r="CJ8" s="655" t="s">
        <v>691</v>
      </c>
      <c r="CK8" s="655" t="s">
        <v>691</v>
      </c>
      <c r="CL8" s="656"/>
      <c r="CM8" s="647"/>
      <c r="CN8" s="653"/>
      <c r="CO8" s="654"/>
      <c r="CP8" s="655" t="s">
        <v>107</v>
      </c>
      <c r="CQ8" s="655" t="s">
        <v>690</v>
      </c>
      <c r="CR8" s="655" t="s">
        <v>106</v>
      </c>
      <c r="CS8" s="655" t="s">
        <v>690</v>
      </c>
      <c r="CT8" s="655" t="s">
        <v>807</v>
      </c>
      <c r="CU8" s="655" t="s">
        <v>691</v>
      </c>
      <c r="CV8" s="655" t="s">
        <v>691</v>
      </c>
      <c r="CW8" s="656"/>
    </row>
    <row r="9" spans="1:153" ht="17.100000000000001" customHeight="1" x14ac:dyDescent="0.25">
      <c r="A9" s="616"/>
      <c r="B9" s="617"/>
      <c r="C9" s="2315"/>
      <c r="D9" s="2316"/>
      <c r="E9" s="2317"/>
      <c r="F9" s="639"/>
      <c r="G9" s="639"/>
      <c r="H9" s="640"/>
      <c r="I9" s="641"/>
      <c r="J9" s="648"/>
      <c r="K9" s="649"/>
      <c r="L9" s="650"/>
      <c r="M9" s="651"/>
      <c r="N9" s="648"/>
      <c r="O9" s="649"/>
      <c r="P9" s="650"/>
      <c r="Q9" s="651"/>
      <c r="R9" s="648"/>
      <c r="S9" s="652"/>
      <c r="T9" s="652"/>
      <c r="U9" s="651"/>
      <c r="V9" s="648"/>
      <c r="W9" s="652"/>
      <c r="X9" s="652"/>
      <c r="Y9" s="651"/>
      <c r="Z9" s="648"/>
      <c r="AA9" s="652"/>
      <c r="AB9" s="652"/>
      <c r="AC9" s="651"/>
      <c r="AD9" s="648"/>
      <c r="AE9" s="652"/>
      <c r="AF9" s="652"/>
      <c r="AG9" s="651"/>
      <c r="AH9" s="648"/>
      <c r="AI9" s="652"/>
      <c r="AJ9" s="652"/>
      <c r="AK9" s="651"/>
      <c r="AL9" s="648"/>
      <c r="AM9" s="652"/>
      <c r="AN9" s="652"/>
      <c r="AO9" s="651"/>
      <c r="AP9" s="648"/>
      <c r="AQ9" s="652"/>
      <c r="AR9" s="652"/>
      <c r="AS9" s="651"/>
      <c r="AT9" s="648"/>
      <c r="AU9" s="652"/>
      <c r="AV9" s="652"/>
      <c r="AW9" s="651"/>
      <c r="AX9" s="648"/>
      <c r="AY9" s="652"/>
      <c r="AZ9" s="652"/>
      <c r="BA9" s="651"/>
      <c r="BB9" s="648"/>
      <c r="BC9" s="652"/>
      <c r="BD9" s="652"/>
      <c r="BE9" s="651"/>
      <c r="BF9" s="648"/>
      <c r="BG9" s="652"/>
      <c r="BH9" s="652"/>
      <c r="BI9" s="651"/>
      <c r="BJ9" s="648"/>
      <c r="BK9" s="652"/>
      <c r="BL9" s="652"/>
      <c r="BM9" s="651"/>
      <c r="BN9" s="648"/>
      <c r="BO9" s="652"/>
      <c r="BP9" s="652"/>
      <c r="BQ9" s="651"/>
      <c r="BR9" s="648"/>
      <c r="BS9" s="652"/>
      <c r="BT9" s="652"/>
      <c r="BU9" s="651"/>
      <c r="BV9" s="639"/>
      <c r="BW9" s="640"/>
      <c r="BX9" s="640"/>
      <c r="BY9" s="640"/>
      <c r="BZ9" s="617"/>
      <c r="CA9" s="614"/>
      <c r="CC9" s="653"/>
      <c r="CD9" s="657" t="s">
        <v>805</v>
      </c>
      <c r="CE9" s="658" t="str">
        <f t="shared" ref="CE9:CK9" si="0">Y19</f>
        <v>M</v>
      </c>
      <c r="CF9" s="658" t="str">
        <f t="shared" si="0"/>
        <v>T</v>
      </c>
      <c r="CG9" s="658" t="str">
        <f t="shared" si="0"/>
        <v>W</v>
      </c>
      <c r="CH9" s="658" t="str">
        <f t="shared" si="0"/>
        <v>T</v>
      </c>
      <c r="CI9" s="658" t="str">
        <f t="shared" si="0"/>
        <v>[F]</v>
      </c>
      <c r="CJ9" s="658" t="str">
        <f t="shared" si="0"/>
        <v>-</v>
      </c>
      <c r="CK9" s="658" t="str">
        <f t="shared" si="0"/>
        <v>-</v>
      </c>
      <c r="CL9" s="656"/>
      <c r="CM9" s="647"/>
      <c r="CN9" s="653"/>
      <c r="CO9" s="657" t="s">
        <v>805</v>
      </c>
      <c r="CP9" s="658" t="str">
        <f t="shared" ref="CP9:CV9" si="1">AZ19</f>
        <v>M</v>
      </c>
      <c r="CQ9" s="658" t="str">
        <f t="shared" si="1"/>
        <v>T</v>
      </c>
      <c r="CR9" s="658" t="str">
        <f t="shared" si="1"/>
        <v>-</v>
      </c>
      <c r="CS9" s="658" t="str">
        <f t="shared" si="1"/>
        <v>T</v>
      </c>
      <c r="CT9" s="658" t="str">
        <f t="shared" si="1"/>
        <v>F</v>
      </c>
      <c r="CU9" s="658" t="str">
        <f t="shared" si="1"/>
        <v>-</v>
      </c>
      <c r="CV9" s="658" t="str">
        <f t="shared" si="1"/>
        <v>-</v>
      </c>
      <c r="CW9" s="656"/>
      <c r="DH9" s="659"/>
    </row>
    <row r="10" spans="1:153" ht="17.100000000000001" customHeight="1" x14ac:dyDescent="0.25">
      <c r="A10" s="616"/>
      <c r="B10" s="617"/>
      <c r="C10" s="2315"/>
      <c r="D10" s="2316"/>
      <c r="E10" s="2317"/>
      <c r="F10" s="639"/>
      <c r="G10" s="639"/>
      <c r="H10" s="640"/>
      <c r="I10" s="641"/>
      <c r="J10" s="648"/>
      <c r="K10" s="649"/>
      <c r="L10" s="650"/>
      <c r="M10" s="651"/>
      <c r="N10" s="648"/>
      <c r="O10" s="649"/>
      <c r="P10" s="650"/>
      <c r="Q10" s="651"/>
      <c r="R10" s="648"/>
      <c r="S10" s="652"/>
      <c r="T10" s="652"/>
      <c r="U10" s="651"/>
      <c r="V10" s="648"/>
      <c r="W10" s="652"/>
      <c r="X10" s="652"/>
      <c r="Y10" s="651"/>
      <c r="Z10" s="648"/>
      <c r="AA10" s="652"/>
      <c r="AB10" s="652"/>
      <c r="AC10" s="651"/>
      <c r="AD10" s="648"/>
      <c r="AE10" s="652"/>
      <c r="AF10" s="652"/>
      <c r="AG10" s="651"/>
      <c r="AH10" s="648"/>
      <c r="AI10" s="652"/>
      <c r="AJ10" s="652"/>
      <c r="AK10" s="651"/>
      <c r="AL10" s="648"/>
      <c r="AM10" s="652"/>
      <c r="AN10" s="652"/>
      <c r="AO10" s="651"/>
      <c r="AP10" s="648"/>
      <c r="AQ10" s="652"/>
      <c r="AR10" s="652"/>
      <c r="AS10" s="651"/>
      <c r="AT10" s="648"/>
      <c r="AU10" s="652"/>
      <c r="AV10" s="652"/>
      <c r="AW10" s="651"/>
      <c r="AX10" s="648"/>
      <c r="AY10" s="652"/>
      <c r="AZ10" s="652"/>
      <c r="BA10" s="651"/>
      <c r="BB10" s="648"/>
      <c r="BC10" s="652"/>
      <c r="BD10" s="652"/>
      <c r="BE10" s="651"/>
      <c r="BF10" s="648"/>
      <c r="BG10" s="652"/>
      <c r="BH10" s="652"/>
      <c r="BI10" s="651"/>
      <c r="BJ10" s="648"/>
      <c r="BK10" s="652"/>
      <c r="BL10" s="652"/>
      <c r="BM10" s="651"/>
      <c r="BN10" s="648"/>
      <c r="BO10" s="652"/>
      <c r="BP10" s="652"/>
      <c r="BQ10" s="651"/>
      <c r="BR10" s="648"/>
      <c r="BS10" s="652"/>
      <c r="BT10" s="652"/>
      <c r="BU10" s="651"/>
      <c r="BV10" s="639"/>
      <c r="BW10" s="640"/>
      <c r="BX10" s="640"/>
      <c r="BY10" s="640"/>
      <c r="BZ10" s="617"/>
      <c r="CA10" s="614"/>
      <c r="CC10" s="653"/>
      <c r="CD10" s="654"/>
      <c r="CE10" s="660">
        <f>IF(CE9=CE8,CE11,0)</f>
        <v>1</v>
      </c>
      <c r="CF10" s="660">
        <f t="shared" ref="CF10:CK10" si="2">IF(CF9=CF8,CF11,0)</f>
        <v>2</v>
      </c>
      <c r="CG10" s="660">
        <f t="shared" si="2"/>
        <v>3</v>
      </c>
      <c r="CH10" s="660">
        <f t="shared" si="2"/>
        <v>4</v>
      </c>
      <c r="CI10" s="660">
        <f t="shared" si="2"/>
        <v>0</v>
      </c>
      <c r="CJ10" s="660">
        <f t="shared" si="2"/>
        <v>0</v>
      </c>
      <c r="CK10" s="660">
        <f t="shared" si="2"/>
        <v>0</v>
      </c>
      <c r="CL10" s="656"/>
      <c r="CM10" s="647"/>
      <c r="CN10" s="653"/>
      <c r="CO10" s="654"/>
      <c r="CP10" s="660">
        <f>IF(CP9=CP8,CP11,0)</f>
        <v>1</v>
      </c>
      <c r="CQ10" s="660">
        <f t="shared" ref="CQ10:CV10" si="3">IF(CQ9=CQ8,CQ11,0)</f>
        <v>2</v>
      </c>
      <c r="CR10" s="660">
        <f t="shared" si="3"/>
        <v>0</v>
      </c>
      <c r="CS10" s="660">
        <f t="shared" si="3"/>
        <v>4</v>
      </c>
      <c r="CT10" s="660">
        <f t="shared" si="3"/>
        <v>5</v>
      </c>
      <c r="CU10" s="660">
        <f t="shared" si="3"/>
        <v>0</v>
      </c>
      <c r="CV10" s="660">
        <f t="shared" si="3"/>
        <v>0</v>
      </c>
      <c r="CW10" s="656"/>
    </row>
    <row r="11" spans="1:153" ht="17.100000000000001" customHeight="1" x14ac:dyDescent="0.25">
      <c r="A11" s="616"/>
      <c r="B11" s="617"/>
      <c r="C11" s="2315"/>
      <c r="D11" s="2316"/>
      <c r="E11" s="2317"/>
      <c r="F11" s="639"/>
      <c r="G11" s="639"/>
      <c r="H11" s="640"/>
      <c r="I11" s="641"/>
      <c r="J11" s="648"/>
      <c r="K11" s="649"/>
      <c r="L11" s="650"/>
      <c r="M11" s="651"/>
      <c r="N11" s="648"/>
      <c r="O11" s="649"/>
      <c r="P11" s="650"/>
      <c r="Q11" s="651"/>
      <c r="R11" s="648"/>
      <c r="S11" s="652"/>
      <c r="T11" s="652"/>
      <c r="U11" s="651"/>
      <c r="V11" s="648"/>
      <c r="W11" s="652"/>
      <c r="X11" s="652"/>
      <c r="Y11" s="651"/>
      <c r="Z11" s="648"/>
      <c r="AA11" s="652"/>
      <c r="AB11" s="652"/>
      <c r="AC11" s="651"/>
      <c r="AD11" s="648"/>
      <c r="AE11" s="652"/>
      <c r="AF11" s="652"/>
      <c r="AG11" s="651"/>
      <c r="AH11" s="648"/>
      <c r="AI11" s="652"/>
      <c r="AJ11" s="652"/>
      <c r="AK11" s="651"/>
      <c r="AL11" s="648"/>
      <c r="AM11" s="652"/>
      <c r="AN11" s="652"/>
      <c r="AO11" s="651"/>
      <c r="AP11" s="648"/>
      <c r="AQ11" s="652"/>
      <c r="AR11" s="652"/>
      <c r="AS11" s="651"/>
      <c r="AT11" s="648"/>
      <c r="AU11" s="652"/>
      <c r="AV11" s="652"/>
      <c r="AW11" s="651"/>
      <c r="AX11" s="648"/>
      <c r="AY11" s="652"/>
      <c r="AZ11" s="652"/>
      <c r="BA11" s="651"/>
      <c r="BB11" s="648"/>
      <c r="BC11" s="652"/>
      <c r="BD11" s="652"/>
      <c r="BE11" s="651"/>
      <c r="BF11" s="648"/>
      <c r="BG11" s="652"/>
      <c r="BH11" s="652"/>
      <c r="BI11" s="651"/>
      <c r="BJ11" s="648"/>
      <c r="BK11" s="652"/>
      <c r="BL11" s="652"/>
      <c r="BM11" s="651"/>
      <c r="BN11" s="648"/>
      <c r="BO11" s="652"/>
      <c r="BP11" s="652"/>
      <c r="BQ11" s="651"/>
      <c r="BR11" s="648"/>
      <c r="BS11" s="652"/>
      <c r="BT11" s="652"/>
      <c r="BU11" s="651"/>
      <c r="BV11" s="639"/>
      <c r="BW11" s="640"/>
      <c r="BX11" s="640"/>
      <c r="BY11" s="640"/>
      <c r="BZ11" s="617"/>
      <c r="CA11" s="614"/>
      <c r="CC11" s="653"/>
      <c r="CD11" s="654"/>
      <c r="CE11" s="661">
        <v>1</v>
      </c>
      <c r="CF11" s="661">
        <v>2</v>
      </c>
      <c r="CG11" s="661">
        <v>3</v>
      </c>
      <c r="CH11" s="661">
        <v>4</v>
      </c>
      <c r="CI11" s="661">
        <v>5</v>
      </c>
      <c r="CJ11" s="661">
        <v>6</v>
      </c>
      <c r="CK11" s="661">
        <v>7</v>
      </c>
      <c r="CL11" s="656"/>
      <c r="CM11" s="647"/>
      <c r="CN11" s="653"/>
      <c r="CO11" s="654"/>
      <c r="CP11" s="661">
        <v>1</v>
      </c>
      <c r="CQ11" s="661">
        <v>2</v>
      </c>
      <c r="CR11" s="661">
        <v>3</v>
      </c>
      <c r="CS11" s="661">
        <v>4</v>
      </c>
      <c r="CT11" s="661">
        <v>5</v>
      </c>
      <c r="CU11" s="661">
        <v>6</v>
      </c>
      <c r="CV11" s="661">
        <v>7</v>
      </c>
      <c r="CW11" s="656"/>
    </row>
    <row r="12" spans="1:153" ht="17.100000000000001" customHeight="1" x14ac:dyDescent="0.25">
      <c r="A12" s="616"/>
      <c r="B12" s="617"/>
      <c r="C12" s="2315"/>
      <c r="D12" s="2316"/>
      <c r="E12" s="2317"/>
      <c r="F12" s="639"/>
      <c r="G12" s="639"/>
      <c r="H12" s="662"/>
      <c r="I12" s="641"/>
      <c r="J12" s="663" t="str">
        <f>_xlfn.IFS(
$AJ$19=J4,$AH$19,
$AJ$20=J4,$AH$20,
$AT$19=J4,$AV$19,
$AT$20=J4,$AV$20,
TRUE,"")</f>
        <v/>
      </c>
      <c r="K12" s="664"/>
      <c r="L12" s="665" t="str">
        <f>_xlfn.IFS(
$AJ$19=J4+0.3,$AH$19,
$AJ$20=J4+0.3,$AH$20,
$AT$19=J4+0.3,$AV$19,
$AT$20=J4+0.3,$AV$20,
TRUE,"")</f>
        <v/>
      </c>
      <c r="M12" s="666"/>
      <c r="N12" s="663" t="str">
        <f>_xlfn.IFS(
$AJ$19=N4,$AH$19,
$AJ$20=N4,$AH$20,
$AT$19=N4,$AV$19,
$AT$20=N4,$AV$20,
TRUE,"")</f>
        <v/>
      </c>
      <c r="O12" s="664"/>
      <c r="P12" s="665" t="str">
        <f>_xlfn.IFS(
$AJ$19=N4+0.3,$AH$19,
$AJ$20=N4+0.3,$AH$20,
$AT$19=N4+0.3,$AV$19,
$AT$20=N4+0.3,$AV$20,
TRUE,"")</f>
        <v/>
      </c>
      <c r="Q12" s="666"/>
      <c r="R12" s="663" t="str">
        <f>_xlfn.IFS(
$AJ$19=R4,$AH$19,
$AJ$20=R4,$AH$20,
$AT$19=R4,$AV$19,
$AT$20=R4,$AV$20,
TRUE,"")</f>
        <v/>
      </c>
      <c r="S12" s="667"/>
      <c r="T12" s="667" t="str">
        <f>_xlfn.IFS(
$AJ$19=R4+0.3,$AH$19,
$AJ$20=R4+0.3,$AH$20,
$AT$19=R4+0.3,$AV$19,
$AT$20=R4+0.3,$AV$20,
TRUE,"")</f>
        <v/>
      </c>
      <c r="U12" s="666"/>
      <c r="V12" s="663" t="str">
        <f>_xlfn.IFS(
$AJ$19=V4,$AH$19,
$AJ$20=V4,$AH$20,
$AT$19=V4,$AV$19,
$AT$20=V4,$AV$20,
TRUE,"")</f>
        <v/>
      </c>
      <c r="W12" s="667"/>
      <c r="X12" s="667" t="str">
        <f>_xlfn.IFS(
$AJ$19=V4+0.3,$AH$19,
$AJ$20=V4+0.3,$AH$20,
$AT$19=V4+0.3,$AV$19,
$AT$20=V4+0.3,$AV$20,
TRUE,"")</f>
        <v/>
      </c>
      <c r="Y12" s="666"/>
      <c r="Z12" s="663" t="str">
        <f>_xlfn.IFS(
$AJ$19=Z4,$AH$19,
$AJ$20=Z4,$AH$20,
$AT$19=Z4,$AV$19,
$AT$20=Z4,$AV$20,
TRUE,"")</f>
        <v/>
      </c>
      <c r="AA12" s="667"/>
      <c r="AB12" s="667" t="str">
        <f>_xlfn.IFS(
$AJ$19=Z4+0.3,$AH$19,
$AJ$20=Z4+0.3,$AH$20,
$AT$19=Z4+0.3,$AV$19,
$AT$20=Z4+0.3,$AV$20,
TRUE,"")</f>
        <v/>
      </c>
      <c r="AC12" s="666"/>
      <c r="AD12" s="663" t="str">
        <f>_xlfn.IFS(
$AJ$19=AD4,$AH$19,
$AJ$20=AD4,$AH$20,
$AT$19=AD4,$AV$19,
$AT$20=AD4,$AV$20,
TRUE,"")</f>
        <v xml:space="preserve"> BFAST</v>
      </c>
      <c r="AE12" s="667"/>
      <c r="AF12" s="667" t="str">
        <f>_xlfn.IFS(
$AJ$19=AD4+0.3,$AH$19,
$AJ$20=AD4+0.3,$AH$20,
$AT$19=AD4+0.3,$AV$19,
$AT$20=AD4+0.3,$AV$20,
TRUE,"")</f>
        <v/>
      </c>
      <c r="AG12" s="666"/>
      <c r="AH12" s="663" t="str">
        <f>_xlfn.IFS(
$AJ$19=AH4,$AH$19,
$AJ$20=AH4,$AH$20,
$AT$19=AH4,$AV$19,
$AT$20=AH4,$AV$20,
TRUE,"")</f>
        <v/>
      </c>
      <c r="AI12" s="667"/>
      <c r="AJ12" s="667" t="str">
        <f>_xlfn.IFS(
$AJ$19=AH4+0.3,$AH$19,
$AJ$20=AH4+0.3,$AH$20,
$AT$19=AH4+0.3,$AV$19,
$AT$20=AH4+0.3,$AV$20,
TRUE,"")</f>
        <v/>
      </c>
      <c r="AK12" s="666"/>
      <c r="AL12" s="663" t="str">
        <f>_xlfn.IFS(
$AJ$19=AL4,$AH$19,
$AJ$20=AL4,$AH$20,
$AT$19=AL4,$AV$19,
$AT$20=AL4,$AV$20,
TRUE,"")</f>
        <v xml:space="preserve"> LUNCH</v>
      </c>
      <c r="AM12" s="667"/>
      <c r="AN12" s="667" t="str">
        <f>_xlfn.IFS(
$AJ$19=AL4+0.3,$AH$19,
$AJ$20=AL4+0.3,$AH$20,
$AT$19=AL4+0.3,$AV$19,
$AT$20=AL4+0.3,$AV$20,
TRUE,"")</f>
        <v/>
      </c>
      <c r="AO12" s="666"/>
      <c r="AP12" s="663" t="str">
        <f>_xlfn.IFS(
$AJ$19=AP4,$AH$19,
$AJ$20=AP4,$AH$20,
$AT$19=AP4,$AV$19,
$AT$20=AP4,$AV$20,
TRUE,"")</f>
        <v/>
      </c>
      <c r="AQ12" s="667"/>
      <c r="AR12" s="667" t="str">
        <f>_xlfn.IFS(
$AJ$19=AP4+0.3,$AH$19,
$AJ$20=AP4+0.3,$AH$20,
$AT$19=AP4+0.3,$AV$19,
$AT$20=AP4+0.3,$AV$20,
TRUE,"")</f>
        <v/>
      </c>
      <c r="AS12" s="666"/>
      <c r="AT12" s="663" t="str">
        <f>_xlfn.IFS(
$AJ$19=AT4,$AH$19,
$AJ$20=AT4,$AH$20,
$AT$19=AT4,$AV$19,
$AT$20=AT4,$AV$20,
TRUE,"")</f>
        <v/>
      </c>
      <c r="AU12" s="667"/>
      <c r="AV12" s="667" t="str">
        <f>_xlfn.IFS(
$AJ$19=AT4+0.3,$AH$19,
$AJ$20=AT4+0.3,$AH$20,
$AT$19=AT4+0.3,$AV$19,
$AT$20=AT4+0.3,$AV$20,
TRUE,"")</f>
        <v xml:space="preserve"> BREAK</v>
      </c>
      <c r="AW12" s="666"/>
      <c r="AX12" s="663" t="str">
        <f>_xlfn.IFS(
$AJ$19=AX4,$AH$19,
$AJ$20=AX4,$AH$20,
$AT$19=AX4,$AV$19,
$AT$20=AX4,$AV$20,
TRUE,"")</f>
        <v/>
      </c>
      <c r="AY12" s="667"/>
      <c r="AZ12" s="667" t="str">
        <f>_xlfn.IFS(
$AJ$19=AX4+0.3,$AH$19,
$AJ$20=AX4+0.3,$AH$20,
$AT$19=AX4+0.3,$AV$19,
$AT$20=AX4+0.3,$AV$20,
TRUE,"")</f>
        <v/>
      </c>
      <c r="BA12" s="666"/>
      <c r="BB12" s="663" t="str">
        <f>_xlfn.IFS(
$AJ$19=BB4,$AH$19,
$AJ$20=BB4,$AH$20,
$AT$19=BB4,$AV$19,
$AT$20=BB4,$AV$20,
TRUE,"")</f>
        <v/>
      </c>
      <c r="BC12" s="667"/>
      <c r="BD12" s="667" t="str">
        <f>_xlfn.IFS(
$AJ$19=BB4+0.3,$AH$19,
$AJ$20=BB4+0.3,$AH$20,
$AT$19=BB4+0.3,$AV$19,
$AT$20=BB4+0.3,$AV$20,
TRUE,"")</f>
        <v/>
      </c>
      <c r="BE12" s="666"/>
      <c r="BF12" s="663" t="str">
        <f>_xlfn.IFS(
$AJ$19=BF4,$AH$19,
$AJ$20=BF4,$AH$20,
$AT$19=BF4,$AV$19,
$AT$20=BF4,$AV$20,
TRUE,"")</f>
        <v xml:space="preserve"> DINNER </v>
      </c>
      <c r="BG12" s="667"/>
      <c r="BH12" s="667" t="str">
        <f>_xlfn.IFS(
$AJ$19=BF4+0.3,$AH$19,
$AJ$20=BF4+0.3,$AH$20,
$AT$19=BF4+0.3,$AV$19,
$AT$20=BF4+0.3,$AV$20,
TRUE,"")</f>
        <v/>
      </c>
      <c r="BI12" s="666"/>
      <c r="BJ12" s="663" t="str">
        <f>_xlfn.IFS(
$AJ$19=BJ4,$AH$19,
$AJ$20=BJ4,$AH$20,
$AT$19=BJ4,$AV$19,
$AT$20=BJ4,$AV$20,
TRUE,"")</f>
        <v/>
      </c>
      <c r="BK12" s="667"/>
      <c r="BL12" s="667" t="str">
        <f>_xlfn.IFS(
$AJ$19=BJ4+0.3,$AH$19,
$AJ$20=BJ4+0.3,$AH$20,
$AT$19=BJ4+0.3,$AV$19,
$AT$20=BJ4+0.3,$AV$20,
TRUE,"")</f>
        <v/>
      </c>
      <c r="BM12" s="666"/>
      <c r="BN12" s="663" t="str">
        <f>_xlfn.IFS(
$AJ$19=BN4,$AH$19,
$AJ$20=BN4,$AH$20,
$AT$19=BN4,$AV$19,
$AT$20=BN4,$AV$20,
TRUE,"")</f>
        <v/>
      </c>
      <c r="BO12" s="667"/>
      <c r="BP12" s="667" t="str">
        <f>_xlfn.IFS(
$AJ$19=BN4+0.3,$AH$19,
$AJ$20=BN4+0.3,$AH$20,
$AT$19=BN4+0.3,$AV$19,
$AT$20=BN4+0.3,$AV$20,
TRUE,"")</f>
        <v/>
      </c>
      <c r="BQ12" s="666"/>
      <c r="BR12" s="663" t="str">
        <f>_xlfn.IFS(
$AJ$19=BR4,$AH$19,
$AJ$20=BR4,$AH$20,
$AT$19=BR4,$AV$19,
$AT$20=BR4,$AV$20,
TRUE,"")</f>
        <v/>
      </c>
      <c r="BS12" s="667"/>
      <c r="BT12" s="667" t="str">
        <f>_xlfn.IFS(
$AJ$19=BR4+0.3,$AH$19,
$AJ$20=BR4+0.3,$AH$20,
$AT$19=BR4+0.3,$AV$19,
$AT$20=BR4+0.3,$AV$20,
TRUE,"")</f>
        <v/>
      </c>
      <c r="BU12" s="666"/>
      <c r="BV12" s="639"/>
      <c r="BW12" s="640"/>
      <c r="BX12" s="640"/>
      <c r="BY12" s="640"/>
      <c r="BZ12" s="668"/>
      <c r="CA12" s="614"/>
      <c r="CC12" s="653"/>
      <c r="CD12" s="654"/>
      <c r="CE12" s="655" t="s">
        <v>818</v>
      </c>
      <c r="CF12" s="655" t="s">
        <v>819</v>
      </c>
      <c r="CG12" s="655" t="s">
        <v>820</v>
      </c>
      <c r="CH12" s="655" t="s">
        <v>819</v>
      </c>
      <c r="CI12" s="655" t="s">
        <v>816</v>
      </c>
      <c r="CJ12" s="655" t="s">
        <v>817</v>
      </c>
      <c r="CK12" s="655" t="s">
        <v>817</v>
      </c>
      <c r="CL12" s="656"/>
      <c r="CM12" s="647"/>
      <c r="CN12" s="653"/>
      <c r="CO12" s="654"/>
      <c r="CP12" s="655" t="s">
        <v>818</v>
      </c>
      <c r="CQ12" s="655" t="s">
        <v>819</v>
      </c>
      <c r="CR12" s="655" t="s">
        <v>820</v>
      </c>
      <c r="CS12" s="655" t="s">
        <v>819</v>
      </c>
      <c r="CT12" s="655" t="s">
        <v>816</v>
      </c>
      <c r="CU12" s="655" t="s">
        <v>817</v>
      </c>
      <c r="CV12" s="655" t="s">
        <v>817</v>
      </c>
      <c r="CW12" s="656"/>
    </row>
    <row r="13" spans="1:153" ht="17.100000000000001" customHeight="1" x14ac:dyDescent="0.25">
      <c r="A13" s="616"/>
      <c r="B13" s="617"/>
      <c r="C13" s="2315"/>
      <c r="D13" s="2316"/>
      <c r="E13" s="2317"/>
      <c r="F13" s="628"/>
      <c r="G13" s="628"/>
      <c r="H13" s="629"/>
      <c r="I13" s="630"/>
      <c r="J13" s="669"/>
      <c r="K13" s="670"/>
      <c r="L13" s="670"/>
      <c r="M13" s="671"/>
      <c r="N13" s="628"/>
      <c r="O13" s="629"/>
      <c r="P13" s="629"/>
      <c r="Q13" s="630"/>
      <c r="R13" s="628"/>
      <c r="S13" s="629"/>
      <c r="T13" s="670"/>
      <c r="U13" s="671"/>
      <c r="V13" s="669"/>
      <c r="W13" s="670"/>
      <c r="X13" s="670"/>
      <c r="Y13" s="671"/>
      <c r="Z13" s="669"/>
      <c r="AA13" s="670"/>
      <c r="AB13" s="670"/>
      <c r="AC13" s="671"/>
      <c r="AD13" s="669"/>
      <c r="AE13" s="670"/>
      <c r="AF13" s="670"/>
      <c r="AG13" s="671"/>
      <c r="AH13" s="669"/>
      <c r="AI13" s="670"/>
      <c r="AJ13" s="670"/>
      <c r="AK13" s="671"/>
      <c r="AL13" s="669"/>
      <c r="AM13" s="670"/>
      <c r="AN13" s="670"/>
      <c r="AO13" s="671"/>
      <c r="AP13" s="669"/>
      <c r="AQ13" s="670"/>
      <c r="AR13" s="670"/>
      <c r="AS13" s="671"/>
      <c r="AT13" s="669"/>
      <c r="AU13" s="670"/>
      <c r="AV13" s="670"/>
      <c r="AW13" s="671"/>
      <c r="AX13" s="669"/>
      <c r="AY13" s="670"/>
      <c r="AZ13" s="670"/>
      <c r="BA13" s="671"/>
      <c r="BB13" s="669"/>
      <c r="BC13" s="670"/>
      <c r="BD13" s="670"/>
      <c r="BE13" s="671"/>
      <c r="BF13" s="669"/>
      <c r="BG13" s="670"/>
      <c r="BH13" s="670"/>
      <c r="BI13" s="671"/>
      <c r="BJ13" s="669"/>
      <c r="BK13" s="670"/>
      <c r="BL13" s="670"/>
      <c r="BM13" s="671"/>
      <c r="BN13" s="669"/>
      <c r="BO13" s="670"/>
      <c r="BP13" s="670"/>
      <c r="BQ13" s="671"/>
      <c r="BR13" s="628"/>
      <c r="BS13" s="629"/>
      <c r="BT13" s="629"/>
      <c r="BU13" s="630"/>
      <c r="BV13" s="628"/>
      <c r="BW13" s="629"/>
      <c r="BX13" s="629"/>
      <c r="BY13" s="629"/>
      <c r="BZ13" s="668"/>
      <c r="CA13" s="614"/>
      <c r="CC13" s="653"/>
      <c r="CD13" s="657" t="s">
        <v>815</v>
      </c>
      <c r="CE13" s="658" t="str">
        <f t="shared" ref="CE13:CK13" si="4">Y19</f>
        <v>M</v>
      </c>
      <c r="CF13" s="658" t="str">
        <f t="shared" si="4"/>
        <v>T</v>
      </c>
      <c r="CG13" s="658" t="str">
        <f t="shared" si="4"/>
        <v>W</v>
      </c>
      <c r="CH13" s="658" t="str">
        <f t="shared" si="4"/>
        <v>T</v>
      </c>
      <c r="CI13" s="658" t="str">
        <f t="shared" si="4"/>
        <v>[F]</v>
      </c>
      <c r="CJ13" s="658" t="str">
        <f t="shared" si="4"/>
        <v>-</v>
      </c>
      <c r="CK13" s="658" t="str">
        <f t="shared" si="4"/>
        <v>-</v>
      </c>
      <c r="CL13" s="656"/>
      <c r="CM13" s="647"/>
      <c r="CN13" s="653"/>
      <c r="CO13" s="657" t="s">
        <v>815</v>
      </c>
      <c r="CP13" s="658" t="str">
        <f t="shared" ref="CP13:CV13" si="5">AZ19</f>
        <v>M</v>
      </c>
      <c r="CQ13" s="658" t="str">
        <f t="shared" si="5"/>
        <v>T</v>
      </c>
      <c r="CR13" s="658" t="str">
        <f t="shared" si="5"/>
        <v>-</v>
      </c>
      <c r="CS13" s="658" t="str">
        <f t="shared" si="5"/>
        <v>T</v>
      </c>
      <c r="CT13" s="658" t="str">
        <f t="shared" si="5"/>
        <v>F</v>
      </c>
      <c r="CU13" s="658" t="str">
        <f t="shared" si="5"/>
        <v>-</v>
      </c>
      <c r="CV13" s="658" t="str">
        <f t="shared" si="5"/>
        <v>-</v>
      </c>
      <c r="CW13" s="656"/>
    </row>
    <row r="14" spans="1:153" ht="17.100000000000001" customHeight="1" x14ac:dyDescent="0.25">
      <c r="A14" s="616"/>
      <c r="B14" s="617"/>
      <c r="C14" s="2315"/>
      <c r="D14" s="2316"/>
      <c r="E14" s="2317"/>
      <c r="F14" s="628" t="str">
        <f ca="1">IF($C$3="TODAY",IF( AND( PLANS!$L$3 - INT(PLANS!$L$3) &gt;= CC3/24, PLANS!$L$3 - INT(PLANS!$L$3) &lt; CD3/24), "p", ""),"")</f>
        <v/>
      </c>
      <c r="G14" s="629" t="str">
        <f ca="1">IF($C$3="TODAY",IF( AND( PLANS!$L$3 - INT(PLANS!$L$3) &gt;= CD3/24, PLANS!$L$3 - INT(PLANS!$L$3) &lt; CE3/24), "p", ""),"")</f>
        <v/>
      </c>
      <c r="H14" s="629" t="str">
        <f ca="1">IF($C$3="TODAY",IF( AND( PLANS!$L$3 - INT(PLANS!$L$3) &gt;= CE3/24, PLANS!$L$3 - INT(PLANS!$L$3) &lt; CF3/24), "p", ""),"")</f>
        <v/>
      </c>
      <c r="I14" s="630" t="str">
        <f ca="1">IF($C$3="TODAY",IF( AND( PLANS!$L$3 - INT(PLANS!$L$3) &gt;= CF3/24, PLANS!$L$3 - INT(PLANS!$L$3) &lt; CG3/24), "p", ""),"")</f>
        <v/>
      </c>
      <c r="J14" s="628" t="str">
        <f ca="1">IF($C$3="TODAY",IF( AND( PLANS!$L$3 - INT(PLANS!$L$3) &gt;= CG3/24, PLANS!$L$3 - INT(PLANS!$L$3) &lt; CH3/24), "p", ""),"")</f>
        <v/>
      </c>
      <c r="K14" s="629" t="str">
        <f ca="1">IF($C$3="TODAY",IF( AND( PLANS!$L$3 - INT(PLANS!$L$3) &gt;= CH3/24, PLANS!$L$3 - INT(PLANS!$L$3) &lt; CI3/24), "p", ""),"")</f>
        <v/>
      </c>
      <c r="L14" s="629" t="str">
        <f ca="1">IF($C$3="TODAY",IF( AND( PLANS!$L$3 - INT(PLANS!$L$3) &gt;= CI3/24, PLANS!$L$3 - INT(PLANS!$L$3) &lt; CJ3/24), "p", ""),"")</f>
        <v/>
      </c>
      <c r="M14" s="630" t="str">
        <f ca="1">IF($C$3="TODAY",IF( AND( PLANS!$L$3 - INT(PLANS!$L$3) &gt;= CJ3/24, PLANS!$L$3 - INT(PLANS!$L$3) &lt; CK3/24), "p", ""),"")</f>
        <v/>
      </c>
      <c r="N14" s="628" t="str">
        <f ca="1">IF($C$3="TODAY",IF( AND( PLANS!$L$3 - INT(PLANS!$L$3) &gt;= CK3/24, PLANS!$L$3 - INT(PLANS!$L$3) &lt; CL3/24), "p", ""),"")</f>
        <v/>
      </c>
      <c r="O14" s="629" t="str">
        <f ca="1">IF($C$3="TODAY",IF( AND( PLANS!$L$3 - INT(PLANS!$L$3) &gt;= CL3/24, PLANS!$L$3 - INT(PLANS!$L$3) &lt; CM3/24), "p", ""),"")</f>
        <v/>
      </c>
      <c r="P14" s="629" t="str">
        <f ca="1">IF($C$3="TODAY",IF( AND( PLANS!$L$3 - INT(PLANS!$L$3) &gt;= CM3/24, PLANS!$L$3 - INT(PLANS!$L$3) &lt; CN3/24), "p", ""),"")</f>
        <v/>
      </c>
      <c r="Q14" s="630" t="str">
        <f ca="1">IF($C$3="TODAY",IF( AND( PLANS!$L$3 - INT(PLANS!$L$3) &gt;= CN3/24, PLANS!$L$3 - INT(PLANS!$L$3) &lt; CO3/24), "p", ""),"")</f>
        <v/>
      </c>
      <c r="R14" s="628" t="str">
        <f ca="1">IF($C$3="TODAY",IF( AND( PLANS!$L$3 - INT(PLANS!$L$3) &gt;= CO3/24, PLANS!$L$3 - INT(PLANS!$L$3) &lt; CP3/24), "p", ""),"")</f>
        <v/>
      </c>
      <c r="S14" s="629" t="str">
        <f ca="1">IF($C$3="TODAY",IF( AND( PLANS!$L$3 - INT(PLANS!$L$3) &gt;= CP3/24, PLANS!$L$3 - INT(PLANS!$L$3) &lt; CQ3/24), "p", ""),"")</f>
        <v/>
      </c>
      <c r="T14" s="629" t="str">
        <f ca="1">IF($C$3="TODAY",IF( AND( PLANS!$L$3 - INT(PLANS!$L$3) &gt;= CQ3/24, PLANS!$L$3 - INT(PLANS!$L$3) &lt; CR3/24), "p", ""),"")</f>
        <v/>
      </c>
      <c r="U14" s="630" t="str">
        <f ca="1">IF($C$3="TODAY",IF( AND( PLANS!$L$3 - INT(PLANS!$L$3) &gt;= CR3/24, PLANS!$L$3 - INT(PLANS!$L$3) &lt; CS3/24), "p", ""),"")</f>
        <v/>
      </c>
      <c r="V14" s="628" t="str">
        <f ca="1">IF($C$3="TODAY",IF( AND( PLANS!$L$3 - INT(PLANS!$L$3) &gt;= CS3/24, PLANS!$L$3 - INT(PLANS!$L$3) &lt; CT3/24), "p", ""),"")</f>
        <v/>
      </c>
      <c r="W14" s="629" t="str">
        <f ca="1">IF($C$3="TODAY",IF( AND( PLANS!$L$3 - INT(PLANS!$L$3) &gt;= CT3/24, PLANS!$L$3 - INT(PLANS!$L$3) &lt; CU3/24), "p", ""),"")</f>
        <v/>
      </c>
      <c r="X14" s="629" t="str">
        <f ca="1">IF($C$3="TODAY",IF( AND( PLANS!$L$3 - INT(PLANS!$L$3) &gt;= CU3/24, PLANS!$L$3 - INT(PLANS!$L$3) &lt; CV3/24), "p", ""),"")</f>
        <v/>
      </c>
      <c r="Y14" s="630" t="str">
        <f ca="1">IF($C$3="TODAY",IF( AND( PLANS!$L$3 - INT(PLANS!$L$3) &gt;= CV3/24, PLANS!$L$3 - INT(PLANS!$L$3) &lt; CW3/24), "p", ""),"")</f>
        <v/>
      </c>
      <c r="Z14" s="628" t="str">
        <f ca="1">IF($C$3="TODAY",IF( AND( PLANS!$L$3 - INT(PLANS!$L$3) &gt;= CW3/24, PLANS!$L$3 - INT(PLANS!$L$3) &lt; CX3/24), "p", ""),"")</f>
        <v/>
      </c>
      <c r="AA14" s="629" t="str">
        <f ca="1">IF($C$3="TODAY",IF( AND( PLANS!$L$3 - INT(PLANS!$L$3) &gt;= CX3/24, PLANS!$L$3 - INT(PLANS!$L$3) &lt; CY3/24), "p", ""),"")</f>
        <v/>
      </c>
      <c r="AB14" s="629" t="str">
        <f ca="1">IF($C$3="TODAY",IF( AND( PLANS!$L$3 - INT(PLANS!$L$3) &gt;= CY3/24, PLANS!$L$3 - INT(PLANS!$L$3) &lt; CZ3/24), "p", ""),"")</f>
        <v/>
      </c>
      <c r="AC14" s="630" t="str">
        <f ca="1">IF($C$3="TODAY",IF( AND( PLANS!$L$3 - INT(PLANS!$L$3) &gt;= CZ3/24, PLANS!$L$3 - INT(PLANS!$L$3) &lt; DA3/24), "p", ""),"")</f>
        <v/>
      </c>
      <c r="AD14" s="628" t="str">
        <f ca="1">IF($C$3="TODAY",IF( AND( PLANS!$L$3 - INT(PLANS!$L$3) &gt;= DA3/24, PLANS!$L$3 - INT(PLANS!$L$3) &lt; DB3/24), "p", ""),"")</f>
        <v/>
      </c>
      <c r="AE14" s="629" t="str">
        <f ca="1">IF($C$3="TODAY",IF( AND( PLANS!$L$3 - INT(PLANS!$L$3) &gt;= DB3/24, PLANS!$L$3 - INT(PLANS!$L$3) &lt; DC3/24), "p", ""),"")</f>
        <v/>
      </c>
      <c r="AF14" s="629" t="str">
        <f ca="1">IF($C$3="TODAY",IF( AND( PLANS!$L$3 - INT(PLANS!$L$3) &gt;= DC3/24, PLANS!$L$3 - INT(PLANS!$L$3) &lt; DD3/24), "p", ""),"")</f>
        <v/>
      </c>
      <c r="AG14" s="630" t="str">
        <f ca="1">IF($C$3="TODAY",IF( AND( PLANS!$L$3 - INT(PLANS!$L$3) &gt;= DD3/24, PLANS!$L$3 - INT(PLANS!$L$3) &lt; DE3/24), "p", ""),"")</f>
        <v/>
      </c>
      <c r="AH14" s="628" t="str">
        <f ca="1">IF($C$3="TODAY",IF( AND( PLANS!$L$3 - INT(PLANS!$L$3) &gt;= DE3/24, PLANS!$L$3 - INT(PLANS!$L$3) &lt; DF3/24), "p", ""),"")</f>
        <v/>
      </c>
      <c r="AI14" s="629" t="str">
        <f ca="1">IF($C$3="TODAY",IF( AND( PLANS!$L$3 - INT(PLANS!$L$3) &gt;= DF3/24, PLANS!$L$3 - INT(PLANS!$L$3) &lt; DG3/24), "p", ""),"")</f>
        <v/>
      </c>
      <c r="AJ14" s="629" t="str">
        <f ca="1">IF($C$3="TODAY",IF( AND( PLANS!$L$3 - INT(PLANS!$L$3) &gt;= DG3/24, PLANS!$L$3 - INT(PLANS!$L$3) &lt; DH3/24), "p", ""),"")</f>
        <v/>
      </c>
      <c r="AK14" s="630" t="str">
        <f ca="1">IF($C$3="TODAY",IF( AND( PLANS!$L$3 - INT(PLANS!$L$3) &gt;= DH3/24, PLANS!$L$3 - INT(PLANS!$L$3) &lt; DI3/24), "p", ""),"")</f>
        <v/>
      </c>
      <c r="AL14" s="628" t="str">
        <f ca="1">IF($C$3="TODAY",IF( AND( PLANS!$L$3 - INT(PLANS!$L$3) &gt;= DI3/24, PLANS!$L$3 - INT(PLANS!$L$3) &lt; DJ3/24), "p", ""),"")</f>
        <v/>
      </c>
      <c r="AM14" s="629" t="str">
        <f ca="1">IF($C$3="TODAY",IF( AND( PLANS!$L$3 - INT(PLANS!$L$3) &gt;= DJ3/24, PLANS!$L$3 - INT(PLANS!$L$3) &lt; DK3/24), "p", ""),"")</f>
        <v/>
      </c>
      <c r="AN14" s="629" t="str">
        <f ca="1">IF($C$3="TODAY",IF( AND( PLANS!$L$3 - INT(PLANS!$L$3) &gt;= DK3/24, PLANS!$L$3 - INT(PLANS!$L$3) &lt; DL3/24), "p", ""),"")</f>
        <v/>
      </c>
      <c r="AO14" s="630" t="str">
        <f ca="1">IF($C$3="TODAY",IF( AND( PLANS!$L$3 - INT(PLANS!$L$3) &gt;= DL3/24, PLANS!$L$3 - INT(PLANS!$L$3) &lt; DM3/24), "p", ""),"")</f>
        <v/>
      </c>
      <c r="AP14" s="628" t="str">
        <f ca="1">IF($C$3="TODAY",IF( AND( PLANS!$L$3 - INT(PLANS!$L$3) &gt;= DM3/24, PLANS!$L$3 - INT(PLANS!$L$3) &lt; DN3/24), "p", ""),"")</f>
        <v/>
      </c>
      <c r="AQ14" s="629" t="str">
        <f ca="1">IF($C$3="TODAY",IF( AND( PLANS!$L$3 - INT(PLANS!$L$3) &gt;= DN3/24, PLANS!$L$3 - INT(PLANS!$L$3) &lt; DO3/24), "p", ""),"")</f>
        <v/>
      </c>
      <c r="AR14" s="629" t="str">
        <f ca="1">IF($C$3="TODAY",IF( AND( PLANS!$L$3 - INT(PLANS!$L$3) &gt;= DO3/24, PLANS!$L$3 - INT(PLANS!$L$3) &lt; DP3/24), "p", ""),"")</f>
        <v/>
      </c>
      <c r="AS14" s="630" t="str">
        <f ca="1">IF($C$3="TODAY",IF( AND( PLANS!$L$3 - INT(PLANS!$L$3) &gt;= DP3/24, PLANS!$L$3 - INT(PLANS!$L$3) &lt; DQ3/24), "p", ""),"")</f>
        <v/>
      </c>
      <c r="AT14" s="628" t="str">
        <f ca="1">IF($C$3="TODAY",IF( AND( PLANS!$L$3 - INT(PLANS!$L$3) &gt;= DQ3/24, PLANS!$L$3 - INT(PLANS!$L$3) &lt; DR3/24), "p", ""),"")</f>
        <v/>
      </c>
      <c r="AU14" s="629" t="str">
        <f ca="1">IF($C$3="TODAY",IF( AND( PLANS!$L$3 - INT(PLANS!$L$3) &gt;= DR3/24, PLANS!$L$3 - INT(PLANS!$L$3) &lt; DS3/24), "p", ""),"")</f>
        <v/>
      </c>
      <c r="AV14" s="629" t="str">
        <f ca="1">IF($C$3="TODAY",IF( AND( PLANS!$L$3 - INT(PLANS!$L$3) &gt;= DS3/24, PLANS!$L$3 - INT(PLANS!$L$3) &lt; DT3/24), "p", ""),"")</f>
        <v/>
      </c>
      <c r="AW14" s="630" t="str">
        <f ca="1">IF($C$3="TODAY",IF( AND( PLANS!$L$3 - INT(PLANS!$L$3) &gt;= DT3/24, PLANS!$L$3 - INT(PLANS!$L$3) &lt; DU3/24), "p", ""),"")</f>
        <v/>
      </c>
      <c r="AX14" s="628" t="str">
        <f ca="1">IF($C$3="TODAY",IF( AND( PLANS!$L$3 - INT(PLANS!$L$3) &gt;= DU3/24, PLANS!$L$3 - INT(PLANS!$L$3) &lt; DV3/24), "p", ""),"")</f>
        <v/>
      </c>
      <c r="AY14" s="629" t="str">
        <f ca="1">IF($C$3="TODAY",IF( AND( PLANS!$L$3 - INT(PLANS!$L$3) &gt;= DV3/24, PLANS!$L$3 - INT(PLANS!$L$3) &lt; DW3/24), "p", ""),"")</f>
        <v/>
      </c>
      <c r="AZ14" s="629" t="str">
        <f ca="1">IF($C$3="TODAY",IF( AND( PLANS!$L$3 - INT(PLANS!$L$3) &gt;= DW3/24, PLANS!$L$3 - INT(PLANS!$L$3) &lt; DX3/24), "p", ""),"")</f>
        <v/>
      </c>
      <c r="BA14" s="630" t="str">
        <f ca="1">IF($C$3="TODAY",IF( AND( PLANS!$L$3 - INT(PLANS!$L$3) &gt;= DX3/24, PLANS!$L$3 - INT(PLANS!$L$3) &lt; DY3/24), "p", ""),"")</f>
        <v/>
      </c>
      <c r="BB14" s="628" t="str">
        <f ca="1">IF($C$3="TODAY",IF( AND( PLANS!$L$3 - INT(PLANS!$L$3) &gt;= DY3/24, PLANS!$L$3 - INT(PLANS!$L$3) &lt; DZ3/24), "p", ""),"")</f>
        <v/>
      </c>
      <c r="BC14" s="629" t="str">
        <f ca="1">IF($C$3="TODAY",IF( AND( PLANS!$L$3 - INT(PLANS!$L$3) &gt;= DZ3/24, PLANS!$L$3 - INT(PLANS!$L$3) &lt; EA3/24), "p", ""),"")</f>
        <v/>
      </c>
      <c r="BD14" s="629" t="str">
        <f ca="1">IF($C$3="TODAY",IF( AND( PLANS!$L$3 - INT(PLANS!$L$3) &gt;= EA3/24, PLANS!$L$3 - INT(PLANS!$L$3) &lt; EB3/24), "p", ""),"")</f>
        <v/>
      </c>
      <c r="BE14" s="630" t="str">
        <f ca="1">IF($C$3="TODAY",IF( AND( PLANS!$L$3 - INT(PLANS!$L$3) &gt;= EB3/24, PLANS!$L$3 - INT(PLANS!$L$3) &lt; EC3/24), "p", ""),"")</f>
        <v/>
      </c>
      <c r="BF14" s="628" t="str">
        <f ca="1">IF($C$3="TODAY",IF( AND( PLANS!$L$3 - INT(PLANS!$L$3) &gt;= EC3/24, PLANS!$L$3 - INT(PLANS!$L$3) &lt; ED3/24), "p", ""),"")</f>
        <v/>
      </c>
      <c r="BG14" s="629" t="str">
        <f ca="1">IF($C$3="TODAY",IF( AND( PLANS!$L$3 - INT(PLANS!$L$3) &gt;= ED3/24, PLANS!$L$3 - INT(PLANS!$L$3) &lt; EE3/24), "p", ""),"")</f>
        <v/>
      </c>
      <c r="BH14" s="629" t="str">
        <f ca="1">IF($C$3="TODAY",IF( AND( PLANS!$L$3 - INT(PLANS!$L$3) &gt;= EE3/24, PLANS!$L$3 - INT(PLANS!$L$3) &lt; EF3/24), "p", ""),"")</f>
        <v/>
      </c>
      <c r="BI14" s="630" t="str">
        <f ca="1">IF($C$3="TODAY",IF( AND( PLANS!$L$3 - INT(PLANS!$L$3) &gt;= EF3/24, PLANS!$L$3 - INT(PLANS!$L$3) &lt; EG3/24), "p", ""),"")</f>
        <v/>
      </c>
      <c r="BJ14" s="628" t="str">
        <f ca="1">IF($C$3="TODAY",IF( AND( PLANS!$L$3 - INT(PLANS!$L$3) &gt;= EG3/24, PLANS!$L$3 - INT(PLANS!$L$3) &lt; EH3/24), "p", ""),"")</f>
        <v/>
      </c>
      <c r="BK14" s="629" t="str">
        <f ca="1">IF($C$3="TODAY",IF( AND( PLANS!$L$3 - INT(PLANS!$L$3) &gt;= EH3/24, PLANS!$L$3 - INT(PLANS!$L$3) &lt; EI3/24), "p", ""),"")</f>
        <v/>
      </c>
      <c r="BL14" s="629" t="str">
        <f ca="1">IF($C$3="TODAY",IF( AND( PLANS!$L$3 - INT(PLANS!$L$3) &gt;= EI3/24, PLANS!$L$3 - INT(PLANS!$L$3) &lt; EJ3/24), "p", ""),"")</f>
        <v/>
      </c>
      <c r="BM14" s="630" t="str">
        <f ca="1">IF($C$3="TODAY",IF( AND( PLANS!$L$3 - INT(PLANS!$L$3) &gt;= EJ3/24, PLANS!$L$3 - INT(PLANS!$L$3) &lt; EK3/24), "p", ""),"")</f>
        <v/>
      </c>
      <c r="BN14" s="628" t="str">
        <f ca="1">IF($C$3="TODAY",IF( AND( PLANS!$L$3 - INT(PLANS!$L$3) &gt;= EK3/24, PLANS!$L$3 - INT(PLANS!$L$3) &lt; EL3/24), "p", ""),"")</f>
        <v/>
      </c>
      <c r="BO14" s="629" t="str">
        <f ca="1">IF($C$3="TODAY",IF( AND( PLANS!$L$3 - INT(PLANS!$L$3) &gt;= EL3/24, PLANS!$L$3 - INT(PLANS!$L$3) &lt; EM3/24), "p", ""),"")</f>
        <v/>
      </c>
      <c r="BP14" s="629" t="str">
        <f ca="1">IF($C$3="TODAY",IF( AND( PLANS!$L$3 - INT(PLANS!$L$3) &gt;= EM3/24, PLANS!$L$3 - INT(PLANS!$L$3) &lt; EN3/24), "p", ""),"")</f>
        <v/>
      </c>
      <c r="BQ14" s="630" t="str">
        <f ca="1">IF($C$3="TODAY",IF( AND( PLANS!$L$3 - INT(PLANS!$L$3) &gt;= EN3/24, PLANS!$L$3 - INT(PLANS!$L$3) &lt; EO3/24), "p", ""),"")</f>
        <v/>
      </c>
      <c r="BR14" s="628" t="str">
        <f ca="1">IF($C$3="TODAY",IF( AND( PLANS!$L$3 - INT(PLANS!$L$3) &gt;= EO3/24, PLANS!$L$3 - INT(PLANS!$L$3) &lt; EP3/24), "p", ""),"")</f>
        <v/>
      </c>
      <c r="BS14" s="629" t="str">
        <f ca="1">IF($C$3="TODAY",IF( AND( PLANS!$L$3 - INT(PLANS!$L$3) &gt;= EP3/24, PLANS!$L$3 - INT(PLANS!$L$3) &lt; EQ3/24), "p", ""),"")</f>
        <v/>
      </c>
      <c r="BT14" s="629" t="str">
        <f ca="1">IF($C$3="TODAY",IF( AND( PLANS!$L$3 - INT(PLANS!$L$3) &gt;= EQ3/24, PLANS!$L$3 - INT(PLANS!$L$3) &lt; ER3/24), "p", ""),"")</f>
        <v/>
      </c>
      <c r="BU14" s="630" t="str">
        <f ca="1">IF($C$3="TODAY",IF( AND( PLANS!$L$3 - INT(PLANS!$L$3) &gt;= ER3/24, PLANS!$L$3 - INT(PLANS!$L$3) &lt; ES3/24), "p", ""),"")</f>
        <v/>
      </c>
      <c r="BV14" s="628" t="str">
        <f ca="1">IF($C$3="TODAY",IF( AND( PLANS!$L$3 - INT(PLANS!$L$3) &gt;= ES3/24, PLANS!$L$3 - INT(PLANS!$L$3) &lt; ET3/24), "p", ""),"")</f>
        <v/>
      </c>
      <c r="BW14" s="629" t="str">
        <f ca="1">IF($C$3="TODAY",IF( AND( PLANS!$L$3 - INT(PLANS!$L$3) &gt;= ET3/24, PLANS!$L$3 - INT(PLANS!$L$3) &lt; EU3/24), "p", ""),"")</f>
        <v/>
      </c>
      <c r="BX14" s="629" t="str">
        <f ca="1">IF($C$3="TODAY",IF( AND( PLANS!$L$3 - INT(PLANS!$L$3) &gt;= EU3/24, PLANS!$L$3 - INT(PLANS!$L$3) &lt; EV3/24), "p", ""),"")</f>
        <v/>
      </c>
      <c r="BY14" s="630" t="str">
        <f ca="1">IF($C$3="TODAY",IF( AND( PLANS!$L$3 - INT(PLANS!$L$3) &gt;= EV3/24, PLANS!$L$3 - INT(PLANS!$L$3) &lt; EW3/24), "p", ""),"")</f>
        <v/>
      </c>
      <c r="BZ14" s="668"/>
      <c r="CA14" s="614"/>
      <c r="CC14" s="653"/>
      <c r="CD14" s="654"/>
      <c r="CE14" s="660">
        <f>IF(CE13=CE12,CE15,0)</f>
        <v>0</v>
      </c>
      <c r="CF14" s="660">
        <f t="shared" ref="CF14:CK14" si="6">IF(CF13=CF12,CF15,0)</f>
        <v>0</v>
      </c>
      <c r="CG14" s="660">
        <f t="shared" si="6"/>
        <v>0</v>
      </c>
      <c r="CH14" s="660">
        <f t="shared" si="6"/>
        <v>0</v>
      </c>
      <c r="CI14" s="660">
        <f t="shared" si="6"/>
        <v>5</v>
      </c>
      <c r="CJ14" s="660">
        <f t="shared" si="6"/>
        <v>0</v>
      </c>
      <c r="CK14" s="660">
        <f t="shared" si="6"/>
        <v>0</v>
      </c>
      <c r="CL14" s="656"/>
      <c r="CM14" s="647"/>
      <c r="CN14" s="653"/>
      <c r="CO14" s="654"/>
      <c r="CP14" s="660">
        <f>IF(CP13=CP12,CP15,0)</f>
        <v>0</v>
      </c>
      <c r="CQ14" s="660">
        <f t="shared" ref="CQ14:CV14" si="7">IF(CQ13=CQ12,CQ15,0)</f>
        <v>0</v>
      </c>
      <c r="CR14" s="660">
        <f t="shared" si="7"/>
        <v>0</v>
      </c>
      <c r="CS14" s="660">
        <f t="shared" si="7"/>
        <v>0</v>
      </c>
      <c r="CT14" s="660">
        <f t="shared" si="7"/>
        <v>0</v>
      </c>
      <c r="CU14" s="660">
        <f t="shared" si="7"/>
        <v>0</v>
      </c>
      <c r="CV14" s="660">
        <f t="shared" si="7"/>
        <v>0</v>
      </c>
      <c r="CW14" s="656"/>
    </row>
    <row r="15" spans="1:153" ht="17.100000000000001" customHeight="1" x14ac:dyDescent="0.25">
      <c r="A15" s="616"/>
      <c r="B15" s="617"/>
      <c r="C15" s="2315"/>
      <c r="D15" s="2316"/>
      <c r="E15" s="2317"/>
      <c r="F15" s="628"/>
      <c r="G15" s="628"/>
      <c r="H15" s="629"/>
      <c r="I15" s="630"/>
      <c r="J15" s="628"/>
      <c r="K15" s="629"/>
      <c r="L15" s="629"/>
      <c r="M15" s="630"/>
      <c r="N15" s="628"/>
      <c r="O15" s="629"/>
      <c r="P15" s="629"/>
      <c r="Q15" s="630"/>
      <c r="R15" s="628"/>
      <c r="S15" s="629"/>
      <c r="T15" s="629"/>
      <c r="U15" s="630"/>
      <c r="V15" s="628"/>
      <c r="W15" s="629"/>
      <c r="X15" s="629"/>
      <c r="Y15" s="630"/>
      <c r="Z15" s="628"/>
      <c r="AA15" s="629"/>
      <c r="AB15" s="629"/>
      <c r="AC15" s="630"/>
      <c r="AD15" s="628"/>
      <c r="AE15" s="629"/>
      <c r="AF15" s="629"/>
      <c r="AG15" s="630"/>
      <c r="AH15" s="628"/>
      <c r="AI15" s="629"/>
      <c r="AJ15" s="629"/>
      <c r="AK15" s="630"/>
      <c r="AL15" s="628"/>
      <c r="AM15" s="629"/>
      <c r="AN15" s="629"/>
      <c r="AO15" s="630"/>
      <c r="AP15" s="628"/>
      <c r="AQ15" s="629"/>
      <c r="AR15" s="629"/>
      <c r="AS15" s="630"/>
      <c r="AT15" s="628"/>
      <c r="AU15" s="629"/>
      <c r="AV15" s="629"/>
      <c r="AW15" s="630"/>
      <c r="AX15" s="628"/>
      <c r="AY15" s="629"/>
      <c r="AZ15" s="629"/>
      <c r="BA15" s="630"/>
      <c r="BB15" s="628"/>
      <c r="BC15" s="629"/>
      <c r="BD15" s="629"/>
      <c r="BE15" s="630"/>
      <c r="BF15" s="628"/>
      <c r="BG15" s="629"/>
      <c r="BH15" s="629"/>
      <c r="BI15" s="630"/>
      <c r="BJ15" s="628"/>
      <c r="BK15" s="629"/>
      <c r="BL15" s="629"/>
      <c r="BM15" s="630"/>
      <c r="BN15" s="628"/>
      <c r="BO15" s="629"/>
      <c r="BP15" s="629"/>
      <c r="BQ15" s="630"/>
      <c r="BR15" s="628"/>
      <c r="BS15" s="629"/>
      <c r="BT15" s="629"/>
      <c r="BU15" s="630"/>
      <c r="BV15" s="628"/>
      <c r="BW15" s="629"/>
      <c r="BX15" s="629"/>
      <c r="BY15" s="629"/>
      <c r="BZ15" s="668"/>
      <c r="CA15" s="614"/>
      <c r="CC15" s="672"/>
      <c r="CD15" s="673"/>
      <c r="CE15" s="674">
        <v>1</v>
      </c>
      <c r="CF15" s="674">
        <v>2</v>
      </c>
      <c r="CG15" s="674">
        <v>3</v>
      </c>
      <c r="CH15" s="674">
        <v>4</v>
      </c>
      <c r="CI15" s="674">
        <v>5</v>
      </c>
      <c r="CJ15" s="674">
        <v>6</v>
      </c>
      <c r="CK15" s="674">
        <v>7</v>
      </c>
      <c r="CL15" s="675"/>
      <c r="CM15" s="647"/>
      <c r="CN15" s="672"/>
      <c r="CO15" s="673"/>
      <c r="CP15" s="674">
        <v>1</v>
      </c>
      <c r="CQ15" s="674">
        <v>2</v>
      </c>
      <c r="CR15" s="674">
        <v>3</v>
      </c>
      <c r="CS15" s="674">
        <v>4</v>
      </c>
      <c r="CT15" s="674">
        <v>5</v>
      </c>
      <c r="CU15" s="674">
        <v>6</v>
      </c>
      <c r="CV15" s="674">
        <v>7</v>
      </c>
      <c r="CW15" s="675"/>
    </row>
    <row r="16" spans="1:153" ht="17.100000000000001" customHeight="1" x14ac:dyDescent="0.15">
      <c r="A16" s="616"/>
      <c r="B16" s="617"/>
      <c r="C16" s="2315"/>
      <c r="D16" s="2316"/>
      <c r="E16" s="2317"/>
      <c r="F16" s="628"/>
      <c r="G16" s="628"/>
      <c r="H16" s="629"/>
      <c r="I16" s="630"/>
      <c r="J16" s="628"/>
      <c r="K16" s="629"/>
      <c r="L16" s="629"/>
      <c r="M16" s="630"/>
      <c r="N16" s="628"/>
      <c r="O16" s="629"/>
      <c r="P16" s="629"/>
      <c r="Q16" s="630"/>
      <c r="R16" s="628"/>
      <c r="S16" s="629"/>
      <c r="T16" s="629"/>
      <c r="U16" s="630"/>
      <c r="V16" s="628"/>
      <c r="W16" s="629"/>
      <c r="X16" s="629"/>
      <c r="Y16" s="630"/>
      <c r="Z16" s="628"/>
      <c r="AA16" s="629"/>
      <c r="AB16" s="629"/>
      <c r="AC16" s="630"/>
      <c r="AD16" s="628"/>
      <c r="AE16" s="629"/>
      <c r="AF16" s="629"/>
      <c r="AG16" s="630"/>
      <c r="AH16" s="628"/>
      <c r="AI16" s="629"/>
      <c r="AJ16" s="629"/>
      <c r="AK16" s="630"/>
      <c r="AL16" s="628"/>
      <c r="AM16" s="629"/>
      <c r="AN16" s="629"/>
      <c r="AO16" s="630"/>
      <c r="AP16" s="628"/>
      <c r="AQ16" s="629"/>
      <c r="AR16" s="629"/>
      <c r="AS16" s="630"/>
      <c r="AT16" s="628"/>
      <c r="AU16" s="629"/>
      <c r="AV16" s="629"/>
      <c r="AW16" s="630"/>
      <c r="AX16" s="628"/>
      <c r="AY16" s="629"/>
      <c r="AZ16" s="629"/>
      <c r="BA16" s="630"/>
      <c r="BB16" s="628"/>
      <c r="BC16" s="629"/>
      <c r="BD16" s="629"/>
      <c r="BE16" s="630"/>
      <c r="BF16" s="628"/>
      <c r="BG16" s="629"/>
      <c r="BH16" s="629"/>
      <c r="BI16" s="630"/>
      <c r="BJ16" s="628"/>
      <c r="BK16" s="629"/>
      <c r="BL16" s="629"/>
      <c r="BM16" s="630"/>
      <c r="BN16" s="628"/>
      <c r="BO16" s="629"/>
      <c r="BP16" s="629"/>
      <c r="BQ16" s="630"/>
      <c r="BR16" s="628"/>
      <c r="BS16" s="629"/>
      <c r="BT16" s="629"/>
      <c r="BU16" s="630"/>
      <c r="BV16" s="628"/>
      <c r="BW16" s="629"/>
      <c r="BX16" s="629"/>
      <c r="BY16" s="629"/>
      <c r="BZ16" s="668"/>
      <c r="CA16" s="614"/>
    </row>
    <row r="17" spans="1:99" ht="17.100000000000001" customHeight="1" x14ac:dyDescent="0.25">
      <c r="A17" s="616"/>
      <c r="B17" s="617"/>
      <c r="C17" s="2315"/>
      <c r="D17" s="2316"/>
      <c r="E17" s="2317"/>
      <c r="F17" s="676"/>
      <c r="G17" s="677"/>
      <c r="H17" s="678"/>
      <c r="I17" s="677"/>
      <c r="J17" s="678"/>
      <c r="K17" s="677"/>
      <c r="L17" s="678"/>
      <c r="M17" s="677"/>
      <c r="N17" s="678"/>
      <c r="O17" s="677"/>
      <c r="P17" s="678"/>
      <c r="Q17" s="677"/>
      <c r="R17" s="678"/>
      <c r="S17" s="677"/>
      <c r="T17" s="678"/>
      <c r="U17" s="677"/>
      <c r="V17" s="678"/>
      <c r="W17" s="677"/>
      <c r="X17" s="678"/>
      <c r="Y17" s="677"/>
      <c r="Z17" s="678"/>
      <c r="AA17" s="677"/>
      <c r="AB17" s="678"/>
      <c r="AC17" s="677"/>
      <c r="AD17" s="678"/>
      <c r="AE17" s="677"/>
      <c r="AF17" s="678"/>
      <c r="AG17" s="677"/>
      <c r="AH17" s="678"/>
      <c r="AI17" s="677"/>
      <c r="AJ17" s="678"/>
      <c r="AK17" s="677"/>
      <c r="AL17" s="678"/>
      <c r="AM17" s="677"/>
      <c r="AN17" s="678"/>
      <c r="AO17" s="677"/>
      <c r="AP17" s="677"/>
      <c r="AQ17" s="677"/>
      <c r="AR17" s="677"/>
      <c r="AS17" s="677"/>
      <c r="AT17" s="677"/>
      <c r="AU17" s="677"/>
      <c r="AV17" s="677"/>
      <c r="AW17" s="677"/>
      <c r="AX17" s="677"/>
      <c r="AY17" s="677"/>
      <c r="AZ17" s="677"/>
      <c r="BA17" s="677"/>
      <c r="BB17" s="677"/>
      <c r="BC17" s="677"/>
      <c r="BD17" s="677"/>
      <c r="BE17" s="677"/>
      <c r="BF17" s="677"/>
      <c r="BG17" s="677"/>
      <c r="BH17" s="677" t="s">
        <v>125</v>
      </c>
      <c r="BI17" s="677"/>
      <c r="BJ17" s="677"/>
      <c r="BK17" s="677"/>
      <c r="BL17" s="677"/>
      <c r="BM17" s="677"/>
      <c r="BN17" s="677"/>
      <c r="BO17" s="677"/>
      <c r="BP17" s="677"/>
      <c r="BQ17" s="677"/>
      <c r="BR17" s="677"/>
      <c r="BS17" s="677"/>
      <c r="BT17" s="677"/>
      <c r="BU17" s="677"/>
      <c r="BV17" s="677"/>
      <c r="BW17" s="677"/>
      <c r="BX17" s="677"/>
      <c r="BY17" s="677"/>
      <c r="BZ17" s="668"/>
      <c r="CA17" s="614"/>
      <c r="CC17" s="635"/>
      <c r="CD17" s="635"/>
      <c r="CE17" s="635"/>
      <c r="CF17" s="2300"/>
      <c r="CG17" s="2300"/>
      <c r="CH17" s="2300"/>
      <c r="CI17" s="635"/>
      <c r="CJ17" s="635"/>
      <c r="CK17" s="635"/>
      <c r="CL17" s="635"/>
      <c r="CM17" s="635"/>
      <c r="CN17" s="635"/>
      <c r="CO17" s="635"/>
      <c r="CP17" s="635"/>
      <c r="CQ17" s="635"/>
      <c r="CR17" s="635"/>
      <c r="CS17" s="635"/>
    </row>
    <row r="18" spans="1:99" ht="17.100000000000001" customHeight="1" x14ac:dyDescent="0.25">
      <c r="A18" s="616"/>
      <c r="B18" s="617"/>
      <c r="C18" s="2315"/>
      <c r="D18" s="2316"/>
      <c r="E18" s="2317"/>
      <c r="F18" s="679"/>
      <c r="G18" s="680"/>
      <c r="H18" s="680"/>
      <c r="I18" s="680"/>
      <c r="J18" s="680"/>
      <c r="K18" s="680"/>
      <c r="L18" s="680"/>
      <c r="M18" s="680"/>
      <c r="N18" s="680"/>
      <c r="O18" s="680"/>
      <c r="P18" s="680"/>
      <c r="Q18" s="680"/>
      <c r="R18" s="680"/>
      <c r="S18" s="680"/>
      <c r="T18" s="680"/>
      <c r="U18" s="680"/>
      <c r="V18" s="681"/>
      <c r="W18" s="680"/>
      <c r="X18" s="680"/>
      <c r="Y18" s="680"/>
      <c r="Z18" s="2290" t="s">
        <v>810</v>
      </c>
      <c r="AA18" s="2291"/>
      <c r="AB18" s="682" t="s">
        <v>825</v>
      </c>
      <c r="AC18" s="683"/>
      <c r="AD18" s="684"/>
      <c r="AE18" s="683"/>
      <c r="AF18" s="681"/>
      <c r="AG18" s="683"/>
      <c r="AH18" s="683"/>
      <c r="AI18" s="680"/>
      <c r="AJ18" s="681"/>
      <c r="AK18" s="681"/>
      <c r="AL18" s="681"/>
      <c r="AM18" s="681"/>
      <c r="AN18" s="681"/>
      <c r="AO18" s="685" t="str">
        <f ca="1">IF( '^'!$BT$43="A C T I V E", IF($C$3="2MORO",PLANS!$A$1+1,PLANS!$A$1),"")</f>
        <v/>
      </c>
      <c r="AP18" s="681" t="str">
        <f ca="1">_xlfn.IFS(OR(AO18=1,AO18=21,AO18=31),"st",OR(AO18=2,AO18=22),"nd",OR(AO18=3,AO18=23),"rd",AO18="", "", TRUE,"th")</f>
        <v/>
      </c>
      <c r="AQ18" s="681"/>
      <c r="AR18" s="681"/>
      <c r="AS18" s="681"/>
      <c r="AT18" s="681"/>
      <c r="AU18" s="681"/>
      <c r="AV18" s="680"/>
      <c r="AW18" s="680"/>
      <c r="AX18" s="680"/>
      <c r="AY18" s="677"/>
      <c r="AZ18" s="680"/>
      <c r="BA18" s="680"/>
      <c r="BB18" s="680"/>
      <c r="BC18" s="2290" t="s">
        <v>824</v>
      </c>
      <c r="BD18" s="2291"/>
      <c r="BE18" s="686" t="s">
        <v>823</v>
      </c>
      <c r="BF18" s="680"/>
      <c r="BG18" s="680"/>
      <c r="BH18" s="680"/>
      <c r="BI18" s="681"/>
      <c r="BJ18" s="680"/>
      <c r="BK18" s="680"/>
      <c r="BL18" s="680"/>
      <c r="BM18" s="680"/>
      <c r="BN18" s="680"/>
      <c r="BO18" s="680"/>
      <c r="BP18" s="680"/>
      <c r="BQ18" s="680"/>
      <c r="BR18" s="680"/>
      <c r="BS18" s="680"/>
      <c r="BT18" s="680"/>
      <c r="BU18" s="680"/>
      <c r="BV18" s="680"/>
      <c r="BW18" s="680"/>
      <c r="BX18" s="682"/>
      <c r="BY18" s="687"/>
      <c r="BZ18" s="668"/>
      <c r="CA18" s="614"/>
      <c r="CC18" s="635"/>
      <c r="CD18" s="635"/>
      <c r="CE18" s="635"/>
      <c r="CF18" s="2300"/>
      <c r="CG18" s="2300"/>
      <c r="CH18" s="2300"/>
      <c r="CI18" s="635"/>
      <c r="CJ18" s="635"/>
      <c r="CK18" s="635"/>
      <c r="CL18" s="635"/>
      <c r="CM18" s="635"/>
      <c r="CN18" s="635"/>
      <c r="CO18" s="635"/>
      <c r="CP18" s="635"/>
      <c r="CQ18" s="635"/>
      <c r="CR18" s="635"/>
      <c r="CS18" s="635"/>
    </row>
    <row r="19" spans="1:99" ht="17.100000000000001" customHeight="1" x14ac:dyDescent="0.15">
      <c r="A19" s="616"/>
      <c r="B19" s="617"/>
      <c r="C19" s="2315"/>
      <c r="D19" s="2316"/>
      <c r="E19" s="2317"/>
      <c r="F19" s="688"/>
      <c r="G19" s="680"/>
      <c r="H19" s="689"/>
      <c r="I19" s="680"/>
      <c r="J19" s="680"/>
      <c r="K19" s="680"/>
      <c r="L19" s="680"/>
      <c r="M19" s="680"/>
      <c r="N19" s="680"/>
      <c r="O19" s="680"/>
      <c r="P19" s="680"/>
      <c r="Q19" s="680"/>
      <c r="R19" s="680"/>
      <c r="S19" s="680"/>
      <c r="T19" s="680"/>
      <c r="U19" s="680"/>
      <c r="V19" s="681"/>
      <c r="W19" s="2309" t="s">
        <v>809</v>
      </c>
      <c r="X19" s="2310"/>
      <c r="Y19" s="592" t="s">
        <v>107</v>
      </c>
      <c r="Z19" s="593" t="s">
        <v>690</v>
      </c>
      <c r="AA19" s="593" t="s">
        <v>106</v>
      </c>
      <c r="AB19" s="593" t="s">
        <v>690</v>
      </c>
      <c r="AC19" s="593" t="s">
        <v>816</v>
      </c>
      <c r="AD19" s="594" t="s">
        <v>767</v>
      </c>
      <c r="AE19" s="595" t="s">
        <v>767</v>
      </c>
      <c r="AF19" s="681"/>
      <c r="AG19" s="683"/>
      <c r="AH19" s="2327" t="s">
        <v>822</v>
      </c>
      <c r="AI19" s="2328"/>
      <c r="AJ19" s="2329">
        <v>11</v>
      </c>
      <c r="AK19" s="2330"/>
      <c r="AL19" s="681"/>
      <c r="AM19" s="681"/>
      <c r="AN19" s="2333" t="str">
        <f>PLANS!$F$3</f>
        <v>MONTH</v>
      </c>
      <c r="AO19" s="2334"/>
      <c r="AP19" s="2334"/>
      <c r="AQ19" s="2335"/>
      <c r="AR19" s="681"/>
      <c r="AS19" s="681"/>
      <c r="AT19" s="2331">
        <v>15.3</v>
      </c>
      <c r="AU19" s="2332"/>
      <c r="AV19" s="2290" t="s">
        <v>813</v>
      </c>
      <c r="AW19" s="2291"/>
      <c r="AX19" s="680"/>
      <c r="AY19" s="677"/>
      <c r="AZ19" s="592" t="s">
        <v>107</v>
      </c>
      <c r="BA19" s="593" t="s">
        <v>690</v>
      </c>
      <c r="BB19" s="593" t="s">
        <v>767</v>
      </c>
      <c r="BC19" s="593" t="s">
        <v>690</v>
      </c>
      <c r="BD19" s="593" t="s">
        <v>807</v>
      </c>
      <c r="BE19" s="594" t="s">
        <v>767</v>
      </c>
      <c r="BF19" s="595" t="s">
        <v>767</v>
      </c>
      <c r="BG19" s="2290" t="s">
        <v>811</v>
      </c>
      <c r="BH19" s="2291"/>
      <c r="BI19" s="681"/>
      <c r="BJ19" s="680"/>
      <c r="BK19" s="680"/>
      <c r="BL19" s="680"/>
      <c r="BM19" s="680"/>
      <c r="BN19" s="680"/>
      <c r="BO19" s="680"/>
      <c r="BP19" s="680"/>
      <c r="BQ19" s="680"/>
      <c r="BR19" s="680"/>
      <c r="BS19" s="680"/>
      <c r="BT19" s="680"/>
      <c r="BU19" s="680"/>
      <c r="BV19" s="680"/>
      <c r="BW19" s="680"/>
      <c r="BX19" s="682"/>
      <c r="BY19" s="691"/>
      <c r="BZ19" s="668"/>
      <c r="CA19" s="614"/>
      <c r="CF19" s="692" t="s">
        <v>615</v>
      </c>
      <c r="CG19" s="692"/>
      <c r="CH19" s="692"/>
      <c r="CK19" s="692" t="s">
        <v>617</v>
      </c>
    </row>
    <row r="20" spans="1:99" ht="17.100000000000001" customHeight="1" x14ac:dyDescent="0.25">
      <c r="A20" s="616"/>
      <c r="B20" s="617"/>
      <c r="C20" s="2318"/>
      <c r="D20" s="2319"/>
      <c r="E20" s="2320"/>
      <c r="F20" s="693"/>
      <c r="G20" s="680"/>
      <c r="H20" s="694"/>
      <c r="I20" s="681"/>
      <c r="J20" s="681"/>
      <c r="K20" s="681"/>
      <c r="L20" s="681"/>
      <c r="M20" s="681"/>
      <c r="N20" s="681"/>
      <c r="O20" s="681"/>
      <c r="P20" s="681"/>
      <c r="Q20" s="681"/>
      <c r="R20" s="681"/>
      <c r="S20" s="681"/>
      <c r="T20" s="681"/>
      <c r="U20" s="681"/>
      <c r="V20" s="681"/>
      <c r="W20" s="2309" t="s">
        <v>808</v>
      </c>
      <c r="X20" s="2310"/>
      <c r="Y20" s="592">
        <v>11</v>
      </c>
      <c r="Z20" s="690" t="s">
        <v>231</v>
      </c>
      <c r="AA20" s="596">
        <v>17</v>
      </c>
      <c r="AB20" s="597">
        <v>11</v>
      </c>
      <c r="AC20" s="690" t="s">
        <v>231</v>
      </c>
      <c r="AD20" s="598">
        <v>13</v>
      </c>
      <c r="AE20" s="695" t="s">
        <v>1234</v>
      </c>
      <c r="AF20" s="681"/>
      <c r="AG20" s="680"/>
      <c r="AH20" s="2327" t="s">
        <v>821</v>
      </c>
      <c r="AI20" s="2328"/>
      <c r="AJ20" s="2329">
        <v>13</v>
      </c>
      <c r="AK20" s="2330"/>
      <c r="AL20" s="681"/>
      <c r="AM20" s="681"/>
      <c r="AN20" s="681"/>
      <c r="AO20" s="2336" t="str">
        <f ca="1">PLANS!$L$3</f>
        <v>00:00</v>
      </c>
      <c r="AP20" s="2337"/>
      <c r="AQ20" s="681"/>
      <c r="AR20" s="681"/>
      <c r="AS20" s="681"/>
      <c r="AT20" s="2331">
        <v>18</v>
      </c>
      <c r="AU20" s="2332"/>
      <c r="AV20" s="2290" t="s">
        <v>814</v>
      </c>
      <c r="AW20" s="2291"/>
      <c r="AX20" s="680"/>
      <c r="AY20" s="677"/>
      <c r="AZ20" s="695" t="s">
        <v>1234</v>
      </c>
      <c r="BA20" s="597">
        <v>0</v>
      </c>
      <c r="BB20" s="690" t="s">
        <v>231</v>
      </c>
      <c r="BC20" s="598">
        <v>0</v>
      </c>
      <c r="BD20" s="592">
        <v>19</v>
      </c>
      <c r="BE20" s="690" t="s">
        <v>231</v>
      </c>
      <c r="BF20" s="596">
        <v>20</v>
      </c>
      <c r="BG20" s="2290" t="s">
        <v>812</v>
      </c>
      <c r="BH20" s="2291"/>
      <c r="BI20" s="681"/>
      <c r="BJ20" s="681"/>
      <c r="BK20" s="681"/>
      <c r="BL20" s="681"/>
      <c r="BM20" s="681"/>
      <c r="BN20" s="681"/>
      <c r="BO20" s="681"/>
      <c r="BP20" s="681"/>
      <c r="BQ20" s="681"/>
      <c r="BR20" s="681"/>
      <c r="BS20" s="681"/>
      <c r="BT20" s="681"/>
      <c r="BU20" s="681"/>
      <c r="BV20" s="681"/>
      <c r="BW20" s="681"/>
      <c r="BX20" s="682"/>
      <c r="BY20" s="696"/>
      <c r="BZ20" s="668"/>
      <c r="CA20" s="614"/>
      <c r="CF20" s="2300" t="e">
        <f ca="1">IF( '^'!$BT$43="A C T I V E",TODAY(), '^'!$BU$57)</f>
        <v>#N/A</v>
      </c>
      <c r="CG20" s="2300"/>
      <c r="CH20" s="2300"/>
      <c r="CK20" s="697" t="s">
        <v>616</v>
      </c>
      <c r="CL20" s="698"/>
      <c r="CM20" s="698"/>
    </row>
    <row r="21" spans="1:99" ht="17.100000000000001" customHeight="1" x14ac:dyDescent="0.15">
      <c r="A21" s="616"/>
      <c r="B21" s="617"/>
      <c r="C21" s="2307"/>
      <c r="D21" s="2307"/>
      <c r="E21" s="2307"/>
      <c r="F21" s="699"/>
      <c r="G21" s="617"/>
      <c r="H21" s="617"/>
      <c r="I21" s="617"/>
      <c r="J21" s="617"/>
      <c r="K21" s="617"/>
      <c r="L21" s="617"/>
      <c r="M21" s="617"/>
      <c r="N21" s="617"/>
      <c r="O21" s="617"/>
      <c r="P21" s="617"/>
      <c r="Q21" s="617"/>
      <c r="R21" s="617"/>
      <c r="S21" s="617"/>
      <c r="T21" s="617"/>
      <c r="U21" s="617"/>
      <c r="V21" s="617"/>
      <c r="W21" s="617"/>
      <c r="X21" s="617"/>
      <c r="Y21" s="617"/>
      <c r="Z21" s="617"/>
      <c r="AA21" s="617"/>
      <c r="AB21" s="617"/>
      <c r="AC21" s="617"/>
      <c r="AD21" s="617"/>
      <c r="AE21" s="617"/>
      <c r="AF21" s="617"/>
      <c r="AG21" s="617"/>
      <c r="AH21" s="617"/>
      <c r="AI21" s="617"/>
      <c r="AJ21" s="617"/>
      <c r="AK21" s="617"/>
      <c r="AL21" s="617"/>
      <c r="AM21" s="617"/>
      <c r="AN21" s="700"/>
      <c r="AO21" s="701"/>
      <c r="AP21" s="701"/>
      <c r="AQ21" s="701"/>
      <c r="AR21" s="617"/>
      <c r="AS21" s="617"/>
      <c r="AT21" s="617"/>
      <c r="AU21" s="617"/>
      <c r="AV21" s="617"/>
      <c r="AW21" s="617"/>
      <c r="AX21" s="617"/>
      <c r="AY21" s="617"/>
      <c r="AZ21" s="617"/>
      <c r="BA21" s="617"/>
      <c r="BB21" s="617"/>
      <c r="BC21" s="617"/>
      <c r="BD21" s="617"/>
      <c r="BE21" s="617"/>
      <c r="BF21" s="617"/>
      <c r="BG21" s="617"/>
      <c r="BH21" s="617"/>
      <c r="BI21" s="617"/>
      <c r="BJ21" s="617"/>
      <c r="BK21" s="617"/>
      <c r="BL21" s="617"/>
      <c r="BM21" s="617"/>
      <c r="BN21" s="617"/>
      <c r="BO21" s="617"/>
      <c r="BP21" s="617"/>
      <c r="BQ21" s="617"/>
      <c r="BR21" s="617"/>
      <c r="BS21" s="617"/>
      <c r="BT21" s="617"/>
      <c r="BU21" s="617"/>
      <c r="BV21" s="617"/>
      <c r="BW21" s="617"/>
      <c r="BX21" s="617"/>
      <c r="BY21" s="699"/>
      <c r="BZ21" s="617"/>
      <c r="CA21" s="614"/>
      <c r="CF21" s="2294"/>
      <c r="CG21" s="2294"/>
      <c r="CH21" s="2294"/>
      <c r="CK21" s="702"/>
    </row>
    <row r="22" spans="1:99" ht="17.100000000000001" customHeight="1" x14ac:dyDescent="0.15">
      <c r="A22" s="616"/>
      <c r="B22" s="617"/>
      <c r="C22" s="2308" t="str">
        <f ca="1">IF( OR( AND( WEEKDAY($AO$20,2)=7, PLANS!$L$3 - INT(PLANS!$L$3) &gt;= 21/24 ), C37="^"), "NEXT", "WEEK")</f>
        <v>WEEK</v>
      </c>
      <c r="D22" s="2308"/>
      <c r="E22" s="2308"/>
      <c r="F22" s="703"/>
      <c r="G22" s="703"/>
      <c r="H22" s="703"/>
      <c r="I22" s="703"/>
      <c r="J22" s="703"/>
      <c r="K22" s="703"/>
      <c r="L22" s="703"/>
      <c r="M22" s="703"/>
      <c r="N22" s="703"/>
      <c r="O22" s="703"/>
      <c r="P22" s="703"/>
      <c r="Q22" s="703"/>
      <c r="R22" s="703"/>
      <c r="S22" s="703"/>
      <c r="T22" s="703"/>
      <c r="U22" s="703"/>
      <c r="V22" s="703"/>
      <c r="W22" s="703"/>
      <c r="X22" s="703"/>
      <c r="Y22" s="703"/>
      <c r="Z22" s="703"/>
      <c r="AA22" s="703"/>
      <c r="AB22" s="703"/>
      <c r="AC22" s="703"/>
      <c r="AD22" s="703"/>
      <c r="AE22" s="703"/>
      <c r="AF22" s="703"/>
      <c r="AG22" s="703"/>
      <c r="AH22" s="703"/>
      <c r="AI22" s="703"/>
      <c r="AJ22" s="703"/>
      <c r="AK22" s="703"/>
      <c r="AL22" s="703"/>
      <c r="AM22" s="703"/>
      <c r="AN22" s="703"/>
      <c r="AO22" s="703"/>
      <c r="AP22" s="703"/>
      <c r="AQ22" s="703"/>
      <c r="AR22" s="703"/>
      <c r="AS22" s="703"/>
      <c r="AT22" s="703"/>
      <c r="AU22" s="703"/>
      <c r="AV22" s="703"/>
      <c r="AW22" s="703"/>
      <c r="AX22" s="703"/>
      <c r="AY22" s="703"/>
      <c r="AZ22" s="703"/>
      <c r="BA22" s="703"/>
      <c r="BB22" s="703"/>
      <c r="BC22" s="703"/>
      <c r="BD22" s="703"/>
      <c r="BE22" s="703"/>
      <c r="BF22" s="703"/>
      <c r="BG22" s="703"/>
      <c r="BH22" s="703"/>
      <c r="BI22" s="703"/>
      <c r="BJ22" s="703"/>
      <c r="BK22" s="703"/>
      <c r="BL22" s="703"/>
      <c r="BM22" s="703"/>
      <c r="BN22" s="703"/>
      <c r="BO22" s="703"/>
      <c r="BP22" s="703"/>
      <c r="BQ22" s="703"/>
      <c r="BR22" s="703"/>
      <c r="BS22" s="703"/>
      <c r="BT22" s="703"/>
      <c r="BU22" s="703"/>
      <c r="BV22" s="703"/>
      <c r="BW22" s="703"/>
      <c r="BX22" s="703"/>
      <c r="BY22" s="704"/>
      <c r="BZ22" s="617"/>
      <c r="CA22" s="614"/>
      <c r="CF22" s="2294"/>
      <c r="CG22" s="2294"/>
      <c r="CH22" s="2294"/>
      <c r="CK22" s="702"/>
    </row>
    <row r="23" spans="1:99" ht="17.100000000000001" customHeight="1" x14ac:dyDescent="0.15">
      <c r="A23" s="616"/>
      <c r="B23" s="617"/>
      <c r="C23" s="2308"/>
      <c r="D23" s="2308"/>
      <c r="E23" s="2308"/>
      <c r="F23" s="703"/>
      <c r="G23" s="705" t="s">
        <v>126</v>
      </c>
      <c r="H23" s="706" t="e">
        <f ca="1">CO23&amp;CP23</f>
        <v>#N/A</v>
      </c>
      <c r="I23" s="707"/>
      <c r="J23" s="708" t="s">
        <v>108</v>
      </c>
      <c r="K23" s="709"/>
      <c r="L23" s="709"/>
      <c r="M23" s="709"/>
      <c r="N23" s="708" t="s">
        <v>109</v>
      </c>
      <c r="O23" s="709"/>
      <c r="P23" s="709"/>
      <c r="Q23" s="709"/>
      <c r="R23" s="708" t="s">
        <v>110</v>
      </c>
      <c r="S23" s="709"/>
      <c r="T23" s="709"/>
      <c r="U23" s="709"/>
      <c r="V23" s="708" t="s">
        <v>111</v>
      </c>
      <c r="W23" s="709"/>
      <c r="X23" s="709"/>
      <c r="Y23" s="709"/>
      <c r="Z23" s="709">
        <v>10</v>
      </c>
      <c r="AA23" s="709"/>
      <c r="AB23" s="709"/>
      <c r="AC23" s="709"/>
      <c r="AD23" s="710">
        <v>11</v>
      </c>
      <c r="AE23" s="710"/>
      <c r="AF23" s="709"/>
      <c r="AG23" s="709"/>
      <c r="AH23" s="709">
        <v>12</v>
      </c>
      <c r="AI23" s="709"/>
      <c r="AJ23" s="709"/>
      <c r="AK23" s="709"/>
      <c r="AL23" s="710">
        <v>13</v>
      </c>
      <c r="AM23" s="710"/>
      <c r="AN23" s="710"/>
      <c r="AO23" s="710"/>
      <c r="AP23" s="709">
        <v>14</v>
      </c>
      <c r="AQ23" s="709"/>
      <c r="AR23" s="709"/>
      <c r="AS23" s="709"/>
      <c r="AT23" s="709">
        <v>15</v>
      </c>
      <c r="AU23" s="709"/>
      <c r="AV23" s="710"/>
      <c r="AW23" s="710"/>
      <c r="AX23" s="709">
        <v>16</v>
      </c>
      <c r="AY23" s="709"/>
      <c r="AZ23" s="709"/>
      <c r="BA23" s="709"/>
      <c r="BB23" s="709">
        <v>17</v>
      </c>
      <c r="BC23" s="709"/>
      <c r="BD23" s="709"/>
      <c r="BE23" s="709"/>
      <c r="BF23" s="710">
        <v>18</v>
      </c>
      <c r="BG23" s="710"/>
      <c r="BH23" s="710"/>
      <c r="BI23" s="710"/>
      <c r="BJ23" s="709">
        <v>19</v>
      </c>
      <c r="BK23" s="709"/>
      <c r="BL23" s="709"/>
      <c r="BM23" s="709"/>
      <c r="BN23" s="709">
        <v>20</v>
      </c>
      <c r="BO23" s="709"/>
      <c r="BP23" s="709"/>
      <c r="BQ23" s="709"/>
      <c r="BR23" s="709">
        <v>21</v>
      </c>
      <c r="BS23" s="709"/>
      <c r="BT23" s="709"/>
      <c r="BU23" s="709"/>
      <c r="BV23" s="707">
        <v>22</v>
      </c>
      <c r="BW23" s="711"/>
      <c r="BX23" s="711" t="str">
        <f ca="1">IF( COUNTIF(PLANS!$BE$66:$BZ$108, CF23)&gt;0, "HOL", "")</f>
        <v/>
      </c>
      <c r="BY23" s="704"/>
      <c r="BZ23" s="617"/>
      <c r="CA23" s="614"/>
      <c r="CC23" s="2295" t="s">
        <v>608</v>
      </c>
      <c r="CD23" s="2296"/>
      <c r="CE23" s="2296"/>
      <c r="CF23" s="2294" t="e">
        <f ca="1">IF(
$C$22="NEXT",
_xlfn.IFS(
WEEKDAY($CF$20,2)=1,$CF$20+7,
WEEKDAY($CF$20,2)=2,$CF$20+6,
WEEKDAY($CF$20,2)=3,$CF$20+5,
WEEKDAY($CF$20,2)=4,$CF$20+4,
WEEKDAY($CF$20,2)=5,$CF$20+3,
WEEKDAY($CF$20,2)=6,$CF$20+2,
WEEKDAY($CF$20,2)=7,$CF$20+1,
TRUE,""),
_xlfn.IFS(
WEEKDAY($CF$20,2)=1,$CF$20,
WEEKDAY($CF$20,2)=2,$CF$20-1,
WEEKDAY($CF$20,2)=3,$CF$20-2,
WEEKDAY($CF$20,2)=4,$CF$20-3,
WEEKDAY($CF$20,2)=5,$CF$20-4,
WEEKDAY($CF$20,2)=6,$CF$20-5,
WEEKDAY($CF$20,2)=7,$CF$20-6,
TRUE,"")
)</f>
        <v>#N/A</v>
      </c>
      <c r="CG23" s="2294"/>
      <c r="CH23" s="2294"/>
      <c r="CK23" s="712">
        <f ca="1">COUNTIF(PLANS!$BE$66:$BZ$108, CF23)</f>
        <v>0</v>
      </c>
      <c r="CL23" s="702"/>
      <c r="CO23" s="713" t="e">
        <f ca="1">DAY(CF23)</f>
        <v>#N/A</v>
      </c>
      <c r="CP23" s="714" t="e">
        <f ca="1">_xlfn.IFS(OR(CO23=1,CO23=21,CO23=31),"st",OR(CO23=2,CO23=22),"nd",OR(CO23=3,CO23=23),"rd",CO23=0, "", TRUE,"th")</f>
        <v>#N/A</v>
      </c>
      <c r="CR23" s="715"/>
      <c r="CS23" s="715"/>
      <c r="CT23" s="715"/>
      <c r="CU23" s="702"/>
    </row>
    <row r="24" spans="1:99" ht="17.100000000000001" customHeight="1" x14ac:dyDescent="0.25">
      <c r="A24" s="616"/>
      <c r="B24" s="617"/>
      <c r="C24" s="2308"/>
      <c r="D24" s="2308"/>
      <c r="E24" s="2308"/>
      <c r="F24" s="703"/>
      <c r="G24" s="711"/>
      <c r="H24" s="716"/>
      <c r="I24" s="717"/>
      <c r="J24" s="707"/>
      <c r="K24" s="707"/>
      <c r="L24" s="707"/>
      <c r="M24" s="707"/>
      <c r="N24" s="707"/>
      <c r="O24" s="707"/>
      <c r="P24" s="707"/>
      <c r="Q24" s="707"/>
      <c r="R24" s="707"/>
      <c r="S24" s="707"/>
      <c r="T24" s="707"/>
      <c r="U24" s="707"/>
      <c r="V24" s="707"/>
      <c r="W24" s="707"/>
      <c r="X24" s="707"/>
      <c r="Y24" s="707"/>
      <c r="Z24" s="707"/>
      <c r="AA24" s="707"/>
      <c r="AB24" s="707"/>
      <c r="AC24" s="707"/>
      <c r="AD24" s="707"/>
      <c r="AE24" s="707"/>
      <c r="AF24" s="707"/>
      <c r="AG24" s="707"/>
      <c r="AH24" s="707"/>
      <c r="AI24" s="707"/>
      <c r="AJ24" s="707"/>
      <c r="AK24" s="707"/>
      <c r="AL24" s="707"/>
      <c r="AM24" s="707"/>
      <c r="AN24" s="707"/>
      <c r="AO24" s="707"/>
      <c r="AP24" s="707"/>
      <c r="AQ24" s="707"/>
      <c r="AR24" s="707"/>
      <c r="AS24" s="707"/>
      <c r="AT24" s="707"/>
      <c r="AU24" s="707"/>
      <c r="AV24" s="707"/>
      <c r="AW24" s="707"/>
      <c r="AX24" s="707"/>
      <c r="AY24" s="707"/>
      <c r="AZ24" s="707"/>
      <c r="BA24" s="707"/>
      <c r="BB24" s="707"/>
      <c r="BC24" s="707"/>
      <c r="BD24" s="707"/>
      <c r="BE24" s="707"/>
      <c r="BF24" s="707"/>
      <c r="BG24" s="707"/>
      <c r="BH24" s="707"/>
      <c r="BI24" s="707"/>
      <c r="BJ24" s="707"/>
      <c r="BK24" s="707"/>
      <c r="BL24" s="707"/>
      <c r="BM24" s="707"/>
      <c r="BN24" s="707"/>
      <c r="BO24" s="707"/>
      <c r="BP24" s="707"/>
      <c r="BQ24" s="707"/>
      <c r="BR24" s="707"/>
      <c r="BS24" s="707"/>
      <c r="BT24" s="707"/>
      <c r="BU24" s="707"/>
      <c r="BV24" s="707"/>
      <c r="BW24" s="718"/>
      <c r="BX24" s="719" t="str">
        <f>IF( COUNTIF(PLANS!$BE$66:$BZ$108, CF24)&gt;0, "HOL", "")</f>
        <v/>
      </c>
      <c r="BY24" s="704"/>
      <c r="BZ24" s="617"/>
      <c r="CA24" s="614"/>
      <c r="CC24" s="720"/>
      <c r="CD24" s="720"/>
      <c r="CE24" s="720"/>
      <c r="CF24" s="721"/>
      <c r="CG24" s="721"/>
      <c r="CH24" s="721"/>
      <c r="CK24" s="720"/>
      <c r="CO24" s="713"/>
      <c r="CP24" s="714"/>
    </row>
    <row r="25" spans="1:99" ht="17.100000000000001" customHeight="1" x14ac:dyDescent="0.15">
      <c r="A25" s="616"/>
      <c r="B25" s="617"/>
      <c r="C25" s="2308"/>
      <c r="D25" s="2308"/>
      <c r="E25" s="2308"/>
      <c r="F25" s="703"/>
      <c r="G25" s="705" t="s">
        <v>127</v>
      </c>
      <c r="H25" s="722" t="e">
        <f t="shared" ref="H25:H35" ca="1" si="8">CO25&amp;CP25</f>
        <v>#N/A</v>
      </c>
      <c r="I25" s="707"/>
      <c r="J25" s="709" t="s">
        <v>108</v>
      </c>
      <c r="K25" s="709"/>
      <c r="L25" s="709"/>
      <c r="M25" s="709"/>
      <c r="N25" s="709" t="s">
        <v>109</v>
      </c>
      <c r="O25" s="709"/>
      <c r="P25" s="709"/>
      <c r="Q25" s="709"/>
      <c r="R25" s="709" t="s">
        <v>110</v>
      </c>
      <c r="S25" s="709"/>
      <c r="T25" s="709"/>
      <c r="U25" s="709"/>
      <c r="V25" s="709" t="s">
        <v>111</v>
      </c>
      <c r="W25" s="709"/>
      <c r="X25" s="709"/>
      <c r="Y25" s="709"/>
      <c r="Z25" s="709">
        <v>10</v>
      </c>
      <c r="AA25" s="709"/>
      <c r="AB25" s="709"/>
      <c r="AC25" s="709"/>
      <c r="AD25" s="710">
        <v>11</v>
      </c>
      <c r="AE25" s="710"/>
      <c r="AF25" s="709"/>
      <c r="AG25" s="709"/>
      <c r="AH25" s="709">
        <v>12</v>
      </c>
      <c r="AI25" s="709"/>
      <c r="AJ25" s="709"/>
      <c r="AK25" s="709"/>
      <c r="AL25" s="710">
        <v>13</v>
      </c>
      <c r="AM25" s="710"/>
      <c r="AN25" s="710"/>
      <c r="AO25" s="710"/>
      <c r="AP25" s="709">
        <v>14</v>
      </c>
      <c r="AQ25" s="709"/>
      <c r="AR25" s="709"/>
      <c r="AS25" s="709"/>
      <c r="AT25" s="709">
        <v>15</v>
      </c>
      <c r="AU25" s="709"/>
      <c r="AV25" s="710"/>
      <c r="AW25" s="710"/>
      <c r="AX25" s="709">
        <v>16</v>
      </c>
      <c r="AY25" s="709"/>
      <c r="AZ25" s="709"/>
      <c r="BA25" s="709"/>
      <c r="BB25" s="709">
        <v>17</v>
      </c>
      <c r="BC25" s="709"/>
      <c r="BD25" s="709"/>
      <c r="BE25" s="709"/>
      <c r="BF25" s="710">
        <v>18</v>
      </c>
      <c r="BG25" s="710"/>
      <c r="BH25" s="710"/>
      <c r="BI25" s="710"/>
      <c r="BJ25" s="709">
        <v>19</v>
      </c>
      <c r="BK25" s="709"/>
      <c r="BL25" s="709"/>
      <c r="BM25" s="709"/>
      <c r="BN25" s="709">
        <v>20</v>
      </c>
      <c r="BO25" s="709"/>
      <c r="BP25" s="709"/>
      <c r="BQ25" s="709"/>
      <c r="BR25" s="709">
        <v>21</v>
      </c>
      <c r="BS25" s="709"/>
      <c r="BT25" s="709"/>
      <c r="BU25" s="709"/>
      <c r="BV25" s="707">
        <v>22</v>
      </c>
      <c r="BW25" s="711"/>
      <c r="BX25" s="711" t="str">
        <f ca="1">IF( COUNTIF(PLANS!$BE$66:$BZ$108, CF25)&gt;0, "HOL", "")</f>
        <v/>
      </c>
      <c r="BY25" s="704"/>
      <c r="BZ25" s="617"/>
      <c r="CA25" s="614"/>
      <c r="CC25" s="2295" t="s">
        <v>609</v>
      </c>
      <c r="CD25" s="2296"/>
      <c r="CE25" s="2296"/>
      <c r="CF25" s="2292" t="e">
        <f ca="1">IF(
$C$22="NEXT",
_xlfn.IFS(
WEEKDAY($CF$20,2)=1,$CF$20+8,
WEEKDAY($CF$20,2)=2,$CF$20+7,
WEEKDAY($CF$20,2)=3,$CF$20+6,
WEEKDAY($CF$20,2)=4,$CF$20+5,
WEEKDAY($CF$20,2)=5,$CF$20+4,
WEEKDAY($CF$20,2)=6,$CF$20+3,
WEEKDAY($CF$20,2)=7,$CF$20+2,
TRUE,""),
_xlfn.IFS(
WEEKDAY($CF$20,2)=1,$CF$20+1,
WEEKDAY($CF$20,2)=2,$CF$20,
WEEKDAY($CF$20,2)=3,$CF$20-1,
WEEKDAY($CF$20,2)=4,$CF$20-2,
WEEKDAY($CF$20,2)=5,$CF$20-3,
WEEKDAY($CF$20,2)=6,$CF$20-4,
WEEKDAY($CF$20,2)=7,$CF$20-5,
TRUE,"")
)</f>
        <v>#N/A</v>
      </c>
      <c r="CG25" s="2293"/>
      <c r="CH25" s="2293"/>
      <c r="CK25" s="712">
        <f ca="1">COUNTIF(PLANS!$BE$66:$BZ$108, CF25)</f>
        <v>0</v>
      </c>
      <c r="CO25" s="713" t="e">
        <f t="shared" ref="CO25:CO35" ca="1" si="9">DAY(CF25)</f>
        <v>#N/A</v>
      </c>
      <c r="CP25" s="714" t="e">
        <f t="shared" ref="CP25:CP35" ca="1" si="10">_xlfn.IFS(OR(CO25=1,CO25=21,CO25=31),"st",OR(CO25=2,CO25=22),"nd",OR(CO25=3,CO25=23),"rd",CO25=0, "", TRUE,"th")</f>
        <v>#N/A</v>
      </c>
    </row>
    <row r="26" spans="1:99" ht="17.100000000000001" customHeight="1" x14ac:dyDescent="0.25">
      <c r="A26" s="616"/>
      <c r="B26" s="617"/>
      <c r="C26" s="2308"/>
      <c r="D26" s="2308"/>
      <c r="E26" s="2308"/>
      <c r="F26" s="703"/>
      <c r="G26" s="711"/>
      <c r="H26" s="716"/>
      <c r="I26" s="717"/>
      <c r="J26" s="707"/>
      <c r="K26" s="707"/>
      <c r="L26" s="707"/>
      <c r="M26" s="707"/>
      <c r="N26" s="707"/>
      <c r="O26" s="707"/>
      <c r="P26" s="707"/>
      <c r="Q26" s="707"/>
      <c r="R26" s="707"/>
      <c r="S26" s="707"/>
      <c r="T26" s="707"/>
      <c r="U26" s="707"/>
      <c r="V26" s="707"/>
      <c r="W26" s="707"/>
      <c r="X26" s="707"/>
      <c r="Y26" s="707"/>
      <c r="Z26" s="707"/>
      <c r="AA26" s="707"/>
      <c r="AB26" s="707"/>
      <c r="AC26" s="707"/>
      <c r="AD26" s="707"/>
      <c r="AE26" s="707"/>
      <c r="AF26" s="707"/>
      <c r="AG26" s="707"/>
      <c r="AH26" s="707"/>
      <c r="AI26" s="707"/>
      <c r="AJ26" s="707"/>
      <c r="AK26" s="707"/>
      <c r="AL26" s="707"/>
      <c r="AM26" s="707"/>
      <c r="AN26" s="707"/>
      <c r="AO26" s="707"/>
      <c r="AP26" s="707"/>
      <c r="AQ26" s="707"/>
      <c r="AR26" s="707"/>
      <c r="AS26" s="707"/>
      <c r="AT26" s="707"/>
      <c r="AU26" s="707"/>
      <c r="AV26" s="707"/>
      <c r="AW26" s="707"/>
      <c r="AX26" s="707"/>
      <c r="AY26" s="707"/>
      <c r="AZ26" s="707"/>
      <c r="BA26" s="707"/>
      <c r="BB26" s="707"/>
      <c r="BC26" s="707"/>
      <c r="BD26" s="707"/>
      <c r="BE26" s="707"/>
      <c r="BF26" s="707"/>
      <c r="BG26" s="707"/>
      <c r="BH26" s="707"/>
      <c r="BI26" s="707"/>
      <c r="BJ26" s="707"/>
      <c r="BK26" s="707"/>
      <c r="BL26" s="707"/>
      <c r="BM26" s="707"/>
      <c r="BN26" s="707"/>
      <c r="BO26" s="707"/>
      <c r="BP26" s="707"/>
      <c r="BQ26" s="707"/>
      <c r="BR26" s="707"/>
      <c r="BS26" s="707"/>
      <c r="BT26" s="707"/>
      <c r="BU26" s="707"/>
      <c r="BV26" s="707"/>
      <c r="BW26" s="711"/>
      <c r="BX26" s="711" t="str">
        <f>IF( COUNTIF(PLANS!$BE$66:$BZ$108, CF26)&gt;0, "HOL", "")</f>
        <v/>
      </c>
      <c r="BY26" s="704"/>
      <c r="BZ26" s="617"/>
      <c r="CA26" s="614"/>
      <c r="CC26" s="720"/>
      <c r="CD26" s="720"/>
      <c r="CE26" s="720"/>
      <c r="CF26" s="2292"/>
      <c r="CG26" s="2293"/>
      <c r="CH26" s="2293"/>
      <c r="CK26" s="720"/>
      <c r="CO26" s="713"/>
      <c r="CP26" s="714"/>
    </row>
    <row r="27" spans="1:99" ht="17.100000000000001" customHeight="1" x14ac:dyDescent="0.15">
      <c r="A27" s="616"/>
      <c r="B27" s="617"/>
      <c r="C27" s="2308"/>
      <c r="D27" s="2308"/>
      <c r="E27" s="2308"/>
      <c r="F27" s="703"/>
      <c r="G27" s="705" t="s">
        <v>128</v>
      </c>
      <c r="H27" s="723" t="e">
        <f t="shared" ca="1" si="8"/>
        <v>#N/A</v>
      </c>
      <c r="I27" s="707"/>
      <c r="J27" s="709" t="s">
        <v>108</v>
      </c>
      <c r="K27" s="709"/>
      <c r="L27" s="709"/>
      <c r="M27" s="709"/>
      <c r="N27" s="709" t="s">
        <v>109</v>
      </c>
      <c r="O27" s="709"/>
      <c r="P27" s="709"/>
      <c r="Q27" s="709"/>
      <c r="R27" s="709" t="s">
        <v>110</v>
      </c>
      <c r="S27" s="709"/>
      <c r="T27" s="709"/>
      <c r="U27" s="709"/>
      <c r="V27" s="709" t="s">
        <v>111</v>
      </c>
      <c r="W27" s="709"/>
      <c r="X27" s="709"/>
      <c r="Y27" s="709"/>
      <c r="Z27" s="709">
        <v>10</v>
      </c>
      <c r="AA27" s="709"/>
      <c r="AB27" s="709"/>
      <c r="AC27" s="709"/>
      <c r="AD27" s="710">
        <v>11</v>
      </c>
      <c r="AE27" s="710"/>
      <c r="AF27" s="709"/>
      <c r="AG27" s="709"/>
      <c r="AH27" s="709">
        <v>12</v>
      </c>
      <c r="AI27" s="709"/>
      <c r="AJ27" s="709"/>
      <c r="AK27" s="709"/>
      <c r="AL27" s="710">
        <v>13</v>
      </c>
      <c r="AM27" s="710"/>
      <c r="AN27" s="710"/>
      <c r="AO27" s="710"/>
      <c r="AP27" s="709">
        <v>14</v>
      </c>
      <c r="AQ27" s="709"/>
      <c r="AR27" s="709"/>
      <c r="AS27" s="709"/>
      <c r="AT27" s="709">
        <v>15</v>
      </c>
      <c r="AU27" s="709"/>
      <c r="AV27" s="710"/>
      <c r="AW27" s="710"/>
      <c r="AX27" s="709">
        <v>16</v>
      </c>
      <c r="AY27" s="709"/>
      <c r="AZ27" s="709"/>
      <c r="BA27" s="709"/>
      <c r="BB27" s="709">
        <v>17</v>
      </c>
      <c r="BC27" s="709"/>
      <c r="BD27" s="709"/>
      <c r="BE27" s="709"/>
      <c r="BF27" s="710">
        <v>18</v>
      </c>
      <c r="BG27" s="710"/>
      <c r="BH27" s="710"/>
      <c r="BI27" s="710"/>
      <c r="BJ27" s="709">
        <v>19</v>
      </c>
      <c r="BK27" s="709"/>
      <c r="BL27" s="709"/>
      <c r="BM27" s="709"/>
      <c r="BN27" s="709">
        <v>20</v>
      </c>
      <c r="BO27" s="709"/>
      <c r="BP27" s="709"/>
      <c r="BQ27" s="709"/>
      <c r="BR27" s="709">
        <v>21</v>
      </c>
      <c r="BS27" s="709"/>
      <c r="BT27" s="709"/>
      <c r="BU27" s="709"/>
      <c r="BV27" s="707">
        <v>22</v>
      </c>
      <c r="BW27" s="711"/>
      <c r="BX27" s="711" t="str">
        <f ca="1">IF( COUNTIF(PLANS!$BE$66:$BZ$108, CF27)&gt;0, "HOL", "")</f>
        <v/>
      </c>
      <c r="BY27" s="704"/>
      <c r="BZ27" s="617"/>
      <c r="CA27" s="614"/>
      <c r="CC27" s="2295" t="s">
        <v>610</v>
      </c>
      <c r="CD27" s="2296"/>
      <c r="CE27" s="2296"/>
      <c r="CF27" s="2292" t="e">
        <f ca="1">IF(
$C$22="NEXT",
_xlfn.IFS(
WEEKDAY($CF$20,2)=1,$CF$20+9,
WEEKDAY($CF$20,2)=2,$CF$20+8,
WEEKDAY($CF$20,2)=3,$CF$20+7,
WEEKDAY($CF$20,2)=4,$CF$20+6,
WEEKDAY($CF$20,2)=5,$CF$20+5,
WEEKDAY($CF$20,2)=6,$CF$20+4,
WEEKDAY($CF$20,2)=7,$CF$20+3,
TRUE,""),
_xlfn.IFS(
WEEKDAY($CF$20,2)=1,$CF$20+2,
WEEKDAY($CF$20,2)=2,$CF$20+1,
WEEKDAY($CF$20,2)=3,$CF$20,
WEEKDAY($CF$20,2)=4,$CF$20-1,
WEEKDAY($CF$20,2)=5,$CF$20-2,
WEEKDAY($CF$20,2)=6,$CF$20-3,
WEEKDAY($CF$20,2)=7,$CF$20-4,
TRUE,"")
)</f>
        <v>#N/A</v>
      </c>
      <c r="CG27" s="2293"/>
      <c r="CH27" s="2293"/>
      <c r="CK27" s="712">
        <f ca="1">COUNTIF(PLANS!$BE$66:$BZ$108, CF27)</f>
        <v>0</v>
      </c>
      <c r="CO27" s="713" t="e">
        <f t="shared" ca="1" si="9"/>
        <v>#N/A</v>
      </c>
      <c r="CP27" s="714" t="e">
        <f t="shared" ca="1" si="10"/>
        <v>#N/A</v>
      </c>
    </row>
    <row r="28" spans="1:99" ht="17.100000000000001" customHeight="1" x14ac:dyDescent="0.25">
      <c r="A28" s="616"/>
      <c r="B28" s="617"/>
      <c r="C28" s="2308"/>
      <c r="D28" s="2308"/>
      <c r="E28" s="2308"/>
      <c r="F28" s="703"/>
      <c r="G28" s="711"/>
      <c r="H28" s="716"/>
      <c r="I28" s="717"/>
      <c r="J28" s="707"/>
      <c r="K28" s="707"/>
      <c r="L28" s="707"/>
      <c r="M28" s="707"/>
      <c r="N28" s="707"/>
      <c r="O28" s="707"/>
      <c r="P28" s="707"/>
      <c r="Q28" s="707"/>
      <c r="R28" s="707"/>
      <c r="S28" s="707"/>
      <c r="T28" s="707"/>
      <c r="U28" s="707"/>
      <c r="V28" s="707"/>
      <c r="W28" s="707"/>
      <c r="X28" s="707"/>
      <c r="Y28" s="707"/>
      <c r="Z28" s="707"/>
      <c r="AA28" s="707"/>
      <c r="AB28" s="707"/>
      <c r="AC28" s="707"/>
      <c r="AD28" s="707"/>
      <c r="AE28" s="707"/>
      <c r="AF28" s="707"/>
      <c r="AG28" s="707"/>
      <c r="AH28" s="707"/>
      <c r="AI28" s="707"/>
      <c r="AJ28" s="707"/>
      <c r="AK28" s="707"/>
      <c r="AL28" s="707"/>
      <c r="AM28" s="707"/>
      <c r="AN28" s="707"/>
      <c r="AO28" s="707"/>
      <c r="AP28" s="707"/>
      <c r="AQ28" s="707"/>
      <c r="AR28" s="707"/>
      <c r="AS28" s="707"/>
      <c r="AT28" s="707"/>
      <c r="AU28" s="707"/>
      <c r="AV28" s="707"/>
      <c r="AW28" s="707"/>
      <c r="AX28" s="707"/>
      <c r="AY28" s="707"/>
      <c r="AZ28" s="707"/>
      <c r="BA28" s="707"/>
      <c r="BB28" s="707"/>
      <c r="BC28" s="707"/>
      <c r="BD28" s="707"/>
      <c r="BE28" s="707"/>
      <c r="BF28" s="707"/>
      <c r="BG28" s="707"/>
      <c r="BH28" s="707"/>
      <c r="BI28" s="707"/>
      <c r="BJ28" s="707"/>
      <c r="BK28" s="707"/>
      <c r="BL28" s="707"/>
      <c r="BM28" s="707"/>
      <c r="BN28" s="707"/>
      <c r="BO28" s="707"/>
      <c r="BP28" s="707"/>
      <c r="BQ28" s="707"/>
      <c r="BR28" s="707"/>
      <c r="BS28" s="707"/>
      <c r="BT28" s="707"/>
      <c r="BU28" s="707"/>
      <c r="BV28" s="707"/>
      <c r="BW28" s="711"/>
      <c r="BX28" s="711" t="str">
        <f>IF( COUNTIF(PLANS!$BE$66:$BZ$108, CF28)&gt;0, "HOL", "")</f>
        <v/>
      </c>
      <c r="BY28" s="704"/>
      <c r="BZ28" s="617"/>
      <c r="CA28" s="614"/>
      <c r="CC28" s="720"/>
      <c r="CD28" s="720"/>
      <c r="CE28" s="720"/>
      <c r="CF28" s="2292"/>
      <c r="CG28" s="2293"/>
      <c r="CH28" s="2293"/>
      <c r="CK28" s="720"/>
      <c r="CO28" s="713"/>
      <c r="CP28" s="714"/>
    </row>
    <row r="29" spans="1:99" ht="17.100000000000001" customHeight="1" x14ac:dyDescent="0.15">
      <c r="A29" s="616"/>
      <c r="B29" s="617"/>
      <c r="C29" s="2308"/>
      <c r="D29" s="2308"/>
      <c r="E29" s="2308"/>
      <c r="F29" s="703"/>
      <c r="G29" s="705" t="s">
        <v>129</v>
      </c>
      <c r="H29" s="723" t="e">
        <f t="shared" ca="1" si="8"/>
        <v>#N/A</v>
      </c>
      <c r="I29" s="707"/>
      <c r="J29" s="709" t="s">
        <v>108</v>
      </c>
      <c r="K29" s="709"/>
      <c r="L29" s="709"/>
      <c r="M29" s="709"/>
      <c r="N29" s="709" t="s">
        <v>109</v>
      </c>
      <c r="O29" s="709"/>
      <c r="P29" s="709"/>
      <c r="Q29" s="709"/>
      <c r="R29" s="709" t="s">
        <v>110</v>
      </c>
      <c r="S29" s="709"/>
      <c r="T29" s="709"/>
      <c r="U29" s="709"/>
      <c r="V29" s="709" t="s">
        <v>111</v>
      </c>
      <c r="W29" s="709"/>
      <c r="X29" s="709"/>
      <c r="Y29" s="709"/>
      <c r="Z29" s="709">
        <v>10</v>
      </c>
      <c r="AA29" s="709"/>
      <c r="AB29" s="709"/>
      <c r="AC29" s="709"/>
      <c r="AD29" s="710">
        <v>11</v>
      </c>
      <c r="AE29" s="710"/>
      <c r="AF29" s="709"/>
      <c r="AG29" s="709"/>
      <c r="AH29" s="709">
        <v>12</v>
      </c>
      <c r="AI29" s="709"/>
      <c r="AJ29" s="709"/>
      <c r="AK29" s="709"/>
      <c r="AL29" s="710"/>
      <c r="AM29" s="710"/>
      <c r="AN29" s="710"/>
      <c r="AO29" s="710"/>
      <c r="AP29" s="709">
        <v>14</v>
      </c>
      <c r="AQ29" s="709"/>
      <c r="AR29" s="709"/>
      <c r="AS29" s="709"/>
      <c r="AT29" s="709">
        <v>15</v>
      </c>
      <c r="AU29" s="709"/>
      <c r="AV29" s="710"/>
      <c r="AW29" s="710"/>
      <c r="AX29" s="709">
        <v>16</v>
      </c>
      <c r="AY29" s="709"/>
      <c r="AZ29" s="709"/>
      <c r="BA29" s="709"/>
      <c r="BB29" s="709">
        <v>17</v>
      </c>
      <c r="BC29" s="709"/>
      <c r="BD29" s="709"/>
      <c r="BE29" s="709"/>
      <c r="BF29" s="710">
        <v>18</v>
      </c>
      <c r="BG29" s="710"/>
      <c r="BH29" s="710"/>
      <c r="BI29" s="710"/>
      <c r="BJ29" s="709">
        <v>19</v>
      </c>
      <c r="BK29" s="709"/>
      <c r="BL29" s="709"/>
      <c r="BM29" s="709"/>
      <c r="BN29" s="709">
        <v>20</v>
      </c>
      <c r="BO29" s="709"/>
      <c r="BP29" s="709"/>
      <c r="BQ29" s="709"/>
      <c r="BR29" s="709">
        <v>21</v>
      </c>
      <c r="BS29" s="709"/>
      <c r="BT29" s="709"/>
      <c r="BU29" s="709"/>
      <c r="BV29" s="707">
        <v>22</v>
      </c>
      <c r="BW29" s="711"/>
      <c r="BX29" s="711" t="str">
        <f ca="1">IF( COUNTIF(PLANS!$BE$66:$BZ$108, CF29)&gt;0, "HOL", "")</f>
        <v/>
      </c>
      <c r="BY29" s="704"/>
      <c r="BZ29" s="617"/>
      <c r="CA29" s="614"/>
      <c r="CC29" s="2295" t="s">
        <v>611</v>
      </c>
      <c r="CD29" s="2296"/>
      <c r="CE29" s="2296"/>
      <c r="CF29" s="2292" t="e">
        <f ca="1">IF(
$C$22="NEXT",
_xlfn.IFS(
WEEKDAY($CF$20,2)=1,$CF$20+10,
WEEKDAY($CF$20,2)=2,$CF$20+9,
WEEKDAY($CF$20,2)=3,$CF$20+8,
WEEKDAY($CF$20,2)=4,$CF$20+7,
WEEKDAY($CF$20,2)=5,$CF$20+6,
WEEKDAY($CF$20,2)=6,$CF$20+5,
WEEKDAY($CF$20,2)=7,$CF$20+4,
TRUE,""),
_xlfn.IFS(
WEEKDAY($CF$20,2)=1,$CF$20+3,
WEEKDAY($CF$20,2)=2,$CF$20+2,
WEEKDAY($CF$20,2)=3,$CF$20+1,
WEEKDAY($CF$20,2)=4,$CF$20,
WEEKDAY($CF$20,2)=5,$CF$20-1,
WEEKDAY($CF$20,2)=6,$CF$20-2,
WEEKDAY($CF$20,2)=7,$CF$20-3,
TRUE,"")
)</f>
        <v>#N/A</v>
      </c>
      <c r="CG29" s="2293"/>
      <c r="CH29" s="2293"/>
      <c r="CK29" s="712">
        <f ca="1">COUNTIF(PLANS!$BE$66:$BZ$108, CF29)</f>
        <v>0</v>
      </c>
      <c r="CO29" s="713" t="e">
        <f t="shared" ca="1" si="9"/>
        <v>#N/A</v>
      </c>
      <c r="CP29" s="714" t="e">
        <f t="shared" ca="1" si="10"/>
        <v>#N/A</v>
      </c>
    </row>
    <row r="30" spans="1:99" ht="17.100000000000001" customHeight="1" x14ac:dyDescent="0.25">
      <c r="A30" s="616"/>
      <c r="B30" s="617"/>
      <c r="C30" s="2308"/>
      <c r="D30" s="2308"/>
      <c r="E30" s="2308"/>
      <c r="F30" s="703"/>
      <c r="G30" s="711"/>
      <c r="H30" s="716"/>
      <c r="I30" s="717"/>
      <c r="J30" s="707"/>
      <c r="K30" s="707"/>
      <c r="L30" s="707"/>
      <c r="M30" s="707"/>
      <c r="N30" s="707"/>
      <c r="O30" s="707"/>
      <c r="P30" s="707"/>
      <c r="Q30" s="707"/>
      <c r="R30" s="707"/>
      <c r="S30" s="707"/>
      <c r="T30" s="707"/>
      <c r="U30" s="707"/>
      <c r="V30" s="707"/>
      <c r="W30" s="707"/>
      <c r="X30" s="707"/>
      <c r="Y30" s="707"/>
      <c r="Z30" s="707"/>
      <c r="AA30" s="707"/>
      <c r="AB30" s="707"/>
      <c r="AC30" s="707"/>
      <c r="AD30" s="707"/>
      <c r="AE30" s="707"/>
      <c r="AF30" s="707"/>
      <c r="AG30" s="707"/>
      <c r="AH30" s="707"/>
      <c r="AI30" s="707"/>
      <c r="AJ30" s="707"/>
      <c r="AK30" s="707"/>
      <c r="AL30" s="707"/>
      <c r="AM30" s="707"/>
      <c r="AN30" s="707"/>
      <c r="AO30" s="707"/>
      <c r="AP30" s="707"/>
      <c r="AQ30" s="707"/>
      <c r="AR30" s="707"/>
      <c r="AS30" s="707"/>
      <c r="AT30" s="707"/>
      <c r="AU30" s="707"/>
      <c r="AV30" s="707"/>
      <c r="AW30" s="707"/>
      <c r="AX30" s="707"/>
      <c r="AY30" s="707"/>
      <c r="AZ30" s="707"/>
      <c r="BA30" s="707"/>
      <c r="BB30" s="707"/>
      <c r="BC30" s="707"/>
      <c r="BD30" s="707"/>
      <c r="BE30" s="707"/>
      <c r="BF30" s="707"/>
      <c r="BG30" s="707"/>
      <c r="BH30" s="707"/>
      <c r="BI30" s="707"/>
      <c r="BJ30" s="707"/>
      <c r="BK30" s="707"/>
      <c r="BL30" s="707"/>
      <c r="BM30" s="707"/>
      <c r="BN30" s="707"/>
      <c r="BO30" s="707"/>
      <c r="BP30" s="707"/>
      <c r="BQ30" s="707"/>
      <c r="BR30" s="707"/>
      <c r="BS30" s="707"/>
      <c r="BT30" s="707"/>
      <c r="BU30" s="707"/>
      <c r="BV30" s="707"/>
      <c r="BW30" s="711"/>
      <c r="BX30" s="711" t="str">
        <f>IF( COUNTIF(PLANS!$BE$66:$BZ$108, CF30)&gt;0, "HOL", "")</f>
        <v/>
      </c>
      <c r="BY30" s="704"/>
      <c r="BZ30" s="617"/>
      <c r="CA30" s="614"/>
      <c r="CC30" s="720"/>
      <c r="CD30" s="720"/>
      <c r="CE30" s="720"/>
      <c r="CF30" s="2292"/>
      <c r="CG30" s="2293"/>
      <c r="CH30" s="2293"/>
      <c r="CK30" s="720"/>
      <c r="CO30" s="713"/>
      <c r="CP30" s="714"/>
    </row>
    <row r="31" spans="1:99" ht="17.100000000000001" customHeight="1" x14ac:dyDescent="0.15">
      <c r="A31" s="616"/>
      <c r="B31" s="617"/>
      <c r="C31" s="2308"/>
      <c r="D31" s="2308"/>
      <c r="E31" s="2308"/>
      <c r="F31" s="703"/>
      <c r="G31" s="705" t="s">
        <v>130</v>
      </c>
      <c r="H31" s="723" t="e">
        <f t="shared" ca="1" si="8"/>
        <v>#N/A</v>
      </c>
      <c r="I31" s="707"/>
      <c r="J31" s="709" t="s">
        <v>108</v>
      </c>
      <c r="K31" s="709"/>
      <c r="L31" s="709"/>
      <c r="M31" s="709"/>
      <c r="N31" s="709" t="s">
        <v>109</v>
      </c>
      <c r="O31" s="709"/>
      <c r="P31" s="709"/>
      <c r="Q31" s="709"/>
      <c r="R31" s="709" t="s">
        <v>110</v>
      </c>
      <c r="S31" s="709"/>
      <c r="T31" s="709"/>
      <c r="U31" s="709"/>
      <c r="V31" s="709" t="s">
        <v>111</v>
      </c>
      <c r="W31" s="709"/>
      <c r="X31" s="709"/>
      <c r="Y31" s="709"/>
      <c r="Z31" s="709">
        <v>10</v>
      </c>
      <c r="AA31" s="709"/>
      <c r="AB31" s="709"/>
      <c r="AC31" s="709"/>
      <c r="AD31" s="710">
        <v>11</v>
      </c>
      <c r="AE31" s="710"/>
      <c r="AF31" s="709"/>
      <c r="AG31" s="709"/>
      <c r="AH31" s="709">
        <v>12</v>
      </c>
      <c r="AI31" s="709"/>
      <c r="AJ31" s="709"/>
      <c r="AK31" s="709"/>
      <c r="AL31" s="710">
        <v>13</v>
      </c>
      <c r="AM31" s="710"/>
      <c r="AN31" s="710"/>
      <c r="AO31" s="710"/>
      <c r="AP31" s="709">
        <v>14</v>
      </c>
      <c r="AQ31" s="709"/>
      <c r="AR31" s="709"/>
      <c r="AS31" s="709"/>
      <c r="AT31" s="709">
        <v>15</v>
      </c>
      <c r="AU31" s="709"/>
      <c r="AV31" s="710"/>
      <c r="AW31" s="710"/>
      <c r="AX31" s="709">
        <v>16</v>
      </c>
      <c r="AY31" s="709"/>
      <c r="AZ31" s="709"/>
      <c r="BA31" s="709"/>
      <c r="BB31" s="709">
        <v>17</v>
      </c>
      <c r="BC31" s="709"/>
      <c r="BD31" s="709"/>
      <c r="BE31" s="709"/>
      <c r="BF31" s="710">
        <v>18</v>
      </c>
      <c r="BG31" s="710"/>
      <c r="BH31" s="710"/>
      <c r="BI31" s="710"/>
      <c r="BJ31" s="709">
        <v>19</v>
      </c>
      <c r="BK31" s="709"/>
      <c r="BL31" s="709"/>
      <c r="BM31" s="709"/>
      <c r="BN31" s="709">
        <v>20</v>
      </c>
      <c r="BO31" s="709"/>
      <c r="BP31" s="709"/>
      <c r="BQ31" s="709"/>
      <c r="BR31" s="709">
        <v>21</v>
      </c>
      <c r="BS31" s="709"/>
      <c r="BT31" s="709"/>
      <c r="BU31" s="709"/>
      <c r="BV31" s="707">
        <v>22</v>
      </c>
      <c r="BW31" s="711"/>
      <c r="BX31" s="711" t="str">
        <f ca="1">IF( COUNTIF(PLANS!$BE$66:$BZ$108, CF31)&gt;0, "HOL", "")</f>
        <v/>
      </c>
      <c r="BY31" s="704"/>
      <c r="BZ31" s="617"/>
      <c r="CA31" s="614"/>
      <c r="CC31" s="2295" t="s">
        <v>612</v>
      </c>
      <c r="CD31" s="2296"/>
      <c r="CE31" s="2296"/>
      <c r="CF31" s="2292" t="e">
        <f ca="1">IF(
$C$22="NEXT",
_xlfn.IFS(
WEEKDAY($CF$20,2)=1,$CF$20+11,
WEEKDAY($CF$20,2)=2,$CF$20+10,
WEEKDAY($CF$20,2)=3,$CF$20+9,
WEEKDAY($CF$20,2)=4,$CF$20+8,
WEEKDAY($CF$20,2)=5,$CF$20+7,
WEEKDAY($CF$20,2)=6,$CF$20+6,
WEEKDAY($CF$20,2)=7,$CF$20+5,
TRUE,""),
_xlfn.IFS(
WEEKDAY($CF$20,2)=1,$CF$20+4,
WEEKDAY($CF$20,2)=2,$CF$20+3,
WEEKDAY($CF$20,2)=3,$CF$20+2,
WEEKDAY($CF$20,2)=4,$CF$20+1,
WEEKDAY($CF$20,2)=5,$CF$20,
WEEKDAY($CF$20,2)=6,$CF$20-1,
WEEKDAY($CF$20,2)=7,$CF$20-2,
TRUE,"")
)</f>
        <v>#N/A</v>
      </c>
      <c r="CG31" s="2293"/>
      <c r="CH31" s="2293"/>
      <c r="CK31" s="712">
        <f ca="1">COUNTIF(PLANS!$BE$66:$BZ$108, CF31)</f>
        <v>0</v>
      </c>
      <c r="CO31" s="713" t="e">
        <f t="shared" ca="1" si="9"/>
        <v>#N/A</v>
      </c>
      <c r="CP31" s="714" t="e">
        <f t="shared" ca="1" si="10"/>
        <v>#N/A</v>
      </c>
    </row>
    <row r="32" spans="1:99" ht="17.100000000000001" customHeight="1" x14ac:dyDescent="0.25">
      <c r="A32" s="616"/>
      <c r="B32" s="617"/>
      <c r="C32" s="2308"/>
      <c r="D32" s="2308"/>
      <c r="E32" s="2308"/>
      <c r="F32" s="703"/>
      <c r="G32" s="711"/>
      <c r="H32" s="716"/>
      <c r="I32" s="717"/>
      <c r="J32" s="707"/>
      <c r="K32" s="707"/>
      <c r="L32" s="707"/>
      <c r="M32" s="707"/>
      <c r="N32" s="707"/>
      <c r="O32" s="707"/>
      <c r="P32" s="707"/>
      <c r="Q32" s="707"/>
      <c r="R32" s="707"/>
      <c r="S32" s="707"/>
      <c r="T32" s="707"/>
      <c r="U32" s="707"/>
      <c r="V32" s="707"/>
      <c r="W32" s="707"/>
      <c r="X32" s="707"/>
      <c r="Y32" s="707"/>
      <c r="Z32" s="707"/>
      <c r="AA32" s="707"/>
      <c r="AB32" s="707"/>
      <c r="AC32" s="707"/>
      <c r="AD32" s="707"/>
      <c r="AE32" s="707"/>
      <c r="AF32" s="707"/>
      <c r="AG32" s="707"/>
      <c r="AH32" s="707"/>
      <c r="AI32" s="707"/>
      <c r="AJ32" s="707"/>
      <c r="AK32" s="707"/>
      <c r="AL32" s="707"/>
      <c r="AM32" s="707"/>
      <c r="AN32" s="707"/>
      <c r="AO32" s="707"/>
      <c r="AP32" s="707"/>
      <c r="AQ32" s="707"/>
      <c r="AR32" s="707"/>
      <c r="AS32" s="707"/>
      <c r="AT32" s="707"/>
      <c r="AU32" s="707"/>
      <c r="AV32" s="707"/>
      <c r="AW32" s="707"/>
      <c r="AX32" s="707"/>
      <c r="AY32" s="707"/>
      <c r="AZ32" s="707"/>
      <c r="BA32" s="707"/>
      <c r="BB32" s="707"/>
      <c r="BC32" s="707"/>
      <c r="BD32" s="707"/>
      <c r="BE32" s="707"/>
      <c r="BF32" s="707"/>
      <c r="BG32" s="707"/>
      <c r="BH32" s="707"/>
      <c r="BI32" s="707"/>
      <c r="BJ32" s="707"/>
      <c r="BK32" s="707"/>
      <c r="BL32" s="707"/>
      <c r="BM32" s="707"/>
      <c r="BN32" s="707"/>
      <c r="BO32" s="707"/>
      <c r="BP32" s="707"/>
      <c r="BQ32" s="707"/>
      <c r="BR32" s="707"/>
      <c r="BS32" s="707"/>
      <c r="BT32" s="707"/>
      <c r="BU32" s="707"/>
      <c r="BV32" s="707"/>
      <c r="BW32" s="711"/>
      <c r="BX32" s="711"/>
      <c r="BY32" s="704"/>
      <c r="BZ32" s="617"/>
      <c r="CA32" s="614"/>
      <c r="CC32" s="720"/>
      <c r="CD32" s="720"/>
      <c r="CE32" s="720"/>
      <c r="CF32" s="2292"/>
      <c r="CG32" s="2293"/>
      <c r="CH32" s="2293"/>
      <c r="CK32" s="720"/>
      <c r="CO32" s="713"/>
      <c r="CP32" s="714"/>
    </row>
    <row r="33" spans="1:124" ht="17.100000000000001" customHeight="1" x14ac:dyDescent="0.15">
      <c r="A33" s="616"/>
      <c r="B33" s="617"/>
      <c r="C33" s="2308"/>
      <c r="D33" s="2308"/>
      <c r="E33" s="2308"/>
      <c r="F33" s="703"/>
      <c r="G33" s="705" t="s">
        <v>131</v>
      </c>
      <c r="H33" s="723" t="e">
        <f t="shared" ca="1" si="8"/>
        <v>#N/A</v>
      </c>
      <c r="I33" s="707"/>
      <c r="J33" s="708" t="s">
        <v>108</v>
      </c>
      <c r="K33" s="709"/>
      <c r="L33" s="709"/>
      <c r="M33" s="709"/>
      <c r="N33" s="709" t="s">
        <v>109</v>
      </c>
      <c r="O33" s="709"/>
      <c r="P33" s="709"/>
      <c r="Q33" s="709"/>
      <c r="R33" s="709" t="s">
        <v>110</v>
      </c>
      <c r="S33" s="709"/>
      <c r="T33" s="709"/>
      <c r="U33" s="709"/>
      <c r="V33" s="709" t="s">
        <v>111</v>
      </c>
      <c r="W33" s="709"/>
      <c r="X33" s="709"/>
      <c r="Y33" s="709"/>
      <c r="Z33" s="709">
        <v>10</v>
      </c>
      <c r="AA33" s="709"/>
      <c r="AB33" s="709"/>
      <c r="AC33" s="709"/>
      <c r="AD33" s="710">
        <v>11</v>
      </c>
      <c r="AE33" s="710"/>
      <c r="AF33" s="709"/>
      <c r="AG33" s="709"/>
      <c r="AH33" s="709">
        <v>12</v>
      </c>
      <c r="AI33" s="709"/>
      <c r="AJ33" s="709"/>
      <c r="AK33" s="709"/>
      <c r="AL33" s="710">
        <v>13</v>
      </c>
      <c r="AM33" s="710"/>
      <c r="AN33" s="710"/>
      <c r="AO33" s="710"/>
      <c r="AP33" s="709">
        <v>14</v>
      </c>
      <c r="AQ33" s="709"/>
      <c r="AR33" s="709"/>
      <c r="AS33" s="709"/>
      <c r="AT33" s="709">
        <v>15</v>
      </c>
      <c r="AU33" s="709"/>
      <c r="AV33" s="710"/>
      <c r="AW33" s="710"/>
      <c r="AX33" s="709">
        <v>16</v>
      </c>
      <c r="AY33" s="709"/>
      <c r="AZ33" s="709"/>
      <c r="BA33" s="709"/>
      <c r="BB33" s="709">
        <v>17</v>
      </c>
      <c r="BC33" s="709"/>
      <c r="BD33" s="709"/>
      <c r="BE33" s="709"/>
      <c r="BF33" s="710">
        <v>18</v>
      </c>
      <c r="BG33" s="710"/>
      <c r="BH33" s="710"/>
      <c r="BI33" s="710"/>
      <c r="BJ33" s="709">
        <v>19</v>
      </c>
      <c r="BK33" s="709"/>
      <c r="BL33" s="709"/>
      <c r="BM33" s="709"/>
      <c r="BN33" s="709">
        <v>20</v>
      </c>
      <c r="BO33" s="709"/>
      <c r="BP33" s="709"/>
      <c r="BQ33" s="709"/>
      <c r="BR33" s="709">
        <v>21</v>
      </c>
      <c r="BS33" s="709"/>
      <c r="BT33" s="709"/>
      <c r="BU33" s="709"/>
      <c r="BV33" s="707">
        <v>22</v>
      </c>
      <c r="BW33" s="724"/>
      <c r="BX33" s="725" t="s">
        <v>618</v>
      </c>
      <c r="BY33" s="704"/>
      <c r="BZ33" s="617"/>
      <c r="CA33" s="614"/>
      <c r="CC33" s="2295" t="s">
        <v>613</v>
      </c>
      <c r="CD33" s="2296"/>
      <c r="CE33" s="2296"/>
      <c r="CF33" s="2292" t="e">
        <f ca="1">IF(
$C$22="NEXT",
_xlfn.IFS(
WEEKDAY($CF$20,2)=1,$CF$20+12,
WEEKDAY($CF$20,2)=2,$CF$20+11,
WEEKDAY($CF$20,2)=3,$CF$20+10,
WEEKDAY($CF$20,2)=4,$CF$20+9,
WEEKDAY($CF$20,2)=5,$CF$20+8,
WEEKDAY($CF$20,2)=6,$CF$20+7,
WEEKDAY($CF$20,2)=7,$CF$20+6,
TRUE,""),
_xlfn.IFS(
WEEKDAY($CF$20,2)=1,$CF$20+5,
WEEKDAY($CF$20,2)=2,$CF$20+4,
WEEKDAY($CF$20,2)=3,$CF$20+3,
WEEKDAY($CF$20,2)=4,$CF$20+2,
WEEKDAY($CF$20,2)=5,$CF$20+1,
WEEKDAY($CF$20,2)=6,$CF$20,
WEEKDAY($CF$20,2)=7,$CF$20-1,
TRUE,"")
)</f>
        <v>#N/A</v>
      </c>
      <c r="CG33" s="2293"/>
      <c r="CH33" s="2293"/>
      <c r="CK33" s="712">
        <f ca="1">COUNTIF(PLANS!$BE$66:$BZ$108, CF33)</f>
        <v>0</v>
      </c>
      <c r="CO33" s="713" t="e">
        <f t="shared" ca="1" si="9"/>
        <v>#N/A</v>
      </c>
      <c r="CP33" s="714" t="e">
        <f t="shared" ca="1" si="10"/>
        <v>#N/A</v>
      </c>
    </row>
    <row r="34" spans="1:124" ht="17.100000000000001" customHeight="1" x14ac:dyDescent="0.25">
      <c r="A34" s="616"/>
      <c r="B34" s="617"/>
      <c r="C34" s="2308"/>
      <c r="D34" s="2308"/>
      <c r="E34" s="2308"/>
      <c r="F34" s="703"/>
      <c r="G34" s="711"/>
      <c r="H34" s="716"/>
      <c r="I34" s="717"/>
      <c r="J34" s="707"/>
      <c r="K34" s="707"/>
      <c r="L34" s="707"/>
      <c r="M34" s="707"/>
      <c r="N34" s="707"/>
      <c r="O34" s="707"/>
      <c r="P34" s="707"/>
      <c r="Q34" s="707"/>
      <c r="R34" s="707"/>
      <c r="S34" s="707"/>
      <c r="T34" s="707"/>
      <c r="U34" s="707"/>
      <c r="V34" s="707"/>
      <c r="W34" s="707"/>
      <c r="X34" s="707"/>
      <c r="Y34" s="707"/>
      <c r="Z34" s="707"/>
      <c r="AA34" s="707"/>
      <c r="AB34" s="707"/>
      <c r="AC34" s="707"/>
      <c r="AD34" s="707"/>
      <c r="AE34" s="707"/>
      <c r="AF34" s="707"/>
      <c r="AG34" s="707"/>
      <c r="AH34" s="707"/>
      <c r="AI34" s="707"/>
      <c r="AJ34" s="707"/>
      <c r="AK34" s="707"/>
      <c r="AL34" s="707"/>
      <c r="AM34" s="707"/>
      <c r="AN34" s="707"/>
      <c r="AO34" s="707"/>
      <c r="AP34" s="707"/>
      <c r="AQ34" s="707"/>
      <c r="AR34" s="707"/>
      <c r="AS34" s="707"/>
      <c r="AT34" s="707"/>
      <c r="AU34" s="707"/>
      <c r="AV34" s="707"/>
      <c r="AW34" s="707"/>
      <c r="AX34" s="707"/>
      <c r="AY34" s="707"/>
      <c r="AZ34" s="707"/>
      <c r="BA34" s="707"/>
      <c r="BB34" s="707"/>
      <c r="BC34" s="707"/>
      <c r="BD34" s="707"/>
      <c r="BE34" s="707"/>
      <c r="BF34" s="707"/>
      <c r="BG34" s="707"/>
      <c r="BH34" s="707"/>
      <c r="BI34" s="707"/>
      <c r="BJ34" s="707"/>
      <c r="BK34" s="707"/>
      <c r="BL34" s="707"/>
      <c r="BM34" s="707"/>
      <c r="BN34" s="707"/>
      <c r="BO34" s="707"/>
      <c r="BP34" s="707"/>
      <c r="BQ34" s="707"/>
      <c r="BR34" s="707"/>
      <c r="BS34" s="707"/>
      <c r="BT34" s="707"/>
      <c r="BU34" s="707"/>
      <c r="BV34" s="707"/>
      <c r="BW34" s="726"/>
      <c r="BX34" s="711"/>
      <c r="BY34" s="704"/>
      <c r="BZ34" s="617"/>
      <c r="CA34" s="614"/>
      <c r="CC34" s="720"/>
      <c r="CD34" s="720"/>
      <c r="CE34" s="720"/>
      <c r="CF34" s="2292"/>
      <c r="CG34" s="2293"/>
      <c r="CH34" s="2293"/>
      <c r="CK34" s="720"/>
      <c r="CO34" s="713"/>
      <c r="CP34" s="714"/>
    </row>
    <row r="35" spans="1:124" ht="17.100000000000001" customHeight="1" x14ac:dyDescent="0.15">
      <c r="A35" s="616"/>
      <c r="B35" s="617"/>
      <c r="C35" s="2308"/>
      <c r="D35" s="2308"/>
      <c r="E35" s="2308"/>
      <c r="F35" s="703"/>
      <c r="G35" s="705" t="s">
        <v>132</v>
      </c>
      <c r="H35" s="723" t="e">
        <f t="shared" ca="1" si="8"/>
        <v>#N/A</v>
      </c>
      <c r="I35" s="707"/>
      <c r="J35" s="709" t="s">
        <v>108</v>
      </c>
      <c r="K35" s="709"/>
      <c r="L35" s="709"/>
      <c r="M35" s="709"/>
      <c r="N35" s="709" t="s">
        <v>109</v>
      </c>
      <c r="O35" s="709"/>
      <c r="P35" s="709"/>
      <c r="Q35" s="709"/>
      <c r="R35" s="709" t="s">
        <v>110</v>
      </c>
      <c r="S35" s="709"/>
      <c r="T35" s="709"/>
      <c r="U35" s="709"/>
      <c r="V35" s="709" t="s">
        <v>111</v>
      </c>
      <c r="W35" s="709"/>
      <c r="X35" s="709"/>
      <c r="Y35" s="709"/>
      <c r="Z35" s="709">
        <v>10</v>
      </c>
      <c r="AA35" s="709"/>
      <c r="AB35" s="709"/>
      <c r="AC35" s="709"/>
      <c r="AD35" s="710">
        <v>11</v>
      </c>
      <c r="AE35" s="710"/>
      <c r="AF35" s="709"/>
      <c r="AG35" s="709"/>
      <c r="AH35" s="709">
        <v>12</v>
      </c>
      <c r="AI35" s="709"/>
      <c r="AJ35" s="709"/>
      <c r="AK35" s="709"/>
      <c r="AL35" s="710">
        <v>13</v>
      </c>
      <c r="AM35" s="710"/>
      <c r="AN35" s="710"/>
      <c r="AO35" s="710"/>
      <c r="AP35" s="709">
        <v>14</v>
      </c>
      <c r="AQ35" s="709"/>
      <c r="AR35" s="709"/>
      <c r="AS35" s="709"/>
      <c r="AT35" s="709">
        <v>15</v>
      </c>
      <c r="AU35" s="709"/>
      <c r="AV35" s="710"/>
      <c r="AW35" s="710"/>
      <c r="AX35" s="709">
        <v>16</v>
      </c>
      <c r="AY35" s="709"/>
      <c r="AZ35" s="709"/>
      <c r="BA35" s="709"/>
      <c r="BB35" s="709">
        <v>17</v>
      </c>
      <c r="BC35" s="709"/>
      <c r="BD35" s="709"/>
      <c r="BE35" s="709"/>
      <c r="BF35" s="710">
        <v>18</v>
      </c>
      <c r="BG35" s="710"/>
      <c r="BH35" s="710"/>
      <c r="BI35" s="710"/>
      <c r="BJ35" s="709">
        <v>19</v>
      </c>
      <c r="BK35" s="709"/>
      <c r="BL35" s="709"/>
      <c r="BM35" s="709"/>
      <c r="BN35" s="709">
        <v>20</v>
      </c>
      <c r="BO35" s="709"/>
      <c r="BP35" s="709"/>
      <c r="BQ35" s="709"/>
      <c r="BR35" s="709">
        <v>21</v>
      </c>
      <c r="BS35" s="709"/>
      <c r="BT35" s="709"/>
      <c r="BU35" s="709"/>
      <c r="BV35" s="707">
        <v>22</v>
      </c>
      <c r="BW35" s="724"/>
      <c r="BX35" s="725" t="s">
        <v>618</v>
      </c>
      <c r="BY35" s="704"/>
      <c r="BZ35" s="617"/>
      <c r="CA35" s="614"/>
      <c r="CC35" s="2295" t="s">
        <v>614</v>
      </c>
      <c r="CD35" s="2296"/>
      <c r="CE35" s="2296"/>
      <c r="CF35" s="2292" t="e">
        <f ca="1">IF(
$C$22="NEXT",
_xlfn.IFS(
WEEKDAY($CF$20,2)=1,$CF$20+13,
WEEKDAY($CF$20,2)=2,$CF$20+12,
WEEKDAY($CF$20,2)=3,$CF$20+11,
WEEKDAY($CF$20,2)=4,$CF$20+10,
WEEKDAY($CF$20,2)=5,$CF$20+9,
WEEKDAY($CF$20,2)=6,$CF$20+8,
WEEKDAY($CF$20,2)=7,$CF$20+7,
TRUE,""),
_xlfn.IFS(
WEEKDAY($CF$20,2)=1,$CF$20+6,
WEEKDAY($CF$20,2)=2,$CF$20+5,
WEEKDAY($CF$20,2)=3,$CF$20+4,
WEEKDAY($CF$20,2)=4,$CF$20+3,
WEEKDAY($CF$20,2)=5,$CF$20+2,
WEEKDAY($CF$20,2)=6,$CF$20+1,
WEEKDAY($CF$20,2)=7,$CF$20,
TRUE,"")
)</f>
        <v>#N/A</v>
      </c>
      <c r="CG35" s="2293"/>
      <c r="CH35" s="2293"/>
      <c r="CK35" s="712">
        <f ca="1">COUNTIF(PLANS!$BE$66:$BZ$108, CF35)</f>
        <v>0</v>
      </c>
      <c r="CO35" s="713" t="e">
        <f t="shared" ca="1" si="9"/>
        <v>#N/A</v>
      </c>
      <c r="CP35" s="714" t="e">
        <f t="shared" ca="1" si="10"/>
        <v>#N/A</v>
      </c>
    </row>
    <row r="36" spans="1:124" ht="17.100000000000001" customHeight="1" x14ac:dyDescent="0.15">
      <c r="A36" s="616"/>
      <c r="B36" s="617"/>
      <c r="C36" s="2308"/>
      <c r="D36" s="2308"/>
      <c r="E36" s="2308"/>
      <c r="F36" s="703"/>
      <c r="G36" s="703"/>
      <c r="H36" s="703"/>
      <c r="I36" s="703"/>
      <c r="J36" s="703"/>
      <c r="K36" s="703"/>
      <c r="L36" s="703"/>
      <c r="M36" s="703"/>
      <c r="N36" s="703"/>
      <c r="O36" s="703"/>
      <c r="P36" s="703"/>
      <c r="Q36" s="703"/>
      <c r="R36" s="703"/>
      <c r="S36" s="703"/>
      <c r="T36" s="703"/>
      <c r="U36" s="703"/>
      <c r="V36" s="703"/>
      <c r="W36" s="703"/>
      <c r="X36" s="703"/>
      <c r="Y36" s="703"/>
      <c r="Z36" s="703"/>
      <c r="AA36" s="703"/>
      <c r="AB36" s="703"/>
      <c r="AC36" s="703"/>
      <c r="AD36" s="703"/>
      <c r="AE36" s="703"/>
      <c r="AF36" s="703"/>
      <c r="AG36" s="703"/>
      <c r="AH36" s="703"/>
      <c r="AI36" s="703"/>
      <c r="AJ36" s="703"/>
      <c r="AK36" s="703"/>
      <c r="AL36" s="703"/>
      <c r="AM36" s="703"/>
      <c r="AN36" s="703"/>
      <c r="AO36" s="703"/>
      <c r="AP36" s="703"/>
      <c r="AQ36" s="703"/>
      <c r="AR36" s="703"/>
      <c r="AS36" s="703"/>
      <c r="AT36" s="703"/>
      <c r="AU36" s="703"/>
      <c r="AV36" s="703"/>
      <c r="AW36" s="703"/>
      <c r="AX36" s="703"/>
      <c r="AY36" s="703"/>
      <c r="AZ36" s="703"/>
      <c r="BA36" s="703"/>
      <c r="BB36" s="703"/>
      <c r="BC36" s="703"/>
      <c r="BD36" s="703"/>
      <c r="BE36" s="703"/>
      <c r="BF36" s="703"/>
      <c r="BG36" s="703"/>
      <c r="BH36" s="703"/>
      <c r="BI36" s="703"/>
      <c r="BJ36" s="703"/>
      <c r="BK36" s="703"/>
      <c r="BL36" s="703"/>
      <c r="BM36" s="703"/>
      <c r="BN36" s="703"/>
      <c r="BO36" s="703"/>
      <c r="BP36" s="703"/>
      <c r="BQ36" s="703"/>
      <c r="BR36" s="703"/>
      <c r="BS36" s="703"/>
      <c r="BT36" s="703"/>
      <c r="BU36" s="703"/>
      <c r="BV36" s="703"/>
      <c r="BW36" s="703"/>
      <c r="BX36" s="703"/>
      <c r="BY36" s="704"/>
      <c r="BZ36" s="617"/>
      <c r="CA36" s="614"/>
      <c r="CO36" s="712"/>
    </row>
    <row r="37" spans="1:124" ht="17.100000000000001" customHeight="1" x14ac:dyDescent="0.15">
      <c r="A37" s="614"/>
      <c r="B37" s="617"/>
      <c r="C37" s="2311"/>
      <c r="D37" s="2311"/>
      <c r="E37" s="2311"/>
      <c r="F37" s="617"/>
      <c r="G37" s="617"/>
      <c r="H37" s="617"/>
      <c r="I37" s="617"/>
      <c r="J37" s="617"/>
      <c r="K37" s="617"/>
      <c r="L37" s="617"/>
      <c r="M37" s="617"/>
      <c r="N37" s="617"/>
      <c r="O37" s="617"/>
      <c r="P37" s="617"/>
      <c r="Q37" s="617"/>
      <c r="R37" s="617"/>
      <c r="S37" s="617"/>
      <c r="T37" s="617"/>
      <c r="U37" s="617"/>
      <c r="V37" s="617"/>
      <c r="W37" s="617"/>
      <c r="X37" s="617"/>
      <c r="Y37" s="617"/>
      <c r="Z37" s="617"/>
      <c r="AA37" s="617"/>
      <c r="AB37" s="617"/>
      <c r="AC37" s="617"/>
      <c r="AD37" s="617"/>
      <c r="AE37" s="617"/>
      <c r="AF37" s="617"/>
      <c r="AG37" s="617"/>
      <c r="AH37" s="617"/>
      <c r="AI37" s="617"/>
      <c r="AJ37" s="617"/>
      <c r="AK37" s="617"/>
      <c r="AL37" s="617"/>
      <c r="AM37" s="617"/>
      <c r="AN37" s="617"/>
      <c r="AO37" s="617"/>
      <c r="AP37" s="617"/>
      <c r="AQ37" s="617"/>
      <c r="AR37" s="617"/>
      <c r="AS37" s="617"/>
      <c r="AT37" s="617"/>
      <c r="AU37" s="617"/>
      <c r="AV37" s="617"/>
      <c r="AW37" s="617"/>
      <c r="AX37" s="617"/>
      <c r="AY37" s="617"/>
      <c r="AZ37" s="617"/>
      <c r="BA37" s="617"/>
      <c r="BB37" s="617"/>
      <c r="BC37" s="617"/>
      <c r="BD37" s="617"/>
      <c r="BE37" s="617"/>
      <c r="BF37" s="617"/>
      <c r="BG37" s="617"/>
      <c r="BH37" s="617"/>
      <c r="BI37" s="617"/>
      <c r="BJ37" s="617"/>
      <c r="BK37" s="617"/>
      <c r="BL37" s="617"/>
      <c r="BM37" s="617"/>
      <c r="BN37" s="617"/>
      <c r="BO37" s="617"/>
      <c r="BP37" s="617"/>
      <c r="BQ37" s="617"/>
      <c r="BR37" s="617"/>
      <c r="BS37" s="617"/>
      <c r="BT37" s="617"/>
      <c r="BU37" s="617"/>
      <c r="BV37" s="617"/>
      <c r="BW37" s="608"/>
      <c r="BX37" s="608"/>
      <c r="BY37" s="608"/>
      <c r="BZ37" s="617"/>
      <c r="CA37" s="614"/>
      <c r="CS37" s="727" t="s">
        <v>125</v>
      </c>
    </row>
    <row r="38" spans="1:124" ht="17.100000000000001" customHeight="1" x14ac:dyDescent="0.15">
      <c r="A38" s="728"/>
      <c r="B38" s="729"/>
      <c r="C38" s="730"/>
      <c r="D38" s="729"/>
      <c r="E38" s="730"/>
      <c r="F38" s="731"/>
      <c r="G38" s="730"/>
      <c r="H38" s="731" t="s">
        <v>1</v>
      </c>
      <c r="I38" s="731"/>
      <c r="J38" s="729"/>
      <c r="K38" s="730"/>
      <c r="L38" s="729"/>
      <c r="M38" s="730"/>
      <c r="N38" s="729"/>
      <c r="O38" s="730"/>
      <c r="P38" s="729"/>
      <c r="Q38" s="730"/>
      <c r="R38" s="729"/>
      <c r="S38" s="730"/>
      <c r="T38" s="729"/>
      <c r="U38" s="730"/>
      <c r="V38" s="729"/>
      <c r="W38" s="730"/>
      <c r="X38" s="729"/>
      <c r="Y38" s="730"/>
      <c r="Z38" s="729"/>
      <c r="AA38" s="730"/>
      <c r="AB38" s="729"/>
      <c r="AC38" s="730"/>
      <c r="AD38" s="729"/>
      <c r="AE38" s="730"/>
      <c r="AF38" s="729"/>
      <c r="AG38" s="730"/>
      <c r="AH38" s="729"/>
      <c r="AI38" s="730"/>
      <c r="AJ38" s="729"/>
      <c r="AK38" s="730"/>
      <c r="AL38" s="729"/>
      <c r="AM38" s="729"/>
      <c r="AN38" s="731"/>
      <c r="AO38" s="614"/>
      <c r="AP38" s="614"/>
      <c r="AQ38" s="614"/>
      <c r="AR38" s="614"/>
      <c r="AS38" s="614"/>
      <c r="AT38" s="614"/>
      <c r="AU38" s="614"/>
      <c r="AV38" s="614"/>
      <c r="AW38" s="614"/>
      <c r="AX38" s="614"/>
      <c r="AY38" s="614"/>
      <c r="AZ38" s="614"/>
      <c r="BA38" s="614"/>
      <c r="BB38" s="614"/>
      <c r="BC38" s="614"/>
      <c r="BD38" s="614"/>
      <c r="BE38" s="614"/>
      <c r="BF38" s="614"/>
      <c r="BG38" s="614"/>
      <c r="BH38" s="614"/>
      <c r="BI38" s="614"/>
      <c r="BJ38" s="614"/>
      <c r="BK38" s="614"/>
      <c r="BL38" s="614"/>
      <c r="BM38" s="614"/>
      <c r="BN38" s="614"/>
      <c r="BO38" s="614"/>
      <c r="BP38" s="614"/>
      <c r="BQ38" s="614"/>
      <c r="BR38" s="614"/>
      <c r="BS38" s="614"/>
      <c r="BT38" s="731" t="s">
        <v>1</v>
      </c>
      <c r="BU38" s="614"/>
      <c r="BV38" s="731"/>
      <c r="BW38" s="614"/>
      <c r="BX38" s="614"/>
      <c r="BY38" s="614"/>
      <c r="BZ38" s="614"/>
      <c r="CA38" s="614"/>
      <c r="CC38" s="732"/>
      <c r="CD38" s="733" t="s">
        <v>1289</v>
      </c>
      <c r="CK38" s="734" t="s">
        <v>1288</v>
      </c>
    </row>
    <row r="39" spans="1:124" ht="17.100000000000001" customHeight="1" x14ac:dyDescent="0.15">
      <c r="D39" s="735"/>
      <c r="E39" s="735"/>
      <c r="F39" s="735"/>
      <c r="H39" s="735" t="s">
        <v>1</v>
      </c>
      <c r="I39" s="735"/>
      <c r="AN39" s="735"/>
      <c r="BT39" s="735" t="s">
        <v>1</v>
      </c>
      <c r="BV39" s="735"/>
    </row>
    <row r="40" spans="1:124" ht="17.100000000000001" customHeight="1" x14ac:dyDescent="0.15">
      <c r="D40" s="735"/>
      <c r="E40" s="735"/>
      <c r="F40" s="735"/>
      <c r="H40" s="735" t="s">
        <v>1</v>
      </c>
      <c r="I40" s="735"/>
      <c r="AN40" s="735"/>
      <c r="BT40" s="735" t="s">
        <v>1</v>
      </c>
      <c r="BV40" s="735"/>
      <c r="CC40" s="736"/>
      <c r="CD40" s="737"/>
      <c r="CE40" s="737"/>
      <c r="CF40" s="737"/>
      <c r="CG40" s="737"/>
      <c r="CH40" s="737"/>
      <c r="CI40" s="737"/>
      <c r="CJ40" s="737"/>
      <c r="CK40" s="737"/>
      <c r="CL40" s="737"/>
      <c r="CM40" s="737"/>
      <c r="CN40" s="737"/>
      <c r="CO40" s="737"/>
      <c r="CP40" s="737"/>
      <c r="CQ40" s="737"/>
      <c r="CR40" s="737"/>
      <c r="CS40" s="738"/>
      <c r="CV40" s="736"/>
      <c r="CW40" s="737"/>
      <c r="CX40" s="737"/>
      <c r="CY40" s="737"/>
      <c r="CZ40" s="737"/>
      <c r="DA40" s="737"/>
      <c r="DB40" s="737"/>
      <c r="DC40" s="737"/>
      <c r="DD40" s="737"/>
      <c r="DE40" s="737"/>
      <c r="DF40" s="737"/>
      <c r="DG40" s="737"/>
      <c r="DH40" s="737"/>
      <c r="DI40" s="737"/>
      <c r="DJ40" s="737"/>
      <c r="DK40" s="737"/>
      <c r="DL40" s="737"/>
      <c r="DM40" s="737"/>
      <c r="DN40" s="737"/>
      <c r="DO40" s="737"/>
      <c r="DP40" s="737"/>
      <c r="DQ40" s="737"/>
      <c r="DR40" s="737"/>
      <c r="DS40" s="737"/>
      <c r="DT40" s="739"/>
    </row>
    <row r="41" spans="1:124" ht="17.100000000000001" customHeight="1" x14ac:dyDescent="0.15">
      <c r="C41" s="740"/>
      <c r="D41" s="740"/>
      <c r="E41" s="740"/>
      <c r="F41" s="740"/>
      <c r="G41" s="740"/>
      <c r="H41" s="740"/>
      <c r="I41" s="740"/>
      <c r="J41" s="740"/>
      <c r="K41" s="740"/>
      <c r="L41" s="740"/>
      <c r="M41" s="740"/>
      <c r="N41" s="740"/>
      <c r="O41" s="740"/>
      <c r="P41" s="740"/>
      <c r="Q41" s="740"/>
      <c r="R41" s="740"/>
      <c r="S41" s="740"/>
      <c r="T41" s="740"/>
      <c r="U41" s="740"/>
      <c r="V41" s="740"/>
      <c r="W41" s="740"/>
      <c r="X41" s="740"/>
      <c r="Y41" s="740"/>
      <c r="Z41" s="740"/>
      <c r="AA41" s="740"/>
      <c r="AB41" s="740"/>
      <c r="AC41" s="740"/>
      <c r="AD41" s="740"/>
      <c r="AE41" s="740"/>
      <c r="AF41" s="740"/>
      <c r="AG41" s="740"/>
      <c r="AH41" s="740"/>
      <c r="AI41" s="740"/>
      <c r="AJ41" s="2321" t="s">
        <v>133</v>
      </c>
      <c r="AK41" s="2322"/>
      <c r="AL41" s="2322"/>
      <c r="AM41" s="2322"/>
      <c r="AN41" s="2322"/>
      <c r="AO41" s="2322"/>
      <c r="AP41" s="2322"/>
      <c r="AQ41" s="2322"/>
      <c r="AR41" s="2323"/>
      <c r="AS41" s="740"/>
      <c r="AT41" s="740"/>
      <c r="AU41" s="740"/>
      <c r="AV41" s="740"/>
      <c r="AW41" s="740"/>
      <c r="AX41" s="740"/>
      <c r="AY41" s="740"/>
      <c r="AZ41" s="740"/>
      <c r="BA41" s="740"/>
      <c r="BB41" s="740"/>
      <c r="BC41" s="740"/>
      <c r="BD41" s="740"/>
      <c r="BE41" s="740"/>
      <c r="BF41" s="740"/>
      <c r="BG41" s="740"/>
      <c r="BH41" s="740"/>
      <c r="BI41" s="740"/>
      <c r="BJ41" s="740"/>
      <c r="BK41" s="740"/>
      <c r="BL41" s="740"/>
      <c r="BM41" s="740"/>
      <c r="BN41" s="740"/>
      <c r="BO41" s="740"/>
      <c r="BP41" s="740"/>
      <c r="BQ41" s="740"/>
      <c r="BR41" s="740"/>
      <c r="BS41" s="740"/>
      <c r="BT41" s="740"/>
      <c r="BU41" s="740"/>
      <c r="BV41" s="740"/>
      <c r="BW41" s="740"/>
      <c r="BX41" s="740"/>
      <c r="BY41" s="740"/>
      <c r="CC41" s="741" t="s">
        <v>231</v>
      </c>
      <c r="CD41" s="732" t="str">
        <f ca="1">_xlfn.IFS(  AND(MISSIONS!T5=PLANS!$A$1,MISSIONS!T4=100%),MISSIONS!D4&amp;" 100%",  ISBLANK(MISSIONS!E4),"",  MISSIONS!T5&lt;&gt;PLANS!$A$1, MISSIONS!D4&amp;" "&amp;MISSIONS!E4&amp;" 0%",TRUE,MISSIONS!D4&amp;" "&amp;MISSIONS!E4&amp;" "&amp;ROUND(MISSIONS!T4*100,0)&amp;"%")</f>
        <v>D-1 EXAMPLE TITLE: example details.  0%</v>
      </c>
      <c r="CK41" s="742" t="s">
        <v>231</v>
      </c>
      <c r="CL41" s="732" t="str">
        <f ca="1">_xlfn.IFS(
OR(ISBLANK(MISSIONS!X4),MISSIONS!AO4&lt;&gt;""),"",
MISSIONS!AN4=100%,MISSIONS!W4&amp;" 100%",
AND(MISSIONS!AN5&lt;PLANS!$A$1,MISSIONS!AN5&lt;&gt;""), MISSIONS!W4&amp;$CD$38&amp;" "&amp;MISSIONS!X4&amp;" "&amp;ROUND(MISSIONS!AN4*100,0)&amp;"%",
TRUE, MISSIONS!W4&amp;" "&amp;MISSIONS!X4&amp;" "&amp;ROUND(MISSIONS!AN4*100,0)&amp;"%")</f>
        <v>1-1 [OVERDUE]  EXAMPLE TITLE: example details.  0%</v>
      </c>
      <c r="CS41" s="743" t="s">
        <v>1270</v>
      </c>
      <c r="CV41" s="741" t="s">
        <v>231</v>
      </c>
      <c r="CW41" s="732" t="str">
        <f>_xlfn.IFS(
ISBLANK(MISSIONS!AR4),"",
MISSIONS!BB4=100%,MISSIONS!AQ4&amp;" 100%",
TRUE, MISSIONS!AQ4&amp;" "&amp;MISSIONS!AR4&amp;" "&amp;ROUND(MISSIONS!BB4*100,0)&amp;"%")</f>
        <v>O1 EXAMPLE TITLE: example details.  0%</v>
      </c>
      <c r="DD41" s="742" t="s">
        <v>231</v>
      </c>
      <c r="DE41" s="732" t="str">
        <f>_xlfn.IFS(
ISBLANK(MISSIONS!BD4),"",
MISSIONS!BN4=100%,MISSIONS!BC4&amp;" 100%",
TRUE, MISSIONS!BC4&amp;" "&amp;MISSIONS!BD4&amp;" "&amp;ROUND(MISSIONS!BN4*100,0)&amp;"%")</f>
        <v/>
      </c>
      <c r="DG41" s="742"/>
      <c r="DH41" s="732"/>
      <c r="DL41" s="742" t="s">
        <v>231</v>
      </c>
      <c r="DM41" s="732" t="str">
        <f>_xlfn.IFS(
ISBLANK(MISSIONS!BP4),"",
MISSIONS!BZ4=100%,MISSIONS!BO4&amp;" 100%",
TRUE, MISSIONS!BO4&amp;" "&amp;MISSIONS!BP4&amp;" "&amp;ROUND(MISSIONS!BZ4*100,0)&amp;"%")</f>
        <v/>
      </c>
      <c r="DT41" s="743" t="s">
        <v>1270</v>
      </c>
    </row>
    <row r="42" spans="1:124" ht="17.100000000000001" customHeight="1" x14ac:dyDescent="0.15">
      <c r="C42" s="740"/>
      <c r="D42" s="609" t="s">
        <v>134</v>
      </c>
      <c r="E42" s="740"/>
      <c r="F42" s="610" t="s">
        <v>135</v>
      </c>
      <c r="G42" s="611"/>
      <c r="H42" s="740"/>
      <c r="I42" s="610" t="s">
        <v>136</v>
      </c>
      <c r="J42" s="612"/>
      <c r="K42" s="612"/>
      <c r="L42" s="611"/>
      <c r="M42" s="740"/>
      <c r="N42" s="610" t="s">
        <v>137</v>
      </c>
      <c r="O42" s="612"/>
      <c r="P42" s="612"/>
      <c r="Q42" s="612"/>
      <c r="R42" s="612"/>
      <c r="S42" s="612"/>
      <c r="T42" s="612"/>
      <c r="U42" s="611"/>
      <c r="V42" s="740"/>
      <c r="W42" s="740"/>
      <c r="X42" s="740"/>
      <c r="Y42" s="740"/>
      <c r="Z42" s="740"/>
      <c r="AA42" s="740"/>
      <c r="AB42" s="740"/>
      <c r="AC42" s="740"/>
      <c r="AD42" s="740"/>
      <c r="AE42" s="740"/>
      <c r="AF42" s="740"/>
      <c r="AG42" s="740"/>
      <c r="AH42" s="740"/>
      <c r="AI42" s="740"/>
      <c r="AJ42" s="2324"/>
      <c r="AK42" s="2325"/>
      <c r="AL42" s="2325"/>
      <c r="AM42" s="2325"/>
      <c r="AN42" s="2325"/>
      <c r="AO42" s="2325"/>
      <c r="AP42" s="2325"/>
      <c r="AQ42" s="2325"/>
      <c r="AR42" s="2326"/>
      <c r="AS42" s="740"/>
      <c r="AT42" s="740"/>
      <c r="AU42" s="740"/>
      <c r="AV42" s="740"/>
      <c r="AW42" s="740"/>
      <c r="AX42" s="740"/>
      <c r="AY42" s="740"/>
      <c r="AZ42" s="740"/>
      <c r="BA42" s="740"/>
      <c r="BB42" s="740"/>
      <c r="BC42" s="740"/>
      <c r="BD42" s="740"/>
      <c r="BE42" s="740"/>
      <c r="BF42" s="740"/>
      <c r="BG42" s="610"/>
      <c r="BH42" s="612"/>
      <c r="BI42" s="612"/>
      <c r="BJ42" s="612"/>
      <c r="BK42" s="612"/>
      <c r="BL42" s="612"/>
      <c r="BM42" s="612"/>
      <c r="BN42" s="613" t="s">
        <v>137</v>
      </c>
      <c r="BO42" s="740"/>
      <c r="BP42" s="610"/>
      <c r="BQ42" s="612"/>
      <c r="BR42" s="612"/>
      <c r="BS42" s="613" t="s">
        <v>136</v>
      </c>
      <c r="BT42" s="740"/>
      <c r="BU42" s="610"/>
      <c r="BV42" s="613" t="s">
        <v>135</v>
      </c>
      <c r="BW42" s="740"/>
      <c r="BX42" s="609" t="s">
        <v>134</v>
      </c>
      <c r="BY42" s="740"/>
      <c r="CC42" s="744"/>
      <c r="CS42" s="743" t="s">
        <v>1270</v>
      </c>
      <c r="CV42" s="744"/>
      <c r="DG42" s="742"/>
      <c r="DH42" s="732"/>
      <c r="DT42" s="743" t="s">
        <v>1270</v>
      </c>
    </row>
    <row r="43" spans="1:124" ht="17.100000000000001" customHeight="1" x14ac:dyDescent="0.15">
      <c r="C43" s="740"/>
      <c r="D43" s="740"/>
      <c r="E43" s="740"/>
      <c r="F43" s="740"/>
      <c r="G43" s="740"/>
      <c r="H43" s="740"/>
      <c r="I43" s="740"/>
      <c r="J43" s="740"/>
      <c r="K43" s="740"/>
      <c r="L43" s="740"/>
      <c r="M43" s="740"/>
      <c r="N43" s="740"/>
      <c r="O43" s="740"/>
      <c r="P43" s="740"/>
      <c r="Q43" s="740"/>
      <c r="R43" s="740"/>
      <c r="S43" s="740"/>
      <c r="T43" s="740"/>
      <c r="U43" s="740"/>
      <c r="V43" s="740"/>
      <c r="W43" s="740"/>
      <c r="X43" s="740"/>
      <c r="Y43" s="740"/>
      <c r="Z43" s="740"/>
      <c r="AA43" s="740"/>
      <c r="AB43" s="740"/>
      <c r="AC43" s="740"/>
      <c r="AD43" s="740"/>
      <c r="AE43" s="740"/>
      <c r="AF43" s="740"/>
      <c r="AG43" s="740"/>
      <c r="AH43" s="740"/>
      <c r="AI43" s="740"/>
      <c r="AJ43" s="740"/>
      <c r="AK43" s="740"/>
      <c r="AL43" s="740"/>
      <c r="AM43" s="740"/>
      <c r="AN43" s="740"/>
      <c r="AO43" s="740"/>
      <c r="AP43" s="740"/>
      <c r="AQ43" s="740"/>
      <c r="AR43" s="740"/>
      <c r="AS43" s="740"/>
      <c r="AT43" s="740"/>
      <c r="AU43" s="740"/>
      <c r="AV43" s="740"/>
      <c r="AW43" s="740"/>
      <c r="AX43" s="740"/>
      <c r="AY43" s="740"/>
      <c r="AZ43" s="740"/>
      <c r="BA43" s="740"/>
      <c r="BB43" s="740"/>
      <c r="BC43" s="740"/>
      <c r="BD43" s="740"/>
      <c r="BE43" s="740"/>
      <c r="BF43" s="740"/>
      <c r="BG43" s="740"/>
      <c r="BH43" s="740"/>
      <c r="BI43" s="740"/>
      <c r="BJ43" s="740"/>
      <c r="BK43" s="740"/>
      <c r="BL43" s="740"/>
      <c r="BM43" s="740"/>
      <c r="BN43" s="740"/>
      <c r="BO43" s="740"/>
      <c r="BP43" s="740"/>
      <c r="BQ43" s="740"/>
      <c r="BR43" s="740"/>
      <c r="BS43" s="740"/>
      <c r="BT43" s="740"/>
      <c r="BU43" s="740"/>
      <c r="BV43" s="740"/>
      <c r="BW43" s="740"/>
      <c r="BX43" s="740"/>
      <c r="BY43" s="740"/>
      <c r="CC43" s="741" t="s">
        <v>231</v>
      </c>
      <c r="CD43" s="732" t="str">
        <f ca="1">_xlfn.IFS(  AND(MISSIONS!T7=PLANS!$A$1,MISSIONS!T6=100%),MISSIONS!D6&amp;" 100%",  ISBLANK(MISSIONS!E6),"",  MISSIONS!T7&lt;&gt;PLANS!$A$1, MISSIONS!D6&amp;" "&amp;MISSIONS!E6&amp;" 0%",TRUE,MISSIONS!D6&amp;" "&amp;MISSIONS!E6&amp;" "&amp;ROUND(MISSIONS!T6*100,0)&amp;"%")</f>
        <v/>
      </c>
      <c r="CK43" s="742" t="s">
        <v>231</v>
      </c>
      <c r="CL43" s="732" t="str">
        <f ca="1">_xlfn.IFS(
OR(ISBLANK(MISSIONS!X6),MISSIONS!AO6&lt;&gt;""),"",
MISSIONS!AN6=100%,MISSIONS!W6&amp;" 100%",
AND(MISSIONS!AN7&lt;PLANS!$A$1,MISSIONS!AN7&lt;&gt;""), MISSIONS!W6&amp;$CD$38&amp;" "&amp;MISSIONS!X6&amp;" "&amp;ROUND(MISSIONS!AN6*100,0)&amp;"%",
TRUE, MISSIONS!W6&amp;" "&amp;MISSIONS!X6&amp;" "&amp;ROUND(MISSIONS!AN6*100,0)&amp;"%")</f>
        <v/>
      </c>
      <c r="CS43" s="743" t="s">
        <v>1270</v>
      </c>
      <c r="CV43" s="741" t="s">
        <v>231</v>
      </c>
      <c r="CW43" s="732" t="str">
        <f>_xlfn.IFS(
ISBLANK(MISSIONS!AR6),"",
MISSIONS!BB6=100%,MISSIONS!AQ6&amp;" 100%",
TRUE, MISSIONS!AQ6&amp;" "&amp;MISSIONS!AR6&amp;" "&amp;ROUND(MISSIONS!BB6*100,0)&amp;"%")</f>
        <v/>
      </c>
      <c r="DD43" s="742" t="s">
        <v>231</v>
      </c>
      <c r="DE43" s="732" t="str">
        <f>_xlfn.IFS(
ISBLANK(MISSIONS!BD6),"",
MISSIONS!BN6=100%,MISSIONS!BC6&amp;" 100%",
TRUE, MISSIONS!BC6&amp;" "&amp;MISSIONS!BD6&amp;" "&amp;ROUND(MISSIONS!BN6*100,0)&amp;"%")</f>
        <v/>
      </c>
      <c r="DG43" s="742"/>
      <c r="DH43" s="732"/>
      <c r="DL43" s="742" t="s">
        <v>231</v>
      </c>
      <c r="DM43" s="732" t="str">
        <f>_xlfn.IFS(
ISBLANK(MISSIONS!BP6),"",
MISSIONS!BZ6=100%,MISSIONS!BO6&amp;" 100%",
TRUE, MISSIONS!BO6&amp;" "&amp;MISSIONS!BP6&amp;" "&amp;ROUND(MISSIONS!BZ6*100,0)&amp;"%")</f>
        <v/>
      </c>
      <c r="DT43" s="743" t="s">
        <v>1270</v>
      </c>
    </row>
    <row r="44" spans="1:124" ht="17.100000000000001" customHeight="1" x14ac:dyDescent="0.15">
      <c r="C44" s="740"/>
      <c r="D44" s="740"/>
      <c r="E44" s="745" t="s">
        <v>1327</v>
      </c>
      <c r="F44" s="746"/>
      <c r="G44" s="746"/>
      <c r="H44" s="746"/>
      <c r="I44" s="746"/>
      <c r="J44" s="746"/>
      <c r="K44" s="746"/>
      <c r="L44" s="746"/>
      <c r="M44" s="746"/>
      <c r="N44" s="746"/>
      <c r="O44" s="746"/>
      <c r="P44" s="746"/>
      <c r="Q44" s="746"/>
      <c r="R44" s="746"/>
      <c r="S44" s="746"/>
      <c r="T44" s="746"/>
      <c r="U44" s="746"/>
      <c r="V44" s="746"/>
      <c r="W44" s="746"/>
      <c r="X44" s="746"/>
      <c r="Y44" s="746"/>
      <c r="Z44" s="746"/>
      <c r="AA44" s="746"/>
      <c r="AB44" s="746"/>
      <c r="AC44" s="746"/>
      <c r="AD44" s="746"/>
      <c r="AE44" s="746"/>
      <c r="AF44" s="746"/>
      <c r="AG44" s="746"/>
      <c r="AH44" s="746"/>
      <c r="AI44" s="740"/>
      <c r="AJ44" s="746"/>
      <c r="AK44" s="746"/>
      <c r="AL44" s="746"/>
      <c r="AM44" s="746"/>
      <c r="AN44" s="747" t="s">
        <v>1299</v>
      </c>
      <c r="AO44" s="746"/>
      <c r="AP44" s="746"/>
      <c r="AQ44" s="746"/>
      <c r="AR44" s="746"/>
      <c r="AS44" s="740"/>
      <c r="AT44" s="745"/>
      <c r="AU44" s="745"/>
      <c r="AV44" s="745"/>
      <c r="AW44" s="745"/>
      <c r="AX44" s="745"/>
      <c r="AY44" s="745"/>
      <c r="AZ44" s="745"/>
      <c r="BA44" s="745"/>
      <c r="BB44" s="745"/>
      <c r="BC44" s="745"/>
      <c r="BD44" s="745"/>
      <c r="BE44" s="745"/>
      <c r="BF44" s="745"/>
      <c r="BG44" s="745"/>
      <c r="BH44" s="745"/>
      <c r="BI44" s="745"/>
      <c r="BJ44" s="745"/>
      <c r="BK44" s="745"/>
      <c r="BL44" s="745"/>
      <c r="BM44" s="745"/>
      <c r="BN44" s="745"/>
      <c r="BO44" s="745"/>
      <c r="BP44" s="745"/>
      <c r="BQ44" s="748" t="s">
        <v>138</v>
      </c>
      <c r="BR44" s="749"/>
      <c r="BS44" s="749"/>
      <c r="BT44" s="746"/>
      <c r="BU44" s="745"/>
      <c r="BV44" s="746"/>
      <c r="BW44" s="748" t="s">
        <v>1296</v>
      </c>
      <c r="BX44" s="740"/>
      <c r="BY44" s="740"/>
      <c r="CC44" s="744"/>
      <c r="CS44" s="743" t="s">
        <v>1270</v>
      </c>
      <c r="CV44" s="750" t="s">
        <v>1270</v>
      </c>
      <c r="DG44" s="742"/>
      <c r="DH44" s="732"/>
      <c r="DT44" s="743" t="s">
        <v>1270</v>
      </c>
    </row>
    <row r="45" spans="1:124" ht="17.100000000000001" customHeight="1" x14ac:dyDescent="0.15">
      <c r="C45" s="740"/>
      <c r="D45" s="740"/>
      <c r="E45" s="740"/>
      <c r="F45" s="740"/>
      <c r="G45" s="740"/>
      <c r="H45" s="740"/>
      <c r="I45" s="740"/>
      <c r="J45" s="740"/>
      <c r="K45" s="740"/>
      <c r="L45" s="740"/>
      <c r="M45" s="740"/>
      <c r="N45" s="740"/>
      <c r="O45" s="740"/>
      <c r="P45" s="740"/>
      <c r="Q45" s="740"/>
      <c r="R45" s="740"/>
      <c r="S45" s="740"/>
      <c r="T45" s="740"/>
      <c r="U45" s="740"/>
      <c r="V45" s="740"/>
      <c r="W45" s="740"/>
      <c r="X45" s="740"/>
      <c r="Y45" s="740"/>
      <c r="Z45" s="740"/>
      <c r="AA45" s="740"/>
      <c r="AB45" s="740"/>
      <c r="AC45" s="740"/>
      <c r="AD45" s="740"/>
      <c r="AE45" s="740"/>
      <c r="AF45" s="740"/>
      <c r="AG45" s="740"/>
      <c r="AH45" s="740"/>
      <c r="AI45" s="740"/>
      <c r="AJ45" s="740"/>
      <c r="AK45" s="740"/>
      <c r="AL45" s="740"/>
      <c r="AM45" s="740"/>
      <c r="AN45" s="740"/>
      <c r="AO45" s="740"/>
      <c r="AP45" s="740"/>
      <c r="AQ45" s="740"/>
      <c r="AR45" s="740"/>
      <c r="AS45" s="740"/>
      <c r="AT45" s="749"/>
      <c r="AU45" s="749"/>
      <c r="AV45" s="749"/>
      <c r="AW45" s="749"/>
      <c r="AX45" s="749"/>
      <c r="AY45" s="749"/>
      <c r="AZ45" s="749"/>
      <c r="BA45" s="749"/>
      <c r="BB45" s="749"/>
      <c r="BC45" s="749"/>
      <c r="BD45" s="749"/>
      <c r="BE45" s="749"/>
      <c r="BF45" s="749"/>
      <c r="BG45" s="749"/>
      <c r="BH45" s="749"/>
      <c r="BI45" s="749"/>
      <c r="BJ45" s="749"/>
      <c r="BK45" s="749"/>
      <c r="BL45" s="749"/>
      <c r="BM45" s="749"/>
      <c r="BN45" s="749"/>
      <c r="BO45" s="749"/>
      <c r="BP45" s="749"/>
      <c r="BQ45" s="749"/>
      <c r="BR45" s="749"/>
      <c r="BS45" s="749"/>
      <c r="BT45" s="749"/>
      <c r="BU45" s="749"/>
      <c r="BV45" s="740"/>
      <c r="BW45" s="740"/>
      <c r="BX45" s="740"/>
      <c r="BY45" s="740"/>
      <c r="CC45" s="741" t="s">
        <v>231</v>
      </c>
      <c r="CD45" s="732" t="str">
        <f ca="1">_xlfn.IFS(  AND(MISSIONS!T9=PLANS!$A$1,MISSIONS!T8=100%),MISSIONS!D8&amp;" 100%",  ISBLANK(MISSIONS!E8),"",  MISSIONS!T9&lt;&gt;PLANS!$A$1, MISSIONS!D8&amp;" "&amp;MISSIONS!E8&amp;" 0%",TRUE,MISSIONS!D8&amp;" "&amp;MISSIONS!E8&amp;" "&amp;ROUND(MISSIONS!T8*100,0)&amp;"%")</f>
        <v/>
      </c>
      <c r="CK45" s="742" t="s">
        <v>231</v>
      </c>
      <c r="CL45" s="732" t="str">
        <f ca="1">_xlfn.IFS(
OR(ISBLANK(MISSIONS!X8),MISSIONS!AO8&lt;&gt;""),"",
MISSIONS!AN8=100%,MISSIONS!W8&amp;" 100%",
AND(MISSIONS!AN9&lt;PLANS!$A$1,MISSIONS!AN9&lt;&gt;""), MISSIONS!W8&amp;$CD$38&amp;" "&amp;MISSIONS!X8&amp;" "&amp;ROUND(MISSIONS!AN8*100,0)&amp;"%",
TRUE, MISSIONS!W8&amp;" "&amp;MISSIONS!X8&amp;" "&amp;ROUND(MISSIONS!AN8*100,0)&amp;"%")</f>
        <v/>
      </c>
      <c r="CS45" s="743" t="s">
        <v>1270</v>
      </c>
      <c r="CV45" s="741" t="s">
        <v>231</v>
      </c>
      <c r="CW45" s="732" t="str">
        <f>_xlfn.IFS(
ISBLANK(MISSIONS!AR8),"",
MISSIONS!BB8=100%,MISSIONS!AQ8&amp;" 100%",
TRUE, MISSIONS!AQ8&amp;" "&amp;MISSIONS!AR8&amp;" "&amp;ROUND(MISSIONS!BB8*100,0)&amp;"%")</f>
        <v/>
      </c>
      <c r="DD45" s="742" t="s">
        <v>231</v>
      </c>
      <c r="DE45" s="732" t="str">
        <f>_xlfn.IFS(
ISBLANK(MISSIONS!BD8),"",
MISSIONS!BN8=100%,MISSIONS!BC8&amp;" 100%",
TRUE, MISSIONS!BC8&amp;" "&amp;MISSIONS!BD8&amp;" "&amp;ROUND(MISSIONS!BN8*100,0)&amp;"%")</f>
        <v/>
      </c>
      <c r="DG45" s="742"/>
      <c r="DH45" s="732"/>
      <c r="DL45" s="742" t="s">
        <v>231</v>
      </c>
      <c r="DM45" s="732" t="str">
        <f>_xlfn.IFS(
ISBLANK(MISSIONS!BP8),"",
MISSIONS!BZ8=100%,MISSIONS!BO8&amp;" 100%",
TRUE, MISSIONS!BO8&amp;" "&amp;MISSIONS!BP8&amp;" "&amp;ROUND(MISSIONS!BZ8*100,0)&amp;"%")</f>
        <v/>
      </c>
      <c r="DT45" s="743" t="s">
        <v>1270</v>
      </c>
    </row>
    <row r="46" spans="1:124" ht="17.100000000000001" customHeight="1" x14ac:dyDescent="0.15">
      <c r="C46" s="740"/>
      <c r="D46" s="740"/>
      <c r="E46" s="745" t="s">
        <v>627</v>
      </c>
      <c r="F46" s="746"/>
      <c r="G46" s="751" t="str">
        <f ca="1">IF(MISSIONS!$U$3=E46,"w", "")</f>
        <v/>
      </c>
      <c r="H46" s="746"/>
      <c r="I46" s="746"/>
      <c r="J46" s="746"/>
      <c r="K46" s="746"/>
      <c r="L46" s="746"/>
      <c r="M46" s="746"/>
      <c r="N46" s="746"/>
      <c r="O46" s="746"/>
      <c r="P46" s="746"/>
      <c r="Q46" s="746"/>
      <c r="R46" s="746"/>
      <c r="S46" s="746"/>
      <c r="T46" s="746"/>
      <c r="U46" s="746"/>
      <c r="V46" s="746"/>
      <c r="W46" s="746"/>
      <c r="X46" s="746"/>
      <c r="Y46" s="746"/>
      <c r="Z46" s="746"/>
      <c r="AA46" s="746"/>
      <c r="AB46" s="746"/>
      <c r="AC46" s="746"/>
      <c r="AD46" s="746"/>
      <c r="AE46" s="746"/>
      <c r="AF46" s="751" t="str">
        <f ca="1">IF(MISSIONS!$U$3=E46,"v", "")</f>
        <v/>
      </c>
      <c r="AG46" s="746"/>
      <c r="AH46" s="748" t="s">
        <v>627</v>
      </c>
      <c r="AI46" s="740"/>
      <c r="AJ46" s="746"/>
      <c r="AK46" s="746"/>
      <c r="AL46" s="746"/>
      <c r="AM46" s="746"/>
      <c r="AN46" s="746"/>
      <c r="AO46" s="746"/>
      <c r="AP46" s="746"/>
      <c r="AQ46" s="746"/>
      <c r="AR46" s="746"/>
      <c r="AS46" s="740"/>
      <c r="AT46" s="746"/>
      <c r="AU46" s="745"/>
      <c r="AV46" s="745"/>
      <c r="AW46" s="748" t="s">
        <v>324</v>
      </c>
      <c r="AX46" s="749"/>
      <c r="AY46" s="745"/>
      <c r="AZ46" s="745"/>
      <c r="BA46" s="745"/>
      <c r="BB46" s="748" t="s">
        <v>81</v>
      </c>
      <c r="BC46" s="749"/>
      <c r="BD46" s="746"/>
      <c r="BE46" s="745"/>
      <c r="BF46" s="745"/>
      <c r="BG46" s="748" t="str">
        <f>MISSIONS!$CD$82</f>
        <v>ONE</v>
      </c>
      <c r="BH46" s="749"/>
      <c r="BI46" s="746"/>
      <c r="BJ46" s="745"/>
      <c r="BK46" s="745"/>
      <c r="BL46" s="748" t="str">
        <f>MISSIONS!$CD$90</f>
        <v>FOUR</v>
      </c>
      <c r="BM46" s="749"/>
      <c r="BN46" s="746"/>
      <c r="BO46" s="745"/>
      <c r="BP46" s="745"/>
      <c r="BQ46" s="748" t="str">
        <f>MISSIONS!$CD$98</f>
        <v>EIGHT</v>
      </c>
      <c r="BR46" s="749"/>
      <c r="BS46" s="749"/>
      <c r="BT46" s="746"/>
      <c r="BU46" s="745"/>
      <c r="BV46" s="746"/>
      <c r="BW46" s="748" t="s">
        <v>1271</v>
      </c>
      <c r="BX46" s="740"/>
      <c r="BY46" s="740"/>
      <c r="CC46" s="744"/>
      <c r="CS46" s="743" t="s">
        <v>1270</v>
      </c>
      <c r="CV46" s="750" t="s">
        <v>1270</v>
      </c>
      <c r="DG46" s="742"/>
      <c r="DH46" s="732"/>
      <c r="DT46" s="743" t="s">
        <v>1270</v>
      </c>
    </row>
    <row r="47" spans="1:124" ht="17.100000000000001" customHeight="1" x14ac:dyDescent="0.15">
      <c r="C47" s="740"/>
      <c r="D47" s="740"/>
      <c r="E47" s="745" t="s">
        <v>628</v>
      </c>
      <c r="F47" s="746"/>
      <c r="G47" s="751" t="str">
        <f ca="1">IF(MISSIONS!$U$3=E47,"w", "")</f>
        <v/>
      </c>
      <c r="H47" s="746"/>
      <c r="I47" s="746"/>
      <c r="J47" s="746"/>
      <c r="K47" s="746"/>
      <c r="L47" s="746"/>
      <c r="M47" s="746"/>
      <c r="N47" s="746"/>
      <c r="O47" s="746"/>
      <c r="P47" s="746"/>
      <c r="Q47" s="746"/>
      <c r="R47" s="746"/>
      <c r="S47" s="746"/>
      <c r="T47" s="746"/>
      <c r="U47" s="746"/>
      <c r="V47" s="746"/>
      <c r="W47" s="746"/>
      <c r="X47" s="746"/>
      <c r="Y47" s="746"/>
      <c r="Z47" s="746"/>
      <c r="AA47" s="746"/>
      <c r="AB47" s="746"/>
      <c r="AC47" s="746"/>
      <c r="AD47" s="746"/>
      <c r="AE47" s="746"/>
      <c r="AF47" s="751" t="str">
        <f ca="1">IF(MISSIONS!$U$3=E47,"v", "")</f>
        <v/>
      </c>
      <c r="AG47" s="746"/>
      <c r="AH47" s="748" t="s">
        <v>628</v>
      </c>
      <c r="AI47" s="740"/>
      <c r="AJ47" s="746"/>
      <c r="AK47" s="746"/>
      <c r="AL47" s="746"/>
      <c r="AM47" s="746"/>
      <c r="AN47" s="746"/>
      <c r="AO47" s="746"/>
      <c r="AP47" s="746"/>
      <c r="AQ47" s="746"/>
      <c r="AR47" s="746"/>
      <c r="AS47" s="740"/>
      <c r="AT47" s="745"/>
      <c r="AU47" s="745"/>
      <c r="AV47" s="745"/>
      <c r="AW47" s="745"/>
      <c r="AX47" s="749"/>
      <c r="AY47" s="745"/>
      <c r="AZ47" s="745"/>
      <c r="BA47" s="745"/>
      <c r="BB47" s="745"/>
      <c r="BC47" s="749"/>
      <c r="BD47" s="745"/>
      <c r="BE47" s="745"/>
      <c r="BF47" s="745"/>
      <c r="BG47" s="745"/>
      <c r="BH47" s="749"/>
      <c r="BI47" s="745"/>
      <c r="BJ47" s="745"/>
      <c r="BK47" s="745"/>
      <c r="BL47" s="745"/>
      <c r="BM47" s="749"/>
      <c r="BN47" s="745"/>
      <c r="BO47" s="745"/>
      <c r="BP47" s="745"/>
      <c r="BQ47" s="745"/>
      <c r="BR47" s="749"/>
      <c r="BS47" s="749"/>
      <c r="BT47" s="745"/>
      <c r="BU47" s="745"/>
      <c r="BV47" s="746"/>
      <c r="BW47" s="746"/>
      <c r="BX47" s="740"/>
      <c r="BY47" s="740"/>
      <c r="CC47" s="741" t="s">
        <v>231</v>
      </c>
      <c r="CD47" s="732" t="str">
        <f ca="1">_xlfn.IFS(  AND(MISSIONS!T11=PLANS!$A$1,MISSIONS!T10=100%),MISSIONS!D10&amp;" 100%",  ISBLANK(MISSIONS!E10),"",  MISSIONS!T11&lt;&gt;PLANS!$A$1, MISSIONS!D10&amp;" "&amp;MISSIONS!E10&amp;" 0%",TRUE,MISSIONS!D10&amp;" "&amp;MISSIONS!E10&amp;" "&amp;ROUND(MISSIONS!T10*100,0)&amp;"%")</f>
        <v/>
      </c>
      <c r="CK47" s="742" t="s">
        <v>231</v>
      </c>
      <c r="CL47" s="732" t="str">
        <f ca="1">_xlfn.IFS(
OR(ISBLANK(MISSIONS!X10),MISSIONS!AO10&lt;&gt;""),"",
MISSIONS!AN10=100%,MISSIONS!W10&amp;" 100%",
AND(MISSIONS!AN11&lt;PLANS!$A$1,MISSIONS!AN11&lt;&gt;""), MISSIONS!W10&amp;$CD$38&amp;" "&amp;MISSIONS!X10&amp;" "&amp;ROUND(MISSIONS!AN10*100,0)&amp;"%",
TRUE, MISSIONS!W10&amp;" "&amp;MISSIONS!X10&amp;" "&amp;ROUND(MISSIONS!AN10*100,0)&amp;"%")</f>
        <v/>
      </c>
      <c r="CS47" s="743" t="s">
        <v>1270</v>
      </c>
      <c r="CV47" s="741" t="s">
        <v>231</v>
      </c>
      <c r="CW47" s="732" t="str">
        <f>_xlfn.IFS(
ISBLANK(MISSIONS!AR10),"",
MISSIONS!BB10=100%,MISSIONS!AQ10&amp;" 100%",
TRUE, MISSIONS!AQ10&amp;" "&amp;MISSIONS!AR10&amp;" "&amp;ROUND(MISSIONS!BB10*100,0)&amp;"%")</f>
        <v/>
      </c>
      <c r="DD47" s="742" t="s">
        <v>231</v>
      </c>
      <c r="DE47" s="732" t="str">
        <f>_xlfn.IFS(
ISBLANK(MISSIONS!BD10),"",
MISSIONS!BN10=100%,MISSIONS!BC10&amp;" 100%",
TRUE, MISSIONS!BC10&amp;" "&amp;MISSIONS!BD10&amp;" "&amp;ROUND(MISSIONS!BN10*100,0)&amp;"%")</f>
        <v/>
      </c>
      <c r="DL47" s="742" t="s">
        <v>231</v>
      </c>
      <c r="DM47" s="732" t="str">
        <f>_xlfn.IFS(
ISBLANK(MISSIONS!BP10),"",
MISSIONS!BZ10=100%,MISSIONS!BO10&amp;" 100%",
TRUE, MISSIONS!BO10&amp;" "&amp;MISSIONS!BP10&amp;" "&amp;ROUND(MISSIONS!BZ10*100,0)&amp;"%")</f>
        <v/>
      </c>
      <c r="DT47" s="743" t="s">
        <v>1270</v>
      </c>
    </row>
    <row r="48" spans="1:124" ht="17.100000000000001" customHeight="1" x14ac:dyDescent="0.15">
      <c r="C48" s="740"/>
      <c r="D48" s="740"/>
      <c r="E48" s="745" t="s">
        <v>629</v>
      </c>
      <c r="F48" s="746"/>
      <c r="G48" s="751" t="str">
        <f ca="1">IF(MISSIONS!$U$3=E48,"w", "")</f>
        <v/>
      </c>
      <c r="H48" s="746"/>
      <c r="I48" s="746"/>
      <c r="J48" s="746"/>
      <c r="K48" s="746"/>
      <c r="L48" s="746"/>
      <c r="M48" s="746"/>
      <c r="N48" s="746"/>
      <c r="O48" s="746"/>
      <c r="P48" s="746"/>
      <c r="Q48" s="746"/>
      <c r="R48" s="746"/>
      <c r="S48" s="746"/>
      <c r="T48" s="746"/>
      <c r="U48" s="746"/>
      <c r="V48" s="746"/>
      <c r="W48" s="746"/>
      <c r="X48" s="746"/>
      <c r="Y48" s="746"/>
      <c r="Z48" s="746"/>
      <c r="AA48" s="746"/>
      <c r="AB48" s="746"/>
      <c r="AC48" s="746"/>
      <c r="AD48" s="746"/>
      <c r="AE48" s="746"/>
      <c r="AF48" s="751" t="str">
        <f ca="1">IF(MISSIONS!$U$3=E48,"v", "")</f>
        <v/>
      </c>
      <c r="AG48" s="746"/>
      <c r="AH48" s="748" t="s">
        <v>629</v>
      </c>
      <c r="AI48" s="740"/>
      <c r="AJ48" s="746"/>
      <c r="AK48" s="746"/>
      <c r="AL48" s="746"/>
      <c r="AM48" s="746"/>
      <c r="AN48" s="746"/>
      <c r="AO48" s="746"/>
      <c r="AP48" s="746"/>
      <c r="AQ48" s="746"/>
      <c r="AR48" s="746"/>
      <c r="AS48" s="740"/>
      <c r="AT48" s="745"/>
      <c r="AU48" s="745"/>
      <c r="AV48" s="745"/>
      <c r="AW48" s="745"/>
      <c r="AX48" s="749"/>
      <c r="AY48" s="745"/>
      <c r="AZ48" s="745"/>
      <c r="BA48" s="745"/>
      <c r="BB48" s="745"/>
      <c r="BC48" s="749"/>
      <c r="BD48" s="745"/>
      <c r="BE48" s="745"/>
      <c r="BF48" s="745"/>
      <c r="BG48" s="745"/>
      <c r="BH48" s="749"/>
      <c r="BI48" s="745"/>
      <c r="BJ48" s="745"/>
      <c r="BK48" s="745"/>
      <c r="BL48" s="745"/>
      <c r="BM48" s="749"/>
      <c r="BN48" s="745"/>
      <c r="BO48" s="745"/>
      <c r="BP48" s="745"/>
      <c r="BQ48" s="745"/>
      <c r="BR48" s="749"/>
      <c r="BS48" s="749"/>
      <c r="BT48" s="745"/>
      <c r="BU48" s="745"/>
      <c r="BV48" s="746"/>
      <c r="BW48" s="746"/>
      <c r="BX48" s="740"/>
      <c r="BY48" s="740"/>
      <c r="CC48" s="744"/>
      <c r="CS48" s="743" t="s">
        <v>1270</v>
      </c>
      <c r="CV48" s="750" t="s">
        <v>1270</v>
      </c>
      <c r="DG48" s="742"/>
      <c r="DH48" s="732"/>
      <c r="DT48" s="743" t="s">
        <v>1270</v>
      </c>
    </row>
    <row r="49" spans="3:124" ht="17.100000000000001" customHeight="1" x14ac:dyDescent="0.15">
      <c r="C49" s="740"/>
      <c r="D49" s="740"/>
      <c r="E49" s="745" t="s">
        <v>630</v>
      </c>
      <c r="F49" s="746"/>
      <c r="G49" s="751" t="str">
        <f ca="1">IF(MISSIONS!$U$3=E49,"w", "")</f>
        <v/>
      </c>
      <c r="H49" s="746"/>
      <c r="I49" s="746"/>
      <c r="J49" s="746"/>
      <c r="K49" s="746"/>
      <c r="L49" s="746"/>
      <c r="M49" s="746"/>
      <c r="N49" s="746"/>
      <c r="O49" s="746"/>
      <c r="P49" s="746"/>
      <c r="Q49" s="746"/>
      <c r="R49" s="746"/>
      <c r="S49" s="746"/>
      <c r="T49" s="746"/>
      <c r="U49" s="746"/>
      <c r="V49" s="746"/>
      <c r="W49" s="746"/>
      <c r="X49" s="746"/>
      <c r="Y49" s="746"/>
      <c r="Z49" s="746"/>
      <c r="AA49" s="746"/>
      <c r="AB49" s="746"/>
      <c r="AC49" s="746"/>
      <c r="AD49" s="746"/>
      <c r="AE49" s="746"/>
      <c r="AF49" s="751" t="str">
        <f ca="1">IF(MISSIONS!$U$3=E49,"v", "")</f>
        <v/>
      </c>
      <c r="AG49" s="746"/>
      <c r="AH49" s="748" t="s">
        <v>630</v>
      </c>
      <c r="AI49" s="740"/>
      <c r="AJ49" s="746"/>
      <c r="AK49" s="746"/>
      <c r="AL49" s="746"/>
      <c r="AM49" s="746"/>
      <c r="AN49" s="746"/>
      <c r="AO49" s="746"/>
      <c r="AP49" s="746"/>
      <c r="AQ49" s="746"/>
      <c r="AR49" s="746"/>
      <c r="AS49" s="740"/>
      <c r="AT49" s="745"/>
      <c r="AU49" s="745"/>
      <c r="AV49" s="745"/>
      <c r="AW49" s="745"/>
      <c r="AX49" s="749"/>
      <c r="AY49" s="745"/>
      <c r="AZ49" s="745"/>
      <c r="BA49" s="745"/>
      <c r="BB49" s="745"/>
      <c r="BC49" s="749"/>
      <c r="BD49" s="745"/>
      <c r="BE49" s="745"/>
      <c r="BF49" s="745"/>
      <c r="BG49" s="745"/>
      <c r="BH49" s="749"/>
      <c r="BI49" s="745"/>
      <c r="BJ49" s="745"/>
      <c r="BK49" s="745"/>
      <c r="BL49" s="745"/>
      <c r="BM49" s="749"/>
      <c r="BN49" s="745"/>
      <c r="BO49" s="745"/>
      <c r="BP49" s="745"/>
      <c r="BQ49" s="745"/>
      <c r="BR49" s="749"/>
      <c r="BS49" s="749"/>
      <c r="BT49" s="745"/>
      <c r="BU49" s="745"/>
      <c r="BV49" s="746"/>
      <c r="BW49" s="746"/>
      <c r="BX49" s="740"/>
      <c r="BY49" s="740"/>
      <c r="CC49" s="741" t="s">
        <v>231</v>
      </c>
      <c r="CD49" s="732" t="str">
        <f ca="1">_xlfn.IFS(  AND(MISSIONS!T13=PLANS!$A$1,MISSIONS!T12=100%),MISSIONS!D12&amp;" 100%",  ISBLANK(MISSIONS!E12),"",  MISSIONS!T13&lt;&gt;PLANS!$A$1, MISSIONS!D12&amp;" "&amp;MISSIONS!E12&amp;" 0%",TRUE,MISSIONS!D12&amp;" "&amp;MISSIONS!E12&amp;" "&amp;ROUND(MISSIONS!T12*100,0)&amp;"%")</f>
        <v/>
      </c>
      <c r="CK49" s="742" t="s">
        <v>231</v>
      </c>
      <c r="CL49" s="732" t="str">
        <f ca="1">_xlfn.IFS(
OR(ISBLANK(MISSIONS!X12),MISSIONS!AO12&lt;&gt;""),"",
MISSIONS!AN12=100%,MISSIONS!W12&amp;" 100%",
AND(MISSIONS!AN13&lt;PLANS!$A$1,MISSIONS!AN13&lt;&gt;""), MISSIONS!W12&amp;$CD$38&amp;" "&amp;MISSIONS!X12&amp;" "&amp;ROUND(MISSIONS!AN12*100,0)&amp;"%",
TRUE, MISSIONS!W12&amp;" "&amp;MISSIONS!X12&amp;" "&amp;ROUND(MISSIONS!AN12*100,0)&amp;"%")</f>
        <v/>
      </c>
      <c r="CS49" s="743" t="s">
        <v>1270</v>
      </c>
      <c r="CV49" s="741" t="s">
        <v>231</v>
      </c>
      <c r="CW49" s="732" t="str">
        <f>_xlfn.IFS(
ISBLANK(MISSIONS!AR12),"",
MISSIONS!BB12=100%,MISSIONS!AQ12&amp;" 100%",
TRUE, MISSIONS!AQ12&amp;" "&amp;MISSIONS!AR12&amp;" "&amp;ROUND(MISSIONS!BB12*100,0)&amp;"%")</f>
        <v/>
      </c>
      <c r="DD49" s="742" t="s">
        <v>231</v>
      </c>
      <c r="DE49" s="732" t="str">
        <f>_xlfn.IFS(
ISBLANK(MISSIONS!BD12),"",
MISSIONS!BN12=100%,MISSIONS!BC12&amp;" 100%",
TRUE, MISSIONS!BC12&amp;" "&amp;MISSIONS!BD12&amp;" "&amp;ROUND(MISSIONS!BN12*100,0)&amp;"%")</f>
        <v/>
      </c>
      <c r="DG49" s="742"/>
      <c r="DH49" s="732"/>
      <c r="DL49" s="742" t="s">
        <v>231</v>
      </c>
      <c r="DM49" s="732" t="str">
        <f>_xlfn.IFS(
ISBLANK(MISSIONS!BP12),"",
MISSIONS!BZ12=100%,MISSIONS!BO12&amp;" 100%",
TRUE, MISSIONS!BO12&amp;" "&amp;MISSIONS!BP12&amp;" "&amp;ROUND(MISSIONS!BZ12*100,0)&amp;"%")</f>
        <v/>
      </c>
      <c r="DT49" s="743" t="s">
        <v>1270</v>
      </c>
    </row>
    <row r="50" spans="3:124" ht="17.100000000000001" customHeight="1" x14ac:dyDescent="0.15">
      <c r="C50" s="740"/>
      <c r="D50" s="740"/>
      <c r="E50" s="745" t="s">
        <v>631</v>
      </c>
      <c r="F50" s="746"/>
      <c r="G50" s="751" t="str">
        <f ca="1">IF(MISSIONS!$U$3=E50,"w", "")</f>
        <v/>
      </c>
      <c r="H50" s="746"/>
      <c r="I50" s="746"/>
      <c r="J50" s="746"/>
      <c r="K50" s="746"/>
      <c r="L50" s="746"/>
      <c r="M50" s="746"/>
      <c r="N50" s="746"/>
      <c r="O50" s="746"/>
      <c r="P50" s="746"/>
      <c r="Q50" s="746"/>
      <c r="R50" s="746"/>
      <c r="S50" s="746"/>
      <c r="T50" s="746"/>
      <c r="U50" s="746"/>
      <c r="V50" s="746"/>
      <c r="W50" s="746"/>
      <c r="X50" s="746"/>
      <c r="Y50" s="746"/>
      <c r="Z50" s="746"/>
      <c r="AA50" s="746"/>
      <c r="AB50" s="746"/>
      <c r="AC50" s="746"/>
      <c r="AD50" s="746"/>
      <c r="AE50" s="746"/>
      <c r="AF50" s="751" t="str">
        <f ca="1">IF(MISSIONS!$U$3=E50,"v", "")</f>
        <v/>
      </c>
      <c r="AG50" s="746"/>
      <c r="AH50" s="748" t="s">
        <v>631</v>
      </c>
      <c r="AI50" s="740"/>
      <c r="AJ50" s="746"/>
      <c r="AK50" s="746"/>
      <c r="AL50" s="746"/>
      <c r="AM50" s="746"/>
      <c r="AN50" s="746"/>
      <c r="AO50" s="746"/>
      <c r="AP50" s="746"/>
      <c r="AQ50" s="746"/>
      <c r="AR50" s="746"/>
      <c r="AS50" s="740"/>
      <c r="AT50" s="745"/>
      <c r="AU50" s="745"/>
      <c r="AV50" s="745"/>
      <c r="AW50" s="745"/>
      <c r="AX50" s="749"/>
      <c r="AY50" s="745"/>
      <c r="AZ50" s="745"/>
      <c r="BA50" s="745"/>
      <c r="BB50" s="745"/>
      <c r="BC50" s="749"/>
      <c r="BD50" s="745"/>
      <c r="BE50" s="745"/>
      <c r="BF50" s="745"/>
      <c r="BG50" s="745"/>
      <c r="BH50" s="749"/>
      <c r="BI50" s="745"/>
      <c r="BJ50" s="745"/>
      <c r="BK50" s="745"/>
      <c r="BL50" s="745"/>
      <c r="BM50" s="749"/>
      <c r="BN50" s="745"/>
      <c r="BO50" s="745"/>
      <c r="BP50" s="745"/>
      <c r="BQ50" s="745"/>
      <c r="BR50" s="749"/>
      <c r="BS50" s="749"/>
      <c r="BT50" s="745"/>
      <c r="BU50" s="745"/>
      <c r="BV50" s="746"/>
      <c r="BW50" s="746"/>
      <c r="BX50" s="740"/>
      <c r="BY50" s="740"/>
      <c r="CC50" s="744"/>
      <c r="CS50" s="743" t="s">
        <v>1270</v>
      </c>
      <c r="CV50" s="750" t="s">
        <v>1270</v>
      </c>
      <c r="DG50" s="742"/>
      <c r="DH50" s="732"/>
      <c r="DT50" s="743" t="s">
        <v>1270</v>
      </c>
    </row>
    <row r="51" spans="3:124" ht="17.100000000000001" customHeight="1" x14ac:dyDescent="0.15">
      <c r="C51" s="740"/>
      <c r="D51" s="740"/>
      <c r="E51" s="745" t="s">
        <v>632</v>
      </c>
      <c r="F51" s="746"/>
      <c r="G51" s="751" t="str">
        <f ca="1">IF(MISSIONS!$U$3=E51,"w", "")</f>
        <v/>
      </c>
      <c r="H51" s="746"/>
      <c r="I51" s="746"/>
      <c r="J51" s="746"/>
      <c r="K51" s="746"/>
      <c r="L51" s="746"/>
      <c r="M51" s="746"/>
      <c r="N51" s="746"/>
      <c r="O51" s="746"/>
      <c r="P51" s="746"/>
      <c r="Q51" s="746"/>
      <c r="R51" s="746"/>
      <c r="S51" s="746"/>
      <c r="T51" s="746"/>
      <c r="U51" s="746"/>
      <c r="V51" s="746"/>
      <c r="W51" s="746"/>
      <c r="X51" s="746"/>
      <c r="Y51" s="746"/>
      <c r="Z51" s="746"/>
      <c r="AA51" s="746"/>
      <c r="AB51" s="746"/>
      <c r="AC51" s="746"/>
      <c r="AD51" s="746"/>
      <c r="AE51" s="746"/>
      <c r="AF51" s="751" t="str">
        <f ca="1">IF(MISSIONS!$U$3=E51,"v", "")</f>
        <v/>
      </c>
      <c r="AG51" s="746"/>
      <c r="AH51" s="748" t="s">
        <v>632</v>
      </c>
      <c r="AI51" s="740"/>
      <c r="AJ51" s="746"/>
      <c r="AK51" s="746"/>
      <c r="AL51" s="746"/>
      <c r="AM51" s="746"/>
      <c r="AN51" s="746"/>
      <c r="AO51" s="746"/>
      <c r="AP51" s="746"/>
      <c r="AQ51" s="746"/>
      <c r="AR51" s="746"/>
      <c r="AS51" s="740"/>
      <c r="AT51" s="745"/>
      <c r="AU51" s="745"/>
      <c r="AV51" s="745"/>
      <c r="AW51" s="745"/>
      <c r="AX51" s="749"/>
      <c r="AY51" s="745"/>
      <c r="AZ51" s="745"/>
      <c r="BA51" s="745"/>
      <c r="BB51" s="745"/>
      <c r="BC51" s="749"/>
      <c r="BD51" s="745"/>
      <c r="BE51" s="745"/>
      <c r="BF51" s="745"/>
      <c r="BG51" s="745"/>
      <c r="BH51" s="749"/>
      <c r="BI51" s="745"/>
      <c r="BJ51" s="745"/>
      <c r="BK51" s="745"/>
      <c r="BL51" s="745"/>
      <c r="BM51" s="749"/>
      <c r="BN51" s="745"/>
      <c r="BO51" s="745"/>
      <c r="BP51" s="745"/>
      <c r="BQ51" s="745"/>
      <c r="BR51" s="749"/>
      <c r="BS51" s="749"/>
      <c r="BT51" s="749"/>
      <c r="BU51" s="749"/>
      <c r="BV51" s="740"/>
      <c r="BW51" s="740"/>
      <c r="BX51" s="740"/>
      <c r="BY51" s="740"/>
      <c r="CC51" s="741" t="s">
        <v>231</v>
      </c>
      <c r="CD51" s="732" t="str">
        <f ca="1">_xlfn.IFS(  AND(MISSIONS!T15=MISSIONS!$U$3,MISSIONS!T14=100%),MISSIONS!D14&amp;" 100%",  ISBLANK(MISSIONS!E14),"",  MISSIONS!T15&lt;&gt;MISSIONS!$U$3, MISSIONS!D14&amp;" "&amp;MISSIONS!E14&amp;" 0%",TRUE,MISSIONS!D14&amp;" "&amp;MISSIONS!E14&amp;" "&amp;ROUND(MISSIONS!T14*100,0)&amp;"%")</f>
        <v>W-1 EXAMPLE TITLE: example details.  0%</v>
      </c>
      <c r="CK51" s="742" t="s">
        <v>231</v>
      </c>
      <c r="CL51" s="732" t="str">
        <f ca="1">_xlfn.IFS(
OR(ISBLANK(MISSIONS!X14),MISSIONS!AO14&lt;&gt;""),"",
MISSIONS!AN14=100%,MISSIONS!W14&amp;" 100%",
AND(MISSIONS!AN15&lt;PLANS!$A$1,MISSIONS!AN15&lt;&gt;""), MISSIONS!W14&amp;$CD$38&amp;" "&amp;MISSIONS!X14&amp;" "&amp;ROUND(MISSIONS!AN14*100,0)&amp;"%",
TRUE, MISSIONS!W14&amp;" "&amp;MISSIONS!X14&amp;" "&amp;ROUND(MISSIONS!AN14*100,0)&amp;"%")</f>
        <v>2-1 EXAMPLE TITLE: example details.  0%</v>
      </c>
      <c r="CS51" s="743" t="s">
        <v>1270</v>
      </c>
      <c r="CV51" s="741" t="s">
        <v>231</v>
      </c>
      <c r="CW51" s="732" t="str">
        <f>_xlfn.IFS(
ISBLANK(MISSIONS!AR14),"",
MISSIONS!BB14=100%,MISSIONS!AQ14&amp;" 100%",
TRUE, MISSIONS!AQ14&amp;" "&amp;MISSIONS!AR14&amp;" "&amp;ROUND(MISSIONS!BB14*100,0)&amp;"%")</f>
        <v/>
      </c>
      <c r="DD51" s="742" t="s">
        <v>231</v>
      </c>
      <c r="DE51" s="732" t="str">
        <f>_xlfn.IFS(
ISBLANK(MISSIONS!BD14),"",
MISSIONS!BN14=100%,MISSIONS!BC14&amp;" 100%",
TRUE, MISSIONS!BC14&amp;" "&amp;MISSIONS!BD14&amp;" "&amp;ROUND(MISSIONS!BN14*100,0)&amp;"%")</f>
        <v/>
      </c>
      <c r="DG51" s="742"/>
      <c r="DH51" s="732"/>
      <c r="DL51" s="742" t="s">
        <v>231</v>
      </c>
      <c r="DM51" s="732" t="str">
        <f>_xlfn.IFS(
ISBLANK(MISSIONS!BP14),"",
MISSIONS!BZ14=100%,MISSIONS!BO14&amp;" 100%",
TRUE, MISSIONS!BO14&amp;" "&amp;MISSIONS!BP14&amp;" "&amp;ROUND(MISSIONS!BZ14*100,0)&amp;"%")</f>
        <v/>
      </c>
      <c r="DT51" s="743" t="s">
        <v>1270</v>
      </c>
    </row>
    <row r="52" spans="3:124" ht="17.100000000000001" customHeight="1" x14ac:dyDescent="0.15">
      <c r="C52" s="740"/>
      <c r="D52" s="740"/>
      <c r="E52" s="749"/>
      <c r="F52" s="740"/>
      <c r="G52" s="740"/>
      <c r="H52" s="740"/>
      <c r="I52" s="740"/>
      <c r="J52" s="740"/>
      <c r="K52" s="740"/>
      <c r="L52" s="740"/>
      <c r="M52" s="740"/>
      <c r="N52" s="740"/>
      <c r="O52" s="740"/>
      <c r="P52" s="740"/>
      <c r="Q52" s="740"/>
      <c r="R52" s="740"/>
      <c r="S52" s="740"/>
      <c r="T52" s="740"/>
      <c r="U52" s="740"/>
      <c r="V52" s="740"/>
      <c r="W52" s="740"/>
      <c r="X52" s="740"/>
      <c r="Y52" s="740"/>
      <c r="Z52" s="740"/>
      <c r="AA52" s="740"/>
      <c r="AB52" s="740"/>
      <c r="AC52" s="740"/>
      <c r="AD52" s="740"/>
      <c r="AE52" s="740"/>
      <c r="AF52" s="740"/>
      <c r="AG52" s="740"/>
      <c r="AH52" s="740"/>
      <c r="AI52" s="740"/>
      <c r="AJ52" s="746"/>
      <c r="AK52" s="746"/>
      <c r="AL52" s="746"/>
      <c r="AM52" s="746"/>
      <c r="AN52" s="746"/>
      <c r="AO52" s="746"/>
      <c r="AP52" s="746"/>
      <c r="AQ52" s="746"/>
      <c r="AR52" s="746"/>
      <c r="AS52" s="740"/>
      <c r="AT52" s="749"/>
      <c r="AU52" s="749"/>
      <c r="AV52" s="749"/>
      <c r="AW52" s="749"/>
      <c r="AX52" s="749"/>
      <c r="AY52" s="749"/>
      <c r="AZ52" s="749"/>
      <c r="BA52" s="749"/>
      <c r="BB52" s="749"/>
      <c r="BC52" s="749"/>
      <c r="BD52" s="745"/>
      <c r="BE52" s="745"/>
      <c r="BF52" s="745"/>
      <c r="BG52" s="745"/>
      <c r="BH52" s="749"/>
      <c r="BI52" s="745"/>
      <c r="BJ52" s="745"/>
      <c r="BK52" s="745"/>
      <c r="BL52" s="745"/>
      <c r="BM52" s="749"/>
      <c r="BN52" s="745"/>
      <c r="BO52" s="745"/>
      <c r="BP52" s="745"/>
      <c r="BQ52" s="745"/>
      <c r="BR52" s="749"/>
      <c r="BS52" s="749"/>
      <c r="BT52" s="746"/>
      <c r="BU52" s="745"/>
      <c r="BV52" s="746"/>
      <c r="BW52" s="748" t="s">
        <v>1305</v>
      </c>
      <c r="BX52" s="740"/>
      <c r="BY52" s="740"/>
      <c r="CC52" s="744"/>
      <c r="CS52" s="743" t="s">
        <v>1270</v>
      </c>
      <c r="CV52" s="750" t="s">
        <v>1270</v>
      </c>
      <c r="DG52" s="742"/>
      <c r="DH52" s="732"/>
      <c r="DT52" s="743" t="s">
        <v>1270</v>
      </c>
    </row>
    <row r="53" spans="3:124" ht="17.100000000000001" customHeight="1" x14ac:dyDescent="0.15">
      <c r="C53" s="740"/>
      <c r="D53" s="740"/>
      <c r="E53" s="749"/>
      <c r="F53" s="740"/>
      <c r="G53" s="740"/>
      <c r="H53" s="740"/>
      <c r="I53" s="745" t="s">
        <v>1297</v>
      </c>
      <c r="J53" s="746"/>
      <c r="K53" s="746"/>
      <c r="L53" s="746"/>
      <c r="M53" s="746"/>
      <c r="N53" s="746"/>
      <c r="O53" s="746"/>
      <c r="P53" s="746"/>
      <c r="Q53" s="740"/>
      <c r="R53" s="746"/>
      <c r="S53" s="746"/>
      <c r="T53" s="746"/>
      <c r="U53" s="746" t="s">
        <v>1508</v>
      </c>
      <c r="V53" s="747"/>
      <c r="W53" s="746"/>
      <c r="X53" s="746"/>
      <c r="Y53" s="746"/>
      <c r="Z53" s="740"/>
      <c r="AA53" s="745" t="s">
        <v>1298</v>
      </c>
      <c r="AB53" s="746"/>
      <c r="AC53" s="746"/>
      <c r="AD53" s="746"/>
      <c r="AE53" s="746"/>
      <c r="AF53" s="746"/>
      <c r="AG53" s="746"/>
      <c r="AH53" s="746"/>
      <c r="AI53" s="740"/>
      <c r="AJ53" s="746"/>
      <c r="AK53" s="746"/>
      <c r="AL53" s="746"/>
      <c r="AM53" s="746"/>
      <c r="AN53" s="746"/>
      <c r="AO53" s="746"/>
      <c r="AP53" s="746"/>
      <c r="AQ53" s="746"/>
      <c r="AR53" s="746"/>
      <c r="AS53" s="740"/>
      <c r="AT53" s="746"/>
      <c r="AU53" s="745"/>
      <c r="AV53" s="745"/>
      <c r="AW53" s="748" t="s">
        <v>1110</v>
      </c>
      <c r="AX53" s="749"/>
      <c r="AY53" s="745"/>
      <c r="AZ53" s="745"/>
      <c r="BA53" s="745"/>
      <c r="BB53" s="748" t="s">
        <v>90</v>
      </c>
      <c r="BC53" s="749"/>
      <c r="BD53" s="745"/>
      <c r="BE53" s="745"/>
      <c r="BF53" s="745"/>
      <c r="BG53" s="745"/>
      <c r="BH53" s="749"/>
      <c r="BI53" s="745"/>
      <c r="BJ53" s="745"/>
      <c r="BK53" s="745"/>
      <c r="BL53" s="745"/>
      <c r="BM53" s="749"/>
      <c r="BN53" s="745"/>
      <c r="BO53" s="745"/>
      <c r="BP53" s="745"/>
      <c r="BQ53" s="745"/>
      <c r="BR53" s="749"/>
      <c r="BS53" s="749"/>
      <c r="BT53" s="745"/>
      <c r="BU53" s="745"/>
      <c r="BV53" s="746"/>
      <c r="BW53" s="746"/>
      <c r="BX53" s="740"/>
      <c r="BY53" s="740"/>
      <c r="CC53" s="741" t="s">
        <v>231</v>
      </c>
      <c r="CD53" s="732" t="str">
        <f ca="1">_xlfn.IFS(  AND(MISSIONS!T17=MISSIONS!$U$3,MISSIONS!T16=100%),MISSIONS!D16&amp;" 100%",  ISBLANK(MISSIONS!E16),"",  MISSIONS!T17&lt;&gt;MISSIONS!$U$3, MISSIONS!D16&amp;" "&amp;MISSIONS!E16&amp;" 0%",TRUE,MISSIONS!D16&amp;" "&amp;MISSIONS!E16&amp;" "&amp;ROUND(MISSIONS!T16*100,0)&amp;"%")</f>
        <v/>
      </c>
      <c r="CK53" s="742" t="s">
        <v>231</v>
      </c>
      <c r="CL53" s="732" t="str">
        <f ca="1">_xlfn.IFS(
OR(ISBLANK(MISSIONS!X16),MISSIONS!AO16&lt;&gt;""),"",
MISSIONS!AN16=100%,MISSIONS!W16&amp;" 100%",
AND(MISSIONS!AN17&lt;PLANS!$A$1,MISSIONS!AN17&lt;&gt;""), MISSIONS!W16&amp;$CD$38&amp;" "&amp;MISSIONS!X16&amp;" "&amp;ROUND(MISSIONS!AN16*100,0)&amp;"%",
TRUE, MISSIONS!W16&amp;" "&amp;MISSIONS!X16&amp;" "&amp;ROUND(MISSIONS!AN16*100,0)&amp;"%")</f>
        <v/>
      </c>
      <c r="CS53" s="743" t="s">
        <v>1270</v>
      </c>
      <c r="CV53" s="741" t="s">
        <v>231</v>
      </c>
      <c r="CW53" s="732" t="str">
        <f>_xlfn.IFS(
ISBLANK(MISSIONS!AR16),"",
MISSIONS!BB16=100%,MISSIONS!AQ16&amp;" 100%",
TRUE, MISSIONS!AQ16&amp;" "&amp;MISSIONS!AR16&amp;" "&amp;ROUND(MISSIONS!BB16*100,0)&amp;"%")</f>
        <v/>
      </c>
      <c r="DD53" s="742" t="s">
        <v>231</v>
      </c>
      <c r="DE53" s="732" t="str">
        <f>_xlfn.IFS(
ISBLANK(MISSIONS!BD16),"",
MISSIONS!BN16=100%,MISSIONS!BC16&amp;" 100%",
TRUE, MISSIONS!BC16&amp;" "&amp;MISSIONS!BD16&amp;" "&amp;ROUND(MISSIONS!BN16*100,0)&amp;"%")</f>
        <v/>
      </c>
      <c r="DG53" s="742"/>
      <c r="DH53" s="732"/>
      <c r="DL53" s="742" t="s">
        <v>231</v>
      </c>
      <c r="DM53" s="732" t="str">
        <f>_xlfn.IFS(
ISBLANK(MISSIONS!BP16),"",
MISSIONS!BZ16=100%,MISSIONS!BO16&amp;" 100%",
TRUE, MISSIONS!BO16&amp;" "&amp;MISSIONS!BP16&amp;" "&amp;ROUND(MISSIONS!BZ16*100,0)&amp;"%")</f>
        <v/>
      </c>
      <c r="DT53" s="743" t="s">
        <v>1270</v>
      </c>
    </row>
    <row r="54" spans="3:124" ht="17.100000000000001" customHeight="1" x14ac:dyDescent="0.15">
      <c r="C54" s="740"/>
      <c r="D54" s="740"/>
      <c r="E54" s="749"/>
      <c r="F54" s="740"/>
      <c r="G54" s="740"/>
      <c r="H54" s="740"/>
      <c r="I54" s="740"/>
      <c r="J54" s="740"/>
      <c r="K54" s="740"/>
      <c r="L54" s="740"/>
      <c r="M54" s="740"/>
      <c r="N54" s="740"/>
      <c r="O54" s="740"/>
      <c r="P54" s="740"/>
      <c r="Q54" s="740"/>
      <c r="R54" s="740"/>
      <c r="S54" s="740"/>
      <c r="T54" s="740"/>
      <c r="U54" s="740"/>
      <c r="V54" s="740"/>
      <c r="W54" s="740"/>
      <c r="X54" s="740"/>
      <c r="Y54" s="740"/>
      <c r="Z54" s="740"/>
      <c r="AA54" s="740"/>
      <c r="AB54" s="740"/>
      <c r="AC54" s="740"/>
      <c r="AD54" s="740"/>
      <c r="AE54" s="740"/>
      <c r="AF54" s="740"/>
      <c r="AG54" s="740"/>
      <c r="AH54" s="740"/>
      <c r="AI54" s="740"/>
      <c r="AJ54" s="746"/>
      <c r="AK54" s="746"/>
      <c r="AL54" s="746"/>
      <c r="AM54" s="746"/>
      <c r="AN54" s="746"/>
      <c r="AO54" s="746"/>
      <c r="AP54" s="746"/>
      <c r="AQ54" s="746"/>
      <c r="AR54" s="746"/>
      <c r="AS54" s="740"/>
      <c r="AT54" s="745"/>
      <c r="AU54" s="745"/>
      <c r="AV54" s="745"/>
      <c r="AW54" s="745"/>
      <c r="AX54" s="749"/>
      <c r="AY54" s="745"/>
      <c r="AZ54" s="745"/>
      <c r="BA54" s="745"/>
      <c r="BB54" s="745"/>
      <c r="BC54" s="749"/>
      <c r="BD54" s="745"/>
      <c r="BE54" s="745"/>
      <c r="BF54" s="745"/>
      <c r="BG54" s="745"/>
      <c r="BH54" s="749"/>
      <c r="BI54" s="745"/>
      <c r="BJ54" s="745"/>
      <c r="BK54" s="745"/>
      <c r="BL54" s="745"/>
      <c r="BM54" s="749"/>
      <c r="BN54" s="745"/>
      <c r="BO54" s="745"/>
      <c r="BP54" s="745"/>
      <c r="BQ54" s="745"/>
      <c r="BR54" s="749"/>
      <c r="BS54" s="749"/>
      <c r="BT54" s="745"/>
      <c r="BU54" s="745"/>
      <c r="BV54" s="746"/>
      <c r="BW54" s="746"/>
      <c r="BX54" s="740"/>
      <c r="BY54" s="740"/>
      <c r="CC54" s="744"/>
      <c r="CS54" s="743" t="s">
        <v>1270</v>
      </c>
      <c r="CV54" s="750" t="s">
        <v>1270</v>
      </c>
      <c r="DG54" s="721"/>
      <c r="DH54" s="721"/>
      <c r="DT54" s="743" t="s">
        <v>1270</v>
      </c>
    </row>
    <row r="55" spans="3:124" ht="17.100000000000001" customHeight="1" x14ac:dyDescent="0.15">
      <c r="C55" s="740"/>
      <c r="D55" s="740"/>
      <c r="E55" s="745" t="s">
        <v>126</v>
      </c>
      <c r="F55" s="746"/>
      <c r="G55" s="746"/>
      <c r="H55" s="740"/>
      <c r="I55" s="746"/>
      <c r="J55" s="746"/>
      <c r="K55" s="746"/>
      <c r="L55" s="746"/>
      <c r="M55" s="746"/>
      <c r="N55" s="746"/>
      <c r="O55" s="746"/>
      <c r="P55" s="746"/>
      <c r="Q55" s="740"/>
      <c r="R55" s="746"/>
      <c r="S55" s="746"/>
      <c r="T55" s="746"/>
      <c r="U55" s="746"/>
      <c r="V55" s="746"/>
      <c r="W55" s="746"/>
      <c r="X55" s="746"/>
      <c r="Y55" s="746"/>
      <c r="Z55" s="740"/>
      <c r="AA55" s="746"/>
      <c r="AB55" s="746"/>
      <c r="AC55" s="746"/>
      <c r="AD55" s="746"/>
      <c r="AE55" s="746"/>
      <c r="AF55" s="746"/>
      <c r="AG55" s="746"/>
      <c r="AH55" s="746"/>
      <c r="AI55" s="740"/>
      <c r="AJ55" s="746"/>
      <c r="AK55" s="746"/>
      <c r="AL55" s="746"/>
      <c r="AM55" s="746"/>
      <c r="AN55" s="746"/>
      <c r="AO55" s="746"/>
      <c r="AP55" s="746"/>
      <c r="AQ55" s="746"/>
      <c r="AR55" s="746"/>
      <c r="AS55" s="740"/>
      <c r="AT55" s="745"/>
      <c r="AU55" s="745"/>
      <c r="AV55" s="745"/>
      <c r="AW55" s="745"/>
      <c r="AX55" s="749"/>
      <c r="AY55" s="745"/>
      <c r="AZ55" s="745"/>
      <c r="BA55" s="745"/>
      <c r="BB55" s="745"/>
      <c r="BC55" s="749"/>
      <c r="BD55" s="749"/>
      <c r="BE55" s="749"/>
      <c r="BF55" s="749"/>
      <c r="BG55" s="749"/>
      <c r="BH55" s="749"/>
      <c r="BI55" s="749"/>
      <c r="BJ55" s="749"/>
      <c r="BK55" s="749"/>
      <c r="BL55" s="749"/>
      <c r="BM55" s="749"/>
      <c r="BN55" s="749"/>
      <c r="BO55" s="749"/>
      <c r="BP55" s="749"/>
      <c r="BQ55" s="749"/>
      <c r="BR55" s="749"/>
      <c r="BS55" s="749"/>
      <c r="BT55" s="745"/>
      <c r="BU55" s="745"/>
      <c r="BV55" s="746"/>
      <c r="BW55" s="746"/>
      <c r="BX55" s="740"/>
      <c r="BY55" s="740"/>
      <c r="CC55" s="741" t="s">
        <v>231</v>
      </c>
      <c r="CD55" s="732" t="str">
        <f ca="1">_xlfn.IFS(  AND(MISSIONS!T19=MISSIONS!$U$3,MISSIONS!T18=100%),MISSIONS!D18&amp;" 100%",  ISBLANK(MISSIONS!E18),"",  MISSIONS!T19&lt;&gt;MISSIONS!$U$3, MISSIONS!D18&amp;" "&amp;MISSIONS!E18&amp;" 0%",TRUE,MISSIONS!D18&amp;" "&amp;MISSIONS!E18&amp;" "&amp;ROUND(MISSIONS!T18*100,0)&amp;"%")</f>
        <v/>
      </c>
      <c r="CK55" s="742" t="s">
        <v>231</v>
      </c>
      <c r="CL55" s="732" t="str">
        <f ca="1">_xlfn.IFS(
OR(ISBLANK(MISSIONS!X18),MISSIONS!AO18&lt;&gt;""),"",
MISSIONS!AN18=100%,MISSIONS!W18&amp;" 100%",
AND(MISSIONS!AN19&lt;PLANS!$A$1,MISSIONS!AN19&lt;&gt;""), MISSIONS!W18&amp;$CD$38&amp;" "&amp;MISSIONS!X18&amp;" "&amp;ROUND(MISSIONS!AN18*100,0)&amp;"%",
TRUE, MISSIONS!W18&amp;" "&amp;MISSIONS!X18&amp;" "&amp;ROUND(MISSIONS!AN18*100,0)&amp;"%")</f>
        <v/>
      </c>
      <c r="CS55" s="743" t="s">
        <v>1270</v>
      </c>
      <c r="CV55" s="741" t="s">
        <v>231</v>
      </c>
      <c r="CW55" s="732" t="str">
        <f>_xlfn.IFS(
ISBLANK(MISSIONS!AR18),"",
MISSIONS!BB18=100%,MISSIONS!AQ18&amp;" 100%",
TRUE, MISSIONS!AQ18&amp;" "&amp;MISSIONS!AR18&amp;" "&amp;ROUND(MISSIONS!BB18*100,0)&amp;"%")</f>
        <v/>
      </c>
      <c r="DD55" s="742" t="s">
        <v>231</v>
      </c>
      <c r="DE55" s="732" t="str">
        <f>_xlfn.IFS(
ISBLANK(MISSIONS!BD18),"",
MISSIONS!BN18=100%,MISSIONS!BC18&amp;" 100%",
TRUE, MISSIONS!BC18&amp;" "&amp;MISSIONS!BD18&amp;" "&amp;ROUND(MISSIONS!BN18*100,0)&amp;"%")</f>
        <v/>
      </c>
      <c r="DG55" s="742"/>
      <c r="DH55" s="732"/>
      <c r="DL55" s="742" t="s">
        <v>231</v>
      </c>
      <c r="DM55" s="732" t="str">
        <f>_xlfn.IFS(
ISBLANK(MISSIONS!BP18),"",
MISSIONS!BZ18=100%,MISSIONS!BO18&amp;" 100%",
TRUE, MISSIONS!BO18&amp;" "&amp;MISSIONS!BP18&amp;" "&amp;ROUND(MISSIONS!BZ18*100,0)&amp;"%")</f>
        <v/>
      </c>
      <c r="DT55" s="743" t="s">
        <v>1270</v>
      </c>
    </row>
    <row r="56" spans="3:124" ht="17.100000000000001" customHeight="1" x14ac:dyDescent="0.15">
      <c r="C56" s="740"/>
      <c r="D56" s="740"/>
      <c r="E56" s="740"/>
      <c r="F56" s="740"/>
      <c r="G56" s="740"/>
      <c r="H56" s="740"/>
      <c r="I56" s="740"/>
      <c r="J56" s="740"/>
      <c r="K56" s="740"/>
      <c r="L56" s="740"/>
      <c r="M56" s="740"/>
      <c r="N56" s="740"/>
      <c r="O56" s="740"/>
      <c r="P56" s="740"/>
      <c r="Q56" s="740"/>
      <c r="R56" s="740"/>
      <c r="S56" s="740"/>
      <c r="T56" s="740"/>
      <c r="U56" s="740"/>
      <c r="V56" s="740"/>
      <c r="W56" s="740"/>
      <c r="X56" s="740"/>
      <c r="Y56" s="740"/>
      <c r="Z56" s="740"/>
      <c r="AA56" s="740"/>
      <c r="AB56" s="740"/>
      <c r="AC56" s="740"/>
      <c r="AD56" s="740"/>
      <c r="AE56" s="740"/>
      <c r="AF56" s="740"/>
      <c r="AG56" s="740"/>
      <c r="AH56" s="740"/>
      <c r="AI56" s="740"/>
      <c r="AJ56" s="746"/>
      <c r="AK56" s="746"/>
      <c r="AL56" s="746"/>
      <c r="AM56" s="746"/>
      <c r="AN56" s="746"/>
      <c r="AO56" s="746"/>
      <c r="AP56" s="746"/>
      <c r="AQ56" s="746"/>
      <c r="AR56" s="746"/>
      <c r="AS56" s="740"/>
      <c r="AT56" s="745"/>
      <c r="AU56" s="745"/>
      <c r="AV56" s="745"/>
      <c r="AW56" s="745"/>
      <c r="AX56" s="749"/>
      <c r="AY56" s="745"/>
      <c r="AZ56" s="745"/>
      <c r="BA56" s="745"/>
      <c r="BB56" s="745"/>
      <c r="BC56" s="749"/>
      <c r="BD56" s="746"/>
      <c r="BE56" s="745"/>
      <c r="BF56" s="745"/>
      <c r="BG56" s="748" t="str">
        <f>MISSIONS!$CD$86</f>
        <v>TWO</v>
      </c>
      <c r="BH56" s="749"/>
      <c r="BI56" s="746"/>
      <c r="BJ56" s="745"/>
      <c r="BK56" s="745"/>
      <c r="BL56" s="748" t="str">
        <f>MISSIONS!$CD$94</f>
        <v>SIX</v>
      </c>
      <c r="BM56" s="749"/>
      <c r="BN56" s="746"/>
      <c r="BO56" s="745"/>
      <c r="BP56" s="745"/>
      <c r="BQ56" s="748" t="str">
        <f>MISSIONS!$CD$102</f>
        <v>ZERO</v>
      </c>
      <c r="BR56" s="749"/>
      <c r="BS56" s="749"/>
      <c r="BT56" s="745"/>
      <c r="BU56" s="745"/>
      <c r="BV56" s="746"/>
      <c r="BW56" s="746"/>
      <c r="BX56" s="740"/>
      <c r="BY56" s="740"/>
      <c r="CC56" s="744"/>
      <c r="CS56" s="743" t="s">
        <v>1270</v>
      </c>
      <c r="CV56" s="741"/>
      <c r="CW56" s="732"/>
      <c r="DD56" s="742"/>
      <c r="DE56" s="732"/>
      <c r="DG56" s="742"/>
      <c r="DH56" s="732"/>
      <c r="DL56" s="742"/>
      <c r="DM56" s="732"/>
      <c r="DT56" s="743" t="s">
        <v>1270</v>
      </c>
    </row>
    <row r="57" spans="3:124" ht="17.100000000000001" customHeight="1" x14ac:dyDescent="0.15">
      <c r="C57" s="740"/>
      <c r="D57" s="740"/>
      <c r="E57" s="745" t="s">
        <v>127</v>
      </c>
      <c r="F57" s="746"/>
      <c r="G57" s="746"/>
      <c r="H57" s="740"/>
      <c r="I57" s="746"/>
      <c r="J57" s="746"/>
      <c r="K57" s="746"/>
      <c r="L57" s="746"/>
      <c r="M57" s="746"/>
      <c r="N57" s="746"/>
      <c r="O57" s="746"/>
      <c r="P57" s="746"/>
      <c r="Q57" s="740"/>
      <c r="R57" s="746"/>
      <c r="S57" s="746"/>
      <c r="T57" s="746"/>
      <c r="U57" s="746"/>
      <c r="V57" s="746"/>
      <c r="W57" s="746"/>
      <c r="X57" s="746"/>
      <c r="Y57" s="746"/>
      <c r="Z57" s="740"/>
      <c r="AA57" s="746"/>
      <c r="AB57" s="746"/>
      <c r="AC57" s="746"/>
      <c r="AD57" s="746"/>
      <c r="AE57" s="746"/>
      <c r="AF57" s="746"/>
      <c r="AG57" s="746"/>
      <c r="AH57" s="746"/>
      <c r="AI57" s="740"/>
      <c r="AJ57" s="746"/>
      <c r="AK57" s="746"/>
      <c r="AL57" s="746"/>
      <c r="AM57" s="746"/>
      <c r="AN57" s="746"/>
      <c r="AO57" s="746"/>
      <c r="AP57" s="746"/>
      <c r="AQ57" s="746"/>
      <c r="AR57" s="746"/>
      <c r="AS57" s="740"/>
      <c r="AT57" s="745"/>
      <c r="AU57" s="745"/>
      <c r="AV57" s="745"/>
      <c r="AW57" s="745"/>
      <c r="AX57" s="749"/>
      <c r="AY57" s="745"/>
      <c r="AZ57" s="745"/>
      <c r="BA57" s="745"/>
      <c r="BB57" s="745"/>
      <c r="BC57" s="749"/>
      <c r="BD57" s="745"/>
      <c r="BE57" s="745"/>
      <c r="BF57" s="745"/>
      <c r="BG57" s="745"/>
      <c r="BH57" s="749"/>
      <c r="BI57" s="745"/>
      <c r="BJ57" s="745"/>
      <c r="BK57" s="745"/>
      <c r="BL57" s="745"/>
      <c r="BM57" s="749"/>
      <c r="BN57" s="745"/>
      <c r="BO57" s="745"/>
      <c r="BP57" s="745"/>
      <c r="BQ57" s="745"/>
      <c r="BR57" s="749"/>
      <c r="BS57" s="749"/>
      <c r="BT57" s="749"/>
      <c r="BU57" s="749"/>
      <c r="BV57" s="749"/>
      <c r="BW57" s="749"/>
      <c r="BX57" s="740"/>
      <c r="BY57" s="740"/>
      <c r="CC57" s="741" t="s">
        <v>231</v>
      </c>
      <c r="CD57" s="732" t="str">
        <f ca="1">_xlfn.IFS(  AND(MISSIONS!T21=MISSIONS!$U$3,MISSIONS!T20=100%),MISSIONS!D20&amp;" 100%",  ISBLANK(MISSIONS!E20),"",  MISSIONS!T21&lt;&gt;MISSIONS!$U$3, MISSIONS!D20&amp;" "&amp;MISSIONS!E20&amp;" 0%",TRUE,MISSIONS!D20&amp;" "&amp;MISSIONS!E20&amp;" "&amp;ROUND(MISSIONS!T20*100,0)&amp;"%")</f>
        <v/>
      </c>
      <c r="CK57" s="742" t="s">
        <v>231</v>
      </c>
      <c r="CL57" s="732" t="str">
        <f ca="1">_xlfn.IFS(
OR(ISBLANK(MISSIONS!X20),MISSIONS!AO20&lt;&gt;""),"",
MISSIONS!AN20=100%,MISSIONS!W20&amp;" 100%",
AND(MISSIONS!AN21&lt;PLANS!$A$1,MISSIONS!AN21&lt;&gt;""), MISSIONS!W20&amp;$CD$38&amp;" "&amp;MISSIONS!X20&amp;" "&amp;ROUND(MISSIONS!AN20*100,0)&amp;"%",
TRUE, MISSIONS!W20&amp;" "&amp;MISSIONS!X20&amp;" "&amp;ROUND(MISSIONS!AN20*100,0)&amp;"%")</f>
        <v/>
      </c>
      <c r="CS57" s="743" t="s">
        <v>1270</v>
      </c>
      <c r="CV57" s="741"/>
      <c r="CW57" s="732"/>
      <c r="DD57" s="742"/>
      <c r="DE57" s="732"/>
      <c r="DG57" s="742"/>
      <c r="DH57" s="732"/>
      <c r="DL57" s="742"/>
      <c r="DM57" s="732"/>
      <c r="DT57" s="743" t="s">
        <v>1270</v>
      </c>
    </row>
    <row r="58" spans="3:124" ht="17.100000000000001" customHeight="1" x14ac:dyDescent="0.15">
      <c r="C58" s="740"/>
      <c r="D58" s="740"/>
      <c r="E58" s="740"/>
      <c r="F58" s="740"/>
      <c r="G58" s="740"/>
      <c r="H58" s="740"/>
      <c r="I58" s="740"/>
      <c r="J58" s="740"/>
      <c r="K58" s="740"/>
      <c r="L58" s="740"/>
      <c r="M58" s="740"/>
      <c r="N58" s="740"/>
      <c r="O58" s="740"/>
      <c r="P58" s="740"/>
      <c r="Q58" s="740"/>
      <c r="R58" s="740"/>
      <c r="S58" s="740"/>
      <c r="T58" s="740"/>
      <c r="U58" s="740"/>
      <c r="V58" s="740"/>
      <c r="W58" s="740"/>
      <c r="X58" s="740"/>
      <c r="Y58" s="740"/>
      <c r="Z58" s="740"/>
      <c r="AA58" s="740"/>
      <c r="AB58" s="740"/>
      <c r="AC58" s="740"/>
      <c r="AD58" s="740"/>
      <c r="AE58" s="740"/>
      <c r="AF58" s="740"/>
      <c r="AG58" s="740"/>
      <c r="AH58" s="740"/>
      <c r="AI58" s="740"/>
      <c r="AJ58" s="746"/>
      <c r="AK58" s="746"/>
      <c r="AL58" s="746"/>
      <c r="AM58" s="746"/>
      <c r="AN58" s="746"/>
      <c r="AO58" s="746"/>
      <c r="AP58" s="746"/>
      <c r="AQ58" s="746"/>
      <c r="AR58" s="746"/>
      <c r="AS58" s="740"/>
      <c r="AT58" s="745"/>
      <c r="AU58" s="745"/>
      <c r="AV58" s="745"/>
      <c r="AW58" s="745"/>
      <c r="AX58" s="749"/>
      <c r="AY58" s="745"/>
      <c r="AZ58" s="745"/>
      <c r="BA58" s="745"/>
      <c r="BB58" s="745"/>
      <c r="BC58" s="749"/>
      <c r="BD58" s="745"/>
      <c r="BE58" s="745"/>
      <c r="BF58" s="745"/>
      <c r="BG58" s="745"/>
      <c r="BH58" s="749"/>
      <c r="BI58" s="745"/>
      <c r="BJ58" s="745"/>
      <c r="BK58" s="745"/>
      <c r="BL58" s="745"/>
      <c r="BM58" s="749"/>
      <c r="BN58" s="745"/>
      <c r="BO58" s="745"/>
      <c r="BP58" s="745"/>
      <c r="BQ58" s="745"/>
      <c r="BR58" s="749"/>
      <c r="BS58" s="749"/>
      <c r="BT58" s="746"/>
      <c r="BU58" s="745"/>
      <c r="BV58" s="746"/>
      <c r="BW58" s="748" t="s">
        <v>1272</v>
      </c>
      <c r="BX58" s="740"/>
      <c r="BY58" s="740"/>
      <c r="CC58" s="744"/>
      <c r="CS58" s="743" t="s">
        <v>1270</v>
      </c>
      <c r="CV58" s="741"/>
      <c r="CW58" s="732"/>
      <c r="DD58" s="742"/>
      <c r="DE58" s="732"/>
      <c r="DG58" s="742"/>
      <c r="DH58" s="732"/>
      <c r="DL58" s="742"/>
      <c r="DM58" s="732"/>
      <c r="DT58" s="743" t="s">
        <v>1270</v>
      </c>
    </row>
    <row r="59" spans="3:124" ht="17.100000000000001" customHeight="1" x14ac:dyDescent="0.15">
      <c r="C59" s="740"/>
      <c r="D59" s="740"/>
      <c r="E59" s="745" t="s">
        <v>128</v>
      </c>
      <c r="F59" s="746"/>
      <c r="G59" s="746"/>
      <c r="H59" s="740"/>
      <c r="I59" s="746"/>
      <c r="J59" s="746"/>
      <c r="K59" s="746"/>
      <c r="L59" s="746"/>
      <c r="M59" s="746"/>
      <c r="N59" s="746"/>
      <c r="O59" s="746"/>
      <c r="P59" s="746"/>
      <c r="Q59" s="740"/>
      <c r="R59" s="746"/>
      <c r="S59" s="746"/>
      <c r="T59" s="746"/>
      <c r="U59" s="746"/>
      <c r="V59" s="746"/>
      <c r="W59" s="746"/>
      <c r="X59" s="746"/>
      <c r="Y59" s="746"/>
      <c r="Z59" s="740"/>
      <c r="AA59" s="746"/>
      <c r="AB59" s="746"/>
      <c r="AC59" s="746"/>
      <c r="AD59" s="746"/>
      <c r="AE59" s="746"/>
      <c r="AF59" s="746"/>
      <c r="AG59" s="746"/>
      <c r="AH59" s="746"/>
      <c r="AI59" s="740"/>
      <c r="AJ59" s="746"/>
      <c r="AK59" s="746"/>
      <c r="AL59" s="746"/>
      <c r="AM59" s="746"/>
      <c r="AN59" s="746"/>
      <c r="AO59" s="746"/>
      <c r="AP59" s="746"/>
      <c r="AQ59" s="746"/>
      <c r="AR59" s="746"/>
      <c r="AS59" s="740"/>
      <c r="AT59" s="745"/>
      <c r="AU59" s="745"/>
      <c r="AV59" s="745"/>
      <c r="AW59" s="745"/>
      <c r="AX59" s="749"/>
      <c r="AY59" s="745"/>
      <c r="AZ59" s="745"/>
      <c r="BA59" s="745"/>
      <c r="BB59" s="745"/>
      <c r="BC59" s="749"/>
      <c r="BD59" s="745"/>
      <c r="BE59" s="745"/>
      <c r="BF59" s="745"/>
      <c r="BG59" s="745"/>
      <c r="BH59" s="749"/>
      <c r="BI59" s="745"/>
      <c r="BJ59" s="745"/>
      <c r="BK59" s="745"/>
      <c r="BL59" s="745"/>
      <c r="BM59" s="749"/>
      <c r="BN59" s="745"/>
      <c r="BO59" s="745"/>
      <c r="BP59" s="745"/>
      <c r="BQ59" s="745"/>
      <c r="BR59" s="749"/>
      <c r="BS59" s="749"/>
      <c r="BT59" s="745"/>
      <c r="BU59" s="745"/>
      <c r="BV59" s="746"/>
      <c r="BW59" s="746"/>
      <c r="BX59" s="740"/>
      <c r="BY59" s="740"/>
      <c r="CC59" s="741" t="s">
        <v>231</v>
      </c>
      <c r="CD59" s="732" t="str">
        <f ca="1">_xlfn.IFS(  AND(MISSIONS!T23=MISSIONS!$U$3,MISSIONS!T22=100%),MISSIONS!D22&amp;" 100%",  ISBLANK(MISSIONS!E22),"",  MISSIONS!T23&lt;&gt;MISSIONS!$U$3, MISSIONS!D22&amp;" "&amp;MISSIONS!E22&amp;" 0%",TRUE,MISSIONS!D22&amp;" "&amp;MISSIONS!E22&amp;" "&amp;ROUND(MISSIONS!T22*100,0)&amp;"%")</f>
        <v/>
      </c>
      <c r="CK59" s="742" t="s">
        <v>231</v>
      </c>
      <c r="CL59" s="732" t="str">
        <f ca="1">_xlfn.IFS(
OR(ISBLANK(MISSIONS!X22),MISSIONS!AO22&lt;&gt;""),"",
MISSIONS!AN22=100%,MISSIONS!W22&amp;" 100%",
AND(MISSIONS!AN23&lt;PLANS!$A$1,MISSIONS!AN23&lt;&gt;""), MISSIONS!W22&amp;$CD$38&amp;" "&amp;MISSIONS!X22&amp;" "&amp;ROUND(MISSIONS!AN22*100,0)&amp;"%",
TRUE, MISSIONS!W22&amp;" "&amp;MISSIONS!X22&amp;" "&amp;ROUND(MISSIONS!AN22*100,0)&amp;"%")</f>
        <v/>
      </c>
      <c r="CS59" s="743" t="s">
        <v>1270</v>
      </c>
      <c r="CV59" s="741" t="s">
        <v>231</v>
      </c>
      <c r="CW59" s="732" t="str">
        <f>_xlfn.IFS(
ISBLANK(MISSIONS!AR22),"",
MISSIONS!BB22=100%,MISSIONS!AQ22&amp;" 100%",
TRUE, MISSIONS!AQ22&amp;" "&amp;MISSIONS!AR22&amp;" "&amp;ROUND(MISSIONS!BB22*100,0)&amp;"%")</f>
        <v/>
      </c>
      <c r="DD59" s="742" t="s">
        <v>231</v>
      </c>
      <c r="DE59" s="732" t="str">
        <f>_xlfn.IFS(
ISBLANK(MISSIONS!BD22),"",
MISSIONS!BN22=100%,MISSIONS!BC22&amp;" 100%",
TRUE, MISSIONS!BC22&amp;" "&amp;MISSIONS!BD22&amp;" "&amp;ROUND(MISSIONS!BN22*100,0)&amp;"%")</f>
        <v/>
      </c>
      <c r="DG59" s="742"/>
      <c r="DH59" s="732"/>
      <c r="DL59" s="742" t="s">
        <v>231</v>
      </c>
      <c r="DM59" s="732" t="str">
        <f>_xlfn.IFS(
ISBLANK(MISSIONS!BP22),"",
MISSIONS!BZ22=100%,MISSIONS!BO22&amp;" 100%",
TRUE, MISSIONS!BO22&amp;" "&amp;MISSIONS!BP22&amp;" "&amp;ROUND(MISSIONS!BZ22*100,0)&amp;"%")</f>
        <v/>
      </c>
      <c r="DT59" s="743" t="s">
        <v>1270</v>
      </c>
    </row>
    <row r="60" spans="3:124" ht="17.100000000000001" customHeight="1" x14ac:dyDescent="0.15">
      <c r="C60" s="740"/>
      <c r="D60" s="740"/>
      <c r="E60" s="740"/>
      <c r="F60" s="740"/>
      <c r="G60" s="740"/>
      <c r="H60" s="740"/>
      <c r="I60" s="740"/>
      <c r="J60" s="740"/>
      <c r="K60" s="740"/>
      <c r="L60" s="740"/>
      <c r="M60" s="740"/>
      <c r="N60" s="740"/>
      <c r="O60" s="740"/>
      <c r="P60" s="740"/>
      <c r="Q60" s="740"/>
      <c r="R60" s="740"/>
      <c r="S60" s="740"/>
      <c r="T60" s="740"/>
      <c r="U60" s="740"/>
      <c r="V60" s="740"/>
      <c r="W60" s="740"/>
      <c r="X60" s="740"/>
      <c r="Y60" s="740"/>
      <c r="Z60" s="740"/>
      <c r="AA60" s="740"/>
      <c r="AB60" s="740"/>
      <c r="AC60" s="740"/>
      <c r="AD60" s="740"/>
      <c r="AE60" s="740"/>
      <c r="AF60" s="740"/>
      <c r="AG60" s="740"/>
      <c r="AH60" s="740"/>
      <c r="AI60" s="740"/>
      <c r="AJ60" s="746"/>
      <c r="AK60" s="746"/>
      <c r="AL60" s="746"/>
      <c r="AM60" s="746"/>
      <c r="AN60" s="746"/>
      <c r="AO60" s="746"/>
      <c r="AP60" s="746"/>
      <c r="AQ60" s="746"/>
      <c r="AR60" s="746"/>
      <c r="AS60" s="740"/>
      <c r="AT60" s="749"/>
      <c r="AU60" s="749"/>
      <c r="AV60" s="749"/>
      <c r="AW60" s="749"/>
      <c r="AX60" s="749"/>
      <c r="AY60" s="749"/>
      <c r="AZ60" s="749"/>
      <c r="BA60" s="749"/>
      <c r="BB60" s="749"/>
      <c r="BC60" s="749"/>
      <c r="BD60" s="745"/>
      <c r="BE60" s="745"/>
      <c r="BF60" s="745"/>
      <c r="BG60" s="745"/>
      <c r="BH60" s="749"/>
      <c r="BI60" s="745"/>
      <c r="BJ60" s="745"/>
      <c r="BK60" s="745"/>
      <c r="BL60" s="745"/>
      <c r="BM60" s="749"/>
      <c r="BN60" s="745"/>
      <c r="BO60" s="745"/>
      <c r="BP60" s="745"/>
      <c r="BQ60" s="745"/>
      <c r="BR60" s="749"/>
      <c r="BS60" s="749"/>
      <c r="BT60" s="745"/>
      <c r="BU60" s="745"/>
      <c r="BV60" s="746"/>
      <c r="BW60" s="746"/>
      <c r="BX60" s="740"/>
      <c r="BY60" s="740"/>
      <c r="CC60" s="744"/>
      <c r="CS60" s="743" t="s">
        <v>1270</v>
      </c>
      <c r="CV60" s="744"/>
      <c r="DG60" s="742"/>
      <c r="DH60" s="732"/>
      <c r="DT60" s="743" t="s">
        <v>1270</v>
      </c>
    </row>
    <row r="61" spans="3:124" ht="17.100000000000001" customHeight="1" x14ac:dyDescent="0.15">
      <c r="C61" s="740"/>
      <c r="D61" s="740"/>
      <c r="E61" s="745" t="s">
        <v>129</v>
      </c>
      <c r="F61" s="746"/>
      <c r="G61" s="746"/>
      <c r="H61" s="740"/>
      <c r="I61" s="746"/>
      <c r="J61" s="746"/>
      <c r="K61" s="746"/>
      <c r="L61" s="746"/>
      <c r="M61" s="746"/>
      <c r="N61" s="746"/>
      <c r="O61" s="746"/>
      <c r="P61" s="746"/>
      <c r="Q61" s="740"/>
      <c r="R61" s="746"/>
      <c r="S61" s="746"/>
      <c r="T61" s="746"/>
      <c r="U61" s="746"/>
      <c r="V61" s="746"/>
      <c r="W61" s="746"/>
      <c r="X61" s="746"/>
      <c r="Y61" s="746"/>
      <c r="Z61" s="740"/>
      <c r="AA61" s="746"/>
      <c r="AB61" s="746"/>
      <c r="AC61" s="746"/>
      <c r="AD61" s="746"/>
      <c r="AE61" s="746"/>
      <c r="AF61" s="746"/>
      <c r="AG61" s="746"/>
      <c r="AH61" s="746"/>
      <c r="AI61" s="740"/>
      <c r="AJ61" s="746"/>
      <c r="AK61" s="746"/>
      <c r="AL61" s="746"/>
      <c r="AM61" s="746"/>
      <c r="AN61" s="746"/>
      <c r="AO61" s="746"/>
      <c r="AP61" s="746"/>
      <c r="AQ61" s="746"/>
      <c r="AR61" s="746"/>
      <c r="AS61" s="740"/>
      <c r="AT61" s="746"/>
      <c r="AU61" s="745"/>
      <c r="AV61" s="745"/>
      <c r="AW61" s="748" t="s">
        <v>478</v>
      </c>
      <c r="AX61" s="749"/>
      <c r="AY61" s="745"/>
      <c r="AZ61" s="745"/>
      <c r="BA61" s="745"/>
      <c r="BB61" s="748" t="s">
        <v>98</v>
      </c>
      <c r="BC61" s="749"/>
      <c r="BD61" s="745"/>
      <c r="BE61" s="745"/>
      <c r="BF61" s="745"/>
      <c r="BG61" s="745"/>
      <c r="BH61" s="749"/>
      <c r="BI61" s="745"/>
      <c r="BJ61" s="745"/>
      <c r="BK61" s="745"/>
      <c r="BL61" s="745"/>
      <c r="BM61" s="749"/>
      <c r="BN61" s="745"/>
      <c r="BO61" s="745"/>
      <c r="BP61" s="745"/>
      <c r="BQ61" s="745"/>
      <c r="BR61" s="749"/>
      <c r="BS61" s="749"/>
      <c r="BT61" s="745"/>
      <c r="BU61" s="745"/>
      <c r="BV61" s="746"/>
      <c r="BW61" s="746"/>
      <c r="BX61" s="740"/>
      <c r="BY61" s="740"/>
      <c r="CC61" s="741" t="s">
        <v>231</v>
      </c>
      <c r="CD61" s="732" t="str">
        <f ca="1">_xlfn.IFS(  AND(MISSIONS!T25=MISSIONS!$U$3,MISSIONS!T24=100%),MISSIONS!D24&amp;" 100%",  ISBLANK(MISSIONS!E24),"",  MISSIONS!T25&lt;&gt;MISSIONS!$U$3, MISSIONS!D24&amp;" "&amp;MISSIONS!E24&amp;" 0%",TRUE,MISSIONS!D24&amp;" "&amp;MISSIONS!E24&amp;" "&amp;ROUND(MISSIONS!T24*100,0)&amp;"%")</f>
        <v/>
      </c>
      <c r="CK61" s="742" t="s">
        <v>231</v>
      </c>
      <c r="CL61" s="732" t="str">
        <f ca="1">_xlfn.IFS(
OR(ISBLANK(MISSIONS!X24),MISSIONS!AO24&lt;&gt;""),"",
MISSIONS!AN24=100%,MISSIONS!W24&amp;" 100%",
AND(MISSIONS!AN25&lt;PLANS!$A$1,MISSIONS!AN25&lt;&gt;""), MISSIONS!W24&amp;$CD$38&amp;" "&amp;MISSIONS!X24&amp;" "&amp;ROUND(MISSIONS!AN24*100,0)&amp;"%",
TRUE, MISSIONS!W24&amp;" "&amp;MISSIONS!X24&amp;" "&amp;ROUND(MISSIONS!AN24*100,0)&amp;"%")</f>
        <v/>
      </c>
      <c r="CS61" s="743" t="s">
        <v>1270</v>
      </c>
      <c r="CV61" s="741" t="s">
        <v>231</v>
      </c>
      <c r="CW61" s="732" t="str">
        <f>_xlfn.IFS(
ISBLANK(MISSIONS!AR24),"",
MISSIONS!BB24=100%,MISSIONS!AQ24&amp;" 100%",
TRUE, MISSIONS!AQ24&amp;" "&amp;MISSIONS!AR24&amp;" "&amp;ROUND(MISSIONS!BB24*100,0)&amp;"%")</f>
        <v/>
      </c>
      <c r="DD61" s="742" t="s">
        <v>231</v>
      </c>
      <c r="DE61" s="732" t="str">
        <f>_xlfn.IFS(
ISBLANK(MISSIONS!BD24),"",
MISSIONS!BN24=100%,MISSIONS!BC24&amp;" 100%",
TRUE, MISSIONS!BC24&amp;" "&amp;MISSIONS!BD24&amp;" "&amp;ROUND(MISSIONS!BN24*100,0)&amp;"%")</f>
        <v/>
      </c>
      <c r="DG61" s="742"/>
      <c r="DH61" s="732"/>
      <c r="DL61" s="742" t="s">
        <v>231</v>
      </c>
      <c r="DM61" s="732" t="str">
        <f>_xlfn.IFS(
ISBLANK(MISSIONS!BP24),"",
MISSIONS!BZ24=100%,MISSIONS!BO24&amp;" 100%",
TRUE, MISSIONS!BO24&amp;" "&amp;MISSIONS!BP24&amp;" "&amp;ROUND(MISSIONS!BZ24*100,0)&amp;"%")</f>
        <v/>
      </c>
      <c r="DT61" s="743" t="s">
        <v>1270</v>
      </c>
    </row>
    <row r="62" spans="3:124" ht="17.100000000000001" customHeight="1" x14ac:dyDescent="0.15">
      <c r="C62" s="740"/>
      <c r="D62" s="740"/>
      <c r="E62" s="740"/>
      <c r="F62" s="740"/>
      <c r="G62" s="740"/>
      <c r="H62" s="740"/>
      <c r="I62" s="740"/>
      <c r="J62" s="740"/>
      <c r="K62" s="740"/>
      <c r="L62" s="740"/>
      <c r="M62" s="740"/>
      <c r="N62" s="740"/>
      <c r="O62" s="740"/>
      <c r="P62" s="740"/>
      <c r="Q62" s="740"/>
      <c r="R62" s="740"/>
      <c r="S62" s="740"/>
      <c r="T62" s="740"/>
      <c r="U62" s="740"/>
      <c r="V62" s="740"/>
      <c r="W62" s="740"/>
      <c r="X62" s="740"/>
      <c r="Y62" s="740"/>
      <c r="Z62" s="740"/>
      <c r="AA62" s="740"/>
      <c r="AB62" s="740"/>
      <c r="AC62" s="740"/>
      <c r="AD62" s="740"/>
      <c r="AE62" s="740"/>
      <c r="AF62" s="740"/>
      <c r="AG62" s="740"/>
      <c r="AH62" s="740"/>
      <c r="AI62" s="740"/>
      <c r="AJ62" s="746"/>
      <c r="AK62" s="746"/>
      <c r="AL62" s="746"/>
      <c r="AM62" s="746"/>
      <c r="AN62" s="746"/>
      <c r="AO62" s="746"/>
      <c r="AP62" s="746"/>
      <c r="AQ62" s="746"/>
      <c r="AR62" s="746"/>
      <c r="AS62" s="740"/>
      <c r="AT62" s="745"/>
      <c r="AU62" s="745"/>
      <c r="AV62" s="745"/>
      <c r="AW62" s="745"/>
      <c r="AX62" s="749"/>
      <c r="AY62" s="745"/>
      <c r="AZ62" s="745"/>
      <c r="BA62" s="745"/>
      <c r="BB62" s="745"/>
      <c r="BC62" s="749"/>
      <c r="BD62" s="745"/>
      <c r="BE62" s="745"/>
      <c r="BF62" s="745"/>
      <c r="BG62" s="745"/>
      <c r="BH62" s="749"/>
      <c r="BI62" s="745"/>
      <c r="BJ62" s="745"/>
      <c r="BK62" s="745"/>
      <c r="BL62" s="745"/>
      <c r="BM62" s="749"/>
      <c r="BN62" s="745"/>
      <c r="BO62" s="745"/>
      <c r="BP62" s="745"/>
      <c r="BQ62" s="745"/>
      <c r="BR62" s="749"/>
      <c r="BS62" s="749"/>
      <c r="BT62" s="745"/>
      <c r="BU62" s="745"/>
      <c r="BV62" s="746"/>
      <c r="BW62" s="746"/>
      <c r="BX62" s="740"/>
      <c r="BY62" s="740"/>
      <c r="CC62" s="744"/>
      <c r="CS62" s="743" t="s">
        <v>1270</v>
      </c>
      <c r="CV62" s="750" t="s">
        <v>1270</v>
      </c>
      <c r="DG62" s="742"/>
      <c r="DH62" s="732"/>
      <c r="DT62" s="743" t="s">
        <v>1270</v>
      </c>
    </row>
    <row r="63" spans="3:124" ht="17.100000000000001" customHeight="1" x14ac:dyDescent="0.15">
      <c r="C63" s="740"/>
      <c r="D63" s="740"/>
      <c r="E63" s="745" t="s">
        <v>130</v>
      </c>
      <c r="F63" s="746"/>
      <c r="G63" s="746"/>
      <c r="H63" s="740"/>
      <c r="I63" s="746"/>
      <c r="J63" s="746"/>
      <c r="K63" s="746"/>
      <c r="L63" s="746"/>
      <c r="M63" s="746"/>
      <c r="N63" s="746"/>
      <c r="O63" s="746"/>
      <c r="P63" s="746"/>
      <c r="Q63" s="740"/>
      <c r="R63" s="746"/>
      <c r="S63" s="746"/>
      <c r="T63" s="746"/>
      <c r="U63" s="746"/>
      <c r="V63" s="746"/>
      <c r="W63" s="746"/>
      <c r="X63" s="746"/>
      <c r="Y63" s="746"/>
      <c r="Z63" s="740"/>
      <c r="AA63" s="746"/>
      <c r="AB63" s="746"/>
      <c r="AC63" s="746"/>
      <c r="AD63" s="746"/>
      <c r="AE63" s="746"/>
      <c r="AF63" s="746"/>
      <c r="AG63" s="746"/>
      <c r="AH63" s="746"/>
      <c r="AI63" s="740"/>
      <c r="AJ63" s="746"/>
      <c r="AK63" s="746"/>
      <c r="AL63" s="746"/>
      <c r="AM63" s="746"/>
      <c r="AN63" s="746"/>
      <c r="AO63" s="746"/>
      <c r="AP63" s="746"/>
      <c r="AQ63" s="746"/>
      <c r="AR63" s="746"/>
      <c r="AS63" s="740"/>
      <c r="AT63" s="745"/>
      <c r="AU63" s="745"/>
      <c r="AV63" s="745"/>
      <c r="AW63" s="745"/>
      <c r="AX63" s="749"/>
      <c r="AY63" s="745"/>
      <c r="AZ63" s="745"/>
      <c r="BA63" s="745"/>
      <c r="BB63" s="745"/>
      <c r="BC63" s="749"/>
      <c r="BD63" s="745"/>
      <c r="BE63" s="745"/>
      <c r="BF63" s="745"/>
      <c r="BG63" s="745"/>
      <c r="BH63" s="749"/>
      <c r="BI63" s="745"/>
      <c r="BJ63" s="745"/>
      <c r="BK63" s="745"/>
      <c r="BL63" s="745"/>
      <c r="BM63" s="749"/>
      <c r="BN63" s="745"/>
      <c r="BO63" s="745"/>
      <c r="BP63" s="745"/>
      <c r="BQ63" s="745"/>
      <c r="BR63" s="749"/>
      <c r="BS63" s="749"/>
      <c r="BT63" s="749"/>
      <c r="BU63" s="749"/>
      <c r="BV63" s="749"/>
      <c r="BW63" s="749"/>
      <c r="BX63" s="740"/>
      <c r="BY63" s="740"/>
      <c r="CC63" s="741" t="s">
        <v>231</v>
      </c>
      <c r="CD63" s="732" t="str">
        <f>_xlfn.IFS(  AND(MISSIONS!T27=MISSIONS!$B$2,MISSIONS!T26=100%),MISSIONS!D26&amp;" 100%",  ISBLANK(MISSIONS!E26),"",  MISSIONS!T27&lt;&gt;MISSIONS!$B$2, MISSIONS!D26&amp;" "&amp;MISSIONS!E26&amp;" 0%",TRUE,MISSIONS!D26&amp;" "&amp;MISSIONS!E26&amp;" "&amp;ROUND(MISSIONS!T26*100,0)&amp;"%")</f>
        <v>M-1 EXAMPLE TITLE: example details.  0%</v>
      </c>
      <c r="CK63" s="742" t="s">
        <v>231</v>
      </c>
      <c r="CL63" s="732" t="str">
        <f ca="1">_xlfn.IFS(
OR(ISBLANK(MISSIONS!X26),MISSIONS!AO26&lt;&gt;""),"",
MISSIONS!AN26=100%,MISSIONS!W26&amp;" 100%",
AND(MISSIONS!AN27&lt;PLANS!$A$1,MISSIONS!AN27&lt;&gt;""), MISSIONS!W26&amp;$CD$38&amp;" "&amp;MISSIONS!X26&amp;" "&amp;ROUND(MISSIONS!AN26*100,0)&amp;"%",
TRUE, MISSIONS!W26&amp;" "&amp;MISSIONS!X26&amp;" "&amp;ROUND(MISSIONS!AN26*100,0)&amp;"%")</f>
        <v/>
      </c>
      <c r="CS63" s="743" t="s">
        <v>1270</v>
      </c>
      <c r="CV63" s="741" t="s">
        <v>231</v>
      </c>
      <c r="CW63" s="732" t="str">
        <f>_xlfn.IFS(
ISBLANK(MISSIONS!AR26),"",
MISSIONS!BB26=100%,MISSIONS!AQ26&amp;" 100%",
TRUE, MISSIONS!AQ26&amp;" "&amp;MISSIONS!AR26&amp;" "&amp;ROUND(MISSIONS!BB26*100,0)&amp;"%")</f>
        <v/>
      </c>
      <c r="DD63" s="742" t="s">
        <v>231</v>
      </c>
      <c r="DE63" s="732" t="str">
        <f>_xlfn.IFS(
ISBLANK(MISSIONS!BD26),"",
MISSIONS!BN26=100%,MISSIONS!BC26&amp;" 100%",
TRUE, MISSIONS!BC26&amp;" "&amp;MISSIONS!BD26&amp;" "&amp;ROUND(MISSIONS!BN26*100,0)&amp;"%")</f>
        <v/>
      </c>
      <c r="DG63" s="742"/>
      <c r="DH63" s="732"/>
      <c r="DL63" s="742" t="s">
        <v>231</v>
      </c>
      <c r="DM63" s="732" t="str">
        <f>_xlfn.IFS(
ISBLANK(MISSIONS!BP26),"",
MISSIONS!BZ26=100%,MISSIONS!BO26&amp;" 100%",
TRUE, MISSIONS!BO26&amp;" "&amp;MISSIONS!BP26&amp;" "&amp;ROUND(MISSIONS!BZ26*100,0)&amp;"%")</f>
        <v/>
      </c>
      <c r="DT63" s="743" t="s">
        <v>1270</v>
      </c>
    </row>
    <row r="64" spans="3:124" ht="17.100000000000001" customHeight="1" x14ac:dyDescent="0.15">
      <c r="C64" s="740"/>
      <c r="D64" s="740"/>
      <c r="E64" s="740"/>
      <c r="F64" s="740"/>
      <c r="G64" s="740"/>
      <c r="H64" s="740"/>
      <c r="I64" s="740"/>
      <c r="J64" s="740"/>
      <c r="K64" s="740"/>
      <c r="L64" s="740"/>
      <c r="M64" s="740"/>
      <c r="N64" s="740"/>
      <c r="O64" s="740"/>
      <c r="P64" s="740"/>
      <c r="Q64" s="740"/>
      <c r="R64" s="740"/>
      <c r="S64" s="740"/>
      <c r="T64" s="740"/>
      <c r="U64" s="740"/>
      <c r="V64" s="740"/>
      <c r="W64" s="740"/>
      <c r="X64" s="740"/>
      <c r="Y64" s="740"/>
      <c r="Z64" s="740"/>
      <c r="AA64" s="740"/>
      <c r="AB64" s="740"/>
      <c r="AC64" s="740"/>
      <c r="AD64" s="740"/>
      <c r="AE64" s="740"/>
      <c r="AF64" s="740"/>
      <c r="AG64" s="740"/>
      <c r="AH64" s="740"/>
      <c r="AI64" s="740"/>
      <c r="AJ64" s="746"/>
      <c r="AK64" s="746"/>
      <c r="AL64" s="746"/>
      <c r="AM64" s="746"/>
      <c r="AN64" s="746"/>
      <c r="AO64" s="746"/>
      <c r="AP64" s="746"/>
      <c r="AQ64" s="746"/>
      <c r="AR64" s="746"/>
      <c r="AS64" s="740"/>
      <c r="AT64" s="745"/>
      <c r="AU64" s="745"/>
      <c r="AV64" s="745"/>
      <c r="AW64" s="745"/>
      <c r="AX64" s="749"/>
      <c r="AY64" s="745"/>
      <c r="AZ64" s="745"/>
      <c r="BA64" s="745"/>
      <c r="BB64" s="745"/>
      <c r="BC64" s="749"/>
      <c r="BD64" s="745"/>
      <c r="BE64" s="745"/>
      <c r="BF64" s="745"/>
      <c r="BG64" s="745"/>
      <c r="BH64" s="749"/>
      <c r="BI64" s="745"/>
      <c r="BJ64" s="745"/>
      <c r="BK64" s="745"/>
      <c r="BL64" s="745"/>
      <c r="BM64" s="749"/>
      <c r="BN64" s="745"/>
      <c r="BO64" s="745"/>
      <c r="BP64" s="745"/>
      <c r="BQ64" s="745"/>
      <c r="BR64" s="749"/>
      <c r="BS64" s="749"/>
      <c r="BT64" s="749"/>
      <c r="BU64" s="749"/>
      <c r="BV64" s="749"/>
      <c r="BW64" s="749"/>
      <c r="BX64" s="740"/>
      <c r="BY64" s="740"/>
      <c r="CC64" s="744"/>
      <c r="CS64" s="743" t="s">
        <v>1270</v>
      </c>
      <c r="CV64" s="750" t="s">
        <v>1270</v>
      </c>
      <c r="DG64" s="742"/>
      <c r="DH64" s="732"/>
      <c r="DT64" s="743" t="s">
        <v>1270</v>
      </c>
    </row>
    <row r="65" spans="3:124" ht="17.100000000000001" customHeight="1" x14ac:dyDescent="0.15">
      <c r="C65" s="740"/>
      <c r="D65" s="740"/>
      <c r="E65" s="745" t="s">
        <v>131</v>
      </c>
      <c r="F65" s="746"/>
      <c r="G65" s="746"/>
      <c r="H65" s="740"/>
      <c r="I65" s="746"/>
      <c r="J65" s="746"/>
      <c r="K65" s="746"/>
      <c r="L65" s="746"/>
      <c r="M65" s="746"/>
      <c r="N65" s="746"/>
      <c r="O65" s="746"/>
      <c r="P65" s="746"/>
      <c r="Q65" s="740"/>
      <c r="R65" s="746"/>
      <c r="S65" s="746"/>
      <c r="T65" s="746"/>
      <c r="U65" s="746"/>
      <c r="V65" s="746"/>
      <c r="W65" s="746"/>
      <c r="X65" s="746"/>
      <c r="Y65" s="746"/>
      <c r="Z65" s="740"/>
      <c r="AA65" s="746"/>
      <c r="AB65" s="746"/>
      <c r="AC65" s="746"/>
      <c r="AD65" s="746"/>
      <c r="AE65" s="746"/>
      <c r="AF65" s="746"/>
      <c r="AG65" s="746"/>
      <c r="AH65" s="746"/>
      <c r="AI65" s="740"/>
      <c r="AJ65" s="746"/>
      <c r="AK65" s="746"/>
      <c r="AL65" s="746"/>
      <c r="AM65" s="746"/>
      <c r="AN65" s="746"/>
      <c r="AO65" s="746"/>
      <c r="AP65" s="746"/>
      <c r="AQ65" s="746"/>
      <c r="AR65" s="746"/>
      <c r="AS65" s="740"/>
      <c r="AT65" s="745"/>
      <c r="AU65" s="745"/>
      <c r="AV65" s="745"/>
      <c r="AW65" s="745"/>
      <c r="AX65" s="749"/>
      <c r="AY65" s="745"/>
      <c r="AZ65" s="745"/>
      <c r="BA65" s="745"/>
      <c r="BB65" s="745"/>
      <c r="BC65" s="749"/>
      <c r="BD65" s="749"/>
      <c r="BE65" s="749"/>
      <c r="BF65" s="749"/>
      <c r="BG65" s="749"/>
      <c r="BH65" s="749"/>
      <c r="BI65" s="749"/>
      <c r="BJ65" s="749"/>
      <c r="BK65" s="749"/>
      <c r="BL65" s="749"/>
      <c r="BM65" s="749"/>
      <c r="BN65" s="749"/>
      <c r="BO65" s="749"/>
      <c r="BP65" s="749"/>
      <c r="BQ65" s="749"/>
      <c r="BR65" s="749"/>
      <c r="BS65" s="749"/>
      <c r="BT65" s="740"/>
      <c r="BU65" s="740"/>
      <c r="BV65" s="740"/>
      <c r="BW65" s="740"/>
      <c r="BX65" s="740"/>
      <c r="BY65" s="740"/>
      <c r="CC65" s="741" t="s">
        <v>231</v>
      </c>
      <c r="CD65" s="732" t="str">
        <f>_xlfn.IFS(  AND(MISSIONS!T29=MISSIONS!$B$2,MISSIONS!T28=100%),MISSIONS!D28&amp;" 100%",  ISBLANK(MISSIONS!E28),"",  MISSIONS!T29&lt;&gt;MISSIONS!$B$2, MISSIONS!D28&amp;" "&amp;MISSIONS!E28&amp;" 0%",TRUE,MISSIONS!D28&amp;" "&amp;MISSIONS!E28&amp;" "&amp;ROUND(MISSIONS!T28*100,0)&amp;"%")</f>
        <v/>
      </c>
      <c r="CK65" s="742" t="s">
        <v>231</v>
      </c>
      <c r="CL65" s="732" t="str">
        <f ca="1">_xlfn.IFS(
OR(ISBLANK(MISSIONS!X28),MISSIONS!AO28&lt;&gt;""),"",
MISSIONS!AN28=100%,MISSIONS!W28&amp;" 100%",
AND(MISSIONS!AN29&lt;PLANS!$A$1,MISSIONS!AN29&lt;&gt;""), MISSIONS!W28&amp;$CD$38&amp;" "&amp;MISSIONS!X28&amp;" "&amp;ROUND(MISSIONS!AN28*100,0)&amp;"%",
TRUE, MISSIONS!W28&amp;" "&amp;MISSIONS!X28&amp;" "&amp;ROUND(MISSIONS!AN28*100,0)&amp;"%")</f>
        <v/>
      </c>
      <c r="CS65" s="743" t="s">
        <v>1270</v>
      </c>
      <c r="CV65" s="741" t="s">
        <v>231</v>
      </c>
      <c r="CW65" s="732" t="str">
        <f>_xlfn.IFS(
ISBLANK(MISSIONS!AR28),"",
MISSIONS!BB28=100%,MISSIONS!AQ28&amp;" 100%",
TRUE, MISSIONS!AQ28&amp;" "&amp;MISSIONS!AR28&amp;" "&amp;ROUND(MISSIONS!BB28*100,0)&amp;"%")</f>
        <v/>
      </c>
      <c r="DD65" s="742" t="s">
        <v>231</v>
      </c>
      <c r="DE65" s="732" t="str">
        <f>_xlfn.IFS(
ISBLANK(MISSIONS!BD28),"",
MISSIONS!BN28=100%,MISSIONS!BC28&amp;" 100%",
TRUE, MISSIONS!BC28&amp;" "&amp;MISSIONS!BD28&amp;" "&amp;ROUND(MISSIONS!BN28*100,0)&amp;"%")</f>
        <v/>
      </c>
      <c r="DL65" s="742" t="s">
        <v>231</v>
      </c>
      <c r="DM65" s="732" t="str">
        <f>_xlfn.IFS(
ISBLANK(MISSIONS!BP28),"",
MISSIONS!BZ28=100%,MISSIONS!BO28&amp;" 100%",
TRUE, MISSIONS!BO28&amp;" "&amp;MISSIONS!BP28&amp;" "&amp;ROUND(MISSIONS!BZ28*100,0)&amp;"%")</f>
        <v/>
      </c>
      <c r="DT65" s="743" t="s">
        <v>1270</v>
      </c>
    </row>
    <row r="66" spans="3:124" ht="17.100000000000001" customHeight="1" x14ac:dyDescent="0.15">
      <c r="C66" s="740"/>
      <c r="D66" s="740"/>
      <c r="E66" s="740"/>
      <c r="F66" s="740"/>
      <c r="G66" s="740"/>
      <c r="H66" s="740"/>
      <c r="I66" s="740"/>
      <c r="J66" s="740"/>
      <c r="K66" s="740"/>
      <c r="L66" s="740"/>
      <c r="M66" s="740"/>
      <c r="N66" s="740"/>
      <c r="O66" s="740"/>
      <c r="P66" s="740"/>
      <c r="Q66" s="740"/>
      <c r="R66" s="740"/>
      <c r="S66" s="740"/>
      <c r="T66" s="740"/>
      <c r="U66" s="740"/>
      <c r="V66" s="740"/>
      <c r="W66" s="740"/>
      <c r="X66" s="740"/>
      <c r="Y66" s="740"/>
      <c r="Z66" s="740"/>
      <c r="AA66" s="740"/>
      <c r="AB66" s="740"/>
      <c r="AC66" s="740"/>
      <c r="AD66" s="740"/>
      <c r="AE66" s="740"/>
      <c r="AF66" s="740"/>
      <c r="AG66" s="740"/>
      <c r="AH66" s="740"/>
      <c r="AI66" s="740"/>
      <c r="AJ66" s="746"/>
      <c r="AK66" s="746"/>
      <c r="AL66" s="746"/>
      <c r="AM66" s="746"/>
      <c r="AN66" s="746"/>
      <c r="AO66" s="746"/>
      <c r="AP66" s="746"/>
      <c r="AQ66" s="746"/>
      <c r="AR66" s="746"/>
      <c r="AS66" s="740"/>
      <c r="AT66" s="745"/>
      <c r="AU66" s="745"/>
      <c r="AV66" s="745"/>
      <c r="AW66" s="745"/>
      <c r="AX66" s="749"/>
      <c r="AY66" s="745"/>
      <c r="AZ66" s="745"/>
      <c r="BA66" s="745"/>
      <c r="BB66" s="745"/>
      <c r="BC66" s="749"/>
      <c r="BD66" s="740"/>
      <c r="BE66" s="740"/>
      <c r="BF66" s="740"/>
      <c r="BG66" s="740"/>
      <c r="BH66" s="740"/>
      <c r="BI66" s="740"/>
      <c r="BJ66" s="740"/>
      <c r="BK66" s="740"/>
      <c r="BL66" s="740"/>
      <c r="BM66" s="740"/>
      <c r="BN66" s="740"/>
      <c r="BO66" s="740"/>
      <c r="BP66" s="740"/>
      <c r="BQ66" s="740"/>
      <c r="BR66" s="740"/>
      <c r="BS66" s="740"/>
      <c r="BT66" s="740"/>
      <c r="BU66" s="740"/>
      <c r="BV66" s="740"/>
      <c r="BW66" s="740"/>
      <c r="BX66" s="740"/>
      <c r="BY66" s="740"/>
      <c r="CC66" s="744"/>
      <c r="CS66" s="743" t="s">
        <v>1270</v>
      </c>
      <c r="CV66" s="750" t="s">
        <v>1270</v>
      </c>
      <c r="DG66" s="742"/>
      <c r="DH66" s="732"/>
      <c r="DT66" s="743" t="s">
        <v>1270</v>
      </c>
    </row>
    <row r="67" spans="3:124" ht="17.100000000000001" customHeight="1" x14ac:dyDescent="0.15">
      <c r="C67" s="740"/>
      <c r="D67" s="740"/>
      <c r="E67" s="745" t="s">
        <v>132</v>
      </c>
      <c r="F67" s="746"/>
      <c r="G67" s="746"/>
      <c r="H67" s="740"/>
      <c r="I67" s="746"/>
      <c r="J67" s="746"/>
      <c r="K67" s="746"/>
      <c r="L67" s="746"/>
      <c r="M67" s="746"/>
      <c r="N67" s="746"/>
      <c r="O67" s="746"/>
      <c r="P67" s="746"/>
      <c r="Q67" s="740"/>
      <c r="R67" s="746"/>
      <c r="S67" s="746"/>
      <c r="T67" s="746"/>
      <c r="U67" s="746"/>
      <c r="V67" s="746"/>
      <c r="W67" s="746"/>
      <c r="X67" s="746"/>
      <c r="Y67" s="746"/>
      <c r="Z67" s="740"/>
      <c r="AA67" s="746"/>
      <c r="AB67" s="746"/>
      <c r="AC67" s="746"/>
      <c r="AD67" s="746"/>
      <c r="AE67" s="746"/>
      <c r="AF67" s="746"/>
      <c r="AG67" s="746"/>
      <c r="AH67" s="746"/>
      <c r="AI67" s="740"/>
      <c r="AJ67" s="746"/>
      <c r="AK67" s="746"/>
      <c r="AL67" s="746"/>
      <c r="AM67" s="746"/>
      <c r="AN67" s="746"/>
      <c r="AO67" s="746"/>
      <c r="AP67" s="746"/>
      <c r="AQ67" s="746"/>
      <c r="AR67" s="746"/>
      <c r="AS67" s="740"/>
      <c r="AT67" s="746"/>
      <c r="AU67" s="746"/>
      <c r="AV67" s="746"/>
      <c r="AW67" s="746"/>
      <c r="AX67" s="740"/>
      <c r="AY67" s="746"/>
      <c r="AZ67" s="746"/>
      <c r="BA67" s="746"/>
      <c r="BB67" s="746"/>
      <c r="BC67" s="740"/>
      <c r="BD67" s="740"/>
      <c r="BE67" s="740"/>
      <c r="BF67" s="740"/>
      <c r="BG67" s="740"/>
      <c r="BH67" s="740"/>
      <c r="BI67" s="740"/>
      <c r="BJ67" s="740"/>
      <c r="BK67" s="740"/>
      <c r="BL67" s="740"/>
      <c r="BM67" s="740"/>
      <c r="BN67" s="740"/>
      <c r="BO67" s="740"/>
      <c r="BP67" s="740"/>
      <c r="BQ67" s="740"/>
      <c r="BR67" s="740"/>
      <c r="BS67" s="740"/>
      <c r="BT67" s="740"/>
      <c r="BU67" s="740"/>
      <c r="BV67" s="740"/>
      <c r="BW67" s="740"/>
      <c r="BX67" s="740"/>
      <c r="BY67" s="740"/>
      <c r="CC67" s="741" t="s">
        <v>231</v>
      </c>
      <c r="CD67" s="732" t="str">
        <f>_xlfn.IFS(  AND(MISSIONS!T31=MISSIONS!$B$2,MISSIONS!T30=100%),MISSIONS!D30&amp;" 100%",  ISBLANK(MISSIONS!E30),"",  MISSIONS!T31&lt;&gt;MISSIONS!$B$2, MISSIONS!D30&amp;" "&amp;MISSIONS!E30&amp;" 0%",TRUE,MISSIONS!D30&amp;" "&amp;MISSIONS!E30&amp;" "&amp;ROUND(MISSIONS!T30*100,0)&amp;"%")</f>
        <v/>
      </c>
      <c r="CK67" s="742" t="s">
        <v>231</v>
      </c>
      <c r="CL67" s="732" t="str">
        <f ca="1">_xlfn.IFS(
OR(ISBLANK(MISSIONS!X30),MISSIONS!AO30&lt;&gt;""),"",
MISSIONS!AN30=100%,MISSIONS!W30&amp;" 100%",
AND(MISSIONS!AN31&lt;PLANS!$A$1,MISSIONS!AN31&lt;&gt;""), MISSIONS!W30&amp;$CD$38&amp;" "&amp;MISSIONS!X30&amp;" "&amp;ROUND(MISSIONS!AN30*100,0)&amp;"%",
TRUE, MISSIONS!W30&amp;" "&amp;MISSIONS!X30&amp;" "&amp;ROUND(MISSIONS!AN30*100,0)&amp;"%")</f>
        <v/>
      </c>
      <c r="CS67" s="743" t="s">
        <v>1270</v>
      </c>
      <c r="CV67" s="741" t="s">
        <v>231</v>
      </c>
      <c r="CW67" s="732" t="str">
        <f>_xlfn.IFS(
ISBLANK(MISSIONS!AR30),"",
MISSIONS!BB30=100%,MISSIONS!AQ30&amp;" 100%",
TRUE, MISSIONS!AQ30&amp;" "&amp;MISSIONS!AR30&amp;" "&amp;ROUND(MISSIONS!BB30*100,0)&amp;"%")</f>
        <v/>
      </c>
      <c r="DD67" s="742" t="s">
        <v>231</v>
      </c>
      <c r="DE67" s="732" t="str">
        <f>_xlfn.IFS(
ISBLANK(MISSIONS!BD30),"",
MISSIONS!BN30=100%,MISSIONS!BC30&amp;" 100%",
TRUE, MISSIONS!BC30&amp;" "&amp;MISSIONS!BD30&amp;" "&amp;ROUND(MISSIONS!BN30*100,0)&amp;"%")</f>
        <v/>
      </c>
      <c r="DG67" s="742"/>
      <c r="DH67" s="732"/>
      <c r="DL67" s="742" t="s">
        <v>231</v>
      </c>
      <c r="DM67" s="732" t="str">
        <f>_xlfn.IFS(
ISBLANK(MISSIONS!BP30),"",
MISSIONS!BZ30=100%,MISSIONS!BO30&amp;" 100%",
TRUE, MISSIONS!BO30&amp;" "&amp;MISSIONS!BP30&amp;" "&amp;ROUND(MISSIONS!BZ30*100,0)&amp;"%")</f>
        <v/>
      </c>
      <c r="DT67" s="743" t="s">
        <v>1270</v>
      </c>
    </row>
    <row r="68" spans="3:124" ht="17.100000000000001" customHeight="1" x14ac:dyDescent="0.15">
      <c r="C68" s="740"/>
      <c r="D68" s="740"/>
      <c r="E68" s="740"/>
      <c r="F68" s="740"/>
      <c r="G68" s="740"/>
      <c r="H68" s="740"/>
      <c r="I68" s="740"/>
      <c r="J68" s="740"/>
      <c r="K68" s="740"/>
      <c r="L68" s="740"/>
      <c r="M68" s="740"/>
      <c r="N68" s="740"/>
      <c r="O68" s="740"/>
      <c r="P68" s="740"/>
      <c r="Q68" s="740"/>
      <c r="R68" s="740"/>
      <c r="S68" s="740"/>
      <c r="T68" s="740"/>
      <c r="U68" s="740"/>
      <c r="V68" s="740"/>
      <c r="W68" s="740"/>
      <c r="X68" s="740"/>
      <c r="Y68" s="740"/>
      <c r="Z68" s="740"/>
      <c r="AA68" s="740"/>
      <c r="AB68" s="740"/>
      <c r="AC68" s="740"/>
      <c r="AD68" s="740"/>
      <c r="AE68" s="740"/>
      <c r="AF68" s="740"/>
      <c r="AG68" s="740"/>
      <c r="AH68" s="740"/>
      <c r="AI68" s="740"/>
      <c r="AJ68" s="740"/>
      <c r="AK68" s="740"/>
      <c r="AL68" s="740"/>
      <c r="AM68" s="740"/>
      <c r="AN68" s="740"/>
      <c r="AO68" s="740"/>
      <c r="AP68" s="740"/>
      <c r="AQ68" s="740"/>
      <c r="AR68" s="740"/>
      <c r="AS68" s="740"/>
      <c r="AT68" s="740"/>
      <c r="AU68" s="740"/>
      <c r="AV68" s="740"/>
      <c r="AW68" s="740"/>
      <c r="AX68" s="740"/>
      <c r="AY68" s="740"/>
      <c r="AZ68" s="740"/>
      <c r="BA68" s="740"/>
      <c r="BB68" s="740"/>
      <c r="BC68" s="740"/>
      <c r="BD68" s="740"/>
      <c r="BE68" s="740"/>
      <c r="BF68" s="740"/>
      <c r="BG68" s="740"/>
      <c r="BH68" s="740"/>
      <c r="BI68" s="740"/>
      <c r="BJ68" s="740"/>
      <c r="BK68" s="740"/>
      <c r="BL68" s="740"/>
      <c r="BM68" s="740"/>
      <c r="BN68" s="740"/>
      <c r="BO68" s="740"/>
      <c r="BP68" s="740"/>
      <c r="BQ68" s="740"/>
      <c r="BR68" s="740"/>
      <c r="BS68" s="740"/>
      <c r="BT68" s="740"/>
      <c r="BU68" s="740"/>
      <c r="BV68" s="740"/>
      <c r="BW68" s="740"/>
      <c r="BX68" s="740"/>
      <c r="BY68" s="740"/>
      <c r="CC68" s="744"/>
      <c r="CS68" s="743" t="s">
        <v>1270</v>
      </c>
      <c r="CV68" s="750" t="s">
        <v>1270</v>
      </c>
      <c r="DG68" s="742"/>
      <c r="DH68" s="732"/>
      <c r="DT68" s="743" t="s">
        <v>1270</v>
      </c>
    </row>
    <row r="69" spans="3:124" ht="17.100000000000001" customHeight="1" x14ac:dyDescent="0.15">
      <c r="C69" s="740"/>
      <c r="D69" s="740"/>
      <c r="E69" s="740"/>
      <c r="F69" s="740"/>
      <c r="G69" s="740"/>
      <c r="H69" s="740"/>
      <c r="I69" s="740"/>
      <c r="J69" s="740"/>
      <c r="K69" s="740"/>
      <c r="L69" s="740"/>
      <c r="M69" s="740"/>
      <c r="N69" s="740"/>
      <c r="O69" s="740"/>
      <c r="P69" s="740"/>
      <c r="Q69" s="740"/>
      <c r="R69" s="740"/>
      <c r="S69" s="740"/>
      <c r="T69" s="740"/>
      <c r="U69" s="740"/>
      <c r="V69" s="740"/>
      <c r="W69" s="740"/>
      <c r="X69" s="740"/>
      <c r="Y69" s="740"/>
      <c r="Z69" s="740"/>
      <c r="AA69" s="740"/>
      <c r="AB69" s="740"/>
      <c r="AC69" s="740"/>
      <c r="AD69" s="740"/>
      <c r="AE69" s="740"/>
      <c r="AF69" s="740"/>
      <c r="AG69" s="740"/>
      <c r="AH69" s="740"/>
      <c r="AI69" s="740"/>
      <c r="AJ69" s="740"/>
      <c r="AK69" s="740"/>
      <c r="AL69" s="740"/>
      <c r="AM69" s="740"/>
      <c r="AN69" s="740"/>
      <c r="AO69" s="740"/>
      <c r="AP69" s="740"/>
      <c r="AQ69" s="740"/>
      <c r="AR69" s="740"/>
      <c r="AS69" s="740"/>
      <c r="AT69" s="740"/>
      <c r="AU69" s="740"/>
      <c r="AV69" s="740"/>
      <c r="AW69" s="740"/>
      <c r="AX69" s="740"/>
      <c r="AY69" s="740"/>
      <c r="AZ69" s="740"/>
      <c r="BA69" s="740"/>
      <c r="BB69" s="740"/>
      <c r="BC69" s="740"/>
      <c r="BD69" s="740"/>
      <c r="BE69" s="740"/>
      <c r="BF69" s="740"/>
      <c r="BG69" s="740"/>
      <c r="BH69" s="740"/>
      <c r="BI69" s="740"/>
      <c r="BJ69" s="740"/>
      <c r="BK69" s="740"/>
      <c r="BL69" s="740"/>
      <c r="BM69" s="740"/>
      <c r="BN69" s="740"/>
      <c r="BO69" s="740"/>
      <c r="BP69" s="740"/>
      <c r="BQ69" s="740"/>
      <c r="BR69" s="740"/>
      <c r="BS69" s="740"/>
      <c r="BT69" s="740"/>
      <c r="BU69" s="740"/>
      <c r="BV69" s="740"/>
      <c r="BW69" s="740"/>
      <c r="BX69" s="740"/>
      <c r="BY69" s="740"/>
      <c r="CC69" s="741" t="s">
        <v>231</v>
      </c>
      <c r="CD69" s="732" t="str">
        <f>_xlfn.IFS(  AND(MISSIONS!T33=MISSIONS!$B$2,MISSIONS!T32=100%),MISSIONS!D32&amp;" 100%",  ISBLANK(MISSIONS!E32),"",  MISSIONS!T33&lt;&gt;MISSIONS!$B$2, MISSIONS!D32&amp;" "&amp;MISSIONS!E32&amp;" 0%",TRUE,MISSIONS!D32&amp;" "&amp;MISSIONS!E32&amp;" "&amp;ROUND(MISSIONS!T32*100,0)&amp;"%")</f>
        <v/>
      </c>
      <c r="CK69" s="742" t="s">
        <v>231</v>
      </c>
      <c r="CL69" s="732" t="str">
        <f ca="1">_xlfn.IFS(
OR(ISBLANK(MISSIONS!X32),MISSIONS!AO32&lt;&gt;""),"",
MISSIONS!AN32=100%,MISSIONS!W32&amp;" 100%",
AND(MISSIONS!AN33&lt;PLANS!$A$1,MISSIONS!AN33&lt;&gt;""), MISSIONS!W32&amp;$CD$38&amp;" "&amp;MISSIONS!X32&amp;" "&amp;ROUND(MISSIONS!AN32*100,0)&amp;"%",
TRUE, MISSIONS!W32&amp;" "&amp;MISSIONS!X32&amp;" "&amp;ROUND(MISSIONS!AN32*100,0)&amp;"%")</f>
        <v/>
      </c>
      <c r="CS69" s="743" t="s">
        <v>1270</v>
      </c>
      <c r="CV69" s="741" t="s">
        <v>231</v>
      </c>
      <c r="CW69" s="732" t="str">
        <f>_xlfn.IFS(
ISBLANK(MISSIONS!AR32),"",
MISSIONS!BB32=100%,MISSIONS!AQ32&amp;" 100%",
TRUE, MISSIONS!AQ32&amp;" "&amp;MISSIONS!AR32&amp;" "&amp;ROUND(MISSIONS!BB32*100,0)&amp;"%")</f>
        <v/>
      </c>
      <c r="DD69" s="742" t="s">
        <v>231</v>
      </c>
      <c r="DE69" s="732" t="str">
        <f>_xlfn.IFS(
ISBLANK(MISSIONS!BD32),"",
MISSIONS!BN32=100%,MISSIONS!BC32&amp;" 100%",
TRUE, MISSIONS!BC32&amp;" "&amp;MISSIONS!BD32&amp;" "&amp;ROUND(MISSIONS!BN32*100,0)&amp;"%")</f>
        <v/>
      </c>
      <c r="DG69" s="742"/>
      <c r="DH69" s="732"/>
      <c r="DL69" s="742" t="s">
        <v>231</v>
      </c>
      <c r="DM69" s="732" t="str">
        <f>_xlfn.IFS(
ISBLANK(MISSIONS!BP32),"",
MISSIONS!BZ32=100%,MISSIONS!BO32&amp;" 100%",
TRUE, MISSIONS!BO32&amp;" "&amp;MISSIONS!BP32&amp;" "&amp;ROUND(MISSIONS!BZ32*100,0)&amp;"%")</f>
        <v/>
      </c>
      <c r="DT69" s="743" t="s">
        <v>1270</v>
      </c>
    </row>
    <row r="70" spans="3:124" ht="17.100000000000001" customHeight="1" x14ac:dyDescent="0.15">
      <c r="CC70" s="744"/>
      <c r="CS70" s="743" t="s">
        <v>1270</v>
      </c>
      <c r="CV70" s="750" t="s">
        <v>1270</v>
      </c>
      <c r="DG70" s="742"/>
      <c r="DH70" s="732"/>
      <c r="DT70" s="743" t="s">
        <v>1270</v>
      </c>
    </row>
    <row r="71" spans="3:124" ht="17.100000000000001" customHeight="1" x14ac:dyDescent="0.15">
      <c r="E71" s="735"/>
      <c r="AN71" s="752" t="s">
        <v>51</v>
      </c>
      <c r="CC71" s="741" t="s">
        <v>231</v>
      </c>
      <c r="CD71" s="732" t="str">
        <f>_xlfn.IFS(  AND(MISSIONS!T35=MISSIONS!$B$2,MISSIONS!T34=100%),MISSIONS!D34&amp;" 100%",  ISBLANK(MISSIONS!E34),"",  MISSIONS!T35&lt;&gt;MISSIONS!$B$2, MISSIONS!D34&amp;" "&amp;MISSIONS!E34&amp;" 0%",TRUE,MISSIONS!D34&amp;" "&amp;MISSIONS!E34&amp;" "&amp;ROUND(MISSIONS!T34*100,0)&amp;"%")</f>
        <v/>
      </c>
      <c r="CK71" s="742" t="s">
        <v>231</v>
      </c>
      <c r="CL71" s="732" t="str">
        <f ca="1">_xlfn.IFS(
OR(ISBLANK(MISSIONS!X34),MISSIONS!AO34&lt;&gt;""),"",
MISSIONS!AN34=100%,MISSIONS!W34&amp;" 100%",
AND(MISSIONS!AN35&lt;PLANS!$A$1,MISSIONS!AN35&lt;&gt;""), MISSIONS!W34&amp;$CD$38&amp;" "&amp;MISSIONS!X34&amp;" "&amp;ROUND(MISSIONS!AN34*100,0)&amp;"%",
TRUE, MISSIONS!W34&amp;" "&amp;MISSIONS!X34&amp;" "&amp;ROUND(MISSIONS!AN34*100,0)&amp;"%")</f>
        <v/>
      </c>
      <c r="CS71" s="743" t="s">
        <v>1270</v>
      </c>
      <c r="CV71" s="741" t="s">
        <v>231</v>
      </c>
      <c r="CW71" s="732" t="str">
        <f>_xlfn.IFS(
ISBLANK(MISSIONS!AR34),"",
MISSIONS!BB34=100%,MISSIONS!AQ34&amp;" 100%",
TRUE, MISSIONS!AQ34&amp;" "&amp;MISSIONS!AR34&amp;" "&amp;ROUND(MISSIONS!BB34*100,0)&amp;"%")</f>
        <v/>
      </c>
      <c r="DD71" s="742" t="s">
        <v>231</v>
      </c>
      <c r="DE71" s="732" t="str">
        <f>_xlfn.IFS(
ISBLANK(MISSIONS!BD34),"",
MISSIONS!BN34=100%,MISSIONS!BC34&amp;" 100%",
TRUE, MISSIONS!BC34&amp;" "&amp;MISSIONS!BD34&amp;" "&amp;ROUND(MISSIONS!BN34*100,0)&amp;"%")</f>
        <v/>
      </c>
      <c r="DG71" s="742"/>
      <c r="DH71" s="732"/>
      <c r="DL71" s="742" t="s">
        <v>231</v>
      </c>
      <c r="DM71" s="732" t="str">
        <f>_xlfn.IFS(
ISBLANK(MISSIONS!BP34),"",
MISSIONS!BZ34=100%,MISSIONS!BO34&amp;" 100%",
TRUE, MISSIONS!BO34&amp;" "&amp;MISSIONS!BP34&amp;" "&amp;ROUND(MISSIONS!BZ34*100,0)&amp;"%")</f>
        <v/>
      </c>
      <c r="DT71" s="743" t="s">
        <v>1270</v>
      </c>
    </row>
    <row r="72" spans="3:124" ht="17.100000000000001" customHeight="1" x14ac:dyDescent="0.15">
      <c r="E72" s="735"/>
      <c r="AN72" s="752" t="s">
        <v>51</v>
      </c>
      <c r="CC72" s="744"/>
      <c r="CS72" s="743" t="s">
        <v>1270</v>
      </c>
      <c r="CV72" s="750" t="s">
        <v>1270</v>
      </c>
      <c r="DG72" s="721"/>
      <c r="DH72" s="721"/>
      <c r="DT72" s="743" t="s">
        <v>1270</v>
      </c>
    </row>
    <row r="73" spans="3:124" ht="17.100000000000001" customHeight="1" x14ac:dyDescent="0.15">
      <c r="C73" s="753"/>
      <c r="D73" s="753"/>
      <c r="E73" s="753"/>
      <c r="F73" s="753"/>
      <c r="G73" s="753"/>
      <c r="H73" s="753"/>
      <c r="I73" s="753"/>
      <c r="J73" s="753"/>
      <c r="K73" s="753"/>
      <c r="L73" s="753"/>
      <c r="M73" s="753"/>
      <c r="N73" s="753"/>
      <c r="O73" s="753"/>
      <c r="P73" s="753"/>
      <c r="Q73" s="753"/>
      <c r="R73" s="753"/>
      <c r="S73" s="753"/>
      <c r="T73" s="753"/>
      <c r="U73" s="753"/>
      <c r="V73" s="753"/>
      <c r="W73" s="753"/>
      <c r="X73" s="753"/>
      <c r="Y73" s="753"/>
      <c r="Z73" s="753"/>
      <c r="AA73" s="753"/>
      <c r="AB73" s="753"/>
      <c r="AC73" s="753"/>
      <c r="AD73" s="753"/>
      <c r="AE73" s="753"/>
      <c r="AF73" s="753"/>
      <c r="AG73" s="753"/>
      <c r="AH73" s="753"/>
      <c r="AI73" s="753"/>
      <c r="AJ73" s="2301" t="s">
        <v>61</v>
      </c>
      <c r="AK73" s="2302"/>
      <c r="AL73" s="2302"/>
      <c r="AM73" s="2302"/>
      <c r="AN73" s="2302"/>
      <c r="AO73" s="2302"/>
      <c r="AP73" s="2302"/>
      <c r="AQ73" s="2302"/>
      <c r="AR73" s="2303"/>
      <c r="AS73" s="753"/>
      <c r="AT73" s="753"/>
      <c r="AU73" s="753"/>
      <c r="AV73" s="753"/>
      <c r="AW73" s="753"/>
      <c r="AX73" s="753"/>
      <c r="AY73" s="753"/>
      <c r="AZ73" s="753"/>
      <c r="BA73" s="753"/>
      <c r="BB73" s="753"/>
      <c r="BC73" s="753"/>
      <c r="BD73" s="753"/>
      <c r="BE73" s="753"/>
      <c r="BF73" s="753"/>
      <c r="BG73" s="753"/>
      <c r="BH73" s="753"/>
      <c r="BI73" s="753"/>
      <c r="BJ73" s="753"/>
      <c r="BK73" s="753"/>
      <c r="BL73" s="753"/>
      <c r="BM73" s="753"/>
      <c r="BN73" s="753"/>
      <c r="BO73" s="753"/>
      <c r="BP73" s="753"/>
      <c r="BQ73" s="753"/>
      <c r="BR73" s="753"/>
      <c r="BS73" s="753"/>
      <c r="BT73" s="753"/>
      <c r="BU73" s="753"/>
      <c r="BV73" s="753"/>
      <c r="BW73" s="753"/>
      <c r="BX73" s="753"/>
      <c r="BY73" s="753"/>
      <c r="CC73" s="741" t="s">
        <v>231</v>
      </c>
      <c r="CD73" s="732" t="str">
        <f>_xlfn.IFS(  AND(MISSIONS!T37=MISSIONS!$B$2,MISSIONS!T36=100%),MISSIONS!D36&amp;" 100%",  ISBLANK(MISSIONS!E36),"",  MISSIONS!T37&lt;&gt;MISSIONS!$B$2, MISSIONS!D36&amp;" "&amp;MISSIONS!E36&amp;" 0%",TRUE,MISSIONS!D36&amp;" "&amp;MISSIONS!E36&amp;" "&amp;ROUND(MISSIONS!T36*100,0)&amp;"%")</f>
        <v/>
      </c>
      <c r="CK73" s="742" t="s">
        <v>231</v>
      </c>
      <c r="CL73" s="732" t="str">
        <f ca="1">_xlfn.IFS(
OR(ISBLANK(MISSIONS!X36),MISSIONS!AO36&lt;&gt;""),"",
MISSIONS!AN36=100%,MISSIONS!W36&amp;" 100%",
AND(MISSIONS!AN37&lt;PLANS!$A$1,MISSIONS!AN37&lt;&gt;""), MISSIONS!W36&amp;$CD$38&amp;" "&amp;MISSIONS!X36&amp;" "&amp;ROUND(MISSIONS!AN36*100,0)&amp;"%",
TRUE, MISSIONS!W36&amp;" "&amp;MISSIONS!X36&amp;" "&amp;ROUND(MISSIONS!AN36*100,0)&amp;"%")</f>
        <v/>
      </c>
      <c r="CS73" s="743" t="s">
        <v>1270</v>
      </c>
      <c r="CV73" s="741" t="s">
        <v>231</v>
      </c>
      <c r="CW73" s="732" t="str">
        <f>_xlfn.IFS(
ISBLANK(MISSIONS!AR36),"",
MISSIONS!BB36=100%,MISSIONS!AQ36&amp;" 100%",
TRUE, MISSIONS!AQ36&amp;" "&amp;MISSIONS!AR36&amp;" "&amp;ROUND(MISSIONS!BB36*100,0)&amp;"%")</f>
        <v/>
      </c>
      <c r="DD73" s="742" t="s">
        <v>231</v>
      </c>
      <c r="DE73" s="732" t="str">
        <f>_xlfn.IFS(
ISBLANK(MISSIONS!BD36),"",
MISSIONS!BN36=100%,MISSIONS!BC36&amp;" 100%",
TRUE, MISSIONS!BC36&amp;" "&amp;MISSIONS!BD36&amp;" "&amp;ROUND(MISSIONS!BN36*100,0)&amp;"%")</f>
        <v/>
      </c>
      <c r="DG73" s="742"/>
      <c r="DH73" s="732"/>
      <c r="DL73" s="742" t="s">
        <v>231</v>
      </c>
      <c r="DM73" s="732" t="str">
        <f>_xlfn.IFS(
ISBLANK(MISSIONS!BP36),"",
MISSIONS!BZ36=100%,MISSIONS!BO36&amp;" 100%",
TRUE, MISSIONS!BO36&amp;" "&amp;MISSIONS!BP36&amp;" "&amp;ROUND(MISSIONS!BZ36*100,0)&amp;"%")</f>
        <v/>
      </c>
      <c r="DT73" s="743" t="s">
        <v>1270</v>
      </c>
    </row>
    <row r="74" spans="3:124" ht="17.100000000000001" customHeight="1" x14ac:dyDescent="0.15">
      <c r="C74" s="753"/>
      <c r="D74" s="753"/>
      <c r="E74" s="753"/>
      <c r="F74" s="753"/>
      <c r="G74" s="753"/>
      <c r="H74" s="753"/>
      <c r="I74" s="753"/>
      <c r="J74" s="753"/>
      <c r="K74" s="753"/>
      <c r="L74" s="753"/>
      <c r="M74" s="753"/>
      <c r="N74" s="753"/>
      <c r="O74" s="753"/>
      <c r="P74" s="753"/>
      <c r="Q74" s="753"/>
      <c r="R74" s="753"/>
      <c r="S74" s="753"/>
      <c r="T74" s="753"/>
      <c r="U74" s="753"/>
      <c r="V74" s="753"/>
      <c r="W74" s="753"/>
      <c r="X74" s="753"/>
      <c r="Y74" s="753"/>
      <c r="Z74" s="753"/>
      <c r="AA74" s="753"/>
      <c r="AB74" s="753"/>
      <c r="AC74" s="753"/>
      <c r="AD74" s="753"/>
      <c r="AE74" s="753"/>
      <c r="AF74" s="753"/>
      <c r="AG74" s="753"/>
      <c r="AH74" s="753"/>
      <c r="AI74" s="753"/>
      <c r="AJ74" s="2304"/>
      <c r="AK74" s="2305"/>
      <c r="AL74" s="2305"/>
      <c r="AM74" s="2305"/>
      <c r="AN74" s="2305"/>
      <c r="AO74" s="2305"/>
      <c r="AP74" s="2305"/>
      <c r="AQ74" s="2305"/>
      <c r="AR74" s="2306"/>
      <c r="AS74" s="753"/>
      <c r="AT74" s="753"/>
      <c r="AU74" s="753"/>
      <c r="AV74" s="753"/>
      <c r="AW74" s="753"/>
      <c r="AX74" s="753"/>
      <c r="AY74" s="753"/>
      <c r="AZ74" s="753"/>
      <c r="BA74" s="753"/>
      <c r="BB74" s="753"/>
      <c r="BC74" s="753"/>
      <c r="BD74" s="753"/>
      <c r="BE74" s="753"/>
      <c r="BF74" s="753"/>
      <c r="BG74" s="753"/>
      <c r="BH74" s="753"/>
      <c r="BI74" s="753"/>
      <c r="BJ74" s="753"/>
      <c r="BK74" s="753"/>
      <c r="BL74" s="753"/>
      <c r="BM74" s="753"/>
      <c r="BN74" s="753"/>
      <c r="BO74" s="753"/>
      <c r="BP74" s="753"/>
      <c r="BQ74" s="753"/>
      <c r="BR74" s="753"/>
      <c r="BS74" s="753"/>
      <c r="BT74" s="753"/>
      <c r="BU74" s="753"/>
      <c r="BV74" s="753"/>
      <c r="BW74" s="753"/>
      <c r="BX74" s="753"/>
      <c r="BY74" s="753"/>
      <c r="CC74" s="754"/>
      <c r="CD74" s="755"/>
      <c r="CE74" s="755"/>
      <c r="CF74" s="755"/>
      <c r="CG74" s="755"/>
      <c r="CH74" s="755"/>
      <c r="CI74" s="755"/>
      <c r="CJ74" s="755"/>
      <c r="CK74" s="755"/>
      <c r="CL74" s="755"/>
      <c r="CM74" s="755"/>
      <c r="CN74" s="755"/>
      <c r="CO74" s="755"/>
      <c r="CP74" s="755"/>
      <c r="CQ74" s="755"/>
      <c r="CR74" s="755"/>
      <c r="CS74" s="756"/>
      <c r="CV74" s="754"/>
      <c r="CW74" s="755"/>
      <c r="CX74" s="755"/>
      <c r="CY74" s="755"/>
      <c r="CZ74" s="755"/>
      <c r="DA74" s="755"/>
      <c r="DB74" s="755"/>
      <c r="DC74" s="755"/>
      <c r="DD74" s="755"/>
      <c r="DE74" s="755"/>
      <c r="DF74" s="755"/>
      <c r="DG74" s="755"/>
      <c r="DH74" s="755"/>
      <c r="DI74" s="755"/>
      <c r="DJ74" s="755"/>
      <c r="DK74" s="755"/>
      <c r="DL74" s="755"/>
      <c r="DM74" s="755"/>
      <c r="DN74" s="755"/>
      <c r="DO74" s="755"/>
      <c r="DP74" s="755"/>
      <c r="DQ74" s="755"/>
      <c r="DR74" s="755"/>
      <c r="DS74" s="755"/>
      <c r="DT74" s="757"/>
    </row>
    <row r="75" spans="3:124" ht="17.100000000000001" customHeight="1" x14ac:dyDescent="0.3">
      <c r="C75" s="753"/>
      <c r="D75" s="753"/>
      <c r="E75" s="753"/>
      <c r="F75" s="753"/>
      <c r="G75" s="753"/>
      <c r="H75" s="753"/>
      <c r="I75" s="753"/>
      <c r="J75" s="753"/>
      <c r="K75" s="753"/>
      <c r="L75" s="753"/>
      <c r="M75" s="753"/>
      <c r="N75" s="753"/>
      <c r="O75" s="753"/>
      <c r="P75" s="753"/>
      <c r="Q75" s="753"/>
      <c r="R75" s="753"/>
      <c r="S75" s="753"/>
      <c r="T75" s="753"/>
      <c r="U75" s="753"/>
      <c r="V75" s="753"/>
      <c r="W75" s="753"/>
      <c r="X75" s="753"/>
      <c r="Y75" s="758"/>
      <c r="Z75" s="758"/>
      <c r="AA75" s="758"/>
      <c r="AB75" s="758"/>
      <c r="AC75" s="758"/>
      <c r="AD75" s="758"/>
      <c r="AE75" s="758"/>
      <c r="AF75" s="758"/>
      <c r="AG75" s="758"/>
      <c r="AH75" s="758"/>
      <c r="AI75" s="758"/>
      <c r="AJ75" s="758"/>
      <c r="AK75" s="758"/>
      <c r="AL75" s="758"/>
      <c r="AM75" s="758"/>
      <c r="AN75" s="758"/>
      <c r="AO75" s="758"/>
      <c r="AP75" s="758"/>
      <c r="AQ75" s="758"/>
      <c r="AR75" s="758"/>
      <c r="AS75" s="758"/>
      <c r="AT75" s="758"/>
      <c r="AU75" s="758"/>
      <c r="AV75" s="758"/>
      <c r="AW75" s="758"/>
      <c r="AX75" s="758"/>
      <c r="AY75" s="758"/>
      <c r="AZ75" s="758"/>
      <c r="BA75" s="758"/>
      <c r="BB75" s="758"/>
      <c r="BC75" s="758"/>
      <c r="BD75" s="758"/>
      <c r="BE75" s="753"/>
      <c r="BF75" s="753"/>
      <c r="BG75" s="753"/>
      <c r="BH75" s="753"/>
      <c r="BI75" s="753"/>
      <c r="BJ75" s="753"/>
      <c r="BK75" s="753"/>
      <c r="BL75" s="753"/>
      <c r="BM75" s="753"/>
      <c r="BN75" s="753"/>
      <c r="BO75" s="753"/>
      <c r="BP75" s="753"/>
      <c r="BQ75" s="753"/>
      <c r="BR75" s="753"/>
      <c r="BS75" s="753"/>
      <c r="BT75" s="753"/>
      <c r="BU75" s="753"/>
      <c r="BV75" s="753"/>
      <c r="BW75" s="753"/>
      <c r="BX75" s="753"/>
      <c r="BY75" s="753"/>
      <c r="DT75" s="759" t="s">
        <v>1270</v>
      </c>
    </row>
    <row r="76" spans="3:124" ht="17.100000000000001" customHeight="1" x14ac:dyDescent="0.15">
      <c r="C76" s="753"/>
      <c r="D76" s="753"/>
      <c r="E76" s="753"/>
      <c r="F76" s="753"/>
      <c r="G76" s="753"/>
      <c r="H76" s="753"/>
      <c r="I76" s="753"/>
      <c r="J76" s="753"/>
      <c r="K76" s="753"/>
      <c r="L76" s="753"/>
      <c r="M76" s="753"/>
      <c r="N76" s="753"/>
      <c r="O76" s="753"/>
      <c r="P76" s="753"/>
      <c r="Q76" s="753"/>
      <c r="R76" s="753"/>
      <c r="S76" s="753"/>
      <c r="T76" s="753"/>
      <c r="U76" s="753"/>
      <c r="V76" s="753"/>
      <c r="W76" s="753"/>
      <c r="X76" s="753"/>
      <c r="Y76" s="760"/>
      <c r="Z76" s="761"/>
      <c r="AA76" s="761"/>
      <c r="AB76" s="761"/>
      <c r="AC76" s="761"/>
      <c r="AD76" s="761"/>
      <c r="AE76" s="761"/>
      <c r="AF76" s="753"/>
      <c r="AG76" s="753"/>
      <c r="AH76" s="753"/>
      <c r="AI76" s="753"/>
      <c r="AJ76" s="753"/>
      <c r="AK76" s="753"/>
      <c r="AL76" s="753"/>
      <c r="AM76" s="753"/>
      <c r="AN76" s="753"/>
      <c r="AO76" s="753"/>
      <c r="AP76" s="762"/>
      <c r="AQ76" s="753"/>
      <c r="AR76" s="753"/>
      <c r="AS76" s="753"/>
      <c r="AT76" s="753"/>
      <c r="AU76" s="753"/>
      <c r="AV76" s="753"/>
      <c r="AW76" s="753"/>
      <c r="AX76" s="753"/>
      <c r="AY76" s="753"/>
      <c r="AZ76" s="753"/>
      <c r="BA76" s="753"/>
      <c r="BB76" s="753"/>
      <c r="BC76" s="753"/>
      <c r="BD76" s="753"/>
      <c r="BE76" s="753"/>
      <c r="BF76" s="753"/>
      <c r="BG76" s="753"/>
      <c r="BH76" s="753"/>
      <c r="BI76" s="753"/>
      <c r="BJ76" s="753"/>
      <c r="BK76" s="753"/>
      <c r="BL76" s="753"/>
      <c r="BM76" s="753"/>
      <c r="BN76" s="753"/>
      <c r="BO76" s="753"/>
      <c r="BP76" s="753"/>
      <c r="BQ76" s="753"/>
      <c r="BR76" s="753"/>
      <c r="BS76" s="753"/>
      <c r="BT76" s="753"/>
      <c r="BU76" s="753"/>
      <c r="BV76" s="753"/>
      <c r="BW76" s="753"/>
      <c r="BX76" s="753"/>
      <c r="BY76" s="753"/>
      <c r="CC76" s="736"/>
      <c r="CD76" s="737"/>
      <c r="CE76" s="737"/>
      <c r="CF76" s="737"/>
      <c r="CG76" s="737"/>
      <c r="CH76" s="737"/>
      <c r="CI76" s="737"/>
      <c r="CJ76" s="737"/>
      <c r="CK76" s="737"/>
      <c r="CL76" s="737"/>
      <c r="CM76" s="737"/>
      <c r="CN76" s="737"/>
      <c r="CO76" s="737"/>
      <c r="CP76" s="737"/>
      <c r="CQ76" s="737"/>
      <c r="CR76" s="737"/>
      <c r="CS76" s="737"/>
      <c r="CT76" s="737"/>
      <c r="CU76" s="737"/>
      <c r="CV76" s="737"/>
      <c r="CW76" s="737"/>
      <c r="CX76" s="737"/>
      <c r="CY76" s="737"/>
      <c r="CZ76" s="737"/>
      <c r="DA76" s="739"/>
    </row>
    <row r="77" spans="3:124" ht="17.100000000000001" customHeight="1" x14ac:dyDescent="0.15">
      <c r="C77" s="753"/>
      <c r="D77" s="753"/>
      <c r="E77" s="753"/>
      <c r="F77" s="753"/>
      <c r="G77" s="753"/>
      <c r="H77" s="753"/>
      <c r="I77" s="753"/>
      <c r="J77" s="753"/>
      <c r="K77" s="753"/>
      <c r="L77" s="753"/>
      <c r="M77" s="753"/>
      <c r="N77" s="753"/>
      <c r="O77" s="753"/>
      <c r="P77" s="753"/>
      <c r="Q77" s="753"/>
      <c r="R77" s="753"/>
      <c r="S77" s="753"/>
      <c r="T77" s="753"/>
      <c r="U77" s="753"/>
      <c r="V77" s="761"/>
      <c r="W77" s="761"/>
      <c r="X77" s="761"/>
      <c r="Y77" s="761"/>
      <c r="Z77" s="761"/>
      <c r="AA77" s="761"/>
      <c r="AB77" s="761"/>
      <c r="AC77" s="761"/>
      <c r="AD77" s="761"/>
      <c r="AE77" s="761"/>
      <c r="AF77" s="753"/>
      <c r="AG77" s="753"/>
      <c r="AH77" s="753"/>
      <c r="AI77" s="753"/>
      <c r="AJ77" s="753"/>
      <c r="AK77" s="753"/>
      <c r="AL77" s="753"/>
      <c r="AM77" s="753"/>
      <c r="AN77" s="753"/>
      <c r="AO77" s="753"/>
      <c r="AP77" s="762"/>
      <c r="AQ77" s="753"/>
      <c r="AR77" s="753"/>
      <c r="AS77" s="753"/>
      <c r="AT77" s="753"/>
      <c r="AU77" s="753"/>
      <c r="AV77" s="753"/>
      <c r="AW77" s="753"/>
      <c r="AX77" s="753"/>
      <c r="AY77" s="753"/>
      <c r="AZ77" s="753"/>
      <c r="BA77" s="753"/>
      <c r="BB77" s="753"/>
      <c r="BC77" s="753"/>
      <c r="BD77" s="753"/>
      <c r="BE77" s="753"/>
      <c r="BF77" s="753"/>
      <c r="BG77" s="753"/>
      <c r="BH77" s="753"/>
      <c r="BI77" s="753"/>
      <c r="BJ77" s="753"/>
      <c r="BK77" s="753"/>
      <c r="BL77" s="753"/>
      <c r="BM77" s="753"/>
      <c r="BN77" s="753"/>
      <c r="BO77" s="753"/>
      <c r="BP77" s="753"/>
      <c r="BQ77" s="753"/>
      <c r="BR77" s="753"/>
      <c r="BS77" s="753"/>
      <c r="BT77" s="753"/>
      <c r="BU77" s="753"/>
      <c r="BV77" s="753"/>
      <c r="BW77" s="753"/>
      <c r="BX77" s="753"/>
      <c r="BY77" s="753"/>
      <c r="CC77" s="741" t="s">
        <v>231</v>
      </c>
      <c r="CD77" s="732" t="str">
        <f>_xlfn.IFS(
ISBLANK(EXPLORATION!H12),"",
EXPLORATION!H14="^","^",
TRUE, UPPER(EXPLORATION!H13)&amp;" "&amp;EXPLORATION!H12)</f>
        <v/>
      </c>
      <c r="CK77" s="742" t="s">
        <v>231</v>
      </c>
      <c r="CL77" s="732" t="str">
        <f>_xlfn.IFS(
ISBLANK(EXPLORATION!AB28),"",
EXPLORATION!AQ28=100%,"100%",
TRUE, UPPER(EXPLORATION!AN29)&amp;" "&amp;EXPLORATION!AB28&amp;" "&amp;ROUND(EXPLORATION!AQ28*100,0)&amp;"%")</f>
        <v/>
      </c>
      <c r="CS77" s="742" t="s">
        <v>231</v>
      </c>
      <c r="CT77" s="732" t="str">
        <f>_xlfn.IFS(
ISBLANK(EXPLORATION!BG12),"",
EXPLORATION!BG14="^","^",
TRUE, UPPER(EXPLORATION!BG13)&amp;" "&amp;EXPLORATION!BG12)</f>
        <v/>
      </c>
      <c r="DA77" s="743" t="s">
        <v>1270</v>
      </c>
    </row>
    <row r="78" spans="3:124" ht="17.100000000000001" customHeight="1" x14ac:dyDescent="0.15">
      <c r="C78" s="753"/>
      <c r="D78" s="753"/>
      <c r="E78" s="753"/>
      <c r="F78" s="753"/>
      <c r="G78" s="753"/>
      <c r="H78" s="753"/>
      <c r="I78" s="753"/>
      <c r="J78" s="753"/>
      <c r="K78" s="753"/>
      <c r="L78" s="753"/>
      <c r="M78" s="753"/>
      <c r="N78" s="753"/>
      <c r="O78" s="753"/>
      <c r="P78" s="753"/>
      <c r="Q78" s="753"/>
      <c r="R78" s="753"/>
      <c r="S78" s="753"/>
      <c r="T78" s="753"/>
      <c r="U78" s="753"/>
      <c r="V78" s="763"/>
      <c r="W78" s="763"/>
      <c r="X78" s="763"/>
      <c r="Y78" s="763"/>
      <c r="Z78" s="763"/>
      <c r="AA78" s="763"/>
      <c r="AB78" s="763"/>
      <c r="AC78" s="763"/>
      <c r="AD78" s="763"/>
      <c r="AE78" s="763"/>
      <c r="AF78" s="753"/>
      <c r="AG78" s="753"/>
      <c r="AH78" s="753"/>
      <c r="AI78" s="753"/>
      <c r="AJ78" s="753"/>
      <c r="AK78" s="753"/>
      <c r="AL78" s="753"/>
      <c r="AM78" s="753"/>
      <c r="AN78" s="753"/>
      <c r="AO78" s="753"/>
      <c r="AP78" s="762"/>
      <c r="AQ78" s="753"/>
      <c r="AR78" s="753"/>
      <c r="AS78" s="753"/>
      <c r="AT78" s="753"/>
      <c r="AU78" s="753"/>
      <c r="AV78" s="753"/>
      <c r="AW78" s="753"/>
      <c r="AX78" s="753"/>
      <c r="AY78" s="753"/>
      <c r="AZ78" s="753"/>
      <c r="BA78" s="753"/>
      <c r="BB78" s="753"/>
      <c r="BC78" s="753"/>
      <c r="BD78" s="753"/>
      <c r="BE78" s="753"/>
      <c r="BF78" s="753"/>
      <c r="BG78" s="753"/>
      <c r="BH78" s="753"/>
      <c r="BI78" s="753"/>
      <c r="BJ78" s="753"/>
      <c r="BK78" s="753"/>
      <c r="BL78" s="753"/>
      <c r="BM78" s="753"/>
      <c r="BN78" s="753"/>
      <c r="BO78" s="753"/>
      <c r="BP78" s="753"/>
      <c r="BQ78" s="753"/>
      <c r="BR78" s="753"/>
      <c r="BS78" s="753"/>
      <c r="BT78" s="753"/>
      <c r="BU78" s="753"/>
      <c r="BV78" s="753"/>
      <c r="BW78" s="753"/>
      <c r="BX78" s="753"/>
      <c r="BY78" s="753"/>
      <c r="CC78" s="750" t="s">
        <v>1270</v>
      </c>
      <c r="CD78" s="732"/>
      <c r="CS78" s="759" t="s">
        <v>1270</v>
      </c>
      <c r="CT78" s="732"/>
      <c r="DA78" s="743" t="s">
        <v>1270</v>
      </c>
    </row>
    <row r="79" spans="3:124" ht="17.100000000000001" customHeight="1" x14ac:dyDescent="0.15">
      <c r="C79" s="753"/>
      <c r="D79" s="753"/>
      <c r="E79" s="753"/>
      <c r="F79" s="753"/>
      <c r="G79" s="753"/>
      <c r="H79" s="753"/>
      <c r="I79" s="753"/>
      <c r="J79" s="753"/>
      <c r="K79" s="753"/>
      <c r="L79" s="753"/>
      <c r="M79" s="753"/>
      <c r="N79" s="753"/>
      <c r="O79" s="753"/>
      <c r="P79" s="753"/>
      <c r="Q79" s="753"/>
      <c r="R79" s="753"/>
      <c r="S79" s="753"/>
      <c r="T79" s="753"/>
      <c r="U79" s="753"/>
      <c r="V79" s="753"/>
      <c r="W79" s="763"/>
      <c r="X79" s="763"/>
      <c r="Y79" s="763"/>
      <c r="Z79" s="763"/>
      <c r="AA79" s="763"/>
      <c r="AB79" s="763"/>
      <c r="AC79" s="763"/>
      <c r="AD79" s="763"/>
      <c r="AE79" s="753"/>
      <c r="AF79" s="753"/>
      <c r="AG79" s="753"/>
      <c r="AH79" s="753"/>
      <c r="AI79" s="753"/>
      <c r="AJ79" s="753"/>
      <c r="AK79" s="753"/>
      <c r="AL79" s="753"/>
      <c r="AM79" s="753"/>
      <c r="AN79" s="753"/>
      <c r="AO79" s="753"/>
      <c r="AP79" s="753"/>
      <c r="AQ79" s="753"/>
      <c r="AR79" s="753"/>
      <c r="AS79" s="753"/>
      <c r="AT79" s="753"/>
      <c r="AU79" s="753"/>
      <c r="AV79" s="753"/>
      <c r="AW79" s="753"/>
      <c r="AX79" s="753"/>
      <c r="AY79" s="753"/>
      <c r="AZ79" s="753"/>
      <c r="BA79" s="753"/>
      <c r="BB79" s="753"/>
      <c r="BC79" s="753"/>
      <c r="BD79" s="753"/>
      <c r="BE79" s="753"/>
      <c r="BF79" s="753"/>
      <c r="BG79" s="753"/>
      <c r="BH79" s="753"/>
      <c r="BI79" s="753"/>
      <c r="BJ79" s="753"/>
      <c r="BK79" s="753"/>
      <c r="BL79" s="753"/>
      <c r="BM79" s="753"/>
      <c r="BN79" s="753"/>
      <c r="BO79" s="753"/>
      <c r="BP79" s="753"/>
      <c r="BQ79" s="753"/>
      <c r="BR79" s="753"/>
      <c r="BS79" s="753"/>
      <c r="BT79" s="753"/>
      <c r="BU79" s="753"/>
      <c r="BV79" s="753"/>
      <c r="BW79" s="753"/>
      <c r="BX79" s="753"/>
      <c r="BY79" s="753"/>
      <c r="CC79" s="750" t="s">
        <v>1270</v>
      </c>
      <c r="CD79" s="732"/>
      <c r="CK79" s="742" t="s">
        <v>231</v>
      </c>
      <c r="CL79" s="732" t="str">
        <f>_xlfn.IFS(
ISBLANK(EXPLORATION!AB30),"",
EXPLORATION!AQ30=100%,"100%",
TRUE, UPPER(EXPLORATION!AN31)&amp;" "&amp;EXPLORATION!AB30&amp;" "&amp;ROUND(EXPLORATION!AQ30*100,0)&amp;"%")</f>
        <v/>
      </c>
      <c r="CS79" s="759" t="s">
        <v>1270</v>
      </c>
      <c r="CT79" s="732"/>
      <c r="DA79" s="743" t="s">
        <v>1270</v>
      </c>
    </row>
    <row r="80" spans="3:124" ht="17.100000000000001" customHeight="1" x14ac:dyDescent="0.15">
      <c r="C80" s="753"/>
      <c r="D80" s="753"/>
      <c r="E80" s="753"/>
      <c r="F80" s="753"/>
      <c r="G80" s="753"/>
      <c r="H80" s="753"/>
      <c r="I80" s="753"/>
      <c r="J80" s="753"/>
      <c r="K80" s="753"/>
      <c r="L80" s="753"/>
      <c r="M80" s="753"/>
      <c r="N80" s="753"/>
      <c r="O80" s="753"/>
      <c r="P80" s="753"/>
      <c r="Q80" s="753"/>
      <c r="R80" s="753"/>
      <c r="S80" s="753"/>
      <c r="T80" s="753"/>
      <c r="U80" s="753"/>
      <c r="V80" s="763"/>
      <c r="W80" s="763"/>
      <c r="X80" s="763"/>
      <c r="Y80" s="763"/>
      <c r="Z80" s="763"/>
      <c r="AA80" s="763"/>
      <c r="AB80" s="763"/>
      <c r="AC80" s="763"/>
      <c r="AD80" s="763"/>
      <c r="AE80" s="753"/>
      <c r="AF80" s="753"/>
      <c r="AG80" s="753"/>
      <c r="AH80" s="753"/>
      <c r="AI80" s="753"/>
      <c r="AJ80" s="753"/>
      <c r="AK80" s="753"/>
      <c r="AL80" s="753"/>
      <c r="AM80" s="753"/>
      <c r="AN80" s="753"/>
      <c r="AO80" s="753"/>
      <c r="AP80" s="753"/>
      <c r="AQ80" s="753"/>
      <c r="AR80" s="753"/>
      <c r="AS80" s="753"/>
      <c r="AT80" s="753"/>
      <c r="AU80" s="753"/>
      <c r="AV80" s="753"/>
      <c r="AW80" s="753"/>
      <c r="AX80" s="753"/>
      <c r="AY80" s="753"/>
      <c r="AZ80" s="753"/>
      <c r="BA80" s="753"/>
      <c r="BB80" s="753"/>
      <c r="BC80" s="753"/>
      <c r="BD80" s="753"/>
      <c r="BE80" s="753"/>
      <c r="BF80" s="753"/>
      <c r="BG80" s="753"/>
      <c r="BH80" s="753"/>
      <c r="BI80" s="753"/>
      <c r="BJ80" s="753"/>
      <c r="BK80" s="753"/>
      <c r="BL80" s="753"/>
      <c r="BM80" s="753"/>
      <c r="BN80" s="753"/>
      <c r="BO80" s="753"/>
      <c r="BP80" s="753"/>
      <c r="BQ80" s="753"/>
      <c r="BR80" s="753"/>
      <c r="BS80" s="753"/>
      <c r="BT80" s="753"/>
      <c r="BU80" s="753"/>
      <c r="BV80" s="753"/>
      <c r="BW80" s="753"/>
      <c r="BX80" s="753"/>
      <c r="BY80" s="753"/>
      <c r="CC80" s="750" t="s">
        <v>1270</v>
      </c>
      <c r="CD80" s="732"/>
      <c r="CS80" s="759" t="s">
        <v>1270</v>
      </c>
      <c r="CT80" s="732"/>
      <c r="DA80" s="743" t="s">
        <v>1270</v>
      </c>
    </row>
    <row r="81" spans="3:105" ht="17.100000000000001" customHeight="1" x14ac:dyDescent="0.15">
      <c r="C81" s="753"/>
      <c r="D81" s="753"/>
      <c r="E81" s="753"/>
      <c r="F81" s="753"/>
      <c r="G81" s="753"/>
      <c r="H81" s="753"/>
      <c r="I81" s="753"/>
      <c r="J81" s="753"/>
      <c r="K81" s="753"/>
      <c r="L81" s="753"/>
      <c r="M81" s="753"/>
      <c r="N81" s="753"/>
      <c r="O81" s="753"/>
      <c r="P81" s="753"/>
      <c r="Q81" s="753"/>
      <c r="R81" s="753"/>
      <c r="S81" s="753"/>
      <c r="T81" s="753"/>
      <c r="U81" s="753"/>
      <c r="V81" s="763"/>
      <c r="W81" s="763"/>
      <c r="X81" s="763"/>
      <c r="Y81" s="763"/>
      <c r="Z81" s="763"/>
      <c r="AA81" s="763"/>
      <c r="AB81" s="763"/>
      <c r="AC81" s="763"/>
      <c r="AD81" s="763"/>
      <c r="AE81" s="753"/>
      <c r="AF81" s="753"/>
      <c r="AG81" s="753"/>
      <c r="AH81" s="753"/>
      <c r="AI81" s="753"/>
      <c r="AJ81" s="753"/>
      <c r="AK81" s="753"/>
      <c r="AL81" s="753"/>
      <c r="AM81" s="753"/>
      <c r="AN81" s="753"/>
      <c r="AO81" s="753"/>
      <c r="AP81" s="753"/>
      <c r="AQ81" s="753"/>
      <c r="AR81" s="753"/>
      <c r="AS81" s="753"/>
      <c r="AT81" s="753"/>
      <c r="AU81" s="753"/>
      <c r="AV81" s="753"/>
      <c r="AW81" s="753"/>
      <c r="AX81" s="753"/>
      <c r="AY81" s="753"/>
      <c r="AZ81" s="753"/>
      <c r="BA81" s="753"/>
      <c r="BB81" s="753"/>
      <c r="BC81" s="753"/>
      <c r="BD81" s="753"/>
      <c r="BE81" s="753"/>
      <c r="BF81" s="753"/>
      <c r="BG81" s="753"/>
      <c r="BH81" s="753"/>
      <c r="BI81" s="753"/>
      <c r="BJ81" s="753"/>
      <c r="BK81" s="753"/>
      <c r="BL81" s="753"/>
      <c r="BM81" s="753"/>
      <c r="BN81" s="753"/>
      <c r="BO81" s="753"/>
      <c r="BP81" s="753"/>
      <c r="BQ81" s="753"/>
      <c r="BR81" s="753"/>
      <c r="BS81" s="753"/>
      <c r="BT81" s="753"/>
      <c r="BU81" s="753"/>
      <c r="BV81" s="753"/>
      <c r="BW81" s="753"/>
      <c r="BX81" s="753"/>
      <c r="BY81" s="753"/>
      <c r="CC81" s="750" t="s">
        <v>1270</v>
      </c>
      <c r="CD81" s="732"/>
      <c r="CK81" s="742" t="s">
        <v>231</v>
      </c>
      <c r="CL81" s="732" t="str">
        <f>_xlfn.IFS(
ISBLANK(EXPLORATION!AB32),"",
EXPLORATION!AQ32=100%,"100%",
TRUE, UPPER(EXPLORATION!AN33)&amp;" "&amp;EXPLORATION!AB32&amp;" "&amp;ROUND(EXPLORATION!AQ32*100,0)&amp;"%")</f>
        <v/>
      </c>
      <c r="CS81" s="759" t="s">
        <v>1270</v>
      </c>
      <c r="CT81" s="732"/>
      <c r="DA81" s="743" t="s">
        <v>1270</v>
      </c>
    </row>
    <row r="82" spans="3:105" ht="17.100000000000001" customHeight="1" x14ac:dyDescent="0.15">
      <c r="C82" s="753"/>
      <c r="D82" s="753"/>
      <c r="E82" s="753"/>
      <c r="F82" s="753"/>
      <c r="G82" s="753"/>
      <c r="H82" s="753"/>
      <c r="I82" s="753"/>
      <c r="J82" s="753"/>
      <c r="K82" s="753"/>
      <c r="L82" s="753"/>
      <c r="M82" s="753"/>
      <c r="N82" s="753"/>
      <c r="O82" s="753"/>
      <c r="P82" s="753"/>
      <c r="Q82" s="753"/>
      <c r="R82" s="753"/>
      <c r="S82" s="753"/>
      <c r="T82" s="753"/>
      <c r="U82" s="753"/>
      <c r="V82" s="763"/>
      <c r="W82" s="763"/>
      <c r="X82" s="763"/>
      <c r="Y82" s="763"/>
      <c r="Z82" s="763"/>
      <c r="AA82" s="763"/>
      <c r="AB82" s="763"/>
      <c r="AC82" s="763"/>
      <c r="AD82" s="763"/>
      <c r="AE82" s="753"/>
      <c r="AF82" s="753"/>
      <c r="AG82" s="753"/>
      <c r="AH82" s="753"/>
      <c r="AI82" s="753"/>
      <c r="AJ82" s="753"/>
      <c r="AK82" s="753"/>
      <c r="AL82" s="753"/>
      <c r="AM82" s="753"/>
      <c r="AN82" s="753"/>
      <c r="AO82" s="753"/>
      <c r="AP82" s="753"/>
      <c r="AQ82" s="753"/>
      <c r="AR82" s="753"/>
      <c r="AS82" s="753"/>
      <c r="AT82" s="753"/>
      <c r="AU82" s="753"/>
      <c r="AV82" s="753"/>
      <c r="AW82" s="753"/>
      <c r="AX82" s="753"/>
      <c r="AY82" s="753"/>
      <c r="AZ82" s="753"/>
      <c r="BA82" s="753"/>
      <c r="BB82" s="753"/>
      <c r="BC82" s="753"/>
      <c r="BD82" s="753"/>
      <c r="BE82" s="753"/>
      <c r="BF82" s="753"/>
      <c r="BG82" s="753"/>
      <c r="BH82" s="753"/>
      <c r="BI82" s="753"/>
      <c r="BJ82" s="753"/>
      <c r="BK82" s="753"/>
      <c r="BL82" s="753"/>
      <c r="BM82" s="753"/>
      <c r="BN82" s="753"/>
      <c r="BO82" s="753"/>
      <c r="BP82" s="753"/>
      <c r="BQ82" s="753"/>
      <c r="BR82" s="753"/>
      <c r="BS82" s="753"/>
      <c r="BT82" s="753"/>
      <c r="BU82" s="753"/>
      <c r="BV82" s="753"/>
      <c r="BW82" s="753"/>
      <c r="BX82" s="753"/>
      <c r="BY82" s="753"/>
      <c r="CC82" s="741" t="s">
        <v>231</v>
      </c>
      <c r="CD82" s="732" t="str">
        <f>_xlfn.IFS(
ISBLANK(EXPLORATION!H18),"",
EXPLORATION!H20="^","^",
TRUE, UPPER(EXPLORATION!H19)&amp;" "&amp;EXPLORATION!H18)</f>
        <v/>
      </c>
      <c r="CS82" s="742" t="s">
        <v>231</v>
      </c>
      <c r="CT82" s="732" t="str">
        <f>_xlfn.IFS(
ISBLANK(EXPLORATION!BG18),"",
EXPLORATION!BG20="^","^",
TRUE, UPPER(EXPLORATION!BG19)&amp;" "&amp;EXPLORATION!BG18)</f>
        <v/>
      </c>
      <c r="DA82" s="743" t="s">
        <v>1270</v>
      </c>
    </row>
    <row r="83" spans="3:105" ht="17.100000000000001" customHeight="1" x14ac:dyDescent="0.15">
      <c r="C83" s="753"/>
      <c r="D83" s="753"/>
      <c r="E83" s="753"/>
      <c r="F83" s="753"/>
      <c r="G83" s="753"/>
      <c r="H83" s="753"/>
      <c r="I83" s="753"/>
      <c r="J83" s="753"/>
      <c r="K83" s="753"/>
      <c r="L83" s="753"/>
      <c r="M83" s="753"/>
      <c r="N83" s="753"/>
      <c r="O83" s="753"/>
      <c r="P83" s="753"/>
      <c r="Q83" s="753"/>
      <c r="R83" s="753"/>
      <c r="S83" s="753"/>
      <c r="T83" s="753"/>
      <c r="U83" s="753"/>
      <c r="V83" s="753"/>
      <c r="W83" s="764"/>
      <c r="X83" s="764"/>
      <c r="Y83" s="764"/>
      <c r="Z83" s="764"/>
      <c r="AA83" s="764"/>
      <c r="AB83" s="764"/>
      <c r="AC83" s="764"/>
      <c r="AD83" s="764"/>
      <c r="AE83" s="753"/>
      <c r="AF83" s="753"/>
      <c r="AG83" s="753"/>
      <c r="AH83" s="753"/>
      <c r="AI83" s="753"/>
      <c r="AJ83" s="753"/>
      <c r="AK83" s="753"/>
      <c r="AL83" s="753"/>
      <c r="AM83" s="753"/>
      <c r="AN83" s="753"/>
      <c r="AO83" s="753"/>
      <c r="AP83" s="753"/>
      <c r="AQ83" s="753"/>
      <c r="AR83" s="753"/>
      <c r="AS83" s="753"/>
      <c r="AT83" s="753"/>
      <c r="AU83" s="753"/>
      <c r="AV83" s="753"/>
      <c r="AW83" s="753"/>
      <c r="AX83" s="753"/>
      <c r="AY83" s="753"/>
      <c r="AZ83" s="753"/>
      <c r="BA83" s="753"/>
      <c r="BB83" s="753"/>
      <c r="BC83" s="753"/>
      <c r="BD83" s="753"/>
      <c r="BE83" s="753"/>
      <c r="BF83" s="753"/>
      <c r="BG83" s="753"/>
      <c r="BH83" s="753"/>
      <c r="BI83" s="753"/>
      <c r="BJ83" s="753"/>
      <c r="BK83" s="753"/>
      <c r="BL83" s="753"/>
      <c r="BM83" s="753"/>
      <c r="BN83" s="753"/>
      <c r="BO83" s="753"/>
      <c r="BP83" s="753"/>
      <c r="BQ83" s="753"/>
      <c r="BR83" s="753"/>
      <c r="BS83" s="753"/>
      <c r="BT83" s="753"/>
      <c r="BU83" s="753"/>
      <c r="BV83" s="753"/>
      <c r="BW83" s="753"/>
      <c r="BX83" s="753"/>
      <c r="BY83" s="753"/>
      <c r="CC83" s="750" t="s">
        <v>1270</v>
      </c>
      <c r="CD83" s="732"/>
      <c r="CK83" s="742" t="s">
        <v>231</v>
      </c>
      <c r="CL83" s="732" t="str">
        <f>_xlfn.IFS(
ISBLANK(EXPLORATION!AB34),"",
EXPLORATION!AQ34=100%,"100%",
TRUE, UPPER(EXPLORATION!AN35)&amp;" "&amp;EXPLORATION!AB34&amp;" "&amp;ROUND(EXPLORATION!AQ34*100,0)&amp;"%")</f>
        <v/>
      </c>
      <c r="CS83" s="759" t="s">
        <v>1270</v>
      </c>
      <c r="CT83" s="732"/>
      <c r="DA83" s="743" t="s">
        <v>1270</v>
      </c>
    </row>
    <row r="84" spans="3:105" ht="17.100000000000001" customHeight="1" x14ac:dyDescent="0.15">
      <c r="C84" s="753"/>
      <c r="D84" s="753"/>
      <c r="E84" s="753"/>
      <c r="F84" s="753"/>
      <c r="G84" s="753"/>
      <c r="H84" s="753"/>
      <c r="I84" s="753"/>
      <c r="J84" s="753"/>
      <c r="K84" s="753"/>
      <c r="L84" s="753"/>
      <c r="M84" s="753"/>
      <c r="N84" s="753"/>
      <c r="O84" s="753"/>
      <c r="P84" s="753"/>
      <c r="Q84" s="753"/>
      <c r="R84" s="753"/>
      <c r="S84" s="753"/>
      <c r="T84" s="753"/>
      <c r="U84" s="753"/>
      <c r="V84" s="764"/>
      <c r="W84" s="764"/>
      <c r="X84" s="764"/>
      <c r="Y84" s="764"/>
      <c r="Z84" s="764"/>
      <c r="AA84" s="764"/>
      <c r="AB84" s="764"/>
      <c r="AC84" s="764"/>
      <c r="AD84" s="764"/>
      <c r="AE84" s="753"/>
      <c r="AF84" s="753"/>
      <c r="AG84" s="753"/>
      <c r="AH84" s="753"/>
      <c r="AI84" s="753"/>
      <c r="AJ84" s="753"/>
      <c r="AK84" s="753"/>
      <c r="AL84" s="753"/>
      <c r="AM84" s="753"/>
      <c r="AN84" s="753"/>
      <c r="AO84" s="753"/>
      <c r="AP84" s="753"/>
      <c r="AQ84" s="753"/>
      <c r="AR84" s="753"/>
      <c r="AS84" s="753"/>
      <c r="AT84" s="753"/>
      <c r="AU84" s="753"/>
      <c r="AV84" s="753"/>
      <c r="AW84" s="753"/>
      <c r="AX84" s="753"/>
      <c r="AY84" s="753"/>
      <c r="AZ84" s="753"/>
      <c r="BA84" s="753"/>
      <c r="BB84" s="753"/>
      <c r="BC84" s="753"/>
      <c r="BD84" s="753"/>
      <c r="BE84" s="753"/>
      <c r="BF84" s="753"/>
      <c r="BG84" s="753"/>
      <c r="BH84" s="753"/>
      <c r="BI84" s="753"/>
      <c r="BJ84" s="753"/>
      <c r="BK84" s="753"/>
      <c r="BL84" s="753"/>
      <c r="BM84" s="753"/>
      <c r="BN84" s="753"/>
      <c r="BO84" s="753"/>
      <c r="BP84" s="753"/>
      <c r="BQ84" s="753"/>
      <c r="BR84" s="753"/>
      <c r="BS84" s="753"/>
      <c r="BT84" s="753"/>
      <c r="BU84" s="753"/>
      <c r="BV84" s="753"/>
      <c r="BW84" s="753"/>
      <c r="BX84" s="753"/>
      <c r="BY84" s="753"/>
      <c r="CC84" s="750" t="s">
        <v>1270</v>
      </c>
      <c r="CD84" s="732"/>
      <c r="CS84" s="759" t="s">
        <v>1270</v>
      </c>
      <c r="CT84" s="732" t="str">
        <f>IF(ISBLANK(EXPLORATION!X16),"", EXPLORATION!X16)</f>
        <v/>
      </c>
      <c r="DA84" s="743" t="s">
        <v>1270</v>
      </c>
    </row>
    <row r="85" spans="3:105" ht="17.100000000000001" customHeight="1" x14ac:dyDescent="0.15">
      <c r="C85" s="753"/>
      <c r="D85" s="753"/>
      <c r="E85" s="753"/>
      <c r="F85" s="753"/>
      <c r="G85" s="753"/>
      <c r="H85" s="753"/>
      <c r="I85" s="753"/>
      <c r="J85" s="753"/>
      <c r="K85" s="753"/>
      <c r="L85" s="753"/>
      <c r="M85" s="753"/>
      <c r="N85" s="753"/>
      <c r="O85" s="753"/>
      <c r="P85" s="753"/>
      <c r="Q85" s="753"/>
      <c r="R85" s="753"/>
      <c r="S85" s="753"/>
      <c r="T85" s="753"/>
      <c r="U85" s="753"/>
      <c r="V85" s="764"/>
      <c r="W85" s="764"/>
      <c r="X85" s="764"/>
      <c r="Y85" s="764"/>
      <c r="Z85" s="764"/>
      <c r="AA85" s="764"/>
      <c r="AB85" s="764"/>
      <c r="AC85" s="764"/>
      <c r="AD85" s="764"/>
      <c r="AE85" s="753"/>
      <c r="AF85" s="753"/>
      <c r="AG85" s="753"/>
      <c r="AH85" s="753"/>
      <c r="AI85" s="753"/>
      <c r="AJ85" s="753"/>
      <c r="AK85" s="753"/>
      <c r="AL85" s="753"/>
      <c r="AM85" s="753"/>
      <c r="AN85" s="753"/>
      <c r="AO85" s="753"/>
      <c r="AP85" s="753"/>
      <c r="AQ85" s="753"/>
      <c r="AR85" s="753"/>
      <c r="AS85" s="753"/>
      <c r="AT85" s="753"/>
      <c r="AU85" s="753"/>
      <c r="AV85" s="753"/>
      <c r="AW85" s="753"/>
      <c r="AX85" s="753"/>
      <c r="AY85" s="753"/>
      <c r="AZ85" s="753"/>
      <c r="BA85" s="753"/>
      <c r="BB85" s="753"/>
      <c r="BC85" s="753"/>
      <c r="BD85" s="753"/>
      <c r="BE85" s="753"/>
      <c r="BF85" s="753"/>
      <c r="BG85" s="753"/>
      <c r="BH85" s="753"/>
      <c r="BI85" s="753"/>
      <c r="BJ85" s="753"/>
      <c r="BK85" s="753"/>
      <c r="BL85" s="753"/>
      <c r="BM85" s="753"/>
      <c r="BN85" s="753"/>
      <c r="BO85" s="753"/>
      <c r="BP85" s="753"/>
      <c r="BQ85" s="753"/>
      <c r="BR85" s="753"/>
      <c r="BS85" s="753"/>
      <c r="BT85" s="753"/>
      <c r="BU85" s="753"/>
      <c r="BV85" s="753"/>
      <c r="BW85" s="753"/>
      <c r="BX85" s="753"/>
      <c r="BY85" s="753"/>
      <c r="CC85" s="750" t="s">
        <v>1270</v>
      </c>
      <c r="CD85" s="732"/>
      <c r="CK85" s="742"/>
      <c r="CL85" s="732"/>
      <c r="CS85" s="759" t="s">
        <v>1270</v>
      </c>
      <c r="CT85" s="732" t="str">
        <f>IF(ISBLANK(EXPLORATION!X17),"", EXPLORATION!X17)</f>
        <v/>
      </c>
      <c r="DA85" s="743" t="s">
        <v>1270</v>
      </c>
    </row>
    <row r="86" spans="3:105" ht="17.100000000000001" customHeight="1" x14ac:dyDescent="0.15">
      <c r="C86" s="753"/>
      <c r="D86" s="753"/>
      <c r="E86" s="753"/>
      <c r="F86" s="753"/>
      <c r="G86" s="753"/>
      <c r="H86" s="753"/>
      <c r="I86" s="753"/>
      <c r="J86" s="753"/>
      <c r="K86" s="753"/>
      <c r="L86" s="753"/>
      <c r="M86" s="753"/>
      <c r="N86" s="753"/>
      <c r="O86" s="753"/>
      <c r="P86" s="753"/>
      <c r="Q86" s="753"/>
      <c r="R86" s="753"/>
      <c r="S86" s="753"/>
      <c r="T86" s="753"/>
      <c r="U86" s="753"/>
      <c r="V86" s="764"/>
      <c r="W86" s="764"/>
      <c r="X86" s="764"/>
      <c r="Y86" s="764"/>
      <c r="Z86" s="764"/>
      <c r="AA86" s="764"/>
      <c r="AB86" s="764"/>
      <c r="AC86" s="764"/>
      <c r="AD86" s="764"/>
      <c r="AE86" s="753"/>
      <c r="AF86" s="753"/>
      <c r="AG86" s="753"/>
      <c r="AH86" s="753"/>
      <c r="AI86" s="753"/>
      <c r="AJ86" s="753"/>
      <c r="AK86" s="753"/>
      <c r="AL86" s="753"/>
      <c r="AM86" s="753"/>
      <c r="AN86" s="753"/>
      <c r="AO86" s="753"/>
      <c r="AP86" s="753"/>
      <c r="AQ86" s="753"/>
      <c r="AR86" s="753"/>
      <c r="AS86" s="753"/>
      <c r="AT86" s="753"/>
      <c r="AU86" s="753"/>
      <c r="AV86" s="753"/>
      <c r="AW86" s="753"/>
      <c r="AX86" s="753"/>
      <c r="AY86" s="753"/>
      <c r="AZ86" s="753"/>
      <c r="BA86" s="753"/>
      <c r="BB86" s="753"/>
      <c r="BC86" s="753"/>
      <c r="BD86" s="753"/>
      <c r="BE86" s="753"/>
      <c r="BF86" s="753"/>
      <c r="BG86" s="753"/>
      <c r="BH86" s="753"/>
      <c r="BI86" s="753"/>
      <c r="BJ86" s="753"/>
      <c r="BK86" s="753"/>
      <c r="BL86" s="753"/>
      <c r="BM86" s="753"/>
      <c r="BN86" s="753"/>
      <c r="BO86" s="753"/>
      <c r="BP86" s="753"/>
      <c r="BQ86" s="753"/>
      <c r="BR86" s="753"/>
      <c r="BS86" s="753"/>
      <c r="BT86" s="753"/>
      <c r="BU86" s="753"/>
      <c r="BV86" s="753"/>
      <c r="BW86" s="753"/>
      <c r="BX86" s="753"/>
      <c r="BY86" s="753"/>
      <c r="CC86" s="750" t="s">
        <v>1270</v>
      </c>
      <c r="CD86" s="732"/>
      <c r="CS86" s="759" t="s">
        <v>1270</v>
      </c>
      <c r="CT86" s="732" t="str">
        <f>IF(ISBLANK(EXPLORATION!X18),"", EXPLORATION!X18)</f>
        <v/>
      </c>
      <c r="DA86" s="743" t="s">
        <v>1270</v>
      </c>
    </row>
    <row r="87" spans="3:105" ht="17.100000000000001" customHeight="1" x14ac:dyDescent="0.15">
      <c r="C87" s="753"/>
      <c r="D87" s="753"/>
      <c r="E87" s="753"/>
      <c r="F87" s="753"/>
      <c r="G87" s="753"/>
      <c r="H87" s="753"/>
      <c r="I87" s="753"/>
      <c r="J87" s="753"/>
      <c r="K87" s="753"/>
      <c r="L87" s="753"/>
      <c r="M87" s="753"/>
      <c r="N87" s="753"/>
      <c r="O87" s="753"/>
      <c r="P87" s="753"/>
      <c r="Q87" s="753"/>
      <c r="R87" s="753"/>
      <c r="S87" s="753"/>
      <c r="T87" s="753"/>
      <c r="U87" s="753"/>
      <c r="V87" s="764"/>
      <c r="W87" s="764"/>
      <c r="X87" s="764"/>
      <c r="Y87" s="764"/>
      <c r="Z87" s="764"/>
      <c r="AA87" s="764"/>
      <c r="AB87" s="764"/>
      <c r="AC87" s="764"/>
      <c r="AD87" s="764"/>
      <c r="AE87" s="753"/>
      <c r="AF87" s="753"/>
      <c r="AG87" s="753"/>
      <c r="AH87" s="753"/>
      <c r="AI87" s="753"/>
      <c r="AJ87" s="753"/>
      <c r="AK87" s="753"/>
      <c r="AL87" s="753"/>
      <c r="AM87" s="753"/>
      <c r="AN87" s="753"/>
      <c r="AO87" s="753"/>
      <c r="AP87" s="753"/>
      <c r="AQ87" s="753"/>
      <c r="AR87" s="753"/>
      <c r="AS87" s="753"/>
      <c r="AT87" s="753"/>
      <c r="AU87" s="753"/>
      <c r="AV87" s="753"/>
      <c r="AW87" s="753"/>
      <c r="AX87" s="753"/>
      <c r="AY87" s="753"/>
      <c r="AZ87" s="753"/>
      <c r="BA87" s="753"/>
      <c r="BB87" s="753"/>
      <c r="BC87" s="753"/>
      <c r="BD87" s="753"/>
      <c r="BE87" s="753"/>
      <c r="BF87" s="753"/>
      <c r="BG87" s="753"/>
      <c r="BH87" s="753"/>
      <c r="BI87" s="753"/>
      <c r="BJ87" s="753"/>
      <c r="BK87" s="753"/>
      <c r="BL87" s="753"/>
      <c r="BM87" s="753"/>
      <c r="BN87" s="753"/>
      <c r="BO87" s="753"/>
      <c r="BP87" s="753"/>
      <c r="BQ87" s="753"/>
      <c r="BR87" s="753"/>
      <c r="BS87" s="753"/>
      <c r="BT87" s="753"/>
      <c r="BU87" s="753"/>
      <c r="BV87" s="753"/>
      <c r="BW87" s="753"/>
      <c r="BX87" s="753"/>
      <c r="BY87" s="753"/>
      <c r="CC87" s="741" t="s">
        <v>231</v>
      </c>
      <c r="CD87" s="732" t="str">
        <f>_xlfn.IFS(
ISBLANK(EXPLORATION!H24),"",
EXPLORATION!H26="^","^",
TRUE, UPPER(EXPLORATION!H25)&amp;" "&amp;EXPLORATION!H24)</f>
        <v/>
      </c>
      <c r="CS87" s="742" t="s">
        <v>231</v>
      </c>
      <c r="CT87" s="732" t="str">
        <f>_xlfn.IFS(
ISBLANK(EXPLORATION!BG24),"",
EXPLORATION!BG26="^","^",
TRUE, UPPER(EXPLORATION!BG25)&amp;" "&amp;EXPLORATION!BG24)</f>
        <v/>
      </c>
      <c r="DA87" s="743" t="s">
        <v>1270</v>
      </c>
    </row>
    <row r="88" spans="3:105" ht="17.100000000000001" customHeight="1" x14ac:dyDescent="0.15">
      <c r="C88" s="753"/>
      <c r="D88" s="753"/>
      <c r="E88" s="753"/>
      <c r="F88" s="753"/>
      <c r="G88" s="753"/>
      <c r="H88" s="753"/>
      <c r="I88" s="753"/>
      <c r="J88" s="753"/>
      <c r="K88" s="753"/>
      <c r="L88" s="753"/>
      <c r="M88" s="753"/>
      <c r="N88" s="753"/>
      <c r="O88" s="753"/>
      <c r="P88" s="753"/>
      <c r="Q88" s="753"/>
      <c r="R88" s="753"/>
      <c r="S88" s="753"/>
      <c r="T88" s="753"/>
      <c r="U88" s="753"/>
      <c r="V88" s="765"/>
      <c r="W88" s="765"/>
      <c r="X88" s="765"/>
      <c r="Y88" s="765"/>
      <c r="Z88" s="765"/>
      <c r="AA88" s="765"/>
      <c r="AB88" s="765"/>
      <c r="AC88" s="765"/>
      <c r="AD88" s="765"/>
      <c r="AE88" s="753"/>
      <c r="AF88" s="753"/>
      <c r="AG88" s="753"/>
      <c r="AH88" s="753"/>
      <c r="AI88" s="753"/>
      <c r="AJ88" s="753"/>
      <c r="AK88" s="753"/>
      <c r="AL88" s="753"/>
      <c r="AM88" s="753"/>
      <c r="AN88" s="753"/>
      <c r="AO88" s="753"/>
      <c r="AP88" s="753"/>
      <c r="AQ88" s="753"/>
      <c r="AR88" s="753"/>
      <c r="AS88" s="753"/>
      <c r="AT88" s="753"/>
      <c r="AU88" s="753"/>
      <c r="AV88" s="753"/>
      <c r="AW88" s="753"/>
      <c r="AX88" s="753"/>
      <c r="AY88" s="753"/>
      <c r="AZ88" s="753"/>
      <c r="BA88" s="753"/>
      <c r="BB88" s="753"/>
      <c r="BC88" s="753"/>
      <c r="BD88" s="753"/>
      <c r="BE88" s="753"/>
      <c r="BF88" s="753"/>
      <c r="BG88" s="753"/>
      <c r="BH88" s="753"/>
      <c r="BI88" s="753"/>
      <c r="BJ88" s="753"/>
      <c r="BK88" s="753"/>
      <c r="BL88" s="753"/>
      <c r="BM88" s="753"/>
      <c r="BN88" s="753"/>
      <c r="BO88" s="753"/>
      <c r="BP88" s="753"/>
      <c r="BQ88" s="753"/>
      <c r="BR88" s="753"/>
      <c r="BS88" s="753"/>
      <c r="BT88" s="753"/>
      <c r="BU88" s="753"/>
      <c r="BV88" s="753"/>
      <c r="BW88" s="753"/>
      <c r="BX88" s="753"/>
      <c r="BY88" s="753"/>
      <c r="CC88" s="750" t="s">
        <v>1270</v>
      </c>
      <c r="CD88" s="732"/>
      <c r="CS88" s="759" t="s">
        <v>1270</v>
      </c>
      <c r="CT88" s="732"/>
      <c r="DA88" s="743" t="s">
        <v>1270</v>
      </c>
    </row>
    <row r="89" spans="3:105" ht="17.100000000000001" customHeight="1" x14ac:dyDescent="0.15">
      <c r="C89" s="753"/>
      <c r="D89" s="753"/>
      <c r="E89" s="753"/>
      <c r="F89" s="753"/>
      <c r="G89" s="753"/>
      <c r="H89" s="753"/>
      <c r="I89" s="753"/>
      <c r="J89" s="753"/>
      <c r="K89" s="753"/>
      <c r="L89" s="753"/>
      <c r="M89" s="753"/>
      <c r="N89" s="753"/>
      <c r="O89" s="753"/>
      <c r="P89" s="753"/>
      <c r="Q89" s="753"/>
      <c r="R89" s="753"/>
      <c r="S89" s="753"/>
      <c r="T89" s="753"/>
      <c r="U89" s="753"/>
      <c r="V89" s="765"/>
      <c r="W89" s="765"/>
      <c r="X89" s="765"/>
      <c r="Y89" s="765"/>
      <c r="Z89" s="765"/>
      <c r="AA89" s="765"/>
      <c r="AB89" s="765"/>
      <c r="AC89" s="765"/>
      <c r="AD89" s="765"/>
      <c r="AE89" s="753"/>
      <c r="AF89" s="753"/>
      <c r="AG89" s="753"/>
      <c r="AH89" s="753"/>
      <c r="AI89" s="753"/>
      <c r="AJ89" s="753"/>
      <c r="AK89" s="753"/>
      <c r="AL89" s="753"/>
      <c r="AM89" s="753"/>
      <c r="AN89" s="753"/>
      <c r="AO89" s="753"/>
      <c r="AP89" s="753"/>
      <c r="AQ89" s="753"/>
      <c r="AR89" s="753"/>
      <c r="AS89" s="753"/>
      <c r="AT89" s="753"/>
      <c r="AU89" s="753"/>
      <c r="AV89" s="753"/>
      <c r="AW89" s="753"/>
      <c r="AX89" s="753"/>
      <c r="AY89" s="753"/>
      <c r="AZ89" s="753"/>
      <c r="BA89" s="753"/>
      <c r="BB89" s="753"/>
      <c r="BC89" s="753"/>
      <c r="BD89" s="753"/>
      <c r="BE89" s="753"/>
      <c r="BF89" s="753"/>
      <c r="BG89" s="753"/>
      <c r="BH89" s="753"/>
      <c r="BI89" s="753"/>
      <c r="BJ89" s="753"/>
      <c r="BK89" s="753"/>
      <c r="BL89" s="753"/>
      <c r="BM89" s="753"/>
      <c r="BN89" s="753"/>
      <c r="BO89" s="753"/>
      <c r="BP89" s="753"/>
      <c r="BQ89" s="753"/>
      <c r="BR89" s="753"/>
      <c r="BS89" s="753"/>
      <c r="BT89" s="753"/>
      <c r="BU89" s="753"/>
      <c r="BV89" s="753"/>
      <c r="BW89" s="753"/>
      <c r="BX89" s="753"/>
      <c r="BY89" s="753"/>
      <c r="CC89" s="750" t="s">
        <v>1270</v>
      </c>
      <c r="CD89" s="732"/>
      <c r="CS89" s="759" t="s">
        <v>1270</v>
      </c>
      <c r="CT89" s="732" t="str">
        <f>IF(ISBLANK(EXPLORATION!X21),"", EXPLORATION!X21)</f>
        <v/>
      </c>
      <c r="DA89" s="743" t="s">
        <v>1270</v>
      </c>
    </row>
    <row r="90" spans="3:105" ht="17.100000000000001" customHeight="1" x14ac:dyDescent="0.15">
      <c r="C90" s="753"/>
      <c r="D90" s="753"/>
      <c r="E90" s="753"/>
      <c r="F90" s="753"/>
      <c r="G90" s="753"/>
      <c r="H90" s="753"/>
      <c r="I90" s="753"/>
      <c r="J90" s="753"/>
      <c r="K90" s="753"/>
      <c r="L90" s="753"/>
      <c r="M90" s="753"/>
      <c r="N90" s="753"/>
      <c r="O90" s="753"/>
      <c r="P90" s="753"/>
      <c r="Q90" s="753"/>
      <c r="R90" s="753"/>
      <c r="S90" s="753"/>
      <c r="T90" s="753"/>
      <c r="U90" s="753"/>
      <c r="V90" s="765"/>
      <c r="W90" s="765"/>
      <c r="X90" s="765"/>
      <c r="Y90" s="765"/>
      <c r="Z90" s="765"/>
      <c r="AA90" s="765"/>
      <c r="AB90" s="765"/>
      <c r="AC90" s="765"/>
      <c r="AD90" s="765"/>
      <c r="AE90" s="753"/>
      <c r="AF90" s="753"/>
      <c r="AG90" s="753"/>
      <c r="AH90" s="753"/>
      <c r="AI90" s="753"/>
      <c r="AJ90" s="753"/>
      <c r="AK90" s="753"/>
      <c r="AL90" s="753"/>
      <c r="AM90" s="753"/>
      <c r="AN90" s="753"/>
      <c r="AO90" s="753"/>
      <c r="AP90" s="753"/>
      <c r="AQ90" s="753"/>
      <c r="AR90" s="753"/>
      <c r="AS90" s="753"/>
      <c r="AT90" s="753"/>
      <c r="AU90" s="753"/>
      <c r="AV90" s="753"/>
      <c r="AW90" s="753"/>
      <c r="AX90" s="753"/>
      <c r="AY90" s="753"/>
      <c r="AZ90" s="753"/>
      <c r="BA90" s="753"/>
      <c r="BB90" s="753"/>
      <c r="BC90" s="753"/>
      <c r="BD90" s="753"/>
      <c r="BE90" s="753"/>
      <c r="BF90" s="753"/>
      <c r="BG90" s="753"/>
      <c r="BH90" s="753"/>
      <c r="BI90" s="753"/>
      <c r="BJ90" s="753"/>
      <c r="BK90" s="753"/>
      <c r="BL90" s="753"/>
      <c r="BM90" s="753"/>
      <c r="BN90" s="753"/>
      <c r="BO90" s="753"/>
      <c r="BP90" s="753"/>
      <c r="BQ90" s="753"/>
      <c r="BR90" s="753"/>
      <c r="BS90" s="753"/>
      <c r="BT90" s="753"/>
      <c r="BU90" s="753"/>
      <c r="BV90" s="753"/>
      <c r="BW90" s="753"/>
      <c r="BX90" s="753"/>
      <c r="BY90" s="753"/>
      <c r="CC90" s="750" t="s">
        <v>1270</v>
      </c>
      <c r="CD90" s="732"/>
      <c r="CS90" s="759" t="s">
        <v>1270</v>
      </c>
      <c r="CT90" s="732" t="str">
        <f>IF(ISBLANK(EXPLORATION!X22),"", EXPLORATION!X22)</f>
        <v/>
      </c>
      <c r="DA90" s="743" t="s">
        <v>1270</v>
      </c>
    </row>
    <row r="91" spans="3:105" ht="17.100000000000001" customHeight="1" x14ac:dyDescent="0.15">
      <c r="C91" s="753"/>
      <c r="D91" s="753"/>
      <c r="E91" s="753"/>
      <c r="F91" s="753"/>
      <c r="G91" s="753"/>
      <c r="H91" s="753"/>
      <c r="I91" s="753"/>
      <c r="J91" s="753"/>
      <c r="K91" s="753"/>
      <c r="L91" s="753"/>
      <c r="M91" s="753"/>
      <c r="N91" s="753"/>
      <c r="O91" s="753"/>
      <c r="P91" s="753"/>
      <c r="Q91" s="753"/>
      <c r="R91" s="753"/>
      <c r="S91" s="753"/>
      <c r="T91" s="753"/>
      <c r="U91" s="753"/>
      <c r="V91" s="765"/>
      <c r="W91" s="765"/>
      <c r="X91" s="765"/>
      <c r="Y91" s="765"/>
      <c r="Z91" s="765"/>
      <c r="AA91" s="765"/>
      <c r="AB91" s="765"/>
      <c r="AC91" s="765"/>
      <c r="AD91" s="765"/>
      <c r="AE91" s="753"/>
      <c r="AF91" s="753"/>
      <c r="AG91" s="753"/>
      <c r="AH91" s="753"/>
      <c r="AI91" s="753"/>
      <c r="AJ91" s="753"/>
      <c r="AK91" s="753"/>
      <c r="AL91" s="753"/>
      <c r="AM91" s="753"/>
      <c r="AN91" s="753"/>
      <c r="AO91" s="753"/>
      <c r="AP91" s="753"/>
      <c r="AQ91" s="753"/>
      <c r="AR91" s="753"/>
      <c r="AS91" s="753"/>
      <c r="AT91" s="753"/>
      <c r="AU91" s="753"/>
      <c r="AV91" s="753"/>
      <c r="AW91" s="753"/>
      <c r="AX91" s="753"/>
      <c r="AY91" s="753"/>
      <c r="AZ91" s="753"/>
      <c r="BA91" s="753"/>
      <c r="BB91" s="753"/>
      <c r="BC91" s="753"/>
      <c r="BD91" s="753"/>
      <c r="BE91" s="753"/>
      <c r="BF91" s="753"/>
      <c r="BG91" s="753"/>
      <c r="BH91" s="753"/>
      <c r="BI91" s="753"/>
      <c r="BJ91" s="753"/>
      <c r="BK91" s="753"/>
      <c r="BL91" s="753"/>
      <c r="BM91" s="753"/>
      <c r="BN91" s="753"/>
      <c r="BO91" s="753"/>
      <c r="BP91" s="753"/>
      <c r="BQ91" s="753"/>
      <c r="BR91" s="753"/>
      <c r="BS91" s="753"/>
      <c r="BT91" s="753"/>
      <c r="BU91" s="753"/>
      <c r="BV91" s="753"/>
      <c r="BW91" s="753"/>
      <c r="BX91" s="753"/>
      <c r="BY91" s="753"/>
      <c r="CC91" s="750" t="s">
        <v>1270</v>
      </c>
      <c r="CD91" s="732"/>
      <c r="CS91" s="759" t="s">
        <v>1270</v>
      </c>
      <c r="CT91" s="732" t="str">
        <f>IF(ISBLANK(EXPLORATION!X23),"", EXPLORATION!X23)</f>
        <v/>
      </c>
      <c r="DA91" s="743" t="s">
        <v>1270</v>
      </c>
    </row>
    <row r="92" spans="3:105" ht="17.100000000000001" customHeight="1" x14ac:dyDescent="0.15">
      <c r="C92" s="753"/>
      <c r="D92" s="753"/>
      <c r="E92" s="753"/>
      <c r="F92" s="753"/>
      <c r="G92" s="753"/>
      <c r="H92" s="753"/>
      <c r="I92" s="753"/>
      <c r="J92" s="753"/>
      <c r="K92" s="753"/>
      <c r="L92" s="753"/>
      <c r="M92" s="753"/>
      <c r="N92" s="753"/>
      <c r="O92" s="753"/>
      <c r="P92" s="753"/>
      <c r="Q92" s="753"/>
      <c r="R92" s="753"/>
      <c r="S92" s="753"/>
      <c r="T92" s="753"/>
      <c r="U92" s="753"/>
      <c r="V92" s="765"/>
      <c r="W92" s="765"/>
      <c r="X92" s="765"/>
      <c r="Y92" s="765"/>
      <c r="Z92" s="765"/>
      <c r="AA92" s="765"/>
      <c r="AB92" s="765"/>
      <c r="AC92" s="765"/>
      <c r="AD92" s="765"/>
      <c r="AE92" s="753"/>
      <c r="AF92" s="753"/>
      <c r="AG92" s="753"/>
      <c r="AH92" s="753"/>
      <c r="AI92" s="753"/>
      <c r="AJ92" s="753"/>
      <c r="AK92" s="753"/>
      <c r="AL92" s="753"/>
      <c r="AM92" s="753"/>
      <c r="AN92" s="753"/>
      <c r="AO92" s="753"/>
      <c r="AP92" s="753"/>
      <c r="AQ92" s="753"/>
      <c r="AR92" s="753"/>
      <c r="AS92" s="753"/>
      <c r="AT92" s="753"/>
      <c r="AU92" s="753"/>
      <c r="AV92" s="753"/>
      <c r="AW92" s="753"/>
      <c r="AX92" s="753"/>
      <c r="AY92" s="753"/>
      <c r="AZ92" s="753"/>
      <c r="BA92" s="753"/>
      <c r="BB92" s="753"/>
      <c r="BC92" s="753"/>
      <c r="BD92" s="753"/>
      <c r="BE92" s="753"/>
      <c r="BF92" s="753"/>
      <c r="BG92" s="753"/>
      <c r="BH92" s="753"/>
      <c r="BI92" s="753"/>
      <c r="BJ92" s="753"/>
      <c r="BK92" s="753"/>
      <c r="BL92" s="753"/>
      <c r="BM92" s="753"/>
      <c r="BN92" s="753"/>
      <c r="BO92" s="753"/>
      <c r="BP92" s="753"/>
      <c r="BQ92" s="753"/>
      <c r="BR92" s="753"/>
      <c r="BS92" s="753"/>
      <c r="BT92" s="753"/>
      <c r="BU92" s="753"/>
      <c r="BV92" s="753"/>
      <c r="BW92" s="753"/>
      <c r="BX92" s="753"/>
      <c r="BY92" s="753"/>
      <c r="CC92" s="741" t="s">
        <v>231</v>
      </c>
      <c r="CD92" s="732" t="str">
        <f>_xlfn.IFS(
ISBLANK(EXPLORATION!H30),"",
EXPLORATION!H32="^","^",
TRUE, UPPER(EXPLORATION!H31)&amp;" "&amp;EXPLORATION!H30)</f>
        <v/>
      </c>
      <c r="CS92" s="742" t="s">
        <v>231</v>
      </c>
      <c r="CT92" s="732" t="str">
        <f>_xlfn.IFS(
ISBLANK(EXPLORATION!BG30),"",
EXPLORATION!BG32="^","^",
TRUE, UPPER(EXPLORATION!BG31)&amp;" "&amp;EXPLORATION!BG30)</f>
        <v/>
      </c>
      <c r="DA92" s="743" t="s">
        <v>1270</v>
      </c>
    </row>
    <row r="93" spans="3:105" ht="17.100000000000001" customHeight="1" x14ac:dyDescent="0.15">
      <c r="C93" s="753"/>
      <c r="D93" s="753"/>
      <c r="E93" s="753"/>
      <c r="F93" s="753"/>
      <c r="G93" s="753"/>
      <c r="H93" s="753"/>
      <c r="I93" s="753"/>
      <c r="J93" s="753"/>
      <c r="K93" s="753"/>
      <c r="L93" s="753"/>
      <c r="M93" s="753"/>
      <c r="N93" s="753"/>
      <c r="O93" s="753"/>
      <c r="P93" s="753"/>
      <c r="Q93" s="753"/>
      <c r="R93" s="753"/>
      <c r="S93" s="753"/>
      <c r="T93" s="753"/>
      <c r="U93" s="753"/>
      <c r="V93" s="766"/>
      <c r="W93" s="766"/>
      <c r="X93" s="766"/>
      <c r="Y93" s="766"/>
      <c r="Z93" s="766"/>
      <c r="AA93" s="766"/>
      <c r="AB93" s="766"/>
      <c r="AC93" s="766"/>
      <c r="AD93" s="766"/>
      <c r="AE93" s="753"/>
      <c r="AF93" s="753"/>
      <c r="AG93" s="753"/>
      <c r="AH93" s="753"/>
      <c r="AI93" s="753"/>
      <c r="AJ93" s="753"/>
      <c r="AK93" s="753"/>
      <c r="AL93" s="753"/>
      <c r="AM93" s="753"/>
      <c r="AN93" s="753"/>
      <c r="AO93" s="753"/>
      <c r="AP93" s="753"/>
      <c r="AQ93" s="753"/>
      <c r="AR93" s="753"/>
      <c r="AS93" s="753"/>
      <c r="AT93" s="753"/>
      <c r="AU93" s="753"/>
      <c r="AV93" s="753"/>
      <c r="AW93" s="753"/>
      <c r="AX93" s="753"/>
      <c r="AY93" s="753"/>
      <c r="AZ93" s="753"/>
      <c r="BA93" s="753"/>
      <c r="BB93" s="753"/>
      <c r="BC93" s="753"/>
      <c r="BD93" s="753"/>
      <c r="BE93" s="753"/>
      <c r="BF93" s="753"/>
      <c r="BG93" s="753"/>
      <c r="BH93" s="753"/>
      <c r="BI93" s="753"/>
      <c r="BJ93" s="753"/>
      <c r="BK93" s="753"/>
      <c r="BL93" s="753"/>
      <c r="BM93" s="753"/>
      <c r="BN93" s="753"/>
      <c r="BO93" s="753"/>
      <c r="BP93" s="753"/>
      <c r="BQ93" s="753"/>
      <c r="BR93" s="753"/>
      <c r="BS93" s="753"/>
      <c r="BT93" s="753"/>
      <c r="BU93" s="753"/>
      <c r="BV93" s="753"/>
      <c r="BW93" s="753"/>
      <c r="BX93" s="753"/>
      <c r="BY93" s="753"/>
      <c r="CC93" s="754"/>
      <c r="CD93" s="755"/>
      <c r="CE93" s="755"/>
      <c r="CF93" s="755"/>
      <c r="CG93" s="755"/>
      <c r="CH93" s="755"/>
      <c r="CI93" s="755"/>
      <c r="CJ93" s="755"/>
      <c r="CK93" s="755"/>
      <c r="CL93" s="755"/>
      <c r="CM93" s="755"/>
      <c r="CN93" s="755"/>
      <c r="CO93" s="755"/>
      <c r="CP93" s="755"/>
      <c r="CQ93" s="755"/>
      <c r="CR93" s="755"/>
      <c r="CS93" s="755"/>
      <c r="CT93" s="755"/>
      <c r="CU93" s="755"/>
      <c r="CV93" s="755"/>
      <c r="CW93" s="755"/>
      <c r="CX93" s="755"/>
      <c r="CY93" s="755"/>
      <c r="CZ93" s="755"/>
      <c r="DA93" s="756"/>
    </row>
    <row r="94" spans="3:105" ht="17.100000000000001" customHeight="1" x14ac:dyDescent="0.15">
      <c r="C94" s="753"/>
      <c r="D94" s="753"/>
      <c r="E94" s="753"/>
      <c r="F94" s="753"/>
      <c r="G94" s="753"/>
      <c r="H94" s="753"/>
      <c r="I94" s="753"/>
      <c r="J94" s="753"/>
      <c r="K94" s="753"/>
      <c r="L94" s="753"/>
      <c r="M94" s="753"/>
      <c r="N94" s="753"/>
      <c r="O94" s="753"/>
      <c r="P94" s="753"/>
      <c r="Q94" s="753"/>
      <c r="R94" s="753"/>
      <c r="S94" s="753"/>
      <c r="T94" s="753"/>
      <c r="U94" s="753"/>
      <c r="V94" s="766"/>
      <c r="W94" s="766"/>
      <c r="X94" s="766"/>
      <c r="Y94" s="766"/>
      <c r="Z94" s="766"/>
      <c r="AA94" s="766"/>
      <c r="AB94" s="766"/>
      <c r="AC94" s="766"/>
      <c r="AD94" s="766"/>
      <c r="AE94" s="753"/>
      <c r="AF94" s="753"/>
      <c r="AG94" s="753"/>
      <c r="AH94" s="753"/>
      <c r="AI94" s="753"/>
      <c r="AJ94" s="753"/>
      <c r="AK94" s="753"/>
      <c r="AL94" s="753"/>
      <c r="AM94" s="753"/>
      <c r="AN94" s="753"/>
      <c r="AO94" s="753"/>
      <c r="AP94" s="753"/>
      <c r="AQ94" s="753"/>
      <c r="AR94" s="753"/>
      <c r="AS94" s="753"/>
      <c r="AT94" s="753"/>
      <c r="AU94" s="753"/>
      <c r="AV94" s="753"/>
      <c r="AW94" s="753"/>
      <c r="AX94" s="753"/>
      <c r="AY94" s="753"/>
      <c r="AZ94" s="753"/>
      <c r="BA94" s="753"/>
      <c r="BB94" s="753"/>
      <c r="BC94" s="753"/>
      <c r="BD94" s="753"/>
      <c r="BE94" s="753"/>
      <c r="BF94" s="753"/>
      <c r="BG94" s="753"/>
      <c r="BH94" s="753"/>
      <c r="BI94" s="753"/>
      <c r="BJ94" s="753"/>
      <c r="BK94" s="753"/>
      <c r="BL94" s="753"/>
      <c r="BM94" s="753"/>
      <c r="BN94" s="753"/>
      <c r="BO94" s="753"/>
      <c r="BP94" s="753"/>
      <c r="BQ94" s="753"/>
      <c r="BR94" s="753"/>
      <c r="BS94" s="753"/>
      <c r="BT94" s="753"/>
      <c r="BU94" s="753"/>
      <c r="BV94" s="753"/>
      <c r="BW94" s="753"/>
      <c r="BX94" s="753"/>
      <c r="BY94" s="753"/>
    </row>
    <row r="99" spans="2:79" ht="17.100000000000001" customHeight="1" x14ac:dyDescent="0.15">
      <c r="B99" s="767"/>
      <c r="C99" s="767"/>
      <c r="D99" s="767"/>
      <c r="E99" s="767"/>
      <c r="F99" s="767"/>
      <c r="G99" s="767"/>
      <c r="H99" s="767"/>
      <c r="I99" s="767"/>
      <c r="J99" s="767"/>
      <c r="K99" s="767"/>
      <c r="L99" s="767"/>
      <c r="M99" s="767"/>
      <c r="N99" s="767"/>
      <c r="O99" s="767"/>
      <c r="P99" s="767"/>
      <c r="Q99" s="767"/>
      <c r="R99" s="767"/>
      <c r="S99" s="767"/>
      <c r="T99" s="767"/>
      <c r="U99" s="767"/>
      <c r="V99" s="767"/>
      <c r="W99" s="767"/>
      <c r="X99" s="767"/>
      <c r="Y99" s="767"/>
      <c r="Z99" s="767"/>
      <c r="AA99" s="767"/>
      <c r="AB99" s="767"/>
      <c r="AC99" s="767"/>
      <c r="AD99" s="767"/>
      <c r="AE99" s="767"/>
      <c r="AF99" s="767"/>
      <c r="AG99" s="767"/>
      <c r="AH99" s="767"/>
      <c r="AI99" s="767"/>
      <c r="AJ99" s="767"/>
      <c r="AK99" s="767"/>
      <c r="AL99" s="767"/>
      <c r="AM99" s="767"/>
      <c r="AN99" s="767"/>
      <c r="AO99" s="767"/>
      <c r="AP99" s="767"/>
      <c r="AQ99" s="767"/>
      <c r="AR99" s="767"/>
      <c r="AS99" s="767"/>
      <c r="AT99" s="767"/>
      <c r="AU99" s="767"/>
      <c r="AV99" s="767"/>
      <c r="AW99" s="767"/>
      <c r="AX99" s="767"/>
      <c r="AY99" s="767"/>
      <c r="AZ99" s="767"/>
      <c r="BA99" s="767"/>
      <c r="BB99" s="767"/>
      <c r="BC99" s="767"/>
      <c r="BD99" s="767"/>
      <c r="BE99" s="767"/>
      <c r="BF99" s="767"/>
      <c r="BG99" s="767"/>
      <c r="BH99" s="767"/>
      <c r="BI99" s="767"/>
      <c r="BJ99" s="767"/>
      <c r="BK99" s="767"/>
      <c r="BL99" s="767"/>
      <c r="BM99" s="767"/>
      <c r="BN99" s="767"/>
      <c r="BO99" s="767"/>
      <c r="BP99" s="767"/>
      <c r="BQ99" s="767"/>
      <c r="BR99" s="767"/>
      <c r="BS99" s="767"/>
      <c r="BT99" s="767"/>
      <c r="BU99" s="767"/>
      <c r="BV99" s="767"/>
      <c r="BW99" s="767"/>
      <c r="BX99" s="767"/>
      <c r="BY99" s="767"/>
      <c r="BZ99" s="767"/>
      <c r="CA99" s="767"/>
    </row>
    <row r="100" spans="2:79" ht="17.100000000000001" customHeight="1" x14ac:dyDescent="0.15">
      <c r="B100" s="767"/>
      <c r="C100" s="767"/>
      <c r="D100" s="767"/>
      <c r="E100" s="767"/>
      <c r="F100" s="767"/>
      <c r="G100" s="767"/>
      <c r="H100" s="767"/>
      <c r="I100" s="767"/>
      <c r="J100" s="767"/>
      <c r="K100" s="767"/>
      <c r="L100" s="767"/>
      <c r="M100" s="767"/>
      <c r="N100" s="767"/>
      <c r="O100" s="767"/>
      <c r="P100" s="767"/>
      <c r="Q100" s="767"/>
      <c r="R100" s="767"/>
      <c r="S100" s="767"/>
      <c r="T100" s="767"/>
      <c r="U100" s="767"/>
      <c r="V100" s="767"/>
      <c r="W100" s="767"/>
      <c r="X100" s="767"/>
      <c r="Y100" s="767"/>
      <c r="Z100" s="767"/>
      <c r="AA100" s="767"/>
      <c r="AB100" s="767"/>
      <c r="AC100" s="767"/>
      <c r="AD100" s="767"/>
      <c r="AE100" s="767"/>
      <c r="AF100" s="767"/>
      <c r="AG100" s="767"/>
      <c r="AH100" s="767"/>
      <c r="AI100" s="767"/>
      <c r="AJ100" s="767"/>
      <c r="AK100" s="767"/>
      <c r="AL100" s="767"/>
      <c r="AM100" s="767"/>
      <c r="AN100" s="767"/>
      <c r="AO100" s="767"/>
      <c r="AP100" s="767"/>
      <c r="AQ100" s="767"/>
      <c r="AR100" s="767"/>
      <c r="AS100" s="767"/>
      <c r="AT100" s="767"/>
      <c r="AU100" s="767"/>
      <c r="AV100" s="767"/>
      <c r="AW100" s="767"/>
      <c r="AX100" s="767"/>
      <c r="AY100" s="767"/>
      <c r="AZ100" s="767"/>
      <c r="BA100" s="767"/>
      <c r="BB100" s="767"/>
      <c r="BC100" s="767"/>
      <c r="BD100" s="767"/>
      <c r="BE100" s="767"/>
      <c r="BF100" s="767"/>
      <c r="BG100" s="767"/>
      <c r="BH100" s="767"/>
      <c r="BI100" s="767"/>
      <c r="BJ100" s="767"/>
      <c r="BK100" s="767"/>
      <c r="BL100" s="767"/>
      <c r="BM100" s="767"/>
      <c r="BN100" s="767"/>
      <c r="BO100" s="767"/>
      <c r="BP100" s="767"/>
      <c r="BQ100" s="767"/>
      <c r="BR100" s="767"/>
      <c r="BS100" s="767"/>
      <c r="BT100" s="767"/>
      <c r="BU100" s="767"/>
      <c r="BV100" s="767"/>
      <c r="BW100" s="767"/>
      <c r="BX100" s="767"/>
      <c r="BY100" s="767"/>
      <c r="BZ100" s="767"/>
      <c r="CA100" s="767"/>
    </row>
    <row r="101" spans="2:79" ht="17.100000000000001" customHeight="1" x14ac:dyDescent="0.15">
      <c r="B101" s="767"/>
      <c r="C101" s="767"/>
      <c r="D101" s="767"/>
      <c r="E101" s="767"/>
      <c r="F101" s="767"/>
      <c r="G101" s="767"/>
      <c r="H101" s="767"/>
      <c r="I101" s="767"/>
      <c r="J101" s="767"/>
      <c r="K101" s="767"/>
      <c r="L101" s="767"/>
      <c r="M101" s="767"/>
      <c r="N101" s="767"/>
      <c r="O101" s="767"/>
      <c r="P101" s="767"/>
      <c r="Q101" s="767"/>
      <c r="R101" s="767"/>
      <c r="S101" s="767"/>
      <c r="T101" s="767"/>
      <c r="U101" s="767"/>
      <c r="V101" s="767"/>
      <c r="W101" s="767"/>
      <c r="X101" s="767"/>
      <c r="Y101" s="767"/>
      <c r="Z101" s="767"/>
      <c r="AA101" s="767"/>
      <c r="AB101" s="767"/>
      <c r="AC101" s="767"/>
      <c r="AD101" s="767"/>
      <c r="AE101" s="767"/>
      <c r="AF101" s="767"/>
      <c r="AG101" s="767"/>
      <c r="AH101" s="767"/>
      <c r="AI101" s="767"/>
      <c r="AJ101" s="767"/>
      <c r="AK101" s="767"/>
      <c r="AL101" s="767"/>
      <c r="AM101" s="767"/>
      <c r="AN101" s="767"/>
      <c r="AO101" s="767"/>
      <c r="AP101" s="767"/>
      <c r="AQ101" s="767"/>
      <c r="AR101" s="767"/>
      <c r="AS101" s="767"/>
      <c r="AT101" s="767"/>
      <c r="AU101" s="767"/>
      <c r="AV101" s="767"/>
      <c r="AW101" s="767"/>
      <c r="AX101" s="767"/>
      <c r="AY101" s="767"/>
      <c r="AZ101" s="767"/>
      <c r="BA101" s="767"/>
      <c r="BB101" s="767"/>
      <c r="BC101" s="767"/>
      <c r="BD101" s="767"/>
      <c r="BE101" s="767"/>
      <c r="BF101" s="767"/>
      <c r="BG101" s="767"/>
      <c r="BH101" s="767"/>
      <c r="BI101" s="767"/>
      <c r="BJ101" s="767"/>
      <c r="BK101" s="767"/>
      <c r="BL101" s="767"/>
      <c r="BM101" s="767"/>
      <c r="BN101" s="767"/>
      <c r="BO101" s="767"/>
      <c r="BP101" s="767"/>
      <c r="BQ101" s="767"/>
      <c r="BR101" s="767"/>
      <c r="BS101" s="767"/>
      <c r="BT101" s="767"/>
      <c r="BU101" s="767"/>
      <c r="BV101" s="767"/>
      <c r="BW101" s="767"/>
      <c r="BX101" s="767"/>
      <c r="BY101" s="767"/>
      <c r="BZ101" s="767"/>
      <c r="CA101" s="767"/>
    </row>
    <row r="102" spans="2:79" ht="17.100000000000001" customHeight="1" x14ac:dyDescent="0.15">
      <c r="B102" s="767"/>
      <c r="C102" s="767"/>
      <c r="D102" s="767"/>
      <c r="E102" s="767"/>
      <c r="F102" s="767"/>
      <c r="G102" s="767"/>
      <c r="H102" s="767"/>
      <c r="I102" s="767"/>
      <c r="J102" s="767"/>
      <c r="K102" s="767"/>
      <c r="L102" s="767"/>
      <c r="M102" s="767"/>
      <c r="N102" s="767"/>
      <c r="O102" s="767"/>
      <c r="P102" s="767"/>
      <c r="Q102" s="767"/>
      <c r="R102" s="767"/>
      <c r="S102" s="767"/>
      <c r="T102" s="767"/>
      <c r="U102" s="767"/>
      <c r="V102" s="767"/>
      <c r="W102" s="767"/>
      <c r="X102" s="767"/>
      <c r="Y102" s="767"/>
      <c r="Z102" s="767"/>
      <c r="AA102" s="767"/>
      <c r="AB102" s="767"/>
      <c r="AC102" s="767"/>
      <c r="AD102" s="767"/>
      <c r="AE102" s="767"/>
      <c r="AF102" s="767"/>
      <c r="AG102" s="767"/>
      <c r="AH102" s="767"/>
      <c r="AI102" s="767"/>
      <c r="AJ102" s="767"/>
      <c r="AK102" s="767"/>
      <c r="AL102" s="767"/>
      <c r="AM102" s="767"/>
      <c r="AN102" s="767"/>
      <c r="AO102" s="767"/>
      <c r="AP102" s="767"/>
      <c r="AQ102" s="767"/>
      <c r="AR102" s="767"/>
      <c r="AS102" s="767"/>
      <c r="AT102" s="767"/>
      <c r="AU102" s="767"/>
      <c r="AV102" s="767"/>
      <c r="AW102" s="767"/>
      <c r="AX102" s="767"/>
      <c r="AY102" s="767"/>
      <c r="AZ102" s="767"/>
      <c r="BA102" s="767"/>
      <c r="BB102" s="767"/>
      <c r="BC102" s="767"/>
      <c r="BD102" s="767"/>
      <c r="BE102" s="767"/>
      <c r="BF102" s="767"/>
      <c r="BG102" s="767"/>
      <c r="BH102" s="767"/>
      <c r="BI102" s="767"/>
      <c r="BJ102" s="767"/>
      <c r="BK102" s="767"/>
      <c r="BL102" s="767"/>
      <c r="BM102" s="767"/>
      <c r="BN102" s="767"/>
      <c r="BO102" s="767"/>
      <c r="BP102" s="767"/>
      <c r="BQ102" s="767"/>
      <c r="BR102" s="767"/>
      <c r="BS102" s="767"/>
      <c r="BT102" s="767"/>
      <c r="BU102" s="767"/>
      <c r="BV102" s="767"/>
      <c r="BW102" s="767"/>
      <c r="BX102" s="767"/>
      <c r="BY102" s="767"/>
      <c r="BZ102" s="767"/>
      <c r="CA102" s="767"/>
    </row>
    <row r="103" spans="2:79" ht="17.100000000000001" customHeight="1" x14ac:dyDescent="0.15">
      <c r="B103" s="767"/>
      <c r="C103" s="767"/>
      <c r="D103" s="767"/>
      <c r="E103" s="767"/>
      <c r="F103" s="767"/>
      <c r="G103" s="767"/>
      <c r="H103" s="767"/>
      <c r="I103" s="767"/>
      <c r="J103" s="767"/>
      <c r="K103" s="767"/>
      <c r="L103" s="767"/>
      <c r="M103" s="767"/>
      <c r="N103" s="767"/>
      <c r="O103" s="767"/>
      <c r="P103" s="767"/>
      <c r="Q103" s="767"/>
      <c r="R103" s="767"/>
      <c r="S103" s="767"/>
      <c r="T103" s="767"/>
      <c r="U103" s="767"/>
      <c r="V103" s="767"/>
      <c r="W103" s="767"/>
      <c r="X103" s="767"/>
      <c r="Y103" s="767"/>
      <c r="Z103" s="767"/>
      <c r="AA103" s="767"/>
      <c r="AB103" s="767"/>
      <c r="AC103" s="767"/>
      <c r="AD103" s="767"/>
      <c r="AE103" s="767"/>
      <c r="AF103" s="767"/>
      <c r="AG103" s="767"/>
      <c r="AH103" s="767"/>
      <c r="AI103" s="767"/>
      <c r="AJ103" s="767"/>
      <c r="AK103" s="767"/>
      <c r="AL103" s="767"/>
      <c r="AM103" s="767"/>
      <c r="AN103" s="767"/>
      <c r="AO103" s="767"/>
      <c r="AP103" s="767"/>
      <c r="AQ103" s="767"/>
      <c r="AR103" s="767"/>
      <c r="AS103" s="767"/>
      <c r="AT103" s="767"/>
      <c r="AU103" s="767"/>
      <c r="AV103" s="767"/>
      <c r="AW103" s="767"/>
      <c r="AX103" s="767"/>
      <c r="AY103" s="767"/>
      <c r="AZ103" s="767"/>
      <c r="BA103" s="767"/>
      <c r="BB103" s="767"/>
      <c r="BC103" s="767"/>
      <c r="BD103" s="767"/>
      <c r="BE103" s="767"/>
      <c r="BF103" s="767"/>
      <c r="BG103" s="767"/>
      <c r="BH103" s="767"/>
      <c r="BI103" s="767"/>
      <c r="BJ103" s="767"/>
      <c r="BK103" s="767"/>
      <c r="BL103" s="767"/>
      <c r="BM103" s="767"/>
      <c r="BN103" s="767"/>
      <c r="BO103" s="767"/>
      <c r="BP103" s="767"/>
      <c r="BQ103" s="767"/>
      <c r="BR103" s="767"/>
      <c r="BS103" s="767"/>
      <c r="BT103" s="767"/>
      <c r="BU103" s="767"/>
      <c r="BV103" s="767"/>
      <c r="BW103" s="767"/>
      <c r="BX103" s="767"/>
      <c r="BY103" s="767"/>
      <c r="BZ103" s="767"/>
      <c r="CA103" s="767"/>
    </row>
    <row r="104" spans="2:79" ht="17.100000000000001" customHeight="1" x14ac:dyDescent="0.15">
      <c r="B104" s="767"/>
      <c r="C104" s="767"/>
      <c r="D104" s="767"/>
      <c r="E104" s="767"/>
      <c r="F104" s="767"/>
      <c r="G104" s="767"/>
      <c r="H104" s="767"/>
      <c r="I104" s="767"/>
      <c r="J104" s="767"/>
      <c r="K104" s="767"/>
      <c r="L104" s="767"/>
      <c r="M104" s="767"/>
      <c r="N104" s="767"/>
      <c r="O104" s="767"/>
      <c r="P104" s="767"/>
      <c r="Q104" s="767"/>
      <c r="R104" s="767"/>
      <c r="S104" s="767"/>
      <c r="T104" s="767"/>
      <c r="U104" s="767"/>
      <c r="V104" s="767"/>
      <c r="W104" s="767"/>
      <c r="X104" s="767"/>
      <c r="Y104" s="767"/>
      <c r="Z104" s="767"/>
      <c r="AA104" s="767"/>
      <c r="AB104" s="767"/>
      <c r="AC104" s="767"/>
      <c r="AD104" s="767"/>
      <c r="AE104" s="767"/>
      <c r="AF104" s="767"/>
      <c r="AG104" s="767"/>
      <c r="AH104" s="767"/>
      <c r="AI104" s="767"/>
      <c r="AJ104" s="767"/>
      <c r="AK104" s="767"/>
      <c r="AL104" s="767"/>
      <c r="AM104" s="767"/>
      <c r="AN104" s="767"/>
      <c r="AO104" s="767"/>
      <c r="AP104" s="767"/>
      <c r="AQ104" s="767"/>
      <c r="AR104" s="767"/>
      <c r="AS104" s="767"/>
      <c r="AT104" s="767"/>
      <c r="AU104" s="767"/>
      <c r="AV104" s="767"/>
      <c r="AW104" s="767"/>
      <c r="AX104" s="767"/>
      <c r="AY104" s="767"/>
      <c r="AZ104" s="767"/>
      <c r="BA104" s="767"/>
      <c r="BB104" s="767"/>
      <c r="BC104" s="767"/>
      <c r="BD104" s="767"/>
      <c r="BE104" s="767"/>
      <c r="BF104" s="767"/>
      <c r="BG104" s="767"/>
      <c r="BH104" s="767"/>
      <c r="BI104" s="767"/>
      <c r="BJ104" s="767"/>
      <c r="BK104" s="767"/>
      <c r="BL104" s="767"/>
      <c r="BM104" s="767"/>
      <c r="BN104" s="767"/>
      <c r="BO104" s="767"/>
      <c r="BP104" s="767"/>
      <c r="BQ104" s="767"/>
      <c r="BR104" s="767"/>
      <c r="BS104" s="767"/>
      <c r="BT104" s="767"/>
      <c r="BU104" s="767"/>
      <c r="BV104" s="767"/>
      <c r="BW104" s="767"/>
      <c r="BX104" s="767"/>
      <c r="BY104" s="767"/>
      <c r="BZ104" s="767"/>
      <c r="CA104" s="767"/>
    </row>
    <row r="105" spans="2:79" ht="17.100000000000001" customHeight="1" x14ac:dyDescent="0.15">
      <c r="B105" s="767"/>
      <c r="C105" s="767"/>
      <c r="D105" s="767"/>
      <c r="E105" s="767"/>
      <c r="F105" s="767"/>
      <c r="G105" s="767"/>
      <c r="H105" s="767"/>
      <c r="I105" s="767"/>
      <c r="J105" s="767"/>
      <c r="K105" s="767"/>
      <c r="L105" s="767"/>
      <c r="M105" s="767"/>
      <c r="N105" s="767"/>
      <c r="O105" s="767"/>
      <c r="P105" s="767"/>
      <c r="Q105" s="767"/>
      <c r="R105" s="767"/>
      <c r="S105" s="767"/>
      <c r="T105" s="767"/>
      <c r="U105" s="767"/>
      <c r="V105" s="767"/>
      <c r="W105" s="767"/>
      <c r="X105" s="767"/>
      <c r="Y105" s="767"/>
      <c r="Z105" s="767"/>
      <c r="AA105" s="767"/>
      <c r="AB105" s="767"/>
      <c r="AC105" s="767"/>
      <c r="AD105" s="767"/>
      <c r="AE105" s="767"/>
      <c r="AF105" s="767"/>
      <c r="AG105" s="767"/>
      <c r="AH105" s="767"/>
      <c r="AI105" s="767"/>
      <c r="AJ105" s="767"/>
      <c r="AK105" s="767"/>
      <c r="AL105" s="767"/>
      <c r="AM105" s="767"/>
      <c r="AN105" s="767"/>
      <c r="AO105" s="767"/>
      <c r="AP105" s="767"/>
      <c r="AQ105" s="767"/>
      <c r="AR105" s="767"/>
      <c r="AS105" s="767"/>
      <c r="AT105" s="767"/>
      <c r="AU105" s="767"/>
      <c r="AV105" s="767"/>
      <c r="AW105" s="767"/>
      <c r="AX105" s="767"/>
      <c r="AY105" s="767"/>
      <c r="AZ105" s="767"/>
      <c r="BA105" s="767"/>
      <c r="BB105" s="767"/>
      <c r="BC105" s="767"/>
      <c r="BD105" s="767"/>
      <c r="BE105" s="767"/>
      <c r="BF105" s="767"/>
      <c r="BG105" s="767"/>
      <c r="BH105" s="767"/>
      <c r="BI105" s="767"/>
      <c r="BJ105" s="767"/>
      <c r="BK105" s="767"/>
      <c r="BL105" s="767"/>
      <c r="BM105" s="767"/>
      <c r="BN105" s="767"/>
      <c r="BO105" s="767"/>
      <c r="BP105" s="767"/>
      <c r="BQ105" s="767"/>
      <c r="BR105" s="767"/>
      <c r="BS105" s="767"/>
      <c r="BT105" s="767"/>
      <c r="BU105" s="767"/>
      <c r="BV105" s="767"/>
      <c r="BW105" s="767"/>
      <c r="BX105" s="767"/>
      <c r="BY105" s="767"/>
      <c r="BZ105" s="767"/>
      <c r="CA105" s="767"/>
    </row>
    <row r="106" spans="2:79" ht="17.100000000000001" customHeight="1" x14ac:dyDescent="0.15">
      <c r="B106" s="767"/>
      <c r="C106" s="767"/>
      <c r="D106" s="767"/>
      <c r="E106" s="767"/>
      <c r="F106" s="767"/>
      <c r="G106" s="767"/>
      <c r="H106" s="767"/>
      <c r="I106" s="767"/>
      <c r="J106" s="767"/>
      <c r="K106" s="767"/>
      <c r="L106" s="767"/>
      <c r="M106" s="767"/>
      <c r="N106" s="767"/>
      <c r="O106" s="767"/>
      <c r="P106" s="767"/>
      <c r="Q106" s="767"/>
      <c r="R106" s="767"/>
      <c r="S106" s="767"/>
      <c r="T106" s="767"/>
      <c r="U106" s="767"/>
      <c r="V106" s="767"/>
      <c r="W106" s="767"/>
      <c r="X106" s="767"/>
      <c r="Y106" s="767"/>
      <c r="Z106" s="767"/>
      <c r="AA106" s="767"/>
      <c r="AB106" s="767"/>
      <c r="AC106" s="767"/>
      <c r="AD106" s="767"/>
      <c r="AE106" s="767"/>
      <c r="AF106" s="767"/>
      <c r="AG106" s="767"/>
      <c r="AH106" s="767"/>
      <c r="AI106" s="767"/>
      <c r="AJ106" s="767"/>
      <c r="AK106" s="767"/>
      <c r="AL106" s="767"/>
      <c r="AM106" s="767"/>
      <c r="AN106" s="767"/>
      <c r="AO106" s="767"/>
      <c r="AP106" s="767"/>
      <c r="AQ106" s="767"/>
      <c r="AR106" s="767"/>
      <c r="AS106" s="767"/>
      <c r="AT106" s="767"/>
      <c r="AU106" s="767"/>
      <c r="AV106" s="767"/>
      <c r="AW106" s="767"/>
      <c r="AX106" s="767"/>
      <c r="AY106" s="767"/>
      <c r="AZ106" s="767"/>
      <c r="BA106" s="767"/>
      <c r="BB106" s="767"/>
      <c r="BC106" s="767"/>
      <c r="BD106" s="767"/>
      <c r="BE106" s="767"/>
      <c r="BF106" s="767"/>
      <c r="BG106" s="767"/>
      <c r="BH106" s="767"/>
      <c r="BI106" s="767"/>
      <c r="BJ106" s="767"/>
      <c r="BK106" s="767"/>
      <c r="BL106" s="767"/>
      <c r="BM106" s="767"/>
      <c r="BN106" s="767"/>
      <c r="BO106" s="767"/>
      <c r="BP106" s="767"/>
      <c r="BQ106" s="767"/>
      <c r="BR106" s="767"/>
      <c r="BS106" s="767"/>
      <c r="BT106" s="767"/>
      <c r="BU106" s="767"/>
      <c r="BV106" s="767"/>
      <c r="BW106" s="767"/>
      <c r="BX106" s="767"/>
      <c r="BY106" s="767"/>
      <c r="BZ106" s="767"/>
      <c r="CA106" s="767"/>
    </row>
    <row r="107" spans="2:79" ht="17.100000000000001" customHeight="1" x14ac:dyDescent="0.15">
      <c r="B107" s="767"/>
      <c r="C107" s="767"/>
      <c r="D107" s="767"/>
      <c r="E107" s="767"/>
      <c r="F107" s="767"/>
      <c r="G107" s="767"/>
      <c r="H107" s="767"/>
      <c r="I107" s="767"/>
      <c r="J107" s="767"/>
      <c r="K107" s="767"/>
      <c r="L107" s="767"/>
      <c r="M107" s="767"/>
      <c r="N107" s="767"/>
      <c r="O107" s="767"/>
      <c r="P107" s="767"/>
      <c r="Q107" s="767"/>
      <c r="R107" s="767"/>
      <c r="S107" s="767"/>
      <c r="T107" s="767"/>
      <c r="U107" s="767"/>
      <c r="V107" s="767"/>
      <c r="W107" s="767"/>
      <c r="X107" s="767"/>
      <c r="Y107" s="767"/>
      <c r="Z107" s="767"/>
      <c r="AA107" s="767"/>
      <c r="AB107" s="767"/>
      <c r="AC107" s="767"/>
      <c r="AD107" s="767"/>
      <c r="AE107" s="767"/>
      <c r="AF107" s="767"/>
      <c r="AG107" s="767"/>
      <c r="AH107" s="767"/>
      <c r="AI107" s="767"/>
      <c r="AJ107" s="767"/>
      <c r="AK107" s="767"/>
      <c r="AL107" s="767"/>
      <c r="AM107" s="767"/>
      <c r="AN107" s="767"/>
      <c r="AO107" s="767"/>
      <c r="AP107" s="767"/>
      <c r="AQ107" s="767"/>
      <c r="AR107" s="767"/>
      <c r="AS107" s="767"/>
      <c r="AT107" s="767"/>
      <c r="AU107" s="767"/>
      <c r="AV107" s="767"/>
      <c r="AW107" s="767"/>
      <c r="AX107" s="767"/>
      <c r="AY107" s="767"/>
      <c r="AZ107" s="767"/>
      <c r="BA107" s="767"/>
      <c r="BB107" s="767"/>
      <c r="BC107" s="767"/>
      <c r="BD107" s="767"/>
      <c r="BE107" s="767"/>
      <c r="BF107" s="767"/>
      <c r="BG107" s="767"/>
      <c r="BH107" s="767"/>
      <c r="BI107" s="767"/>
      <c r="BJ107" s="767"/>
      <c r="BK107" s="767"/>
      <c r="BL107" s="767"/>
      <c r="BM107" s="767"/>
      <c r="BN107" s="767"/>
      <c r="BO107" s="767"/>
      <c r="BP107" s="767"/>
      <c r="BQ107" s="767"/>
      <c r="BR107" s="767"/>
      <c r="BS107" s="767"/>
      <c r="BT107" s="767"/>
      <c r="BU107" s="767"/>
      <c r="BV107" s="767"/>
      <c r="BW107" s="767"/>
      <c r="BX107" s="767"/>
      <c r="BY107" s="767"/>
      <c r="BZ107" s="767"/>
      <c r="CA107" s="767"/>
    </row>
    <row r="108" spans="2:79" ht="17.100000000000001" customHeight="1" x14ac:dyDescent="0.15">
      <c r="B108" s="767"/>
      <c r="C108" s="767"/>
      <c r="D108" s="767"/>
      <c r="E108" s="767"/>
      <c r="F108" s="767"/>
      <c r="G108" s="767"/>
      <c r="H108" s="767"/>
      <c r="I108" s="767"/>
      <c r="J108" s="767"/>
      <c r="K108" s="767"/>
      <c r="L108" s="767"/>
      <c r="M108" s="767"/>
      <c r="N108" s="767"/>
      <c r="O108" s="767"/>
      <c r="P108" s="767"/>
      <c r="Q108" s="767"/>
      <c r="R108" s="767"/>
      <c r="S108" s="767"/>
      <c r="T108" s="767"/>
      <c r="U108" s="767"/>
      <c r="V108" s="767"/>
      <c r="W108" s="767"/>
      <c r="X108" s="767"/>
      <c r="Y108" s="767"/>
      <c r="Z108" s="767"/>
      <c r="AA108" s="767"/>
      <c r="AB108" s="767"/>
      <c r="AC108" s="767"/>
      <c r="AD108" s="767"/>
      <c r="AE108" s="767"/>
      <c r="AF108" s="767"/>
      <c r="AG108" s="767"/>
      <c r="AH108" s="767"/>
      <c r="AI108" s="767"/>
      <c r="AJ108" s="767"/>
      <c r="AK108" s="767"/>
      <c r="AL108" s="767"/>
      <c r="AM108" s="767"/>
      <c r="AN108" s="767"/>
      <c r="AO108" s="767"/>
      <c r="AP108" s="767"/>
      <c r="AQ108" s="767"/>
      <c r="AR108" s="767"/>
      <c r="AS108" s="767"/>
      <c r="AT108" s="767"/>
      <c r="AU108" s="767"/>
      <c r="AV108" s="767"/>
      <c r="AW108" s="767"/>
      <c r="AX108" s="767"/>
      <c r="AY108" s="767"/>
      <c r="AZ108" s="767"/>
      <c r="BA108" s="767"/>
      <c r="BB108" s="767"/>
      <c r="BC108" s="767"/>
      <c r="BD108" s="767"/>
      <c r="BE108" s="767"/>
      <c r="BF108" s="767"/>
      <c r="BG108" s="767"/>
      <c r="BH108" s="767"/>
      <c r="BI108" s="767"/>
      <c r="BJ108" s="767"/>
      <c r="BK108" s="767"/>
      <c r="BL108" s="767"/>
      <c r="BM108" s="767"/>
      <c r="BN108" s="767"/>
      <c r="BO108" s="767"/>
      <c r="BP108" s="767"/>
      <c r="BQ108" s="767"/>
      <c r="BR108" s="767"/>
      <c r="BS108" s="767"/>
      <c r="BT108" s="767"/>
      <c r="BU108" s="767"/>
      <c r="BV108" s="767"/>
      <c r="BW108" s="767"/>
      <c r="BX108" s="767"/>
      <c r="BY108" s="767"/>
      <c r="BZ108" s="767"/>
      <c r="CA108" s="767"/>
    </row>
    <row r="109" spans="2:79" ht="17.100000000000001" customHeight="1" x14ac:dyDescent="0.15">
      <c r="B109" s="767"/>
      <c r="C109" s="767"/>
      <c r="D109" s="767"/>
      <c r="E109" s="767"/>
      <c r="F109" s="767"/>
      <c r="G109" s="767"/>
      <c r="H109" s="767"/>
      <c r="I109" s="767"/>
      <c r="J109" s="767"/>
      <c r="K109" s="767"/>
      <c r="L109" s="767"/>
      <c r="M109" s="767"/>
      <c r="N109" s="767"/>
      <c r="O109" s="767"/>
      <c r="P109" s="767"/>
      <c r="Q109" s="767"/>
      <c r="R109" s="767"/>
      <c r="S109" s="767"/>
      <c r="T109" s="767"/>
      <c r="U109" s="767"/>
      <c r="V109" s="767"/>
      <c r="W109" s="767"/>
      <c r="X109" s="767"/>
      <c r="Y109" s="767"/>
      <c r="Z109" s="767"/>
      <c r="AA109" s="767"/>
      <c r="AB109" s="767"/>
      <c r="AC109" s="767"/>
      <c r="AD109" s="767"/>
      <c r="AE109" s="767"/>
      <c r="AF109" s="767"/>
      <c r="AG109" s="767"/>
      <c r="AH109" s="767"/>
      <c r="AI109" s="767"/>
      <c r="AJ109" s="767"/>
      <c r="AK109" s="767"/>
      <c r="AL109" s="767"/>
      <c r="AM109" s="767"/>
      <c r="AN109" s="767"/>
      <c r="AO109" s="767"/>
      <c r="AP109" s="767"/>
      <c r="AQ109" s="767"/>
      <c r="AR109" s="767"/>
      <c r="AS109" s="767"/>
      <c r="AT109" s="767"/>
      <c r="AU109" s="767"/>
      <c r="AV109" s="767"/>
      <c r="AW109" s="767"/>
      <c r="AX109" s="767"/>
      <c r="AY109" s="767"/>
      <c r="AZ109" s="767"/>
      <c r="BA109" s="767"/>
      <c r="BB109" s="767"/>
      <c r="BC109" s="767"/>
      <c r="BD109" s="767"/>
      <c r="BE109" s="767"/>
      <c r="BF109" s="767"/>
      <c r="BG109" s="767"/>
      <c r="BH109" s="767"/>
      <c r="BI109" s="767"/>
      <c r="BJ109" s="767"/>
      <c r="BK109" s="767"/>
      <c r="BL109" s="767"/>
      <c r="BM109" s="767"/>
      <c r="BN109" s="767"/>
      <c r="BO109" s="767"/>
      <c r="BP109" s="767"/>
      <c r="BQ109" s="767"/>
      <c r="BR109" s="767"/>
      <c r="BS109" s="767"/>
      <c r="BT109" s="767"/>
      <c r="BU109" s="767"/>
      <c r="BV109" s="767"/>
      <c r="BW109" s="767"/>
      <c r="BX109" s="767"/>
      <c r="BY109" s="767"/>
      <c r="BZ109" s="767"/>
      <c r="CA109" s="767"/>
    </row>
    <row r="110" spans="2:79" ht="17.100000000000001" customHeight="1" x14ac:dyDescent="0.15">
      <c r="B110" s="767"/>
      <c r="C110" s="767"/>
      <c r="D110" s="767"/>
      <c r="E110" s="767"/>
      <c r="F110" s="767"/>
      <c r="G110" s="767"/>
      <c r="H110" s="767"/>
      <c r="I110" s="767"/>
      <c r="J110" s="767"/>
      <c r="K110" s="767"/>
      <c r="L110" s="767"/>
      <c r="M110" s="767"/>
      <c r="N110" s="767"/>
      <c r="O110" s="767"/>
      <c r="P110" s="767"/>
      <c r="Q110" s="767"/>
      <c r="R110" s="767"/>
      <c r="S110" s="767"/>
      <c r="T110" s="767"/>
      <c r="U110" s="767"/>
      <c r="V110" s="767"/>
      <c r="W110" s="767"/>
      <c r="X110" s="767"/>
      <c r="Y110" s="767"/>
      <c r="Z110" s="767"/>
      <c r="AA110" s="767"/>
      <c r="AB110" s="767"/>
      <c r="AC110" s="767"/>
      <c r="AD110" s="767"/>
      <c r="AE110" s="767"/>
      <c r="AF110" s="767"/>
      <c r="AG110" s="767"/>
      <c r="AH110" s="767"/>
      <c r="AI110" s="767"/>
      <c r="AJ110" s="767"/>
      <c r="AK110" s="767"/>
      <c r="AL110" s="767"/>
      <c r="AM110" s="767"/>
      <c r="AN110" s="767"/>
      <c r="AO110" s="767"/>
      <c r="AP110" s="767"/>
      <c r="AQ110" s="767"/>
      <c r="AR110" s="767"/>
      <c r="AS110" s="767"/>
      <c r="AT110" s="767"/>
      <c r="AU110" s="767"/>
      <c r="AV110" s="767"/>
      <c r="AW110" s="767"/>
      <c r="AX110" s="767"/>
      <c r="AY110" s="767"/>
      <c r="AZ110" s="767"/>
      <c r="BA110" s="767"/>
      <c r="BB110" s="767"/>
      <c r="BC110" s="767"/>
      <c r="BD110" s="767"/>
      <c r="BE110" s="767"/>
      <c r="BF110" s="767"/>
      <c r="BG110" s="767"/>
      <c r="BH110" s="767"/>
      <c r="BI110" s="767"/>
      <c r="BJ110" s="767"/>
      <c r="BK110" s="767"/>
      <c r="BL110" s="767"/>
      <c r="BM110" s="767"/>
      <c r="BN110" s="767"/>
      <c r="BO110" s="767"/>
      <c r="BP110" s="767"/>
      <c r="BQ110" s="767"/>
      <c r="BR110" s="767"/>
      <c r="BS110" s="767"/>
      <c r="BT110" s="767"/>
      <c r="BU110" s="767"/>
      <c r="BV110" s="767"/>
      <c r="BW110" s="767"/>
      <c r="BX110" s="767"/>
      <c r="BY110" s="767"/>
      <c r="BZ110" s="767"/>
      <c r="CA110" s="767"/>
    </row>
    <row r="111" spans="2:79" ht="17.100000000000001" customHeight="1" x14ac:dyDescent="0.15">
      <c r="B111" s="767"/>
      <c r="C111" s="767"/>
      <c r="D111" s="767"/>
      <c r="E111" s="767"/>
      <c r="F111" s="767"/>
      <c r="G111" s="767"/>
      <c r="H111" s="767"/>
      <c r="I111" s="767"/>
      <c r="J111" s="767"/>
      <c r="K111" s="767"/>
      <c r="L111" s="767"/>
      <c r="M111" s="767"/>
      <c r="N111" s="767"/>
      <c r="O111" s="767"/>
      <c r="P111" s="767"/>
      <c r="Q111" s="767"/>
      <c r="R111" s="767"/>
      <c r="S111" s="767"/>
      <c r="T111" s="767"/>
      <c r="U111" s="767"/>
      <c r="V111" s="767"/>
      <c r="W111" s="767"/>
      <c r="X111" s="767"/>
      <c r="Y111" s="767"/>
      <c r="Z111" s="767"/>
      <c r="AA111" s="767"/>
      <c r="AB111" s="767"/>
      <c r="AC111" s="767"/>
      <c r="AD111" s="767"/>
      <c r="AE111" s="767"/>
      <c r="AF111" s="767"/>
      <c r="AG111" s="767"/>
      <c r="AH111" s="767"/>
      <c r="AI111" s="767"/>
      <c r="AJ111" s="767"/>
      <c r="AK111" s="767"/>
      <c r="AL111" s="767"/>
      <c r="AM111" s="767"/>
      <c r="AN111" s="767"/>
      <c r="AO111" s="767"/>
      <c r="AP111" s="767"/>
      <c r="AQ111" s="767"/>
      <c r="AR111" s="767"/>
      <c r="AS111" s="767"/>
      <c r="AT111" s="767"/>
      <c r="AU111" s="767"/>
      <c r="AV111" s="767"/>
      <c r="AW111" s="767"/>
      <c r="AX111" s="767"/>
      <c r="AY111" s="767"/>
      <c r="AZ111" s="767"/>
      <c r="BA111" s="767"/>
      <c r="BB111" s="767"/>
      <c r="BC111" s="767"/>
      <c r="BD111" s="767"/>
      <c r="BE111" s="767"/>
      <c r="BF111" s="767"/>
      <c r="BG111" s="767"/>
      <c r="BH111" s="767"/>
      <c r="BI111" s="767"/>
      <c r="BJ111" s="767"/>
      <c r="BK111" s="767"/>
      <c r="BL111" s="767"/>
      <c r="BM111" s="767"/>
      <c r="BN111" s="767"/>
      <c r="BO111" s="767"/>
      <c r="BP111" s="767"/>
      <c r="BQ111" s="767"/>
      <c r="BR111" s="767"/>
      <c r="BS111" s="767"/>
      <c r="BT111" s="767"/>
      <c r="BU111" s="767"/>
      <c r="BV111" s="767"/>
      <c r="BW111" s="767"/>
      <c r="BX111" s="767"/>
      <c r="BY111" s="767"/>
      <c r="BZ111" s="767"/>
      <c r="CA111" s="767"/>
    </row>
    <row r="112" spans="2:79" ht="17.100000000000001" customHeight="1" x14ac:dyDescent="0.15">
      <c r="B112" s="767"/>
      <c r="C112" s="767"/>
      <c r="D112" s="767"/>
      <c r="E112" s="767"/>
      <c r="F112" s="767"/>
      <c r="G112" s="767"/>
      <c r="H112" s="767"/>
      <c r="I112" s="767"/>
      <c r="J112" s="767"/>
      <c r="K112" s="767"/>
      <c r="L112" s="767"/>
      <c r="M112" s="767"/>
      <c r="N112" s="767"/>
      <c r="O112" s="767"/>
      <c r="P112" s="767"/>
      <c r="Q112" s="767"/>
      <c r="R112" s="767"/>
      <c r="S112" s="767"/>
      <c r="T112" s="767"/>
      <c r="U112" s="767"/>
      <c r="V112" s="767"/>
      <c r="W112" s="767"/>
      <c r="X112" s="767"/>
      <c r="Y112" s="767"/>
      <c r="Z112" s="767"/>
      <c r="AA112" s="767"/>
      <c r="AB112" s="767"/>
      <c r="AC112" s="767"/>
      <c r="AD112" s="767"/>
      <c r="AE112" s="767"/>
      <c r="AF112" s="767"/>
      <c r="AG112" s="767"/>
      <c r="AH112" s="767"/>
      <c r="AI112" s="767"/>
      <c r="AJ112" s="767"/>
      <c r="AK112" s="767"/>
      <c r="AL112" s="767"/>
      <c r="AM112" s="767"/>
      <c r="AN112" s="767"/>
      <c r="AO112" s="767"/>
      <c r="AP112" s="767"/>
      <c r="AQ112" s="767"/>
      <c r="AR112" s="767"/>
      <c r="AS112" s="767"/>
      <c r="AT112" s="767"/>
      <c r="AU112" s="767"/>
      <c r="AV112" s="767"/>
      <c r="AW112" s="767"/>
      <c r="AX112" s="767"/>
      <c r="AY112" s="767"/>
      <c r="AZ112" s="767"/>
      <c r="BA112" s="767"/>
      <c r="BB112" s="767"/>
      <c r="BC112" s="767"/>
      <c r="BD112" s="767"/>
      <c r="BE112" s="767"/>
      <c r="BF112" s="767"/>
      <c r="BG112" s="767"/>
      <c r="BH112" s="767"/>
      <c r="BI112" s="767"/>
      <c r="BJ112" s="767"/>
      <c r="BK112" s="767"/>
      <c r="BL112" s="767"/>
      <c r="BM112" s="767"/>
      <c r="BN112" s="767"/>
      <c r="BO112" s="767"/>
      <c r="BP112" s="767"/>
      <c r="BU112" s="767"/>
      <c r="BV112" s="767"/>
      <c r="BW112" s="767"/>
      <c r="BX112" s="767"/>
      <c r="BY112" s="767"/>
      <c r="BZ112" s="767"/>
      <c r="CA112" s="767"/>
    </row>
    <row r="113" spans="2:79" ht="17.100000000000001" customHeight="1" x14ac:dyDescent="0.15">
      <c r="B113" s="767"/>
      <c r="C113" s="767"/>
      <c r="D113" s="767"/>
      <c r="E113" s="767"/>
      <c r="F113" s="767"/>
      <c r="G113" s="767"/>
      <c r="H113" s="767"/>
      <c r="I113" s="767"/>
      <c r="J113" s="767"/>
      <c r="K113" s="767"/>
      <c r="L113" s="767"/>
      <c r="M113" s="767"/>
      <c r="N113" s="767"/>
      <c r="O113" s="767"/>
      <c r="P113" s="767"/>
      <c r="Q113" s="767"/>
      <c r="R113" s="767"/>
      <c r="S113" s="767"/>
      <c r="T113" s="767"/>
      <c r="U113" s="767"/>
      <c r="V113" s="767"/>
      <c r="W113" s="767"/>
      <c r="X113" s="767"/>
      <c r="Y113" s="767"/>
      <c r="Z113" s="767"/>
      <c r="AA113" s="767"/>
      <c r="AB113" s="767"/>
      <c r="AC113" s="767"/>
      <c r="AD113" s="767"/>
      <c r="AE113" s="767"/>
      <c r="AF113" s="767"/>
      <c r="AG113" s="767"/>
      <c r="AH113" s="767"/>
      <c r="AI113" s="767"/>
      <c r="AJ113" s="767"/>
      <c r="AK113" s="767"/>
      <c r="AL113" s="767"/>
      <c r="AM113" s="767"/>
      <c r="AN113" s="767"/>
      <c r="AO113" s="767"/>
      <c r="AP113" s="767"/>
      <c r="AQ113" s="767"/>
      <c r="AR113" s="767"/>
      <c r="AS113" s="767"/>
      <c r="AT113" s="767"/>
      <c r="AU113" s="767"/>
      <c r="AV113" s="767"/>
      <c r="AW113" s="767"/>
      <c r="AX113" s="767"/>
      <c r="AY113" s="767"/>
      <c r="AZ113" s="767"/>
      <c r="BA113" s="767"/>
      <c r="BB113" s="767"/>
      <c r="BC113" s="767"/>
      <c r="BD113" s="767"/>
      <c r="BE113" s="767"/>
      <c r="BF113" s="767"/>
      <c r="BG113" s="767"/>
      <c r="BH113" s="767"/>
      <c r="BI113" s="767"/>
      <c r="BJ113" s="767"/>
      <c r="BK113" s="767"/>
      <c r="BL113" s="767"/>
      <c r="BM113" s="767"/>
      <c r="BN113" s="767"/>
      <c r="BO113" s="767"/>
      <c r="BP113" s="767"/>
      <c r="BU113" s="767"/>
      <c r="BV113" s="767"/>
      <c r="BW113" s="767"/>
      <c r="BX113" s="767"/>
      <c r="BY113" s="767"/>
      <c r="BZ113" s="767"/>
      <c r="CA113" s="767"/>
    </row>
    <row r="114" spans="2:79" ht="17.100000000000001" customHeight="1" x14ac:dyDescent="0.15">
      <c r="B114" s="767"/>
      <c r="C114" s="767"/>
      <c r="D114" s="767"/>
      <c r="E114" s="767"/>
      <c r="F114" s="767"/>
      <c r="G114" s="767"/>
      <c r="H114" s="767"/>
      <c r="I114" s="767"/>
      <c r="J114" s="767"/>
      <c r="K114" s="767"/>
      <c r="L114" s="767"/>
      <c r="M114" s="767"/>
      <c r="N114" s="767"/>
      <c r="O114" s="767"/>
      <c r="P114" s="767"/>
      <c r="Q114" s="767"/>
      <c r="R114" s="767"/>
      <c r="S114" s="767"/>
      <c r="T114" s="767"/>
      <c r="U114" s="767"/>
      <c r="V114" s="767"/>
      <c r="W114" s="767"/>
      <c r="X114" s="767"/>
      <c r="Y114" s="767"/>
      <c r="Z114" s="767"/>
      <c r="AA114" s="767"/>
      <c r="AB114" s="767"/>
      <c r="AC114" s="767"/>
      <c r="AD114" s="767"/>
      <c r="AE114" s="767"/>
      <c r="AF114" s="767"/>
      <c r="AG114" s="767"/>
      <c r="AH114" s="767"/>
      <c r="AI114" s="767"/>
      <c r="AJ114" s="767"/>
      <c r="AK114" s="767"/>
      <c r="AL114" s="767"/>
      <c r="AM114" s="767"/>
      <c r="AN114" s="767"/>
      <c r="AO114" s="767"/>
      <c r="AP114" s="767"/>
      <c r="AQ114" s="767"/>
      <c r="AR114" s="767"/>
      <c r="AS114" s="767"/>
      <c r="AT114" s="767"/>
      <c r="AU114" s="767"/>
      <c r="AV114" s="767"/>
      <c r="AW114" s="767"/>
      <c r="AX114" s="767"/>
      <c r="AY114" s="767"/>
      <c r="AZ114" s="767"/>
      <c r="BA114" s="767"/>
      <c r="BB114" s="767"/>
      <c r="BC114" s="767"/>
      <c r="BD114" s="767"/>
      <c r="BE114" s="767"/>
      <c r="BF114" s="767"/>
      <c r="BG114" s="767"/>
      <c r="BH114" s="767"/>
      <c r="BI114" s="767"/>
      <c r="BJ114" s="767"/>
      <c r="BK114" s="767"/>
      <c r="BL114" s="767"/>
      <c r="BM114" s="767"/>
      <c r="BN114" s="767"/>
      <c r="BO114" s="767"/>
      <c r="BP114" s="767"/>
      <c r="BU114" s="767"/>
      <c r="BV114" s="767"/>
      <c r="BW114" s="767"/>
      <c r="BX114" s="767"/>
      <c r="BY114" s="767"/>
      <c r="BZ114" s="767"/>
      <c r="CA114" s="767"/>
    </row>
    <row r="115" spans="2:79" ht="17.100000000000001" customHeight="1" x14ac:dyDescent="0.15">
      <c r="B115" s="767"/>
      <c r="C115" s="767"/>
      <c r="D115" s="767"/>
      <c r="E115" s="767"/>
      <c r="F115" s="767"/>
      <c r="G115" s="767"/>
      <c r="H115" s="767"/>
      <c r="I115" s="767"/>
      <c r="J115" s="767"/>
      <c r="K115" s="767"/>
      <c r="L115" s="767"/>
      <c r="M115" s="767"/>
      <c r="N115" s="767"/>
      <c r="O115" s="767"/>
      <c r="P115" s="767"/>
      <c r="Q115" s="767"/>
      <c r="R115" s="767"/>
      <c r="S115" s="767"/>
      <c r="T115" s="767"/>
      <c r="U115" s="767"/>
      <c r="V115" s="767"/>
      <c r="W115" s="767"/>
      <c r="X115" s="767"/>
      <c r="Y115" s="767"/>
      <c r="Z115" s="767"/>
      <c r="AA115" s="767"/>
      <c r="AB115" s="767"/>
      <c r="AC115" s="767"/>
      <c r="AD115" s="767"/>
      <c r="AE115" s="767"/>
      <c r="AF115" s="767"/>
      <c r="AG115" s="767"/>
      <c r="AH115" s="767"/>
      <c r="AI115" s="767"/>
      <c r="AJ115" s="767"/>
      <c r="AK115" s="767"/>
      <c r="AL115" s="767"/>
      <c r="AM115" s="767"/>
      <c r="AN115" s="767"/>
      <c r="AO115" s="767"/>
      <c r="AP115" s="767"/>
      <c r="AQ115" s="767"/>
      <c r="AR115" s="767"/>
      <c r="AS115" s="767"/>
      <c r="AT115" s="767"/>
      <c r="AU115" s="767"/>
      <c r="AV115" s="767"/>
      <c r="AW115" s="767"/>
      <c r="AX115" s="767"/>
      <c r="AY115" s="767"/>
      <c r="AZ115" s="767"/>
      <c r="BA115" s="767"/>
      <c r="BB115" s="767"/>
      <c r="BC115" s="767"/>
      <c r="BD115" s="767"/>
      <c r="BE115" s="767"/>
      <c r="BF115" s="767"/>
      <c r="BG115" s="767"/>
      <c r="BH115" s="767"/>
      <c r="BI115" s="767"/>
      <c r="BJ115" s="767"/>
      <c r="BK115" s="767"/>
      <c r="BL115" s="767"/>
      <c r="BM115" s="767"/>
      <c r="BN115" s="767"/>
      <c r="BO115" s="767"/>
      <c r="BP115" s="767"/>
      <c r="BU115" s="767"/>
      <c r="BV115" s="767"/>
      <c r="BW115" s="767"/>
      <c r="BX115" s="767"/>
      <c r="BY115" s="767"/>
      <c r="BZ115" s="767"/>
      <c r="CA115" s="767"/>
    </row>
    <row r="116" spans="2:79" ht="17.100000000000001" customHeight="1" x14ac:dyDescent="0.15">
      <c r="B116" s="767"/>
      <c r="C116" s="767"/>
      <c r="D116" s="767"/>
      <c r="E116" s="767"/>
      <c r="F116" s="767"/>
      <c r="G116" s="767"/>
      <c r="H116" s="767"/>
      <c r="I116" s="767"/>
      <c r="J116" s="767"/>
      <c r="K116" s="767"/>
      <c r="L116" s="767"/>
      <c r="M116" s="767"/>
      <c r="N116" s="767"/>
      <c r="O116" s="767"/>
      <c r="P116" s="767"/>
      <c r="Q116" s="767"/>
      <c r="R116" s="767"/>
      <c r="S116" s="767"/>
      <c r="T116" s="767"/>
      <c r="U116" s="767"/>
      <c r="V116" s="767"/>
      <c r="W116" s="767"/>
      <c r="X116" s="767"/>
      <c r="Y116" s="767"/>
      <c r="Z116" s="767"/>
      <c r="AA116" s="767"/>
      <c r="AB116" s="767"/>
      <c r="AC116" s="767"/>
      <c r="AD116" s="767"/>
      <c r="AE116" s="767"/>
      <c r="AF116" s="767"/>
      <c r="AG116" s="767"/>
      <c r="AH116" s="767"/>
      <c r="AI116" s="767"/>
      <c r="AJ116" s="767"/>
      <c r="AK116" s="767"/>
      <c r="AL116" s="767"/>
      <c r="AM116" s="767"/>
      <c r="AN116" s="767"/>
      <c r="AO116" s="767"/>
      <c r="AP116" s="767"/>
      <c r="AQ116" s="767"/>
      <c r="AR116" s="767"/>
      <c r="AS116" s="767"/>
      <c r="AT116" s="767"/>
      <c r="AU116" s="767"/>
      <c r="AV116" s="767"/>
      <c r="AW116" s="767"/>
      <c r="AX116" s="767"/>
      <c r="AY116" s="767"/>
      <c r="AZ116" s="767"/>
      <c r="BA116" s="767"/>
      <c r="BB116" s="767"/>
      <c r="BC116" s="767"/>
      <c r="BD116" s="767"/>
      <c r="BE116" s="767"/>
      <c r="BF116" s="767"/>
      <c r="BG116" s="767"/>
      <c r="BH116" s="767"/>
      <c r="BI116" s="767"/>
      <c r="BJ116" s="767"/>
      <c r="BK116" s="767"/>
      <c r="BL116" s="767"/>
      <c r="BM116" s="767"/>
      <c r="BN116" s="767"/>
      <c r="BO116" s="767"/>
      <c r="BP116" s="767"/>
      <c r="BU116" s="767"/>
      <c r="BV116" s="767"/>
      <c r="BW116" s="767"/>
      <c r="BX116" s="767"/>
      <c r="BY116" s="767"/>
      <c r="BZ116" s="767"/>
      <c r="CA116" s="767"/>
    </row>
    <row r="117" spans="2:79" ht="17.100000000000001" customHeight="1" x14ac:dyDescent="0.15">
      <c r="B117" s="767"/>
      <c r="C117" s="767"/>
      <c r="D117" s="767"/>
      <c r="E117" s="767"/>
      <c r="F117" s="767"/>
      <c r="G117" s="767"/>
      <c r="H117" s="767"/>
      <c r="I117" s="767"/>
      <c r="J117" s="767"/>
      <c r="K117" s="767"/>
      <c r="L117" s="767"/>
      <c r="M117" s="767"/>
      <c r="N117" s="767"/>
      <c r="O117" s="767"/>
      <c r="P117" s="767"/>
      <c r="Q117" s="767"/>
      <c r="R117" s="767"/>
      <c r="S117" s="767"/>
      <c r="T117" s="767"/>
      <c r="U117" s="767"/>
      <c r="V117" s="767"/>
      <c r="W117" s="767"/>
      <c r="X117" s="767"/>
      <c r="Y117" s="767"/>
      <c r="Z117" s="767"/>
      <c r="AA117" s="767"/>
      <c r="AB117" s="767"/>
      <c r="AC117" s="767"/>
      <c r="AD117" s="767"/>
      <c r="AE117" s="767"/>
      <c r="AF117" s="767"/>
      <c r="AG117" s="767"/>
      <c r="AH117" s="767"/>
      <c r="AI117" s="767"/>
      <c r="AJ117" s="767"/>
      <c r="AK117" s="767"/>
      <c r="AL117" s="767"/>
      <c r="AM117" s="767"/>
      <c r="AN117" s="767"/>
      <c r="AO117" s="767"/>
      <c r="AP117" s="767"/>
      <c r="AQ117" s="767"/>
      <c r="AR117" s="767"/>
      <c r="AS117" s="767"/>
      <c r="AT117" s="767"/>
      <c r="AU117" s="767"/>
      <c r="AV117" s="767"/>
      <c r="AW117" s="767"/>
      <c r="AX117" s="767"/>
      <c r="AY117" s="767"/>
      <c r="AZ117" s="767"/>
      <c r="BA117" s="767"/>
      <c r="BB117" s="767"/>
      <c r="BC117" s="767"/>
      <c r="BD117" s="767"/>
      <c r="BE117" s="767"/>
      <c r="BF117" s="767"/>
      <c r="BG117" s="767"/>
      <c r="BH117" s="767"/>
      <c r="BI117" s="767"/>
      <c r="BJ117" s="767"/>
      <c r="BK117" s="767"/>
      <c r="BL117" s="767"/>
      <c r="BM117" s="767"/>
      <c r="BN117" s="767"/>
      <c r="BO117" s="767"/>
      <c r="BP117" s="767"/>
      <c r="BU117" s="767"/>
      <c r="BV117" s="767"/>
      <c r="BW117" s="767"/>
      <c r="BX117" s="767"/>
      <c r="BY117" s="767"/>
      <c r="BZ117" s="767"/>
      <c r="CA117" s="767"/>
    </row>
    <row r="118" spans="2:79" ht="17.100000000000001" customHeight="1" x14ac:dyDescent="0.15">
      <c r="B118" s="767"/>
      <c r="C118" s="767"/>
      <c r="D118" s="767"/>
      <c r="E118" s="767"/>
      <c r="F118" s="767"/>
      <c r="G118" s="767"/>
      <c r="H118" s="767"/>
      <c r="I118" s="767"/>
      <c r="J118" s="767"/>
      <c r="K118" s="767"/>
      <c r="L118" s="767"/>
      <c r="M118" s="767"/>
      <c r="N118" s="767"/>
      <c r="O118" s="767"/>
      <c r="P118" s="767"/>
      <c r="Q118" s="767"/>
      <c r="R118" s="767"/>
      <c r="S118" s="767"/>
      <c r="T118" s="767"/>
      <c r="U118" s="767"/>
      <c r="V118" s="767"/>
      <c r="W118" s="767"/>
      <c r="X118" s="767"/>
      <c r="Y118" s="767"/>
      <c r="Z118" s="767"/>
      <c r="AA118" s="767"/>
      <c r="AB118" s="767"/>
      <c r="AC118" s="767"/>
      <c r="AD118" s="767"/>
      <c r="AE118" s="767"/>
      <c r="AF118" s="767"/>
      <c r="AG118" s="767"/>
      <c r="AH118" s="767"/>
      <c r="AI118" s="767"/>
      <c r="AJ118" s="767"/>
      <c r="AK118" s="767"/>
      <c r="AL118" s="767"/>
      <c r="AM118" s="767"/>
      <c r="AN118" s="767"/>
      <c r="AO118" s="767"/>
      <c r="AP118" s="767"/>
      <c r="AQ118" s="767"/>
      <c r="AR118" s="767"/>
      <c r="AS118" s="767"/>
      <c r="AT118" s="767"/>
      <c r="AU118" s="767"/>
      <c r="AV118" s="767"/>
      <c r="AW118" s="767"/>
      <c r="AX118" s="767"/>
      <c r="AY118" s="767"/>
      <c r="AZ118" s="767"/>
      <c r="BA118" s="767"/>
      <c r="BB118" s="767"/>
      <c r="BC118" s="767"/>
      <c r="BD118" s="767"/>
      <c r="BE118" s="767"/>
      <c r="BF118" s="767"/>
      <c r="BG118" s="767"/>
      <c r="BH118" s="767"/>
      <c r="BI118" s="767"/>
      <c r="BJ118" s="767"/>
      <c r="BK118" s="767"/>
      <c r="BL118" s="767"/>
      <c r="BM118" s="767"/>
      <c r="BN118" s="767"/>
      <c r="BO118" s="767"/>
      <c r="BP118" s="767"/>
      <c r="BQ118" s="767"/>
      <c r="BR118" s="767"/>
      <c r="BS118" s="767"/>
      <c r="BT118" s="767"/>
      <c r="BU118" s="767"/>
      <c r="BV118" s="767"/>
      <c r="BW118" s="767"/>
      <c r="BX118" s="767"/>
      <c r="BY118" s="767"/>
      <c r="BZ118" s="767"/>
      <c r="CA118" s="767"/>
    </row>
    <row r="119" spans="2:79" ht="17.100000000000001" customHeight="1" x14ac:dyDescent="0.15">
      <c r="B119" s="767"/>
      <c r="C119" s="767"/>
      <c r="D119" s="767"/>
      <c r="E119" s="767"/>
      <c r="F119" s="767"/>
      <c r="G119" s="767"/>
      <c r="H119" s="767"/>
      <c r="I119" s="767"/>
      <c r="J119" s="767"/>
      <c r="K119" s="767"/>
      <c r="L119" s="767"/>
      <c r="M119" s="767"/>
      <c r="N119" s="767"/>
      <c r="O119" s="767"/>
      <c r="P119" s="767"/>
      <c r="Q119" s="767"/>
      <c r="R119" s="767"/>
      <c r="S119" s="767"/>
      <c r="T119" s="767"/>
      <c r="U119" s="767"/>
      <c r="V119" s="767"/>
      <c r="W119" s="767"/>
      <c r="X119" s="767"/>
      <c r="Y119" s="767"/>
      <c r="Z119" s="767"/>
      <c r="AA119" s="767"/>
      <c r="AB119" s="767"/>
      <c r="AC119" s="767"/>
      <c r="AD119" s="767"/>
      <c r="AE119" s="767"/>
      <c r="AF119" s="767"/>
      <c r="AG119" s="767"/>
      <c r="AH119" s="767"/>
      <c r="AI119" s="767"/>
      <c r="AJ119" s="767"/>
      <c r="AK119" s="767"/>
      <c r="AL119" s="767"/>
      <c r="AM119" s="767"/>
      <c r="AN119" s="767"/>
      <c r="AO119" s="767"/>
      <c r="AP119" s="767"/>
      <c r="AQ119" s="767"/>
      <c r="AR119" s="767"/>
      <c r="AS119" s="767"/>
      <c r="AT119" s="767"/>
      <c r="AU119" s="767"/>
      <c r="AV119" s="767"/>
      <c r="AW119" s="767"/>
      <c r="AX119" s="767"/>
      <c r="AY119" s="767"/>
      <c r="AZ119" s="767"/>
      <c r="BA119" s="767"/>
      <c r="BB119" s="767"/>
      <c r="BC119" s="767"/>
      <c r="BD119" s="767"/>
      <c r="BE119" s="767"/>
      <c r="BF119" s="767"/>
      <c r="BG119" s="767"/>
      <c r="BH119" s="767"/>
      <c r="BI119" s="767"/>
      <c r="BJ119" s="767"/>
      <c r="BK119" s="767"/>
      <c r="BL119" s="767"/>
      <c r="BM119" s="767"/>
      <c r="BN119" s="767"/>
      <c r="BO119" s="767"/>
      <c r="BP119" s="767"/>
      <c r="BQ119" s="767"/>
      <c r="BR119" s="767"/>
      <c r="BS119" s="767"/>
      <c r="BT119" s="767"/>
      <c r="BU119" s="767"/>
      <c r="BV119" s="767"/>
      <c r="BW119" s="767"/>
      <c r="BX119" s="767"/>
      <c r="BY119" s="767"/>
      <c r="BZ119" s="767"/>
      <c r="CA119" s="767"/>
    </row>
    <row r="120" spans="2:79" ht="17.100000000000001" customHeight="1" x14ac:dyDescent="0.15">
      <c r="B120" s="767"/>
      <c r="C120" s="767"/>
      <c r="D120" s="767"/>
      <c r="E120" s="767"/>
      <c r="F120" s="767"/>
      <c r="G120" s="767"/>
      <c r="H120" s="767"/>
      <c r="I120" s="767"/>
      <c r="J120" s="767"/>
      <c r="K120" s="767"/>
      <c r="L120" s="767"/>
      <c r="M120" s="767"/>
      <c r="N120" s="767"/>
      <c r="O120" s="767"/>
      <c r="P120" s="767"/>
      <c r="Q120" s="767"/>
      <c r="R120" s="767"/>
      <c r="S120" s="767"/>
      <c r="T120" s="767"/>
      <c r="U120" s="767"/>
      <c r="V120" s="767"/>
      <c r="W120" s="767"/>
      <c r="X120" s="767"/>
      <c r="Y120" s="767"/>
      <c r="Z120" s="767"/>
      <c r="AA120" s="767"/>
      <c r="AB120" s="767"/>
      <c r="AC120" s="767"/>
      <c r="AD120" s="767"/>
      <c r="AE120" s="767"/>
      <c r="AF120" s="767"/>
      <c r="AG120" s="767"/>
      <c r="AH120" s="767"/>
      <c r="AI120" s="767"/>
      <c r="AJ120" s="767"/>
      <c r="AK120" s="767"/>
      <c r="AL120" s="767"/>
      <c r="AM120" s="767"/>
      <c r="AN120" s="767"/>
      <c r="AO120" s="767"/>
      <c r="AP120" s="767"/>
      <c r="AQ120" s="767"/>
      <c r="AR120" s="767"/>
      <c r="AS120" s="767"/>
      <c r="AT120" s="767"/>
      <c r="AU120" s="767"/>
      <c r="AV120" s="767"/>
      <c r="AW120" s="767"/>
      <c r="AX120" s="767"/>
      <c r="AY120" s="767"/>
      <c r="AZ120" s="767"/>
      <c r="BA120" s="767"/>
      <c r="BB120" s="767"/>
      <c r="BC120" s="767"/>
      <c r="BD120" s="767"/>
      <c r="BE120" s="767"/>
      <c r="BF120" s="767"/>
      <c r="BG120" s="767"/>
      <c r="BH120" s="767"/>
      <c r="BI120" s="767"/>
      <c r="BJ120" s="767"/>
      <c r="BK120" s="767"/>
      <c r="BL120" s="767"/>
      <c r="BM120" s="767"/>
      <c r="BN120" s="767"/>
      <c r="BO120" s="767"/>
      <c r="BP120" s="767"/>
      <c r="BQ120" s="767"/>
      <c r="BR120" s="767"/>
      <c r="BS120" s="767"/>
      <c r="BT120" s="767"/>
      <c r="BU120" s="767"/>
      <c r="BV120" s="767"/>
      <c r="BW120" s="767"/>
      <c r="BX120" s="767"/>
      <c r="BY120" s="767"/>
      <c r="BZ120" s="767"/>
      <c r="CA120" s="767"/>
    </row>
    <row r="121" spans="2:79" ht="17.100000000000001" customHeight="1" x14ac:dyDescent="0.15">
      <c r="B121" s="767"/>
      <c r="C121" s="767"/>
      <c r="D121" s="767"/>
      <c r="E121" s="767"/>
      <c r="F121" s="767"/>
      <c r="G121" s="767"/>
      <c r="H121" s="767"/>
      <c r="I121" s="767"/>
      <c r="J121" s="767"/>
      <c r="K121" s="767"/>
      <c r="L121" s="767"/>
      <c r="M121" s="767"/>
      <c r="N121" s="767"/>
      <c r="O121" s="767"/>
      <c r="P121" s="767"/>
      <c r="Q121" s="767"/>
      <c r="R121" s="767"/>
      <c r="S121" s="767"/>
      <c r="T121" s="767"/>
      <c r="U121" s="767"/>
      <c r="V121" s="767"/>
      <c r="W121" s="767"/>
      <c r="X121" s="767"/>
      <c r="Y121" s="767"/>
      <c r="Z121" s="767"/>
      <c r="AA121" s="767"/>
      <c r="AB121" s="767"/>
      <c r="AC121" s="767"/>
      <c r="AD121" s="767"/>
      <c r="AE121" s="767"/>
      <c r="AF121" s="767"/>
      <c r="AG121" s="767"/>
      <c r="AH121" s="767"/>
      <c r="AI121" s="767"/>
      <c r="AJ121" s="767"/>
      <c r="AK121" s="767"/>
      <c r="AL121" s="767"/>
      <c r="AM121" s="767"/>
      <c r="AN121" s="767"/>
      <c r="AO121" s="767"/>
      <c r="AP121" s="767"/>
      <c r="AQ121" s="767"/>
      <c r="AR121" s="767"/>
      <c r="AS121" s="767"/>
      <c r="AT121" s="767"/>
      <c r="AU121" s="767"/>
      <c r="AV121" s="767"/>
      <c r="AW121" s="767"/>
      <c r="AX121" s="767"/>
      <c r="AY121" s="767"/>
      <c r="AZ121" s="767"/>
      <c r="BA121" s="767"/>
      <c r="BB121" s="767"/>
      <c r="BC121" s="767"/>
      <c r="BD121" s="767"/>
      <c r="BE121" s="767"/>
      <c r="BF121" s="767"/>
      <c r="BG121" s="767"/>
      <c r="BH121" s="767"/>
      <c r="BI121" s="767"/>
      <c r="BJ121" s="767"/>
      <c r="BK121" s="767"/>
      <c r="BL121" s="767"/>
      <c r="BM121" s="767"/>
      <c r="BN121" s="767"/>
      <c r="BO121" s="767"/>
      <c r="BP121" s="767"/>
      <c r="BQ121" s="767"/>
      <c r="BR121" s="767"/>
      <c r="BS121" s="767"/>
      <c r="BT121" s="767"/>
      <c r="BU121" s="767"/>
      <c r="BV121" s="767"/>
      <c r="BW121" s="767"/>
      <c r="BX121" s="767"/>
      <c r="BY121" s="767"/>
      <c r="BZ121" s="767"/>
      <c r="CA121" s="767"/>
    </row>
    <row r="122" spans="2:79" ht="17.100000000000001" customHeight="1" x14ac:dyDescent="0.15">
      <c r="B122" s="767"/>
      <c r="C122" s="767"/>
      <c r="D122" s="767"/>
      <c r="E122" s="767"/>
      <c r="F122" s="767"/>
      <c r="G122" s="767"/>
      <c r="H122" s="767"/>
      <c r="I122" s="767"/>
      <c r="J122" s="767"/>
      <c r="K122" s="767"/>
      <c r="L122" s="767"/>
      <c r="M122" s="767"/>
      <c r="N122" s="767"/>
      <c r="O122" s="767"/>
      <c r="P122" s="767"/>
      <c r="Q122" s="767"/>
      <c r="R122" s="767"/>
      <c r="S122" s="767"/>
      <c r="T122" s="767"/>
      <c r="U122" s="767"/>
      <c r="V122" s="767"/>
      <c r="W122" s="767"/>
      <c r="X122" s="767"/>
      <c r="Y122" s="767"/>
      <c r="Z122" s="767"/>
      <c r="AA122" s="767"/>
      <c r="AB122" s="767"/>
      <c r="AC122" s="767"/>
      <c r="AD122" s="767"/>
      <c r="AE122" s="767"/>
      <c r="AF122" s="767"/>
      <c r="AG122" s="767"/>
      <c r="AH122" s="767"/>
      <c r="AI122" s="767"/>
      <c r="AJ122" s="767"/>
      <c r="AK122" s="767"/>
      <c r="AL122" s="767"/>
      <c r="AM122" s="767"/>
      <c r="AN122" s="767"/>
      <c r="AO122" s="767"/>
      <c r="AP122" s="767"/>
      <c r="AQ122" s="767"/>
      <c r="AR122" s="767"/>
      <c r="AS122" s="767"/>
      <c r="AT122" s="767"/>
      <c r="AU122" s="767"/>
      <c r="AV122" s="767"/>
      <c r="AW122" s="767"/>
      <c r="AX122" s="767"/>
      <c r="AY122" s="767"/>
      <c r="AZ122" s="767"/>
      <c r="BA122" s="767"/>
      <c r="BB122" s="767"/>
      <c r="BC122" s="767"/>
      <c r="BD122" s="767"/>
      <c r="BE122" s="767"/>
      <c r="BF122" s="767"/>
      <c r="BG122" s="767"/>
      <c r="BH122" s="767"/>
      <c r="BI122" s="767"/>
      <c r="BJ122" s="767"/>
      <c r="BK122" s="767"/>
      <c r="BL122" s="767"/>
      <c r="BM122" s="767"/>
      <c r="BN122" s="767"/>
      <c r="BO122" s="767"/>
      <c r="BP122" s="767"/>
      <c r="BQ122" s="767"/>
      <c r="BR122" s="767"/>
      <c r="BS122" s="767"/>
      <c r="BT122" s="767"/>
      <c r="BU122" s="767"/>
      <c r="BV122" s="767"/>
      <c r="BW122" s="767"/>
      <c r="BX122" s="767"/>
      <c r="BY122" s="767"/>
      <c r="BZ122" s="767"/>
      <c r="CA122" s="767"/>
    </row>
    <row r="123" spans="2:79" ht="17.100000000000001" customHeight="1" x14ac:dyDescent="0.15">
      <c r="B123" s="767"/>
      <c r="C123" s="767"/>
      <c r="D123" s="767"/>
      <c r="E123" s="767"/>
      <c r="F123" s="767"/>
      <c r="G123" s="767"/>
      <c r="H123" s="767"/>
      <c r="I123" s="767"/>
      <c r="J123" s="767"/>
      <c r="K123" s="767"/>
      <c r="L123" s="767"/>
      <c r="M123" s="767"/>
      <c r="N123" s="767"/>
      <c r="O123" s="767"/>
      <c r="P123" s="767"/>
      <c r="Q123" s="767"/>
      <c r="R123" s="767"/>
      <c r="S123" s="767"/>
      <c r="T123" s="767"/>
      <c r="U123" s="767"/>
      <c r="V123" s="767"/>
      <c r="W123" s="767"/>
      <c r="X123" s="767"/>
      <c r="Y123" s="767"/>
      <c r="Z123" s="767"/>
      <c r="AA123" s="767"/>
      <c r="AB123" s="767"/>
      <c r="AC123" s="767"/>
      <c r="AD123" s="767"/>
      <c r="AE123" s="767"/>
      <c r="AF123" s="767"/>
      <c r="AG123" s="767"/>
      <c r="AH123" s="767"/>
      <c r="AI123" s="767"/>
      <c r="AJ123" s="767"/>
      <c r="AK123" s="767"/>
      <c r="AL123" s="767"/>
      <c r="AM123" s="767"/>
      <c r="AN123" s="767"/>
      <c r="AO123" s="767"/>
      <c r="AP123" s="767"/>
      <c r="AQ123" s="767"/>
      <c r="AR123" s="767"/>
      <c r="AS123" s="767"/>
      <c r="AT123" s="767"/>
      <c r="AU123" s="767"/>
      <c r="AV123" s="767"/>
      <c r="AW123" s="767"/>
      <c r="AX123" s="767"/>
      <c r="AY123" s="767"/>
      <c r="AZ123" s="767"/>
      <c r="BA123" s="767"/>
      <c r="BB123" s="767"/>
      <c r="BC123" s="767"/>
      <c r="BD123" s="767"/>
      <c r="BE123" s="767"/>
      <c r="BF123" s="767"/>
      <c r="BG123" s="767"/>
      <c r="BH123" s="767"/>
      <c r="BI123" s="767"/>
      <c r="BJ123" s="767"/>
      <c r="BK123" s="767"/>
      <c r="BL123" s="767"/>
      <c r="BM123" s="767"/>
      <c r="BN123" s="767"/>
      <c r="BO123" s="767"/>
      <c r="BP123" s="767"/>
      <c r="BQ123" s="767"/>
      <c r="BR123" s="767"/>
      <c r="BS123" s="767"/>
      <c r="BT123" s="767"/>
      <c r="BU123" s="767"/>
      <c r="BV123" s="767"/>
      <c r="BW123" s="767"/>
      <c r="BX123" s="767"/>
      <c r="BY123" s="767"/>
      <c r="BZ123" s="767"/>
      <c r="CA123" s="767"/>
    </row>
    <row r="124" spans="2:79" ht="17.100000000000001" customHeight="1" x14ac:dyDescent="0.15">
      <c r="B124" s="767"/>
      <c r="C124" s="767"/>
      <c r="D124" s="767"/>
      <c r="E124" s="767"/>
      <c r="F124" s="767"/>
      <c r="G124" s="767"/>
      <c r="H124" s="767"/>
      <c r="I124" s="767"/>
      <c r="J124" s="767"/>
      <c r="K124" s="767"/>
      <c r="L124" s="767"/>
      <c r="M124" s="767"/>
      <c r="N124" s="767"/>
      <c r="O124" s="767"/>
      <c r="P124" s="767"/>
      <c r="Q124" s="767"/>
      <c r="R124" s="767"/>
      <c r="S124" s="767"/>
      <c r="T124" s="767"/>
      <c r="U124" s="767"/>
      <c r="V124" s="767"/>
      <c r="W124" s="767"/>
      <c r="X124" s="767"/>
      <c r="Y124" s="767"/>
      <c r="Z124" s="767"/>
      <c r="AA124" s="767"/>
      <c r="AB124" s="767"/>
      <c r="AC124" s="767"/>
      <c r="AD124" s="767"/>
      <c r="AE124" s="767"/>
      <c r="AF124" s="767"/>
      <c r="AG124" s="767"/>
      <c r="AH124" s="767"/>
      <c r="AI124" s="767"/>
      <c r="AJ124" s="767"/>
      <c r="AK124" s="767"/>
      <c r="AL124" s="767"/>
      <c r="AM124" s="767"/>
      <c r="AN124" s="767"/>
      <c r="AO124" s="767"/>
      <c r="AP124" s="767"/>
      <c r="AQ124" s="767"/>
      <c r="AR124" s="767"/>
      <c r="AS124" s="767"/>
      <c r="AT124" s="767"/>
      <c r="AU124" s="767"/>
      <c r="AV124" s="767"/>
      <c r="AW124" s="767"/>
      <c r="AX124" s="767"/>
      <c r="AY124" s="767"/>
      <c r="AZ124" s="767"/>
      <c r="BA124" s="767"/>
      <c r="BB124" s="767"/>
      <c r="BC124" s="767"/>
      <c r="BD124" s="767"/>
      <c r="BE124" s="767"/>
      <c r="BF124" s="767"/>
      <c r="BG124" s="767"/>
      <c r="BH124" s="767"/>
      <c r="BI124" s="767"/>
      <c r="BJ124" s="767"/>
      <c r="BK124" s="767"/>
      <c r="BL124" s="767"/>
      <c r="BM124" s="767"/>
      <c r="BN124" s="767"/>
      <c r="BO124" s="767"/>
      <c r="BP124" s="767"/>
      <c r="BQ124" s="767"/>
      <c r="BR124" s="767"/>
      <c r="BS124" s="767"/>
      <c r="BT124" s="767"/>
      <c r="BU124" s="767"/>
      <c r="BV124" s="767"/>
      <c r="BW124" s="767"/>
      <c r="BX124" s="767"/>
      <c r="BY124" s="767"/>
      <c r="BZ124" s="767"/>
      <c r="CA124" s="767"/>
    </row>
    <row r="125" spans="2:79" ht="17.100000000000001" customHeight="1" x14ac:dyDescent="0.15">
      <c r="B125" s="767"/>
      <c r="C125" s="767"/>
      <c r="D125" s="767"/>
      <c r="E125" s="767"/>
      <c r="F125" s="767"/>
      <c r="G125" s="767"/>
      <c r="H125" s="767"/>
      <c r="I125" s="767"/>
      <c r="J125" s="767"/>
      <c r="K125" s="767"/>
      <c r="L125" s="767"/>
      <c r="M125" s="767"/>
      <c r="N125" s="767"/>
      <c r="O125" s="767"/>
      <c r="P125" s="767"/>
      <c r="Q125" s="767"/>
      <c r="R125" s="767"/>
      <c r="S125" s="767"/>
      <c r="T125" s="767"/>
      <c r="U125" s="767"/>
      <c r="V125" s="767"/>
      <c r="W125" s="767"/>
      <c r="X125" s="767"/>
      <c r="Y125" s="767"/>
      <c r="Z125" s="767"/>
      <c r="AA125" s="767"/>
      <c r="AB125" s="767"/>
      <c r="AC125" s="767"/>
      <c r="AD125" s="767"/>
      <c r="AE125" s="767"/>
      <c r="AF125" s="767"/>
      <c r="AG125" s="767"/>
      <c r="AH125" s="767"/>
      <c r="AI125" s="767"/>
      <c r="AJ125" s="767"/>
      <c r="AK125" s="767"/>
      <c r="AL125" s="767"/>
      <c r="AM125" s="767"/>
      <c r="AN125" s="767"/>
      <c r="AO125" s="767"/>
      <c r="AP125" s="767"/>
      <c r="AQ125" s="767"/>
      <c r="AR125" s="767"/>
      <c r="AS125" s="767"/>
      <c r="AT125" s="767"/>
      <c r="AU125" s="767"/>
      <c r="AV125" s="767"/>
      <c r="AW125" s="767"/>
      <c r="AX125" s="767"/>
      <c r="AY125" s="767"/>
      <c r="AZ125" s="767"/>
      <c r="BA125" s="767"/>
      <c r="BB125" s="767"/>
      <c r="BC125" s="767"/>
      <c r="BD125" s="767"/>
      <c r="BE125" s="767"/>
      <c r="BF125" s="767"/>
      <c r="BG125" s="767"/>
      <c r="BH125" s="767"/>
      <c r="BI125" s="767"/>
      <c r="BJ125" s="767"/>
      <c r="BK125" s="767"/>
      <c r="BL125" s="767"/>
      <c r="BM125" s="767"/>
      <c r="BN125" s="767"/>
      <c r="BO125" s="767"/>
      <c r="BP125" s="767"/>
      <c r="BQ125" s="767"/>
      <c r="BR125" s="767"/>
      <c r="BS125" s="767"/>
      <c r="BT125" s="767"/>
      <c r="BU125" s="767"/>
      <c r="BV125" s="767"/>
      <c r="BW125" s="767"/>
      <c r="BX125" s="767"/>
      <c r="BY125" s="767"/>
      <c r="BZ125" s="767"/>
      <c r="CA125" s="767"/>
    </row>
    <row r="126" spans="2:79" ht="17.100000000000001" customHeight="1" x14ac:dyDescent="0.15">
      <c r="B126" s="767"/>
      <c r="C126" s="767"/>
      <c r="D126" s="767"/>
      <c r="E126" s="767"/>
      <c r="F126" s="767"/>
      <c r="G126" s="767"/>
      <c r="H126" s="767"/>
      <c r="I126" s="767"/>
      <c r="J126" s="767"/>
      <c r="K126" s="767"/>
      <c r="L126" s="767"/>
      <c r="M126" s="767"/>
      <c r="N126" s="767"/>
      <c r="O126" s="767"/>
      <c r="P126" s="767"/>
      <c r="Q126" s="767"/>
      <c r="R126" s="767"/>
      <c r="S126" s="767"/>
      <c r="T126" s="767"/>
      <c r="U126" s="767"/>
      <c r="V126" s="767"/>
      <c r="W126" s="767"/>
      <c r="X126" s="767"/>
      <c r="Y126" s="767"/>
      <c r="Z126" s="767"/>
      <c r="AA126" s="767"/>
      <c r="AB126" s="767"/>
      <c r="AC126" s="767"/>
      <c r="AD126" s="767"/>
      <c r="AE126" s="767"/>
      <c r="AF126" s="767"/>
      <c r="AG126" s="767"/>
      <c r="AH126" s="767"/>
      <c r="AI126" s="767"/>
      <c r="AJ126" s="767"/>
      <c r="AK126" s="767"/>
      <c r="AL126" s="767"/>
      <c r="AM126" s="767"/>
      <c r="AN126" s="767"/>
      <c r="AO126" s="767"/>
      <c r="AP126" s="767"/>
      <c r="AQ126" s="767"/>
      <c r="AR126" s="767"/>
      <c r="AS126" s="767"/>
      <c r="AT126" s="767"/>
      <c r="AU126" s="767"/>
      <c r="AV126" s="767"/>
      <c r="AW126" s="767"/>
      <c r="AX126" s="767"/>
      <c r="AY126" s="767"/>
      <c r="AZ126" s="767"/>
      <c r="BA126" s="767"/>
      <c r="BB126" s="767"/>
      <c r="BC126" s="767"/>
      <c r="BD126" s="767"/>
      <c r="BE126" s="767"/>
      <c r="BF126" s="767"/>
      <c r="BG126" s="767"/>
      <c r="BH126" s="767"/>
      <c r="BI126" s="767"/>
      <c r="BJ126" s="767"/>
      <c r="BK126" s="767"/>
      <c r="BL126" s="767"/>
      <c r="BM126" s="767"/>
      <c r="BN126" s="767"/>
      <c r="BO126" s="767"/>
      <c r="BP126" s="767"/>
      <c r="BQ126" s="767"/>
      <c r="BR126" s="767"/>
      <c r="BS126" s="767"/>
      <c r="BT126" s="767"/>
      <c r="BU126" s="767"/>
      <c r="BV126" s="767"/>
      <c r="BW126" s="767"/>
      <c r="BX126" s="767"/>
      <c r="BY126" s="767"/>
      <c r="BZ126" s="767"/>
      <c r="CA126" s="767"/>
    </row>
    <row r="127" spans="2:79" ht="17.100000000000001" customHeight="1" x14ac:dyDescent="0.15">
      <c r="B127" s="767"/>
      <c r="C127" s="767"/>
      <c r="D127" s="767"/>
      <c r="E127" s="767"/>
      <c r="F127" s="767"/>
      <c r="G127" s="767"/>
      <c r="H127" s="767"/>
      <c r="I127" s="767"/>
      <c r="J127" s="767"/>
      <c r="K127" s="767"/>
      <c r="L127" s="767"/>
      <c r="M127" s="767"/>
      <c r="N127" s="767"/>
      <c r="O127" s="767"/>
      <c r="P127" s="767"/>
      <c r="Q127" s="767"/>
      <c r="R127" s="767"/>
      <c r="S127" s="767"/>
      <c r="T127" s="767"/>
      <c r="U127" s="767"/>
      <c r="V127" s="767"/>
      <c r="W127" s="767"/>
      <c r="X127" s="767"/>
      <c r="Y127" s="767"/>
      <c r="Z127" s="767"/>
      <c r="AA127" s="767"/>
      <c r="AB127" s="767"/>
      <c r="AC127" s="767"/>
      <c r="AD127" s="767"/>
      <c r="AE127" s="767"/>
      <c r="AF127" s="767"/>
      <c r="AG127" s="767"/>
      <c r="AH127" s="767"/>
      <c r="AI127" s="767"/>
      <c r="AJ127" s="767"/>
      <c r="AK127" s="767"/>
      <c r="AL127" s="767"/>
      <c r="AM127" s="767"/>
      <c r="AN127" s="767"/>
      <c r="AO127" s="767"/>
      <c r="AP127" s="767"/>
      <c r="AQ127" s="767"/>
      <c r="AR127" s="767"/>
      <c r="AS127" s="767"/>
      <c r="AT127" s="767"/>
      <c r="AU127" s="767"/>
      <c r="AV127" s="767"/>
      <c r="AW127" s="767"/>
      <c r="AX127" s="767"/>
      <c r="AY127" s="767"/>
      <c r="AZ127" s="767"/>
      <c r="BA127" s="767"/>
      <c r="BB127" s="767"/>
      <c r="BC127" s="767"/>
      <c r="BD127" s="767"/>
      <c r="BE127" s="767"/>
      <c r="BF127" s="767"/>
      <c r="BG127" s="767"/>
      <c r="BH127" s="767"/>
      <c r="BI127" s="767"/>
      <c r="BJ127" s="767"/>
      <c r="BK127" s="767"/>
      <c r="BL127" s="767"/>
      <c r="BM127" s="767"/>
      <c r="BN127" s="767"/>
      <c r="BO127" s="767"/>
      <c r="BP127" s="767"/>
      <c r="BQ127" s="767"/>
      <c r="BR127" s="767"/>
      <c r="BS127" s="767"/>
      <c r="BT127" s="767"/>
      <c r="BU127" s="767"/>
      <c r="BV127" s="767"/>
      <c r="BW127" s="767"/>
      <c r="BX127" s="767"/>
      <c r="BY127" s="767"/>
      <c r="BZ127" s="767"/>
      <c r="CA127" s="767"/>
    </row>
    <row r="128" spans="2:79" ht="17.100000000000001" customHeight="1" x14ac:dyDescent="0.15">
      <c r="B128" s="767"/>
      <c r="C128" s="767"/>
      <c r="D128" s="767"/>
      <c r="E128" s="767"/>
      <c r="F128" s="767"/>
      <c r="G128" s="767"/>
      <c r="H128" s="767"/>
      <c r="I128" s="767"/>
      <c r="J128" s="767"/>
      <c r="K128" s="767"/>
      <c r="L128" s="767"/>
      <c r="M128" s="767"/>
      <c r="N128" s="767"/>
      <c r="O128" s="767"/>
      <c r="P128" s="767"/>
      <c r="Q128" s="767"/>
      <c r="R128" s="767"/>
      <c r="S128" s="767"/>
      <c r="T128" s="767"/>
      <c r="U128" s="767"/>
      <c r="V128" s="767"/>
      <c r="W128" s="767"/>
      <c r="X128" s="767"/>
      <c r="Y128" s="767"/>
      <c r="Z128" s="767"/>
      <c r="AA128" s="767"/>
      <c r="AB128" s="767"/>
      <c r="AC128" s="767"/>
      <c r="AD128" s="767"/>
      <c r="AE128" s="767"/>
      <c r="AF128" s="767"/>
      <c r="AG128" s="767"/>
      <c r="AH128" s="767"/>
      <c r="AI128" s="767"/>
      <c r="AJ128" s="767"/>
      <c r="AK128" s="767"/>
      <c r="AL128" s="767"/>
      <c r="AM128" s="767"/>
      <c r="AN128" s="767"/>
      <c r="AO128" s="767"/>
      <c r="AP128" s="767"/>
      <c r="AQ128" s="767"/>
      <c r="AR128" s="767"/>
      <c r="AS128" s="767"/>
      <c r="AT128" s="767"/>
      <c r="AU128" s="767"/>
      <c r="AV128" s="767"/>
      <c r="AW128" s="767"/>
      <c r="AX128" s="767"/>
      <c r="AY128" s="767"/>
      <c r="AZ128" s="767"/>
      <c r="BA128" s="767"/>
      <c r="BB128" s="767"/>
      <c r="BC128" s="767"/>
      <c r="BD128" s="767"/>
      <c r="BE128" s="767"/>
      <c r="BF128" s="767"/>
      <c r="BG128" s="767"/>
      <c r="BH128" s="767"/>
      <c r="BI128" s="767"/>
      <c r="BJ128" s="767"/>
      <c r="BK128" s="767"/>
      <c r="BL128" s="767"/>
      <c r="BM128" s="767"/>
      <c r="BN128" s="767"/>
      <c r="BO128" s="767"/>
      <c r="BP128" s="767"/>
      <c r="BQ128" s="767"/>
      <c r="BR128" s="767"/>
      <c r="BS128" s="767"/>
      <c r="BT128" s="767"/>
      <c r="BU128" s="767"/>
      <c r="BV128" s="767"/>
      <c r="BW128" s="767"/>
      <c r="BX128" s="767"/>
      <c r="BY128" s="767"/>
      <c r="BZ128" s="767"/>
      <c r="CA128" s="767"/>
    </row>
    <row r="129" spans="2:79" ht="17.100000000000001" customHeight="1" x14ac:dyDescent="0.15">
      <c r="B129" s="767"/>
      <c r="C129" s="767"/>
      <c r="D129" s="767"/>
      <c r="E129" s="767"/>
      <c r="F129" s="767"/>
      <c r="G129" s="767"/>
      <c r="H129" s="767"/>
      <c r="I129" s="767"/>
      <c r="J129" s="767"/>
      <c r="K129" s="767"/>
      <c r="L129" s="767"/>
      <c r="M129" s="767"/>
      <c r="N129" s="767"/>
      <c r="O129" s="767"/>
      <c r="P129" s="767"/>
      <c r="Q129" s="767"/>
      <c r="R129" s="767"/>
      <c r="S129" s="767"/>
      <c r="T129" s="767"/>
      <c r="U129" s="767"/>
      <c r="V129" s="767"/>
      <c r="W129" s="767"/>
      <c r="X129" s="767"/>
      <c r="Y129" s="767"/>
      <c r="Z129" s="767"/>
      <c r="AA129" s="767"/>
      <c r="AB129" s="767"/>
      <c r="AC129" s="767"/>
      <c r="AD129" s="767"/>
      <c r="AE129" s="767"/>
      <c r="AF129" s="767"/>
      <c r="AG129" s="767"/>
      <c r="AH129" s="767"/>
      <c r="AI129" s="767"/>
      <c r="AJ129" s="767"/>
      <c r="AK129" s="767"/>
      <c r="AL129" s="767"/>
      <c r="AM129" s="767"/>
      <c r="AN129" s="767"/>
      <c r="AO129" s="767"/>
      <c r="AP129" s="767"/>
      <c r="AQ129" s="767"/>
      <c r="AR129" s="767"/>
      <c r="AS129" s="767"/>
      <c r="AT129" s="767"/>
      <c r="AU129" s="767"/>
      <c r="AV129" s="767"/>
      <c r="AW129" s="767"/>
      <c r="AX129" s="767"/>
      <c r="AY129" s="767"/>
      <c r="AZ129" s="767"/>
      <c r="BA129" s="767"/>
      <c r="BB129" s="767"/>
      <c r="BC129" s="767"/>
      <c r="BD129" s="767"/>
      <c r="BE129" s="767"/>
      <c r="BF129" s="767"/>
      <c r="BG129" s="767"/>
      <c r="BH129" s="767"/>
      <c r="BI129" s="767"/>
      <c r="BJ129" s="767"/>
      <c r="BK129" s="767"/>
      <c r="BL129" s="767"/>
      <c r="BM129" s="767"/>
      <c r="BN129" s="767"/>
      <c r="BO129" s="767"/>
      <c r="BP129" s="767"/>
      <c r="BQ129" s="767"/>
      <c r="BR129" s="767"/>
      <c r="BS129" s="767"/>
      <c r="BT129" s="767"/>
      <c r="BU129" s="767"/>
      <c r="BV129" s="767"/>
      <c r="BW129" s="767"/>
      <c r="BX129" s="767"/>
      <c r="BY129" s="767"/>
      <c r="BZ129" s="767"/>
      <c r="CA129" s="767"/>
    </row>
    <row r="130" spans="2:79" ht="17.100000000000001" customHeight="1" x14ac:dyDescent="0.15">
      <c r="B130" s="767"/>
      <c r="C130" s="767"/>
      <c r="D130" s="767"/>
      <c r="E130" s="767"/>
      <c r="F130" s="767"/>
      <c r="G130" s="767"/>
      <c r="H130" s="767"/>
      <c r="I130" s="767"/>
      <c r="J130" s="767"/>
      <c r="K130" s="767"/>
      <c r="L130" s="767"/>
      <c r="M130" s="767"/>
      <c r="N130" s="767"/>
      <c r="O130" s="767"/>
      <c r="P130" s="767"/>
      <c r="Q130" s="767"/>
      <c r="R130" s="767"/>
      <c r="S130" s="767"/>
      <c r="T130" s="767"/>
      <c r="U130" s="767"/>
      <c r="V130" s="767"/>
      <c r="W130" s="767"/>
      <c r="X130" s="767"/>
      <c r="Y130" s="767"/>
      <c r="Z130" s="767"/>
      <c r="AA130" s="767"/>
      <c r="AB130" s="767"/>
      <c r="AC130" s="767"/>
      <c r="AD130" s="767"/>
      <c r="AE130" s="767"/>
      <c r="AF130" s="767"/>
      <c r="AG130" s="767"/>
      <c r="AH130" s="767"/>
      <c r="AI130" s="767"/>
      <c r="AJ130" s="767"/>
      <c r="AK130" s="767"/>
      <c r="AL130" s="767"/>
      <c r="AM130" s="767"/>
      <c r="AN130" s="767"/>
      <c r="AO130" s="767"/>
      <c r="AP130" s="767"/>
      <c r="AQ130" s="767"/>
      <c r="AR130" s="767"/>
      <c r="AS130" s="767"/>
      <c r="AT130" s="767"/>
      <c r="AU130" s="767"/>
      <c r="AV130" s="767"/>
      <c r="AW130" s="767"/>
      <c r="AX130" s="767"/>
      <c r="AY130" s="767"/>
      <c r="AZ130" s="767"/>
      <c r="BA130" s="767"/>
      <c r="BB130" s="767"/>
      <c r="BC130" s="767"/>
      <c r="BD130" s="767"/>
      <c r="BE130" s="767"/>
      <c r="BF130" s="767"/>
      <c r="BG130" s="767"/>
      <c r="BH130" s="767"/>
      <c r="BI130" s="767"/>
      <c r="BJ130" s="767"/>
      <c r="BK130" s="767"/>
      <c r="BL130" s="767"/>
      <c r="BM130" s="767"/>
      <c r="BN130" s="767"/>
      <c r="BO130" s="767"/>
      <c r="BP130" s="767"/>
      <c r="BQ130" s="767"/>
      <c r="BR130" s="767"/>
      <c r="BS130" s="767"/>
      <c r="BT130" s="767"/>
      <c r="BU130" s="767"/>
      <c r="BV130" s="767"/>
      <c r="BW130" s="767"/>
      <c r="BX130" s="767"/>
      <c r="BY130" s="767"/>
      <c r="BZ130" s="767"/>
      <c r="CA130" s="767"/>
    </row>
    <row r="131" spans="2:79" ht="17.100000000000001" customHeight="1" x14ac:dyDescent="0.15">
      <c r="B131" s="767"/>
      <c r="C131" s="767"/>
      <c r="D131" s="767"/>
      <c r="E131" s="767"/>
      <c r="F131" s="767"/>
      <c r="G131" s="767"/>
      <c r="H131" s="767"/>
      <c r="I131" s="767"/>
      <c r="J131" s="767"/>
      <c r="K131" s="767"/>
      <c r="L131" s="767"/>
      <c r="M131" s="767"/>
      <c r="N131" s="767"/>
      <c r="O131" s="767"/>
      <c r="P131" s="767"/>
      <c r="Q131" s="767"/>
      <c r="R131" s="767"/>
      <c r="S131" s="767"/>
      <c r="T131" s="767"/>
      <c r="U131" s="767"/>
      <c r="V131" s="767"/>
      <c r="W131" s="767"/>
      <c r="X131" s="767"/>
      <c r="Y131" s="767"/>
      <c r="Z131" s="767"/>
      <c r="AA131" s="767"/>
      <c r="AB131" s="767"/>
      <c r="AC131" s="767"/>
      <c r="AD131" s="767"/>
      <c r="AE131" s="767"/>
      <c r="AF131" s="767"/>
      <c r="AG131" s="767"/>
      <c r="AH131" s="767"/>
      <c r="AI131" s="767"/>
      <c r="AJ131" s="767"/>
      <c r="AK131" s="767"/>
      <c r="AL131" s="767"/>
      <c r="AM131" s="767"/>
      <c r="AN131" s="767"/>
      <c r="AO131" s="767"/>
      <c r="AP131" s="767"/>
      <c r="AQ131" s="767"/>
      <c r="AR131" s="767"/>
      <c r="AS131" s="767"/>
      <c r="AT131" s="767"/>
      <c r="AU131" s="767"/>
      <c r="AV131" s="767"/>
      <c r="AW131" s="767"/>
      <c r="AX131" s="767"/>
      <c r="AY131" s="767"/>
      <c r="AZ131" s="767"/>
      <c r="BA131" s="767"/>
      <c r="BB131" s="767"/>
      <c r="BC131" s="767"/>
      <c r="BD131" s="767"/>
      <c r="BE131" s="767"/>
      <c r="BF131" s="767"/>
      <c r="BG131" s="767"/>
      <c r="BH131" s="767"/>
      <c r="BI131" s="767"/>
      <c r="BJ131" s="767"/>
      <c r="BK131" s="767"/>
      <c r="BL131" s="767"/>
      <c r="BM131" s="767"/>
      <c r="BN131" s="767"/>
      <c r="BO131" s="767"/>
      <c r="BP131" s="767"/>
      <c r="BQ131" s="767"/>
      <c r="BR131" s="767"/>
      <c r="BS131" s="767"/>
      <c r="BT131" s="767"/>
      <c r="BU131" s="767"/>
      <c r="BV131" s="767"/>
      <c r="BW131" s="767"/>
      <c r="BX131" s="767"/>
      <c r="BY131" s="767"/>
      <c r="BZ131" s="767"/>
      <c r="CA131" s="767"/>
    </row>
    <row r="132" spans="2:79" ht="17.100000000000001" customHeight="1" x14ac:dyDescent="0.15">
      <c r="B132" s="767"/>
      <c r="C132" s="767"/>
      <c r="D132" s="767"/>
      <c r="E132" s="767"/>
      <c r="F132" s="767"/>
      <c r="G132" s="767"/>
      <c r="H132" s="767"/>
      <c r="I132" s="767"/>
      <c r="J132" s="767"/>
      <c r="K132" s="767"/>
      <c r="L132" s="767"/>
      <c r="M132" s="767"/>
      <c r="N132" s="767"/>
      <c r="O132" s="767"/>
      <c r="P132" s="767"/>
      <c r="Q132" s="767"/>
      <c r="R132" s="767"/>
      <c r="S132" s="767"/>
      <c r="T132" s="767"/>
      <c r="U132" s="767"/>
      <c r="V132" s="767"/>
      <c r="W132" s="767"/>
      <c r="X132" s="767"/>
      <c r="Y132" s="767"/>
      <c r="Z132" s="767"/>
      <c r="AA132" s="767"/>
      <c r="AB132" s="767"/>
      <c r="AC132" s="767"/>
      <c r="AD132" s="767"/>
      <c r="AE132" s="767"/>
      <c r="AF132" s="767"/>
      <c r="AG132" s="767"/>
      <c r="AH132" s="767"/>
      <c r="AI132" s="767"/>
      <c r="AJ132" s="767"/>
      <c r="AK132" s="767"/>
      <c r="AL132" s="767"/>
      <c r="AM132" s="767"/>
      <c r="AN132" s="767"/>
      <c r="AO132" s="767"/>
      <c r="AP132" s="767"/>
      <c r="AQ132" s="767"/>
      <c r="AR132" s="767"/>
      <c r="AS132" s="767"/>
      <c r="AT132" s="767"/>
      <c r="AU132" s="767"/>
      <c r="AV132" s="767"/>
      <c r="AW132" s="767"/>
      <c r="AX132" s="767"/>
      <c r="AY132" s="767"/>
      <c r="AZ132" s="767"/>
      <c r="BA132" s="767"/>
      <c r="BB132" s="767"/>
      <c r="BC132" s="767"/>
      <c r="BD132" s="767"/>
      <c r="BE132" s="767"/>
      <c r="BF132" s="767"/>
      <c r="BG132" s="767"/>
      <c r="BH132" s="767"/>
      <c r="BI132" s="767"/>
      <c r="BJ132" s="767"/>
      <c r="BK132" s="767"/>
      <c r="BL132" s="767"/>
      <c r="BM132" s="767"/>
      <c r="BN132" s="767"/>
      <c r="BO132" s="767"/>
      <c r="BP132" s="767"/>
      <c r="BQ132" s="767"/>
      <c r="BR132" s="767"/>
      <c r="BS132" s="767"/>
      <c r="BT132" s="767"/>
      <c r="BU132" s="767"/>
      <c r="BV132" s="767"/>
      <c r="BW132" s="767"/>
      <c r="BX132" s="767"/>
      <c r="BY132" s="767"/>
      <c r="BZ132" s="767"/>
      <c r="CA132" s="767"/>
    </row>
    <row r="133" spans="2:79" ht="17.100000000000001" customHeight="1" x14ac:dyDescent="0.15">
      <c r="B133" s="767"/>
      <c r="C133" s="767"/>
      <c r="D133" s="767"/>
      <c r="E133" s="767"/>
      <c r="F133" s="767"/>
      <c r="G133" s="767"/>
      <c r="H133" s="767"/>
      <c r="I133" s="767"/>
      <c r="J133" s="767"/>
      <c r="K133" s="767"/>
      <c r="L133" s="767"/>
      <c r="M133" s="767"/>
      <c r="N133" s="767"/>
      <c r="O133" s="767"/>
      <c r="P133" s="767"/>
      <c r="Q133" s="767"/>
      <c r="R133" s="767"/>
      <c r="S133" s="767"/>
      <c r="T133" s="767"/>
      <c r="U133" s="767"/>
      <c r="V133" s="767"/>
      <c r="W133" s="767"/>
      <c r="X133" s="767"/>
      <c r="Y133" s="767"/>
      <c r="Z133" s="767"/>
      <c r="AA133" s="767"/>
      <c r="AB133" s="767"/>
      <c r="AC133" s="767"/>
      <c r="AD133" s="767"/>
      <c r="AE133" s="767"/>
      <c r="AF133" s="767"/>
      <c r="AG133" s="767"/>
      <c r="AH133" s="767"/>
      <c r="AI133" s="767"/>
      <c r="AJ133" s="767"/>
      <c r="AK133" s="767"/>
      <c r="AL133" s="767"/>
      <c r="AM133" s="767"/>
      <c r="AN133" s="767"/>
      <c r="AO133" s="767"/>
      <c r="AP133" s="767"/>
      <c r="AQ133" s="767"/>
      <c r="AR133" s="767"/>
      <c r="AS133" s="767"/>
      <c r="AT133" s="767"/>
      <c r="AU133" s="767"/>
      <c r="AV133" s="767"/>
      <c r="AW133" s="767"/>
      <c r="AX133" s="767"/>
      <c r="AY133" s="767"/>
      <c r="AZ133" s="767"/>
      <c r="BA133" s="767"/>
      <c r="BB133" s="767"/>
      <c r="BC133" s="767"/>
      <c r="BD133" s="767"/>
      <c r="BE133" s="767"/>
      <c r="BF133" s="767"/>
      <c r="BG133" s="767"/>
      <c r="BH133" s="767"/>
      <c r="BI133" s="767"/>
      <c r="BJ133" s="767"/>
      <c r="BK133" s="767"/>
      <c r="BL133" s="767"/>
      <c r="BM133" s="767"/>
      <c r="BN133" s="767"/>
      <c r="BO133" s="767"/>
      <c r="BP133" s="767"/>
      <c r="BQ133" s="767"/>
      <c r="BR133" s="767"/>
      <c r="BS133" s="767"/>
      <c r="BT133" s="767"/>
      <c r="BU133" s="767"/>
      <c r="BV133" s="767"/>
      <c r="BW133" s="767"/>
      <c r="BX133" s="767"/>
      <c r="BY133" s="767"/>
      <c r="BZ133" s="767"/>
      <c r="CA133" s="767"/>
    </row>
    <row r="134" spans="2:79" ht="17.100000000000001" customHeight="1" x14ac:dyDescent="0.15">
      <c r="B134" s="767"/>
      <c r="C134" s="767"/>
      <c r="D134" s="767"/>
      <c r="E134" s="767"/>
      <c r="F134" s="767"/>
      <c r="G134" s="767"/>
      <c r="H134" s="767"/>
      <c r="I134" s="767"/>
      <c r="J134" s="767"/>
      <c r="K134" s="767"/>
      <c r="L134" s="767"/>
      <c r="M134" s="767"/>
      <c r="N134" s="767"/>
      <c r="O134" s="767"/>
      <c r="P134" s="767"/>
      <c r="Q134" s="767"/>
      <c r="R134" s="767"/>
      <c r="S134" s="767"/>
      <c r="T134" s="767"/>
      <c r="U134" s="767"/>
      <c r="V134" s="767"/>
      <c r="W134" s="767"/>
      <c r="X134" s="767"/>
      <c r="Y134" s="767"/>
      <c r="Z134" s="767"/>
      <c r="AA134" s="767"/>
      <c r="AB134" s="767"/>
      <c r="AC134" s="767"/>
      <c r="AD134" s="767"/>
      <c r="AE134" s="767"/>
      <c r="AF134" s="767"/>
      <c r="AG134" s="767"/>
      <c r="AH134" s="767"/>
      <c r="AI134" s="767"/>
      <c r="AJ134" s="767"/>
      <c r="AK134" s="767"/>
      <c r="AL134" s="767"/>
      <c r="AM134" s="767"/>
      <c r="AN134" s="767"/>
      <c r="AO134" s="767"/>
      <c r="AP134" s="767"/>
      <c r="AQ134" s="767"/>
      <c r="AR134" s="767"/>
      <c r="AS134" s="767"/>
      <c r="AT134" s="767"/>
      <c r="AU134" s="767"/>
      <c r="AV134" s="767"/>
      <c r="AW134" s="767"/>
      <c r="AX134" s="767"/>
      <c r="AY134" s="767"/>
      <c r="AZ134" s="767"/>
      <c r="BA134" s="767"/>
      <c r="BB134" s="767"/>
      <c r="BC134" s="767"/>
      <c r="BD134" s="767"/>
      <c r="BE134" s="767"/>
      <c r="BF134" s="767"/>
      <c r="BG134" s="767"/>
      <c r="BH134" s="767"/>
      <c r="BI134" s="767"/>
      <c r="BJ134" s="767"/>
      <c r="BK134" s="767"/>
      <c r="BL134" s="767"/>
      <c r="BM134" s="767"/>
      <c r="BN134" s="767"/>
      <c r="BO134" s="767"/>
      <c r="BP134" s="767"/>
      <c r="BQ134" s="767"/>
      <c r="BR134" s="767"/>
      <c r="BS134" s="767"/>
      <c r="BT134" s="767"/>
      <c r="BU134" s="767"/>
      <c r="BV134" s="767"/>
      <c r="BW134" s="767"/>
      <c r="BX134" s="767"/>
      <c r="BY134" s="767"/>
      <c r="BZ134" s="767"/>
      <c r="CA134" s="767"/>
    </row>
    <row r="135" spans="2:79" ht="17.100000000000001" customHeight="1" x14ac:dyDescent="0.15">
      <c r="B135" s="767"/>
      <c r="C135" s="767"/>
      <c r="D135" s="767"/>
      <c r="E135" s="767"/>
      <c r="F135" s="767"/>
      <c r="G135" s="767"/>
      <c r="H135" s="767"/>
      <c r="I135" s="767"/>
      <c r="J135" s="767"/>
      <c r="K135" s="767"/>
      <c r="L135" s="767"/>
      <c r="M135" s="767"/>
      <c r="N135" s="767"/>
      <c r="O135" s="767"/>
      <c r="P135" s="767"/>
      <c r="Q135" s="767"/>
      <c r="R135" s="767"/>
      <c r="S135" s="767"/>
      <c r="T135" s="767"/>
      <c r="U135" s="767"/>
      <c r="V135" s="767"/>
      <c r="W135" s="767"/>
      <c r="X135" s="767"/>
      <c r="Y135" s="767"/>
      <c r="Z135" s="767"/>
      <c r="AA135" s="767"/>
      <c r="AB135" s="767"/>
      <c r="AC135" s="767"/>
      <c r="AD135" s="767"/>
      <c r="AE135" s="767"/>
      <c r="AF135" s="767"/>
      <c r="AG135" s="767"/>
      <c r="AH135" s="767"/>
      <c r="AI135" s="767"/>
      <c r="AJ135" s="767"/>
      <c r="AK135" s="767"/>
      <c r="AL135" s="767"/>
      <c r="AM135" s="767"/>
      <c r="AN135" s="767"/>
      <c r="AO135" s="767"/>
      <c r="AP135" s="767"/>
      <c r="AQ135" s="767"/>
      <c r="AR135" s="767"/>
      <c r="AS135" s="767"/>
      <c r="AT135" s="767"/>
      <c r="AU135" s="767"/>
      <c r="AV135" s="767"/>
      <c r="AW135" s="767"/>
      <c r="AX135" s="767"/>
      <c r="AY135" s="767"/>
      <c r="AZ135" s="767"/>
      <c r="BA135" s="767"/>
      <c r="BB135" s="767"/>
      <c r="BC135" s="767"/>
      <c r="BD135" s="767"/>
      <c r="BE135" s="767"/>
      <c r="BF135" s="767"/>
      <c r="BG135" s="767"/>
      <c r="BH135" s="767"/>
      <c r="BI135" s="767"/>
      <c r="BJ135" s="767"/>
      <c r="BK135" s="767"/>
      <c r="BL135" s="767"/>
      <c r="BM135" s="767"/>
      <c r="BN135" s="767"/>
      <c r="BO135" s="767"/>
      <c r="BP135" s="767"/>
      <c r="BQ135" s="767"/>
      <c r="BR135" s="767"/>
      <c r="BS135" s="767"/>
      <c r="BT135" s="767"/>
      <c r="BU135" s="767"/>
      <c r="BV135" s="767"/>
      <c r="BW135" s="767"/>
      <c r="BX135" s="767"/>
      <c r="BY135" s="767"/>
      <c r="BZ135" s="767"/>
      <c r="CA135" s="767"/>
    </row>
    <row r="136" spans="2:79" ht="17.100000000000001" customHeight="1" x14ac:dyDescent="0.15">
      <c r="B136" s="767"/>
      <c r="C136" s="767"/>
      <c r="D136" s="767"/>
      <c r="E136" s="767"/>
      <c r="F136" s="767"/>
      <c r="G136" s="767"/>
      <c r="H136" s="767"/>
      <c r="I136" s="767"/>
      <c r="J136" s="767"/>
      <c r="K136" s="767"/>
      <c r="L136" s="767"/>
      <c r="M136" s="767"/>
      <c r="N136" s="767"/>
      <c r="O136" s="767"/>
      <c r="P136" s="767"/>
      <c r="Q136" s="767"/>
      <c r="R136" s="767"/>
      <c r="S136" s="767"/>
      <c r="T136" s="767"/>
      <c r="U136" s="767"/>
      <c r="V136" s="767"/>
      <c r="W136" s="767"/>
      <c r="X136" s="767"/>
      <c r="Y136" s="767"/>
      <c r="Z136" s="767"/>
      <c r="AA136" s="767"/>
      <c r="AB136" s="767"/>
      <c r="AC136" s="767"/>
      <c r="AD136" s="767"/>
      <c r="AE136" s="767"/>
      <c r="AF136" s="767"/>
      <c r="AG136" s="767"/>
      <c r="AH136" s="767"/>
      <c r="AI136" s="767"/>
      <c r="AJ136" s="767"/>
      <c r="AK136" s="767"/>
      <c r="AL136" s="767"/>
      <c r="AM136" s="767"/>
      <c r="AN136" s="767"/>
      <c r="AO136" s="767"/>
      <c r="AP136" s="767"/>
      <c r="AQ136" s="767"/>
      <c r="AR136" s="767"/>
      <c r="AS136" s="767"/>
      <c r="AT136" s="767"/>
      <c r="AU136" s="767"/>
      <c r="AV136" s="767"/>
      <c r="AW136" s="767"/>
      <c r="AX136" s="767"/>
      <c r="AY136" s="767"/>
      <c r="AZ136" s="767"/>
      <c r="BA136" s="767"/>
      <c r="BB136" s="767"/>
      <c r="BC136" s="767"/>
      <c r="BD136" s="767"/>
      <c r="BE136" s="767"/>
      <c r="BF136" s="767"/>
      <c r="BG136" s="767"/>
      <c r="BH136" s="767"/>
      <c r="BI136" s="767"/>
      <c r="BJ136" s="767"/>
      <c r="BK136" s="767"/>
      <c r="BL136" s="767"/>
      <c r="BM136" s="767"/>
      <c r="BN136" s="767"/>
      <c r="BO136" s="767"/>
      <c r="BP136" s="767"/>
      <c r="BQ136" s="767"/>
      <c r="BR136" s="767"/>
      <c r="BS136" s="767"/>
      <c r="BT136" s="767"/>
      <c r="BU136" s="767"/>
      <c r="BV136" s="767"/>
      <c r="BW136" s="767"/>
      <c r="BX136" s="767"/>
      <c r="BY136" s="767"/>
      <c r="BZ136" s="767"/>
      <c r="CA136" s="767"/>
    </row>
    <row r="137" spans="2:79" ht="17.100000000000001" customHeight="1" x14ac:dyDescent="0.15">
      <c r="B137" s="767"/>
      <c r="C137" s="767"/>
      <c r="D137" s="767"/>
      <c r="E137" s="767"/>
      <c r="F137" s="767"/>
      <c r="G137" s="767"/>
      <c r="H137" s="767"/>
      <c r="I137" s="767"/>
      <c r="J137" s="767"/>
      <c r="K137" s="767"/>
      <c r="L137" s="767"/>
      <c r="M137" s="767"/>
      <c r="N137" s="767"/>
      <c r="O137" s="767"/>
      <c r="P137" s="767"/>
      <c r="Q137" s="767"/>
      <c r="R137" s="767"/>
      <c r="S137" s="767"/>
      <c r="T137" s="767"/>
      <c r="U137" s="767"/>
      <c r="V137" s="767"/>
      <c r="W137" s="767"/>
      <c r="X137" s="767"/>
      <c r="Y137" s="767"/>
      <c r="Z137" s="767"/>
      <c r="AA137" s="767"/>
      <c r="AB137" s="767"/>
      <c r="AC137" s="767"/>
      <c r="AD137" s="767"/>
      <c r="AE137" s="767"/>
      <c r="AF137" s="767"/>
      <c r="AG137" s="767"/>
      <c r="AH137" s="767"/>
      <c r="AI137" s="767"/>
      <c r="AJ137" s="767"/>
      <c r="AK137" s="767"/>
      <c r="AL137" s="767"/>
      <c r="AM137" s="767"/>
      <c r="AN137" s="767"/>
      <c r="AO137" s="767"/>
      <c r="AP137" s="767"/>
      <c r="AQ137" s="767"/>
      <c r="AR137" s="767"/>
      <c r="AS137" s="767"/>
      <c r="AT137" s="767"/>
      <c r="AU137" s="767"/>
      <c r="AV137" s="767"/>
      <c r="AW137" s="767"/>
      <c r="AX137" s="767"/>
      <c r="AY137" s="767"/>
      <c r="AZ137" s="767"/>
      <c r="BA137" s="767"/>
      <c r="BB137" s="767"/>
      <c r="BC137" s="767"/>
      <c r="BD137" s="767"/>
      <c r="BE137" s="767"/>
      <c r="BF137" s="767"/>
      <c r="BG137" s="767"/>
      <c r="BH137" s="767"/>
      <c r="BI137" s="767"/>
      <c r="BJ137" s="767"/>
      <c r="BK137" s="767"/>
      <c r="BL137" s="767"/>
      <c r="BM137" s="767"/>
      <c r="BN137" s="767"/>
      <c r="BO137" s="767"/>
      <c r="BP137" s="767"/>
      <c r="BQ137" s="767"/>
      <c r="BR137" s="767"/>
      <c r="BS137" s="767"/>
      <c r="BT137" s="767"/>
      <c r="BU137" s="767"/>
      <c r="BV137" s="767"/>
      <c r="BW137" s="767"/>
      <c r="BX137" s="767"/>
      <c r="BY137" s="767"/>
      <c r="BZ137" s="767"/>
      <c r="CA137" s="767"/>
    </row>
    <row r="138" spans="2:79" ht="17.100000000000001" customHeight="1" x14ac:dyDescent="0.15">
      <c r="B138" s="767"/>
      <c r="C138" s="767"/>
      <c r="D138" s="767"/>
      <c r="E138" s="767"/>
      <c r="F138" s="767"/>
      <c r="G138" s="767"/>
      <c r="H138" s="767"/>
      <c r="I138" s="767"/>
      <c r="J138" s="767"/>
      <c r="K138" s="767"/>
      <c r="L138" s="767"/>
      <c r="M138" s="767"/>
      <c r="N138" s="767"/>
      <c r="O138" s="767"/>
      <c r="P138" s="767"/>
      <c r="Q138" s="767"/>
      <c r="R138" s="767"/>
      <c r="S138" s="767"/>
      <c r="T138" s="767"/>
      <c r="U138" s="767"/>
      <c r="V138" s="767"/>
      <c r="W138" s="767"/>
      <c r="X138" s="767"/>
      <c r="Y138" s="767"/>
      <c r="Z138" s="767"/>
      <c r="AA138" s="767"/>
      <c r="AB138" s="767"/>
      <c r="AC138" s="767"/>
      <c r="AD138" s="767"/>
      <c r="AE138" s="767"/>
      <c r="AF138" s="767"/>
      <c r="AG138" s="767"/>
      <c r="AH138" s="767"/>
      <c r="AI138" s="767"/>
      <c r="AJ138" s="767"/>
      <c r="AK138" s="767"/>
      <c r="AL138" s="767"/>
      <c r="AM138" s="767"/>
      <c r="AN138" s="767"/>
      <c r="AO138" s="767"/>
      <c r="AP138" s="767"/>
      <c r="AQ138" s="767"/>
      <c r="AR138" s="767"/>
      <c r="AS138" s="767"/>
      <c r="AT138" s="767"/>
      <c r="AU138" s="767"/>
      <c r="AV138" s="767"/>
      <c r="AW138" s="767"/>
      <c r="AX138" s="767"/>
      <c r="AY138" s="767"/>
      <c r="AZ138" s="767"/>
      <c r="BA138" s="767"/>
      <c r="BB138" s="767"/>
      <c r="BC138" s="767"/>
      <c r="BD138" s="767"/>
      <c r="BE138" s="767"/>
      <c r="BF138" s="767"/>
      <c r="BG138" s="767"/>
      <c r="BH138" s="767"/>
      <c r="BI138" s="767"/>
      <c r="BJ138" s="767"/>
      <c r="BK138" s="767"/>
      <c r="BL138" s="767"/>
      <c r="BM138" s="767"/>
      <c r="BN138" s="767"/>
      <c r="BO138" s="767"/>
      <c r="BP138" s="767"/>
      <c r="BQ138" s="767"/>
      <c r="BR138" s="767"/>
      <c r="BS138" s="767"/>
      <c r="BT138" s="767"/>
      <c r="BU138" s="767"/>
      <c r="BV138" s="767"/>
      <c r="BW138" s="767"/>
      <c r="BX138" s="767"/>
      <c r="BY138" s="767"/>
      <c r="BZ138" s="767"/>
      <c r="CA138" s="767"/>
    </row>
    <row r="139" spans="2:79" ht="17.100000000000001" customHeight="1" x14ac:dyDescent="0.15">
      <c r="B139" s="767"/>
      <c r="C139" s="767"/>
      <c r="D139" s="767"/>
      <c r="E139" s="767"/>
      <c r="F139" s="767"/>
      <c r="G139" s="767"/>
      <c r="H139" s="767"/>
      <c r="I139" s="767"/>
      <c r="J139" s="767"/>
      <c r="K139" s="767"/>
      <c r="L139" s="767"/>
      <c r="M139" s="767"/>
      <c r="N139" s="767"/>
      <c r="O139" s="767"/>
      <c r="P139" s="767"/>
      <c r="Q139" s="767"/>
      <c r="R139" s="767"/>
      <c r="S139" s="767"/>
      <c r="T139" s="767"/>
      <c r="U139" s="767"/>
      <c r="V139" s="767"/>
      <c r="W139" s="767"/>
      <c r="X139" s="767"/>
      <c r="Y139" s="767"/>
      <c r="Z139" s="767"/>
      <c r="AA139" s="767"/>
      <c r="AB139" s="767"/>
      <c r="AC139" s="767"/>
      <c r="AD139" s="767"/>
      <c r="AE139" s="767"/>
      <c r="AF139" s="767"/>
      <c r="AG139" s="767"/>
      <c r="AH139" s="767"/>
      <c r="AI139" s="767"/>
      <c r="AJ139" s="767"/>
      <c r="AK139" s="767"/>
      <c r="AL139" s="767"/>
      <c r="AM139" s="767"/>
      <c r="AN139" s="767"/>
      <c r="AO139" s="767"/>
      <c r="AP139" s="767"/>
      <c r="AQ139" s="767"/>
      <c r="AR139" s="767"/>
      <c r="AS139" s="767"/>
      <c r="AT139" s="767"/>
      <c r="AU139" s="767"/>
      <c r="AV139" s="767"/>
      <c r="AW139" s="767"/>
      <c r="AX139" s="767"/>
      <c r="AY139" s="767"/>
      <c r="AZ139" s="767"/>
      <c r="BA139" s="767"/>
      <c r="BB139" s="767"/>
      <c r="BC139" s="767"/>
      <c r="BD139" s="767"/>
      <c r="BE139" s="767"/>
      <c r="BF139" s="767"/>
      <c r="BG139" s="767"/>
      <c r="BH139" s="767"/>
      <c r="BI139" s="767"/>
      <c r="BJ139" s="767"/>
      <c r="BK139" s="767"/>
      <c r="BL139" s="767"/>
      <c r="BM139" s="767"/>
      <c r="BN139" s="767"/>
      <c r="BO139" s="767"/>
      <c r="BP139" s="767"/>
      <c r="BQ139" s="767"/>
      <c r="BR139" s="767"/>
      <c r="BS139" s="767"/>
      <c r="BT139" s="767"/>
      <c r="BU139" s="767"/>
      <c r="BV139" s="767"/>
      <c r="BW139" s="767"/>
      <c r="BX139" s="767"/>
      <c r="BY139" s="767"/>
      <c r="BZ139" s="767"/>
      <c r="CA139" s="767"/>
    </row>
    <row r="140" spans="2:79" ht="17.100000000000001" customHeight="1" x14ac:dyDescent="0.15">
      <c r="B140" s="767"/>
      <c r="C140" s="767"/>
      <c r="D140" s="767"/>
      <c r="E140" s="767"/>
      <c r="F140" s="767"/>
      <c r="G140" s="767"/>
      <c r="H140" s="767"/>
      <c r="I140" s="767"/>
      <c r="J140" s="767"/>
      <c r="K140" s="767"/>
      <c r="L140" s="767"/>
      <c r="M140" s="767"/>
      <c r="N140" s="767"/>
      <c r="O140" s="767"/>
      <c r="P140" s="767"/>
      <c r="Q140" s="767"/>
      <c r="R140" s="767"/>
      <c r="S140" s="767"/>
      <c r="T140" s="767"/>
      <c r="U140" s="767"/>
      <c r="V140" s="767"/>
      <c r="W140" s="767"/>
      <c r="X140" s="767"/>
      <c r="Y140" s="767"/>
      <c r="Z140" s="767"/>
      <c r="AA140" s="767"/>
      <c r="AB140" s="767"/>
      <c r="AC140" s="767"/>
      <c r="AD140" s="767"/>
      <c r="AE140" s="767"/>
      <c r="AF140" s="767"/>
      <c r="AG140" s="767"/>
      <c r="AH140" s="767"/>
      <c r="AI140" s="767"/>
      <c r="AJ140" s="767"/>
      <c r="AK140" s="767"/>
      <c r="AL140" s="767"/>
      <c r="AM140" s="767"/>
      <c r="AN140" s="767"/>
      <c r="AO140" s="767"/>
      <c r="AP140" s="767"/>
      <c r="AQ140" s="767"/>
      <c r="AR140" s="767"/>
      <c r="AS140" s="767"/>
      <c r="AT140" s="767"/>
      <c r="AU140" s="767"/>
      <c r="AV140" s="767"/>
      <c r="AW140" s="767"/>
      <c r="AX140" s="767"/>
      <c r="AY140" s="767"/>
      <c r="AZ140" s="767"/>
      <c r="BA140" s="767"/>
      <c r="BB140" s="767"/>
      <c r="BC140" s="767"/>
      <c r="BD140" s="767"/>
      <c r="BE140" s="767"/>
      <c r="BF140" s="767"/>
      <c r="BG140" s="767"/>
      <c r="BH140" s="767"/>
      <c r="BI140" s="767"/>
      <c r="BJ140" s="767"/>
      <c r="BK140" s="767"/>
      <c r="BL140" s="767"/>
      <c r="BM140" s="767"/>
      <c r="BN140" s="767"/>
      <c r="BO140" s="767"/>
      <c r="BP140" s="767"/>
      <c r="BQ140" s="767"/>
      <c r="BR140" s="767"/>
      <c r="BS140" s="767"/>
      <c r="BT140" s="767"/>
      <c r="BU140" s="767"/>
      <c r="BV140" s="767"/>
      <c r="BW140" s="767"/>
      <c r="BX140" s="767"/>
      <c r="BY140" s="767"/>
      <c r="BZ140" s="767"/>
      <c r="CA140" s="767"/>
    </row>
    <row r="141" spans="2:79" ht="17.100000000000001" customHeight="1" x14ac:dyDescent="0.15">
      <c r="B141" s="767"/>
      <c r="C141" s="767"/>
      <c r="D141" s="767"/>
      <c r="E141" s="767"/>
      <c r="F141" s="767"/>
      <c r="G141" s="767"/>
      <c r="H141" s="767"/>
      <c r="I141" s="767"/>
      <c r="J141" s="767"/>
      <c r="K141" s="767"/>
      <c r="L141" s="767"/>
      <c r="M141" s="767"/>
      <c r="N141" s="767"/>
      <c r="O141" s="767"/>
      <c r="P141" s="767"/>
      <c r="Q141" s="767"/>
      <c r="R141" s="767"/>
      <c r="S141" s="767"/>
      <c r="T141" s="767"/>
      <c r="U141" s="767"/>
      <c r="V141" s="767"/>
      <c r="W141" s="767"/>
      <c r="X141" s="767"/>
      <c r="Y141" s="767"/>
      <c r="Z141" s="767"/>
      <c r="AA141" s="767"/>
      <c r="AB141" s="767"/>
      <c r="AC141" s="767"/>
      <c r="AD141" s="767"/>
      <c r="AE141" s="767"/>
      <c r="AF141" s="767"/>
      <c r="AG141" s="767"/>
      <c r="AH141" s="767"/>
      <c r="AI141" s="767"/>
      <c r="AJ141" s="767"/>
      <c r="AK141" s="767"/>
      <c r="AL141" s="767"/>
      <c r="AM141" s="767"/>
      <c r="AN141" s="767"/>
      <c r="AO141" s="767"/>
      <c r="AP141" s="767"/>
      <c r="AQ141" s="767"/>
      <c r="AR141" s="767"/>
      <c r="AS141" s="767"/>
      <c r="AT141" s="767"/>
      <c r="AU141" s="767"/>
      <c r="AV141" s="767"/>
      <c r="AW141" s="767"/>
      <c r="AX141" s="767"/>
      <c r="AY141" s="767"/>
      <c r="AZ141" s="767"/>
      <c r="BA141" s="767"/>
      <c r="BB141" s="767"/>
      <c r="BC141" s="767"/>
      <c r="BD141" s="767"/>
      <c r="BE141" s="767"/>
      <c r="BF141" s="767"/>
      <c r="BG141" s="767"/>
      <c r="BH141" s="767"/>
      <c r="BI141" s="767"/>
      <c r="BJ141" s="767"/>
      <c r="BK141" s="767"/>
      <c r="BL141" s="767"/>
      <c r="BM141" s="767"/>
      <c r="BN141" s="767"/>
      <c r="BO141" s="767"/>
      <c r="BP141" s="767"/>
      <c r="BQ141" s="767"/>
      <c r="BR141" s="767"/>
      <c r="BS141" s="767"/>
      <c r="BT141" s="767"/>
      <c r="BU141" s="767"/>
      <c r="BV141" s="767"/>
      <c r="BW141" s="767"/>
      <c r="BX141" s="767"/>
      <c r="BY141" s="767"/>
      <c r="BZ141" s="767"/>
      <c r="CA141" s="767"/>
    </row>
    <row r="142" spans="2:79" ht="17.100000000000001" customHeight="1" x14ac:dyDescent="0.15">
      <c r="B142" s="767"/>
      <c r="C142" s="767"/>
      <c r="D142" s="767"/>
      <c r="E142" s="767"/>
      <c r="F142" s="767"/>
      <c r="G142" s="767"/>
      <c r="H142" s="767"/>
      <c r="I142" s="767"/>
      <c r="J142" s="767"/>
      <c r="K142" s="767"/>
      <c r="L142" s="767"/>
      <c r="M142" s="767"/>
      <c r="N142" s="767"/>
      <c r="O142" s="767"/>
      <c r="P142" s="767"/>
      <c r="Q142" s="767"/>
      <c r="R142" s="767"/>
      <c r="S142" s="767"/>
      <c r="T142" s="767"/>
      <c r="U142" s="767"/>
      <c r="V142" s="767"/>
      <c r="W142" s="767"/>
      <c r="X142" s="767"/>
      <c r="Y142" s="767"/>
      <c r="Z142" s="767"/>
      <c r="AA142" s="767"/>
      <c r="AB142" s="767"/>
      <c r="AC142" s="767"/>
      <c r="AD142" s="767"/>
      <c r="AE142" s="767"/>
      <c r="AF142" s="767"/>
      <c r="AG142" s="767"/>
      <c r="AH142" s="767"/>
      <c r="AI142" s="767"/>
      <c r="AJ142" s="767"/>
      <c r="AK142" s="767"/>
      <c r="AL142" s="767"/>
      <c r="AM142" s="767"/>
      <c r="AN142" s="767"/>
      <c r="AO142" s="767"/>
      <c r="AP142" s="767"/>
      <c r="AQ142" s="767"/>
      <c r="AR142" s="767"/>
      <c r="AS142" s="767"/>
      <c r="AT142" s="767"/>
      <c r="AU142" s="767"/>
      <c r="AV142" s="767"/>
      <c r="AW142" s="767"/>
      <c r="AX142" s="767"/>
      <c r="AY142" s="767"/>
      <c r="AZ142" s="767"/>
      <c r="BA142" s="767"/>
      <c r="BB142" s="767"/>
      <c r="BC142" s="767"/>
      <c r="BD142" s="767"/>
      <c r="BE142" s="767"/>
      <c r="BF142" s="767"/>
      <c r="BG142" s="767"/>
      <c r="BH142" s="767"/>
      <c r="BI142" s="767"/>
      <c r="BJ142" s="767"/>
      <c r="BK142" s="767"/>
      <c r="BL142" s="767"/>
      <c r="BM142" s="767"/>
      <c r="BN142" s="767"/>
      <c r="BO142" s="767"/>
      <c r="BP142" s="767"/>
      <c r="BQ142" s="767"/>
      <c r="BR142" s="767"/>
      <c r="BS142" s="767"/>
      <c r="BT142" s="767"/>
      <c r="BU142" s="767"/>
      <c r="BV142" s="767"/>
      <c r="BW142" s="767"/>
      <c r="BX142" s="767"/>
      <c r="BY142" s="767"/>
      <c r="BZ142" s="767"/>
      <c r="CA142" s="767"/>
    </row>
    <row r="143" spans="2:79" ht="17.100000000000001" customHeight="1" x14ac:dyDescent="0.15">
      <c r="B143" s="767"/>
      <c r="C143" s="767"/>
      <c r="D143" s="767"/>
      <c r="E143" s="767"/>
      <c r="F143" s="767"/>
      <c r="G143" s="767"/>
      <c r="H143" s="767"/>
      <c r="I143" s="767"/>
      <c r="J143" s="767"/>
      <c r="K143" s="767"/>
      <c r="L143" s="767"/>
      <c r="M143" s="767"/>
      <c r="N143" s="767"/>
      <c r="O143" s="767"/>
      <c r="P143" s="767"/>
      <c r="Q143" s="767"/>
      <c r="R143" s="767"/>
      <c r="S143" s="767"/>
      <c r="T143" s="767"/>
      <c r="U143" s="767"/>
      <c r="V143" s="767"/>
      <c r="W143" s="767"/>
      <c r="X143" s="767"/>
      <c r="Y143" s="767"/>
      <c r="Z143" s="767"/>
      <c r="AA143" s="767"/>
      <c r="AB143" s="767"/>
      <c r="AC143" s="767"/>
      <c r="AD143" s="767"/>
      <c r="AE143" s="767"/>
      <c r="AF143" s="767"/>
      <c r="AG143" s="767"/>
      <c r="AH143" s="767"/>
      <c r="AI143" s="767"/>
      <c r="AJ143" s="767"/>
      <c r="AK143" s="767"/>
      <c r="AL143" s="767"/>
      <c r="AM143" s="767"/>
      <c r="AN143" s="767"/>
      <c r="AO143" s="767"/>
      <c r="AP143" s="767"/>
      <c r="AQ143" s="767"/>
      <c r="AR143" s="767"/>
      <c r="AS143" s="767"/>
      <c r="AT143" s="767"/>
      <c r="AU143" s="767"/>
      <c r="AV143" s="767"/>
      <c r="AW143" s="767"/>
      <c r="AX143" s="767"/>
      <c r="AY143" s="767"/>
      <c r="AZ143" s="767"/>
      <c r="BA143" s="767"/>
      <c r="BB143" s="767"/>
      <c r="BC143" s="767"/>
      <c r="BD143" s="767"/>
      <c r="BE143" s="767"/>
      <c r="BF143" s="767"/>
      <c r="BG143" s="767"/>
      <c r="BH143" s="767"/>
      <c r="BI143" s="767"/>
      <c r="BJ143" s="767"/>
      <c r="BK143" s="767"/>
      <c r="BL143" s="767"/>
      <c r="BM143" s="767"/>
      <c r="BN143" s="767"/>
      <c r="BO143" s="767"/>
      <c r="BP143" s="767"/>
      <c r="BQ143" s="767"/>
      <c r="BR143" s="767"/>
      <c r="BS143" s="767"/>
      <c r="BT143" s="767"/>
      <c r="BU143" s="767"/>
      <c r="BV143" s="767"/>
      <c r="BW143" s="767"/>
      <c r="BX143" s="767"/>
      <c r="BY143" s="767"/>
      <c r="BZ143" s="767"/>
      <c r="CA143" s="767"/>
    </row>
    <row r="144" spans="2:79" ht="17.100000000000001" customHeight="1" x14ac:dyDescent="0.15">
      <c r="B144" s="767"/>
      <c r="C144" s="767"/>
      <c r="D144" s="767"/>
      <c r="E144" s="767"/>
      <c r="F144" s="767"/>
      <c r="G144" s="767"/>
      <c r="H144" s="767"/>
      <c r="I144" s="767"/>
      <c r="J144" s="767"/>
      <c r="K144" s="767"/>
      <c r="L144" s="767"/>
      <c r="M144" s="767"/>
      <c r="N144" s="767"/>
      <c r="O144" s="767"/>
      <c r="P144" s="767"/>
      <c r="Q144" s="767"/>
      <c r="R144" s="767"/>
      <c r="S144" s="767"/>
      <c r="T144" s="767"/>
      <c r="U144" s="767"/>
      <c r="V144" s="767"/>
      <c r="W144" s="767"/>
      <c r="X144" s="767"/>
      <c r="Y144" s="767"/>
      <c r="Z144" s="767"/>
      <c r="AA144" s="767"/>
      <c r="AB144" s="767"/>
      <c r="AC144" s="767"/>
      <c r="AD144" s="767"/>
      <c r="AE144" s="767"/>
      <c r="AF144" s="767"/>
      <c r="AG144" s="767"/>
      <c r="AH144" s="767"/>
      <c r="AI144" s="767"/>
      <c r="AJ144" s="767"/>
      <c r="AK144" s="767"/>
      <c r="AL144" s="767"/>
      <c r="AM144" s="767"/>
      <c r="AN144" s="767"/>
      <c r="AO144" s="767"/>
      <c r="AP144" s="767"/>
      <c r="AQ144" s="767"/>
      <c r="AR144" s="767"/>
      <c r="AS144" s="767"/>
      <c r="AT144" s="767"/>
      <c r="AU144" s="767"/>
      <c r="AV144" s="767"/>
      <c r="AW144" s="767"/>
      <c r="AX144" s="767"/>
      <c r="AY144" s="767"/>
      <c r="AZ144" s="767"/>
      <c r="BA144" s="767"/>
      <c r="BB144" s="767"/>
      <c r="BC144" s="767"/>
      <c r="BD144" s="767"/>
      <c r="BE144" s="767"/>
      <c r="BF144" s="767"/>
      <c r="BG144" s="767"/>
      <c r="BH144" s="767"/>
      <c r="BI144" s="767"/>
      <c r="BJ144" s="767"/>
      <c r="BK144" s="767"/>
      <c r="BL144" s="767"/>
      <c r="BM144" s="767"/>
      <c r="BN144" s="767"/>
      <c r="BO144" s="767"/>
      <c r="BP144" s="767"/>
      <c r="BQ144" s="767"/>
      <c r="BR144" s="767"/>
      <c r="BS144" s="767"/>
      <c r="BT144" s="767"/>
      <c r="BU144" s="767"/>
      <c r="BV144" s="767"/>
      <c r="BW144" s="767"/>
      <c r="BX144" s="767"/>
      <c r="BY144" s="767"/>
      <c r="BZ144" s="767"/>
      <c r="CA144" s="767"/>
    </row>
    <row r="145" spans="2:79" ht="17.100000000000001" customHeight="1" x14ac:dyDescent="0.15">
      <c r="B145" s="767"/>
      <c r="C145" s="767"/>
      <c r="D145" s="767"/>
      <c r="E145" s="767"/>
      <c r="F145" s="767"/>
      <c r="G145" s="767"/>
      <c r="H145" s="767"/>
      <c r="I145" s="767"/>
      <c r="J145" s="767"/>
      <c r="K145" s="767"/>
      <c r="L145" s="767"/>
      <c r="M145" s="767"/>
      <c r="N145" s="767"/>
      <c r="O145" s="767"/>
      <c r="P145" s="767"/>
      <c r="Q145" s="767"/>
      <c r="R145" s="767"/>
      <c r="S145" s="767"/>
      <c r="T145" s="767"/>
      <c r="U145" s="767"/>
      <c r="V145" s="767"/>
      <c r="W145" s="767"/>
      <c r="X145" s="767"/>
      <c r="Y145" s="767"/>
      <c r="Z145" s="767"/>
      <c r="AA145" s="767"/>
      <c r="AB145" s="767"/>
      <c r="AC145" s="767"/>
      <c r="AD145" s="767"/>
      <c r="AE145" s="767"/>
      <c r="AF145" s="767"/>
      <c r="AG145" s="767"/>
      <c r="AH145" s="767"/>
      <c r="AI145" s="767"/>
      <c r="AJ145" s="767"/>
      <c r="AK145" s="767"/>
      <c r="AL145" s="767"/>
      <c r="AM145" s="767"/>
      <c r="AN145" s="767"/>
      <c r="AO145" s="767"/>
      <c r="AP145" s="767"/>
      <c r="AQ145" s="767"/>
      <c r="AR145" s="767"/>
      <c r="AS145" s="767"/>
      <c r="AT145" s="767"/>
      <c r="AU145" s="767"/>
      <c r="AV145" s="767"/>
      <c r="AW145" s="767"/>
      <c r="AX145" s="767"/>
      <c r="AY145" s="767"/>
      <c r="AZ145" s="767"/>
      <c r="BA145" s="767"/>
      <c r="BB145" s="767"/>
      <c r="BC145" s="767"/>
      <c r="BD145" s="767"/>
      <c r="BE145" s="767"/>
      <c r="BF145" s="767"/>
      <c r="BG145" s="767"/>
      <c r="BH145" s="767"/>
      <c r="BI145" s="767"/>
      <c r="BJ145" s="767"/>
      <c r="BK145" s="767"/>
      <c r="BL145" s="767"/>
      <c r="BM145" s="767"/>
      <c r="BN145" s="767"/>
      <c r="BO145" s="767"/>
      <c r="BP145" s="767"/>
      <c r="BQ145" s="767"/>
      <c r="BR145" s="767"/>
      <c r="BS145" s="767"/>
      <c r="BT145" s="767"/>
      <c r="BU145" s="767"/>
      <c r="BV145" s="767"/>
      <c r="BW145" s="767"/>
      <c r="BX145" s="767"/>
      <c r="BY145" s="767"/>
      <c r="BZ145" s="767"/>
      <c r="CA145" s="767"/>
    </row>
    <row r="146" spans="2:79" ht="17.100000000000001" customHeight="1" x14ac:dyDescent="0.15">
      <c r="B146" s="767"/>
      <c r="C146" s="767"/>
      <c r="D146" s="767"/>
      <c r="E146" s="767"/>
      <c r="F146" s="767"/>
      <c r="G146" s="767"/>
      <c r="H146" s="767"/>
      <c r="I146" s="767"/>
      <c r="J146" s="767"/>
      <c r="K146" s="767"/>
      <c r="L146" s="767"/>
      <c r="M146" s="767"/>
      <c r="N146" s="767"/>
      <c r="O146" s="767"/>
      <c r="P146" s="767"/>
      <c r="Q146" s="767"/>
      <c r="R146" s="767"/>
      <c r="S146" s="767"/>
      <c r="T146" s="767"/>
      <c r="U146" s="767"/>
      <c r="V146" s="767"/>
      <c r="W146" s="767"/>
      <c r="X146" s="767"/>
      <c r="Y146" s="767"/>
      <c r="Z146" s="767"/>
      <c r="AA146" s="767"/>
      <c r="AB146" s="767"/>
      <c r="AC146" s="767"/>
      <c r="AD146" s="767"/>
      <c r="AE146" s="767"/>
      <c r="AF146" s="767"/>
      <c r="AG146" s="767"/>
      <c r="AH146" s="767"/>
      <c r="AI146" s="767"/>
      <c r="AJ146" s="767"/>
      <c r="AK146" s="767"/>
      <c r="AL146" s="767"/>
      <c r="AM146" s="767"/>
      <c r="AN146" s="767"/>
      <c r="AO146" s="767"/>
      <c r="AP146" s="767"/>
      <c r="AQ146" s="767"/>
      <c r="AR146" s="767"/>
      <c r="AS146" s="767"/>
      <c r="AT146" s="767"/>
      <c r="AU146" s="767"/>
      <c r="AV146" s="767"/>
      <c r="AW146" s="767"/>
      <c r="AX146" s="767"/>
      <c r="AY146" s="767"/>
      <c r="AZ146" s="767"/>
      <c r="BA146" s="767"/>
      <c r="BB146" s="767"/>
      <c r="BC146" s="767"/>
      <c r="BD146" s="767"/>
      <c r="BE146" s="767"/>
      <c r="BF146" s="767"/>
      <c r="BG146" s="767"/>
      <c r="BH146" s="767"/>
      <c r="BI146" s="767"/>
      <c r="BJ146" s="767"/>
      <c r="BK146" s="767"/>
      <c r="BL146" s="767"/>
      <c r="BM146" s="767"/>
      <c r="BN146" s="767"/>
      <c r="BO146" s="767"/>
      <c r="BP146" s="767"/>
      <c r="BQ146" s="767"/>
      <c r="BR146" s="767"/>
      <c r="BS146" s="767"/>
      <c r="BT146" s="767"/>
      <c r="BU146" s="767"/>
      <c r="BV146" s="767"/>
      <c r="BW146" s="767"/>
      <c r="BX146" s="767"/>
      <c r="BY146" s="767"/>
      <c r="BZ146" s="767"/>
      <c r="CA146" s="767"/>
    </row>
    <row r="147" spans="2:79" ht="17.100000000000001" customHeight="1" x14ac:dyDescent="0.15">
      <c r="B147" s="767"/>
      <c r="C147" s="767"/>
      <c r="D147" s="767"/>
      <c r="E147" s="767"/>
      <c r="F147" s="767"/>
      <c r="G147" s="767"/>
      <c r="H147" s="767"/>
      <c r="I147" s="767"/>
      <c r="J147" s="767"/>
      <c r="K147" s="767"/>
      <c r="L147" s="767"/>
      <c r="M147" s="767"/>
      <c r="N147" s="767"/>
      <c r="O147" s="767"/>
      <c r="P147" s="767"/>
      <c r="Q147" s="767"/>
      <c r="R147" s="767"/>
      <c r="S147" s="767"/>
      <c r="T147" s="767"/>
      <c r="U147" s="767"/>
      <c r="V147" s="767"/>
      <c r="W147" s="767"/>
      <c r="X147" s="767"/>
      <c r="Y147" s="767"/>
      <c r="Z147" s="767"/>
      <c r="AA147" s="767"/>
      <c r="AB147" s="767"/>
      <c r="AC147" s="767"/>
      <c r="AD147" s="767"/>
      <c r="AE147" s="767"/>
      <c r="AF147" s="767"/>
      <c r="AG147" s="767"/>
      <c r="AH147" s="767"/>
      <c r="AI147" s="767"/>
      <c r="AJ147" s="767"/>
      <c r="AK147" s="767"/>
      <c r="AL147" s="767"/>
      <c r="AM147" s="767"/>
      <c r="AN147" s="767"/>
      <c r="AO147" s="767"/>
      <c r="AP147" s="767"/>
      <c r="AQ147" s="767"/>
      <c r="AR147" s="767"/>
      <c r="AS147" s="767"/>
      <c r="AT147" s="767"/>
      <c r="AU147" s="767"/>
      <c r="AV147" s="767"/>
      <c r="AW147" s="767"/>
      <c r="AX147" s="767"/>
      <c r="AY147" s="767"/>
      <c r="AZ147" s="767"/>
      <c r="BA147" s="767"/>
      <c r="BB147" s="767"/>
      <c r="BC147" s="767"/>
      <c r="BD147" s="767"/>
      <c r="BE147" s="767"/>
      <c r="BF147" s="767"/>
      <c r="BG147" s="767"/>
      <c r="BH147" s="767"/>
      <c r="BI147" s="767"/>
      <c r="BJ147" s="767"/>
      <c r="BK147" s="767"/>
      <c r="BL147" s="767"/>
      <c r="BM147" s="767"/>
      <c r="BN147" s="767"/>
      <c r="BO147" s="767"/>
      <c r="BP147" s="767"/>
      <c r="BQ147" s="767"/>
      <c r="BR147" s="767"/>
      <c r="BS147" s="767"/>
      <c r="BT147" s="767"/>
      <c r="BU147" s="767"/>
      <c r="BV147" s="767"/>
      <c r="BW147" s="767"/>
      <c r="BX147" s="767"/>
      <c r="BY147" s="767"/>
      <c r="BZ147" s="767"/>
      <c r="CA147" s="767"/>
    </row>
    <row r="148" spans="2:79" ht="17.100000000000001" customHeight="1" x14ac:dyDescent="0.15">
      <c r="B148" s="767"/>
      <c r="C148" s="767"/>
      <c r="D148" s="767"/>
      <c r="E148" s="767"/>
      <c r="F148" s="767"/>
      <c r="G148" s="767"/>
      <c r="H148" s="767"/>
      <c r="I148" s="767"/>
      <c r="J148" s="767"/>
      <c r="K148" s="767"/>
      <c r="L148" s="767"/>
      <c r="M148" s="767"/>
      <c r="N148" s="767"/>
      <c r="O148" s="767"/>
      <c r="P148" s="767"/>
      <c r="Q148" s="767"/>
      <c r="R148" s="767"/>
      <c r="S148" s="767"/>
      <c r="T148" s="767"/>
      <c r="U148" s="767"/>
      <c r="V148" s="767"/>
      <c r="W148" s="767"/>
      <c r="X148" s="767"/>
      <c r="Y148" s="767"/>
      <c r="Z148" s="767"/>
      <c r="AA148" s="767"/>
      <c r="AB148" s="767"/>
      <c r="AC148" s="767"/>
      <c r="AD148" s="767"/>
      <c r="AE148" s="767"/>
      <c r="AF148" s="767"/>
      <c r="AG148" s="767"/>
      <c r="AH148" s="767"/>
      <c r="AI148" s="767"/>
      <c r="AJ148" s="767"/>
      <c r="AK148" s="767"/>
      <c r="AL148" s="767"/>
      <c r="AM148" s="767"/>
      <c r="AN148" s="767"/>
      <c r="AO148" s="767"/>
      <c r="AP148" s="767"/>
      <c r="AQ148" s="767"/>
      <c r="AR148" s="767"/>
      <c r="AS148" s="767"/>
      <c r="AT148" s="767"/>
      <c r="AU148" s="767"/>
      <c r="AV148" s="767"/>
      <c r="AW148" s="767"/>
      <c r="AX148" s="767"/>
      <c r="AY148" s="767"/>
      <c r="AZ148" s="767"/>
      <c r="BA148" s="767"/>
      <c r="BB148" s="767"/>
      <c r="BC148" s="767"/>
      <c r="BD148" s="767"/>
      <c r="BE148" s="767"/>
      <c r="BF148" s="767"/>
      <c r="BG148" s="767"/>
      <c r="BH148" s="767"/>
      <c r="BI148" s="767"/>
      <c r="BJ148" s="767"/>
      <c r="BK148" s="767"/>
      <c r="BL148" s="767"/>
      <c r="BM148" s="767"/>
      <c r="BN148" s="767"/>
      <c r="BO148" s="767"/>
      <c r="BP148" s="767"/>
      <c r="BQ148" s="767"/>
      <c r="BR148" s="767"/>
      <c r="BS148" s="767"/>
      <c r="BT148" s="767"/>
      <c r="BU148" s="767"/>
      <c r="BV148" s="767"/>
      <c r="BW148" s="767"/>
      <c r="BX148" s="767"/>
      <c r="BY148" s="767"/>
      <c r="BZ148" s="767"/>
      <c r="CA148" s="767"/>
    </row>
    <row r="149" spans="2:79" ht="17.100000000000001" customHeight="1" x14ac:dyDescent="0.15">
      <c r="B149" s="767"/>
      <c r="C149" s="767"/>
      <c r="D149" s="767"/>
      <c r="E149" s="767"/>
      <c r="F149" s="767"/>
      <c r="G149" s="767"/>
      <c r="H149" s="767"/>
      <c r="I149" s="767"/>
      <c r="J149" s="767"/>
      <c r="K149" s="767"/>
      <c r="L149" s="767"/>
      <c r="M149" s="767"/>
      <c r="N149" s="767"/>
      <c r="O149" s="767"/>
      <c r="P149" s="767"/>
      <c r="Q149" s="767"/>
      <c r="R149" s="767"/>
      <c r="S149" s="767"/>
      <c r="T149" s="767"/>
      <c r="U149" s="767"/>
      <c r="V149" s="767"/>
      <c r="W149" s="767"/>
      <c r="X149" s="767"/>
      <c r="Y149" s="767"/>
      <c r="Z149" s="767"/>
      <c r="AA149" s="767"/>
      <c r="AB149" s="767"/>
      <c r="AC149" s="767"/>
      <c r="AD149" s="767"/>
      <c r="AE149" s="767"/>
      <c r="AF149" s="767"/>
      <c r="AG149" s="767"/>
      <c r="AH149" s="767"/>
      <c r="AI149" s="767"/>
      <c r="AJ149" s="767"/>
      <c r="AK149" s="767"/>
      <c r="AL149" s="767"/>
      <c r="AM149" s="767"/>
      <c r="AN149" s="767"/>
      <c r="AO149" s="767"/>
      <c r="AP149" s="767"/>
      <c r="AQ149" s="767"/>
      <c r="AR149" s="767"/>
      <c r="AS149" s="767"/>
      <c r="AT149" s="767"/>
      <c r="AU149" s="767"/>
      <c r="AV149" s="767"/>
      <c r="AW149" s="767"/>
      <c r="AX149" s="767"/>
      <c r="AY149" s="767"/>
      <c r="AZ149" s="767"/>
      <c r="BA149" s="767"/>
      <c r="BB149" s="767"/>
      <c r="BC149" s="767"/>
      <c r="BD149" s="767"/>
      <c r="BE149" s="767"/>
      <c r="BF149" s="767"/>
      <c r="BG149" s="767"/>
      <c r="BH149" s="767"/>
      <c r="BI149" s="767"/>
      <c r="BJ149" s="767"/>
      <c r="BK149" s="767"/>
      <c r="BL149" s="767"/>
      <c r="BM149" s="767"/>
      <c r="BN149" s="767"/>
      <c r="BO149" s="767"/>
      <c r="BP149" s="767"/>
      <c r="BQ149" s="767"/>
      <c r="BR149" s="767"/>
      <c r="BS149" s="767"/>
      <c r="BT149" s="767"/>
      <c r="BU149" s="767"/>
      <c r="BV149" s="767"/>
      <c r="BW149" s="767"/>
      <c r="BX149" s="767"/>
      <c r="BY149" s="767"/>
      <c r="BZ149" s="767"/>
      <c r="CA149" s="767"/>
    </row>
    <row r="150" spans="2:79" ht="17.100000000000001" customHeight="1" x14ac:dyDescent="0.15">
      <c r="B150" s="767"/>
      <c r="C150" s="767"/>
      <c r="D150" s="767"/>
      <c r="E150" s="767"/>
      <c r="F150" s="767"/>
      <c r="G150" s="767"/>
      <c r="H150" s="767"/>
      <c r="I150" s="767"/>
      <c r="J150" s="767"/>
      <c r="K150" s="767"/>
      <c r="L150" s="767"/>
      <c r="M150" s="767"/>
      <c r="N150" s="767"/>
      <c r="O150" s="767"/>
      <c r="P150" s="767"/>
      <c r="Q150" s="767"/>
      <c r="R150" s="767"/>
      <c r="S150" s="767"/>
      <c r="T150" s="767"/>
      <c r="U150" s="767"/>
      <c r="V150" s="767"/>
      <c r="W150" s="767"/>
      <c r="X150" s="767"/>
      <c r="Y150" s="767"/>
      <c r="Z150" s="767"/>
      <c r="AA150" s="767"/>
      <c r="AB150" s="767"/>
      <c r="AC150" s="767"/>
      <c r="AD150" s="767"/>
      <c r="AE150" s="767"/>
      <c r="AF150" s="767"/>
      <c r="AG150" s="767"/>
      <c r="AH150" s="767"/>
      <c r="AI150" s="767"/>
      <c r="AJ150" s="767"/>
      <c r="AK150" s="767"/>
      <c r="AL150" s="767"/>
      <c r="AM150" s="767"/>
      <c r="AN150" s="767"/>
      <c r="AO150" s="767"/>
      <c r="AP150" s="767"/>
      <c r="AQ150" s="767"/>
      <c r="AR150" s="767"/>
      <c r="AS150" s="767"/>
      <c r="AT150" s="767"/>
      <c r="AU150" s="767"/>
      <c r="AV150" s="767"/>
      <c r="AW150" s="767"/>
      <c r="AX150" s="767"/>
      <c r="AY150" s="767"/>
      <c r="AZ150" s="767"/>
      <c r="BA150" s="767"/>
      <c r="BB150" s="767"/>
      <c r="BC150" s="767"/>
      <c r="BD150" s="767"/>
      <c r="BE150" s="767"/>
      <c r="BF150" s="767"/>
      <c r="BG150" s="767"/>
      <c r="BH150" s="767"/>
      <c r="BI150" s="767"/>
      <c r="BJ150" s="767"/>
      <c r="BK150" s="767"/>
      <c r="BL150" s="767"/>
      <c r="BM150" s="767"/>
      <c r="BN150" s="767"/>
      <c r="BO150" s="767"/>
      <c r="BP150" s="767"/>
      <c r="BQ150" s="767"/>
      <c r="BR150" s="767"/>
      <c r="BS150" s="767"/>
      <c r="BT150" s="767"/>
      <c r="BU150" s="767"/>
      <c r="BV150" s="767"/>
      <c r="BW150" s="767"/>
      <c r="BX150" s="767"/>
      <c r="BY150" s="767"/>
      <c r="BZ150" s="767"/>
      <c r="CA150" s="767"/>
    </row>
    <row r="151" spans="2:79" ht="17.100000000000001" customHeight="1" x14ac:dyDescent="0.15">
      <c r="B151" s="767"/>
      <c r="C151" s="767"/>
      <c r="D151" s="767"/>
      <c r="E151" s="767"/>
      <c r="F151" s="767"/>
      <c r="G151" s="767"/>
      <c r="H151" s="767"/>
      <c r="I151" s="767"/>
      <c r="J151" s="767"/>
      <c r="K151" s="767"/>
      <c r="L151" s="767"/>
      <c r="M151" s="767"/>
      <c r="N151" s="767"/>
      <c r="O151" s="767"/>
      <c r="P151" s="767"/>
      <c r="Q151" s="767"/>
      <c r="R151" s="767"/>
      <c r="S151" s="767"/>
      <c r="T151" s="767"/>
      <c r="U151" s="767"/>
      <c r="V151" s="767"/>
      <c r="W151" s="767"/>
      <c r="X151" s="767"/>
      <c r="Y151" s="767"/>
      <c r="Z151" s="767"/>
      <c r="AA151" s="767"/>
      <c r="AB151" s="767"/>
      <c r="AC151" s="767"/>
      <c r="AD151" s="767"/>
      <c r="AE151" s="767"/>
      <c r="AF151" s="767"/>
      <c r="AG151" s="767"/>
      <c r="AH151" s="767"/>
      <c r="AI151" s="767"/>
      <c r="AJ151" s="767"/>
      <c r="AK151" s="767"/>
      <c r="AL151" s="767"/>
      <c r="AM151" s="767"/>
      <c r="AN151" s="767"/>
      <c r="AO151" s="767"/>
      <c r="AP151" s="767"/>
      <c r="AQ151" s="767"/>
      <c r="AR151" s="767"/>
      <c r="AS151" s="767"/>
      <c r="AT151" s="767"/>
      <c r="AU151" s="767"/>
      <c r="AV151" s="767"/>
      <c r="AW151" s="767"/>
      <c r="AX151" s="767"/>
      <c r="AY151" s="767"/>
      <c r="AZ151" s="767"/>
      <c r="BA151" s="767"/>
      <c r="BB151" s="767"/>
      <c r="BC151" s="767"/>
      <c r="BD151" s="767"/>
      <c r="BE151" s="767"/>
      <c r="BF151" s="767"/>
      <c r="BG151" s="767"/>
      <c r="BH151" s="767"/>
      <c r="BI151" s="767"/>
      <c r="BJ151" s="767"/>
      <c r="BK151" s="767"/>
      <c r="BL151" s="767"/>
      <c r="BM151" s="767"/>
      <c r="BN151" s="767"/>
      <c r="BO151" s="767"/>
      <c r="BP151" s="767"/>
      <c r="BQ151" s="767"/>
      <c r="BR151" s="767"/>
      <c r="BS151" s="767"/>
      <c r="BT151" s="767"/>
      <c r="BU151" s="767"/>
      <c r="BV151" s="767"/>
      <c r="BW151" s="767"/>
      <c r="BX151" s="767"/>
      <c r="BY151" s="767"/>
      <c r="BZ151" s="767"/>
      <c r="CA151" s="767"/>
    </row>
    <row r="152" spans="2:79" ht="17.100000000000001" customHeight="1" x14ac:dyDescent="0.15">
      <c r="B152" s="767"/>
      <c r="C152" s="767"/>
      <c r="D152" s="767"/>
      <c r="E152" s="767"/>
      <c r="F152" s="767"/>
      <c r="G152" s="767"/>
      <c r="H152" s="767"/>
      <c r="I152" s="767"/>
      <c r="J152" s="767"/>
      <c r="K152" s="767"/>
      <c r="L152" s="767"/>
      <c r="M152" s="767"/>
      <c r="N152" s="767"/>
      <c r="O152" s="767"/>
      <c r="P152" s="767"/>
      <c r="Q152" s="767"/>
      <c r="R152" s="767"/>
      <c r="S152" s="767"/>
      <c r="T152" s="767"/>
      <c r="U152" s="767"/>
      <c r="V152" s="767"/>
      <c r="W152" s="767"/>
      <c r="X152" s="767"/>
      <c r="Y152" s="767"/>
      <c r="Z152" s="767"/>
      <c r="AA152" s="767"/>
      <c r="AB152" s="767"/>
      <c r="AC152" s="767"/>
      <c r="AD152" s="767"/>
      <c r="AE152" s="767"/>
      <c r="AF152" s="767"/>
      <c r="AG152" s="767"/>
      <c r="AH152" s="767"/>
      <c r="AI152" s="767"/>
      <c r="AJ152" s="767"/>
      <c r="AK152" s="767"/>
      <c r="AL152" s="767"/>
      <c r="AM152" s="767"/>
      <c r="AN152" s="767"/>
      <c r="AO152" s="767"/>
      <c r="AP152" s="767"/>
      <c r="AQ152" s="767"/>
      <c r="AR152" s="767"/>
      <c r="AS152" s="767"/>
      <c r="AT152" s="767"/>
      <c r="AU152" s="767"/>
      <c r="AV152" s="767"/>
      <c r="AW152" s="767"/>
      <c r="AX152" s="767"/>
      <c r="AY152" s="767"/>
      <c r="AZ152" s="767"/>
      <c r="BA152" s="767"/>
      <c r="BB152" s="767"/>
      <c r="BC152" s="767"/>
      <c r="BD152" s="767"/>
      <c r="BE152" s="767"/>
      <c r="BF152" s="767"/>
      <c r="BG152" s="767"/>
      <c r="BH152" s="767"/>
      <c r="BI152" s="767"/>
      <c r="BJ152" s="767"/>
      <c r="BK152" s="767"/>
      <c r="BL152" s="767"/>
      <c r="BM152" s="767"/>
      <c r="BN152" s="767"/>
      <c r="BO152" s="767"/>
      <c r="BP152" s="767"/>
      <c r="BQ152" s="767"/>
      <c r="BR152" s="767"/>
      <c r="BS152" s="767"/>
      <c r="BT152" s="767"/>
      <c r="BU152" s="767"/>
      <c r="BV152" s="767"/>
      <c r="BW152" s="767"/>
      <c r="BX152" s="767"/>
      <c r="BY152" s="767"/>
      <c r="BZ152" s="767"/>
      <c r="CA152" s="767"/>
    </row>
    <row r="153" spans="2:79" ht="17.100000000000001" customHeight="1" x14ac:dyDescent="0.15">
      <c r="B153" s="767"/>
      <c r="C153" s="767"/>
      <c r="D153" s="767"/>
      <c r="E153" s="767"/>
      <c r="F153" s="767"/>
      <c r="G153" s="767"/>
      <c r="H153" s="767"/>
      <c r="I153" s="767"/>
      <c r="J153" s="767"/>
      <c r="K153" s="767"/>
      <c r="L153" s="767"/>
      <c r="M153" s="767"/>
      <c r="N153" s="767"/>
      <c r="O153" s="767"/>
      <c r="P153" s="767"/>
      <c r="Q153" s="767"/>
      <c r="R153" s="767"/>
      <c r="S153" s="767"/>
      <c r="T153" s="767"/>
      <c r="U153" s="767"/>
      <c r="V153" s="767"/>
      <c r="W153" s="767"/>
      <c r="X153" s="767"/>
      <c r="Y153" s="767"/>
      <c r="Z153" s="767"/>
      <c r="AA153" s="767"/>
      <c r="AB153" s="767"/>
      <c r="AC153" s="767"/>
      <c r="AD153" s="767"/>
      <c r="AE153" s="767"/>
      <c r="AF153" s="767"/>
      <c r="AG153" s="767"/>
      <c r="AH153" s="767"/>
      <c r="AI153" s="767"/>
      <c r="AJ153" s="767"/>
      <c r="AK153" s="767"/>
      <c r="AL153" s="767"/>
      <c r="AM153" s="767"/>
      <c r="AN153" s="767"/>
      <c r="AO153" s="767"/>
      <c r="AP153" s="767"/>
      <c r="AQ153" s="767"/>
      <c r="AR153" s="767"/>
      <c r="AS153" s="767"/>
      <c r="AT153" s="767"/>
      <c r="AU153" s="767"/>
      <c r="AV153" s="767"/>
      <c r="AW153" s="767"/>
      <c r="AX153" s="767"/>
      <c r="AY153" s="767"/>
      <c r="AZ153" s="767"/>
      <c r="BA153" s="767"/>
      <c r="BB153" s="767"/>
      <c r="BC153" s="767"/>
      <c r="BD153" s="767"/>
      <c r="BE153" s="767"/>
      <c r="BF153" s="767"/>
      <c r="BG153" s="767"/>
      <c r="BH153" s="767"/>
      <c r="BI153" s="767"/>
      <c r="BJ153" s="767"/>
      <c r="BK153" s="767"/>
      <c r="BL153" s="767"/>
      <c r="BM153" s="767"/>
      <c r="BN153" s="767"/>
      <c r="BO153" s="767"/>
      <c r="BP153" s="767"/>
      <c r="BQ153" s="767"/>
      <c r="BR153" s="767"/>
      <c r="BS153" s="767"/>
      <c r="BT153" s="767"/>
      <c r="BU153" s="767"/>
      <c r="BV153" s="767"/>
      <c r="BW153" s="767"/>
      <c r="BX153" s="767"/>
      <c r="BY153" s="767"/>
      <c r="BZ153" s="767"/>
      <c r="CA153" s="767"/>
    </row>
    <row r="154" spans="2:79" ht="17.100000000000001" customHeight="1" x14ac:dyDescent="0.15">
      <c r="B154" s="767"/>
      <c r="C154" s="767"/>
      <c r="D154" s="767"/>
      <c r="E154" s="767"/>
      <c r="F154" s="767"/>
      <c r="G154" s="767"/>
      <c r="H154" s="767"/>
      <c r="I154" s="767"/>
      <c r="J154" s="767"/>
      <c r="K154" s="767"/>
      <c r="L154" s="767"/>
      <c r="M154" s="767"/>
      <c r="N154" s="767"/>
      <c r="O154" s="767"/>
      <c r="P154" s="767"/>
      <c r="Q154" s="767"/>
      <c r="R154" s="767"/>
      <c r="S154" s="767"/>
      <c r="T154" s="767"/>
      <c r="U154" s="767"/>
      <c r="V154" s="767"/>
      <c r="W154" s="767"/>
      <c r="X154" s="767"/>
      <c r="Y154" s="767"/>
      <c r="Z154" s="767"/>
      <c r="AA154" s="767"/>
      <c r="AB154" s="767"/>
      <c r="AC154" s="767"/>
      <c r="AD154" s="767"/>
      <c r="AE154" s="767"/>
      <c r="AF154" s="767"/>
      <c r="AG154" s="767"/>
      <c r="AH154" s="767"/>
      <c r="AI154" s="767"/>
      <c r="AJ154" s="767"/>
      <c r="AK154" s="767"/>
      <c r="AL154" s="767"/>
      <c r="AM154" s="767"/>
      <c r="AN154" s="767"/>
      <c r="AO154" s="767"/>
      <c r="AP154" s="767"/>
      <c r="AQ154" s="767"/>
      <c r="AR154" s="767"/>
      <c r="AS154" s="767"/>
      <c r="AT154" s="767"/>
      <c r="AU154" s="767"/>
      <c r="AV154" s="767"/>
      <c r="AW154" s="767"/>
      <c r="AX154" s="767"/>
      <c r="AY154" s="767"/>
      <c r="AZ154" s="767"/>
      <c r="BA154" s="767"/>
      <c r="BB154" s="767"/>
      <c r="BC154" s="767"/>
      <c r="BD154" s="767"/>
      <c r="BE154" s="767"/>
      <c r="BF154" s="767"/>
      <c r="BG154" s="767"/>
      <c r="BH154" s="767"/>
      <c r="BI154" s="767"/>
      <c r="BJ154" s="767"/>
      <c r="BK154" s="767"/>
      <c r="BL154" s="767"/>
      <c r="BM154" s="767"/>
      <c r="BN154" s="767"/>
      <c r="BO154" s="767"/>
      <c r="BP154" s="767"/>
      <c r="BQ154" s="767"/>
      <c r="BR154" s="767"/>
      <c r="BS154" s="767"/>
      <c r="BT154" s="767"/>
      <c r="BU154" s="767"/>
      <c r="BV154" s="767"/>
      <c r="BW154" s="767"/>
      <c r="BX154" s="767"/>
      <c r="BY154" s="767"/>
      <c r="BZ154" s="767"/>
      <c r="CA154" s="767"/>
    </row>
    <row r="155" spans="2:79" ht="17.100000000000001" customHeight="1" x14ac:dyDescent="0.15">
      <c r="B155" s="767"/>
      <c r="C155" s="767"/>
      <c r="D155" s="767"/>
      <c r="E155" s="767"/>
      <c r="F155" s="767"/>
      <c r="G155" s="767"/>
      <c r="H155" s="767"/>
      <c r="I155" s="767"/>
      <c r="J155" s="767"/>
      <c r="K155" s="767"/>
      <c r="L155" s="767"/>
      <c r="M155" s="767"/>
      <c r="N155" s="767"/>
      <c r="O155" s="767"/>
      <c r="P155" s="767"/>
      <c r="Q155" s="767"/>
      <c r="R155" s="767"/>
      <c r="S155" s="767"/>
      <c r="T155" s="767"/>
      <c r="U155" s="767"/>
      <c r="V155" s="767"/>
      <c r="W155" s="767"/>
      <c r="X155" s="767"/>
      <c r="Y155" s="767"/>
      <c r="Z155" s="767"/>
      <c r="AA155" s="767"/>
      <c r="AB155" s="767"/>
      <c r="AC155" s="767"/>
      <c r="AD155" s="767"/>
      <c r="AE155" s="767"/>
      <c r="AF155" s="767"/>
      <c r="AG155" s="767"/>
      <c r="AH155" s="767"/>
      <c r="AI155" s="767"/>
      <c r="AJ155" s="767"/>
      <c r="AK155" s="767"/>
      <c r="AL155" s="767"/>
      <c r="AM155" s="767"/>
      <c r="AN155" s="767"/>
      <c r="AO155" s="767"/>
      <c r="AP155" s="767"/>
      <c r="AQ155" s="767"/>
      <c r="AR155" s="767"/>
      <c r="AS155" s="767"/>
      <c r="AT155" s="767"/>
      <c r="AU155" s="767"/>
      <c r="AV155" s="767"/>
      <c r="AW155" s="767"/>
      <c r="AX155" s="767"/>
      <c r="AY155" s="767"/>
      <c r="AZ155" s="767"/>
      <c r="BA155" s="767"/>
      <c r="BB155" s="767"/>
      <c r="BC155" s="767"/>
      <c r="BD155" s="767"/>
      <c r="BE155" s="767"/>
      <c r="BF155" s="767"/>
      <c r="BG155" s="767"/>
      <c r="BH155" s="767"/>
      <c r="BI155" s="767"/>
      <c r="BJ155" s="767"/>
      <c r="BK155" s="767"/>
      <c r="BL155" s="767"/>
      <c r="BM155" s="767"/>
      <c r="BN155" s="767"/>
      <c r="BO155" s="767"/>
      <c r="BP155" s="767"/>
      <c r="BQ155" s="767"/>
      <c r="BR155" s="767"/>
      <c r="BS155" s="767"/>
      <c r="BT155" s="767"/>
      <c r="BU155" s="767"/>
      <c r="BV155" s="767"/>
      <c r="BW155" s="767"/>
      <c r="BX155" s="767"/>
      <c r="BY155" s="767"/>
      <c r="BZ155" s="767"/>
      <c r="CA155" s="767"/>
    </row>
    <row r="156" spans="2:79" ht="17.100000000000001" customHeight="1" x14ac:dyDescent="0.15">
      <c r="B156" s="767"/>
      <c r="C156" s="767"/>
      <c r="D156" s="767"/>
      <c r="E156" s="767"/>
      <c r="F156" s="767"/>
      <c r="G156" s="767"/>
      <c r="H156" s="767"/>
      <c r="I156" s="767"/>
      <c r="J156" s="767"/>
      <c r="K156" s="767"/>
      <c r="L156" s="767"/>
      <c r="M156" s="767"/>
      <c r="N156" s="767"/>
      <c r="O156" s="767"/>
      <c r="P156" s="767"/>
      <c r="Q156" s="767"/>
      <c r="R156" s="767"/>
      <c r="S156" s="767"/>
      <c r="T156" s="767"/>
      <c r="U156" s="767"/>
      <c r="V156" s="767"/>
      <c r="W156" s="767"/>
      <c r="X156" s="767"/>
      <c r="Y156" s="767"/>
      <c r="Z156" s="767"/>
      <c r="AA156" s="767"/>
      <c r="AB156" s="767"/>
      <c r="AC156" s="767"/>
      <c r="AD156" s="767"/>
      <c r="AE156" s="767"/>
      <c r="AF156" s="767"/>
      <c r="AG156" s="767"/>
      <c r="AH156" s="767"/>
      <c r="AI156" s="767"/>
      <c r="AJ156" s="767"/>
      <c r="AK156" s="767"/>
      <c r="AL156" s="767"/>
      <c r="AM156" s="767"/>
      <c r="AN156" s="767"/>
      <c r="AO156" s="767"/>
      <c r="AP156" s="767"/>
      <c r="AQ156" s="767"/>
      <c r="AR156" s="767"/>
      <c r="AS156" s="767"/>
      <c r="AT156" s="767"/>
      <c r="AU156" s="767"/>
      <c r="AV156" s="767"/>
      <c r="AW156" s="767"/>
      <c r="AX156" s="767"/>
      <c r="AY156" s="767"/>
      <c r="AZ156" s="767"/>
      <c r="BA156" s="767"/>
      <c r="BB156" s="767"/>
      <c r="BC156" s="767"/>
      <c r="BD156" s="767"/>
      <c r="BE156" s="767"/>
      <c r="BF156" s="767"/>
      <c r="BG156" s="767"/>
      <c r="BH156" s="767"/>
      <c r="BI156" s="767"/>
      <c r="BJ156" s="767"/>
      <c r="BK156" s="767"/>
      <c r="BL156" s="767"/>
      <c r="BM156" s="767"/>
      <c r="BN156" s="767"/>
      <c r="BO156" s="767"/>
      <c r="BP156" s="767"/>
      <c r="BQ156" s="767"/>
      <c r="BR156" s="767"/>
      <c r="BS156" s="767"/>
      <c r="BT156" s="767"/>
      <c r="BU156" s="767"/>
      <c r="BV156" s="767"/>
      <c r="BW156" s="767"/>
      <c r="BX156" s="767"/>
      <c r="BY156" s="767"/>
      <c r="BZ156" s="767"/>
      <c r="CA156" s="767"/>
    </row>
    <row r="157" spans="2:79" ht="17.100000000000001" customHeight="1" x14ac:dyDescent="0.15">
      <c r="B157" s="767"/>
      <c r="C157" s="767"/>
      <c r="D157" s="767"/>
      <c r="E157" s="767"/>
      <c r="F157" s="767"/>
      <c r="G157" s="767"/>
      <c r="H157" s="767"/>
      <c r="I157" s="767"/>
      <c r="J157" s="767"/>
      <c r="K157" s="767"/>
      <c r="L157" s="767"/>
      <c r="M157" s="767"/>
      <c r="N157" s="767"/>
      <c r="O157" s="767"/>
      <c r="P157" s="767"/>
      <c r="Q157" s="767"/>
      <c r="R157" s="767"/>
      <c r="S157" s="767"/>
      <c r="T157" s="767"/>
      <c r="U157" s="767"/>
      <c r="V157" s="767"/>
      <c r="W157" s="767"/>
      <c r="X157" s="767"/>
      <c r="Y157" s="767"/>
      <c r="Z157" s="767"/>
      <c r="AA157" s="767"/>
      <c r="AB157" s="767"/>
      <c r="AC157" s="767"/>
      <c r="AD157" s="767"/>
      <c r="AE157" s="767"/>
      <c r="AF157" s="767"/>
      <c r="AG157" s="767"/>
      <c r="AH157" s="767"/>
      <c r="AI157" s="767"/>
      <c r="AJ157" s="767"/>
      <c r="AK157" s="767"/>
      <c r="AL157" s="767"/>
      <c r="AM157" s="767"/>
      <c r="AN157" s="767"/>
      <c r="AO157" s="767"/>
      <c r="AP157" s="767"/>
      <c r="AQ157" s="767"/>
      <c r="AR157" s="767"/>
      <c r="AS157" s="767"/>
      <c r="AT157" s="767"/>
      <c r="AU157" s="767"/>
      <c r="AV157" s="767"/>
      <c r="AW157" s="767"/>
      <c r="AX157" s="767"/>
      <c r="AY157" s="767"/>
      <c r="AZ157" s="767"/>
      <c r="BA157" s="767"/>
      <c r="BB157" s="767"/>
      <c r="BC157" s="767"/>
      <c r="BD157" s="767"/>
      <c r="BE157" s="767"/>
      <c r="BF157" s="767"/>
      <c r="BG157" s="767"/>
      <c r="BH157" s="767"/>
      <c r="BI157" s="767"/>
      <c r="BJ157" s="767"/>
      <c r="BK157" s="767"/>
      <c r="BL157" s="767"/>
      <c r="BM157" s="767"/>
      <c r="BN157" s="767"/>
      <c r="BO157" s="767"/>
      <c r="BP157" s="767"/>
      <c r="BQ157" s="767"/>
      <c r="BR157" s="767"/>
      <c r="BS157" s="767"/>
      <c r="BT157" s="767"/>
      <c r="BU157" s="767"/>
      <c r="BV157" s="767"/>
      <c r="BW157" s="767"/>
      <c r="BX157" s="767"/>
      <c r="BY157" s="767"/>
      <c r="BZ157" s="767"/>
      <c r="CA157" s="767"/>
    </row>
    <row r="158" spans="2:79" ht="17.100000000000001" customHeight="1" x14ac:dyDescent="0.15">
      <c r="B158" s="767"/>
      <c r="C158" s="767"/>
      <c r="D158" s="767"/>
      <c r="E158" s="767"/>
      <c r="F158" s="767"/>
      <c r="G158" s="767"/>
      <c r="H158" s="767"/>
      <c r="I158" s="767"/>
      <c r="J158" s="767"/>
      <c r="K158" s="767"/>
      <c r="L158" s="767"/>
      <c r="M158" s="767"/>
      <c r="N158" s="767"/>
      <c r="O158" s="767"/>
      <c r="P158" s="767"/>
      <c r="Q158" s="767"/>
      <c r="R158" s="767"/>
      <c r="S158" s="767"/>
      <c r="T158" s="767"/>
      <c r="U158" s="767"/>
      <c r="V158" s="767"/>
      <c r="W158" s="767"/>
      <c r="X158" s="767"/>
      <c r="Y158" s="767"/>
      <c r="Z158" s="767"/>
      <c r="AA158" s="767"/>
      <c r="AB158" s="767"/>
      <c r="AC158" s="767"/>
      <c r="AD158" s="767"/>
      <c r="AE158" s="767"/>
      <c r="AF158" s="767"/>
      <c r="AG158" s="767"/>
      <c r="AH158" s="767"/>
      <c r="AI158" s="767"/>
      <c r="AJ158" s="767"/>
      <c r="AK158" s="767"/>
      <c r="AL158" s="767"/>
      <c r="AM158" s="767"/>
      <c r="AN158" s="767"/>
      <c r="AO158" s="767"/>
      <c r="AP158" s="767"/>
      <c r="AQ158" s="767"/>
      <c r="AR158" s="767"/>
      <c r="AS158" s="767"/>
      <c r="AT158" s="767"/>
      <c r="AU158" s="767"/>
      <c r="AV158" s="767"/>
      <c r="AW158" s="767"/>
      <c r="AX158" s="767"/>
      <c r="AY158" s="767"/>
      <c r="AZ158" s="767"/>
      <c r="BA158" s="767"/>
      <c r="BB158" s="767"/>
      <c r="BC158" s="767"/>
      <c r="BD158" s="767"/>
      <c r="BE158" s="767"/>
      <c r="BF158" s="767"/>
      <c r="BG158" s="767"/>
      <c r="BH158" s="767"/>
      <c r="BI158" s="767"/>
      <c r="BJ158" s="767"/>
      <c r="BK158" s="767"/>
      <c r="BL158" s="767"/>
      <c r="BM158" s="767"/>
      <c r="BN158" s="767"/>
      <c r="BO158" s="767"/>
      <c r="BP158" s="767"/>
      <c r="BQ158" s="767"/>
      <c r="BR158" s="767"/>
      <c r="BS158" s="767"/>
      <c r="BT158" s="767"/>
      <c r="BU158" s="767"/>
      <c r="BV158" s="767"/>
      <c r="BW158" s="767"/>
      <c r="BX158" s="767"/>
      <c r="BY158" s="767"/>
      <c r="BZ158" s="767"/>
      <c r="CA158" s="767"/>
    </row>
    <row r="159" spans="2:79" ht="17.100000000000001" customHeight="1" x14ac:dyDescent="0.15">
      <c r="B159" s="767"/>
      <c r="C159" s="767"/>
      <c r="D159" s="767"/>
      <c r="E159" s="767"/>
      <c r="F159" s="767"/>
      <c r="G159" s="767"/>
      <c r="H159" s="767"/>
      <c r="I159" s="767"/>
      <c r="J159" s="767"/>
      <c r="K159" s="767"/>
      <c r="L159" s="767"/>
      <c r="M159" s="767"/>
      <c r="N159" s="767"/>
      <c r="O159" s="767"/>
      <c r="P159" s="767"/>
      <c r="Q159" s="767"/>
      <c r="R159" s="767"/>
      <c r="S159" s="767"/>
      <c r="T159" s="767"/>
      <c r="U159" s="767"/>
      <c r="V159" s="767"/>
      <c r="W159" s="767"/>
      <c r="X159" s="767"/>
      <c r="Y159" s="767"/>
      <c r="Z159" s="767"/>
      <c r="AA159" s="767"/>
      <c r="AB159" s="767"/>
      <c r="AC159" s="767"/>
      <c r="AD159" s="767"/>
      <c r="AE159" s="767"/>
      <c r="AF159" s="767"/>
      <c r="AG159" s="767"/>
      <c r="AH159" s="767"/>
      <c r="AI159" s="767"/>
      <c r="AJ159" s="767"/>
      <c r="AK159" s="767"/>
      <c r="AL159" s="767"/>
      <c r="AM159" s="767"/>
      <c r="AN159" s="767"/>
      <c r="AO159" s="767"/>
      <c r="AP159" s="767"/>
      <c r="AQ159" s="767"/>
      <c r="AR159" s="767"/>
      <c r="AS159" s="767"/>
      <c r="AT159" s="767"/>
      <c r="AU159" s="767"/>
      <c r="AV159" s="767"/>
      <c r="AW159" s="767"/>
      <c r="AX159" s="767"/>
      <c r="AY159" s="767"/>
      <c r="AZ159" s="767"/>
      <c r="BA159" s="767"/>
      <c r="BB159" s="767"/>
      <c r="BC159" s="767"/>
      <c r="BD159" s="767"/>
      <c r="BE159" s="767"/>
      <c r="BF159" s="767"/>
      <c r="BG159" s="767"/>
      <c r="BH159" s="767"/>
      <c r="BI159" s="767"/>
      <c r="BJ159" s="767"/>
      <c r="BK159" s="767"/>
      <c r="BL159" s="767"/>
      <c r="BM159" s="767"/>
      <c r="BN159" s="767"/>
      <c r="BO159" s="767"/>
      <c r="BP159" s="767"/>
      <c r="BQ159" s="767"/>
      <c r="BR159" s="767"/>
      <c r="BS159" s="767"/>
      <c r="BT159" s="767"/>
      <c r="BU159" s="767"/>
      <c r="BV159" s="767"/>
      <c r="BW159" s="767"/>
      <c r="BX159" s="767"/>
      <c r="BY159" s="767"/>
      <c r="BZ159" s="767"/>
      <c r="CA159" s="767"/>
    </row>
    <row r="160" spans="2:79" ht="17.100000000000001" customHeight="1" x14ac:dyDescent="0.15">
      <c r="B160" s="767"/>
      <c r="C160" s="767"/>
      <c r="D160" s="767"/>
      <c r="E160" s="767"/>
      <c r="F160" s="767"/>
      <c r="G160" s="767"/>
      <c r="H160" s="767"/>
      <c r="I160" s="767"/>
      <c r="J160" s="767"/>
      <c r="K160" s="767"/>
      <c r="L160" s="767"/>
      <c r="M160" s="767"/>
      <c r="N160" s="767"/>
      <c r="O160" s="767"/>
      <c r="P160" s="767"/>
      <c r="Q160" s="767"/>
      <c r="R160" s="767"/>
      <c r="S160" s="767"/>
      <c r="T160" s="767"/>
      <c r="U160" s="767"/>
      <c r="V160" s="767"/>
      <c r="W160" s="767"/>
      <c r="X160" s="767"/>
      <c r="Y160" s="767"/>
      <c r="Z160" s="767"/>
      <c r="AA160" s="767"/>
      <c r="AB160" s="767"/>
      <c r="AC160" s="767"/>
      <c r="AD160" s="767"/>
      <c r="AE160" s="767"/>
      <c r="AF160" s="767"/>
      <c r="AG160" s="767"/>
      <c r="AH160" s="767"/>
      <c r="AI160" s="767"/>
      <c r="AJ160" s="767"/>
      <c r="AK160" s="767"/>
      <c r="AL160" s="767"/>
      <c r="AM160" s="767"/>
      <c r="AN160" s="767"/>
      <c r="AO160" s="767"/>
      <c r="AP160" s="767"/>
      <c r="AQ160" s="767"/>
      <c r="AR160" s="767"/>
      <c r="AS160" s="767"/>
      <c r="AT160" s="767"/>
      <c r="AU160" s="767"/>
      <c r="AV160" s="767"/>
      <c r="AW160" s="767"/>
      <c r="AX160" s="767"/>
      <c r="AY160" s="767"/>
      <c r="AZ160" s="767"/>
      <c r="BA160" s="767"/>
      <c r="BB160" s="767"/>
      <c r="BC160" s="767"/>
      <c r="BD160" s="767"/>
      <c r="BE160" s="767"/>
      <c r="BF160" s="767"/>
      <c r="BG160" s="767"/>
      <c r="BH160" s="767"/>
      <c r="BI160" s="767"/>
      <c r="BJ160" s="767"/>
      <c r="BK160" s="767"/>
      <c r="BL160" s="767"/>
      <c r="BM160" s="767"/>
      <c r="BN160" s="767"/>
      <c r="BO160" s="767"/>
      <c r="BP160" s="767"/>
      <c r="BQ160" s="767"/>
      <c r="BR160" s="767"/>
      <c r="BS160" s="767"/>
      <c r="BT160" s="767"/>
      <c r="BU160" s="767"/>
      <c r="BV160" s="767"/>
      <c r="BW160" s="767"/>
      <c r="BX160" s="767"/>
      <c r="BY160" s="767"/>
      <c r="BZ160" s="767"/>
      <c r="CA160" s="767"/>
    </row>
    <row r="161" spans="2:79" ht="17.100000000000001" customHeight="1" x14ac:dyDescent="0.15">
      <c r="B161" s="767"/>
      <c r="C161" s="767"/>
      <c r="D161" s="767"/>
      <c r="E161" s="767"/>
      <c r="F161" s="767"/>
      <c r="G161" s="767"/>
      <c r="H161" s="767"/>
      <c r="I161" s="767"/>
      <c r="J161" s="767"/>
      <c r="K161" s="767"/>
      <c r="L161" s="767"/>
      <c r="M161" s="767"/>
      <c r="N161" s="767"/>
      <c r="O161" s="767"/>
      <c r="P161" s="767"/>
      <c r="Q161" s="767"/>
      <c r="R161" s="767"/>
      <c r="S161" s="767"/>
      <c r="T161" s="767"/>
      <c r="U161" s="767"/>
      <c r="V161" s="767"/>
      <c r="W161" s="767"/>
      <c r="X161" s="767"/>
      <c r="Y161" s="767"/>
      <c r="Z161" s="767"/>
      <c r="AA161" s="767"/>
      <c r="AB161" s="767"/>
      <c r="AC161" s="767"/>
      <c r="AD161" s="767"/>
      <c r="AE161" s="767"/>
      <c r="AF161" s="767"/>
      <c r="AG161" s="767"/>
      <c r="AH161" s="767"/>
      <c r="AI161" s="767"/>
      <c r="AJ161" s="767"/>
      <c r="AK161" s="767"/>
      <c r="AL161" s="767"/>
      <c r="AM161" s="767"/>
      <c r="AN161" s="767"/>
      <c r="AO161" s="767"/>
      <c r="AP161" s="767"/>
      <c r="AQ161" s="767"/>
      <c r="AR161" s="767"/>
      <c r="AS161" s="767"/>
      <c r="AT161" s="767"/>
      <c r="AU161" s="767"/>
      <c r="AV161" s="767"/>
      <c r="AW161" s="767"/>
      <c r="AX161" s="767"/>
      <c r="AY161" s="767"/>
      <c r="AZ161" s="767"/>
      <c r="BA161" s="767"/>
      <c r="BB161" s="767"/>
      <c r="BC161" s="767"/>
      <c r="BD161" s="767"/>
      <c r="BE161" s="767"/>
      <c r="BF161" s="767"/>
      <c r="BG161" s="767"/>
      <c r="BH161" s="767"/>
      <c r="BI161" s="767"/>
      <c r="BJ161" s="767"/>
      <c r="BK161" s="767"/>
      <c r="BL161" s="767"/>
      <c r="BM161" s="767"/>
      <c r="BN161" s="767"/>
      <c r="BO161" s="767"/>
      <c r="BP161" s="767"/>
      <c r="BQ161" s="767"/>
      <c r="BR161" s="767"/>
      <c r="BS161" s="767"/>
      <c r="BT161" s="767"/>
      <c r="BU161" s="767"/>
      <c r="BV161" s="767"/>
      <c r="BW161" s="767"/>
      <c r="BX161" s="767"/>
      <c r="BY161" s="767"/>
      <c r="BZ161" s="767"/>
      <c r="CA161" s="767"/>
    </row>
    <row r="162" spans="2:79" ht="17.100000000000001" customHeight="1" x14ac:dyDescent="0.15">
      <c r="B162" s="767"/>
      <c r="C162" s="767"/>
      <c r="D162" s="767"/>
      <c r="E162" s="767"/>
      <c r="F162" s="767"/>
      <c r="G162" s="767"/>
      <c r="H162" s="767"/>
      <c r="I162" s="767"/>
      <c r="J162" s="767"/>
      <c r="K162" s="767"/>
      <c r="L162" s="767"/>
      <c r="M162" s="767"/>
      <c r="N162" s="767"/>
      <c r="O162" s="767"/>
      <c r="P162" s="767"/>
      <c r="Q162" s="767"/>
      <c r="R162" s="767"/>
      <c r="S162" s="767"/>
      <c r="T162" s="767"/>
      <c r="U162" s="767"/>
      <c r="V162" s="767"/>
      <c r="W162" s="767"/>
      <c r="X162" s="767"/>
      <c r="Y162" s="767"/>
      <c r="Z162" s="767"/>
      <c r="AA162" s="767"/>
      <c r="AB162" s="767"/>
      <c r="AC162" s="767"/>
      <c r="AD162" s="767"/>
      <c r="AE162" s="767"/>
      <c r="AF162" s="767"/>
      <c r="AG162" s="767"/>
      <c r="AH162" s="767"/>
      <c r="AI162" s="767"/>
      <c r="AJ162" s="767"/>
      <c r="AK162" s="767"/>
      <c r="AL162" s="767"/>
      <c r="AM162" s="767"/>
      <c r="AN162" s="767"/>
      <c r="AO162" s="767"/>
      <c r="AP162" s="767"/>
      <c r="AQ162" s="767"/>
      <c r="AR162" s="767"/>
      <c r="AS162" s="767"/>
      <c r="AT162" s="767"/>
      <c r="AU162" s="767"/>
      <c r="AV162" s="767"/>
      <c r="AW162" s="767"/>
      <c r="AX162" s="767"/>
      <c r="AY162" s="767"/>
      <c r="AZ162" s="767"/>
      <c r="BA162" s="767"/>
      <c r="BB162" s="767"/>
      <c r="BC162" s="767"/>
      <c r="BD162" s="767"/>
      <c r="BE162" s="767"/>
      <c r="BF162" s="767"/>
      <c r="BG162" s="767"/>
      <c r="BH162" s="767"/>
      <c r="BI162" s="767"/>
      <c r="BJ162" s="767"/>
      <c r="BK162" s="767"/>
      <c r="BL162" s="767"/>
      <c r="BM162" s="767"/>
      <c r="BN162" s="767"/>
      <c r="BO162" s="767"/>
      <c r="BP162" s="767"/>
      <c r="BQ162" s="767"/>
      <c r="BR162" s="767"/>
      <c r="BS162" s="767"/>
      <c r="BT162" s="767"/>
      <c r="BU162" s="767"/>
      <c r="BV162" s="767"/>
      <c r="BW162" s="767"/>
      <c r="BX162" s="767"/>
      <c r="BY162" s="767"/>
      <c r="BZ162" s="767"/>
      <c r="CA162" s="767"/>
    </row>
    <row r="163" spans="2:79" ht="17.100000000000001" customHeight="1" x14ac:dyDescent="0.15">
      <c r="B163" s="767"/>
      <c r="C163" s="767"/>
      <c r="D163" s="767"/>
      <c r="E163" s="767"/>
      <c r="F163" s="767"/>
      <c r="G163" s="767"/>
      <c r="H163" s="767"/>
      <c r="I163" s="767"/>
      <c r="J163" s="767"/>
      <c r="K163" s="767"/>
      <c r="L163" s="767"/>
      <c r="M163" s="767"/>
      <c r="N163" s="767"/>
      <c r="O163" s="767"/>
      <c r="P163" s="767"/>
      <c r="Q163" s="767"/>
      <c r="R163" s="767"/>
      <c r="S163" s="767"/>
      <c r="T163" s="767"/>
      <c r="U163" s="767"/>
      <c r="V163" s="767"/>
      <c r="W163" s="767"/>
      <c r="X163" s="767"/>
      <c r="Y163" s="767"/>
      <c r="Z163" s="767"/>
      <c r="AA163" s="767"/>
      <c r="AB163" s="767"/>
      <c r="AC163" s="767"/>
      <c r="AD163" s="767"/>
      <c r="AE163" s="767"/>
      <c r="AF163" s="767"/>
      <c r="AG163" s="767"/>
      <c r="AH163" s="767"/>
      <c r="AI163" s="767"/>
      <c r="AJ163" s="767"/>
      <c r="AK163" s="767"/>
      <c r="AL163" s="767"/>
      <c r="AM163" s="767"/>
      <c r="AN163" s="767"/>
      <c r="AO163" s="767"/>
      <c r="AP163" s="767"/>
      <c r="AQ163" s="767"/>
      <c r="AR163" s="767"/>
      <c r="AS163" s="767"/>
      <c r="AT163" s="767"/>
      <c r="AU163" s="767"/>
      <c r="AV163" s="767"/>
      <c r="AW163" s="767"/>
      <c r="AX163" s="767"/>
      <c r="AY163" s="767"/>
      <c r="AZ163" s="767"/>
      <c r="BA163" s="767"/>
      <c r="BB163" s="767"/>
      <c r="BC163" s="767"/>
      <c r="BD163" s="767"/>
      <c r="BE163" s="767"/>
      <c r="BF163" s="767"/>
      <c r="BG163" s="767"/>
      <c r="BH163" s="767"/>
      <c r="BI163" s="767"/>
      <c r="BJ163" s="767"/>
      <c r="BK163" s="767"/>
      <c r="BL163" s="767"/>
      <c r="BM163" s="767"/>
      <c r="BN163" s="767"/>
      <c r="BO163" s="767"/>
      <c r="BP163" s="767"/>
      <c r="BQ163" s="767"/>
      <c r="BR163" s="767"/>
      <c r="BS163" s="767"/>
      <c r="BT163" s="767"/>
      <c r="BU163" s="767"/>
      <c r="BV163" s="767"/>
      <c r="BW163" s="767"/>
      <c r="BX163" s="767"/>
      <c r="BY163" s="767"/>
      <c r="BZ163" s="767"/>
      <c r="CA163" s="767"/>
    </row>
    <row r="164" spans="2:79" ht="17.100000000000001" customHeight="1" x14ac:dyDescent="0.15">
      <c r="B164" s="767"/>
      <c r="C164" s="767"/>
      <c r="D164" s="767"/>
      <c r="E164" s="767"/>
      <c r="F164" s="767"/>
      <c r="G164" s="767"/>
      <c r="H164" s="767"/>
      <c r="I164" s="767"/>
      <c r="J164" s="767"/>
      <c r="K164" s="767"/>
      <c r="L164" s="767"/>
      <c r="M164" s="767"/>
      <c r="N164" s="767"/>
      <c r="O164" s="767"/>
      <c r="P164" s="767"/>
      <c r="Q164" s="767"/>
      <c r="R164" s="767"/>
      <c r="S164" s="767"/>
      <c r="T164" s="767"/>
      <c r="U164" s="767"/>
      <c r="V164" s="767"/>
      <c r="W164" s="767"/>
      <c r="X164" s="767"/>
      <c r="Y164" s="767"/>
      <c r="Z164" s="767"/>
      <c r="AA164" s="767"/>
      <c r="AB164" s="767"/>
      <c r="AC164" s="767"/>
      <c r="AD164" s="767"/>
      <c r="AE164" s="767"/>
      <c r="AF164" s="767"/>
      <c r="AG164" s="767"/>
      <c r="AH164" s="767"/>
      <c r="AI164" s="767"/>
      <c r="AJ164" s="767"/>
      <c r="AK164" s="767"/>
      <c r="AL164" s="767"/>
      <c r="AM164" s="767"/>
      <c r="AN164" s="767"/>
      <c r="AO164" s="767"/>
      <c r="AP164" s="767"/>
      <c r="AQ164" s="767"/>
      <c r="AR164" s="767"/>
      <c r="AS164" s="767"/>
      <c r="AT164" s="767"/>
      <c r="AU164" s="767"/>
      <c r="AV164" s="767"/>
      <c r="AW164" s="767"/>
      <c r="AX164" s="767"/>
      <c r="AY164" s="767"/>
      <c r="AZ164" s="767"/>
      <c r="BA164" s="767"/>
      <c r="BB164" s="767"/>
      <c r="BC164" s="767"/>
      <c r="BD164" s="767"/>
      <c r="BE164" s="767"/>
      <c r="BF164" s="767"/>
      <c r="BG164" s="767"/>
      <c r="BH164" s="767"/>
      <c r="BI164" s="767"/>
      <c r="BJ164" s="767"/>
      <c r="BK164" s="767"/>
      <c r="BL164" s="767"/>
      <c r="BM164" s="767"/>
      <c r="BN164" s="767"/>
      <c r="BO164" s="767"/>
      <c r="BP164" s="767"/>
      <c r="BQ164" s="767"/>
      <c r="BR164" s="767"/>
      <c r="BS164" s="767"/>
      <c r="BT164" s="767"/>
      <c r="BU164" s="767"/>
      <c r="BV164" s="767"/>
      <c r="BW164" s="767"/>
      <c r="BX164" s="767"/>
      <c r="BY164" s="767"/>
      <c r="BZ164" s="767"/>
      <c r="CA164" s="767"/>
    </row>
    <row r="165" spans="2:79" ht="17.100000000000001" customHeight="1" x14ac:dyDescent="0.15">
      <c r="B165" s="767"/>
      <c r="C165" s="767"/>
      <c r="D165" s="767"/>
      <c r="E165" s="767"/>
      <c r="F165" s="767"/>
      <c r="G165" s="767"/>
      <c r="H165" s="767"/>
      <c r="I165" s="767"/>
      <c r="J165" s="767"/>
      <c r="K165" s="767"/>
      <c r="L165" s="767"/>
      <c r="M165" s="767"/>
      <c r="N165" s="767"/>
      <c r="O165" s="767"/>
      <c r="P165" s="767"/>
      <c r="Q165" s="767"/>
      <c r="R165" s="767"/>
      <c r="S165" s="767"/>
      <c r="T165" s="767"/>
      <c r="U165" s="767"/>
      <c r="V165" s="767"/>
      <c r="W165" s="767"/>
      <c r="X165" s="767"/>
      <c r="Y165" s="767"/>
      <c r="Z165" s="767"/>
      <c r="AA165" s="767"/>
      <c r="AB165" s="767"/>
      <c r="AC165" s="767"/>
      <c r="AD165" s="767"/>
      <c r="AE165" s="767"/>
      <c r="AF165" s="767"/>
      <c r="AG165" s="767"/>
      <c r="AH165" s="767"/>
      <c r="AI165" s="767"/>
      <c r="AJ165" s="767"/>
      <c r="AK165" s="767"/>
      <c r="AL165" s="767"/>
      <c r="AM165" s="767"/>
      <c r="AN165" s="767"/>
      <c r="AO165" s="767"/>
      <c r="AP165" s="767"/>
      <c r="AQ165" s="767"/>
      <c r="AR165" s="767"/>
      <c r="AS165" s="767"/>
      <c r="AT165" s="767"/>
      <c r="AU165" s="767"/>
      <c r="AV165" s="767"/>
      <c r="AW165" s="767"/>
      <c r="AX165" s="767"/>
      <c r="AY165" s="767"/>
      <c r="AZ165" s="767"/>
      <c r="BA165" s="767"/>
      <c r="BB165" s="767"/>
      <c r="BC165" s="767"/>
      <c r="BD165" s="767"/>
      <c r="BE165" s="767"/>
      <c r="BF165" s="767"/>
      <c r="BG165" s="767"/>
      <c r="BH165" s="767"/>
      <c r="BI165" s="767"/>
      <c r="BJ165" s="767"/>
      <c r="BK165" s="767"/>
      <c r="BL165" s="767"/>
      <c r="BM165" s="767"/>
      <c r="BN165" s="767"/>
      <c r="BO165" s="767"/>
      <c r="BP165" s="767"/>
      <c r="BQ165" s="767"/>
      <c r="BR165" s="767"/>
      <c r="BS165" s="767"/>
      <c r="BT165" s="767"/>
      <c r="BU165" s="767"/>
      <c r="BV165" s="767"/>
      <c r="BW165" s="767"/>
      <c r="BX165" s="767"/>
      <c r="BY165" s="767"/>
      <c r="BZ165" s="767"/>
      <c r="CA165" s="767"/>
    </row>
    <row r="166" spans="2:79" ht="17.100000000000001" customHeight="1" x14ac:dyDescent="0.15">
      <c r="B166" s="767"/>
      <c r="C166" s="767"/>
      <c r="D166" s="767"/>
      <c r="E166" s="767"/>
      <c r="F166" s="767"/>
      <c r="G166" s="767"/>
      <c r="H166" s="767"/>
      <c r="I166" s="767"/>
      <c r="J166" s="767"/>
      <c r="K166" s="767"/>
      <c r="L166" s="767"/>
      <c r="M166" s="767"/>
      <c r="N166" s="767"/>
      <c r="O166" s="767"/>
      <c r="P166" s="767"/>
      <c r="Q166" s="767"/>
      <c r="R166" s="767"/>
      <c r="S166" s="767"/>
      <c r="T166" s="767"/>
      <c r="U166" s="767"/>
      <c r="V166" s="767"/>
      <c r="W166" s="767"/>
      <c r="X166" s="767"/>
      <c r="Y166" s="767"/>
      <c r="Z166" s="767"/>
      <c r="AA166" s="767"/>
      <c r="AB166" s="767"/>
      <c r="AC166" s="767"/>
      <c r="AD166" s="767"/>
      <c r="AE166" s="767"/>
      <c r="AF166" s="767"/>
      <c r="AG166" s="767"/>
      <c r="AH166" s="767"/>
      <c r="AI166" s="767"/>
      <c r="AJ166" s="767"/>
      <c r="AK166" s="767"/>
      <c r="AL166" s="767"/>
      <c r="AM166" s="767"/>
      <c r="AN166" s="767"/>
      <c r="AO166" s="767"/>
      <c r="AP166" s="767"/>
      <c r="AQ166" s="767"/>
      <c r="AR166" s="767"/>
      <c r="AS166" s="767"/>
      <c r="AT166" s="767"/>
      <c r="AU166" s="767"/>
      <c r="AV166" s="767"/>
      <c r="AW166" s="767"/>
      <c r="AX166" s="767"/>
      <c r="AY166" s="767"/>
      <c r="AZ166" s="767"/>
      <c r="BA166" s="767"/>
      <c r="BB166" s="767"/>
      <c r="BC166" s="767"/>
      <c r="BD166" s="767"/>
      <c r="BE166" s="767"/>
      <c r="BF166" s="767"/>
      <c r="BG166" s="767"/>
      <c r="BH166" s="767"/>
      <c r="BI166" s="767"/>
      <c r="BJ166" s="767"/>
      <c r="BK166" s="767"/>
      <c r="BL166" s="767"/>
      <c r="BM166" s="767"/>
      <c r="BN166" s="767"/>
      <c r="BO166" s="767"/>
      <c r="BP166" s="767"/>
      <c r="BQ166" s="767"/>
      <c r="BR166" s="767"/>
      <c r="BS166" s="767"/>
      <c r="BT166" s="767"/>
      <c r="BU166" s="767"/>
      <c r="BV166" s="767"/>
      <c r="BW166" s="767"/>
      <c r="BX166" s="767"/>
      <c r="BY166" s="767"/>
      <c r="BZ166" s="767"/>
      <c r="CA166" s="767"/>
    </row>
    <row r="167" spans="2:79" ht="17.100000000000001" customHeight="1" x14ac:dyDescent="0.15">
      <c r="B167" s="767"/>
      <c r="C167" s="767"/>
      <c r="D167" s="767"/>
      <c r="E167" s="767"/>
      <c r="F167" s="767"/>
      <c r="G167" s="767"/>
      <c r="H167" s="767"/>
      <c r="I167" s="767"/>
      <c r="J167" s="767"/>
      <c r="K167" s="767"/>
      <c r="L167" s="767"/>
      <c r="M167" s="767"/>
      <c r="N167" s="767"/>
      <c r="O167" s="767"/>
      <c r="P167" s="767"/>
      <c r="Q167" s="767"/>
      <c r="R167" s="767"/>
      <c r="S167" s="767"/>
      <c r="T167" s="767"/>
      <c r="U167" s="767"/>
      <c r="V167" s="767"/>
      <c r="W167" s="767"/>
      <c r="X167" s="767"/>
      <c r="Y167" s="767"/>
      <c r="Z167" s="767"/>
      <c r="AA167" s="767"/>
      <c r="AB167" s="767"/>
      <c r="AC167" s="767"/>
      <c r="AD167" s="767"/>
      <c r="AE167" s="767"/>
      <c r="AF167" s="767"/>
      <c r="AG167" s="767"/>
      <c r="AH167" s="767"/>
      <c r="AI167" s="767"/>
      <c r="AJ167" s="767"/>
      <c r="AK167" s="767"/>
      <c r="AL167" s="767"/>
      <c r="AM167" s="767"/>
      <c r="AN167" s="767"/>
      <c r="AO167" s="767"/>
      <c r="AP167" s="767"/>
      <c r="AQ167" s="767"/>
      <c r="AR167" s="767"/>
      <c r="AS167" s="767"/>
      <c r="AT167" s="767"/>
      <c r="AU167" s="767"/>
      <c r="AV167" s="767"/>
      <c r="AW167" s="767"/>
      <c r="AX167" s="767"/>
      <c r="AY167" s="767"/>
      <c r="AZ167" s="767"/>
      <c r="BA167" s="767"/>
      <c r="BB167" s="767"/>
      <c r="BC167" s="767"/>
      <c r="BD167" s="767"/>
      <c r="BE167" s="767"/>
      <c r="BF167" s="767"/>
      <c r="BG167" s="767"/>
      <c r="BH167" s="767"/>
      <c r="BI167" s="767"/>
      <c r="BJ167" s="767"/>
      <c r="BK167" s="767"/>
      <c r="BL167" s="767"/>
      <c r="BM167" s="767"/>
      <c r="BN167" s="767"/>
      <c r="BO167" s="767"/>
      <c r="BP167" s="767"/>
      <c r="BQ167" s="767"/>
      <c r="BR167" s="767"/>
      <c r="BS167" s="767"/>
      <c r="BT167" s="767"/>
      <c r="BU167" s="767"/>
      <c r="BV167" s="767"/>
      <c r="BW167" s="767"/>
      <c r="BX167" s="767"/>
      <c r="BY167" s="767"/>
      <c r="BZ167" s="767"/>
      <c r="CA167" s="767"/>
    </row>
    <row r="168" spans="2:79" ht="17.100000000000001" customHeight="1" x14ac:dyDescent="0.15">
      <c r="B168" s="767"/>
      <c r="C168" s="767"/>
      <c r="D168" s="767"/>
      <c r="E168" s="767"/>
      <c r="F168" s="767"/>
      <c r="G168" s="767"/>
      <c r="H168" s="767"/>
      <c r="I168" s="767"/>
      <c r="J168" s="767"/>
      <c r="K168" s="767"/>
      <c r="L168" s="767"/>
      <c r="M168" s="767"/>
      <c r="N168" s="767"/>
      <c r="O168" s="767"/>
      <c r="P168" s="767"/>
      <c r="Q168" s="767"/>
      <c r="R168" s="767"/>
      <c r="S168" s="767"/>
      <c r="T168" s="767"/>
      <c r="U168" s="767"/>
      <c r="V168" s="767"/>
      <c r="W168" s="767"/>
      <c r="X168" s="767"/>
      <c r="Y168" s="767"/>
      <c r="Z168" s="767"/>
      <c r="AA168" s="767"/>
      <c r="AB168" s="767"/>
      <c r="AC168" s="767"/>
      <c r="AD168" s="767"/>
      <c r="AE168" s="767"/>
      <c r="AF168" s="767"/>
      <c r="AG168" s="767"/>
      <c r="AH168" s="767"/>
      <c r="AI168" s="767"/>
      <c r="AJ168" s="767"/>
      <c r="AK168" s="767"/>
      <c r="AL168" s="767"/>
      <c r="AM168" s="767"/>
      <c r="AN168" s="767"/>
      <c r="AO168" s="767"/>
      <c r="AP168" s="767"/>
      <c r="AQ168" s="767"/>
      <c r="AR168" s="767"/>
      <c r="AS168" s="767"/>
      <c r="AT168" s="767"/>
      <c r="AU168" s="767"/>
      <c r="AV168" s="767"/>
      <c r="AW168" s="767"/>
      <c r="AX168" s="767"/>
      <c r="AY168" s="767"/>
      <c r="AZ168" s="767"/>
      <c r="BA168" s="767"/>
      <c r="BB168" s="767"/>
      <c r="BC168" s="767"/>
      <c r="BD168" s="767"/>
      <c r="BE168" s="767"/>
      <c r="BF168" s="767"/>
      <c r="BG168" s="767"/>
      <c r="BH168" s="767"/>
      <c r="BI168" s="767"/>
      <c r="BJ168" s="767"/>
      <c r="BK168" s="767"/>
      <c r="BL168" s="767"/>
      <c r="BM168" s="767"/>
      <c r="BN168" s="767"/>
      <c r="BO168" s="767"/>
      <c r="BP168" s="767"/>
      <c r="BQ168" s="767"/>
      <c r="BR168" s="767"/>
      <c r="BS168" s="767"/>
      <c r="BT168" s="767"/>
      <c r="BU168" s="767"/>
      <c r="BV168" s="767"/>
      <c r="BW168" s="767"/>
      <c r="BX168" s="767"/>
      <c r="BY168" s="767"/>
      <c r="BZ168" s="767"/>
      <c r="CA168" s="767"/>
    </row>
    <row r="169" spans="2:79" ht="17.100000000000001" customHeight="1" x14ac:dyDescent="0.15">
      <c r="B169" s="767"/>
      <c r="C169" s="767"/>
      <c r="D169" s="767"/>
      <c r="E169" s="767"/>
      <c r="F169" s="767"/>
      <c r="G169" s="767"/>
      <c r="H169" s="767"/>
      <c r="I169" s="767"/>
      <c r="J169" s="767"/>
      <c r="K169" s="767"/>
      <c r="L169" s="767"/>
      <c r="M169" s="767"/>
      <c r="N169" s="767"/>
      <c r="O169" s="767"/>
      <c r="P169" s="767"/>
      <c r="Q169" s="767"/>
      <c r="R169" s="767"/>
      <c r="S169" s="767"/>
      <c r="T169" s="767"/>
      <c r="U169" s="767"/>
      <c r="V169" s="767"/>
      <c r="W169" s="767"/>
      <c r="X169" s="767"/>
      <c r="Y169" s="767"/>
      <c r="Z169" s="767"/>
      <c r="AA169" s="767"/>
      <c r="AB169" s="767"/>
      <c r="AC169" s="767"/>
      <c r="AD169" s="767"/>
      <c r="AE169" s="767"/>
      <c r="AF169" s="767"/>
      <c r="AG169" s="767"/>
      <c r="AH169" s="767"/>
      <c r="AI169" s="767"/>
      <c r="AJ169" s="767"/>
      <c r="AK169" s="767"/>
      <c r="AL169" s="767"/>
      <c r="AM169" s="767"/>
      <c r="AN169" s="767"/>
      <c r="AO169" s="767"/>
      <c r="AP169" s="767"/>
      <c r="AQ169" s="767"/>
      <c r="AR169" s="767"/>
      <c r="AS169" s="767"/>
      <c r="AT169" s="767"/>
      <c r="AU169" s="767"/>
      <c r="AV169" s="767"/>
      <c r="AW169" s="767"/>
      <c r="AX169" s="767"/>
      <c r="AY169" s="767"/>
      <c r="AZ169" s="767"/>
      <c r="BA169" s="767"/>
      <c r="BB169" s="767"/>
      <c r="BC169" s="767"/>
      <c r="BD169" s="767"/>
      <c r="BE169" s="767"/>
      <c r="BF169" s="767"/>
      <c r="BG169" s="767"/>
      <c r="BH169" s="767"/>
      <c r="BI169" s="767"/>
      <c r="BJ169" s="767"/>
      <c r="BK169" s="767"/>
      <c r="BL169" s="767"/>
      <c r="BM169" s="767"/>
      <c r="BN169" s="767"/>
      <c r="BO169" s="767"/>
      <c r="BP169" s="767"/>
      <c r="BQ169" s="767"/>
      <c r="BR169" s="767"/>
      <c r="BS169" s="767"/>
      <c r="BT169" s="767"/>
      <c r="BU169" s="767"/>
      <c r="BV169" s="767"/>
      <c r="BW169" s="767"/>
      <c r="BX169" s="767"/>
      <c r="BY169" s="767"/>
      <c r="BZ169" s="767"/>
      <c r="CA169" s="767"/>
    </row>
    <row r="170" spans="2:79" ht="17.100000000000001" customHeight="1" x14ac:dyDescent="0.15">
      <c r="B170" s="767"/>
      <c r="C170" s="767"/>
      <c r="D170" s="767"/>
      <c r="E170" s="767"/>
      <c r="F170" s="767"/>
      <c r="G170" s="767"/>
      <c r="H170" s="767"/>
      <c r="I170" s="767"/>
      <c r="J170" s="767"/>
      <c r="K170" s="767"/>
      <c r="L170" s="767"/>
      <c r="M170" s="767"/>
      <c r="N170" s="767"/>
      <c r="O170" s="767"/>
      <c r="P170" s="767"/>
      <c r="Q170" s="767"/>
      <c r="R170" s="767"/>
      <c r="S170" s="767"/>
      <c r="T170" s="767"/>
      <c r="U170" s="767"/>
      <c r="V170" s="767"/>
      <c r="W170" s="767"/>
      <c r="X170" s="767"/>
      <c r="Y170" s="767"/>
      <c r="Z170" s="767"/>
      <c r="AA170" s="767"/>
      <c r="AB170" s="767"/>
      <c r="AC170" s="767"/>
      <c r="AD170" s="767"/>
      <c r="AE170" s="767"/>
      <c r="AF170" s="767"/>
      <c r="AG170" s="767"/>
      <c r="AH170" s="767"/>
      <c r="AI170" s="767"/>
      <c r="AJ170" s="767"/>
      <c r="AK170" s="767"/>
      <c r="AL170" s="767"/>
      <c r="AM170" s="767"/>
      <c r="AN170" s="767"/>
      <c r="AO170" s="767"/>
      <c r="AP170" s="767"/>
      <c r="AQ170" s="767"/>
      <c r="AR170" s="767"/>
      <c r="AS170" s="767"/>
      <c r="AT170" s="767"/>
      <c r="AU170" s="767"/>
      <c r="AV170" s="767"/>
      <c r="AW170" s="767"/>
      <c r="AX170" s="767"/>
      <c r="AY170" s="767"/>
      <c r="AZ170" s="767"/>
      <c r="BA170" s="767"/>
      <c r="BB170" s="767"/>
      <c r="BC170" s="767"/>
      <c r="BD170" s="767"/>
      <c r="BE170" s="767"/>
      <c r="BF170" s="767"/>
      <c r="BG170" s="767"/>
      <c r="BH170" s="767"/>
      <c r="BI170" s="767"/>
      <c r="BJ170" s="767"/>
      <c r="BK170" s="767"/>
      <c r="BL170" s="767"/>
      <c r="BM170" s="767"/>
      <c r="BN170" s="767"/>
      <c r="BO170" s="767"/>
      <c r="BP170" s="767"/>
      <c r="BQ170" s="767"/>
      <c r="BR170" s="767"/>
      <c r="BS170" s="767"/>
      <c r="BT170" s="767"/>
      <c r="BU170" s="767"/>
      <c r="BV170" s="767"/>
      <c r="BW170" s="767"/>
      <c r="BX170" s="767"/>
      <c r="BY170" s="767"/>
      <c r="BZ170" s="767"/>
      <c r="CA170" s="767"/>
    </row>
    <row r="171" spans="2:79" ht="17.100000000000001" customHeight="1" x14ac:dyDescent="0.15">
      <c r="B171" s="767"/>
      <c r="C171" s="767"/>
      <c r="D171" s="767"/>
      <c r="E171" s="767"/>
      <c r="F171" s="767"/>
      <c r="G171" s="767"/>
      <c r="H171" s="767"/>
      <c r="I171" s="767"/>
      <c r="J171" s="767"/>
      <c r="K171" s="767"/>
      <c r="L171" s="767"/>
      <c r="M171" s="767"/>
      <c r="N171" s="767"/>
      <c r="O171" s="767"/>
      <c r="P171" s="767"/>
      <c r="Q171" s="767"/>
      <c r="R171" s="767"/>
      <c r="S171" s="767"/>
      <c r="T171" s="767"/>
      <c r="U171" s="767"/>
      <c r="V171" s="767"/>
      <c r="W171" s="767"/>
      <c r="X171" s="767"/>
      <c r="Y171" s="767"/>
      <c r="Z171" s="767"/>
      <c r="AA171" s="767"/>
      <c r="AB171" s="767"/>
      <c r="AC171" s="767"/>
      <c r="AD171" s="767"/>
      <c r="AE171" s="767"/>
      <c r="AF171" s="767"/>
      <c r="AG171" s="767"/>
      <c r="AH171" s="767"/>
      <c r="AI171" s="767"/>
      <c r="AJ171" s="767"/>
      <c r="AK171" s="767"/>
      <c r="AL171" s="767"/>
      <c r="AM171" s="767"/>
      <c r="AN171" s="767"/>
      <c r="AO171" s="767"/>
      <c r="AP171" s="767"/>
      <c r="AQ171" s="767"/>
      <c r="AR171" s="767"/>
      <c r="AS171" s="767"/>
      <c r="AT171" s="767"/>
      <c r="AU171" s="767"/>
      <c r="AV171" s="767"/>
      <c r="AW171" s="767"/>
      <c r="AX171" s="767"/>
      <c r="AY171" s="767"/>
      <c r="AZ171" s="767"/>
      <c r="BA171" s="767"/>
      <c r="BB171" s="767"/>
      <c r="BC171" s="767"/>
      <c r="BD171" s="767"/>
      <c r="BE171" s="767"/>
      <c r="BF171" s="767"/>
      <c r="BG171" s="767"/>
      <c r="BH171" s="767"/>
      <c r="BI171" s="767"/>
      <c r="BJ171" s="767"/>
      <c r="BK171" s="767"/>
      <c r="BL171" s="767"/>
      <c r="BM171" s="767"/>
      <c r="BN171" s="767"/>
      <c r="BO171" s="767"/>
      <c r="BP171" s="767"/>
      <c r="BQ171" s="767"/>
      <c r="BR171" s="767"/>
      <c r="BS171" s="767"/>
      <c r="BT171" s="767"/>
      <c r="BU171" s="767"/>
      <c r="BV171" s="767"/>
      <c r="BW171" s="767"/>
      <c r="BX171" s="767"/>
      <c r="BY171" s="767"/>
      <c r="BZ171" s="767"/>
      <c r="CA171" s="767"/>
    </row>
    <row r="172" spans="2:79" ht="17.100000000000001" customHeight="1" x14ac:dyDescent="0.15">
      <c r="B172" s="767"/>
      <c r="C172" s="767"/>
      <c r="D172" s="767"/>
      <c r="E172" s="767"/>
      <c r="F172" s="767"/>
      <c r="G172" s="767"/>
      <c r="H172" s="767"/>
      <c r="I172" s="767"/>
      <c r="J172" s="767"/>
      <c r="K172" s="767"/>
      <c r="L172" s="767"/>
      <c r="M172" s="767"/>
      <c r="N172" s="767"/>
      <c r="O172" s="767"/>
      <c r="P172" s="767"/>
      <c r="Q172" s="767"/>
      <c r="R172" s="767"/>
      <c r="S172" s="767"/>
      <c r="T172" s="767"/>
      <c r="U172" s="767"/>
      <c r="V172" s="767"/>
      <c r="W172" s="767"/>
      <c r="X172" s="767"/>
      <c r="Y172" s="767"/>
      <c r="Z172" s="767"/>
      <c r="AA172" s="767"/>
      <c r="AB172" s="767"/>
      <c r="AC172" s="767"/>
      <c r="AD172" s="767"/>
      <c r="AE172" s="767"/>
      <c r="AF172" s="767"/>
      <c r="AG172" s="767"/>
      <c r="AH172" s="767"/>
      <c r="AI172" s="767"/>
      <c r="AJ172" s="767"/>
      <c r="AK172" s="767"/>
      <c r="AL172" s="767"/>
      <c r="AM172" s="767"/>
      <c r="AN172" s="767"/>
      <c r="AO172" s="767"/>
      <c r="AP172" s="767"/>
      <c r="AQ172" s="767"/>
      <c r="AR172" s="767"/>
      <c r="AS172" s="767"/>
      <c r="AT172" s="767"/>
      <c r="AU172" s="767"/>
      <c r="AV172" s="767"/>
      <c r="AW172" s="767"/>
      <c r="AX172" s="767"/>
      <c r="AY172" s="767"/>
      <c r="AZ172" s="767"/>
      <c r="BA172" s="767"/>
      <c r="BB172" s="767"/>
      <c r="BC172" s="767"/>
      <c r="BD172" s="767"/>
      <c r="BE172" s="767"/>
      <c r="BF172" s="767"/>
      <c r="BG172" s="767"/>
      <c r="BH172" s="767"/>
      <c r="BI172" s="767"/>
      <c r="BJ172" s="767"/>
      <c r="BK172" s="767"/>
      <c r="BL172" s="767"/>
      <c r="BM172" s="767"/>
      <c r="BN172" s="767"/>
      <c r="BO172" s="767"/>
      <c r="BP172" s="767"/>
      <c r="BQ172" s="767"/>
      <c r="BR172" s="767"/>
      <c r="BS172" s="767"/>
      <c r="BT172" s="767"/>
      <c r="BU172" s="767"/>
      <c r="BV172" s="767"/>
      <c r="BW172" s="767"/>
      <c r="BX172" s="767"/>
      <c r="BY172" s="767"/>
      <c r="BZ172" s="767"/>
      <c r="CA172" s="767"/>
    </row>
    <row r="173" spans="2:79" ht="17.100000000000001" customHeight="1" x14ac:dyDescent="0.15">
      <c r="B173" s="767"/>
      <c r="C173" s="767"/>
      <c r="D173" s="767"/>
      <c r="E173" s="767"/>
      <c r="F173" s="767"/>
      <c r="G173" s="767"/>
      <c r="H173" s="767"/>
      <c r="I173" s="767"/>
      <c r="J173" s="767"/>
      <c r="K173" s="767"/>
      <c r="L173" s="767"/>
      <c r="M173" s="767"/>
      <c r="N173" s="767"/>
      <c r="O173" s="767"/>
      <c r="P173" s="767"/>
      <c r="Q173" s="767"/>
      <c r="R173" s="767"/>
      <c r="S173" s="767"/>
      <c r="T173" s="767"/>
      <c r="U173" s="767"/>
      <c r="V173" s="767"/>
      <c r="W173" s="767"/>
      <c r="X173" s="767"/>
      <c r="Y173" s="767"/>
      <c r="Z173" s="767"/>
      <c r="AA173" s="767"/>
      <c r="AB173" s="767"/>
      <c r="AC173" s="767"/>
      <c r="AD173" s="767"/>
      <c r="AE173" s="767"/>
      <c r="AF173" s="767"/>
      <c r="AG173" s="767"/>
      <c r="AH173" s="767"/>
      <c r="AI173" s="767"/>
      <c r="AJ173" s="767"/>
      <c r="AK173" s="767"/>
      <c r="AL173" s="767"/>
      <c r="AM173" s="767"/>
      <c r="AN173" s="767"/>
      <c r="AO173" s="767"/>
      <c r="AP173" s="767"/>
      <c r="AQ173" s="767"/>
      <c r="AR173" s="767"/>
      <c r="AS173" s="767"/>
      <c r="AT173" s="767"/>
      <c r="AU173" s="767"/>
      <c r="AV173" s="767"/>
      <c r="AW173" s="767"/>
      <c r="AX173" s="767"/>
      <c r="AY173" s="767"/>
      <c r="AZ173" s="767"/>
      <c r="BA173" s="767"/>
      <c r="BB173" s="767"/>
      <c r="BC173" s="767"/>
      <c r="BD173" s="767"/>
      <c r="BE173" s="767"/>
      <c r="BF173" s="767"/>
      <c r="BG173" s="767"/>
      <c r="BH173" s="767"/>
      <c r="BI173" s="767"/>
      <c r="BJ173" s="767"/>
      <c r="BK173" s="767"/>
      <c r="BL173" s="767"/>
      <c r="BM173" s="767"/>
      <c r="BN173" s="767"/>
      <c r="BO173" s="767"/>
      <c r="BP173" s="767"/>
      <c r="BQ173" s="767"/>
      <c r="BR173" s="767"/>
      <c r="BS173" s="767"/>
      <c r="BT173" s="767"/>
      <c r="BU173" s="767"/>
      <c r="BV173" s="767"/>
      <c r="BW173" s="767"/>
      <c r="BX173" s="767"/>
      <c r="BY173" s="767"/>
      <c r="BZ173" s="767"/>
      <c r="CA173" s="767"/>
    </row>
    <row r="174" spans="2:79" ht="17.100000000000001" customHeight="1" x14ac:dyDescent="0.15">
      <c r="B174" s="767"/>
      <c r="C174" s="767"/>
      <c r="D174" s="767"/>
      <c r="E174" s="767"/>
      <c r="F174" s="767"/>
      <c r="G174" s="767"/>
      <c r="H174" s="767"/>
      <c r="I174" s="767"/>
      <c r="J174" s="767"/>
      <c r="K174" s="767"/>
      <c r="L174" s="767"/>
      <c r="M174" s="767"/>
      <c r="N174" s="767"/>
      <c r="O174" s="767"/>
      <c r="P174" s="767"/>
      <c r="Q174" s="767"/>
      <c r="R174" s="767"/>
      <c r="S174" s="767"/>
      <c r="T174" s="767"/>
      <c r="U174" s="767"/>
      <c r="V174" s="767"/>
      <c r="W174" s="767"/>
      <c r="X174" s="767"/>
      <c r="Y174" s="767"/>
      <c r="Z174" s="767"/>
      <c r="AA174" s="767"/>
      <c r="AB174" s="767"/>
      <c r="AC174" s="767"/>
      <c r="AD174" s="767"/>
      <c r="AE174" s="767"/>
      <c r="AF174" s="767"/>
      <c r="AG174" s="767"/>
      <c r="AH174" s="767"/>
      <c r="AI174" s="767"/>
      <c r="AJ174" s="767"/>
      <c r="AK174" s="767"/>
      <c r="AL174" s="767"/>
      <c r="AM174" s="767"/>
      <c r="AN174" s="767"/>
      <c r="AO174" s="767"/>
      <c r="AP174" s="767"/>
      <c r="AQ174" s="767"/>
      <c r="AR174" s="767"/>
      <c r="AS174" s="767"/>
      <c r="AT174" s="767"/>
      <c r="AU174" s="767"/>
      <c r="AV174" s="767"/>
      <c r="AW174" s="767"/>
      <c r="AX174" s="767"/>
      <c r="AY174" s="767"/>
      <c r="AZ174" s="767"/>
      <c r="BA174" s="767"/>
      <c r="BB174" s="767"/>
      <c r="BC174" s="767"/>
      <c r="BD174" s="767"/>
      <c r="BE174" s="767"/>
      <c r="BF174" s="767"/>
      <c r="BG174" s="767"/>
      <c r="BH174" s="767"/>
      <c r="BI174" s="767"/>
      <c r="BJ174" s="767"/>
      <c r="BK174" s="767"/>
      <c r="BL174" s="767"/>
      <c r="BM174" s="767"/>
      <c r="BN174" s="767"/>
      <c r="BO174" s="767"/>
      <c r="BP174" s="767"/>
      <c r="BQ174" s="767"/>
      <c r="BR174" s="767"/>
      <c r="BS174" s="767"/>
      <c r="BT174" s="767"/>
      <c r="BU174" s="767"/>
      <c r="BV174" s="767"/>
      <c r="BW174" s="767"/>
      <c r="BX174" s="767"/>
      <c r="BY174" s="767"/>
      <c r="BZ174" s="767"/>
      <c r="CA174" s="767"/>
    </row>
    <row r="175" spans="2:79" ht="17.100000000000001" customHeight="1" x14ac:dyDescent="0.15">
      <c r="B175" s="767"/>
      <c r="C175" s="767"/>
      <c r="D175" s="767"/>
      <c r="E175" s="767"/>
      <c r="F175" s="767"/>
      <c r="G175" s="767"/>
      <c r="H175" s="767"/>
      <c r="I175" s="767"/>
      <c r="J175" s="767"/>
      <c r="K175" s="767"/>
      <c r="L175" s="767"/>
      <c r="M175" s="767"/>
      <c r="N175" s="767"/>
      <c r="O175" s="767"/>
      <c r="P175" s="767"/>
      <c r="Q175" s="767"/>
      <c r="R175" s="767"/>
      <c r="S175" s="767"/>
      <c r="T175" s="767"/>
      <c r="U175" s="767"/>
      <c r="V175" s="767"/>
      <c r="W175" s="767"/>
      <c r="X175" s="767"/>
      <c r="Y175" s="767"/>
      <c r="Z175" s="767"/>
      <c r="AA175" s="767"/>
      <c r="AB175" s="767"/>
      <c r="AC175" s="767"/>
      <c r="AD175" s="767"/>
      <c r="AE175" s="767"/>
      <c r="AF175" s="767"/>
      <c r="AG175" s="767"/>
      <c r="AH175" s="767"/>
      <c r="AI175" s="767"/>
      <c r="AJ175" s="767"/>
      <c r="AK175" s="767"/>
      <c r="AL175" s="767"/>
      <c r="AM175" s="767"/>
      <c r="AN175" s="767"/>
      <c r="AO175" s="767"/>
      <c r="AP175" s="767"/>
      <c r="AQ175" s="767"/>
      <c r="AR175" s="767"/>
      <c r="AS175" s="767"/>
      <c r="AT175" s="767"/>
      <c r="AU175" s="767"/>
      <c r="AV175" s="767"/>
      <c r="AW175" s="767"/>
      <c r="AX175" s="767"/>
      <c r="AY175" s="767"/>
      <c r="AZ175" s="767"/>
      <c r="BA175" s="767"/>
      <c r="BB175" s="767"/>
      <c r="BC175" s="767"/>
      <c r="BD175" s="767"/>
      <c r="BE175" s="767"/>
      <c r="BF175" s="767"/>
      <c r="BG175" s="767"/>
      <c r="BH175" s="767"/>
      <c r="BI175" s="767"/>
      <c r="BJ175" s="767"/>
      <c r="BK175" s="767"/>
      <c r="BL175" s="767"/>
      <c r="BM175" s="767"/>
      <c r="BN175" s="767"/>
      <c r="BO175" s="767"/>
      <c r="BP175" s="767"/>
      <c r="BQ175" s="767"/>
      <c r="BR175" s="767"/>
      <c r="BS175" s="767"/>
      <c r="BT175" s="767"/>
      <c r="BU175" s="767"/>
      <c r="BV175" s="767"/>
      <c r="BW175" s="767"/>
      <c r="BX175" s="767"/>
      <c r="BY175" s="767"/>
      <c r="BZ175" s="767"/>
      <c r="CA175" s="767"/>
    </row>
    <row r="176" spans="2:79" ht="17.100000000000001" customHeight="1" x14ac:dyDescent="0.15">
      <c r="B176" s="767"/>
      <c r="C176" s="767"/>
      <c r="D176" s="767"/>
      <c r="E176" s="767"/>
      <c r="F176" s="767"/>
      <c r="G176" s="767"/>
      <c r="H176" s="767"/>
      <c r="I176" s="767"/>
      <c r="J176" s="767"/>
      <c r="K176" s="767"/>
      <c r="L176" s="767"/>
      <c r="M176" s="767"/>
      <c r="N176" s="767"/>
      <c r="O176" s="767"/>
      <c r="P176" s="767"/>
      <c r="Q176" s="767"/>
      <c r="R176" s="767"/>
      <c r="S176" s="767"/>
      <c r="T176" s="767"/>
      <c r="U176" s="767"/>
      <c r="V176" s="767"/>
      <c r="W176" s="767"/>
      <c r="X176" s="767"/>
      <c r="Y176" s="767"/>
      <c r="Z176" s="767"/>
      <c r="AA176" s="767"/>
      <c r="AB176" s="767"/>
      <c r="AC176" s="767"/>
      <c r="AD176" s="767"/>
      <c r="AE176" s="767"/>
      <c r="AF176" s="767"/>
      <c r="AG176" s="767"/>
      <c r="AH176" s="767"/>
      <c r="AI176" s="767"/>
      <c r="AJ176" s="767"/>
      <c r="AK176" s="767"/>
      <c r="AL176" s="767"/>
      <c r="AM176" s="767"/>
      <c r="AN176" s="767"/>
      <c r="AO176" s="767"/>
      <c r="AP176" s="767"/>
      <c r="AQ176" s="767"/>
      <c r="AR176" s="767"/>
      <c r="AS176" s="767"/>
      <c r="AT176" s="767"/>
      <c r="AU176" s="767"/>
      <c r="AV176" s="767"/>
      <c r="AW176" s="767"/>
      <c r="AX176" s="767"/>
      <c r="AY176" s="767"/>
      <c r="AZ176" s="767"/>
      <c r="BA176" s="767"/>
      <c r="BB176" s="767"/>
      <c r="BC176" s="767"/>
      <c r="BD176" s="767"/>
      <c r="BE176" s="767"/>
      <c r="BF176" s="767"/>
      <c r="BG176" s="767"/>
      <c r="BH176" s="767"/>
      <c r="BI176" s="767"/>
      <c r="BJ176" s="767"/>
      <c r="BK176" s="767"/>
      <c r="BL176" s="767"/>
      <c r="BM176" s="767"/>
      <c r="BN176" s="767"/>
      <c r="BO176" s="767"/>
      <c r="BP176" s="767"/>
      <c r="BQ176" s="767"/>
      <c r="BR176" s="767"/>
      <c r="BS176" s="767"/>
      <c r="BT176" s="767"/>
      <c r="BU176" s="767"/>
      <c r="BV176" s="767"/>
      <c r="BW176" s="767"/>
      <c r="BX176" s="767"/>
      <c r="BY176" s="767"/>
      <c r="BZ176" s="767"/>
      <c r="CA176" s="767"/>
    </row>
    <row r="177" spans="2:79" ht="17.100000000000001" customHeight="1" x14ac:dyDescent="0.15">
      <c r="B177" s="767"/>
      <c r="C177" s="767"/>
      <c r="D177" s="767"/>
      <c r="E177" s="767"/>
      <c r="F177" s="767"/>
      <c r="G177" s="767"/>
      <c r="H177" s="767"/>
      <c r="I177" s="767"/>
      <c r="J177" s="767"/>
      <c r="K177" s="767"/>
      <c r="L177" s="767"/>
      <c r="M177" s="767"/>
      <c r="N177" s="767"/>
      <c r="O177" s="767"/>
      <c r="P177" s="767"/>
      <c r="Q177" s="767"/>
      <c r="R177" s="767"/>
      <c r="S177" s="767"/>
      <c r="T177" s="767"/>
      <c r="U177" s="767"/>
      <c r="V177" s="767"/>
      <c r="W177" s="767"/>
      <c r="X177" s="767"/>
      <c r="Y177" s="767"/>
      <c r="Z177" s="767"/>
      <c r="AA177" s="767"/>
      <c r="AB177" s="767"/>
      <c r="AC177" s="767"/>
      <c r="AD177" s="767"/>
      <c r="AE177" s="767"/>
      <c r="AF177" s="767"/>
      <c r="AG177" s="767"/>
      <c r="AH177" s="767"/>
      <c r="AI177" s="767"/>
      <c r="AJ177" s="767"/>
      <c r="AK177" s="767"/>
      <c r="AL177" s="767"/>
      <c r="AM177" s="767"/>
      <c r="AN177" s="767"/>
      <c r="AO177" s="767"/>
      <c r="AP177" s="767"/>
      <c r="AQ177" s="767"/>
      <c r="AR177" s="767"/>
      <c r="AS177" s="767"/>
      <c r="AT177" s="767"/>
      <c r="AU177" s="767"/>
      <c r="AV177" s="767"/>
      <c r="AW177" s="767"/>
      <c r="AX177" s="767"/>
      <c r="AY177" s="767"/>
      <c r="AZ177" s="767"/>
      <c r="BA177" s="767"/>
      <c r="BB177" s="767"/>
      <c r="BC177" s="767"/>
      <c r="BD177" s="767"/>
      <c r="BE177" s="767"/>
      <c r="BF177" s="767"/>
      <c r="BG177" s="767"/>
      <c r="BH177" s="767"/>
      <c r="BI177" s="767"/>
      <c r="BJ177" s="767"/>
      <c r="BK177" s="767"/>
      <c r="BL177" s="767"/>
      <c r="BM177" s="767"/>
      <c r="BN177" s="767"/>
      <c r="BO177" s="767"/>
      <c r="BP177" s="767"/>
      <c r="BQ177" s="767"/>
      <c r="BR177" s="767"/>
      <c r="BS177" s="767"/>
      <c r="BT177" s="767"/>
      <c r="BU177" s="767"/>
      <c r="BV177" s="767"/>
      <c r="BW177" s="767"/>
      <c r="BX177" s="767"/>
      <c r="BY177" s="767"/>
      <c r="BZ177" s="767"/>
      <c r="CA177" s="767"/>
    </row>
    <row r="178" spans="2:79" ht="17.100000000000001" customHeight="1" x14ac:dyDescent="0.15">
      <c r="B178" s="767"/>
      <c r="C178" s="767"/>
      <c r="D178" s="767"/>
      <c r="E178" s="767"/>
      <c r="F178" s="767"/>
      <c r="G178" s="767"/>
      <c r="H178" s="767"/>
      <c r="I178" s="767"/>
      <c r="J178" s="767"/>
      <c r="K178" s="767"/>
      <c r="L178" s="767"/>
      <c r="M178" s="767"/>
      <c r="N178" s="767"/>
      <c r="O178" s="767"/>
      <c r="P178" s="767"/>
      <c r="Q178" s="767"/>
      <c r="R178" s="767"/>
      <c r="S178" s="767"/>
      <c r="T178" s="767"/>
      <c r="U178" s="767"/>
      <c r="V178" s="767"/>
      <c r="W178" s="767"/>
      <c r="X178" s="767"/>
      <c r="Y178" s="767"/>
      <c r="Z178" s="767"/>
      <c r="AA178" s="767"/>
      <c r="AB178" s="767"/>
      <c r="AC178" s="767"/>
      <c r="AD178" s="767"/>
      <c r="AE178" s="767"/>
      <c r="AF178" s="767"/>
      <c r="AG178" s="767"/>
      <c r="AH178" s="767"/>
      <c r="AI178" s="767"/>
      <c r="AJ178" s="767"/>
      <c r="AK178" s="767"/>
      <c r="AL178" s="767"/>
      <c r="AM178" s="767"/>
      <c r="AN178" s="767"/>
      <c r="AO178" s="767"/>
      <c r="AP178" s="767"/>
      <c r="AQ178" s="767"/>
      <c r="AR178" s="767"/>
      <c r="AS178" s="767"/>
      <c r="AT178" s="767"/>
      <c r="AU178" s="767"/>
      <c r="AV178" s="767"/>
      <c r="AW178" s="767"/>
      <c r="AX178" s="767"/>
      <c r="AY178" s="767"/>
      <c r="AZ178" s="767"/>
      <c r="BA178" s="767"/>
      <c r="BB178" s="767"/>
      <c r="BC178" s="767"/>
      <c r="BD178" s="767"/>
      <c r="BE178" s="767"/>
      <c r="BF178" s="767"/>
      <c r="BG178" s="767"/>
      <c r="BH178" s="767"/>
      <c r="BI178" s="767"/>
      <c r="BJ178" s="767"/>
      <c r="BK178" s="767"/>
      <c r="BL178" s="767"/>
      <c r="BM178" s="767"/>
      <c r="BN178" s="767"/>
      <c r="BO178" s="767"/>
      <c r="BP178" s="767"/>
      <c r="BQ178" s="767"/>
      <c r="BR178" s="767"/>
      <c r="BS178" s="767"/>
      <c r="BT178" s="767"/>
      <c r="BU178" s="767"/>
      <c r="BV178" s="767"/>
      <c r="BW178" s="767"/>
      <c r="BX178" s="767"/>
      <c r="BY178" s="767"/>
      <c r="BZ178" s="767"/>
      <c r="CA178" s="767"/>
    </row>
    <row r="179" spans="2:79" ht="17.100000000000001" customHeight="1" x14ac:dyDescent="0.15">
      <c r="B179" s="767"/>
      <c r="C179" s="767"/>
      <c r="D179" s="767"/>
      <c r="E179" s="767"/>
      <c r="F179" s="767"/>
      <c r="G179" s="767"/>
      <c r="H179" s="767"/>
      <c r="I179" s="767"/>
      <c r="J179" s="767"/>
      <c r="K179" s="767"/>
      <c r="L179" s="767"/>
      <c r="M179" s="767"/>
      <c r="N179" s="767"/>
      <c r="O179" s="767"/>
      <c r="P179" s="767"/>
      <c r="Q179" s="767"/>
      <c r="R179" s="767"/>
      <c r="S179" s="767"/>
      <c r="T179" s="767"/>
      <c r="U179" s="767"/>
      <c r="V179" s="767"/>
      <c r="W179" s="767"/>
      <c r="X179" s="767"/>
      <c r="Y179" s="767"/>
      <c r="Z179" s="767"/>
      <c r="AA179" s="767"/>
      <c r="AB179" s="767"/>
      <c r="AC179" s="767"/>
      <c r="AD179" s="767"/>
      <c r="AE179" s="767"/>
      <c r="AF179" s="767"/>
      <c r="AG179" s="767"/>
      <c r="AH179" s="767"/>
      <c r="AI179" s="767"/>
      <c r="AJ179" s="767"/>
      <c r="AK179" s="767"/>
      <c r="AL179" s="767"/>
      <c r="AM179" s="767"/>
      <c r="AN179" s="767"/>
      <c r="AO179" s="767"/>
      <c r="AP179" s="767"/>
      <c r="AQ179" s="767"/>
      <c r="AR179" s="767"/>
      <c r="AS179" s="767"/>
      <c r="AT179" s="767"/>
      <c r="AU179" s="767"/>
      <c r="AV179" s="767"/>
      <c r="AW179" s="767"/>
      <c r="AX179" s="767"/>
      <c r="AY179" s="767"/>
      <c r="AZ179" s="767"/>
      <c r="BA179" s="767"/>
      <c r="BB179" s="767"/>
      <c r="BC179" s="767"/>
      <c r="BD179" s="767"/>
      <c r="BE179" s="767"/>
      <c r="BF179" s="767"/>
      <c r="BG179" s="767"/>
      <c r="BH179" s="767"/>
      <c r="BI179" s="767"/>
      <c r="BJ179" s="767"/>
      <c r="BK179" s="767"/>
      <c r="BL179" s="767"/>
      <c r="BM179" s="767"/>
      <c r="BN179" s="767"/>
      <c r="BO179" s="767"/>
      <c r="BP179" s="767"/>
      <c r="BQ179" s="767"/>
      <c r="BR179" s="767"/>
      <c r="BS179" s="767"/>
      <c r="BT179" s="767"/>
      <c r="BU179" s="767"/>
      <c r="BV179" s="767"/>
      <c r="BW179" s="767"/>
      <c r="BX179" s="767"/>
      <c r="BY179" s="767"/>
      <c r="BZ179" s="767"/>
      <c r="CA179" s="767"/>
    </row>
    <row r="180" spans="2:79" ht="17.100000000000001" customHeight="1" x14ac:dyDescent="0.15">
      <c r="B180" s="767"/>
      <c r="C180" s="767"/>
      <c r="D180" s="767"/>
      <c r="E180" s="767"/>
      <c r="F180" s="767"/>
      <c r="G180" s="767"/>
      <c r="H180" s="767"/>
      <c r="I180" s="767"/>
      <c r="J180" s="767"/>
      <c r="K180" s="767"/>
      <c r="L180" s="767"/>
      <c r="M180" s="767"/>
      <c r="N180" s="767"/>
      <c r="O180" s="767"/>
      <c r="P180" s="767"/>
      <c r="Q180" s="767"/>
      <c r="R180" s="767"/>
      <c r="S180" s="767"/>
      <c r="T180" s="767"/>
      <c r="U180" s="767"/>
      <c r="V180" s="767"/>
      <c r="W180" s="767"/>
      <c r="X180" s="767"/>
      <c r="Y180" s="767"/>
      <c r="Z180" s="767"/>
      <c r="AA180" s="767"/>
      <c r="AB180" s="767"/>
      <c r="AC180" s="767"/>
      <c r="AD180" s="767"/>
      <c r="AE180" s="767"/>
      <c r="AF180" s="767"/>
      <c r="AG180" s="767"/>
      <c r="AH180" s="767"/>
      <c r="AI180" s="767"/>
      <c r="AJ180" s="767"/>
      <c r="AK180" s="767"/>
      <c r="AL180" s="767"/>
      <c r="AM180" s="767"/>
      <c r="AN180" s="767"/>
      <c r="AO180" s="767"/>
      <c r="AP180" s="767"/>
      <c r="AQ180" s="767"/>
      <c r="AR180" s="767"/>
      <c r="AS180" s="767"/>
      <c r="AT180" s="767"/>
      <c r="AU180" s="767"/>
      <c r="AV180" s="767"/>
      <c r="AW180" s="767"/>
      <c r="AX180" s="767"/>
      <c r="AY180" s="767"/>
      <c r="AZ180" s="767"/>
      <c r="BA180" s="767"/>
      <c r="BB180" s="767"/>
      <c r="BC180" s="767"/>
      <c r="BD180" s="767"/>
      <c r="BE180" s="767"/>
      <c r="BF180" s="767"/>
      <c r="BG180" s="767"/>
      <c r="BH180" s="767"/>
      <c r="BI180" s="767"/>
      <c r="BJ180" s="767"/>
      <c r="BK180" s="767"/>
      <c r="BL180" s="767"/>
      <c r="BM180" s="767"/>
      <c r="BN180" s="767"/>
      <c r="BO180" s="767"/>
      <c r="BP180" s="767"/>
      <c r="BQ180" s="767"/>
      <c r="BR180" s="767"/>
      <c r="BS180" s="767"/>
      <c r="BT180" s="767"/>
      <c r="BU180" s="767"/>
      <c r="BV180" s="767"/>
      <c r="BW180" s="767"/>
      <c r="BX180" s="767"/>
      <c r="BY180" s="767"/>
      <c r="BZ180" s="767"/>
      <c r="CA180" s="767"/>
    </row>
    <row r="181" spans="2:79" ht="17.100000000000001" customHeight="1" x14ac:dyDescent="0.15">
      <c r="B181" s="767"/>
      <c r="C181" s="767"/>
      <c r="D181" s="767"/>
      <c r="E181" s="767"/>
      <c r="F181" s="767"/>
      <c r="G181" s="767"/>
      <c r="H181" s="767"/>
      <c r="I181" s="767"/>
      <c r="J181" s="767"/>
      <c r="K181" s="767"/>
      <c r="L181" s="767"/>
      <c r="M181" s="767"/>
      <c r="N181" s="767"/>
      <c r="O181" s="767"/>
      <c r="P181" s="767"/>
      <c r="Q181" s="767"/>
      <c r="R181" s="767"/>
      <c r="S181" s="767"/>
      <c r="T181" s="767"/>
      <c r="U181" s="767"/>
      <c r="V181" s="767"/>
      <c r="W181" s="767"/>
      <c r="X181" s="767"/>
      <c r="Y181" s="767"/>
      <c r="Z181" s="767"/>
      <c r="AA181" s="767"/>
      <c r="AB181" s="767"/>
      <c r="AC181" s="767"/>
      <c r="AD181" s="767"/>
      <c r="AE181" s="767"/>
      <c r="AF181" s="767"/>
      <c r="AG181" s="767"/>
      <c r="AH181" s="767"/>
      <c r="AI181" s="767"/>
      <c r="AJ181" s="767"/>
      <c r="AK181" s="767"/>
      <c r="AL181" s="767"/>
      <c r="AM181" s="767"/>
      <c r="AN181" s="767"/>
      <c r="AO181" s="767"/>
      <c r="AP181" s="767"/>
      <c r="AQ181" s="767"/>
      <c r="AR181" s="767"/>
      <c r="AS181" s="767"/>
      <c r="AT181" s="767"/>
      <c r="AU181" s="767"/>
      <c r="AV181" s="767"/>
      <c r="AW181" s="767"/>
      <c r="AX181" s="767"/>
      <c r="AY181" s="767"/>
      <c r="AZ181" s="767"/>
      <c r="BA181" s="767"/>
      <c r="BB181" s="767"/>
      <c r="BC181" s="767"/>
      <c r="BD181" s="767"/>
      <c r="BE181" s="767"/>
      <c r="BF181" s="767"/>
      <c r="BG181" s="767"/>
      <c r="BH181" s="767"/>
      <c r="BI181" s="767"/>
      <c r="BJ181" s="767"/>
      <c r="BK181" s="767"/>
      <c r="BL181" s="767"/>
      <c r="BM181" s="767"/>
      <c r="BN181" s="767"/>
      <c r="BO181" s="767"/>
      <c r="BP181" s="767"/>
      <c r="BQ181" s="767"/>
      <c r="BR181" s="767"/>
      <c r="BS181" s="767"/>
      <c r="BT181" s="767"/>
      <c r="BU181" s="767"/>
      <c r="BV181" s="767"/>
      <c r="BW181" s="767"/>
      <c r="BX181" s="767"/>
      <c r="BY181" s="767"/>
      <c r="BZ181" s="767"/>
      <c r="CA181" s="767"/>
    </row>
    <row r="182" spans="2:79" ht="17.100000000000001" customHeight="1" x14ac:dyDescent="0.15">
      <c r="B182" s="767"/>
      <c r="C182" s="767"/>
      <c r="D182" s="767"/>
      <c r="E182" s="767"/>
      <c r="F182" s="767"/>
      <c r="G182" s="767"/>
      <c r="H182" s="767"/>
      <c r="I182" s="767"/>
      <c r="J182" s="767"/>
      <c r="K182" s="767"/>
      <c r="L182" s="767"/>
      <c r="M182" s="767"/>
      <c r="N182" s="767"/>
      <c r="O182" s="767"/>
      <c r="P182" s="767"/>
      <c r="Q182" s="767"/>
      <c r="R182" s="767"/>
      <c r="S182" s="767"/>
      <c r="T182" s="767"/>
      <c r="U182" s="767"/>
      <c r="V182" s="767"/>
      <c r="W182" s="767"/>
      <c r="X182" s="767"/>
      <c r="Y182" s="767"/>
      <c r="Z182" s="767"/>
      <c r="AA182" s="767"/>
      <c r="AB182" s="767"/>
      <c r="AC182" s="767"/>
      <c r="AD182" s="767"/>
      <c r="AE182" s="767"/>
      <c r="AF182" s="767"/>
      <c r="AG182" s="767"/>
      <c r="AH182" s="767"/>
      <c r="AI182" s="767"/>
      <c r="AJ182" s="767"/>
      <c r="AK182" s="767"/>
      <c r="AL182" s="767"/>
      <c r="AM182" s="767"/>
      <c r="AN182" s="767"/>
      <c r="AO182" s="767"/>
      <c r="AP182" s="767"/>
      <c r="AQ182" s="767"/>
      <c r="AR182" s="767"/>
      <c r="AS182" s="767"/>
      <c r="AT182" s="767"/>
      <c r="AU182" s="767"/>
      <c r="AV182" s="767"/>
      <c r="AW182" s="767"/>
      <c r="AX182" s="767"/>
      <c r="AY182" s="767"/>
      <c r="AZ182" s="767"/>
      <c r="BA182" s="767"/>
      <c r="BB182" s="767"/>
      <c r="BC182" s="767"/>
      <c r="BD182" s="767"/>
      <c r="BE182" s="767"/>
      <c r="BF182" s="767"/>
      <c r="BG182" s="767"/>
      <c r="BH182" s="767"/>
      <c r="BI182" s="767"/>
      <c r="BJ182" s="767"/>
      <c r="BK182" s="767"/>
      <c r="BL182" s="767"/>
      <c r="BM182" s="767"/>
      <c r="BN182" s="767"/>
      <c r="BO182" s="767"/>
      <c r="BP182" s="767"/>
      <c r="BQ182" s="767"/>
      <c r="BR182" s="767"/>
      <c r="BS182" s="767"/>
      <c r="BT182" s="767"/>
      <c r="BU182" s="767"/>
      <c r="BV182" s="767"/>
      <c r="BW182" s="767"/>
      <c r="BX182" s="767"/>
      <c r="BY182" s="767"/>
      <c r="BZ182" s="767"/>
      <c r="CA182" s="767"/>
    </row>
    <row r="183" spans="2:79" ht="17.100000000000001" customHeight="1" x14ac:dyDescent="0.15">
      <c r="B183" s="767"/>
      <c r="C183" s="767"/>
      <c r="D183" s="767"/>
      <c r="E183" s="767"/>
      <c r="F183" s="767"/>
      <c r="G183" s="767"/>
      <c r="H183" s="767"/>
      <c r="I183" s="767"/>
      <c r="J183" s="767"/>
      <c r="K183" s="767"/>
      <c r="L183" s="767"/>
      <c r="M183" s="767"/>
      <c r="N183" s="767"/>
      <c r="O183" s="767"/>
      <c r="P183" s="767"/>
      <c r="Q183" s="767"/>
      <c r="R183" s="767"/>
      <c r="S183" s="767"/>
      <c r="T183" s="767"/>
      <c r="U183" s="767"/>
      <c r="V183" s="767"/>
      <c r="W183" s="767"/>
      <c r="X183" s="767"/>
      <c r="Y183" s="767"/>
      <c r="Z183" s="767"/>
      <c r="AA183" s="767"/>
      <c r="AB183" s="767"/>
      <c r="AC183" s="767"/>
      <c r="AD183" s="767"/>
      <c r="AE183" s="767"/>
      <c r="AF183" s="767"/>
      <c r="AG183" s="767"/>
      <c r="AH183" s="767"/>
      <c r="AI183" s="767"/>
      <c r="AJ183" s="767"/>
      <c r="AK183" s="767"/>
      <c r="AL183" s="767"/>
      <c r="AM183" s="767"/>
      <c r="AN183" s="767"/>
      <c r="AO183" s="767"/>
      <c r="AP183" s="767"/>
      <c r="AQ183" s="767"/>
      <c r="AR183" s="767"/>
      <c r="AS183" s="767"/>
      <c r="AT183" s="767"/>
      <c r="AU183" s="767"/>
      <c r="AV183" s="767"/>
      <c r="AW183" s="767"/>
      <c r="AX183" s="767"/>
      <c r="AY183" s="767"/>
      <c r="AZ183" s="767"/>
      <c r="BA183" s="767"/>
      <c r="BB183" s="767"/>
      <c r="BC183" s="767"/>
      <c r="BD183" s="767"/>
      <c r="BE183" s="767"/>
      <c r="BF183" s="767"/>
      <c r="BG183" s="767"/>
      <c r="BH183" s="767"/>
      <c r="BI183" s="767"/>
      <c r="BJ183" s="767"/>
      <c r="BK183" s="767"/>
      <c r="BL183" s="767"/>
      <c r="BM183" s="767"/>
      <c r="BN183" s="767"/>
      <c r="BO183" s="767"/>
      <c r="BP183" s="767"/>
      <c r="BQ183" s="767"/>
      <c r="BR183" s="767"/>
      <c r="BS183" s="767"/>
      <c r="BT183" s="767"/>
      <c r="BU183" s="767"/>
      <c r="BV183" s="767"/>
      <c r="BW183" s="767"/>
      <c r="BX183" s="767"/>
      <c r="BY183" s="767"/>
      <c r="BZ183" s="767"/>
      <c r="CA183" s="767"/>
    </row>
    <row r="184" spans="2:79" ht="17.100000000000001" customHeight="1" x14ac:dyDescent="0.15">
      <c r="B184" s="767"/>
      <c r="C184" s="767"/>
      <c r="D184" s="767"/>
      <c r="E184" s="767"/>
      <c r="F184" s="767"/>
      <c r="G184" s="767"/>
      <c r="H184" s="767"/>
      <c r="I184" s="767"/>
      <c r="J184" s="767"/>
      <c r="K184" s="767"/>
      <c r="L184" s="767"/>
      <c r="M184" s="767"/>
      <c r="N184" s="767"/>
      <c r="O184" s="767"/>
      <c r="P184" s="767"/>
      <c r="Q184" s="767"/>
      <c r="R184" s="767"/>
      <c r="S184" s="767"/>
      <c r="T184" s="767"/>
      <c r="U184" s="767"/>
      <c r="V184" s="767"/>
      <c r="W184" s="767"/>
      <c r="X184" s="767"/>
      <c r="Y184" s="767"/>
      <c r="Z184" s="767"/>
      <c r="AA184" s="767"/>
      <c r="AB184" s="767"/>
      <c r="AC184" s="767"/>
      <c r="AD184" s="767"/>
      <c r="AE184" s="767"/>
      <c r="AF184" s="767"/>
      <c r="AG184" s="767"/>
      <c r="AH184" s="767"/>
      <c r="AI184" s="767"/>
      <c r="AJ184" s="767"/>
      <c r="AK184" s="767"/>
      <c r="AL184" s="767"/>
      <c r="AM184" s="767"/>
      <c r="AN184" s="767"/>
      <c r="AO184" s="767"/>
      <c r="AP184" s="767"/>
      <c r="AQ184" s="767"/>
      <c r="AR184" s="767"/>
      <c r="AS184" s="767"/>
      <c r="AT184" s="767"/>
      <c r="AU184" s="767"/>
      <c r="AV184" s="767"/>
      <c r="AW184" s="767"/>
      <c r="AX184" s="767"/>
      <c r="AY184" s="767"/>
      <c r="AZ184" s="767"/>
      <c r="BA184" s="767"/>
      <c r="BB184" s="767"/>
      <c r="BC184" s="767"/>
      <c r="BD184" s="767"/>
      <c r="BE184" s="767"/>
      <c r="BF184" s="767"/>
      <c r="BG184" s="767"/>
      <c r="BH184" s="767"/>
      <c r="BI184" s="767"/>
      <c r="BJ184" s="767"/>
      <c r="BK184" s="767"/>
      <c r="BL184" s="767"/>
      <c r="BM184" s="767"/>
      <c r="BN184" s="767"/>
      <c r="BO184" s="767"/>
      <c r="BP184" s="767"/>
      <c r="BQ184" s="767"/>
      <c r="BR184" s="767"/>
      <c r="BS184" s="767"/>
      <c r="BT184" s="767"/>
      <c r="BU184" s="767"/>
      <c r="BV184" s="767"/>
      <c r="BW184" s="767"/>
      <c r="BX184" s="767"/>
      <c r="BY184" s="767"/>
      <c r="BZ184" s="767"/>
      <c r="CA184" s="767"/>
    </row>
    <row r="185" spans="2:79" ht="17.100000000000001" customHeight="1" x14ac:dyDescent="0.15">
      <c r="B185" s="767"/>
      <c r="C185" s="767"/>
      <c r="D185" s="767"/>
      <c r="E185" s="767"/>
      <c r="F185" s="767"/>
      <c r="G185" s="767"/>
      <c r="H185" s="767"/>
      <c r="I185" s="767"/>
      <c r="J185" s="767"/>
      <c r="K185" s="767"/>
      <c r="L185" s="767"/>
      <c r="M185" s="767"/>
      <c r="N185" s="767"/>
      <c r="O185" s="767"/>
      <c r="P185" s="767"/>
      <c r="Q185" s="767"/>
      <c r="R185" s="767"/>
      <c r="S185" s="767"/>
      <c r="T185" s="767"/>
      <c r="U185" s="767"/>
      <c r="V185" s="767"/>
      <c r="W185" s="767"/>
      <c r="X185" s="767"/>
      <c r="Y185" s="767"/>
      <c r="Z185" s="767"/>
      <c r="AA185" s="767"/>
      <c r="AB185" s="767"/>
      <c r="AC185" s="767"/>
      <c r="AD185" s="767"/>
      <c r="AE185" s="767"/>
      <c r="AF185" s="767"/>
      <c r="AG185" s="767"/>
      <c r="AH185" s="767"/>
      <c r="AI185" s="767"/>
      <c r="AJ185" s="767"/>
      <c r="AK185" s="767"/>
      <c r="AL185" s="767"/>
      <c r="AM185" s="767"/>
      <c r="AN185" s="767"/>
      <c r="AO185" s="767"/>
      <c r="AP185" s="767"/>
      <c r="AQ185" s="767"/>
      <c r="AR185" s="767"/>
      <c r="AS185" s="767"/>
      <c r="AT185" s="767"/>
      <c r="AU185" s="767"/>
      <c r="AV185" s="767"/>
      <c r="AW185" s="767"/>
      <c r="AX185" s="767"/>
      <c r="AY185" s="767"/>
      <c r="AZ185" s="767"/>
      <c r="BA185" s="767"/>
      <c r="BB185" s="767"/>
      <c r="BC185" s="767"/>
      <c r="BD185" s="767"/>
      <c r="BE185" s="767"/>
      <c r="BF185" s="767"/>
      <c r="BG185" s="767"/>
      <c r="BH185" s="767"/>
      <c r="BI185" s="767"/>
      <c r="BJ185" s="767"/>
      <c r="BK185" s="767"/>
      <c r="BL185" s="767"/>
      <c r="BM185" s="767"/>
      <c r="BN185" s="767"/>
      <c r="BO185" s="767"/>
      <c r="BP185" s="767"/>
      <c r="BQ185" s="767"/>
      <c r="BR185" s="767"/>
      <c r="BS185" s="767"/>
      <c r="BT185" s="767"/>
      <c r="BU185" s="767"/>
      <c r="BV185" s="767"/>
      <c r="BW185" s="767"/>
      <c r="BX185" s="767"/>
      <c r="BY185" s="767"/>
      <c r="BZ185" s="767"/>
      <c r="CA185" s="767"/>
    </row>
    <row r="186" spans="2:79" ht="17.100000000000001" customHeight="1" x14ac:dyDescent="0.15">
      <c r="B186" s="767"/>
      <c r="C186" s="767"/>
      <c r="D186" s="767"/>
      <c r="E186" s="767"/>
      <c r="F186" s="767"/>
      <c r="G186" s="767"/>
      <c r="H186" s="767"/>
      <c r="I186" s="767"/>
      <c r="J186" s="767"/>
      <c r="K186" s="767"/>
      <c r="L186" s="767"/>
      <c r="M186" s="767"/>
      <c r="N186" s="767"/>
      <c r="O186" s="767"/>
      <c r="P186" s="767"/>
      <c r="Q186" s="767"/>
      <c r="R186" s="767"/>
      <c r="S186" s="767"/>
      <c r="T186" s="767"/>
      <c r="U186" s="767"/>
      <c r="V186" s="767"/>
      <c r="W186" s="767"/>
      <c r="X186" s="767"/>
      <c r="Y186" s="767"/>
      <c r="Z186" s="767"/>
      <c r="AA186" s="767"/>
      <c r="AB186" s="767"/>
      <c r="AC186" s="767"/>
      <c r="AD186" s="767"/>
      <c r="AE186" s="767"/>
      <c r="AF186" s="767"/>
      <c r="AG186" s="767"/>
      <c r="AH186" s="767"/>
      <c r="AI186" s="767"/>
      <c r="AJ186" s="767"/>
      <c r="AK186" s="767"/>
      <c r="AL186" s="767"/>
      <c r="AM186" s="767"/>
      <c r="AN186" s="767"/>
      <c r="AO186" s="767"/>
      <c r="AP186" s="767"/>
      <c r="AQ186" s="767"/>
      <c r="AR186" s="767"/>
      <c r="AS186" s="767"/>
      <c r="AT186" s="767"/>
      <c r="AU186" s="767"/>
      <c r="AV186" s="767"/>
      <c r="AW186" s="767"/>
      <c r="AX186" s="767"/>
      <c r="AY186" s="767"/>
      <c r="AZ186" s="767"/>
      <c r="BA186" s="767"/>
      <c r="BB186" s="767"/>
      <c r="BC186" s="767"/>
      <c r="BD186" s="767"/>
      <c r="BE186" s="767"/>
      <c r="BF186" s="767"/>
      <c r="BG186" s="767"/>
      <c r="BH186" s="767"/>
      <c r="BI186" s="767"/>
      <c r="BJ186" s="767"/>
      <c r="BK186" s="767"/>
      <c r="BL186" s="767"/>
      <c r="BM186" s="767"/>
      <c r="BN186" s="767"/>
      <c r="BO186" s="767"/>
      <c r="BP186" s="767"/>
      <c r="BQ186" s="767"/>
      <c r="BR186" s="767"/>
      <c r="BS186" s="767"/>
      <c r="BT186" s="767"/>
      <c r="BU186" s="767"/>
      <c r="BV186" s="767"/>
      <c r="BW186" s="767"/>
      <c r="BX186" s="767"/>
      <c r="BY186" s="767"/>
      <c r="BZ186" s="767"/>
      <c r="CA186" s="767"/>
    </row>
    <row r="187" spans="2:79" ht="17.100000000000001" customHeight="1" x14ac:dyDescent="0.15">
      <c r="B187" s="767"/>
      <c r="C187" s="767"/>
      <c r="D187" s="767"/>
      <c r="E187" s="767"/>
      <c r="F187" s="767"/>
      <c r="G187" s="767"/>
      <c r="H187" s="767"/>
      <c r="I187" s="767"/>
      <c r="J187" s="767"/>
      <c r="K187" s="767"/>
      <c r="L187" s="767"/>
      <c r="M187" s="767"/>
      <c r="N187" s="767"/>
      <c r="O187" s="767"/>
      <c r="P187" s="767"/>
      <c r="Q187" s="767"/>
      <c r="R187" s="767"/>
      <c r="S187" s="767"/>
      <c r="T187" s="767"/>
      <c r="U187" s="767"/>
      <c r="V187" s="767"/>
      <c r="W187" s="767"/>
      <c r="X187" s="767"/>
      <c r="Y187" s="767"/>
      <c r="Z187" s="767"/>
      <c r="AA187" s="767"/>
      <c r="AB187" s="767"/>
      <c r="AC187" s="767"/>
      <c r="AD187" s="767"/>
      <c r="AE187" s="767"/>
      <c r="AF187" s="767"/>
      <c r="AG187" s="767"/>
      <c r="AH187" s="767"/>
      <c r="AI187" s="767"/>
      <c r="AJ187" s="767"/>
      <c r="AK187" s="767"/>
      <c r="AL187" s="767"/>
      <c r="AM187" s="767"/>
      <c r="AN187" s="767"/>
      <c r="AO187" s="767"/>
      <c r="AP187" s="767"/>
      <c r="AQ187" s="767"/>
      <c r="AR187" s="767"/>
      <c r="AS187" s="767"/>
      <c r="AT187" s="767"/>
      <c r="AU187" s="767"/>
      <c r="AV187" s="767"/>
      <c r="AW187" s="767"/>
      <c r="AX187" s="767"/>
      <c r="AY187" s="767"/>
      <c r="AZ187" s="767"/>
      <c r="BA187" s="767"/>
      <c r="BB187" s="767"/>
      <c r="BC187" s="767"/>
      <c r="BD187" s="767"/>
      <c r="BE187" s="767"/>
      <c r="BF187" s="767"/>
      <c r="BG187" s="767"/>
      <c r="BH187" s="767"/>
      <c r="BI187" s="767"/>
      <c r="BJ187" s="767"/>
      <c r="BK187" s="767"/>
      <c r="BL187" s="767"/>
      <c r="BM187" s="767"/>
      <c r="BN187" s="767"/>
      <c r="BO187" s="767"/>
      <c r="BP187" s="767"/>
      <c r="BQ187" s="767"/>
      <c r="BR187" s="767"/>
      <c r="BS187" s="767"/>
      <c r="BT187" s="767"/>
      <c r="BU187" s="767"/>
      <c r="BV187" s="767"/>
      <c r="BW187" s="767"/>
      <c r="BX187" s="767"/>
      <c r="BY187" s="767"/>
      <c r="BZ187" s="767"/>
      <c r="CA187" s="767"/>
    </row>
    <row r="188" spans="2:79" ht="17.100000000000001" customHeight="1" x14ac:dyDescent="0.15">
      <c r="B188" s="767"/>
      <c r="C188" s="767"/>
      <c r="D188" s="767"/>
      <c r="E188" s="767"/>
      <c r="F188" s="767"/>
      <c r="G188" s="767"/>
      <c r="H188" s="767"/>
      <c r="I188" s="767"/>
      <c r="J188" s="767"/>
      <c r="K188" s="767"/>
      <c r="L188" s="767"/>
      <c r="M188" s="767"/>
      <c r="N188" s="767"/>
      <c r="O188" s="767"/>
      <c r="P188" s="767"/>
      <c r="Q188" s="767"/>
      <c r="R188" s="767"/>
      <c r="S188" s="767"/>
      <c r="T188" s="767"/>
      <c r="U188" s="767"/>
      <c r="V188" s="767"/>
      <c r="W188" s="767"/>
      <c r="X188" s="767"/>
      <c r="Y188" s="767"/>
      <c r="Z188" s="767"/>
      <c r="AA188" s="767"/>
      <c r="AB188" s="767"/>
      <c r="AC188" s="767"/>
      <c r="AD188" s="767"/>
      <c r="AE188" s="767"/>
      <c r="AF188" s="767"/>
      <c r="AG188" s="767"/>
      <c r="AH188" s="767"/>
      <c r="AI188" s="767"/>
      <c r="AJ188" s="767"/>
      <c r="AK188" s="767"/>
      <c r="AL188" s="767"/>
      <c r="AM188" s="767"/>
      <c r="AN188" s="767"/>
      <c r="AO188" s="767"/>
      <c r="AP188" s="767"/>
      <c r="AQ188" s="767"/>
      <c r="AR188" s="767"/>
      <c r="AS188" s="767"/>
      <c r="AT188" s="767"/>
      <c r="AU188" s="767"/>
      <c r="AV188" s="767"/>
      <c r="AW188" s="767"/>
      <c r="AX188" s="767"/>
      <c r="AY188" s="767"/>
      <c r="AZ188" s="767"/>
      <c r="BA188" s="767"/>
      <c r="BB188" s="767"/>
      <c r="BC188" s="767"/>
      <c r="BD188" s="767"/>
      <c r="BE188" s="767"/>
      <c r="BF188" s="767"/>
      <c r="BG188" s="767"/>
      <c r="BH188" s="767"/>
      <c r="BI188" s="767"/>
      <c r="BJ188" s="767"/>
      <c r="BK188" s="767"/>
      <c r="BL188" s="767"/>
      <c r="BM188" s="767"/>
      <c r="BN188" s="767"/>
      <c r="BO188" s="767"/>
      <c r="BP188" s="767"/>
      <c r="BQ188" s="767"/>
      <c r="BR188" s="767"/>
      <c r="BS188" s="767"/>
      <c r="BT188" s="767"/>
      <c r="BU188" s="767"/>
      <c r="BV188" s="767"/>
      <c r="BW188" s="767"/>
      <c r="BX188" s="767"/>
      <c r="BY188" s="767"/>
      <c r="BZ188" s="767"/>
      <c r="CA188" s="767"/>
    </row>
    <row r="189" spans="2:79" ht="17.100000000000001" customHeight="1" x14ac:dyDescent="0.15">
      <c r="B189" s="767"/>
      <c r="C189" s="767"/>
      <c r="D189" s="767"/>
      <c r="E189" s="767"/>
      <c r="F189" s="767"/>
      <c r="G189" s="767"/>
      <c r="H189" s="767"/>
      <c r="I189" s="767"/>
      <c r="J189" s="767"/>
      <c r="K189" s="767"/>
      <c r="L189" s="767"/>
      <c r="M189" s="767"/>
      <c r="N189" s="767"/>
      <c r="O189" s="767"/>
      <c r="P189" s="767"/>
      <c r="Q189" s="767"/>
      <c r="R189" s="767"/>
      <c r="S189" s="767"/>
      <c r="T189" s="767"/>
      <c r="U189" s="767"/>
      <c r="V189" s="767"/>
      <c r="W189" s="767"/>
      <c r="X189" s="767"/>
      <c r="Y189" s="767"/>
      <c r="Z189" s="767"/>
      <c r="AA189" s="767"/>
      <c r="AB189" s="767"/>
      <c r="AC189" s="767"/>
      <c r="AD189" s="767"/>
      <c r="AE189" s="767"/>
      <c r="AF189" s="767"/>
      <c r="AG189" s="767"/>
      <c r="AH189" s="767"/>
      <c r="AI189" s="767"/>
      <c r="AJ189" s="767"/>
      <c r="AK189" s="767"/>
      <c r="AL189" s="767"/>
      <c r="AM189" s="767"/>
      <c r="AN189" s="767"/>
      <c r="AO189" s="767"/>
      <c r="AP189" s="767"/>
      <c r="AQ189" s="767"/>
      <c r="AR189" s="767"/>
      <c r="AS189" s="767"/>
      <c r="AT189" s="767"/>
      <c r="AU189" s="767"/>
      <c r="AV189" s="767"/>
      <c r="AW189" s="767"/>
      <c r="AX189" s="767"/>
      <c r="AY189" s="767"/>
      <c r="AZ189" s="767"/>
      <c r="BA189" s="767"/>
      <c r="BB189" s="767"/>
      <c r="BC189" s="767"/>
      <c r="BD189" s="767"/>
      <c r="BE189" s="767"/>
      <c r="BF189" s="767"/>
      <c r="BG189" s="767"/>
      <c r="BH189" s="767"/>
      <c r="BI189" s="767"/>
      <c r="BJ189" s="767"/>
      <c r="BK189" s="767"/>
      <c r="BL189" s="767"/>
      <c r="BM189" s="767"/>
      <c r="BN189" s="767"/>
      <c r="BO189" s="767"/>
      <c r="BP189" s="767"/>
      <c r="BQ189" s="767"/>
      <c r="BR189" s="767"/>
      <c r="BS189" s="767"/>
      <c r="BT189" s="767"/>
      <c r="BU189" s="767"/>
      <c r="BV189" s="767"/>
      <c r="BW189" s="767"/>
      <c r="BX189" s="767"/>
      <c r="BY189" s="767"/>
      <c r="BZ189" s="767"/>
      <c r="CA189" s="767"/>
    </row>
    <row r="190" spans="2:79" ht="17.100000000000001" customHeight="1" x14ac:dyDescent="0.15">
      <c r="B190" s="767"/>
      <c r="C190" s="767"/>
      <c r="D190" s="767"/>
      <c r="E190" s="767"/>
      <c r="F190" s="767"/>
      <c r="G190" s="767"/>
      <c r="H190" s="767"/>
      <c r="I190" s="767"/>
      <c r="J190" s="767"/>
      <c r="K190" s="767"/>
      <c r="L190" s="767"/>
      <c r="M190" s="767"/>
      <c r="N190" s="767"/>
      <c r="O190" s="767"/>
      <c r="P190" s="767"/>
      <c r="Q190" s="767"/>
      <c r="R190" s="767"/>
      <c r="S190" s="767"/>
      <c r="T190" s="767"/>
      <c r="U190" s="767"/>
      <c r="V190" s="767"/>
      <c r="W190" s="767"/>
      <c r="X190" s="767"/>
      <c r="Y190" s="767"/>
      <c r="Z190" s="767"/>
      <c r="AA190" s="767"/>
      <c r="AB190" s="767"/>
      <c r="AC190" s="767"/>
      <c r="AD190" s="767"/>
      <c r="AE190" s="767"/>
      <c r="AF190" s="767"/>
      <c r="AG190" s="767"/>
      <c r="AH190" s="767"/>
      <c r="AI190" s="767"/>
      <c r="AJ190" s="767"/>
      <c r="AK190" s="767"/>
      <c r="AL190" s="767"/>
      <c r="AM190" s="767"/>
      <c r="AN190" s="767"/>
      <c r="AO190" s="767"/>
      <c r="AP190" s="767"/>
      <c r="AQ190" s="767"/>
      <c r="AR190" s="767"/>
      <c r="AS190" s="767"/>
      <c r="AT190" s="767"/>
      <c r="AU190" s="767"/>
      <c r="AV190" s="767"/>
      <c r="AW190" s="767"/>
      <c r="AX190" s="767"/>
      <c r="AY190" s="767"/>
      <c r="AZ190" s="767"/>
      <c r="BA190" s="767"/>
      <c r="BB190" s="767"/>
      <c r="BC190" s="767"/>
      <c r="BD190" s="767"/>
      <c r="BE190" s="767"/>
      <c r="BF190" s="767"/>
      <c r="BG190" s="767"/>
      <c r="BH190" s="767"/>
      <c r="BI190" s="767"/>
      <c r="BJ190" s="767"/>
      <c r="BK190" s="767"/>
      <c r="BL190" s="767"/>
      <c r="BM190" s="767"/>
      <c r="BN190" s="767"/>
      <c r="BO190" s="767"/>
      <c r="BP190" s="767"/>
      <c r="BQ190" s="767"/>
      <c r="BR190" s="767"/>
      <c r="BS190" s="767"/>
      <c r="BT190" s="767"/>
      <c r="BU190" s="767"/>
      <c r="BV190" s="767"/>
      <c r="BW190" s="767"/>
      <c r="BX190" s="767"/>
      <c r="BY190" s="767"/>
      <c r="BZ190" s="767"/>
      <c r="CA190" s="767"/>
    </row>
    <row r="191" spans="2:79" ht="17.100000000000001" customHeight="1" x14ac:dyDescent="0.15">
      <c r="B191" s="767"/>
      <c r="C191" s="767"/>
      <c r="D191" s="767"/>
      <c r="E191" s="767"/>
      <c r="F191" s="767"/>
      <c r="G191" s="767"/>
      <c r="H191" s="767"/>
      <c r="I191" s="767"/>
      <c r="J191" s="767"/>
      <c r="K191" s="767"/>
      <c r="L191" s="767"/>
      <c r="M191" s="767"/>
      <c r="N191" s="767"/>
      <c r="O191" s="767"/>
      <c r="P191" s="767"/>
      <c r="Q191" s="767"/>
      <c r="R191" s="767"/>
      <c r="S191" s="767"/>
      <c r="T191" s="767"/>
      <c r="U191" s="767"/>
      <c r="V191" s="767"/>
      <c r="W191" s="767"/>
      <c r="X191" s="767"/>
      <c r="Y191" s="767"/>
      <c r="Z191" s="767"/>
      <c r="AA191" s="767"/>
      <c r="AB191" s="767"/>
      <c r="AC191" s="767"/>
      <c r="AD191" s="767"/>
      <c r="AE191" s="767"/>
      <c r="AF191" s="767"/>
      <c r="AG191" s="767"/>
      <c r="AH191" s="767"/>
      <c r="AI191" s="767"/>
      <c r="AJ191" s="767"/>
      <c r="AK191" s="767"/>
      <c r="AL191" s="767"/>
      <c r="AM191" s="767"/>
      <c r="AN191" s="767"/>
      <c r="AO191" s="767"/>
      <c r="AP191" s="767"/>
      <c r="AQ191" s="767"/>
      <c r="AR191" s="767"/>
      <c r="AS191" s="767"/>
      <c r="AT191" s="767"/>
      <c r="AU191" s="767"/>
      <c r="AV191" s="767"/>
      <c r="AW191" s="767"/>
      <c r="AX191" s="767"/>
      <c r="AY191" s="767"/>
      <c r="AZ191" s="767"/>
      <c r="BA191" s="767"/>
      <c r="BB191" s="767"/>
      <c r="BC191" s="767"/>
      <c r="BD191" s="767"/>
      <c r="BE191" s="767"/>
      <c r="BF191" s="767"/>
      <c r="BG191" s="767"/>
      <c r="BH191" s="767"/>
      <c r="BI191" s="767"/>
      <c r="BJ191" s="767"/>
      <c r="BK191" s="767"/>
      <c r="BL191" s="767"/>
      <c r="BM191" s="767"/>
      <c r="BN191" s="767"/>
      <c r="BO191" s="767"/>
      <c r="BP191" s="767"/>
      <c r="BQ191" s="767"/>
      <c r="BR191" s="767"/>
      <c r="BS191" s="767"/>
      <c r="BT191" s="767"/>
      <c r="BU191" s="767"/>
      <c r="BV191" s="767"/>
      <c r="BW191" s="767"/>
      <c r="BX191" s="767"/>
      <c r="BY191" s="767"/>
      <c r="BZ191" s="767"/>
      <c r="CA191" s="767"/>
    </row>
    <row r="192" spans="2:79" ht="17.100000000000001" customHeight="1" x14ac:dyDescent="0.15">
      <c r="B192" s="767"/>
      <c r="C192" s="767"/>
      <c r="D192" s="767"/>
      <c r="E192" s="767"/>
      <c r="F192" s="767"/>
      <c r="G192" s="767"/>
      <c r="H192" s="767"/>
      <c r="I192" s="767"/>
      <c r="J192" s="767"/>
      <c r="K192" s="767"/>
      <c r="L192" s="767"/>
      <c r="M192" s="767"/>
      <c r="N192" s="767"/>
      <c r="O192" s="767"/>
      <c r="P192" s="767"/>
      <c r="Q192" s="767"/>
      <c r="R192" s="767"/>
      <c r="S192" s="767"/>
      <c r="T192" s="767"/>
      <c r="U192" s="767"/>
      <c r="V192" s="767"/>
      <c r="W192" s="767"/>
      <c r="X192" s="767"/>
      <c r="Y192" s="767"/>
      <c r="Z192" s="767"/>
      <c r="AA192" s="767"/>
      <c r="AB192" s="767"/>
      <c r="AC192" s="767"/>
      <c r="AD192" s="767"/>
      <c r="AE192" s="767"/>
      <c r="AF192" s="767"/>
      <c r="AG192" s="767"/>
      <c r="AH192" s="767"/>
      <c r="AI192" s="767"/>
      <c r="AJ192" s="767"/>
      <c r="AK192" s="767"/>
      <c r="AL192" s="767"/>
      <c r="AM192" s="767"/>
      <c r="AN192" s="767"/>
      <c r="AO192" s="767"/>
      <c r="AP192" s="767"/>
      <c r="AQ192" s="767"/>
      <c r="AR192" s="767"/>
      <c r="AS192" s="767"/>
      <c r="AT192" s="767"/>
      <c r="AU192" s="767"/>
      <c r="AV192" s="767"/>
      <c r="AW192" s="767"/>
      <c r="AX192" s="767"/>
      <c r="AY192" s="767"/>
      <c r="AZ192" s="767"/>
      <c r="BA192" s="767"/>
      <c r="BB192" s="767"/>
      <c r="BC192" s="767"/>
      <c r="BD192" s="767"/>
      <c r="BE192" s="767"/>
      <c r="BF192" s="767"/>
      <c r="BG192" s="767"/>
      <c r="BH192" s="767"/>
      <c r="BI192" s="767"/>
      <c r="BJ192" s="767"/>
      <c r="BK192" s="767"/>
      <c r="BL192" s="767"/>
      <c r="BM192" s="767"/>
      <c r="BN192" s="767"/>
      <c r="BO192" s="767"/>
      <c r="BP192" s="767"/>
      <c r="BQ192" s="767"/>
      <c r="BR192" s="767"/>
      <c r="BS192" s="767"/>
      <c r="BT192" s="767"/>
      <c r="BU192" s="767"/>
      <c r="BV192" s="767"/>
      <c r="BW192" s="767"/>
      <c r="BX192" s="767"/>
      <c r="BY192" s="767"/>
      <c r="BZ192" s="767"/>
      <c r="CA192" s="767"/>
    </row>
    <row r="193" spans="2:79" ht="17.100000000000001" customHeight="1" x14ac:dyDescent="0.15">
      <c r="B193" s="767"/>
      <c r="C193" s="767"/>
      <c r="D193" s="767"/>
      <c r="E193" s="767"/>
      <c r="F193" s="767"/>
      <c r="G193" s="767"/>
      <c r="H193" s="767"/>
      <c r="I193" s="767"/>
      <c r="J193" s="767"/>
      <c r="K193" s="767"/>
      <c r="L193" s="767"/>
      <c r="M193" s="767"/>
      <c r="N193" s="767"/>
      <c r="O193" s="767"/>
      <c r="P193" s="767"/>
      <c r="Q193" s="767"/>
      <c r="R193" s="767"/>
      <c r="S193" s="767"/>
      <c r="T193" s="767"/>
      <c r="U193" s="767"/>
      <c r="V193" s="767"/>
      <c r="W193" s="767"/>
      <c r="X193" s="767"/>
      <c r="Y193" s="767"/>
      <c r="Z193" s="767"/>
      <c r="AA193" s="767"/>
      <c r="AB193" s="767"/>
      <c r="AC193" s="767"/>
      <c r="AD193" s="767"/>
      <c r="AE193" s="767"/>
      <c r="AF193" s="767"/>
      <c r="AG193" s="767"/>
      <c r="AH193" s="767"/>
      <c r="AI193" s="767"/>
      <c r="AJ193" s="767"/>
      <c r="AK193" s="767"/>
      <c r="AL193" s="767"/>
      <c r="AM193" s="767"/>
      <c r="AN193" s="767"/>
      <c r="AO193" s="767"/>
      <c r="AP193" s="767"/>
      <c r="AQ193" s="767"/>
      <c r="AR193" s="767"/>
      <c r="AS193" s="767"/>
      <c r="AT193" s="767"/>
      <c r="AU193" s="767"/>
      <c r="AV193" s="767"/>
      <c r="AW193" s="767"/>
      <c r="AX193" s="767"/>
      <c r="AY193" s="767"/>
      <c r="AZ193" s="767"/>
      <c r="BA193" s="767"/>
      <c r="BB193" s="767"/>
      <c r="BC193" s="767"/>
      <c r="BD193" s="767"/>
      <c r="BE193" s="767"/>
      <c r="BF193" s="767"/>
      <c r="BG193" s="767"/>
      <c r="BH193" s="767"/>
      <c r="BI193" s="767"/>
      <c r="BJ193" s="767"/>
      <c r="BK193" s="767"/>
      <c r="BL193" s="767"/>
      <c r="BM193" s="767"/>
      <c r="BN193" s="767"/>
      <c r="BO193" s="767"/>
      <c r="BP193" s="767"/>
      <c r="BQ193" s="767"/>
      <c r="BR193" s="767"/>
      <c r="BS193" s="767"/>
      <c r="BT193" s="767"/>
      <c r="BU193" s="767"/>
      <c r="BV193" s="767"/>
      <c r="BW193" s="767"/>
      <c r="BX193" s="767"/>
      <c r="BY193" s="767"/>
      <c r="BZ193" s="767"/>
      <c r="CA193" s="767"/>
    </row>
    <row r="194" spans="2:79" ht="17.100000000000001" customHeight="1" x14ac:dyDescent="0.15">
      <c r="B194" s="767"/>
      <c r="C194" s="767"/>
      <c r="D194" s="767"/>
      <c r="E194" s="767"/>
      <c r="F194" s="767"/>
      <c r="G194" s="767"/>
      <c r="H194" s="767"/>
      <c r="I194" s="767"/>
      <c r="J194" s="767"/>
      <c r="K194" s="767"/>
      <c r="L194" s="767"/>
      <c r="M194" s="767"/>
      <c r="N194" s="767"/>
      <c r="O194" s="767"/>
      <c r="P194" s="767"/>
      <c r="Q194" s="767"/>
      <c r="R194" s="767"/>
      <c r="S194" s="767"/>
      <c r="T194" s="767"/>
      <c r="U194" s="767"/>
      <c r="V194" s="767"/>
      <c r="W194" s="767"/>
      <c r="X194" s="767"/>
      <c r="Y194" s="767"/>
      <c r="Z194" s="767"/>
      <c r="AA194" s="767"/>
      <c r="AB194" s="767"/>
      <c r="AC194" s="767"/>
      <c r="AD194" s="767"/>
      <c r="AE194" s="767"/>
      <c r="AF194" s="767"/>
      <c r="AG194" s="767"/>
      <c r="AH194" s="767"/>
      <c r="AI194" s="767"/>
      <c r="AJ194" s="767"/>
      <c r="AK194" s="767"/>
      <c r="AL194" s="767"/>
      <c r="AM194" s="767"/>
      <c r="AN194" s="767"/>
      <c r="AO194" s="767"/>
      <c r="AP194" s="767"/>
      <c r="AQ194" s="767"/>
      <c r="AR194" s="767"/>
      <c r="AS194" s="767"/>
      <c r="AT194" s="767"/>
      <c r="AU194" s="767"/>
      <c r="AV194" s="767"/>
      <c r="AW194" s="767"/>
      <c r="AX194" s="767"/>
      <c r="AY194" s="767"/>
      <c r="AZ194" s="767"/>
      <c r="BA194" s="767"/>
      <c r="BB194" s="767"/>
      <c r="BC194" s="767"/>
      <c r="BD194" s="767"/>
      <c r="BE194" s="767"/>
      <c r="BF194" s="767"/>
      <c r="BG194" s="767"/>
      <c r="BH194" s="767"/>
      <c r="BI194" s="767"/>
      <c r="BJ194" s="767"/>
      <c r="BK194" s="767"/>
      <c r="BL194" s="767"/>
      <c r="BM194" s="767"/>
      <c r="BN194" s="767"/>
      <c r="BO194" s="767"/>
      <c r="BP194" s="767"/>
      <c r="BQ194" s="767"/>
      <c r="BR194" s="767"/>
      <c r="BS194" s="767"/>
      <c r="BT194" s="767"/>
      <c r="BU194" s="767"/>
      <c r="BV194" s="767"/>
      <c r="BW194" s="767"/>
      <c r="BX194" s="767"/>
      <c r="BY194" s="767"/>
      <c r="BZ194" s="767"/>
      <c r="CA194" s="767"/>
    </row>
    <row r="195" spans="2:79" ht="17.100000000000001" customHeight="1" x14ac:dyDescent="0.15">
      <c r="B195" s="767"/>
      <c r="C195" s="767"/>
      <c r="D195" s="767"/>
      <c r="E195" s="767"/>
      <c r="F195" s="767"/>
      <c r="G195" s="767"/>
      <c r="H195" s="767"/>
      <c r="I195" s="767"/>
      <c r="J195" s="767"/>
      <c r="K195" s="767"/>
      <c r="L195" s="767"/>
      <c r="M195" s="767"/>
      <c r="N195" s="767"/>
      <c r="O195" s="767"/>
      <c r="P195" s="767"/>
      <c r="Q195" s="767"/>
      <c r="R195" s="767"/>
      <c r="S195" s="767"/>
      <c r="T195" s="767"/>
      <c r="U195" s="767"/>
      <c r="V195" s="767"/>
      <c r="W195" s="767"/>
      <c r="X195" s="767"/>
      <c r="Y195" s="767"/>
      <c r="Z195" s="767"/>
      <c r="AA195" s="767"/>
      <c r="AB195" s="767"/>
      <c r="AC195" s="767"/>
      <c r="AD195" s="767"/>
      <c r="AE195" s="767"/>
      <c r="AF195" s="767"/>
      <c r="AG195" s="767"/>
      <c r="AH195" s="767"/>
      <c r="AI195" s="767"/>
      <c r="AJ195" s="767"/>
      <c r="AK195" s="767"/>
      <c r="AL195" s="767"/>
      <c r="AM195" s="767"/>
      <c r="AN195" s="767"/>
      <c r="AO195" s="767"/>
      <c r="AP195" s="767"/>
      <c r="AQ195" s="767"/>
      <c r="AR195" s="767"/>
      <c r="AS195" s="767"/>
      <c r="AT195" s="767"/>
      <c r="AU195" s="767"/>
      <c r="AV195" s="767"/>
      <c r="AW195" s="767"/>
      <c r="AX195" s="767"/>
      <c r="AY195" s="767"/>
      <c r="AZ195" s="767"/>
      <c r="BA195" s="767"/>
      <c r="BB195" s="767"/>
      <c r="BC195" s="767"/>
      <c r="BD195" s="767"/>
      <c r="BE195" s="767"/>
      <c r="BF195" s="767"/>
      <c r="BG195" s="767"/>
      <c r="BH195" s="767"/>
      <c r="BI195" s="767"/>
      <c r="BJ195" s="767"/>
      <c r="BK195" s="767"/>
      <c r="BL195" s="767"/>
      <c r="BM195" s="767"/>
      <c r="BN195" s="767"/>
      <c r="BO195" s="767"/>
      <c r="BP195" s="767"/>
      <c r="BQ195" s="767"/>
      <c r="BR195" s="767"/>
      <c r="BS195" s="767"/>
      <c r="BT195" s="767"/>
      <c r="BU195" s="767"/>
      <c r="BV195" s="767"/>
      <c r="BW195" s="767"/>
      <c r="BX195" s="767"/>
      <c r="BY195" s="767"/>
      <c r="BZ195" s="767"/>
      <c r="CA195" s="767"/>
    </row>
    <row r="196" spans="2:79" ht="17.100000000000001" customHeight="1" x14ac:dyDescent="0.15">
      <c r="B196" s="767"/>
      <c r="C196" s="767"/>
      <c r="D196" s="767"/>
      <c r="E196" s="767"/>
      <c r="F196" s="767"/>
      <c r="G196" s="767"/>
      <c r="H196" s="767"/>
      <c r="I196" s="767"/>
      <c r="J196" s="767"/>
      <c r="K196" s="767"/>
      <c r="L196" s="767"/>
      <c r="M196" s="767"/>
      <c r="N196" s="767"/>
      <c r="O196" s="767"/>
      <c r="P196" s="767"/>
      <c r="Q196" s="767"/>
      <c r="R196" s="767"/>
      <c r="S196" s="767"/>
      <c r="T196" s="767"/>
      <c r="U196" s="767"/>
      <c r="V196" s="767"/>
      <c r="W196" s="767"/>
      <c r="X196" s="767"/>
      <c r="Y196" s="767"/>
      <c r="Z196" s="767"/>
      <c r="AA196" s="767"/>
      <c r="AB196" s="767"/>
      <c r="AC196" s="767"/>
      <c r="AD196" s="767"/>
      <c r="AE196" s="767"/>
      <c r="AF196" s="767"/>
      <c r="AG196" s="767"/>
      <c r="AH196" s="767"/>
      <c r="AI196" s="767"/>
      <c r="AJ196" s="767"/>
      <c r="AK196" s="767"/>
      <c r="AL196" s="767"/>
      <c r="AM196" s="767"/>
      <c r="AN196" s="767"/>
      <c r="AO196" s="767"/>
      <c r="AP196" s="767"/>
      <c r="AQ196" s="767"/>
      <c r="AR196" s="767"/>
      <c r="AS196" s="767"/>
      <c r="AT196" s="767"/>
      <c r="AU196" s="767"/>
      <c r="AV196" s="767"/>
      <c r="AW196" s="767"/>
      <c r="AX196" s="767"/>
      <c r="AY196" s="767"/>
      <c r="AZ196" s="767"/>
      <c r="BA196" s="767"/>
      <c r="BB196" s="767"/>
      <c r="BC196" s="767"/>
      <c r="BD196" s="767"/>
      <c r="BE196" s="767"/>
      <c r="BF196" s="767"/>
      <c r="BG196" s="767"/>
      <c r="BH196" s="767"/>
      <c r="BI196" s="767"/>
      <c r="BJ196" s="767"/>
      <c r="BK196" s="767"/>
      <c r="BL196" s="767"/>
      <c r="BM196" s="767"/>
      <c r="BN196" s="767"/>
      <c r="BO196" s="767"/>
      <c r="BP196" s="767"/>
      <c r="BQ196" s="767"/>
      <c r="BR196" s="767"/>
      <c r="BS196" s="767"/>
      <c r="BT196" s="767"/>
      <c r="BU196" s="767"/>
      <c r="BV196" s="767"/>
      <c r="BW196" s="767"/>
      <c r="BX196" s="767"/>
      <c r="BY196" s="767"/>
      <c r="BZ196" s="767"/>
      <c r="CA196" s="767"/>
    </row>
    <row r="197" spans="2:79" ht="17.100000000000001" customHeight="1" x14ac:dyDescent="0.15">
      <c r="B197" s="767"/>
      <c r="C197" s="767"/>
      <c r="D197" s="767"/>
      <c r="E197" s="767"/>
      <c r="F197" s="767"/>
      <c r="G197" s="767"/>
      <c r="H197" s="767"/>
      <c r="I197" s="767"/>
      <c r="J197" s="767"/>
      <c r="K197" s="767"/>
      <c r="L197" s="767"/>
      <c r="M197" s="767"/>
      <c r="N197" s="767"/>
      <c r="O197" s="767"/>
      <c r="P197" s="767"/>
      <c r="Q197" s="767"/>
      <c r="R197" s="767"/>
      <c r="S197" s="767"/>
      <c r="T197" s="767"/>
      <c r="U197" s="767"/>
      <c r="V197" s="767"/>
      <c r="W197" s="767"/>
      <c r="X197" s="767"/>
      <c r="Y197" s="767"/>
      <c r="Z197" s="767"/>
      <c r="AA197" s="767"/>
      <c r="AB197" s="767"/>
      <c r="AC197" s="767"/>
      <c r="AD197" s="767"/>
      <c r="AE197" s="767"/>
      <c r="AF197" s="767"/>
      <c r="AG197" s="767"/>
      <c r="AH197" s="767"/>
      <c r="AI197" s="767"/>
      <c r="AJ197" s="767"/>
      <c r="AK197" s="767"/>
      <c r="AL197" s="767"/>
      <c r="AM197" s="767"/>
      <c r="AN197" s="767"/>
      <c r="AO197" s="767"/>
      <c r="AP197" s="767"/>
      <c r="AQ197" s="767"/>
      <c r="AR197" s="767"/>
      <c r="AS197" s="767"/>
      <c r="AT197" s="767"/>
      <c r="AU197" s="767"/>
      <c r="AV197" s="767"/>
      <c r="AW197" s="767"/>
      <c r="AX197" s="767"/>
      <c r="AY197" s="767"/>
      <c r="AZ197" s="767"/>
      <c r="BA197" s="767"/>
      <c r="BB197" s="767"/>
      <c r="BC197" s="767"/>
      <c r="BD197" s="767"/>
      <c r="BE197" s="767"/>
      <c r="BF197" s="767"/>
      <c r="BG197" s="767"/>
      <c r="BH197" s="767"/>
      <c r="BI197" s="767"/>
      <c r="BJ197" s="767"/>
      <c r="BK197" s="767"/>
      <c r="BL197" s="767"/>
      <c r="BM197" s="767"/>
      <c r="BN197" s="767"/>
      <c r="BO197" s="767"/>
      <c r="BP197" s="767"/>
      <c r="BQ197" s="767"/>
      <c r="BR197" s="767"/>
      <c r="BS197" s="767"/>
      <c r="BT197" s="767"/>
      <c r="BU197" s="767"/>
      <c r="BV197" s="767"/>
      <c r="BW197" s="767"/>
      <c r="BX197" s="767"/>
      <c r="BY197" s="767"/>
      <c r="BZ197" s="767"/>
      <c r="CA197" s="767"/>
    </row>
    <row r="198" spans="2:79" ht="17.100000000000001" customHeight="1" x14ac:dyDescent="0.15">
      <c r="B198" s="767"/>
      <c r="C198" s="767"/>
      <c r="D198" s="767"/>
      <c r="E198" s="767"/>
      <c r="F198" s="767"/>
      <c r="G198" s="767"/>
      <c r="H198" s="767"/>
      <c r="I198" s="767"/>
      <c r="J198" s="767"/>
      <c r="K198" s="767"/>
      <c r="L198" s="767"/>
      <c r="M198" s="767"/>
      <c r="N198" s="767"/>
      <c r="O198" s="767"/>
      <c r="P198" s="767"/>
      <c r="Q198" s="767"/>
      <c r="R198" s="767"/>
      <c r="S198" s="767"/>
      <c r="T198" s="767"/>
      <c r="U198" s="767"/>
      <c r="V198" s="767"/>
      <c r="W198" s="767"/>
      <c r="X198" s="767"/>
      <c r="Y198" s="767"/>
      <c r="Z198" s="767"/>
      <c r="AA198" s="767"/>
      <c r="AB198" s="767"/>
      <c r="AC198" s="767"/>
      <c r="AD198" s="767"/>
      <c r="AE198" s="767"/>
      <c r="AF198" s="767"/>
      <c r="AG198" s="767"/>
      <c r="AH198" s="767"/>
      <c r="AI198" s="767"/>
      <c r="AJ198" s="767"/>
      <c r="AK198" s="767"/>
      <c r="AL198" s="767"/>
      <c r="AM198" s="767"/>
      <c r="AN198" s="767"/>
      <c r="AO198" s="767"/>
      <c r="AP198" s="767"/>
      <c r="AQ198" s="767"/>
      <c r="AR198" s="767"/>
      <c r="AS198" s="767"/>
      <c r="AT198" s="767"/>
      <c r="AU198" s="767"/>
      <c r="AV198" s="767"/>
      <c r="AW198" s="767"/>
      <c r="AX198" s="767"/>
      <c r="AY198" s="767"/>
      <c r="AZ198" s="767"/>
      <c r="BA198" s="767"/>
      <c r="BB198" s="767"/>
      <c r="BC198" s="767"/>
      <c r="BD198" s="767"/>
      <c r="BE198" s="767"/>
      <c r="BF198" s="767"/>
      <c r="BG198" s="767"/>
      <c r="BH198" s="767"/>
      <c r="BI198" s="767"/>
      <c r="BJ198" s="767"/>
      <c r="BK198" s="767"/>
      <c r="BL198" s="767"/>
      <c r="BM198" s="767"/>
      <c r="BN198" s="767"/>
      <c r="BO198" s="767"/>
      <c r="BP198" s="767"/>
      <c r="BQ198" s="767"/>
      <c r="BR198" s="767"/>
      <c r="BS198" s="767"/>
      <c r="BT198" s="767"/>
      <c r="BU198" s="767"/>
      <c r="BV198" s="767"/>
      <c r="BW198" s="767"/>
      <c r="BX198" s="767"/>
      <c r="BY198" s="767"/>
      <c r="BZ198" s="767"/>
      <c r="CA198" s="767"/>
    </row>
    <row r="199" spans="2:79" ht="17.100000000000001" customHeight="1" x14ac:dyDescent="0.15">
      <c r="B199" s="767"/>
      <c r="C199" s="767"/>
      <c r="D199" s="767"/>
      <c r="E199" s="767"/>
      <c r="F199" s="767"/>
      <c r="G199" s="767"/>
      <c r="H199" s="767"/>
      <c r="I199" s="767"/>
      <c r="J199" s="767"/>
      <c r="K199" s="767"/>
      <c r="L199" s="767"/>
      <c r="M199" s="767"/>
      <c r="N199" s="767"/>
      <c r="O199" s="767"/>
      <c r="P199" s="767"/>
      <c r="Q199" s="767"/>
      <c r="R199" s="767"/>
      <c r="S199" s="767"/>
      <c r="T199" s="767"/>
      <c r="U199" s="767"/>
      <c r="V199" s="767"/>
      <c r="W199" s="767"/>
      <c r="X199" s="767"/>
      <c r="Y199" s="767"/>
      <c r="Z199" s="767"/>
      <c r="AA199" s="767"/>
      <c r="AB199" s="767"/>
      <c r="AC199" s="767"/>
      <c r="AD199" s="767"/>
      <c r="AE199" s="767"/>
      <c r="AF199" s="767"/>
      <c r="AG199" s="767"/>
      <c r="AH199" s="767"/>
      <c r="AI199" s="767"/>
      <c r="AJ199" s="767"/>
      <c r="AK199" s="767"/>
      <c r="AL199" s="767"/>
      <c r="AM199" s="767"/>
      <c r="AN199" s="767"/>
      <c r="AO199" s="767"/>
      <c r="AP199" s="767"/>
      <c r="AQ199" s="767"/>
      <c r="AR199" s="767"/>
      <c r="AS199" s="767"/>
      <c r="AT199" s="767"/>
      <c r="AU199" s="767"/>
      <c r="AV199" s="767"/>
      <c r="AW199" s="767"/>
      <c r="AX199" s="767"/>
      <c r="AY199" s="767"/>
      <c r="AZ199" s="767"/>
      <c r="BA199" s="767"/>
      <c r="BB199" s="767"/>
      <c r="BC199" s="767"/>
      <c r="BD199" s="767"/>
      <c r="BE199" s="767"/>
      <c r="BF199" s="767"/>
      <c r="BG199" s="767"/>
      <c r="BH199" s="767"/>
      <c r="BI199" s="767"/>
      <c r="BJ199" s="767"/>
      <c r="BK199" s="767"/>
      <c r="BL199" s="767"/>
      <c r="BM199" s="767"/>
      <c r="BN199" s="767"/>
      <c r="BO199" s="767"/>
      <c r="BP199" s="767"/>
      <c r="BQ199" s="767"/>
      <c r="BR199" s="767"/>
      <c r="BS199" s="767"/>
      <c r="BT199" s="767"/>
      <c r="BU199" s="767"/>
      <c r="BV199" s="767"/>
      <c r="BW199" s="767"/>
      <c r="BX199" s="767"/>
      <c r="BY199" s="767"/>
      <c r="BZ199" s="767"/>
      <c r="CA199" s="767"/>
    </row>
    <row r="200" spans="2:79" ht="17.100000000000001" customHeight="1" x14ac:dyDescent="0.15">
      <c r="B200" s="767"/>
      <c r="C200" s="767"/>
      <c r="D200" s="767"/>
      <c r="E200" s="767"/>
      <c r="F200" s="767"/>
      <c r="G200" s="767"/>
      <c r="H200" s="767"/>
      <c r="I200" s="767"/>
      <c r="J200" s="767"/>
      <c r="K200" s="767"/>
      <c r="L200" s="767"/>
      <c r="M200" s="767"/>
      <c r="N200" s="767"/>
      <c r="O200" s="767"/>
      <c r="P200" s="767"/>
      <c r="Q200" s="767"/>
      <c r="R200" s="767"/>
      <c r="S200" s="767"/>
      <c r="T200" s="767"/>
      <c r="U200" s="767"/>
      <c r="V200" s="767"/>
      <c r="W200" s="767"/>
      <c r="X200" s="767"/>
      <c r="Y200" s="767"/>
      <c r="Z200" s="767"/>
      <c r="AA200" s="767"/>
      <c r="AB200" s="767"/>
      <c r="AC200" s="767"/>
      <c r="AD200" s="767"/>
      <c r="AE200" s="767"/>
      <c r="AF200" s="767"/>
      <c r="AG200" s="767"/>
      <c r="AH200" s="767"/>
      <c r="AI200" s="767"/>
      <c r="AJ200" s="767"/>
      <c r="AK200" s="767"/>
      <c r="AL200" s="767"/>
      <c r="AM200" s="767"/>
      <c r="AN200" s="767"/>
      <c r="AO200" s="767"/>
      <c r="AP200" s="767"/>
      <c r="AQ200" s="767"/>
      <c r="AR200" s="767"/>
      <c r="AS200" s="767"/>
      <c r="AT200" s="767"/>
      <c r="AU200" s="767"/>
      <c r="AV200" s="767"/>
      <c r="AW200" s="767"/>
      <c r="AX200" s="767"/>
      <c r="AY200" s="767"/>
      <c r="AZ200" s="767"/>
      <c r="BA200" s="767"/>
      <c r="BB200" s="767"/>
      <c r="BC200" s="767"/>
      <c r="BD200" s="767"/>
      <c r="BE200" s="767"/>
      <c r="BF200" s="767"/>
      <c r="BG200" s="767"/>
      <c r="BH200" s="767"/>
      <c r="BI200" s="767"/>
      <c r="BJ200" s="767"/>
      <c r="BK200" s="767"/>
      <c r="BL200" s="767"/>
      <c r="BM200" s="767"/>
      <c r="BN200" s="767"/>
      <c r="BO200" s="767"/>
      <c r="BP200" s="767"/>
      <c r="BQ200" s="767"/>
      <c r="BR200" s="767"/>
      <c r="BS200" s="767"/>
      <c r="BT200" s="767"/>
      <c r="BU200" s="767"/>
      <c r="BV200" s="767"/>
      <c r="BW200" s="767"/>
      <c r="BX200" s="767"/>
      <c r="BY200" s="767"/>
      <c r="BZ200" s="767"/>
      <c r="CA200" s="767"/>
    </row>
    <row r="201" spans="2:79" ht="17.100000000000001" customHeight="1" x14ac:dyDescent="0.15">
      <c r="B201" s="767"/>
      <c r="C201" s="767"/>
      <c r="D201" s="767"/>
      <c r="E201" s="767"/>
      <c r="F201" s="767"/>
      <c r="G201" s="767"/>
      <c r="H201" s="767"/>
      <c r="I201" s="767"/>
      <c r="J201" s="767"/>
      <c r="K201" s="767"/>
      <c r="L201" s="767"/>
      <c r="M201" s="767"/>
      <c r="N201" s="767"/>
      <c r="O201" s="767"/>
      <c r="P201" s="767"/>
      <c r="Q201" s="767"/>
      <c r="R201" s="767"/>
      <c r="S201" s="767"/>
      <c r="T201" s="767"/>
      <c r="U201" s="767"/>
      <c r="V201" s="767"/>
      <c r="W201" s="767"/>
      <c r="X201" s="767"/>
      <c r="Y201" s="767"/>
      <c r="Z201" s="767"/>
      <c r="AA201" s="767"/>
      <c r="AB201" s="767"/>
      <c r="AC201" s="767"/>
      <c r="AD201" s="767"/>
      <c r="AE201" s="767"/>
      <c r="AF201" s="767"/>
      <c r="AG201" s="767"/>
      <c r="AH201" s="767"/>
      <c r="AI201" s="767"/>
      <c r="AJ201" s="767"/>
      <c r="AK201" s="767"/>
      <c r="AL201" s="767"/>
      <c r="AM201" s="767"/>
      <c r="AN201" s="767"/>
      <c r="AO201" s="767"/>
      <c r="AP201" s="767"/>
      <c r="AQ201" s="767"/>
      <c r="AR201" s="767"/>
      <c r="AS201" s="767"/>
      <c r="AT201" s="767"/>
      <c r="AU201" s="767"/>
      <c r="AV201" s="767"/>
      <c r="AW201" s="767"/>
      <c r="AX201" s="767"/>
      <c r="AY201" s="767"/>
      <c r="AZ201" s="767"/>
      <c r="BA201" s="767"/>
      <c r="BB201" s="767"/>
      <c r="BC201" s="767"/>
      <c r="BD201" s="767"/>
      <c r="BE201" s="767"/>
      <c r="BF201" s="767"/>
      <c r="BG201" s="767"/>
      <c r="BH201" s="767"/>
      <c r="BI201" s="767"/>
      <c r="BJ201" s="767"/>
      <c r="BK201" s="767"/>
      <c r="BL201" s="767"/>
      <c r="BM201" s="767"/>
      <c r="BN201" s="767"/>
      <c r="BO201" s="767"/>
      <c r="BP201" s="767"/>
      <c r="BQ201" s="767"/>
      <c r="BR201" s="767"/>
      <c r="BS201" s="767"/>
      <c r="BT201" s="767"/>
      <c r="BU201" s="767"/>
      <c r="BV201" s="767"/>
      <c r="BW201" s="767"/>
      <c r="BX201" s="767"/>
      <c r="BY201" s="767"/>
      <c r="BZ201" s="767"/>
      <c r="CA201" s="767"/>
    </row>
    <row r="202" spans="2:79" ht="17.100000000000001" customHeight="1" x14ac:dyDescent="0.15">
      <c r="B202" s="767"/>
      <c r="C202" s="767"/>
      <c r="D202" s="767"/>
      <c r="E202" s="767"/>
      <c r="F202" s="767"/>
      <c r="G202" s="767"/>
      <c r="H202" s="767"/>
      <c r="I202" s="767"/>
      <c r="J202" s="767"/>
      <c r="K202" s="767"/>
      <c r="L202" s="767"/>
      <c r="M202" s="767"/>
      <c r="N202" s="767"/>
      <c r="O202" s="767"/>
      <c r="P202" s="767"/>
      <c r="Q202" s="767"/>
      <c r="R202" s="767"/>
      <c r="S202" s="767"/>
      <c r="T202" s="767"/>
      <c r="U202" s="767"/>
      <c r="V202" s="767"/>
      <c r="W202" s="767"/>
      <c r="X202" s="767"/>
      <c r="Y202" s="767"/>
      <c r="Z202" s="767"/>
      <c r="AA202" s="767"/>
      <c r="AB202" s="767"/>
      <c r="AC202" s="767"/>
      <c r="AD202" s="767"/>
      <c r="AE202" s="767"/>
      <c r="AF202" s="767"/>
      <c r="AG202" s="767"/>
      <c r="AH202" s="767"/>
      <c r="AI202" s="767"/>
      <c r="AJ202" s="767"/>
      <c r="AK202" s="767"/>
      <c r="AL202" s="767"/>
      <c r="AM202" s="767"/>
      <c r="AN202" s="767"/>
      <c r="AO202" s="767"/>
      <c r="AP202" s="767"/>
      <c r="AQ202" s="767"/>
      <c r="AR202" s="767"/>
      <c r="AS202" s="767"/>
      <c r="AT202" s="767"/>
      <c r="AU202" s="767"/>
      <c r="AV202" s="767"/>
      <c r="AW202" s="767"/>
      <c r="AX202" s="767"/>
      <c r="AY202" s="767"/>
      <c r="AZ202" s="767"/>
      <c r="BA202" s="767"/>
      <c r="BB202" s="767"/>
      <c r="BC202" s="767"/>
      <c r="BD202" s="767"/>
      <c r="BE202" s="767"/>
      <c r="BF202" s="767"/>
      <c r="BG202" s="767"/>
      <c r="BH202" s="767"/>
      <c r="BI202" s="767"/>
      <c r="BJ202" s="767"/>
      <c r="BK202" s="767"/>
      <c r="BL202" s="767"/>
      <c r="BM202" s="767"/>
      <c r="BN202" s="767"/>
      <c r="BO202" s="767"/>
      <c r="BP202" s="767"/>
      <c r="BQ202" s="767"/>
      <c r="BR202" s="767"/>
      <c r="BS202" s="767"/>
      <c r="BT202" s="767"/>
      <c r="BU202" s="767"/>
      <c r="BV202" s="767"/>
      <c r="BW202" s="767"/>
      <c r="BX202" s="767"/>
      <c r="BY202" s="767"/>
      <c r="BZ202" s="767"/>
      <c r="CA202" s="767"/>
    </row>
    <row r="203" spans="2:79" ht="17.100000000000001" customHeight="1" x14ac:dyDescent="0.15">
      <c r="B203" s="767"/>
      <c r="C203" s="767"/>
      <c r="D203" s="767"/>
      <c r="E203" s="767"/>
      <c r="F203" s="767"/>
      <c r="G203" s="767"/>
      <c r="H203" s="767"/>
      <c r="I203" s="767"/>
      <c r="J203" s="767"/>
      <c r="K203" s="767"/>
      <c r="L203" s="767"/>
      <c r="M203" s="767"/>
      <c r="N203" s="767"/>
      <c r="O203" s="767"/>
      <c r="P203" s="767"/>
      <c r="Q203" s="767"/>
      <c r="R203" s="767"/>
      <c r="S203" s="767"/>
      <c r="T203" s="767"/>
      <c r="U203" s="767"/>
      <c r="V203" s="767"/>
      <c r="W203" s="767"/>
      <c r="X203" s="767"/>
      <c r="Y203" s="767"/>
      <c r="Z203" s="767"/>
      <c r="AA203" s="767"/>
      <c r="AB203" s="767"/>
      <c r="AC203" s="767"/>
      <c r="AD203" s="767"/>
      <c r="AE203" s="767"/>
      <c r="AF203" s="767"/>
      <c r="AG203" s="767"/>
      <c r="AH203" s="767"/>
      <c r="AI203" s="767"/>
      <c r="AJ203" s="767"/>
      <c r="AK203" s="767"/>
      <c r="AL203" s="767"/>
      <c r="AM203" s="767"/>
      <c r="AN203" s="767"/>
      <c r="AO203" s="767"/>
      <c r="AP203" s="767"/>
      <c r="AQ203" s="767"/>
      <c r="AR203" s="767"/>
      <c r="AS203" s="767"/>
      <c r="AT203" s="767"/>
      <c r="AU203" s="767"/>
      <c r="AV203" s="767"/>
      <c r="AW203" s="767"/>
      <c r="AX203" s="767"/>
      <c r="AY203" s="767"/>
      <c r="AZ203" s="767"/>
      <c r="BA203" s="767"/>
      <c r="BB203" s="767"/>
      <c r="BC203" s="767"/>
      <c r="BD203" s="767"/>
      <c r="BE203" s="767"/>
      <c r="BF203" s="767"/>
      <c r="BG203" s="767"/>
      <c r="BH203" s="767"/>
      <c r="BI203" s="767"/>
      <c r="BJ203" s="767"/>
      <c r="BK203" s="767"/>
      <c r="BL203" s="767"/>
      <c r="BM203" s="767"/>
      <c r="BN203" s="767"/>
      <c r="BO203" s="767"/>
      <c r="BP203" s="767"/>
      <c r="BQ203" s="767"/>
      <c r="BR203" s="767"/>
      <c r="BS203" s="767"/>
      <c r="BT203" s="767"/>
      <c r="BU203" s="767"/>
      <c r="BV203" s="767"/>
      <c r="BW203" s="767"/>
      <c r="BX203" s="767"/>
      <c r="BY203" s="767"/>
      <c r="BZ203" s="767"/>
      <c r="CA203" s="767"/>
    </row>
    <row r="204" spans="2:79" ht="17.100000000000001" customHeight="1" x14ac:dyDescent="0.15">
      <c r="B204" s="767"/>
      <c r="C204" s="767"/>
      <c r="D204" s="767"/>
      <c r="E204" s="767"/>
      <c r="F204" s="767"/>
      <c r="G204" s="767"/>
      <c r="H204" s="767"/>
      <c r="I204" s="767"/>
      <c r="J204" s="767"/>
      <c r="K204" s="767"/>
      <c r="L204" s="767"/>
      <c r="M204" s="767"/>
      <c r="N204" s="767"/>
      <c r="O204" s="767"/>
      <c r="P204" s="767"/>
      <c r="Q204" s="767"/>
      <c r="R204" s="767"/>
      <c r="S204" s="767"/>
      <c r="T204" s="767"/>
      <c r="U204" s="767"/>
      <c r="V204" s="767"/>
      <c r="W204" s="767"/>
      <c r="X204" s="767"/>
      <c r="Y204" s="767"/>
      <c r="Z204" s="767"/>
      <c r="AA204" s="767"/>
      <c r="AB204" s="767"/>
      <c r="AC204" s="767"/>
      <c r="AD204" s="767"/>
      <c r="AE204" s="767"/>
      <c r="AF204" s="767"/>
      <c r="AG204" s="767"/>
      <c r="AH204" s="767"/>
      <c r="AI204" s="767"/>
      <c r="AJ204" s="767"/>
      <c r="AK204" s="767"/>
      <c r="AL204" s="767"/>
      <c r="AM204" s="767"/>
      <c r="AN204" s="767"/>
      <c r="AO204" s="767"/>
      <c r="AP204" s="767"/>
      <c r="AQ204" s="767"/>
      <c r="AR204" s="767"/>
      <c r="AS204" s="767"/>
      <c r="AT204" s="767"/>
      <c r="AU204" s="767"/>
      <c r="AV204" s="767"/>
      <c r="AW204" s="767"/>
      <c r="AX204" s="767"/>
      <c r="AY204" s="767"/>
      <c r="AZ204" s="767"/>
      <c r="BA204" s="767"/>
      <c r="BB204" s="767"/>
      <c r="BC204" s="767"/>
      <c r="BD204" s="767"/>
      <c r="BE204" s="767"/>
      <c r="BF204" s="767"/>
      <c r="BG204" s="767"/>
      <c r="BH204" s="767"/>
      <c r="BI204" s="767"/>
      <c r="BJ204" s="767"/>
      <c r="BK204" s="767"/>
      <c r="BL204" s="767"/>
      <c r="BM204" s="767"/>
      <c r="BN204" s="767"/>
      <c r="BO204" s="767"/>
      <c r="BP204" s="767"/>
      <c r="BQ204" s="767"/>
      <c r="BR204" s="767"/>
      <c r="BS204" s="767"/>
      <c r="BT204" s="767"/>
      <c r="BU204" s="767"/>
      <c r="BV204" s="767"/>
      <c r="BW204" s="767"/>
      <c r="BX204" s="767"/>
      <c r="BY204" s="767"/>
      <c r="BZ204" s="767"/>
      <c r="CA204" s="767"/>
    </row>
    <row r="205" spans="2:79" ht="17.100000000000001" customHeight="1" x14ac:dyDescent="0.15">
      <c r="B205" s="767"/>
      <c r="C205" s="767"/>
      <c r="D205" s="767"/>
      <c r="E205" s="767"/>
      <c r="F205" s="767"/>
      <c r="G205" s="767"/>
      <c r="H205" s="767"/>
      <c r="I205" s="767"/>
      <c r="J205" s="767"/>
      <c r="K205" s="767"/>
      <c r="L205" s="767"/>
      <c r="M205" s="767"/>
      <c r="N205" s="767"/>
      <c r="O205" s="767"/>
      <c r="P205" s="767"/>
      <c r="Q205" s="767"/>
      <c r="R205" s="767"/>
      <c r="S205" s="767"/>
      <c r="T205" s="767"/>
      <c r="U205" s="767"/>
      <c r="V205" s="767"/>
      <c r="W205" s="767"/>
      <c r="X205" s="767"/>
      <c r="Y205" s="767"/>
      <c r="Z205" s="767"/>
      <c r="AA205" s="767"/>
      <c r="AB205" s="767"/>
      <c r="AC205" s="767"/>
      <c r="AD205" s="767"/>
      <c r="AE205" s="767"/>
      <c r="AF205" s="767"/>
      <c r="AG205" s="767"/>
      <c r="AH205" s="767"/>
      <c r="AI205" s="767"/>
      <c r="AJ205" s="767"/>
      <c r="AK205" s="767"/>
      <c r="AL205" s="767"/>
      <c r="AM205" s="767"/>
      <c r="AN205" s="767"/>
      <c r="AO205" s="767"/>
      <c r="AP205" s="767"/>
      <c r="AQ205" s="767"/>
      <c r="AR205" s="767"/>
      <c r="AS205" s="767"/>
      <c r="AT205" s="767"/>
      <c r="AU205" s="767"/>
      <c r="AV205" s="767"/>
      <c r="AW205" s="767"/>
      <c r="AX205" s="767"/>
      <c r="AY205" s="767"/>
      <c r="AZ205" s="767"/>
      <c r="BA205" s="767"/>
      <c r="BB205" s="767"/>
      <c r="BC205" s="767"/>
      <c r="BD205" s="767"/>
      <c r="BE205" s="767"/>
      <c r="BF205" s="767"/>
      <c r="BG205" s="767"/>
      <c r="BH205" s="767"/>
      <c r="BI205" s="767"/>
      <c r="BJ205" s="767"/>
      <c r="BK205" s="767"/>
      <c r="BL205" s="767"/>
      <c r="BM205" s="767"/>
      <c r="BN205" s="767"/>
      <c r="BO205" s="767"/>
      <c r="BP205" s="767"/>
      <c r="BQ205" s="767"/>
      <c r="BR205" s="767"/>
      <c r="BS205" s="767"/>
      <c r="BT205" s="767"/>
      <c r="BU205" s="767"/>
      <c r="BV205" s="767"/>
      <c r="BW205" s="767"/>
      <c r="BX205" s="767"/>
      <c r="BY205" s="767"/>
      <c r="BZ205" s="767"/>
      <c r="CA205" s="767"/>
    </row>
    <row r="206" spans="2:79" ht="17.100000000000001" customHeight="1" x14ac:dyDescent="0.15">
      <c r="B206" s="767"/>
      <c r="C206" s="767"/>
      <c r="D206" s="767"/>
      <c r="E206" s="767"/>
      <c r="F206" s="767"/>
      <c r="G206" s="767"/>
      <c r="H206" s="767"/>
      <c r="I206" s="767"/>
      <c r="J206" s="767"/>
      <c r="K206" s="767"/>
      <c r="L206" s="767"/>
      <c r="M206" s="767"/>
      <c r="N206" s="767"/>
      <c r="O206" s="767"/>
      <c r="P206" s="767"/>
      <c r="Q206" s="767"/>
      <c r="R206" s="767"/>
      <c r="S206" s="767"/>
      <c r="T206" s="767"/>
      <c r="U206" s="767"/>
      <c r="V206" s="767"/>
      <c r="W206" s="767"/>
      <c r="X206" s="767"/>
      <c r="Y206" s="767"/>
      <c r="Z206" s="767"/>
      <c r="AA206" s="767"/>
      <c r="AB206" s="767"/>
      <c r="AC206" s="767"/>
      <c r="AD206" s="767"/>
      <c r="AE206" s="767"/>
      <c r="AF206" s="767"/>
      <c r="AG206" s="767"/>
      <c r="AH206" s="767"/>
      <c r="AI206" s="767"/>
      <c r="AJ206" s="767"/>
      <c r="AK206" s="767"/>
      <c r="AL206" s="767"/>
      <c r="AM206" s="767"/>
      <c r="AN206" s="767"/>
      <c r="AO206" s="767"/>
      <c r="AP206" s="767"/>
      <c r="AQ206" s="767"/>
      <c r="AR206" s="767"/>
      <c r="AS206" s="767"/>
      <c r="AT206" s="767"/>
      <c r="AU206" s="767"/>
      <c r="AV206" s="767"/>
      <c r="AW206" s="767"/>
      <c r="AX206" s="767"/>
      <c r="AY206" s="767"/>
      <c r="AZ206" s="767"/>
      <c r="BA206" s="767"/>
      <c r="BB206" s="767"/>
      <c r="BC206" s="767"/>
      <c r="BD206" s="767"/>
      <c r="BE206" s="767"/>
      <c r="BF206" s="767"/>
      <c r="BG206" s="767"/>
      <c r="BH206" s="767"/>
      <c r="BI206" s="767"/>
      <c r="BJ206" s="767"/>
      <c r="BK206" s="767"/>
      <c r="BL206" s="767"/>
      <c r="BM206" s="767"/>
      <c r="BN206" s="767"/>
      <c r="BO206" s="767"/>
      <c r="BP206" s="767"/>
      <c r="BQ206" s="767"/>
      <c r="BR206" s="767"/>
      <c r="BS206" s="767"/>
      <c r="BT206" s="767"/>
      <c r="BU206" s="767"/>
      <c r="BV206" s="767"/>
      <c r="BW206" s="767"/>
      <c r="BX206" s="767"/>
      <c r="BY206" s="767"/>
      <c r="BZ206" s="767"/>
      <c r="CA206" s="767"/>
    </row>
    <row r="207" spans="2:79" ht="17.100000000000001" customHeight="1" x14ac:dyDescent="0.15">
      <c r="B207" s="767"/>
      <c r="C207" s="767"/>
      <c r="D207" s="767"/>
      <c r="E207" s="767"/>
      <c r="F207" s="767"/>
      <c r="G207" s="767"/>
      <c r="H207" s="767"/>
      <c r="I207" s="767"/>
      <c r="J207" s="767"/>
      <c r="K207" s="767"/>
      <c r="L207" s="767"/>
      <c r="M207" s="767"/>
      <c r="N207" s="767"/>
      <c r="O207" s="767"/>
      <c r="P207" s="767"/>
      <c r="Q207" s="767"/>
      <c r="R207" s="767"/>
      <c r="S207" s="767"/>
      <c r="T207" s="767"/>
      <c r="U207" s="767"/>
      <c r="V207" s="767"/>
      <c r="W207" s="767"/>
      <c r="X207" s="767"/>
      <c r="Y207" s="767"/>
      <c r="Z207" s="767"/>
      <c r="AA207" s="767"/>
      <c r="AB207" s="767"/>
      <c r="AC207" s="767"/>
      <c r="AD207" s="767"/>
      <c r="AE207" s="767"/>
      <c r="AF207" s="767"/>
      <c r="AG207" s="767"/>
      <c r="AH207" s="767"/>
      <c r="AI207" s="767"/>
      <c r="AJ207" s="767"/>
      <c r="AK207" s="767"/>
      <c r="AL207" s="767"/>
      <c r="AM207" s="767"/>
      <c r="AN207" s="767"/>
      <c r="AO207" s="767"/>
      <c r="AP207" s="767"/>
      <c r="AQ207" s="767"/>
      <c r="AR207" s="767"/>
      <c r="AS207" s="767"/>
      <c r="AT207" s="767"/>
      <c r="AU207" s="767"/>
      <c r="AV207" s="767"/>
      <c r="AW207" s="767"/>
      <c r="AX207" s="767"/>
      <c r="AY207" s="767"/>
      <c r="AZ207" s="767"/>
      <c r="BA207" s="767"/>
      <c r="BB207" s="767"/>
      <c r="BC207" s="767"/>
      <c r="BD207" s="767"/>
      <c r="BE207" s="767"/>
      <c r="BF207" s="767"/>
      <c r="BG207" s="767"/>
      <c r="BH207" s="767"/>
      <c r="BI207" s="767"/>
      <c r="BJ207" s="767"/>
      <c r="BK207" s="767"/>
      <c r="BL207" s="767"/>
      <c r="BM207" s="767"/>
      <c r="BN207" s="767"/>
      <c r="BO207" s="767"/>
      <c r="BP207" s="767"/>
      <c r="BQ207" s="767"/>
      <c r="BR207" s="767"/>
      <c r="BS207" s="767"/>
      <c r="BT207" s="767"/>
      <c r="BU207" s="767"/>
      <c r="BV207" s="767"/>
      <c r="BW207" s="767"/>
      <c r="BX207" s="767"/>
      <c r="BY207" s="767"/>
      <c r="BZ207" s="767"/>
      <c r="CA207" s="767"/>
    </row>
    <row r="208" spans="2:79" ht="17.100000000000001" customHeight="1" x14ac:dyDescent="0.15">
      <c r="B208" s="767"/>
      <c r="C208" s="767"/>
      <c r="D208" s="767"/>
      <c r="E208" s="767"/>
      <c r="F208" s="767"/>
      <c r="G208" s="767"/>
      <c r="H208" s="767"/>
      <c r="I208" s="767"/>
      <c r="J208" s="767"/>
      <c r="K208" s="767"/>
      <c r="L208" s="767"/>
      <c r="M208" s="767"/>
      <c r="N208" s="767"/>
      <c r="O208" s="767"/>
      <c r="P208" s="767"/>
      <c r="Q208" s="767"/>
      <c r="R208" s="767"/>
      <c r="S208" s="767"/>
      <c r="T208" s="767"/>
      <c r="U208" s="767"/>
      <c r="V208" s="767"/>
      <c r="W208" s="767"/>
      <c r="X208" s="767"/>
      <c r="Y208" s="767"/>
      <c r="Z208" s="767"/>
      <c r="AA208" s="767"/>
      <c r="AB208" s="767"/>
      <c r="AC208" s="767"/>
      <c r="AD208" s="767"/>
      <c r="AE208" s="767"/>
      <c r="AF208" s="767"/>
      <c r="AG208" s="767"/>
      <c r="AH208" s="767"/>
      <c r="AI208" s="767"/>
      <c r="AJ208" s="767"/>
      <c r="AK208" s="767"/>
      <c r="AL208" s="767"/>
      <c r="AM208" s="767"/>
      <c r="AN208" s="767"/>
      <c r="AO208" s="767"/>
      <c r="AP208" s="767"/>
      <c r="AQ208" s="767"/>
      <c r="AR208" s="767"/>
      <c r="AS208" s="767"/>
      <c r="AT208" s="767"/>
      <c r="AU208" s="767"/>
      <c r="AV208" s="767"/>
      <c r="AW208" s="767"/>
      <c r="AX208" s="767"/>
      <c r="AY208" s="767"/>
      <c r="AZ208" s="767"/>
      <c r="BA208" s="767"/>
      <c r="BB208" s="767"/>
      <c r="BC208" s="767"/>
      <c r="BD208" s="767"/>
      <c r="BE208" s="767"/>
      <c r="BF208" s="767"/>
      <c r="BG208" s="767"/>
      <c r="BH208" s="767"/>
      <c r="BI208" s="767"/>
      <c r="BJ208" s="767"/>
      <c r="BK208" s="767"/>
      <c r="BL208" s="767"/>
      <c r="BM208" s="767"/>
      <c r="BN208" s="767"/>
      <c r="BO208" s="767"/>
      <c r="BP208" s="767"/>
      <c r="BQ208" s="767"/>
      <c r="BR208" s="767"/>
      <c r="BS208" s="767"/>
      <c r="BT208" s="767"/>
      <c r="BU208" s="767"/>
      <c r="BV208" s="767"/>
      <c r="BW208" s="767"/>
      <c r="BX208" s="767"/>
      <c r="BY208" s="767"/>
      <c r="BZ208" s="767"/>
      <c r="CA208" s="767"/>
    </row>
    <row r="209" spans="2:79" ht="17.100000000000001" customHeight="1" x14ac:dyDescent="0.15">
      <c r="B209" s="767"/>
      <c r="C209" s="767"/>
      <c r="D209" s="767"/>
      <c r="E209" s="767"/>
      <c r="F209" s="767"/>
      <c r="G209" s="767"/>
      <c r="H209" s="767"/>
      <c r="I209" s="767"/>
      <c r="J209" s="767"/>
      <c r="K209" s="767"/>
      <c r="L209" s="767"/>
      <c r="M209" s="767"/>
      <c r="N209" s="767"/>
      <c r="O209" s="767"/>
      <c r="P209" s="767"/>
      <c r="Q209" s="767"/>
      <c r="R209" s="767"/>
      <c r="S209" s="767"/>
      <c r="T209" s="767"/>
      <c r="U209" s="767"/>
      <c r="V209" s="767"/>
      <c r="W209" s="767"/>
      <c r="X209" s="767"/>
      <c r="Y209" s="767"/>
      <c r="Z209" s="767"/>
      <c r="AA209" s="767"/>
      <c r="AB209" s="767"/>
      <c r="AC209" s="767"/>
      <c r="AD209" s="767"/>
      <c r="AE209" s="767"/>
      <c r="AF209" s="767"/>
      <c r="AG209" s="767"/>
      <c r="AH209" s="767"/>
      <c r="AI209" s="767"/>
      <c r="AJ209" s="767"/>
      <c r="AK209" s="767"/>
      <c r="AL209" s="767"/>
      <c r="AM209" s="767"/>
      <c r="AN209" s="767"/>
      <c r="AO209" s="767"/>
      <c r="AP209" s="767"/>
      <c r="AQ209" s="767"/>
      <c r="AR209" s="767"/>
      <c r="AS209" s="767"/>
      <c r="AT209" s="767"/>
      <c r="AU209" s="767"/>
      <c r="AV209" s="767"/>
      <c r="AW209" s="767"/>
      <c r="AX209" s="767"/>
      <c r="AY209" s="767"/>
      <c r="AZ209" s="767"/>
      <c r="BA209" s="767"/>
      <c r="BB209" s="767"/>
      <c r="BC209" s="767"/>
      <c r="BD209" s="767"/>
      <c r="BE209" s="767"/>
      <c r="BF209" s="767"/>
      <c r="BG209" s="767"/>
      <c r="BH209" s="767"/>
      <c r="BI209" s="767"/>
      <c r="BJ209" s="767"/>
      <c r="BK209" s="767"/>
      <c r="BL209" s="767"/>
      <c r="BM209" s="767"/>
      <c r="BN209" s="767"/>
      <c r="BO209" s="767"/>
      <c r="BP209" s="767"/>
      <c r="BQ209" s="767"/>
      <c r="BR209" s="767"/>
      <c r="BS209" s="767"/>
      <c r="BT209" s="767"/>
      <c r="BU209" s="767"/>
      <c r="BV209" s="767"/>
      <c r="BW209" s="767"/>
      <c r="BX209" s="767"/>
      <c r="BY209" s="767"/>
      <c r="BZ209" s="767"/>
      <c r="CA209" s="767"/>
    </row>
    <row r="210" spans="2:79" ht="17.100000000000001" customHeight="1" x14ac:dyDescent="0.15">
      <c r="B210" s="767"/>
      <c r="C210" s="767"/>
      <c r="D210" s="767"/>
      <c r="E210" s="767"/>
      <c r="F210" s="767"/>
      <c r="G210" s="767"/>
      <c r="H210" s="767"/>
      <c r="I210" s="767"/>
      <c r="J210" s="767"/>
      <c r="K210" s="767"/>
      <c r="L210" s="767"/>
      <c r="M210" s="767"/>
      <c r="N210" s="767"/>
      <c r="O210" s="767"/>
      <c r="P210" s="767"/>
      <c r="Q210" s="767"/>
      <c r="R210" s="767"/>
      <c r="S210" s="767"/>
      <c r="T210" s="767"/>
      <c r="U210" s="767"/>
      <c r="V210" s="767"/>
      <c r="W210" s="767"/>
      <c r="X210" s="767"/>
      <c r="Y210" s="767"/>
      <c r="Z210" s="767"/>
      <c r="AA210" s="767"/>
      <c r="AB210" s="767"/>
      <c r="AC210" s="767"/>
      <c r="AD210" s="767"/>
      <c r="AE210" s="767"/>
      <c r="AF210" s="767"/>
      <c r="AG210" s="767"/>
      <c r="AH210" s="767"/>
      <c r="AI210" s="767"/>
      <c r="AJ210" s="767"/>
      <c r="AK210" s="767"/>
      <c r="AL210" s="767"/>
      <c r="AM210" s="767"/>
      <c r="AN210" s="767"/>
      <c r="AO210" s="767"/>
      <c r="AP210" s="767"/>
      <c r="AQ210" s="767"/>
      <c r="AR210" s="767"/>
      <c r="AS210" s="767"/>
      <c r="AT210" s="767"/>
      <c r="AU210" s="767"/>
      <c r="AV210" s="767"/>
      <c r="AW210" s="767"/>
      <c r="AX210" s="767"/>
      <c r="AY210" s="767"/>
      <c r="AZ210" s="767"/>
      <c r="BA210" s="767"/>
      <c r="BB210" s="767"/>
      <c r="BC210" s="767"/>
      <c r="BD210" s="767"/>
      <c r="BE210" s="767"/>
      <c r="BF210" s="767"/>
      <c r="BG210" s="767"/>
      <c r="BH210" s="767"/>
      <c r="BI210" s="767"/>
      <c r="BJ210" s="767"/>
      <c r="BK210" s="767"/>
      <c r="BL210" s="767"/>
      <c r="BM210" s="767"/>
      <c r="BN210" s="767"/>
      <c r="BO210" s="767"/>
      <c r="BP210" s="767"/>
      <c r="BQ210" s="767"/>
      <c r="BR210" s="767"/>
      <c r="BS210" s="767"/>
      <c r="BT210" s="767"/>
      <c r="BU210" s="767"/>
      <c r="BV210" s="767"/>
      <c r="BW210" s="767"/>
      <c r="BX210" s="767"/>
      <c r="BY210" s="767"/>
      <c r="BZ210" s="767"/>
      <c r="CA210" s="767"/>
    </row>
    <row r="211" spans="2:79" ht="17.100000000000001" customHeight="1" x14ac:dyDescent="0.15">
      <c r="B211" s="767"/>
      <c r="C211" s="767"/>
      <c r="D211" s="767"/>
      <c r="E211" s="767"/>
      <c r="F211" s="767"/>
      <c r="G211" s="767"/>
      <c r="H211" s="767"/>
      <c r="I211" s="767"/>
      <c r="J211" s="767"/>
      <c r="K211" s="767"/>
      <c r="L211" s="767"/>
      <c r="M211" s="767"/>
      <c r="N211" s="767"/>
      <c r="O211" s="767"/>
      <c r="P211" s="767"/>
      <c r="Q211" s="767"/>
      <c r="R211" s="767"/>
      <c r="S211" s="767"/>
      <c r="T211" s="767"/>
      <c r="U211" s="767"/>
      <c r="V211" s="767"/>
      <c r="W211" s="767"/>
      <c r="X211" s="767"/>
      <c r="Y211" s="767"/>
      <c r="Z211" s="767"/>
      <c r="AA211" s="767"/>
      <c r="AB211" s="767"/>
      <c r="AC211" s="767"/>
      <c r="AD211" s="767"/>
      <c r="AE211" s="767"/>
      <c r="AF211" s="767"/>
      <c r="AG211" s="767"/>
      <c r="AH211" s="767"/>
      <c r="AI211" s="767"/>
      <c r="AJ211" s="767"/>
      <c r="AK211" s="767"/>
      <c r="AL211" s="767"/>
      <c r="AM211" s="767"/>
      <c r="AN211" s="767"/>
      <c r="AO211" s="767"/>
      <c r="AP211" s="767"/>
      <c r="AQ211" s="767"/>
      <c r="AR211" s="767"/>
      <c r="AS211" s="767"/>
      <c r="AT211" s="767"/>
      <c r="AU211" s="767"/>
      <c r="AV211" s="767"/>
      <c r="AW211" s="767"/>
      <c r="AX211" s="767"/>
      <c r="AY211" s="767"/>
      <c r="AZ211" s="767"/>
      <c r="BA211" s="767"/>
      <c r="BB211" s="767"/>
      <c r="BC211" s="767"/>
      <c r="BD211" s="767"/>
      <c r="BE211" s="767"/>
      <c r="BF211" s="767"/>
      <c r="BG211" s="767"/>
      <c r="BH211" s="767"/>
      <c r="BI211" s="767"/>
      <c r="BJ211" s="767"/>
      <c r="BK211" s="767"/>
      <c r="BL211" s="767"/>
      <c r="BM211" s="767"/>
      <c r="BN211" s="767"/>
      <c r="BO211" s="767"/>
      <c r="BP211" s="767"/>
      <c r="BQ211" s="767"/>
      <c r="BR211" s="767"/>
      <c r="BS211" s="767"/>
      <c r="BT211" s="767"/>
      <c r="BU211" s="767"/>
      <c r="BV211" s="767"/>
      <c r="BW211" s="767"/>
      <c r="BX211" s="767"/>
      <c r="BY211" s="767"/>
      <c r="BZ211" s="767"/>
      <c r="CA211" s="767"/>
    </row>
    <row r="212" spans="2:79" ht="17.100000000000001" customHeight="1" x14ac:dyDescent="0.15">
      <c r="B212" s="767"/>
      <c r="C212" s="767"/>
      <c r="D212" s="767"/>
      <c r="E212" s="767"/>
      <c r="F212" s="767"/>
      <c r="G212" s="767"/>
      <c r="H212" s="767"/>
      <c r="I212" s="767"/>
      <c r="J212" s="767"/>
      <c r="K212" s="767"/>
      <c r="L212" s="767"/>
      <c r="M212" s="767"/>
      <c r="N212" s="767"/>
      <c r="O212" s="767"/>
      <c r="P212" s="767"/>
      <c r="Q212" s="767"/>
      <c r="R212" s="767"/>
      <c r="S212" s="767"/>
      <c r="T212" s="767"/>
      <c r="U212" s="767"/>
      <c r="V212" s="767"/>
      <c r="W212" s="767"/>
      <c r="X212" s="767"/>
      <c r="Y212" s="767"/>
      <c r="Z212" s="767"/>
      <c r="AA212" s="767"/>
      <c r="AB212" s="767"/>
      <c r="AC212" s="767"/>
      <c r="AD212" s="767"/>
      <c r="AE212" s="767"/>
      <c r="AF212" s="767"/>
      <c r="AG212" s="767"/>
      <c r="AH212" s="767"/>
      <c r="AI212" s="767"/>
      <c r="AJ212" s="767"/>
      <c r="AK212" s="767"/>
      <c r="AL212" s="767"/>
      <c r="AM212" s="767"/>
      <c r="AN212" s="767"/>
      <c r="AO212" s="767"/>
      <c r="AP212" s="767"/>
      <c r="AQ212" s="767"/>
      <c r="AR212" s="767"/>
      <c r="AS212" s="767"/>
      <c r="AT212" s="767"/>
      <c r="AU212" s="767"/>
      <c r="AV212" s="767"/>
      <c r="AW212" s="767"/>
      <c r="AX212" s="767"/>
      <c r="AY212" s="767"/>
      <c r="AZ212" s="767"/>
      <c r="BA212" s="767"/>
      <c r="BB212" s="767"/>
      <c r="BC212" s="767"/>
      <c r="BD212" s="767"/>
      <c r="BE212" s="767"/>
      <c r="BF212" s="767"/>
      <c r="BG212" s="767"/>
      <c r="BH212" s="767"/>
      <c r="BI212" s="767"/>
      <c r="BJ212" s="767"/>
      <c r="BK212" s="767"/>
      <c r="BL212" s="767"/>
      <c r="BM212" s="767"/>
      <c r="BN212" s="767"/>
      <c r="BO212" s="767"/>
      <c r="BP212" s="767"/>
      <c r="BQ212" s="767"/>
      <c r="BR212" s="767"/>
      <c r="BS212" s="767"/>
      <c r="BT212" s="767"/>
      <c r="BU212" s="767"/>
      <c r="BV212" s="767"/>
      <c r="BW212" s="767"/>
      <c r="BX212" s="767"/>
      <c r="BY212" s="767"/>
      <c r="BZ212" s="767"/>
      <c r="CA212" s="767"/>
    </row>
    <row r="213" spans="2:79" ht="17.100000000000001" customHeight="1" x14ac:dyDescent="0.15">
      <c r="B213" s="767"/>
      <c r="C213" s="767"/>
      <c r="D213" s="767"/>
      <c r="E213" s="767"/>
      <c r="F213" s="767"/>
      <c r="G213" s="767"/>
      <c r="H213" s="767"/>
      <c r="I213" s="767"/>
      <c r="J213" s="767"/>
      <c r="K213" s="767"/>
      <c r="L213" s="767"/>
      <c r="M213" s="767"/>
      <c r="N213" s="767"/>
      <c r="O213" s="767"/>
      <c r="P213" s="767"/>
      <c r="Q213" s="767"/>
      <c r="R213" s="767"/>
      <c r="S213" s="767"/>
      <c r="T213" s="767"/>
      <c r="U213" s="767"/>
      <c r="V213" s="767"/>
      <c r="W213" s="767"/>
      <c r="X213" s="767"/>
      <c r="Y213" s="767"/>
      <c r="Z213" s="767"/>
      <c r="AA213" s="767"/>
      <c r="AB213" s="767"/>
      <c r="AC213" s="767"/>
      <c r="AD213" s="767"/>
      <c r="AE213" s="767"/>
      <c r="AF213" s="767"/>
      <c r="AG213" s="767"/>
      <c r="AH213" s="767"/>
      <c r="AI213" s="767"/>
      <c r="AJ213" s="767"/>
      <c r="AK213" s="767"/>
      <c r="AL213" s="767"/>
      <c r="AM213" s="767"/>
      <c r="AN213" s="767"/>
      <c r="AO213" s="767"/>
      <c r="AP213" s="767"/>
      <c r="AQ213" s="767"/>
      <c r="AR213" s="767"/>
      <c r="AS213" s="767"/>
      <c r="AT213" s="767"/>
      <c r="AU213" s="767"/>
      <c r="AV213" s="767"/>
      <c r="AW213" s="767"/>
      <c r="AX213" s="767"/>
      <c r="AY213" s="767"/>
      <c r="AZ213" s="767"/>
      <c r="BA213" s="767"/>
      <c r="BB213" s="767"/>
      <c r="BC213" s="767"/>
      <c r="BD213" s="767"/>
      <c r="BE213" s="767"/>
      <c r="BF213" s="767"/>
      <c r="BG213" s="767"/>
      <c r="BH213" s="767"/>
      <c r="BI213" s="767"/>
      <c r="BJ213" s="767"/>
      <c r="BK213" s="767"/>
      <c r="BL213" s="767"/>
      <c r="BM213" s="767"/>
      <c r="BN213" s="767"/>
      <c r="BO213" s="767"/>
      <c r="BP213" s="767"/>
      <c r="BQ213" s="767"/>
      <c r="BR213" s="767"/>
      <c r="BS213" s="767"/>
      <c r="BT213" s="767"/>
      <c r="BU213" s="767"/>
      <c r="BV213" s="767"/>
      <c r="BW213" s="767"/>
      <c r="BX213" s="767"/>
      <c r="BY213" s="767"/>
      <c r="BZ213" s="767"/>
      <c r="CA213" s="767"/>
    </row>
    <row r="214" spans="2:79" ht="17.100000000000001" customHeight="1" x14ac:dyDescent="0.15">
      <c r="B214" s="767"/>
      <c r="C214" s="767"/>
      <c r="D214" s="767"/>
      <c r="E214" s="767"/>
      <c r="F214" s="767"/>
      <c r="G214" s="767"/>
      <c r="H214" s="767"/>
      <c r="I214" s="767"/>
      <c r="J214" s="767"/>
      <c r="K214" s="767"/>
      <c r="L214" s="767"/>
      <c r="M214" s="767"/>
      <c r="N214" s="767"/>
      <c r="O214" s="767"/>
      <c r="P214" s="767"/>
      <c r="Q214" s="767"/>
      <c r="R214" s="767"/>
      <c r="S214" s="767"/>
      <c r="T214" s="767"/>
      <c r="U214" s="767"/>
      <c r="V214" s="767"/>
      <c r="W214" s="767"/>
      <c r="X214" s="767"/>
      <c r="Y214" s="767"/>
      <c r="Z214" s="767"/>
      <c r="AA214" s="767"/>
      <c r="AB214" s="767"/>
      <c r="AC214" s="767"/>
      <c r="AD214" s="767"/>
      <c r="AE214" s="767"/>
      <c r="AF214" s="767"/>
      <c r="AG214" s="767"/>
      <c r="AH214" s="767"/>
      <c r="AI214" s="767"/>
      <c r="AJ214" s="767"/>
      <c r="AK214" s="767"/>
      <c r="AL214" s="767"/>
      <c r="AM214" s="767"/>
      <c r="AN214" s="767"/>
      <c r="AO214" s="767"/>
      <c r="AP214" s="767"/>
      <c r="AQ214" s="767"/>
      <c r="AR214" s="767"/>
      <c r="AS214" s="767"/>
      <c r="AT214" s="767"/>
      <c r="AU214" s="767"/>
      <c r="AV214" s="767"/>
      <c r="AW214" s="767"/>
      <c r="AX214" s="767"/>
      <c r="AY214" s="767"/>
      <c r="AZ214" s="767"/>
      <c r="BA214" s="767"/>
      <c r="BB214" s="767"/>
      <c r="BC214" s="767"/>
      <c r="BD214" s="767"/>
      <c r="BE214" s="767"/>
      <c r="BF214" s="767"/>
      <c r="BG214" s="767"/>
      <c r="BH214" s="767"/>
      <c r="BI214" s="767"/>
      <c r="BJ214" s="767"/>
      <c r="BK214" s="767"/>
      <c r="BL214" s="767"/>
      <c r="BM214" s="767"/>
      <c r="BN214" s="767"/>
      <c r="BO214" s="767"/>
      <c r="BP214" s="767"/>
      <c r="BQ214" s="767"/>
      <c r="BR214" s="767"/>
      <c r="BS214" s="767"/>
      <c r="BT214" s="767"/>
      <c r="BU214" s="767"/>
      <c r="BV214" s="767"/>
      <c r="BW214" s="767"/>
      <c r="BX214" s="767"/>
      <c r="BY214" s="767"/>
      <c r="BZ214" s="767"/>
      <c r="CA214" s="767"/>
    </row>
    <row r="215" spans="2:79" ht="17.100000000000001" customHeight="1" x14ac:dyDescent="0.15">
      <c r="B215" s="767"/>
      <c r="C215" s="767"/>
      <c r="D215" s="767"/>
      <c r="E215" s="767"/>
      <c r="F215" s="767"/>
      <c r="G215" s="767"/>
      <c r="H215" s="767"/>
      <c r="I215" s="767"/>
      <c r="J215" s="767"/>
      <c r="K215" s="767"/>
      <c r="L215" s="767"/>
      <c r="M215" s="767"/>
      <c r="N215" s="767"/>
      <c r="O215" s="767"/>
      <c r="P215" s="767"/>
      <c r="Q215" s="767"/>
      <c r="R215" s="767"/>
      <c r="S215" s="767"/>
      <c r="T215" s="767"/>
      <c r="U215" s="767"/>
      <c r="V215" s="767"/>
      <c r="W215" s="767"/>
      <c r="X215" s="767"/>
      <c r="Y215" s="767"/>
      <c r="Z215" s="767"/>
      <c r="AA215" s="767"/>
      <c r="AB215" s="767"/>
      <c r="AC215" s="767"/>
      <c r="AD215" s="767"/>
      <c r="AE215" s="767"/>
      <c r="AF215" s="767"/>
      <c r="AG215" s="767"/>
      <c r="AH215" s="767"/>
      <c r="AI215" s="767"/>
      <c r="AJ215" s="767"/>
      <c r="AK215" s="767"/>
      <c r="AL215" s="767"/>
      <c r="AM215" s="767"/>
      <c r="AN215" s="767"/>
      <c r="AO215" s="767"/>
      <c r="AP215" s="767"/>
      <c r="AQ215" s="767"/>
      <c r="AR215" s="767"/>
      <c r="AS215" s="767"/>
      <c r="AT215" s="767"/>
      <c r="AU215" s="767"/>
      <c r="AV215" s="767"/>
      <c r="AW215" s="767"/>
      <c r="AX215" s="767"/>
      <c r="AY215" s="767"/>
      <c r="AZ215" s="767"/>
      <c r="BA215" s="767"/>
      <c r="BB215" s="767"/>
      <c r="BC215" s="767"/>
      <c r="BD215" s="767"/>
      <c r="BE215" s="767"/>
      <c r="BF215" s="767"/>
      <c r="BG215" s="767"/>
      <c r="BH215" s="767"/>
      <c r="BI215" s="767"/>
      <c r="BJ215" s="767"/>
      <c r="BK215" s="767"/>
      <c r="BL215" s="767"/>
      <c r="BM215" s="767"/>
      <c r="BN215" s="767"/>
      <c r="BO215" s="767"/>
      <c r="BP215" s="767"/>
      <c r="BQ215" s="767"/>
      <c r="BR215" s="767"/>
      <c r="BS215" s="767"/>
      <c r="BT215" s="767"/>
      <c r="BU215" s="767"/>
      <c r="BV215" s="767"/>
      <c r="BW215" s="767"/>
      <c r="BX215" s="767"/>
      <c r="BY215" s="767"/>
      <c r="BZ215" s="767"/>
      <c r="CA215" s="767"/>
    </row>
    <row r="216" spans="2:79" ht="17.100000000000001" customHeight="1" x14ac:dyDescent="0.15">
      <c r="B216" s="767"/>
      <c r="C216" s="767"/>
      <c r="D216" s="767"/>
      <c r="E216" s="767"/>
      <c r="F216" s="767"/>
      <c r="G216" s="767"/>
      <c r="H216" s="767"/>
      <c r="I216" s="767"/>
      <c r="J216" s="767"/>
      <c r="K216" s="767"/>
      <c r="L216" s="767"/>
      <c r="M216" s="767"/>
      <c r="N216" s="767"/>
      <c r="O216" s="767"/>
      <c r="P216" s="767"/>
      <c r="Q216" s="767"/>
      <c r="R216" s="767"/>
      <c r="S216" s="767"/>
      <c r="T216" s="767"/>
      <c r="U216" s="767"/>
      <c r="V216" s="767"/>
      <c r="W216" s="767"/>
      <c r="X216" s="767"/>
      <c r="Y216" s="767"/>
      <c r="Z216" s="767"/>
      <c r="AA216" s="767"/>
      <c r="AB216" s="767"/>
      <c r="AC216" s="767"/>
      <c r="AD216" s="767"/>
      <c r="AE216" s="767"/>
      <c r="AF216" s="767"/>
      <c r="AG216" s="767"/>
      <c r="AH216" s="767"/>
      <c r="AI216" s="767"/>
      <c r="AJ216" s="767"/>
      <c r="AK216" s="767"/>
      <c r="AL216" s="767"/>
      <c r="AM216" s="767"/>
      <c r="AN216" s="767"/>
      <c r="AO216" s="767"/>
      <c r="AP216" s="767"/>
      <c r="AQ216" s="767"/>
      <c r="AR216" s="767"/>
      <c r="AS216" s="767"/>
      <c r="AT216" s="767"/>
      <c r="AU216" s="767"/>
      <c r="AV216" s="767"/>
      <c r="AW216" s="767"/>
      <c r="AX216" s="767"/>
      <c r="AY216" s="767"/>
      <c r="AZ216" s="767"/>
      <c r="BA216" s="767"/>
      <c r="BB216" s="767"/>
      <c r="BC216" s="767"/>
      <c r="BD216" s="767"/>
      <c r="BE216" s="767"/>
      <c r="BF216" s="767"/>
      <c r="BG216" s="767"/>
      <c r="BH216" s="767"/>
      <c r="BI216" s="767"/>
      <c r="BJ216" s="767"/>
      <c r="BK216" s="767"/>
      <c r="BL216" s="767"/>
      <c r="BM216" s="767"/>
      <c r="BN216" s="767"/>
      <c r="BO216" s="767"/>
      <c r="BP216" s="767"/>
      <c r="BQ216" s="767"/>
      <c r="BR216" s="767"/>
      <c r="BS216" s="767"/>
      <c r="BT216" s="767"/>
      <c r="BU216" s="767"/>
      <c r="BV216" s="767"/>
      <c r="BW216" s="767"/>
      <c r="BX216" s="767"/>
      <c r="BY216" s="767"/>
      <c r="BZ216" s="767"/>
      <c r="CA216" s="767"/>
    </row>
    <row r="217" spans="2:79" ht="17.100000000000001" customHeight="1" x14ac:dyDescent="0.15">
      <c r="B217" s="767"/>
      <c r="C217" s="767"/>
      <c r="D217" s="767"/>
      <c r="E217" s="767"/>
      <c r="F217" s="767"/>
      <c r="G217" s="767"/>
      <c r="H217" s="767"/>
      <c r="I217" s="767"/>
      <c r="J217" s="767"/>
      <c r="K217" s="767"/>
      <c r="L217" s="767"/>
      <c r="M217" s="767"/>
      <c r="N217" s="767"/>
      <c r="O217" s="767"/>
      <c r="P217" s="767"/>
      <c r="Q217" s="767"/>
      <c r="R217" s="767"/>
      <c r="S217" s="767"/>
      <c r="T217" s="767"/>
      <c r="U217" s="767"/>
      <c r="V217" s="767"/>
      <c r="W217" s="767"/>
      <c r="X217" s="767"/>
      <c r="Y217" s="767"/>
      <c r="Z217" s="767"/>
      <c r="AA217" s="767"/>
      <c r="AB217" s="767"/>
      <c r="AC217" s="767"/>
      <c r="AD217" s="767"/>
      <c r="AE217" s="767"/>
      <c r="AF217" s="767"/>
      <c r="AG217" s="767"/>
      <c r="AH217" s="767"/>
      <c r="AI217" s="767"/>
      <c r="AJ217" s="767"/>
      <c r="AK217" s="767"/>
      <c r="AL217" s="767"/>
      <c r="AM217" s="767"/>
      <c r="AN217" s="767"/>
      <c r="AO217" s="767"/>
      <c r="AP217" s="767"/>
      <c r="AQ217" s="767"/>
      <c r="AR217" s="767"/>
      <c r="AS217" s="767"/>
      <c r="AT217" s="767"/>
      <c r="AU217" s="767"/>
      <c r="AV217" s="767"/>
      <c r="AW217" s="767"/>
      <c r="AX217" s="767"/>
      <c r="AY217" s="767"/>
      <c r="AZ217" s="767"/>
      <c r="BA217" s="767"/>
      <c r="BB217" s="767"/>
      <c r="BC217" s="767"/>
      <c r="BD217" s="767"/>
      <c r="BE217" s="767"/>
      <c r="BF217" s="767"/>
      <c r="BG217" s="767"/>
      <c r="BH217" s="767"/>
      <c r="BI217" s="767"/>
      <c r="BJ217" s="767"/>
      <c r="BK217" s="767"/>
      <c r="BL217" s="767"/>
      <c r="BM217" s="767"/>
      <c r="BN217" s="767"/>
      <c r="BO217" s="767"/>
      <c r="BP217" s="767"/>
      <c r="BQ217" s="767"/>
      <c r="BR217" s="767"/>
      <c r="BS217" s="767"/>
      <c r="BT217" s="767"/>
      <c r="BU217" s="767"/>
      <c r="BV217" s="767"/>
      <c r="BW217" s="767"/>
      <c r="BX217" s="767"/>
      <c r="BY217" s="767"/>
      <c r="BZ217" s="767"/>
      <c r="CA217" s="767"/>
    </row>
    <row r="218" spans="2:79" ht="17.100000000000001" customHeight="1" x14ac:dyDescent="0.15">
      <c r="B218" s="767"/>
      <c r="C218" s="767"/>
      <c r="D218" s="767"/>
      <c r="E218" s="767"/>
      <c r="F218" s="767"/>
      <c r="G218" s="767"/>
      <c r="H218" s="767"/>
      <c r="I218" s="767"/>
      <c r="J218" s="767"/>
      <c r="K218" s="767"/>
      <c r="L218" s="767"/>
      <c r="M218" s="767"/>
      <c r="N218" s="767"/>
      <c r="O218" s="767"/>
      <c r="P218" s="767"/>
      <c r="Q218" s="767"/>
      <c r="R218" s="767"/>
      <c r="S218" s="767"/>
      <c r="T218" s="767"/>
      <c r="U218" s="767"/>
      <c r="V218" s="767"/>
      <c r="W218" s="767"/>
      <c r="X218" s="767"/>
      <c r="Y218" s="767"/>
      <c r="Z218" s="767"/>
      <c r="AA218" s="767"/>
      <c r="AB218" s="767"/>
      <c r="AC218" s="767"/>
      <c r="AD218" s="767"/>
      <c r="AE218" s="767"/>
      <c r="AF218" s="767"/>
      <c r="AG218" s="767"/>
      <c r="AH218" s="767"/>
      <c r="AI218" s="767"/>
      <c r="AJ218" s="767"/>
      <c r="AK218" s="767"/>
      <c r="AL218" s="767"/>
      <c r="AM218" s="767"/>
      <c r="AN218" s="767"/>
      <c r="AO218" s="767"/>
      <c r="AP218" s="767"/>
      <c r="AQ218" s="767"/>
      <c r="AR218" s="767"/>
      <c r="AS218" s="767"/>
      <c r="AT218" s="767"/>
      <c r="AU218" s="767"/>
      <c r="AV218" s="767"/>
      <c r="AW218" s="767"/>
      <c r="AX218" s="767"/>
      <c r="AY218" s="767"/>
      <c r="AZ218" s="767"/>
      <c r="BA218" s="767"/>
      <c r="BB218" s="767"/>
      <c r="BC218" s="767"/>
      <c r="BD218" s="767"/>
      <c r="BE218" s="767"/>
      <c r="BF218" s="767"/>
      <c r="BG218" s="767"/>
      <c r="BH218" s="767"/>
      <c r="BI218" s="767"/>
      <c r="BJ218" s="767"/>
      <c r="BK218" s="767"/>
      <c r="BL218" s="767"/>
      <c r="BM218" s="767"/>
      <c r="BN218" s="767"/>
      <c r="BO218" s="767"/>
      <c r="BP218" s="767"/>
      <c r="BQ218" s="767"/>
      <c r="BR218" s="767"/>
      <c r="BS218" s="767"/>
      <c r="BT218" s="767"/>
      <c r="BU218" s="767"/>
      <c r="BV218" s="767"/>
      <c r="BW218" s="767"/>
      <c r="BX218" s="767"/>
      <c r="BY218" s="767"/>
      <c r="BZ218" s="767"/>
      <c r="CA218" s="767"/>
    </row>
    <row r="219" spans="2:79" ht="17.100000000000001" customHeight="1" x14ac:dyDescent="0.15">
      <c r="B219" s="767"/>
      <c r="C219" s="767"/>
      <c r="D219" s="767"/>
      <c r="E219" s="767"/>
      <c r="F219" s="767"/>
      <c r="G219" s="767"/>
      <c r="H219" s="767"/>
      <c r="I219" s="767"/>
      <c r="J219" s="767"/>
      <c r="K219" s="767"/>
      <c r="L219" s="767"/>
      <c r="M219" s="767"/>
      <c r="N219" s="767"/>
      <c r="O219" s="767"/>
      <c r="P219" s="767"/>
      <c r="Q219" s="767"/>
      <c r="R219" s="767"/>
      <c r="S219" s="767"/>
      <c r="T219" s="767"/>
      <c r="U219" s="767"/>
      <c r="V219" s="767"/>
      <c r="W219" s="767"/>
      <c r="X219" s="767"/>
      <c r="Y219" s="767"/>
      <c r="Z219" s="767"/>
      <c r="AA219" s="767"/>
      <c r="AB219" s="767"/>
      <c r="AC219" s="767"/>
      <c r="AD219" s="767"/>
      <c r="AE219" s="767"/>
      <c r="AF219" s="767"/>
      <c r="AG219" s="767"/>
      <c r="AH219" s="767"/>
      <c r="AI219" s="767"/>
      <c r="AJ219" s="767"/>
      <c r="AK219" s="767"/>
      <c r="AL219" s="767"/>
      <c r="AM219" s="767"/>
      <c r="AN219" s="767"/>
      <c r="AO219" s="767"/>
      <c r="AP219" s="767"/>
      <c r="AQ219" s="767"/>
      <c r="AR219" s="767"/>
      <c r="AS219" s="767"/>
      <c r="AT219" s="767"/>
      <c r="AU219" s="767"/>
      <c r="AV219" s="767"/>
      <c r="AW219" s="767"/>
      <c r="AX219" s="767"/>
      <c r="AY219" s="767"/>
      <c r="AZ219" s="767"/>
      <c r="BA219" s="767"/>
      <c r="BB219" s="767"/>
      <c r="BC219" s="767"/>
      <c r="BD219" s="767"/>
      <c r="BE219" s="767"/>
      <c r="BF219" s="767"/>
      <c r="BG219" s="767"/>
      <c r="BH219" s="767"/>
      <c r="BI219" s="767"/>
      <c r="BJ219" s="767"/>
      <c r="BK219" s="767"/>
      <c r="BL219" s="767"/>
      <c r="BM219" s="767"/>
      <c r="BN219" s="767"/>
      <c r="BO219" s="767"/>
      <c r="BP219" s="767"/>
      <c r="BQ219" s="767"/>
      <c r="BR219" s="767"/>
      <c r="BS219" s="767"/>
      <c r="BT219" s="767"/>
      <c r="BU219" s="767"/>
      <c r="BV219" s="767"/>
      <c r="BW219" s="767"/>
      <c r="BX219" s="767"/>
      <c r="BY219" s="767"/>
      <c r="BZ219" s="767"/>
      <c r="CA219" s="767"/>
    </row>
    <row r="220" spans="2:79" ht="17.100000000000001" customHeight="1" x14ac:dyDescent="0.15">
      <c r="B220" s="767"/>
      <c r="C220" s="767"/>
      <c r="D220" s="767"/>
      <c r="E220" s="767"/>
      <c r="F220" s="767"/>
      <c r="G220" s="767"/>
      <c r="H220" s="767"/>
      <c r="I220" s="767"/>
      <c r="J220" s="767"/>
      <c r="K220" s="767"/>
      <c r="L220" s="767"/>
      <c r="M220" s="767"/>
      <c r="N220" s="767"/>
      <c r="O220" s="767"/>
      <c r="P220" s="767"/>
      <c r="Q220" s="767"/>
      <c r="R220" s="767"/>
      <c r="S220" s="767"/>
      <c r="T220" s="767"/>
      <c r="U220" s="767"/>
      <c r="V220" s="767"/>
      <c r="W220" s="767"/>
      <c r="X220" s="767"/>
      <c r="Y220" s="767"/>
      <c r="Z220" s="767"/>
      <c r="AA220" s="767"/>
      <c r="AB220" s="767"/>
      <c r="AC220" s="767"/>
      <c r="AD220" s="767"/>
      <c r="AE220" s="767"/>
      <c r="AF220" s="767"/>
      <c r="AG220" s="767"/>
      <c r="AH220" s="767"/>
      <c r="AI220" s="767"/>
      <c r="AJ220" s="767"/>
      <c r="AK220" s="767"/>
      <c r="AL220" s="767"/>
      <c r="AM220" s="767"/>
      <c r="AN220" s="767"/>
      <c r="AO220" s="767"/>
      <c r="AP220" s="767"/>
      <c r="AQ220" s="767"/>
      <c r="AR220" s="767"/>
      <c r="AS220" s="767"/>
      <c r="AT220" s="767"/>
      <c r="AU220" s="767"/>
      <c r="AV220" s="767"/>
      <c r="AW220" s="767"/>
      <c r="AX220" s="767"/>
      <c r="AY220" s="767"/>
      <c r="AZ220" s="767"/>
      <c r="BA220" s="767"/>
      <c r="BB220" s="767"/>
      <c r="BC220" s="767"/>
      <c r="BD220" s="767"/>
      <c r="BE220" s="767"/>
      <c r="BF220" s="767"/>
      <c r="BG220" s="767"/>
      <c r="BH220" s="767"/>
      <c r="BI220" s="767"/>
      <c r="BJ220" s="767"/>
      <c r="BK220" s="767"/>
      <c r="BL220" s="767"/>
      <c r="BM220" s="767"/>
      <c r="BN220" s="767"/>
      <c r="BO220" s="767"/>
      <c r="BP220" s="767"/>
      <c r="BQ220" s="767"/>
      <c r="BR220" s="767"/>
      <c r="BS220" s="767"/>
      <c r="BT220" s="767"/>
      <c r="BU220" s="767"/>
      <c r="BV220" s="767"/>
      <c r="BW220" s="767"/>
      <c r="BX220" s="767"/>
      <c r="BY220" s="767"/>
      <c r="BZ220" s="767"/>
      <c r="CA220" s="767"/>
    </row>
    <row r="221" spans="2:79" ht="17.100000000000001" customHeight="1" x14ac:dyDescent="0.15">
      <c r="B221" s="767"/>
      <c r="C221" s="767"/>
      <c r="D221" s="767"/>
      <c r="E221" s="767"/>
      <c r="F221" s="767"/>
      <c r="G221" s="767"/>
      <c r="H221" s="767"/>
      <c r="I221" s="767"/>
      <c r="J221" s="767"/>
      <c r="K221" s="767"/>
      <c r="L221" s="767"/>
      <c r="M221" s="767"/>
      <c r="N221" s="767"/>
      <c r="O221" s="767"/>
      <c r="P221" s="767"/>
      <c r="Q221" s="767"/>
      <c r="R221" s="767"/>
      <c r="S221" s="767"/>
      <c r="T221" s="767"/>
      <c r="U221" s="767"/>
      <c r="V221" s="767"/>
      <c r="W221" s="767"/>
      <c r="X221" s="767"/>
      <c r="Y221" s="767"/>
      <c r="Z221" s="767"/>
      <c r="AA221" s="767"/>
      <c r="AB221" s="767"/>
      <c r="AC221" s="767"/>
      <c r="AD221" s="767"/>
      <c r="AE221" s="767"/>
      <c r="AF221" s="767"/>
      <c r="AG221" s="767"/>
      <c r="AH221" s="767"/>
      <c r="AI221" s="767"/>
      <c r="AJ221" s="767"/>
      <c r="AK221" s="767"/>
      <c r="AL221" s="767"/>
      <c r="AM221" s="767"/>
      <c r="AN221" s="767"/>
      <c r="AO221" s="767"/>
      <c r="AP221" s="767"/>
      <c r="AQ221" s="767"/>
      <c r="AR221" s="767"/>
      <c r="AS221" s="767"/>
      <c r="AT221" s="767"/>
      <c r="AU221" s="767"/>
      <c r="AV221" s="767"/>
      <c r="AW221" s="767"/>
      <c r="AX221" s="767"/>
      <c r="AY221" s="767"/>
      <c r="AZ221" s="767"/>
      <c r="BA221" s="767"/>
      <c r="BB221" s="767"/>
      <c r="BC221" s="767"/>
      <c r="BD221" s="767"/>
      <c r="BE221" s="767"/>
      <c r="BF221" s="767"/>
      <c r="BG221" s="767"/>
      <c r="BH221" s="767"/>
      <c r="BI221" s="767"/>
      <c r="BJ221" s="767"/>
      <c r="BK221" s="767"/>
      <c r="BL221" s="767"/>
      <c r="BM221" s="767"/>
      <c r="BN221" s="767"/>
      <c r="BO221" s="767"/>
      <c r="BP221" s="767"/>
      <c r="BQ221" s="767"/>
      <c r="BR221" s="767"/>
      <c r="BS221" s="767"/>
      <c r="BT221" s="767"/>
      <c r="BU221" s="767"/>
      <c r="BV221" s="767"/>
      <c r="BW221" s="767"/>
      <c r="BX221" s="767"/>
      <c r="BY221" s="767"/>
      <c r="BZ221" s="767"/>
      <c r="CA221" s="767"/>
    </row>
    <row r="222" spans="2:79" ht="17.100000000000001" customHeight="1" x14ac:dyDescent="0.15">
      <c r="B222" s="767"/>
      <c r="C222" s="767"/>
      <c r="D222" s="767"/>
      <c r="E222" s="767"/>
      <c r="F222" s="767"/>
      <c r="G222" s="767"/>
      <c r="H222" s="767"/>
      <c r="I222" s="767"/>
      <c r="J222" s="767"/>
      <c r="K222" s="767"/>
      <c r="L222" s="767"/>
      <c r="M222" s="767"/>
      <c r="N222" s="767"/>
      <c r="O222" s="767"/>
      <c r="P222" s="767"/>
      <c r="Q222" s="767"/>
      <c r="R222" s="767"/>
      <c r="S222" s="767"/>
      <c r="T222" s="767"/>
      <c r="U222" s="767"/>
      <c r="V222" s="767"/>
      <c r="W222" s="767"/>
      <c r="X222" s="767"/>
      <c r="Y222" s="767"/>
      <c r="Z222" s="767"/>
      <c r="AA222" s="767"/>
      <c r="AB222" s="767"/>
      <c r="AC222" s="767"/>
      <c r="AD222" s="767"/>
      <c r="AE222" s="767"/>
      <c r="AF222" s="767"/>
      <c r="AG222" s="767"/>
      <c r="AH222" s="767"/>
      <c r="AI222" s="767"/>
      <c r="AJ222" s="767"/>
      <c r="AK222" s="767"/>
      <c r="AL222" s="767"/>
      <c r="AM222" s="767"/>
      <c r="AN222" s="767"/>
      <c r="AO222" s="767"/>
      <c r="AP222" s="767"/>
      <c r="AQ222" s="767"/>
      <c r="AR222" s="767"/>
      <c r="AS222" s="767"/>
      <c r="AT222" s="767"/>
      <c r="AU222" s="767"/>
      <c r="AV222" s="767"/>
      <c r="AW222" s="767"/>
      <c r="AX222" s="767"/>
      <c r="AY222" s="767"/>
      <c r="AZ222" s="767"/>
      <c r="BA222" s="767"/>
      <c r="BB222" s="767"/>
      <c r="BC222" s="767"/>
      <c r="BD222" s="767"/>
      <c r="BE222" s="767"/>
      <c r="BF222" s="767"/>
      <c r="BG222" s="767"/>
      <c r="BH222" s="767"/>
      <c r="BI222" s="767"/>
      <c r="BJ222" s="767"/>
      <c r="BK222" s="767"/>
      <c r="BL222" s="767"/>
      <c r="BM222" s="767"/>
      <c r="BN222" s="767"/>
      <c r="BO222" s="767"/>
      <c r="BP222" s="767"/>
      <c r="BQ222" s="767"/>
      <c r="BR222" s="767"/>
      <c r="BS222" s="767"/>
      <c r="BT222" s="767"/>
      <c r="BU222" s="767"/>
      <c r="BV222" s="767"/>
      <c r="BW222" s="767"/>
      <c r="BX222" s="767"/>
      <c r="BY222" s="767"/>
      <c r="BZ222" s="767"/>
      <c r="CA222" s="767"/>
    </row>
    <row r="223" spans="2:79" ht="17.100000000000001" customHeight="1" x14ac:dyDescent="0.15">
      <c r="B223" s="767"/>
      <c r="C223" s="767"/>
      <c r="D223" s="767"/>
      <c r="E223" s="767"/>
      <c r="F223" s="767"/>
      <c r="G223" s="767"/>
      <c r="H223" s="767"/>
      <c r="I223" s="767"/>
      <c r="J223" s="767"/>
      <c r="K223" s="767"/>
      <c r="L223" s="767"/>
      <c r="M223" s="767"/>
      <c r="N223" s="767"/>
      <c r="O223" s="767"/>
      <c r="P223" s="767"/>
      <c r="Q223" s="767"/>
      <c r="R223" s="767"/>
      <c r="S223" s="767"/>
      <c r="T223" s="767"/>
      <c r="U223" s="767"/>
      <c r="V223" s="767"/>
      <c r="W223" s="767"/>
      <c r="X223" s="767"/>
      <c r="Y223" s="767"/>
      <c r="Z223" s="767"/>
      <c r="AA223" s="767"/>
      <c r="AB223" s="767"/>
      <c r="AC223" s="767"/>
      <c r="AD223" s="767"/>
      <c r="AE223" s="767"/>
      <c r="AF223" s="767"/>
      <c r="AG223" s="767"/>
      <c r="AH223" s="767"/>
      <c r="AI223" s="767"/>
      <c r="AJ223" s="767"/>
      <c r="AK223" s="767"/>
      <c r="AL223" s="767"/>
      <c r="AM223" s="767"/>
      <c r="AN223" s="767"/>
      <c r="AO223" s="767"/>
      <c r="AP223" s="767"/>
      <c r="AQ223" s="767"/>
      <c r="AR223" s="767"/>
      <c r="AS223" s="767"/>
      <c r="AT223" s="767"/>
      <c r="AU223" s="767"/>
      <c r="AV223" s="767"/>
      <c r="AW223" s="767"/>
      <c r="AX223" s="767"/>
      <c r="AY223" s="767"/>
      <c r="AZ223" s="767"/>
      <c r="BA223" s="767"/>
      <c r="BB223" s="767"/>
      <c r="BC223" s="767"/>
      <c r="BD223" s="767"/>
      <c r="BE223" s="767"/>
      <c r="BF223" s="767"/>
      <c r="BG223" s="767"/>
      <c r="BH223" s="767"/>
      <c r="BI223" s="767"/>
      <c r="BJ223" s="767"/>
      <c r="BK223" s="767"/>
      <c r="BL223" s="767"/>
      <c r="BM223" s="767"/>
      <c r="BN223" s="767"/>
      <c r="BO223" s="767"/>
      <c r="BP223" s="767"/>
      <c r="BQ223" s="767"/>
      <c r="BR223" s="767"/>
      <c r="BS223" s="767"/>
      <c r="BT223" s="767"/>
      <c r="BU223" s="767"/>
      <c r="BV223" s="767"/>
      <c r="BW223" s="767"/>
      <c r="BX223" s="767"/>
      <c r="BY223" s="767"/>
      <c r="BZ223" s="767"/>
      <c r="CA223" s="767"/>
    </row>
    <row r="224" spans="2:79" ht="17.100000000000001" customHeight="1" x14ac:dyDescent="0.15">
      <c r="B224" s="767"/>
      <c r="C224" s="767"/>
      <c r="D224" s="767"/>
      <c r="E224" s="767"/>
      <c r="F224" s="767"/>
      <c r="G224" s="767"/>
      <c r="H224" s="767"/>
      <c r="I224" s="767"/>
      <c r="J224" s="767"/>
      <c r="K224" s="767"/>
      <c r="L224" s="767"/>
      <c r="M224" s="767"/>
      <c r="N224" s="767"/>
      <c r="O224" s="767"/>
      <c r="P224" s="767"/>
      <c r="Q224" s="767"/>
      <c r="R224" s="767"/>
      <c r="S224" s="767"/>
      <c r="T224" s="767"/>
      <c r="U224" s="767"/>
      <c r="V224" s="767"/>
      <c r="W224" s="767"/>
      <c r="X224" s="767"/>
      <c r="Y224" s="767"/>
      <c r="Z224" s="767"/>
      <c r="AA224" s="767"/>
      <c r="AB224" s="767"/>
      <c r="AC224" s="767"/>
      <c r="AD224" s="767"/>
      <c r="AE224" s="767"/>
      <c r="AF224" s="767"/>
      <c r="AG224" s="767"/>
      <c r="AH224" s="767"/>
      <c r="AI224" s="767"/>
      <c r="AJ224" s="767"/>
      <c r="AK224" s="767"/>
      <c r="AL224" s="767"/>
      <c r="AM224" s="767"/>
      <c r="AN224" s="767"/>
      <c r="AO224" s="767"/>
      <c r="AP224" s="767"/>
      <c r="AQ224" s="767"/>
      <c r="AR224" s="767"/>
      <c r="AS224" s="767"/>
      <c r="AT224" s="767"/>
      <c r="AU224" s="767"/>
      <c r="AV224" s="767"/>
      <c r="AW224" s="767"/>
      <c r="AX224" s="767"/>
      <c r="AY224" s="767"/>
      <c r="AZ224" s="767"/>
      <c r="BA224" s="767"/>
      <c r="BB224" s="767"/>
      <c r="BC224" s="767"/>
      <c r="BD224" s="767"/>
      <c r="BE224" s="767"/>
      <c r="BF224" s="767"/>
      <c r="BG224" s="767"/>
      <c r="BH224" s="767"/>
      <c r="BI224" s="767"/>
      <c r="BJ224" s="767"/>
      <c r="BK224" s="767"/>
      <c r="BL224" s="767"/>
      <c r="BM224" s="767"/>
      <c r="BN224" s="767"/>
      <c r="BO224" s="767"/>
      <c r="BP224" s="767"/>
      <c r="BQ224" s="767"/>
      <c r="BR224" s="767"/>
      <c r="BS224" s="767"/>
      <c r="BT224" s="767"/>
      <c r="BU224" s="767"/>
      <c r="BV224" s="767"/>
      <c r="BW224" s="767"/>
      <c r="BX224" s="767"/>
      <c r="BY224" s="767"/>
      <c r="BZ224" s="767"/>
      <c r="CA224" s="767"/>
    </row>
    <row r="225" spans="2:79" ht="17.100000000000001" customHeight="1" x14ac:dyDescent="0.15">
      <c r="B225" s="767"/>
      <c r="C225" s="767"/>
      <c r="D225" s="767"/>
      <c r="E225" s="767"/>
      <c r="F225" s="767"/>
      <c r="G225" s="767"/>
      <c r="H225" s="767"/>
      <c r="I225" s="767"/>
      <c r="J225" s="767"/>
      <c r="K225" s="767"/>
      <c r="L225" s="767"/>
      <c r="M225" s="767"/>
      <c r="N225" s="767"/>
      <c r="O225" s="767"/>
      <c r="P225" s="767"/>
      <c r="Q225" s="767"/>
      <c r="R225" s="767"/>
      <c r="S225" s="767"/>
      <c r="T225" s="767"/>
      <c r="U225" s="767"/>
      <c r="V225" s="767"/>
      <c r="W225" s="767"/>
      <c r="X225" s="767"/>
      <c r="Y225" s="767"/>
      <c r="Z225" s="767"/>
      <c r="AA225" s="767"/>
      <c r="AB225" s="767"/>
      <c r="AC225" s="767"/>
      <c r="AD225" s="767"/>
      <c r="AE225" s="767"/>
      <c r="AF225" s="767"/>
      <c r="AG225" s="767"/>
      <c r="AH225" s="767"/>
      <c r="AI225" s="767"/>
      <c r="AJ225" s="767"/>
      <c r="AK225" s="767"/>
      <c r="AL225" s="767"/>
      <c r="AM225" s="767"/>
      <c r="AN225" s="767"/>
      <c r="AO225" s="767"/>
      <c r="AP225" s="767"/>
      <c r="AQ225" s="767"/>
      <c r="AR225" s="767"/>
      <c r="AS225" s="767"/>
      <c r="AT225" s="767"/>
      <c r="AU225" s="767"/>
      <c r="AV225" s="767"/>
      <c r="AW225" s="767"/>
      <c r="AX225" s="767"/>
      <c r="AY225" s="767"/>
      <c r="AZ225" s="767"/>
      <c r="BA225" s="767"/>
      <c r="BB225" s="767"/>
      <c r="BC225" s="767"/>
      <c r="BD225" s="767"/>
      <c r="BE225" s="767"/>
      <c r="BF225" s="767"/>
      <c r="BG225" s="767"/>
      <c r="BH225" s="767"/>
      <c r="BI225" s="767"/>
      <c r="BJ225" s="767"/>
      <c r="BK225" s="767"/>
      <c r="BL225" s="767"/>
      <c r="BM225" s="767"/>
      <c r="BN225" s="767"/>
      <c r="BO225" s="767"/>
      <c r="BP225" s="767"/>
      <c r="BQ225" s="767"/>
      <c r="BR225" s="767"/>
      <c r="BS225" s="767"/>
      <c r="BT225" s="767"/>
      <c r="BU225" s="767"/>
      <c r="BV225" s="767"/>
      <c r="BW225" s="767"/>
      <c r="BX225" s="767"/>
      <c r="BY225" s="767"/>
      <c r="BZ225" s="767"/>
      <c r="CA225" s="767"/>
    </row>
    <row r="226" spans="2:79" ht="17.100000000000001" customHeight="1" x14ac:dyDescent="0.15">
      <c r="B226" s="767"/>
      <c r="C226" s="767"/>
      <c r="D226" s="767"/>
      <c r="E226" s="767"/>
      <c r="F226" s="767"/>
      <c r="G226" s="767"/>
      <c r="H226" s="767"/>
      <c r="I226" s="767"/>
      <c r="J226" s="767"/>
      <c r="K226" s="767"/>
      <c r="L226" s="767"/>
      <c r="M226" s="767"/>
      <c r="N226" s="767"/>
      <c r="O226" s="767"/>
      <c r="P226" s="767"/>
      <c r="Q226" s="767"/>
      <c r="R226" s="767"/>
      <c r="S226" s="767"/>
      <c r="T226" s="767"/>
      <c r="U226" s="767"/>
      <c r="V226" s="767"/>
      <c r="W226" s="767"/>
      <c r="X226" s="767"/>
      <c r="Y226" s="767"/>
      <c r="Z226" s="767"/>
      <c r="AA226" s="767"/>
      <c r="AB226" s="767"/>
      <c r="AC226" s="767"/>
      <c r="AD226" s="767"/>
      <c r="AE226" s="767"/>
      <c r="AF226" s="767"/>
      <c r="AG226" s="767"/>
      <c r="AH226" s="767"/>
      <c r="AI226" s="767"/>
      <c r="AJ226" s="767"/>
      <c r="AK226" s="767"/>
      <c r="AL226" s="767"/>
      <c r="AM226" s="767"/>
      <c r="AN226" s="767"/>
      <c r="AO226" s="767"/>
      <c r="AP226" s="767"/>
      <c r="AQ226" s="767"/>
      <c r="AR226" s="767"/>
      <c r="AS226" s="767"/>
      <c r="AT226" s="767"/>
      <c r="AU226" s="767"/>
      <c r="AV226" s="767"/>
      <c r="AW226" s="767"/>
      <c r="AX226" s="767"/>
      <c r="AY226" s="767"/>
      <c r="AZ226" s="767"/>
      <c r="BA226" s="767"/>
      <c r="BB226" s="767"/>
      <c r="BC226" s="767"/>
      <c r="BD226" s="767"/>
      <c r="BE226" s="767"/>
      <c r="BF226" s="767"/>
      <c r="BG226" s="767"/>
      <c r="BH226" s="767"/>
      <c r="BI226" s="767"/>
      <c r="BJ226" s="767"/>
      <c r="BK226" s="767"/>
      <c r="BL226" s="767"/>
      <c r="BM226" s="767"/>
      <c r="BN226" s="767"/>
      <c r="BO226" s="767"/>
      <c r="BP226" s="767"/>
      <c r="BQ226" s="767"/>
      <c r="BR226" s="767"/>
      <c r="BS226" s="767"/>
      <c r="BT226" s="767"/>
      <c r="BU226" s="767"/>
      <c r="BV226" s="767"/>
      <c r="BW226" s="767"/>
      <c r="BX226" s="767"/>
      <c r="BY226" s="767"/>
      <c r="BZ226" s="767"/>
      <c r="CA226" s="767"/>
    </row>
    <row r="227" spans="2:79" ht="17.100000000000001" customHeight="1" x14ac:dyDescent="0.15">
      <c r="B227" s="767"/>
      <c r="C227" s="767"/>
      <c r="D227" s="767"/>
      <c r="E227" s="767"/>
      <c r="F227" s="767"/>
      <c r="G227" s="767"/>
      <c r="H227" s="767"/>
      <c r="I227" s="767"/>
      <c r="J227" s="767"/>
      <c r="K227" s="767"/>
      <c r="L227" s="767"/>
      <c r="M227" s="767"/>
      <c r="N227" s="767"/>
      <c r="O227" s="767"/>
      <c r="P227" s="767"/>
      <c r="Q227" s="767"/>
      <c r="R227" s="767"/>
      <c r="S227" s="767"/>
      <c r="T227" s="767"/>
      <c r="U227" s="767"/>
      <c r="V227" s="767"/>
      <c r="W227" s="767"/>
      <c r="X227" s="767"/>
      <c r="Y227" s="767"/>
      <c r="Z227" s="767"/>
      <c r="AA227" s="767"/>
      <c r="AB227" s="767"/>
      <c r="AC227" s="767"/>
      <c r="AD227" s="767"/>
      <c r="AE227" s="767"/>
      <c r="AF227" s="767"/>
      <c r="AG227" s="767"/>
      <c r="AH227" s="767"/>
      <c r="AI227" s="767"/>
      <c r="AJ227" s="767"/>
      <c r="AK227" s="767"/>
      <c r="AL227" s="767"/>
      <c r="AM227" s="767"/>
      <c r="AN227" s="767"/>
      <c r="AO227" s="767"/>
      <c r="AP227" s="767"/>
      <c r="AQ227" s="767"/>
      <c r="AR227" s="767"/>
      <c r="AS227" s="767"/>
      <c r="AT227" s="767"/>
      <c r="AU227" s="767"/>
      <c r="AV227" s="767"/>
      <c r="AW227" s="767"/>
      <c r="AX227" s="767"/>
      <c r="AY227" s="767"/>
      <c r="AZ227" s="767"/>
      <c r="BA227" s="767"/>
      <c r="BB227" s="767"/>
      <c r="BC227" s="767"/>
      <c r="BD227" s="767"/>
      <c r="BE227" s="767"/>
      <c r="BF227" s="767"/>
      <c r="BG227" s="767"/>
      <c r="BH227" s="767"/>
      <c r="BI227" s="767"/>
      <c r="BJ227" s="767"/>
      <c r="BK227" s="767"/>
      <c r="BL227" s="767"/>
      <c r="BM227" s="767"/>
      <c r="BN227" s="767"/>
      <c r="BO227" s="767"/>
      <c r="BP227" s="767"/>
      <c r="BQ227" s="767"/>
      <c r="BR227" s="767"/>
      <c r="BS227" s="767"/>
      <c r="BT227" s="767"/>
      <c r="BU227" s="767"/>
      <c r="BV227" s="767"/>
      <c r="BW227" s="767"/>
      <c r="BX227" s="767"/>
      <c r="BY227" s="767"/>
      <c r="BZ227" s="767"/>
      <c r="CA227" s="767"/>
    </row>
    <row r="228" spans="2:79" ht="17.100000000000001" customHeight="1" x14ac:dyDescent="0.15">
      <c r="B228" s="767"/>
      <c r="C228" s="767"/>
      <c r="D228" s="767"/>
      <c r="E228" s="767"/>
      <c r="F228" s="767"/>
      <c r="G228" s="767"/>
      <c r="H228" s="767"/>
      <c r="I228" s="767"/>
      <c r="J228" s="767"/>
      <c r="K228" s="767"/>
      <c r="L228" s="767"/>
      <c r="M228" s="767"/>
      <c r="N228" s="767"/>
      <c r="O228" s="767"/>
      <c r="P228" s="767"/>
      <c r="Q228" s="767"/>
      <c r="R228" s="767"/>
      <c r="S228" s="767"/>
      <c r="T228" s="767"/>
      <c r="U228" s="767"/>
      <c r="V228" s="767"/>
      <c r="W228" s="767"/>
      <c r="X228" s="767"/>
      <c r="Y228" s="767"/>
      <c r="Z228" s="767"/>
      <c r="AA228" s="767"/>
      <c r="AB228" s="767"/>
      <c r="AC228" s="767"/>
      <c r="AD228" s="767"/>
      <c r="AE228" s="767"/>
      <c r="AF228" s="767"/>
      <c r="AG228" s="767"/>
      <c r="AH228" s="767"/>
      <c r="AI228" s="767"/>
      <c r="AJ228" s="767"/>
      <c r="AK228" s="767"/>
      <c r="AL228" s="767"/>
      <c r="AM228" s="767"/>
      <c r="AN228" s="767"/>
      <c r="AO228" s="767"/>
      <c r="AP228" s="767"/>
      <c r="AQ228" s="767"/>
      <c r="AR228" s="767"/>
      <c r="AS228" s="767"/>
      <c r="AT228" s="767"/>
      <c r="AU228" s="767"/>
      <c r="AV228" s="767"/>
      <c r="AW228" s="767"/>
      <c r="AX228" s="767"/>
      <c r="AY228" s="767"/>
      <c r="AZ228" s="767"/>
      <c r="BA228" s="767"/>
      <c r="BB228" s="767"/>
      <c r="BC228" s="767"/>
      <c r="BD228" s="767"/>
      <c r="BE228" s="767"/>
      <c r="BF228" s="767"/>
      <c r="BG228" s="767"/>
      <c r="BH228" s="767"/>
      <c r="BI228" s="767"/>
      <c r="BJ228" s="767"/>
      <c r="BK228" s="767"/>
      <c r="BL228" s="767"/>
      <c r="BM228" s="767"/>
      <c r="BN228" s="767"/>
      <c r="BO228" s="767"/>
      <c r="BP228" s="767"/>
      <c r="BQ228" s="767"/>
      <c r="BR228" s="767"/>
      <c r="BS228" s="767"/>
      <c r="BT228" s="767"/>
      <c r="BU228" s="767"/>
      <c r="BV228" s="767"/>
      <c r="BW228" s="767"/>
      <c r="BX228" s="767"/>
      <c r="BY228" s="767"/>
      <c r="BZ228" s="767"/>
      <c r="CA228" s="767"/>
    </row>
    <row r="229" spans="2:79" ht="17.100000000000001" customHeight="1" x14ac:dyDescent="0.15">
      <c r="B229" s="767"/>
      <c r="C229" s="767"/>
      <c r="D229" s="767"/>
      <c r="E229" s="767"/>
      <c r="F229" s="767"/>
      <c r="G229" s="767"/>
      <c r="H229" s="767"/>
      <c r="I229" s="767"/>
      <c r="J229" s="767"/>
      <c r="K229" s="767"/>
      <c r="L229" s="767"/>
      <c r="M229" s="767"/>
      <c r="N229" s="767"/>
      <c r="O229" s="767"/>
      <c r="P229" s="767"/>
      <c r="Q229" s="767"/>
      <c r="R229" s="767"/>
      <c r="S229" s="767"/>
      <c r="T229" s="767"/>
      <c r="U229" s="767"/>
      <c r="V229" s="767"/>
      <c r="W229" s="767"/>
      <c r="X229" s="767"/>
      <c r="Y229" s="767"/>
      <c r="Z229" s="767"/>
      <c r="AA229" s="767"/>
      <c r="AB229" s="767"/>
      <c r="AC229" s="767"/>
      <c r="AD229" s="767"/>
      <c r="AE229" s="767"/>
      <c r="AF229" s="767"/>
      <c r="AG229" s="767"/>
      <c r="AH229" s="767"/>
      <c r="AI229" s="767"/>
      <c r="AJ229" s="767"/>
      <c r="AK229" s="767"/>
      <c r="AL229" s="767"/>
      <c r="AM229" s="767"/>
      <c r="AN229" s="767"/>
      <c r="AO229" s="767"/>
      <c r="AP229" s="767"/>
      <c r="AQ229" s="767"/>
      <c r="AR229" s="767"/>
      <c r="AS229" s="767"/>
      <c r="AT229" s="767"/>
      <c r="AU229" s="767"/>
      <c r="AV229" s="767"/>
      <c r="AW229" s="767"/>
      <c r="AX229" s="767"/>
      <c r="AY229" s="767"/>
      <c r="AZ229" s="767"/>
      <c r="BA229" s="767"/>
      <c r="BB229" s="767"/>
      <c r="BC229" s="767"/>
      <c r="BD229" s="767"/>
      <c r="BE229" s="767"/>
      <c r="BF229" s="767"/>
      <c r="BG229" s="767"/>
      <c r="BH229" s="767"/>
      <c r="BI229" s="767"/>
      <c r="BJ229" s="767"/>
      <c r="BK229" s="767"/>
      <c r="BL229" s="767"/>
      <c r="BM229" s="767"/>
      <c r="BN229" s="767"/>
      <c r="BO229" s="767"/>
      <c r="BP229" s="767"/>
      <c r="BQ229" s="767"/>
      <c r="BR229" s="767"/>
      <c r="BS229" s="767"/>
      <c r="BT229" s="767"/>
      <c r="BU229" s="767"/>
      <c r="BV229" s="767"/>
      <c r="BW229" s="767"/>
      <c r="BX229" s="767"/>
      <c r="BY229" s="767"/>
      <c r="BZ229" s="767"/>
      <c r="CA229" s="767"/>
    </row>
    <row r="230" spans="2:79" ht="17.100000000000001" customHeight="1" x14ac:dyDescent="0.15">
      <c r="B230" s="767"/>
      <c r="C230" s="767"/>
      <c r="D230" s="767"/>
      <c r="E230" s="767"/>
      <c r="F230" s="767"/>
      <c r="G230" s="767"/>
      <c r="H230" s="767"/>
      <c r="I230" s="767"/>
      <c r="J230" s="767"/>
      <c r="K230" s="767"/>
      <c r="L230" s="767"/>
      <c r="M230" s="767"/>
      <c r="N230" s="767"/>
      <c r="O230" s="767"/>
      <c r="P230" s="767"/>
      <c r="Q230" s="767"/>
      <c r="R230" s="767"/>
      <c r="S230" s="767"/>
      <c r="T230" s="767"/>
      <c r="U230" s="767"/>
      <c r="V230" s="767"/>
      <c r="W230" s="767"/>
      <c r="X230" s="767"/>
      <c r="Y230" s="767"/>
      <c r="Z230" s="767"/>
      <c r="AA230" s="767"/>
      <c r="AB230" s="767"/>
      <c r="AC230" s="767"/>
      <c r="AD230" s="767"/>
      <c r="AE230" s="767"/>
      <c r="AF230" s="767"/>
      <c r="AG230" s="767"/>
      <c r="AH230" s="767"/>
      <c r="AI230" s="767"/>
      <c r="AJ230" s="767"/>
      <c r="AK230" s="767"/>
      <c r="AL230" s="767"/>
      <c r="AM230" s="767"/>
      <c r="AN230" s="767"/>
      <c r="AO230" s="767"/>
      <c r="AP230" s="767"/>
      <c r="AQ230" s="767"/>
      <c r="AR230" s="767"/>
      <c r="AS230" s="767"/>
      <c r="AT230" s="767"/>
      <c r="AU230" s="767"/>
      <c r="AV230" s="767"/>
      <c r="AW230" s="767"/>
      <c r="AX230" s="767"/>
      <c r="AY230" s="767"/>
      <c r="AZ230" s="767"/>
      <c r="BA230" s="767"/>
      <c r="BB230" s="767"/>
      <c r="BC230" s="767"/>
      <c r="BD230" s="767"/>
      <c r="BE230" s="767"/>
      <c r="BF230" s="767"/>
      <c r="BG230" s="767"/>
      <c r="BH230" s="767"/>
      <c r="BI230" s="767"/>
      <c r="BJ230" s="767"/>
      <c r="BK230" s="767"/>
      <c r="BL230" s="767"/>
      <c r="BM230" s="767"/>
      <c r="BN230" s="767"/>
      <c r="BO230" s="767"/>
      <c r="BP230" s="767"/>
      <c r="BQ230" s="767"/>
      <c r="BR230" s="767"/>
      <c r="BS230" s="767"/>
      <c r="BT230" s="767"/>
      <c r="BU230" s="767"/>
      <c r="BV230" s="767"/>
      <c r="BW230" s="767"/>
      <c r="BX230" s="767"/>
      <c r="BY230" s="767"/>
      <c r="BZ230" s="767"/>
      <c r="CA230" s="767"/>
    </row>
    <row r="231" spans="2:79" ht="17.100000000000001" customHeight="1" x14ac:dyDescent="0.15">
      <c r="B231" s="767"/>
      <c r="C231" s="767"/>
      <c r="D231" s="767"/>
      <c r="E231" s="767"/>
      <c r="F231" s="767"/>
      <c r="G231" s="767"/>
      <c r="H231" s="767"/>
      <c r="I231" s="767"/>
      <c r="J231" s="767"/>
      <c r="K231" s="767"/>
      <c r="L231" s="767"/>
      <c r="M231" s="767"/>
      <c r="N231" s="767"/>
      <c r="O231" s="767"/>
      <c r="P231" s="767"/>
      <c r="Q231" s="767"/>
      <c r="R231" s="767"/>
      <c r="S231" s="767"/>
      <c r="T231" s="767"/>
      <c r="U231" s="767"/>
      <c r="V231" s="767"/>
      <c r="W231" s="767"/>
      <c r="X231" s="767"/>
      <c r="Y231" s="767"/>
      <c r="Z231" s="767"/>
      <c r="AA231" s="767"/>
      <c r="AB231" s="767"/>
      <c r="AC231" s="767"/>
      <c r="AD231" s="767"/>
      <c r="AE231" s="767"/>
      <c r="AF231" s="767"/>
      <c r="AG231" s="767"/>
      <c r="AH231" s="767"/>
      <c r="AI231" s="767"/>
      <c r="AJ231" s="767"/>
      <c r="AK231" s="767"/>
      <c r="AL231" s="767"/>
      <c r="AM231" s="767"/>
      <c r="AN231" s="767"/>
      <c r="AO231" s="767"/>
      <c r="AP231" s="767"/>
      <c r="AQ231" s="767"/>
      <c r="AR231" s="767"/>
      <c r="AS231" s="767"/>
      <c r="AT231" s="767"/>
      <c r="AU231" s="767"/>
      <c r="AV231" s="767"/>
      <c r="AW231" s="767"/>
      <c r="AX231" s="767"/>
      <c r="AY231" s="767"/>
      <c r="AZ231" s="767"/>
      <c r="BA231" s="767"/>
      <c r="BB231" s="767"/>
      <c r="BC231" s="767"/>
      <c r="BD231" s="767"/>
      <c r="BE231" s="767"/>
      <c r="BF231" s="767"/>
      <c r="BG231" s="767"/>
      <c r="BH231" s="767"/>
      <c r="BI231" s="767"/>
      <c r="BJ231" s="767"/>
      <c r="BK231" s="767"/>
      <c r="BL231" s="767"/>
      <c r="BM231" s="767"/>
      <c r="BN231" s="767"/>
      <c r="BO231" s="767"/>
      <c r="BP231" s="767"/>
      <c r="BQ231" s="767"/>
      <c r="BR231" s="767"/>
      <c r="BS231" s="767"/>
      <c r="BT231" s="767"/>
      <c r="BU231" s="767"/>
      <c r="BV231" s="767"/>
      <c r="BW231" s="767"/>
      <c r="BX231" s="767"/>
      <c r="BY231" s="767"/>
      <c r="BZ231" s="767"/>
      <c r="CA231" s="767"/>
    </row>
    <row r="232" spans="2:79" ht="17.100000000000001" customHeight="1" x14ac:dyDescent="0.15">
      <c r="B232" s="767"/>
      <c r="C232" s="767"/>
      <c r="D232" s="767"/>
      <c r="E232" s="767"/>
      <c r="F232" s="767"/>
      <c r="G232" s="767"/>
      <c r="H232" s="767"/>
      <c r="I232" s="767"/>
      <c r="J232" s="767"/>
      <c r="K232" s="767"/>
      <c r="L232" s="767"/>
      <c r="M232" s="767"/>
      <c r="N232" s="767"/>
      <c r="O232" s="767"/>
      <c r="P232" s="767"/>
      <c r="Q232" s="767"/>
      <c r="R232" s="767"/>
      <c r="S232" s="767"/>
      <c r="T232" s="767"/>
      <c r="U232" s="767"/>
      <c r="V232" s="767"/>
      <c r="W232" s="767"/>
      <c r="X232" s="767"/>
      <c r="Y232" s="767"/>
      <c r="Z232" s="767"/>
      <c r="AA232" s="767"/>
      <c r="AB232" s="767"/>
      <c r="AC232" s="767"/>
      <c r="AD232" s="767"/>
      <c r="AE232" s="767"/>
      <c r="AF232" s="767"/>
      <c r="AG232" s="767"/>
      <c r="AH232" s="767"/>
      <c r="AI232" s="767"/>
      <c r="AJ232" s="767"/>
      <c r="AK232" s="767"/>
      <c r="AL232" s="767"/>
      <c r="AM232" s="767"/>
      <c r="AN232" s="767"/>
      <c r="AO232" s="767"/>
      <c r="AP232" s="767"/>
      <c r="AQ232" s="767"/>
      <c r="AR232" s="767"/>
      <c r="AS232" s="767"/>
      <c r="AT232" s="767"/>
      <c r="AU232" s="767"/>
      <c r="AV232" s="767"/>
      <c r="AW232" s="767"/>
      <c r="AX232" s="767"/>
      <c r="AY232" s="767"/>
      <c r="AZ232" s="767"/>
      <c r="BA232" s="767"/>
      <c r="BB232" s="767"/>
      <c r="BC232" s="767"/>
      <c r="BD232" s="767"/>
      <c r="BE232" s="767"/>
      <c r="BF232" s="767"/>
      <c r="BG232" s="767"/>
      <c r="BH232" s="767"/>
      <c r="BI232" s="767"/>
      <c r="BJ232" s="767"/>
      <c r="BK232" s="767"/>
      <c r="BL232" s="767"/>
      <c r="BM232" s="767"/>
      <c r="BN232" s="767"/>
      <c r="BO232" s="767"/>
      <c r="BP232" s="767"/>
      <c r="BQ232" s="767"/>
      <c r="BR232" s="767"/>
      <c r="BS232" s="767"/>
      <c r="BT232" s="767"/>
      <c r="BU232" s="767"/>
      <c r="BV232" s="767"/>
      <c r="BW232" s="767"/>
      <c r="BX232" s="767"/>
      <c r="BY232" s="767"/>
      <c r="BZ232" s="767"/>
      <c r="CA232" s="767"/>
    </row>
  </sheetData>
  <sheetProtection sheet="1" objects="1" scenarios="1"/>
  <mergeCells count="48">
    <mergeCell ref="BC18:BD18"/>
    <mergeCell ref="AH19:AI19"/>
    <mergeCell ref="AJ19:AK19"/>
    <mergeCell ref="AH20:AI20"/>
    <mergeCell ref="AJ20:AK20"/>
    <mergeCell ref="AT19:AU19"/>
    <mergeCell ref="AT20:AU20"/>
    <mergeCell ref="AN19:AQ19"/>
    <mergeCell ref="AO20:AP20"/>
    <mergeCell ref="AV19:AW19"/>
    <mergeCell ref="AV20:AW20"/>
    <mergeCell ref="AJ73:AR74"/>
    <mergeCell ref="C21:E21"/>
    <mergeCell ref="C22:E36"/>
    <mergeCell ref="W19:X19"/>
    <mergeCell ref="W20:X20"/>
    <mergeCell ref="C37:E37"/>
    <mergeCell ref="C3:E20"/>
    <mergeCell ref="Z18:AA18"/>
    <mergeCell ref="AJ41:AR42"/>
    <mergeCell ref="CF31:CH31"/>
    <mergeCell ref="CF35:CH35"/>
    <mergeCell ref="CF28:CH28"/>
    <mergeCell ref="CC33:CE33"/>
    <mergeCell ref="CC35:CE35"/>
    <mergeCell ref="CN7:CW7"/>
    <mergeCell ref="CF22:CH22"/>
    <mergeCell ref="CF21:CH21"/>
    <mergeCell ref="CF17:CH17"/>
    <mergeCell ref="CF18:CH18"/>
    <mergeCell ref="CF20:CH20"/>
    <mergeCell ref="CC7:CL7"/>
    <mergeCell ref="BG19:BH19"/>
    <mergeCell ref="BG20:BH20"/>
    <mergeCell ref="CF30:CH30"/>
    <mergeCell ref="CF32:CH32"/>
    <mergeCell ref="CF34:CH34"/>
    <mergeCell ref="CF33:CH33"/>
    <mergeCell ref="CF23:CH23"/>
    <mergeCell ref="CF25:CH25"/>
    <mergeCell ref="CC23:CE23"/>
    <mergeCell ref="CC25:CE25"/>
    <mergeCell ref="CF26:CH26"/>
    <mergeCell ref="CC27:CE27"/>
    <mergeCell ref="CC29:CE29"/>
    <mergeCell ref="CC31:CE31"/>
    <mergeCell ref="CF27:CH27"/>
    <mergeCell ref="CF29:CH29"/>
  </mergeCells>
  <phoneticPr fontId="40" type="noConversion"/>
  <conditionalFormatting sqref="C3:E20">
    <cfRule type="expression" dxfId="235" priority="714">
      <formula>$C$3="2MORO"</formula>
    </cfRule>
  </conditionalFormatting>
  <conditionalFormatting sqref="C22:E36">
    <cfRule type="expression" dxfId="234" priority="689">
      <formula>$C$22="NEXT"</formula>
    </cfRule>
  </conditionalFormatting>
  <conditionalFormatting sqref="F23">
    <cfRule type="expression" dxfId="233" priority="622">
      <formula>WEEKDAY($AO$20,2)=1</formula>
    </cfRule>
  </conditionalFormatting>
  <conditionalFormatting sqref="F25">
    <cfRule type="expression" dxfId="232" priority="623">
      <formula>WEEKDAY($AO$20,2)=2</formula>
    </cfRule>
  </conditionalFormatting>
  <conditionalFormatting sqref="F27">
    <cfRule type="expression" dxfId="231" priority="624">
      <formula>WEEKDAY($AO$20,2)=3</formula>
    </cfRule>
  </conditionalFormatting>
  <conditionalFormatting sqref="F29">
    <cfRule type="expression" dxfId="230" priority="625">
      <formula>WEEKDAY($AO$20,2)=4</formula>
    </cfRule>
  </conditionalFormatting>
  <conditionalFormatting sqref="F31">
    <cfRule type="expression" dxfId="229" priority="621">
      <formula>WEEKDAY($AO$20,2)=5</formula>
    </cfRule>
  </conditionalFormatting>
  <conditionalFormatting sqref="G23:H23">
    <cfRule type="expression" dxfId="228" priority="663">
      <formula>OR(AND(AND(WEEKDAY($AO$20,2)=7,ISBLANK($C$37)),$C$3="2MORO"),$C$22="NEXT")</formula>
    </cfRule>
    <cfRule type="expression" dxfId="227" priority="656">
      <formula>AND(WEEKDAY($AO$20,2)=1,ISBLANK($C$37))</formula>
    </cfRule>
  </conditionalFormatting>
  <conditionalFormatting sqref="G25:H25">
    <cfRule type="expression" dxfId="226" priority="657">
      <formula>AND(WEEKDAY($AO$20,2)=2,ISBLANK($C$37))</formula>
    </cfRule>
    <cfRule type="expression" dxfId="225" priority="667">
      <formula>OR(AND(AND(WEEKDAY($AO$20,2)=1,ISBLANK($C$37)),$C$3="2MORO"),$C$22="NEXT")</formula>
    </cfRule>
  </conditionalFormatting>
  <conditionalFormatting sqref="G27:H27">
    <cfRule type="expression" dxfId="224" priority="658">
      <formula>AND(WEEKDAY($AO$20,2)=3,ISBLANK($C$37))</formula>
    </cfRule>
    <cfRule type="expression" dxfId="223" priority="668">
      <formula>OR(AND(AND(WEEKDAY($AO$20,2)=2,ISBLANK($C$37)),$C$3="2MORO"),$C$22="NEXT")</formula>
    </cfRule>
  </conditionalFormatting>
  <conditionalFormatting sqref="G29:H29">
    <cfRule type="expression" dxfId="222" priority="659">
      <formula>AND(WEEKDAY($AO$20,2)=4,ISBLANK($C$37))</formula>
    </cfRule>
    <cfRule type="expression" dxfId="221" priority="669">
      <formula>OR(AND(AND(WEEKDAY($AO$20,2)=3,ISBLANK($C$37)),$C$3="2MORO"),$C$22="NEXT")</formula>
    </cfRule>
  </conditionalFormatting>
  <conditionalFormatting sqref="G31:H31">
    <cfRule type="expression" dxfId="220" priority="666">
      <formula>OR(AND(AND(WEEKDAY($AO$20,2)=4,ISBLANK($C$37)),$C$3="2MORO"),$C$22="NEXT")</formula>
    </cfRule>
    <cfRule type="expression" dxfId="219" priority="660">
      <formula>AND(WEEKDAY($AO$20,2)=5,ISBLANK($C$37))</formula>
    </cfRule>
  </conditionalFormatting>
  <conditionalFormatting sqref="G33:H33">
    <cfRule type="expression" dxfId="218" priority="665">
      <formula>OR(AND(AND(WEEKDAY($AO$20,2)=5,ISBLANK($C$37)),$C$3="2MORO"),$C$22="NEXT")</formula>
    </cfRule>
    <cfRule type="expression" dxfId="217" priority="662">
      <formula>AND(WEEKDAY($AO$20,2)=6,ISBLANK($C$37))</formula>
    </cfRule>
  </conditionalFormatting>
  <conditionalFormatting sqref="G35:H35">
    <cfRule type="expression" dxfId="216" priority="664">
      <formula>OR(AND(AND(WEEKDAY($AO$20,2)=6,ISBLANK($C$37)),$C$3="2MORO"),$C$22="NEXT")</formula>
    </cfRule>
    <cfRule type="expression" dxfId="215" priority="661">
      <formula>AND(WEEKDAY($AO$20,2)=7,$C$22="WEEK")</formula>
    </cfRule>
  </conditionalFormatting>
  <conditionalFormatting sqref="I23:BX23">
    <cfRule type="expression" dxfId="214" priority="676">
      <formula>AND(WEEKDAY($AO$20,2)=1,ISBLANK($C$37))</formula>
    </cfRule>
  </conditionalFormatting>
  <conditionalFormatting sqref="I25:BX25">
    <cfRule type="expression" dxfId="213" priority="675">
      <formula>AND(WEEKDAY($AO$20,2)=2,ISBLANK($C$37))</formula>
    </cfRule>
  </conditionalFormatting>
  <conditionalFormatting sqref="I27:BX27">
    <cfRule type="expression" dxfId="212" priority="677">
      <formula>AND(WEEKDAY($AO$20,2)=3,ISBLANK($C$37))</formula>
    </cfRule>
  </conditionalFormatting>
  <conditionalFormatting sqref="I29:BX29">
    <cfRule type="expression" dxfId="211" priority="674">
      <formula>AND(WEEKDAY($AO$20,2)=4,ISBLANK($C$37))</formula>
    </cfRule>
  </conditionalFormatting>
  <conditionalFormatting sqref="I31:BX31">
    <cfRule type="expression" dxfId="210" priority="673">
      <formula>AND(WEEKDAY($AO$20,2)=5,ISBLANK($C$37))</formula>
    </cfRule>
  </conditionalFormatting>
  <conditionalFormatting sqref="I33:BX33">
    <cfRule type="expression" dxfId="209" priority="672">
      <formula>AND(WEEKDAY($AO$20,2)=6,ISBLANK($C$37))</formula>
    </cfRule>
  </conditionalFormatting>
  <conditionalFormatting sqref="I35:BX35">
    <cfRule type="expression" dxfId="208" priority="671">
      <formula>AND(WEEKDAY($AO$20,2)=7,$C$22="WEEK")</formula>
    </cfRule>
  </conditionalFormatting>
  <conditionalFormatting sqref="J7:K12">
    <cfRule type="expression" dxfId="207" priority="17798">
      <formula>OR($J$12=$AH$19,$H$12=$AH$20,$J$12=$AV$19,$H$12=$AV$20)</formula>
    </cfRule>
  </conditionalFormatting>
  <conditionalFormatting sqref="J8:K11">
    <cfRule type="expression" dxfId="206" priority="17800">
      <formula>OR($J$12=$AH$19,$H$12=$AH$20,$J$12=$AV$19,$H$12=$AV$20)</formula>
    </cfRule>
  </conditionalFormatting>
  <conditionalFormatting sqref="J7:M12">
    <cfRule type="expression" dxfId="205" priority="20921">
      <formula>AND( $J$7&lt;&gt;$Z$18, $J$7&lt;&gt;$BC$18 )</formula>
    </cfRule>
    <cfRule type="expression" dxfId="204" priority="20920">
      <formula>OR($J$12=$AH$20,$J$12=$AV$20)</formula>
    </cfRule>
  </conditionalFormatting>
  <conditionalFormatting sqref="J8:M11">
    <cfRule type="expression" dxfId="203" priority="20923">
      <formula>AND( $J$7&lt;&gt;$Z$18, $J$7&lt;&gt;$BC$18 )</formula>
    </cfRule>
    <cfRule type="expression" dxfId="202" priority="20922">
      <formula>OR($J$12=$AH$20,$J$12=$AV$20)</formula>
    </cfRule>
  </conditionalFormatting>
  <conditionalFormatting sqref="K7:K12">
    <cfRule type="expression" dxfId="201" priority="17799">
      <formula>OR($J$12=$AH$19,$H$12=$AH$20,$J$12=$AV$19,$H$12=$AV$20)</formula>
    </cfRule>
  </conditionalFormatting>
  <conditionalFormatting sqref="K7:L12">
    <cfRule type="expression" dxfId="200" priority="20924">
      <formula>OR($J$12=$AH$20,$J$12=$AV$20)</formula>
    </cfRule>
    <cfRule type="expression" dxfId="199" priority="20925">
      <formula>AND( $J$7&lt;&gt;$Z$18, $J$7&lt;&gt;$BC$18 )</formula>
    </cfRule>
  </conditionalFormatting>
  <conditionalFormatting sqref="L7:L12">
    <cfRule type="expression" dxfId="198" priority="17796">
      <formula>OR($L$12=$AH$19,$L$12=$AH$20,$L$12=$AV$19,$L$12=$AV$20)</formula>
    </cfRule>
  </conditionalFormatting>
  <conditionalFormatting sqref="L7:M12">
    <cfRule type="expression" dxfId="197" priority="17795">
      <formula>OR($L$12=$AH$19,$L$12=$AH$20,$L$12=$AV$19,$L$12=$AV$20)</formula>
    </cfRule>
  </conditionalFormatting>
  <conditionalFormatting sqref="L8:M11">
    <cfRule type="expression" dxfId="196" priority="17797">
      <formula>OR($L$12=$AH$19,$L$12=$AH$20,$L$12=$AV$19,$L$12=$AV$20)</formula>
    </cfRule>
  </conditionalFormatting>
  <conditionalFormatting sqref="N7:O12">
    <cfRule type="expression" dxfId="195" priority="17804">
      <formula>OR($N$12=$AH$19,$L$12=$AH$20,$N$12=$AV$19,$L$12=$AV$20)</formula>
    </cfRule>
  </conditionalFormatting>
  <conditionalFormatting sqref="N8:O11">
    <cfRule type="expression" dxfId="194" priority="17806">
      <formula>OR($N$12=$AH$19,$L$12=$AH$20,$N$12=$AV$19,$L$12=$AV$20)</formula>
    </cfRule>
  </conditionalFormatting>
  <conditionalFormatting sqref="N7:Q12">
    <cfRule type="expression" dxfId="193" priority="20927">
      <formula>AND(    OR(  AND( $J$7&lt;&gt;$Z$18, $N$7&lt;&gt;$Z$18 ), $M$7=$AB$18  ),    OR(  AND( $J$7&lt;&gt;$BC$18, $N$7&lt;&gt;$BC$18 ), $M$7=$BE$18  )    )</formula>
    </cfRule>
    <cfRule type="expression" dxfId="192" priority="20926">
      <formula>OR($N$12=$AH$20,$N$12=$AV$20)</formula>
    </cfRule>
  </conditionalFormatting>
  <conditionalFormatting sqref="N8:Q11">
    <cfRule type="expression" dxfId="191" priority="20928">
      <formula>OR($N$12=$AH$20,$N$12=$AV$20)</formula>
    </cfRule>
    <cfRule type="expression" dxfId="190" priority="20929">
      <formula>AND(    OR(  AND( $J$7&lt;&gt;$Z$18, $N$7&lt;&gt;$Z$18 ), $M$7=$AB$18  ),    OR(  AND( $J$7&lt;&gt;$BC$18, $N$7&lt;&gt;$BC$18 ), $M$7=$BE$18  )    )</formula>
    </cfRule>
  </conditionalFormatting>
  <conditionalFormatting sqref="O7:O12">
    <cfRule type="expression" dxfId="189" priority="17805">
      <formula>OR($N$12=$AH$19,$L$12=$AH$20,$N$12=$AV$19,$L$12=$AV$20)</formula>
    </cfRule>
  </conditionalFormatting>
  <conditionalFormatting sqref="O7:P12">
    <cfRule type="expression" dxfId="188" priority="20931">
      <formula>AND(    OR(  AND( $J$7&lt;&gt;$Z$18, $N$7&lt;&gt;$Z$18 ), $M$7=$AB$18  ),    OR(  AND( $J$7&lt;&gt;$BC$18, $N$7&lt;&gt;$BC$18 ), $M$7=$BE$18  )    )</formula>
    </cfRule>
    <cfRule type="expression" dxfId="187" priority="20930">
      <formula>OR($N$12=$AH$20,$N$12=$AV$20)</formula>
    </cfRule>
  </conditionalFormatting>
  <conditionalFormatting sqref="P7:P12">
    <cfRule type="expression" dxfId="186" priority="17802">
      <formula>OR($P$12=$AH$19,$P$12=$AH$20,$P$12=$AV$19,$P$12=$AV$20)</formula>
    </cfRule>
  </conditionalFormatting>
  <conditionalFormatting sqref="P7:Q12">
    <cfRule type="expression" dxfId="185" priority="17801">
      <formula>OR($P$12=$AH$19,$P$12=$AH$20,$P$12=$AV$19,$P$12=$AV$20)</formula>
    </cfRule>
  </conditionalFormatting>
  <conditionalFormatting sqref="P8:Q11">
    <cfRule type="expression" dxfId="184" priority="17803">
      <formula>OR($P$12=$AH$19,$P$12=$AH$20,$P$12=$AV$19,$P$12=$AV$20)</formula>
    </cfRule>
  </conditionalFormatting>
  <conditionalFormatting sqref="R7:S12">
    <cfRule type="expression" dxfId="183" priority="17810">
      <formula>OR($R$12=$AH$19,$P$12=$AH$20,$R$12=$AV$19,$P$12=$AV$20)</formula>
    </cfRule>
  </conditionalFormatting>
  <conditionalFormatting sqref="R8:S11">
    <cfRule type="expression" dxfId="182" priority="17812">
      <formula>OR($R$12=$AH$19,$P$12=$AH$20,$R$12=$AV$19,$P$12=$AV$20)</formula>
    </cfRule>
  </conditionalFormatting>
  <conditionalFormatting sqref="R7:U12">
    <cfRule type="expression" dxfId="181" priority="20933">
      <formula>AND(  OR( AND( $J$7&lt;&gt;$Z$18, $N$7&lt;&gt;$Z$18, $R$7&lt;&gt;$Z$18 ), OR( $M$7=$AB$18, $Q$7=$AB$18 ) ),  OR( AND( $J$7&lt;&gt;$BC$18, $N$7&lt;&gt;$BC$18, $R$7&lt;&gt;$BC$18 ), OR( $M$7=$BE$18, $Q$7=$BE$18 ) )  )</formula>
    </cfRule>
    <cfRule type="expression" dxfId="180" priority="20932">
      <formula>OR($R$12=$AH$20,$R$12=$AV$20)</formula>
    </cfRule>
  </conditionalFormatting>
  <conditionalFormatting sqref="R8:U11">
    <cfRule type="expression" dxfId="179" priority="20935">
      <formula>AND(  OR( AND( $J$7&lt;&gt;$Z$18, $N$7&lt;&gt;$Z$18, $R$7&lt;&gt;$Z$18 ), OR( $M$7=$AB$18, $Q$7=$AB$18 ) ),  OR( AND( $J$7&lt;&gt;$BC$18, $N$7&lt;&gt;$BC$18, $R$7&lt;&gt;$BC$18 ), OR( $M$7=$BE$18, $Q$7=$BE$18 ) )  )</formula>
    </cfRule>
    <cfRule type="expression" dxfId="178" priority="20934">
      <formula>OR($R$12=$AH$20,$R$12=$AV$20)</formula>
    </cfRule>
  </conditionalFormatting>
  <conditionalFormatting sqref="S7:S12">
    <cfRule type="expression" dxfId="177" priority="17811">
      <formula>OR($R$12=$AH$19,$P$12=$AH$20,$R$12=$AV$19,$P$12=$AV$20)</formula>
    </cfRule>
  </conditionalFormatting>
  <conditionalFormatting sqref="S7:T12">
    <cfRule type="expression" dxfId="176" priority="20936">
      <formula>OR($R$12=$AH$20,$R$12=$AV$20)</formula>
    </cfRule>
    <cfRule type="expression" dxfId="175" priority="20937">
      <formula>AND(  OR( AND( $J$7&lt;&gt;$Z$18, $N$7&lt;&gt;$Z$18, $R$7&lt;&gt;$Z$18 ), OR( $M$7=$AB$18, $Q$7=$AB$18 ) ),  OR( AND( $J$7&lt;&gt;$BC$18, $N$7&lt;&gt;$BC$18, $R$7&lt;&gt;$BC$18 ), OR( $M$7=$BE$18, $Q$7=$BE$18 ) )  )</formula>
    </cfRule>
  </conditionalFormatting>
  <conditionalFormatting sqref="T7:T12">
    <cfRule type="expression" dxfId="174" priority="17808">
      <formula>OR($T$12=$AH$19,$T$12=$AH$20,$T$12=$AV$19,$T$12=$AV$20)</formula>
    </cfRule>
  </conditionalFormatting>
  <conditionalFormatting sqref="T7:U12">
    <cfRule type="expression" dxfId="173" priority="17807">
      <formula>OR($T$12=$AH$19,$T$12=$AH$20,$T$12=$AV$19,$T$12=$AV$20)</formula>
    </cfRule>
  </conditionalFormatting>
  <conditionalFormatting sqref="T8:U11">
    <cfRule type="expression" dxfId="172" priority="17809">
      <formula>OR($T$12=$AH$19,$T$12=$AH$20,$T$12=$AV$19,$T$12=$AV$20)</formula>
    </cfRule>
  </conditionalFormatting>
  <conditionalFormatting sqref="V7:W12">
    <cfRule type="expression" dxfId="171" priority="17816">
      <formula>OR($V$12=$AH$19,$T$12=$AH$20,$V$12=$AV$19,$T$12=$AV$20)</formula>
    </cfRule>
  </conditionalFormatting>
  <conditionalFormatting sqref="V8:W11">
    <cfRule type="expression" dxfId="170" priority="17818">
      <formula>OR($V$12=$AH$19,$T$12=$AH$20,$V$12=$AV$19,$T$12=$AV$20)</formula>
    </cfRule>
  </conditionalFormatting>
  <conditionalFormatting sqref="V7:Y12">
    <cfRule type="expression" dxfId="169" priority="20939">
      <formula>AND(  OR( AND( $J$7&lt;&gt;$Z$18, $N$7&lt;&gt;$Z$18, $R$7&lt;&gt;$Z$18, $V$7&lt;&gt;$Z$18 ), OR( $M$7=$AB$18, $Q$7=$AB$18, $U$7=$AB$18 ) ),  OR( AND( $J$7&lt;&gt;$BC$18, $N$7&lt;&gt;$BC$18, $R$7&lt;&gt;$BC$18, $V$7&lt;&gt;$BC$18 ), OR( $M$7=$BE$18, $Q$7=$BE$18, $U$7=$BE$18 ) )  )</formula>
    </cfRule>
    <cfRule type="expression" dxfId="168" priority="20938">
      <formula>OR($V$12=$AH$20,$V$12=$AV$20)</formula>
    </cfRule>
  </conditionalFormatting>
  <conditionalFormatting sqref="V8:Y11">
    <cfRule type="expression" dxfId="167" priority="20940">
      <formula>OR($V$12=$AH$20,$V$12=$AV$20)</formula>
    </cfRule>
    <cfRule type="expression" dxfId="166" priority="20941">
      <formula>AND(  OR( AND( $J$7&lt;&gt;$Z$18, $N$7&lt;&gt;$Z$18, $R$7&lt;&gt;$Z$18, $V$7&lt;&gt;$Z$18 ), OR( $M$7=$AB$18, $Q$7=$AB$18, $U$7=$AB$18 ) ),  OR( AND( $J$7&lt;&gt;$BC$18, $N$7&lt;&gt;$BC$18, $R$7&lt;&gt;$BC$18, $V$7&lt;&gt;$BC$18 ), OR( $M$7=$BE$18, $Q$7=$BE$18, $U$7=$BE$18 ) )  )</formula>
    </cfRule>
  </conditionalFormatting>
  <conditionalFormatting sqref="W7:W12">
    <cfRule type="expression" dxfId="165" priority="17817">
      <formula>OR($V$12=$AH$19,$T$12=$AH$20,$V$12=$AV$19,$T$12=$AV$20)</formula>
    </cfRule>
  </conditionalFormatting>
  <conditionalFormatting sqref="W7:X12">
    <cfRule type="expression" dxfId="164" priority="20942">
      <formula>OR($V$12=$AH$20,$V$12=$AV$20)</formula>
    </cfRule>
    <cfRule type="expression" dxfId="163" priority="20943">
      <formula>AND(  OR( AND( $J$7&lt;&gt;$Z$18, $N$7&lt;&gt;$Z$18, $R$7&lt;&gt;$Z$18, $V$7&lt;&gt;$Z$18 ), OR( $M$7=$AB$18, $Q$7=$AB$18, $U$7=$AB$18 ) ),  OR( AND( $J$7&lt;&gt;$BC$18, $N$7&lt;&gt;$BC$18, $R$7&lt;&gt;$BC$18, $V$7&lt;&gt;$BC$18 ), OR( $M$7=$BE$18, $Q$7=$BE$18, $U$7=$BE$18 ) )  )</formula>
    </cfRule>
  </conditionalFormatting>
  <conditionalFormatting sqref="X7:X12">
    <cfRule type="expression" dxfId="162" priority="17814">
      <formula>OR($X$12=$AH$19,$X$12=$AH$20,$X$12=$AV$19,$X$12=$AV$20)</formula>
    </cfRule>
  </conditionalFormatting>
  <conditionalFormatting sqref="X7:Y12">
    <cfRule type="expression" dxfId="161" priority="17813">
      <formula>OR($X$12=$AH$19,$X$12=$AH$20,$X$12=$AV$19,$X$12=$AV$20)</formula>
    </cfRule>
  </conditionalFormatting>
  <conditionalFormatting sqref="X8:Y11">
    <cfRule type="expression" dxfId="160" priority="17815">
      <formula>OR($X$12=$AH$19,$X$12=$AH$20,$X$12=$AV$19,$X$12=$AV$20)</formula>
    </cfRule>
  </conditionalFormatting>
  <conditionalFormatting sqref="Z7:AA12">
    <cfRule type="expression" dxfId="159" priority="17822">
      <formula>OR($Z$12=$AH$19,$X$12=$AH$20,$Z$12=$AV$19,$X$12=$AV$20)</formula>
    </cfRule>
  </conditionalFormatting>
  <conditionalFormatting sqref="Z8:AA11">
    <cfRule type="expression" dxfId="158" priority="17824">
      <formula>OR($Z$12=$AH$19,$X$12=$AH$20,$Z$12=$AV$19,$X$12=$AV$20)</formula>
    </cfRule>
  </conditionalFormatting>
  <conditionalFormatting sqref="Z7:AC12">
    <cfRule type="expression" dxfId="157" priority="20945">
      <formula>AND(  OR( AND( $J$7&lt;&gt;$Z$18, $N$7&lt;&gt;$Z$18, $R$7&lt;&gt;$Z$18, $V$7&lt;&gt;$Z$18, $Z$7&lt;&gt;$Z$18 ), OR( $M$7=$AB$18, $Q$7=$AB$18, $U$7=$AB$18, $Y$7=$AB$18 ) ),  OR( AND( $J$7&lt;&gt;$BC$18, $N$7&lt;&gt;$BC$18, $R$7&lt;&gt;$BC$18, $V$7&lt;&gt;$BC$18, $Z$7&lt;&gt;$BC$18 ), OR( $M$7=$BE$18, $Q$7=$BE$18, $U$7=$BE$18, $Y$7=$BE$18 ) )  )</formula>
    </cfRule>
    <cfRule type="expression" dxfId="156" priority="20944">
      <formula>OR($Z$12=$AH$20,$Z$12=$AV$20)</formula>
    </cfRule>
  </conditionalFormatting>
  <conditionalFormatting sqref="Z8:AC11">
    <cfRule type="expression" dxfId="155" priority="20946">
      <formula>OR($Z$12=$AH$20,$Z$12=$AV$20)</formula>
    </cfRule>
    <cfRule type="expression" dxfId="154" priority="20947">
      <formula>AND(  OR( AND( $J$7&lt;&gt;$Z$18, $N$7&lt;&gt;$Z$18, $R$7&lt;&gt;$Z$18, $V$7&lt;&gt;$Z$18, $Z$7&lt;&gt;$Z$18 ), OR( $M$7=$AB$18, $Q$7=$AB$18, $U$7=$AB$18, $Y$7=$AB$18 ) ),  OR( AND( $J$7&lt;&gt;$BC$18, $N$7&lt;&gt;$BC$18, $R$7&lt;&gt;$BC$18, $V$7&lt;&gt;$BC$18, $Z$7&lt;&gt;$BC$18 ), OR( $M$7=$BE$18, $Q$7=$BE$18, $U$7=$BE$18, $Y$7=$BE$18 ) )  )</formula>
    </cfRule>
  </conditionalFormatting>
  <conditionalFormatting sqref="AA7:AA12">
    <cfRule type="expression" dxfId="153" priority="17823">
      <formula>OR($Z$12=$AH$19,$X$12=$AH$20,$Z$12=$AV$19,$X$12=$AV$20)</formula>
    </cfRule>
  </conditionalFormatting>
  <conditionalFormatting sqref="AA7:AB12">
    <cfRule type="expression" dxfId="152" priority="20948">
      <formula>OR($Z$12=$AH$20,$Z$12=$AV$20)</formula>
    </cfRule>
    <cfRule type="expression" dxfId="151" priority="20949">
      <formula>AND(  OR( AND( $J$7&lt;&gt;$Z$18, $N$7&lt;&gt;$Z$18, $R$7&lt;&gt;$Z$18, $V$7&lt;&gt;$Z$18, $Z$7&lt;&gt;$Z$18 ), OR( $M$7=$AB$18, $Q$7=$AB$18, $U$7=$AB$18, $Y$7=$AB$18 ) ),  OR( AND( $J$7&lt;&gt;$BC$18, $N$7&lt;&gt;$BC$18, $R$7&lt;&gt;$BC$18, $V$7&lt;&gt;$BC$18, $Z$7&lt;&gt;$BC$18 ), OR( $M$7=$BE$18, $Q$7=$BE$18, $U$7=$BE$18, $Y$7=$BE$18 ) )  )</formula>
    </cfRule>
  </conditionalFormatting>
  <conditionalFormatting sqref="AB7:AB12">
    <cfRule type="expression" dxfId="150" priority="17820">
      <formula>OR($AB$12=$AH$19,$AB$12=$AH$20,$AB$12=$AV$19,$AB$12=$AV$20)</formula>
    </cfRule>
  </conditionalFormatting>
  <conditionalFormatting sqref="AB7:AC12">
    <cfRule type="expression" dxfId="149" priority="17819">
      <formula>OR($AB$12=$AH$19,$AB$12=$AH$20,$AB$12=$AV$19,$AB$12=$AV$20)</formula>
    </cfRule>
  </conditionalFormatting>
  <conditionalFormatting sqref="AB8:AC11">
    <cfRule type="expression" dxfId="148" priority="17821">
      <formula>OR($AB$12=$AH$19,$AB$12=$AH$20,$AB$12=$AV$19,$AB$12=$AV$20)</formula>
    </cfRule>
  </conditionalFormatting>
  <conditionalFormatting sqref="AD7:AE12">
    <cfRule type="expression" dxfId="147" priority="17828">
      <formula>OR($AD$12=$AH$19,$AB$12=$AH$20,$AD$12=$AV$19,$AB$12=$AV$20)</formula>
    </cfRule>
  </conditionalFormatting>
  <conditionalFormatting sqref="AD8:AE11">
    <cfRule type="expression" dxfId="146" priority="17830">
      <formula>OR($AD$12=$AH$19,$AB$12=$AH$20,$AD$12=$AV$19,$AB$12=$AV$20)</formula>
    </cfRule>
  </conditionalFormatting>
  <conditionalFormatting sqref="AD7:AG12">
    <cfRule type="expression" dxfId="145" priority="20951">
      <formula>AND(  OR( AND( $J$7&lt;&gt;$Z$18, $N$7&lt;&gt;$Z$18, $R$7&lt;&gt;$Z$18, $V$7&lt;&gt;$Z$18, $Z$7&lt;&gt;$Z$18, $AD$7&lt;&gt;$Z$18 ), OR( $M$7=$AB$18, $Q$7=$AB$18, $U$7=$AB$18, $Y$7=$AB$18, $AC$7=$AB$18 ) ),  OR( AND( $J$7&lt;&gt;$BC$18, $N$7&lt;&gt;$BC$18, $R$7&lt;&gt;$BC$18, $V$7&lt;&gt;$BC$18, $Z$7&lt;&gt;$BC$18, $AD$7&lt;&gt;$BC$18 ), OR( $M$7=$BE$18, $Q$7=$BE$18, $U$7=$BE$18, $Y$7=$BE$18, $AC$7=$BE$18 ) )  )</formula>
    </cfRule>
    <cfRule type="expression" dxfId="144" priority="20950">
      <formula>OR($AD$12=$AH$20,$AD$12=$AV$20)</formula>
    </cfRule>
  </conditionalFormatting>
  <conditionalFormatting sqref="AD8:AG11">
    <cfRule type="expression" dxfId="143" priority="20952">
      <formula>OR($AD$12=$AH$20,$AD$12=$AV$20)</formula>
    </cfRule>
    <cfRule type="expression" dxfId="142" priority="20953">
      <formula>AND(  OR( AND( $J$7&lt;&gt;$Z$18, $N$7&lt;&gt;$Z$18, $R$7&lt;&gt;$Z$18, $V$7&lt;&gt;$Z$18, $Z$7&lt;&gt;$Z$18, $AD$7&lt;&gt;$Z$18 ), OR( $M$7=$AB$18, $Q$7=$AB$18, $U$7=$AB$18, $Y$7=$AB$18, $AC$7=$AB$18 ) ),  OR( AND( $J$7&lt;&gt;$BC$18, $N$7&lt;&gt;$BC$18, $R$7&lt;&gt;$BC$18, $V$7&lt;&gt;$BC$18, $Z$7&lt;&gt;$BC$18, $AD$7&lt;&gt;$BC$18 ), OR( $M$7=$BE$18, $Q$7=$BE$18, $U$7=$BE$18, $Y$7=$BE$18, $AC$7=$BE$18 ) )  )</formula>
    </cfRule>
  </conditionalFormatting>
  <conditionalFormatting sqref="AE7:AE12">
    <cfRule type="expression" dxfId="141" priority="17829">
      <formula>OR($AD$12=$AH$19,$AB$12=$AH$20,$AD$12=$AV$19,$AB$12=$AV$20)</formula>
    </cfRule>
  </conditionalFormatting>
  <conditionalFormatting sqref="AE7:AF12">
    <cfRule type="expression" dxfId="140" priority="20954">
      <formula>OR($AD$12=$AH$20,$AD$12=$AV$20)</formula>
    </cfRule>
    <cfRule type="expression" dxfId="139" priority="20955">
      <formula>AND(  OR( AND( $J$7&lt;&gt;$Z$18, $N$7&lt;&gt;$Z$18, $R$7&lt;&gt;$Z$18, $V$7&lt;&gt;$Z$18, $Z$7&lt;&gt;$Z$18, $AD$7&lt;&gt;$Z$18 ), OR( $M$7=$AB$18, $Q$7=$AB$18, $U$7=$AB$18, $Y$7=$AB$18, $AC$7=$AB$18 ) ),  OR( AND( $J$7&lt;&gt;$BC$18, $N$7&lt;&gt;$BC$18, $R$7&lt;&gt;$BC$18, $V$7&lt;&gt;$BC$18, $Z$7&lt;&gt;$BC$18, $AD$7&lt;&gt;$BC$18 ), OR( $M$7=$BE$18, $Q$7=$BE$18, $U$7=$BE$18, $Y$7=$BE$18, $AC$7=$BE$18 ) )  )</formula>
    </cfRule>
  </conditionalFormatting>
  <conditionalFormatting sqref="AF7:AF12">
    <cfRule type="expression" dxfId="138" priority="17826">
      <formula>OR($AF$12=$AH$19,$AF$12=$AH$20,$AF$12=$AV$19,$AF$12=$AV$20)</formula>
    </cfRule>
  </conditionalFormatting>
  <conditionalFormatting sqref="AF7:AG12">
    <cfRule type="expression" dxfId="137" priority="17825">
      <formula>OR($AF$12=$AH$19,$AF$12=$AH$20,$AF$12=$AV$19,$AF$12=$AV$20)</formula>
    </cfRule>
  </conditionalFormatting>
  <conditionalFormatting sqref="AF8:AG11">
    <cfRule type="expression" dxfId="136" priority="17827">
      <formula>OR($AF$12=$AH$19,$AF$12=$AH$20,$AF$12=$AV$19,$AF$12=$AV$20)</formula>
    </cfRule>
  </conditionalFormatting>
  <conditionalFormatting sqref="AH7:AI12">
    <cfRule type="expression" dxfId="135" priority="17834">
      <formula>OR($AH$12=$AH$19,$AF$12=$AH$20,$AH$12=$AV$19,$AF$12=$AV$20)</formula>
    </cfRule>
  </conditionalFormatting>
  <conditionalFormatting sqref="AH8:AI11">
    <cfRule type="expression" dxfId="134" priority="17836">
      <formula>OR($AH$12=$AH$19,$AF$12=$AH$20,$AH$12=$AV$19,$AF$12=$AV$20)</formula>
    </cfRule>
  </conditionalFormatting>
  <conditionalFormatting sqref="AH7:AK12">
    <cfRule type="expression" dxfId="133" priority="20957">
      <formula>AND(  OR( AND( $J$7&lt;&gt;$Z$18, $N$7&lt;&gt;$Z$18, $R$7&lt;&gt;$Z$18, $V$7&lt;&gt;$Z$18, $Z$7&lt;&gt;$Z$18, $AD$7&lt;&gt;$Z$18, $AH$7&lt;&gt;$Z$18 ), OR( $M$7=$AB$18, $Q$7=$AB$18, $U$7=$AB$18, $Y$7=$AB$18, $AC$7=$AB$18, $AG$7=$AB$18 ) ),  OR( AND( $J$7&lt;&gt;$BC$18, $N$7&lt;&gt;$BC$18, $R$7&lt;&gt;$BC$18, $V$7&lt;&gt;$BC$18, $Z$7&lt;&gt;$BC$18, $AD$7&lt;&gt;$BC$18, $AH$7&lt;&gt;$BC$18 ), OR( $M$7=$BE$18, $Q$7=$BE$18, $U$7=$BE$18, $Y$7=$BE$18, $AC$7=$BE$18, $AG$7=$BE$18 ) )  )</formula>
    </cfRule>
    <cfRule type="expression" dxfId="132" priority="20956">
      <formula>OR($AH$12=$AH$20,$AH$12=$AV$20)</formula>
    </cfRule>
  </conditionalFormatting>
  <conditionalFormatting sqref="AH8:AK11">
    <cfRule type="expression" dxfId="131" priority="20958">
      <formula>OR($AH$12=$AH$20,$AH$12=$AV$20)</formula>
    </cfRule>
    <cfRule type="expression" dxfId="130" priority="20959">
      <formula>AND(  OR( AND( $J$7&lt;&gt;$Z$18, $N$7&lt;&gt;$Z$18, $R$7&lt;&gt;$Z$18, $V$7&lt;&gt;$Z$18, $Z$7&lt;&gt;$Z$18, $AD$7&lt;&gt;$Z$18, $AH$7&lt;&gt;$Z$18 ), OR( $M$7=$AB$18, $Q$7=$AB$18, $U$7=$AB$18, $Y$7=$AB$18, $AC$7=$AB$18, $AG$7=$AB$18 ) ),  OR( AND( $J$7&lt;&gt;$BC$18, $N$7&lt;&gt;$BC$18, $R$7&lt;&gt;$BC$18, $V$7&lt;&gt;$BC$18, $Z$7&lt;&gt;$BC$18, $AD$7&lt;&gt;$BC$18, $AH$7&lt;&gt;$BC$18 ), OR( $M$7=$BE$18, $Q$7=$BE$18, $U$7=$BE$18, $Y$7=$BE$18, $AC$7=$BE$18, $AG$7=$BE$18 ) )  )</formula>
    </cfRule>
  </conditionalFormatting>
  <conditionalFormatting sqref="AI7:AI12">
    <cfRule type="expression" dxfId="129" priority="17835">
      <formula>OR($AH$12=$AH$19,$AF$12=$AH$20,$AH$12=$AV$19,$AF$12=$AV$20)</formula>
    </cfRule>
  </conditionalFormatting>
  <conditionalFormatting sqref="AI7:AJ12">
    <cfRule type="expression" dxfId="128" priority="20960">
      <formula>OR($AH$12=$AH$20,$AH$12=$AV$20)</formula>
    </cfRule>
    <cfRule type="expression" dxfId="127" priority="20961">
      <formula>AND(  OR( AND( $J$7&lt;&gt;$Z$18, $N$7&lt;&gt;$Z$18, $R$7&lt;&gt;$Z$18, $V$7&lt;&gt;$Z$18, $Z$7&lt;&gt;$Z$18, $AD$7&lt;&gt;$Z$18, $AH$7&lt;&gt;$Z$18 ), OR( $M$7=$AB$18, $Q$7=$AB$18, $U$7=$AB$18, $Y$7=$AB$18, $AC$7=$AB$18, $AG$7=$AB$18 ) ),  OR( AND( $J$7&lt;&gt;$BC$18, $N$7&lt;&gt;$BC$18, $R$7&lt;&gt;$BC$18, $V$7&lt;&gt;$BC$18, $Z$7&lt;&gt;$BC$18, $AD$7&lt;&gt;$BC$18, $AH$7&lt;&gt;$BC$18 ), OR( $M$7=$BE$18, $Q$7=$BE$18, $U$7=$BE$18, $Y$7=$BE$18, $AC$7=$BE$18, $AG$7=$BE$18 ) )  )</formula>
    </cfRule>
  </conditionalFormatting>
  <conditionalFormatting sqref="AJ7:AJ12">
    <cfRule type="expression" dxfId="126" priority="17832">
      <formula>OR($AJ$12=$AH$19,$AJ$12=$AH$20,$AJ$12=$AV$19,$AJ$12=$AV$20)</formula>
    </cfRule>
  </conditionalFormatting>
  <conditionalFormatting sqref="AJ7:AK12">
    <cfRule type="expression" dxfId="125" priority="17831">
      <formula>OR($AJ$12=$AH$19,$AJ$12=$AH$20,$AJ$12=$AV$19,$AJ$12=$AV$20)</formula>
    </cfRule>
  </conditionalFormatting>
  <conditionalFormatting sqref="AJ8:AK11">
    <cfRule type="expression" dxfId="124" priority="17833">
      <formula>OR($AJ$12=$AH$19,$AJ$12=$AH$20,$AJ$12=$AV$19,$AJ$12=$AV$20)</formula>
    </cfRule>
  </conditionalFormatting>
  <conditionalFormatting sqref="AL7:AM12">
    <cfRule type="expression" dxfId="123" priority="17840">
      <formula>OR($AL$12=$AH$19,$AJ$12=$AH$20,$AL$12=$AV$19,$AJ$12=$AV$20)</formula>
    </cfRule>
  </conditionalFormatting>
  <conditionalFormatting sqref="AL8:AM11">
    <cfRule type="expression" dxfId="122" priority="17842">
      <formula>OR($AL$12=$AH$19,$AJ$12=$AH$20,$AL$12=$AV$19,$AJ$12=$AV$20)</formula>
    </cfRule>
  </conditionalFormatting>
  <conditionalFormatting sqref="AL7:AO12">
    <cfRule type="expression" dxfId="121" priority="20963">
      <formula>AND(  OR( AND( $J$7&lt;&gt;$Z$18, $N$7&lt;&gt;$Z$18, $R$7&lt;&gt;$Z$18, $V$7&lt;&gt;$Z$18, $Z$7&lt;&gt;$Z$18, $AD$7&lt;&gt;$Z$18, $AH$7&lt;&gt;$Z$18, $AL$7&lt;&gt;$Z$18 ), OR( $M$7=$AB$18, $Q$7=$AB$18, $U$7=$AB$18, $Y$7=$AB$18, $AC$7=$AB$18, $AG$7=$AB$18, $AK$7=$AB$18 ) ),  OR( AND( $J$7&lt;&gt;$BC$18, $N$7&lt;&gt;$BC$18, $R$7&lt;&gt;$BC$18, $V$7&lt;&gt;$BC$18, $Z$7&lt;&gt;$BC$18, $AD$7&lt;&gt;$BC$18, $AH$7&lt;&gt;$BC$18, $AL$7&lt;&gt;$BC$18 ), OR( $M$7=$BE$18, $Q$7=$BE$18, $U$7=$BE$18, $Y$7=$BE$18, $AC$7=$BE$18, $AG$7=$BE$18, $AK$7=$BE$18 ) )  )</formula>
    </cfRule>
    <cfRule type="expression" dxfId="120" priority="20962">
      <formula>OR($AL$12=$AH$20,$AL$12=$AV$20)</formula>
    </cfRule>
  </conditionalFormatting>
  <conditionalFormatting sqref="AL8:AO11">
    <cfRule type="expression" dxfId="119" priority="20964">
      <formula>OR($AL$12=$AH$20,$AL$12=$AV$20)</formula>
    </cfRule>
    <cfRule type="expression" dxfId="118" priority="20965">
      <formula>AND(  OR( AND( $J$7&lt;&gt;$Z$18, $N$7&lt;&gt;$Z$18, $R$7&lt;&gt;$Z$18, $V$7&lt;&gt;$Z$18, $Z$7&lt;&gt;$Z$18, $AD$7&lt;&gt;$Z$18, $AH$7&lt;&gt;$Z$18, $AL$7&lt;&gt;$Z$18 ), OR( $M$7=$AB$18, $Q$7=$AB$18, $U$7=$AB$18, $Y$7=$AB$18, $AC$7=$AB$18, $AG$7=$AB$18, $AK$7=$AB$18 ) ),  OR( AND( $J$7&lt;&gt;$BC$18, $N$7&lt;&gt;$BC$18, $R$7&lt;&gt;$BC$18, $V$7&lt;&gt;$BC$18, $Z$7&lt;&gt;$BC$18, $AD$7&lt;&gt;$BC$18, $AH$7&lt;&gt;$BC$18, $AL$7&lt;&gt;$BC$18 ), OR( $M$7=$BE$18, $Q$7=$BE$18, $U$7=$BE$18, $Y$7=$BE$18, $AC$7=$BE$18, $AG$7=$BE$18, $AK$7=$BE$18 ) )  )</formula>
    </cfRule>
  </conditionalFormatting>
  <conditionalFormatting sqref="AM7:AM12">
    <cfRule type="expression" dxfId="117" priority="17841">
      <formula>OR($AL$12=$AH$19,$AJ$12=$AH$20,$AL$12=$AV$19,$AJ$12=$AV$20)</formula>
    </cfRule>
  </conditionalFormatting>
  <conditionalFormatting sqref="AM7:AN12">
    <cfRule type="expression" dxfId="116" priority="20966">
      <formula>OR($AL$12=$AH$20,$AL$12=$AV$20)</formula>
    </cfRule>
    <cfRule type="expression" dxfId="115" priority="20967">
      <formula>AND(  OR( AND( $J$7&lt;&gt;$Z$18, $N$7&lt;&gt;$Z$18, $R$7&lt;&gt;$Z$18, $V$7&lt;&gt;$Z$18, $Z$7&lt;&gt;$Z$18, $AD$7&lt;&gt;$Z$18, $AH$7&lt;&gt;$Z$18, $AL$7&lt;&gt;$Z$18 ), OR( $M$7=$AB$18, $Q$7=$AB$18, $U$7=$AB$18, $Y$7=$AB$18, $AC$7=$AB$18, $AG$7=$AB$18, $AK$7=$AB$18 ) ),  OR( AND( $J$7&lt;&gt;$BC$18, $N$7&lt;&gt;$BC$18, $R$7&lt;&gt;$BC$18, $V$7&lt;&gt;$BC$18, $Z$7&lt;&gt;$BC$18, $AD$7&lt;&gt;$BC$18, $AH$7&lt;&gt;$BC$18, $AL$7&lt;&gt;$BC$18 ), OR( $M$7=$BE$18, $Q$7=$BE$18, $U$7=$BE$18, $Y$7=$BE$18, $AC$7=$BE$18, $AG$7=$BE$18, $AK$7=$BE$18 ) )  )</formula>
    </cfRule>
  </conditionalFormatting>
  <conditionalFormatting sqref="AN7:AN12">
    <cfRule type="expression" dxfId="114" priority="17838">
      <formula>OR($AN$12=$AH$19,$AN$12=$AH$20,$AN$12=$AV$19,$AN$12=$AV$20)</formula>
    </cfRule>
  </conditionalFormatting>
  <conditionalFormatting sqref="AN7:AO12">
    <cfRule type="expression" dxfId="113" priority="17837">
      <formula>OR($AN$12=$AH$19,$AN$12=$AH$20,$AN$12=$AV$19,$AN$12=$AV$20)</formula>
    </cfRule>
  </conditionalFormatting>
  <conditionalFormatting sqref="AN8:AO11">
    <cfRule type="expression" dxfId="112" priority="17839">
      <formula>OR($AN$12=$AH$19,$AN$12=$AH$20,$AN$12=$AV$19,$AN$12=$AV$20)</formula>
    </cfRule>
  </conditionalFormatting>
  <conditionalFormatting sqref="AO20:AP20">
    <cfRule type="expression" dxfId="111" priority="1">
      <formula>$C$3="2MORO"</formula>
    </cfRule>
  </conditionalFormatting>
  <conditionalFormatting sqref="AP7:AQ12">
    <cfRule type="expression" dxfId="110" priority="17846">
      <formula>OR($AP$12=$AH$19,$AN$12=$AH$20,$AP$12=$AV$19,$AN$12=$AV$20)</formula>
    </cfRule>
  </conditionalFormatting>
  <conditionalFormatting sqref="AP8:AQ11">
    <cfRule type="expression" dxfId="109" priority="17848">
      <formula>OR($AP$12=$AH$19,$AN$12=$AH$20,$AP$12=$AV$19,$AN$12=$AV$20)</formula>
    </cfRule>
  </conditionalFormatting>
  <conditionalFormatting sqref="AP7:AS12">
    <cfRule type="expression" dxfId="108" priority="20968">
      <formula>OR($AP$12=$AH$20,$AP$12=$AV$20)</formula>
    </cfRule>
    <cfRule type="expression" dxfId="107" priority="20969">
      <formula>AND(  OR( AND( $J$7&lt;&gt;$Z$18, $N$7&lt;&gt;$Z$18, $R$7&lt;&gt;$Z$18, $V$7&lt;&gt;$Z$18, $Z$7&lt;&gt;$Z$18, $AD$7&lt;&gt;$Z$18, $AH$7&lt;&gt;$Z$18, $AL$7&lt;&gt;$Z$18, $AP$7&lt;&gt;$Z$18 ), OR( $M$7=$AB$18, $Q$7=$AB$18, $U$7=$AB$18, $Y$7=$AB$18, $AC$7=$AB$18, $AG$7=$AB$18, $AK$7=$AB$18, $AO$7=$AB$18 ) ),  OR( AND( $J$7&lt;&gt;$BC$18, $N$7&lt;&gt;$BC$18, $R$7&lt;&gt;$BC$18, $V$7&lt;&gt;$BC$18, $Z$7&lt;&gt;$BC$18, $AD$7&lt;&gt;$BC$18, $AH$7&lt;&gt;$BC$18, $AL$7&lt;&gt;$BC$18, $AP$7&lt;&gt;$BC$18 ), OR( $M$7=$BE$18, $Q$7=$BE$18, $U$7=$BE$18, $Y$7=$BE$18, $AC$7=$BE$18, $AG$7=$BE$18, $AK$7=$BE$18, $AO$7=$BE$18 ) )  )</formula>
    </cfRule>
  </conditionalFormatting>
  <conditionalFormatting sqref="AP8:AS11">
    <cfRule type="expression" dxfId="106" priority="20970">
      <formula>OR($AP$12=$AH$20,$AP$12=$AV$20)</formula>
    </cfRule>
    <cfRule type="expression" dxfId="105" priority="20971">
      <formula>AND(  OR( AND( $J$7&lt;&gt;$Z$18, $N$7&lt;&gt;$Z$18, $R$7&lt;&gt;$Z$18, $V$7&lt;&gt;$Z$18, $Z$7&lt;&gt;$Z$18, $AD$7&lt;&gt;$Z$18, $AH$7&lt;&gt;$Z$18, $AL$7&lt;&gt;$Z$18, $AP$7&lt;&gt;$Z$18 ), OR( $M$7=$AB$18, $Q$7=$AB$18, $U$7=$AB$18, $Y$7=$AB$18, $AC$7=$AB$18, $AG$7=$AB$18, $AK$7=$AB$18, $AO$7=$AB$18 ) ),  OR( AND( $J$7&lt;&gt;$BC$18, $N$7&lt;&gt;$BC$18, $R$7&lt;&gt;$BC$18, $V$7&lt;&gt;$BC$18, $Z$7&lt;&gt;$BC$18, $AD$7&lt;&gt;$BC$18, $AH$7&lt;&gt;$BC$18, $AL$7&lt;&gt;$BC$18, $AP$7&lt;&gt;$BC$18 ), OR( $M$7=$BE$18, $Q$7=$BE$18, $U$7=$BE$18, $Y$7=$BE$18, $AC$7=$BE$18, $AG$7=$BE$18, $AK$7=$BE$18, $AO$7=$BE$18 ) )  )</formula>
    </cfRule>
  </conditionalFormatting>
  <conditionalFormatting sqref="AQ7:AQ12">
    <cfRule type="expression" dxfId="104" priority="17847">
      <formula>OR($AP$12=$AH$19,$AN$12=$AH$20,$AP$12=$AV$19,$AN$12=$AV$20)</formula>
    </cfRule>
  </conditionalFormatting>
  <conditionalFormatting sqref="AQ7:AR12">
    <cfRule type="expression" dxfId="103" priority="20973">
      <formula>AND(  OR( AND( $J$7&lt;&gt;$Z$18, $N$7&lt;&gt;$Z$18, $R$7&lt;&gt;$Z$18, $V$7&lt;&gt;$Z$18, $Z$7&lt;&gt;$Z$18, $AD$7&lt;&gt;$Z$18, $AH$7&lt;&gt;$Z$18, $AL$7&lt;&gt;$Z$18, $AP$7&lt;&gt;$Z$18 ), OR( $M$7=$AB$18, $Q$7=$AB$18, $U$7=$AB$18, $Y$7=$AB$18, $AC$7=$AB$18, $AG$7=$AB$18, $AK$7=$AB$18, $AO$7=$AB$18 ) ),  OR( AND( $J$7&lt;&gt;$BC$18, $N$7&lt;&gt;$BC$18, $R$7&lt;&gt;$BC$18, $V$7&lt;&gt;$BC$18, $Z$7&lt;&gt;$BC$18, $AD$7&lt;&gt;$BC$18, $AH$7&lt;&gt;$BC$18, $AL$7&lt;&gt;$BC$18, $AP$7&lt;&gt;$BC$18 ), OR( $M$7=$BE$18, $Q$7=$BE$18, $U$7=$BE$18, $Y$7=$BE$18, $AC$7=$BE$18, $AG$7=$BE$18, $AK$7=$BE$18, $AO$7=$BE$18 ) )  )</formula>
    </cfRule>
    <cfRule type="expression" dxfId="102" priority="20972">
      <formula>OR($AP$12=$AH$20,$AP$12=$AV$20)</formula>
    </cfRule>
  </conditionalFormatting>
  <conditionalFormatting sqref="AR7:AR12">
    <cfRule type="expression" dxfId="101" priority="17844">
      <formula>OR($AR$12=$AH$19,$AR$12=$AH$20,$AR$12=$AV$19,$AR$12=$AV$20)</formula>
    </cfRule>
  </conditionalFormatting>
  <conditionalFormatting sqref="AR7:AS12">
    <cfRule type="expression" dxfId="100" priority="17843">
      <formula>OR($AR$12=$AH$19,$AR$12=$AH$20,$AR$12=$AV$19,$AR$12=$AV$20)</formula>
    </cfRule>
  </conditionalFormatting>
  <conditionalFormatting sqref="AR8:AS11">
    <cfRule type="expression" dxfId="99" priority="17845">
      <formula>OR($AR$12=$AH$19,$AR$12=$AH$20,$AR$12=$AV$19,$AR$12=$AV$20)</formula>
    </cfRule>
  </conditionalFormatting>
  <conditionalFormatting sqref="AT7:AU12">
    <cfRule type="expression" dxfId="98" priority="17852">
      <formula>OR($AT$12=$AH$19,$AR$12=$AH$20,$AT$12=$AV$19,$AR$12=$AV$20)</formula>
    </cfRule>
  </conditionalFormatting>
  <conditionalFormatting sqref="AT8:AU11">
    <cfRule type="expression" dxfId="97" priority="17854">
      <formula>OR($AT$12=$AH$19,$AR$12=$AH$20,$AT$12=$AV$19,$AR$12=$AV$20)</formula>
    </cfRule>
  </conditionalFormatting>
  <conditionalFormatting sqref="AT7:AW12">
    <cfRule type="expression" dxfId="96" priority="20974">
      <formula>OR($AT$12=$AH$20,$AT$12=$AV$20)</formula>
    </cfRule>
    <cfRule type="expression" dxfId="95" priority="20975">
      <formula>AND(  OR( AND( $J$7&lt;&gt;$Z$18, $N$7&lt;&gt;$Z$18, $R$7&lt;&gt;$Z$18, $V$7&lt;&gt;$Z$18, $Z$7&lt;&gt;$Z$18, $AD$7&lt;&gt;$Z$18, $AH$7&lt;&gt;$Z$18, $AL$7&lt;&gt;$Z$18, $AP$7&lt;&gt;$Z$18, $AT$7&lt;&gt;$Z$18 ), OR( $M$7=$AB$18, $Q$7=$AB$18, $U$7=$AB$18, $Y$7=$AB$18, $AC$7=$AB$18, $AG$7=$AB$18, $AK$7=$AB$18, $AO$7=$AB$18, $AS$7=$AB$18 ) ),  OR( AND( $J$7&lt;&gt;$BC$18, $N$7&lt;&gt;$BC$18, $R$7&lt;&gt;$BC$18, $V$7&lt;&gt;$BC$18, $Z$7&lt;&gt;$BC$18, $AD$7&lt;&gt;$BC$18, $AH$7&lt;&gt;$BC$18, $AL$7&lt;&gt;$BC$18, $AP$7&lt;&gt;$BC$18, $AT$7&lt;&gt;$BC$18 ), OR( $M$7=$BE$18, $Q$7=$BE$18, $U$7=$BE$18, $Y$7=$BE$18, $AC$7=$BE$18, $AG$7=$BE$18, $AK$7=$BE$18, $AO$7=$BE$18, $AS$7=$BE$18 ) )  )</formula>
    </cfRule>
  </conditionalFormatting>
  <conditionalFormatting sqref="AT8:AW11">
    <cfRule type="expression" dxfId="94" priority="20976">
      <formula>OR($AT$12=$AH$20,$AT$12=$AV$20)</formula>
    </cfRule>
    <cfRule type="expression" dxfId="93" priority="20977">
      <formula>AND(  OR( AND( $J$7&lt;&gt;$Z$18, $N$7&lt;&gt;$Z$18, $R$7&lt;&gt;$Z$18, $V$7&lt;&gt;$Z$18, $Z$7&lt;&gt;$Z$18, $AD$7&lt;&gt;$Z$18, $AH$7&lt;&gt;$Z$18, $AL$7&lt;&gt;$Z$18, $AP$7&lt;&gt;$Z$18, $AT$7&lt;&gt;$Z$18 ), OR( $M$7=$AB$18, $Q$7=$AB$18, $U$7=$AB$18, $Y$7=$AB$18, $AC$7=$AB$18, $AG$7=$AB$18, $AK$7=$AB$18, $AO$7=$AB$18, $AS$7=$AB$18 ) ),  OR( AND( $J$7&lt;&gt;$BC$18, $N$7&lt;&gt;$BC$18, $R$7&lt;&gt;$BC$18, $V$7&lt;&gt;$BC$18, $Z$7&lt;&gt;$BC$18, $AD$7&lt;&gt;$BC$18, $AH$7&lt;&gt;$BC$18, $AL$7&lt;&gt;$BC$18, $AP$7&lt;&gt;$BC$18, $AT$7&lt;&gt;$BC$18 ), OR( $M$7=$BE$18, $Q$7=$BE$18, $U$7=$BE$18, $Y$7=$BE$18, $AC$7=$BE$18, $AG$7=$BE$18, $AK$7=$BE$18, $AO$7=$BE$18, $AS$7=$BE$18 ) )  )</formula>
    </cfRule>
  </conditionalFormatting>
  <conditionalFormatting sqref="AU7:AU12">
    <cfRule type="expression" dxfId="92" priority="17853">
      <formula>OR($AT$12=$AH$19,$AR$12=$AH$20,$AT$12=$AV$19,$AR$12=$AV$20)</formula>
    </cfRule>
  </conditionalFormatting>
  <conditionalFormatting sqref="AU7:AV12">
    <cfRule type="expression" dxfId="91" priority="20978">
      <formula>OR($AT$12=$AH$20,$AT$12=$AV$20)</formula>
    </cfRule>
    <cfRule type="expression" dxfId="90" priority="20979">
      <formula>AND(  OR( AND( $J$7&lt;&gt;$Z$18, $N$7&lt;&gt;$Z$18, $R$7&lt;&gt;$Z$18, $V$7&lt;&gt;$Z$18, $Z$7&lt;&gt;$Z$18, $AD$7&lt;&gt;$Z$18, $AH$7&lt;&gt;$Z$18, $AL$7&lt;&gt;$Z$18, $AP$7&lt;&gt;$Z$18, $AT$7&lt;&gt;$Z$18 ), OR( $M$7=$AB$18, $Q$7=$AB$18, $U$7=$AB$18, $Y$7=$AB$18, $AC$7=$AB$18, $AG$7=$AB$18, $AK$7=$AB$18, $AO$7=$AB$18, $AS$7=$AB$18 ) ),  OR( AND( $J$7&lt;&gt;$BC$18, $N$7&lt;&gt;$BC$18, $R$7&lt;&gt;$BC$18, $V$7&lt;&gt;$BC$18, $Z$7&lt;&gt;$BC$18, $AD$7&lt;&gt;$BC$18, $AH$7&lt;&gt;$BC$18, $AL$7&lt;&gt;$BC$18, $AP$7&lt;&gt;$BC$18, $AT$7&lt;&gt;$BC$18 ), OR( $M$7=$BE$18, $Q$7=$BE$18, $U$7=$BE$18, $Y$7=$BE$18, $AC$7=$BE$18, $AG$7=$BE$18, $AK$7=$BE$18, $AO$7=$BE$18, $AS$7=$BE$18 ) )  )</formula>
    </cfRule>
  </conditionalFormatting>
  <conditionalFormatting sqref="AV7:AV12">
    <cfRule type="expression" dxfId="89" priority="17850">
      <formula>OR($AV$12=$AH$19,$AV$12=$AH$20,$AV$12=$AV$19,$AV$12=$AV$20)</formula>
    </cfRule>
  </conditionalFormatting>
  <conditionalFormatting sqref="AV7:AW12">
    <cfRule type="expression" dxfId="88" priority="17849">
      <formula>OR($AV$12=$AH$19,$AV$12=$AH$20,$AV$12=$AV$19,$AV$12=$AV$20)</formula>
    </cfRule>
  </conditionalFormatting>
  <conditionalFormatting sqref="AV8:AW11">
    <cfRule type="expression" dxfId="87" priority="17851">
      <formula>OR($AV$12=$AH$19,$AV$12=$AH$20,$AV$12=$AV$19,$AV$12=$AV$20)</formula>
    </cfRule>
  </conditionalFormatting>
  <conditionalFormatting sqref="AX7:AY12">
    <cfRule type="expression" dxfId="86" priority="17858">
      <formula>OR($AX$12=$AH$19,$AV$12=$AH$20,$AX$12=$AV$19,$AV$12=$AV$20)</formula>
    </cfRule>
  </conditionalFormatting>
  <conditionalFormatting sqref="AX8:AY11">
    <cfRule type="expression" dxfId="85" priority="17860">
      <formula>OR($AX$12=$AH$19,$AV$12=$AH$20,$AX$12=$AV$19,$AV$12=$AV$20)</formula>
    </cfRule>
  </conditionalFormatting>
  <conditionalFormatting sqref="AX7:BA12">
    <cfRule type="expression" dxfId="84" priority="20981">
      <formula>AND(  OR( AND( $J$7&lt;&gt;$Z$18, $N$7&lt;&gt;$Z$18, $R$7&lt;&gt;$Z$18, $V$7&lt;&gt;$Z$18, $Z$7&lt;&gt;$Z$18, $AD$7&lt;&gt;$Z$18, $AH$7&lt;&gt;$Z$18, $AL$7&lt;&gt;$Z$18, $AP$7&lt;&gt;$Z$18, $AT$7&lt;&gt;$Z$18, $AX$7&lt;&gt;$Z$18 ), OR( $M$7=$AB$18, $Q$7=$AB$18, $U$7=$AB$18, $Y$7=$AB$18, $AC$7=$AB$18, $AG$7=$AB$18, $AK$7=$AB$18, $AO$7=$AB$18, $AS$7=$AB$18, $AW$7=$AB$18 ) ),  OR( AND( $J$7&lt;&gt;$BC$18, $N$7&lt;&gt;$BC$18, $R$7&lt;&gt;$BC$18, $V$7&lt;&gt;$BC$18, $Z$7&lt;&gt;$BC$18, $AD$7&lt;&gt;$BC$18, $AH$7&lt;&gt;$BC$18, $AL$7&lt;&gt;$BC$18, $AP$7&lt;&gt;$BC$18, $AT$7&lt;&gt;$BC$18, $AX$7&lt;&gt;$BC$18 ), OR( $M$7=$BE$18, $Q$7=$BE$18, $U$7=$BE$18, $Y$7=$BE$18, $AC$7=$BE$18, $AG$7=$BE$18, $AK$7=$BE$18, $AO$7=$BE$18, $AS$7=$BE$18, $AW$7=$BE$18 ) )  )</formula>
    </cfRule>
    <cfRule type="expression" dxfId="83" priority="20980">
      <formula>OR($AX$12=$AH$20,$AX$12=$AV$20)</formula>
    </cfRule>
  </conditionalFormatting>
  <conditionalFormatting sqref="AX8:BA11">
    <cfRule type="expression" dxfId="82" priority="20983">
      <formula>AND(  OR( AND( $J$7&lt;&gt;$Z$18, $N$7&lt;&gt;$Z$18, $R$7&lt;&gt;$Z$18, $V$7&lt;&gt;$Z$18, $Z$7&lt;&gt;$Z$18, $AD$7&lt;&gt;$Z$18, $AH$7&lt;&gt;$Z$18, $AL$7&lt;&gt;$Z$18, $AP$7&lt;&gt;$Z$18, $AT$7&lt;&gt;$Z$18, $AX$7&lt;&gt;$Z$18 ), OR( $M$7=$AB$18, $Q$7=$AB$18, $U$7=$AB$18, $Y$7=$AB$18, $AC$7=$AB$18, $AG$7=$AB$18, $AK$7=$AB$18, $AO$7=$AB$18, $AS$7=$AB$18, $AW$7=$AB$18 ) ),  OR( AND( $J$7&lt;&gt;$BC$18, $N$7&lt;&gt;$BC$18, $R$7&lt;&gt;$BC$18, $V$7&lt;&gt;$BC$18, $Z$7&lt;&gt;$BC$18, $AD$7&lt;&gt;$BC$18, $AH$7&lt;&gt;$BC$18, $AL$7&lt;&gt;$BC$18, $AP$7&lt;&gt;$BC$18, $AT$7&lt;&gt;$BC$18, $AX$7&lt;&gt;$BC$18 ), OR( $M$7=$BE$18, $Q$7=$BE$18, $U$7=$BE$18, $Y$7=$BE$18, $AC$7=$BE$18, $AG$7=$BE$18, $AK$7=$BE$18, $AO$7=$BE$18, $AS$7=$BE$18, $AW$7=$BE$18 ) )  )</formula>
    </cfRule>
    <cfRule type="expression" dxfId="81" priority="20982">
      <formula>OR($AX$12=$AH$20,$AX$12=$AV$20)</formula>
    </cfRule>
  </conditionalFormatting>
  <conditionalFormatting sqref="AY7:AY12">
    <cfRule type="expression" dxfId="80" priority="17859">
      <formula>OR($AX$12=$AH$19,$AV$12=$AH$20,$AX$12=$AV$19,$AV$12=$AV$20)</formula>
    </cfRule>
  </conditionalFormatting>
  <conditionalFormatting sqref="AY7:AZ12">
    <cfRule type="expression" dxfId="79" priority="20984">
      <formula>OR($AX$12=$AH$20,$AX$12=$AV$20)</formula>
    </cfRule>
    <cfRule type="expression" dxfId="78" priority="20985">
      <formula>AND(  OR( AND( $J$7&lt;&gt;$Z$18, $N$7&lt;&gt;$Z$18, $R$7&lt;&gt;$Z$18, $V$7&lt;&gt;$Z$18, $Z$7&lt;&gt;$Z$18, $AD$7&lt;&gt;$Z$18, $AH$7&lt;&gt;$Z$18, $AL$7&lt;&gt;$Z$18, $AP$7&lt;&gt;$Z$18, $AT$7&lt;&gt;$Z$18, $AX$7&lt;&gt;$Z$18 ), OR( $M$7=$AB$18, $Q$7=$AB$18, $U$7=$AB$18, $Y$7=$AB$18, $AC$7=$AB$18, $AG$7=$AB$18, $AK$7=$AB$18, $AO$7=$AB$18, $AS$7=$AB$18, $AW$7=$AB$18 ) ),  OR( AND( $J$7&lt;&gt;$BC$18, $N$7&lt;&gt;$BC$18, $R$7&lt;&gt;$BC$18, $V$7&lt;&gt;$BC$18, $Z$7&lt;&gt;$BC$18, $AD$7&lt;&gt;$BC$18, $AH$7&lt;&gt;$BC$18, $AL$7&lt;&gt;$BC$18, $AP$7&lt;&gt;$BC$18, $AT$7&lt;&gt;$BC$18, $AX$7&lt;&gt;$BC$18 ), OR( $M$7=$BE$18, $Q$7=$BE$18, $U$7=$BE$18, $Y$7=$BE$18, $AC$7=$BE$18, $AG$7=$BE$18, $AK$7=$BE$18, $AO$7=$BE$18, $AS$7=$BE$18, $AW$7=$BE$18 ) )  )</formula>
    </cfRule>
  </conditionalFormatting>
  <conditionalFormatting sqref="AZ7:AZ12">
    <cfRule type="expression" dxfId="77" priority="17856">
      <formula>OR($AZ$12=$AH$19,$AZ$12=$AH$20,$AZ$12=$AV$19,$AZ$12=$AV$20)</formula>
    </cfRule>
  </conditionalFormatting>
  <conditionalFormatting sqref="AZ7:BA12">
    <cfRule type="expression" dxfId="76" priority="17855">
      <formula>OR($AZ$12=$AH$19,$AZ$12=$AH$20,$AZ$12=$AV$19,$AZ$12=$AV$20)</formula>
    </cfRule>
  </conditionalFormatting>
  <conditionalFormatting sqref="AZ8:BA11">
    <cfRule type="expression" dxfId="75" priority="17857">
      <formula>OR($AZ$12=$AH$19,$AZ$12=$AH$20,$AZ$12=$AV$19,$AZ$12=$AV$20)</formula>
    </cfRule>
  </conditionalFormatting>
  <conditionalFormatting sqref="BB7:BC12">
    <cfRule type="expression" dxfId="74" priority="17864">
      <formula>OR($BB$12=$AH$19,$AZ$12=$AH$20,$BB$12=$AV$19,$AZ$12=$AV$20)</formula>
    </cfRule>
  </conditionalFormatting>
  <conditionalFormatting sqref="BB8:BC11">
    <cfRule type="expression" dxfId="73" priority="17866">
      <formula>OR($BB$12=$AH$19,$AZ$12=$AH$20,$BB$12=$AV$19,$AZ$12=$AV$20)</formula>
    </cfRule>
  </conditionalFormatting>
  <conditionalFormatting sqref="BB7:BE12">
    <cfRule type="expression" dxfId="72" priority="20986">
      <formula>OR($BB$12=$AH$20,$BB$12=$AV$20)</formula>
    </cfRule>
    <cfRule type="expression" dxfId="71" priority="20987">
      <formula>AND(  OR( AND( $J$7&lt;&gt;$Z$18, $N$7&lt;&gt;$Z$18, $R$7&lt;&gt;$Z$18, $V$7&lt;&gt;$Z$18, $Z$7&lt;&gt;$Z$18, $AD$7&lt;&gt;$Z$18, $AH$7&lt;&gt;$Z$18, $AL$7&lt;&gt;$Z$18, $AP$7&lt;&gt;$Z$18, $AT$7&lt;&gt;$Z$18, $AX$7&lt;&gt;$Z$18, $BB$7&lt;&gt;$Z$18 ), OR( $M$7=$AB$18, $Q$7=$AB$18, $U$7=$AB$18, $Y$7=$AB$18, $AC$7=$AB$18, $AG$7=$AB$18, $AK$7=$AB$18, $AO$7=$AB$18, $AS$7=$AB$18, $AW$7=$AB$18, $BA$7=$AB$18 ) ),  OR( AND( $J$7&lt;&gt;$BC$18, $N$7&lt;&gt;$BC$18, $R$7&lt;&gt;$BC$18, $V$7&lt;&gt;$BC$18, $Z$7&lt;&gt;$BC$18, $AD$7&lt;&gt;$BC$18, $AH$7&lt;&gt;$BC$18, $AL$7&lt;&gt;$BC$18, $AP$7&lt;&gt;$BC$18, $AT$7&lt;&gt;$BC$18, $AX$7&lt;&gt;$BC$18, $BB$7&lt;&gt;$BC$18 ), OR( $M$7=$BE$18, $Q$7=$BE$18, $U$7=$BE$18, $Y$7=$BE$18, $AC$7=$BE$18, $AG$7=$BE$18, $AK$7=$BE$18, $AO$7=$BE$18, $AS$7=$BE$18, $AW$7=$BE$18, $BA$7=$BE$18 ) )  )</formula>
    </cfRule>
  </conditionalFormatting>
  <conditionalFormatting sqref="BB8:BE11">
    <cfRule type="expression" dxfId="70" priority="20988">
      <formula>OR($BB$12=$AH$20,$BB$12=$AV$20)</formula>
    </cfRule>
    <cfRule type="expression" dxfId="69" priority="20989">
      <formula>AND(  OR( AND( $J$7&lt;&gt;$Z$18, $N$7&lt;&gt;$Z$18, $R$7&lt;&gt;$Z$18, $V$7&lt;&gt;$Z$18, $Z$7&lt;&gt;$Z$18, $AD$7&lt;&gt;$Z$18, $AH$7&lt;&gt;$Z$18, $AL$7&lt;&gt;$Z$18, $AP$7&lt;&gt;$Z$18, $AT$7&lt;&gt;$Z$18, $AX$7&lt;&gt;$Z$18, $BB$7&lt;&gt;$Z$18 ), OR( $M$7=$AB$18, $Q$7=$AB$18, $U$7=$AB$18, $Y$7=$AB$18, $AC$7=$AB$18, $AG$7=$AB$18, $AK$7=$AB$18, $AO$7=$AB$18, $AS$7=$AB$18, $AW$7=$AB$18, $BA$7=$AB$18 ) ),  OR( AND( $J$7&lt;&gt;$BC$18, $N$7&lt;&gt;$BC$18, $R$7&lt;&gt;$BC$18, $V$7&lt;&gt;$BC$18, $Z$7&lt;&gt;$BC$18, $AD$7&lt;&gt;$BC$18, $AH$7&lt;&gt;$BC$18, $AL$7&lt;&gt;$BC$18, $AP$7&lt;&gt;$BC$18, $AT$7&lt;&gt;$BC$18, $AX$7&lt;&gt;$BC$18, $BB$7&lt;&gt;$BC$18 ), OR( $M$7=$BE$18, $Q$7=$BE$18, $U$7=$BE$18, $Y$7=$BE$18, $AC$7=$BE$18, $AG$7=$BE$18, $AK$7=$BE$18, $AO$7=$BE$18, $AS$7=$BE$18, $AW$7=$BE$18, $BA$7=$BE$18 ) )  )</formula>
    </cfRule>
  </conditionalFormatting>
  <conditionalFormatting sqref="BC7:BC12">
    <cfRule type="expression" dxfId="68" priority="17865">
      <formula>OR($BB$12=$AH$19,$AZ$12=$AH$20,$BB$12=$AV$19,$AZ$12=$AV$20)</formula>
    </cfRule>
  </conditionalFormatting>
  <conditionalFormatting sqref="BC7:BD12">
    <cfRule type="expression" dxfId="67" priority="20990">
      <formula>OR($BB$12=$AH$20,$BB$12=$AV$20)</formula>
    </cfRule>
    <cfRule type="expression" dxfId="66" priority="20991">
      <formula>AND(  OR( AND( $J$7&lt;&gt;$Z$18, $N$7&lt;&gt;$Z$18, $R$7&lt;&gt;$Z$18, $V$7&lt;&gt;$Z$18, $Z$7&lt;&gt;$Z$18, $AD$7&lt;&gt;$Z$18, $AH$7&lt;&gt;$Z$18, $AL$7&lt;&gt;$Z$18, $AP$7&lt;&gt;$Z$18, $AT$7&lt;&gt;$Z$18, $AX$7&lt;&gt;$Z$18, $BB$7&lt;&gt;$Z$18 ), OR( $M$7=$AB$18, $Q$7=$AB$18, $U$7=$AB$18, $Y$7=$AB$18, $AC$7=$AB$18, $AG$7=$AB$18, $AK$7=$AB$18, $AO$7=$AB$18, $AS$7=$AB$18, $AW$7=$AB$18, $BA$7=$AB$18 ) ),  OR( AND( $J$7&lt;&gt;$BC$18, $N$7&lt;&gt;$BC$18, $R$7&lt;&gt;$BC$18, $V$7&lt;&gt;$BC$18, $Z$7&lt;&gt;$BC$18, $AD$7&lt;&gt;$BC$18, $AH$7&lt;&gt;$BC$18, $AL$7&lt;&gt;$BC$18, $AP$7&lt;&gt;$BC$18, $AT$7&lt;&gt;$BC$18, $AX$7&lt;&gt;$BC$18, $BB$7&lt;&gt;$BC$18 ), OR( $M$7=$BE$18, $Q$7=$BE$18, $U$7=$BE$18, $Y$7=$BE$18, $AC$7=$BE$18, $AG$7=$BE$18, $AK$7=$BE$18, $AO$7=$BE$18, $AS$7=$BE$18, $AW$7=$BE$18, $BA$7=$BE$18 ) )  )</formula>
    </cfRule>
  </conditionalFormatting>
  <conditionalFormatting sqref="BD7:BD12">
    <cfRule type="expression" dxfId="65" priority="17862">
      <formula>OR($BD$12=$AH$19,$BD$12=$AH$20,$BD$12=$AV$19,$BD$12=$AV$20)</formula>
    </cfRule>
  </conditionalFormatting>
  <conditionalFormatting sqref="BD7:BE12">
    <cfRule type="expression" dxfId="64" priority="17861">
      <formula>OR($BD$12=$AH$19,$BD$12=$AH$20,$BD$12=$AV$19,$BD$12=$AV$20)</formula>
    </cfRule>
  </conditionalFormatting>
  <conditionalFormatting sqref="BD8:BE11">
    <cfRule type="expression" dxfId="63" priority="17863">
      <formula>OR($BD$12=$AH$19,$BD$12=$AH$20,$BD$12=$AV$19,$BD$12=$AV$20)</formula>
    </cfRule>
  </conditionalFormatting>
  <conditionalFormatting sqref="BF7:BG12">
    <cfRule type="expression" dxfId="62" priority="17870">
      <formula>OR($BF$12=$AH$19,$BD$12=$AH$20,$BF$12=$AV$19,$BD$12=$AV$20)</formula>
    </cfRule>
  </conditionalFormatting>
  <conditionalFormatting sqref="BF8:BG11">
    <cfRule type="expression" dxfId="61" priority="17872">
      <formula>OR($BF$12=$AH$19,$BD$12=$AH$20,$BF$12=$AV$19,$BD$12=$AV$20)</formula>
    </cfRule>
  </conditionalFormatting>
  <conditionalFormatting sqref="BF7:BI12">
    <cfRule type="expression" dxfId="60" priority="20992">
      <formula>OR($BF$12=$AH$20,$BF$12=$AV$20)</formula>
    </cfRule>
    <cfRule type="expression" dxfId="59" priority="20993">
      <formula>AND(  OR( AND( $J$7&lt;&gt;$Z$18, $N$7&lt;&gt;$Z$18, $R$7&lt;&gt;$Z$18, $V$7&lt;&gt;$Z$18, $Z$7&lt;&gt;$Z$18, $AD$7&lt;&gt;$Z$18, $AH$7&lt;&gt;$Z$18, $AL$7&lt;&gt;$Z$18, $AP$7&lt;&gt;$Z$18, $AT$7&lt;&gt;$Z$18, $AX$7&lt;&gt;$Z$18, $BB$7&lt;&gt;$Z$18, $BF$7&lt;&gt;$Z$18 ), OR( $M$7=$AB$18, $Q$7=$AB$18, $U$7=$AB$18, $Y$7=$AB$18, $AC$7=$AB$18, $AG$7=$AB$18, $AK$7=$AB$18, $AO$7=$AB$18, $AS$7=$AB$18, $AW$7=$AB$18, $BA$7=$AB$18, $BE$7=$AB$18 ) ),  OR( AND( $J$7&lt;&gt;$BC$18, $N$7&lt;&gt;$BC$18, $R$7&lt;&gt;$BC$18, $V$7&lt;&gt;$BC$18, $Z$7&lt;&gt;$BC$18, $AD$7&lt;&gt;$BC$18, $AH$7&lt;&gt;$BC$18, $AL$7&lt;&gt;$BC$18, $AP$7&lt;&gt;$BC$18, $AT$7&lt;&gt;$BC$18, $AX$7&lt;&gt;$BC$18, $BB$7&lt;&gt;$BC$18, $BF$7&lt;&gt;$BC$18 ), OR( $M$7=$BE$18, $Q$7=$BE$18, $U$7=$BE$18, $Y$7=$BE$18, $AC$7=$BE$18, $AG$7=$BE$18, $AK$7=$BE$18, $AO$7=$BE$18, $AS$7=$BE$18, $AW$7=$BE$18, $BA$7=$BE$18, $BE$7=$BE$18 ) )  )</formula>
    </cfRule>
  </conditionalFormatting>
  <conditionalFormatting sqref="BF8:BI11">
    <cfRule type="expression" dxfId="58" priority="20994">
      <formula>OR($BF$12=$AH$20,$BF$12=$AV$20)</formula>
    </cfRule>
    <cfRule type="expression" dxfId="57" priority="20995">
      <formula>AND(  OR( AND( $J$7&lt;&gt;$Z$18, $N$7&lt;&gt;$Z$18, $R$7&lt;&gt;$Z$18, $V$7&lt;&gt;$Z$18, $Z$7&lt;&gt;$Z$18, $AD$7&lt;&gt;$Z$18, $AH$7&lt;&gt;$Z$18, $AL$7&lt;&gt;$Z$18, $AP$7&lt;&gt;$Z$18, $AT$7&lt;&gt;$Z$18, $AX$7&lt;&gt;$Z$18, $BB$7&lt;&gt;$Z$18, $BF$7&lt;&gt;$Z$18 ), OR( $M$7=$AB$18, $Q$7=$AB$18, $U$7=$AB$18, $Y$7=$AB$18, $AC$7=$AB$18, $AG$7=$AB$18, $AK$7=$AB$18, $AO$7=$AB$18, $AS$7=$AB$18, $AW$7=$AB$18, $BA$7=$AB$18, $BE$7=$AB$18 ) ),  OR( AND( $J$7&lt;&gt;$BC$18, $N$7&lt;&gt;$BC$18, $R$7&lt;&gt;$BC$18, $V$7&lt;&gt;$BC$18, $Z$7&lt;&gt;$BC$18, $AD$7&lt;&gt;$BC$18, $AH$7&lt;&gt;$BC$18, $AL$7&lt;&gt;$BC$18, $AP$7&lt;&gt;$BC$18, $AT$7&lt;&gt;$BC$18, $AX$7&lt;&gt;$BC$18, $BB$7&lt;&gt;$BC$18, $BF$7&lt;&gt;$BC$18 ), OR( $M$7=$BE$18, $Q$7=$BE$18, $U$7=$BE$18, $Y$7=$BE$18, $AC$7=$BE$18, $AG$7=$BE$18, $AK$7=$BE$18, $AO$7=$BE$18, $AS$7=$BE$18, $AW$7=$BE$18, $BA$7=$BE$18, $BE$7=$BE$18 ) )  )</formula>
    </cfRule>
  </conditionalFormatting>
  <conditionalFormatting sqref="BG7:BG12">
    <cfRule type="expression" dxfId="56" priority="17871">
      <formula>OR($BF$12=$AH$19,$BD$12=$AH$20,$BF$12=$AV$19,$BD$12=$AV$20)</formula>
    </cfRule>
  </conditionalFormatting>
  <conditionalFormatting sqref="BG7:BH12">
    <cfRule type="expression" dxfId="55" priority="20996">
      <formula>OR($BF$12=$AH$20,$BF$12=$AV$20)</formula>
    </cfRule>
    <cfRule type="expression" dxfId="54" priority="20997">
      <formula>AND(  OR( AND( $J$7&lt;&gt;$Z$18, $N$7&lt;&gt;$Z$18, $R$7&lt;&gt;$Z$18, $V$7&lt;&gt;$Z$18, $Z$7&lt;&gt;$Z$18, $AD$7&lt;&gt;$Z$18, $AH$7&lt;&gt;$Z$18, $AL$7&lt;&gt;$Z$18, $AP$7&lt;&gt;$Z$18, $AT$7&lt;&gt;$Z$18, $AX$7&lt;&gt;$Z$18, $BB$7&lt;&gt;$Z$18, $BF$7&lt;&gt;$Z$18 ), OR( $M$7=$AB$18, $Q$7=$AB$18, $U$7=$AB$18, $Y$7=$AB$18, $AC$7=$AB$18, $AG$7=$AB$18, $AK$7=$AB$18, $AO$7=$AB$18, $AS$7=$AB$18, $AW$7=$AB$18, $BA$7=$AB$18, $BE$7=$AB$18 ) ),  OR( AND( $J$7&lt;&gt;$BC$18, $N$7&lt;&gt;$BC$18, $R$7&lt;&gt;$BC$18, $V$7&lt;&gt;$BC$18, $Z$7&lt;&gt;$BC$18, $AD$7&lt;&gt;$BC$18, $AH$7&lt;&gt;$BC$18, $AL$7&lt;&gt;$BC$18, $AP$7&lt;&gt;$BC$18, $AT$7&lt;&gt;$BC$18, $AX$7&lt;&gt;$BC$18, $BB$7&lt;&gt;$BC$18, $BF$7&lt;&gt;$BC$18 ), OR( $M$7=$BE$18, $Q$7=$BE$18, $U$7=$BE$18, $Y$7=$BE$18, $AC$7=$BE$18, $AG$7=$BE$18, $AK$7=$BE$18, $AO$7=$BE$18, $AS$7=$BE$18, $AW$7=$BE$18, $BA$7=$BE$18, $BE$7=$BE$18 ) )  )</formula>
    </cfRule>
  </conditionalFormatting>
  <conditionalFormatting sqref="BH7:BH12">
    <cfRule type="expression" dxfId="53" priority="17868">
      <formula>OR($BH$12=$AH$19,$BH$12=$AH$20,$BH$12=$AV$19,$BH$12=$AV$20)</formula>
    </cfRule>
  </conditionalFormatting>
  <conditionalFormatting sqref="BH7:BI12">
    <cfRule type="expression" dxfId="52" priority="17867">
      <formula>OR($BH$12=$AH$19,$BH$12=$AH$20,$BH$12=$AV$19,$BH$12=$AV$20)</formula>
    </cfRule>
  </conditionalFormatting>
  <conditionalFormatting sqref="BH8:BI11">
    <cfRule type="expression" dxfId="51" priority="17869">
      <formula>OR($BH$12=$AH$19,$BH$12=$AH$20,$BH$12=$AV$19,$BH$12=$AV$20)</formula>
    </cfRule>
  </conditionalFormatting>
  <conditionalFormatting sqref="BJ7:BK12">
    <cfRule type="expression" dxfId="50" priority="17876">
      <formula>OR($BJ$12=$AH$19,$BH$12=$AH$20,$BJ$12=$AV$19,$BH$12=$AV$20)</formula>
    </cfRule>
  </conditionalFormatting>
  <conditionalFormatting sqref="BJ8:BK11">
    <cfRule type="expression" dxfId="49" priority="17878">
      <formula>OR($BJ$12=$AH$19,$BH$12=$AH$20,$BJ$12=$AV$19,$BH$12=$AV$20)</formula>
    </cfRule>
  </conditionalFormatting>
  <conditionalFormatting sqref="BJ7:BM12">
    <cfRule type="expression" dxfId="48" priority="20998">
      <formula>OR($BJ$12=$AH$20,$BJ$12=$AV$20)</formula>
    </cfRule>
    <cfRule type="expression" dxfId="47" priority="20999">
      <formula>AND(  OR( AND( $J$7&lt;&gt;$Z$18, $N$7&lt;&gt;$Z$18, $R$7&lt;&gt;$Z$18, $V$7&lt;&gt;$Z$18, $Z$7&lt;&gt;$Z$18, $AD$7&lt;&gt;$Z$18, $AH$7&lt;&gt;$Z$18, $AL$7&lt;&gt;$Z$18, $AP$7&lt;&gt;$Z$18, $AT$7&lt;&gt;$Z$18, $AX$7&lt;&gt;$Z$18, $BB$7&lt;&gt;$Z$18, $BF$7&lt;&gt;$Z$18, $BJ$7&lt;&gt;$Z$18 ), OR( $M$7=$AB$18, $Q$7=$AB$18, $U$7=$AB$18, $Y$7=$AB$18, $AC$7=$AB$18, $AG$7=$AB$18, $AK$7=$AB$18, $AO$7=$AB$18, $AS$7=$AB$18, $AW$7=$AB$18, $BA$7=$AB$18, $BE$7=$AB$18, $BI$7=$AB$18 ) ),  OR( AND( $J$7&lt;&gt;$BC$18, $N$7&lt;&gt;$BC$18, $R$7&lt;&gt;$BC$18, $V$7&lt;&gt;$BC$18, $Z$7&lt;&gt;$BC$18, $AD$7&lt;&gt;$BC$18, $AH$7&lt;&gt;$BC$18, $AL$7&lt;&gt;$BC$18, $AP$7&lt;&gt;$BC$18, $AT$7&lt;&gt;$BC$18, $AX$7&lt;&gt;$BC$18, $BB$7&lt;&gt;$BC$18, $BF$7&lt;&gt;$BC$18, $BJ$7&lt;&gt;$BC$18 ), OR( $M$7=$BE$18, $Q$7=$BE$18, $U$7=$BE$18, $Y$7=$BE$18, $AC$7=$BE$18, $AG$7=$BE$18, $AK$7=$BE$18, $AO$7=$BE$18, $AS$7=$BE$18, $AW$7=$BE$18, $BA$7=$BE$18, $BE$7=$BE$18, $BI$7=$BE$18 ) )  )</formula>
    </cfRule>
  </conditionalFormatting>
  <conditionalFormatting sqref="BJ8:BM11">
    <cfRule type="expression" dxfId="46" priority="21000">
      <formula>OR($BJ$12=$AH$20,$BJ$12=$AV$20)</formula>
    </cfRule>
    <cfRule type="expression" dxfId="45" priority="21001">
      <formula>AND(  OR( AND( $J$7&lt;&gt;$Z$18, $N$7&lt;&gt;$Z$18, $R$7&lt;&gt;$Z$18, $V$7&lt;&gt;$Z$18, $Z$7&lt;&gt;$Z$18, $AD$7&lt;&gt;$Z$18, $AH$7&lt;&gt;$Z$18, $AL$7&lt;&gt;$Z$18, $AP$7&lt;&gt;$Z$18, $AT$7&lt;&gt;$Z$18, $AX$7&lt;&gt;$Z$18, $BB$7&lt;&gt;$Z$18, $BF$7&lt;&gt;$Z$18, $BJ$7&lt;&gt;$Z$18 ), OR( $M$7=$AB$18, $Q$7=$AB$18, $U$7=$AB$18, $Y$7=$AB$18, $AC$7=$AB$18, $AG$7=$AB$18, $AK$7=$AB$18, $AO$7=$AB$18, $AS$7=$AB$18, $AW$7=$AB$18, $BA$7=$AB$18, $BE$7=$AB$18, $BI$7=$AB$18 ) ),  OR( AND( $J$7&lt;&gt;$BC$18, $N$7&lt;&gt;$BC$18, $R$7&lt;&gt;$BC$18, $V$7&lt;&gt;$BC$18, $Z$7&lt;&gt;$BC$18, $AD$7&lt;&gt;$BC$18, $AH$7&lt;&gt;$BC$18, $AL$7&lt;&gt;$BC$18, $AP$7&lt;&gt;$BC$18, $AT$7&lt;&gt;$BC$18, $AX$7&lt;&gt;$BC$18, $BB$7&lt;&gt;$BC$18, $BF$7&lt;&gt;$BC$18, $BJ$7&lt;&gt;$BC$18 ), OR( $M$7=$BE$18, $Q$7=$BE$18, $U$7=$BE$18, $Y$7=$BE$18, $AC$7=$BE$18, $AG$7=$BE$18, $AK$7=$BE$18, $AO$7=$BE$18, $AS$7=$BE$18, $AW$7=$BE$18, $BA$7=$BE$18, $BE$7=$BE$18, $BI$7=$BE$18 ) )  )</formula>
    </cfRule>
  </conditionalFormatting>
  <conditionalFormatting sqref="BK7:BK12">
    <cfRule type="expression" dxfId="44" priority="17877">
      <formula>OR($BJ$12=$AH$19,$BH$12=$AH$20,$BJ$12=$AV$19,$BH$12=$AV$20)</formula>
    </cfRule>
  </conditionalFormatting>
  <conditionalFormatting sqref="BK7:BL12">
    <cfRule type="expression" dxfId="43" priority="21003">
      <formula>AND(  OR( AND( $J$7&lt;&gt;$Z$18, $N$7&lt;&gt;$Z$18, $R$7&lt;&gt;$Z$18, $V$7&lt;&gt;$Z$18, $Z$7&lt;&gt;$Z$18, $AD$7&lt;&gt;$Z$18, $AH$7&lt;&gt;$Z$18, $AL$7&lt;&gt;$Z$18, $AP$7&lt;&gt;$Z$18, $AT$7&lt;&gt;$Z$18, $AX$7&lt;&gt;$Z$18, $BB$7&lt;&gt;$Z$18, $BF$7&lt;&gt;$Z$18, $BJ$7&lt;&gt;$Z$18 ), OR( $M$7=$AB$18, $Q$7=$AB$18, $U$7=$AB$18, $Y$7=$AB$18, $AC$7=$AB$18, $AG$7=$AB$18, $AK$7=$AB$18, $AO$7=$AB$18, $AS$7=$AB$18, $AW$7=$AB$18, $BA$7=$AB$18, $BE$7=$AB$18, $BI$7=$AB$18 ) ),  OR( AND( $J$7&lt;&gt;$BC$18, $N$7&lt;&gt;$BC$18, $R$7&lt;&gt;$BC$18, $V$7&lt;&gt;$BC$18, $Z$7&lt;&gt;$BC$18, $AD$7&lt;&gt;$BC$18, $AH$7&lt;&gt;$BC$18, $AL$7&lt;&gt;$BC$18, $AP$7&lt;&gt;$BC$18, $AT$7&lt;&gt;$BC$18, $AX$7&lt;&gt;$BC$18, $BB$7&lt;&gt;$BC$18, $BF$7&lt;&gt;$BC$18, $BJ$7&lt;&gt;$BC$18 ), OR( $M$7=$BE$18, $Q$7=$BE$18, $U$7=$BE$18, $Y$7=$BE$18, $AC$7=$BE$18, $AG$7=$BE$18, $AK$7=$BE$18, $AO$7=$BE$18, $AS$7=$BE$18, $AW$7=$BE$18, $BA$7=$BE$18, $BE$7=$BE$18, $BI$7=$BE$18 ) )  )</formula>
    </cfRule>
    <cfRule type="expression" dxfId="42" priority="21002">
      <formula>OR($BJ$12=$AH$20,$BJ$12=$AV$20)</formula>
    </cfRule>
  </conditionalFormatting>
  <conditionalFormatting sqref="BL7:BL12">
    <cfRule type="expression" dxfId="41" priority="17874">
      <formula>OR($BL$12=$AH$19,$BL$12=$AH$20,$BL$12=$AV$19,$BL$12=$AV$20)</formula>
    </cfRule>
  </conditionalFormatting>
  <conditionalFormatting sqref="BL7:BM12">
    <cfRule type="expression" dxfId="40" priority="17873">
      <formula>OR($BL$12=$AH$19,$BL$12=$AH$20,$BL$12=$AV$19,$BL$12=$AV$20)</formula>
    </cfRule>
  </conditionalFormatting>
  <conditionalFormatting sqref="BL8:BM11">
    <cfRule type="expression" dxfId="39" priority="17875">
      <formula>OR($BL$12=$AH$19,$BL$12=$AH$20,$BL$12=$AV$19,$BL$12=$AV$20)</formula>
    </cfRule>
  </conditionalFormatting>
  <conditionalFormatting sqref="BN7:BO12">
    <cfRule type="expression" dxfId="38" priority="17882">
      <formula>OR($BN$12=$AH$19,$BL$12=$AH$20,$BN$12=$AV$19,$BL$12=$AV$20)</formula>
    </cfRule>
  </conditionalFormatting>
  <conditionalFormatting sqref="BN8:BO11">
    <cfRule type="expression" dxfId="37" priority="17884">
      <formula>OR($BN$12=$AH$19,$BL$12=$AH$20,$BN$12=$AV$19,$BL$12=$AV$20)</formula>
    </cfRule>
  </conditionalFormatting>
  <conditionalFormatting sqref="BN7:BQ12">
    <cfRule type="expression" dxfId="36" priority="21005">
      <formula>AND(  OR( AND( $J$7&lt;&gt;$Z$18, $N$7&lt;&gt;$Z$18, $R$7&lt;&gt;$Z$18, $V$7&lt;&gt;$Z$18, $Z$7&lt;&gt;$Z$18, $AD$7&lt;&gt;$Z$18, $AH$7&lt;&gt;$Z$18, $AL$7&lt;&gt;$Z$18, $AP$7&lt;&gt;$Z$18, $AT$7&lt;&gt;$Z$18, $AX$7&lt;&gt;$Z$18, $BB$7&lt;&gt;$Z$18, $BF$7&lt;&gt;$Z$18, $BJ$7&lt;&gt;$Z$18, $BN$7&lt;&gt;$Z$18 ), OR( $M$7=$AB$18, $Q$7=$AB$18, $U$7=$AB$18, $Y$7=$AB$18, $AC$7=$AB$18, $AG$7=$AB$18, $AK$7=$AB$18, $AO$7=$AB$18, $AS$7=$AB$18, $AW$7=$AB$18, $BA$7=$AB$18, $BE$7=$AB$18, $BI$7=$AB$18, $BM$7=$AB$18 ) ),  OR( AND( $J$7&lt;&gt;$BC$18, $N$7&lt;&gt;$BC$18, $R$7&lt;&gt;$BC$18, $V$7&lt;&gt;$BC$18, $Z$7&lt;&gt;$BC$18, $AD$7&lt;&gt;$BC$18, $AH$7&lt;&gt;$BC$18, $AL$7&lt;&gt;$BC$18, $AP$7&lt;&gt;$BC$18, $AT$7&lt;&gt;$BC$18, $AX$7&lt;&gt;$BC$18, $BB$7&lt;&gt;$BC$18, $BF$7&lt;&gt;$BC$18, $BJ$7&lt;&gt;$BC$18, $BN$7&lt;&gt;$BC$18 ), OR( $M$7=$BE$18, $Q$7=$BE$18, $U$7=$BE$18, $Y$7=$BE$18, $AC$7=$BE$18, $AG$7=$BE$18, $AK$7=$BE$18, $AO$7=$BE$18, $AS$7=$BE$18, $AW$7=$BE$18, $BA$7=$BE$18, $BE$7=$BE$18, $BI$7=$BE$18, $BM$7=$BE$18 ) )  )</formula>
    </cfRule>
    <cfRule type="expression" dxfId="35" priority="21004">
      <formula>OR($BN$12=$AH$20,$BN$12=$AV$20)</formula>
    </cfRule>
  </conditionalFormatting>
  <conditionalFormatting sqref="BN8:BQ11">
    <cfRule type="expression" dxfId="34" priority="21007">
      <formula>AND(  OR( AND( $J$7&lt;&gt;$Z$18, $N$7&lt;&gt;$Z$18, $R$7&lt;&gt;$Z$18, $V$7&lt;&gt;$Z$18, $Z$7&lt;&gt;$Z$18, $AD$7&lt;&gt;$Z$18, $AH$7&lt;&gt;$Z$18, $AL$7&lt;&gt;$Z$18, $AP$7&lt;&gt;$Z$18, $AT$7&lt;&gt;$Z$18, $AX$7&lt;&gt;$Z$18, $BB$7&lt;&gt;$Z$18, $BF$7&lt;&gt;$Z$18, $BJ$7&lt;&gt;$Z$18, $BN$7&lt;&gt;$Z$18 ), OR( $M$7=$AB$18, $Q$7=$AB$18, $U$7=$AB$18, $Y$7=$AB$18, $AC$7=$AB$18, $AG$7=$AB$18, $AK$7=$AB$18, $AO$7=$AB$18, $AS$7=$AB$18, $AW$7=$AB$18, $BA$7=$AB$18, $BE$7=$AB$18, $BI$7=$AB$18, $BM$7=$AB$18 ) ),  OR( AND( $J$7&lt;&gt;$BC$18, $N$7&lt;&gt;$BC$18, $R$7&lt;&gt;$BC$18, $V$7&lt;&gt;$BC$18, $Z$7&lt;&gt;$BC$18, $AD$7&lt;&gt;$BC$18, $AH$7&lt;&gt;$BC$18, $AL$7&lt;&gt;$BC$18, $AP$7&lt;&gt;$BC$18, $AT$7&lt;&gt;$BC$18, $AX$7&lt;&gt;$BC$18, $BB$7&lt;&gt;$BC$18, $BF$7&lt;&gt;$BC$18, $BJ$7&lt;&gt;$BC$18, $BN$7&lt;&gt;$BC$18 ), OR( $M$7=$BE$18, $Q$7=$BE$18, $U$7=$BE$18, $Y$7=$BE$18, $AC$7=$BE$18, $AG$7=$BE$18, $AK$7=$BE$18, $AO$7=$BE$18, $AS$7=$BE$18, $AW$7=$BE$18, $BA$7=$BE$18, $BE$7=$BE$18, $BI$7=$BE$18, $BM$7=$BE$18 ) )  )</formula>
    </cfRule>
    <cfRule type="expression" dxfId="33" priority="21006">
      <formula>OR($BN$12=$AH$20,$BN$12=$AV$20)</formula>
    </cfRule>
  </conditionalFormatting>
  <conditionalFormatting sqref="BO7:BO12">
    <cfRule type="expression" dxfId="32" priority="17883">
      <formula>OR($BN$12=$AH$19,$BL$12=$AH$20,$BN$12=$AV$19,$BL$12=$AV$20)</formula>
    </cfRule>
  </conditionalFormatting>
  <conditionalFormatting sqref="BO7:BP12">
    <cfRule type="expression" dxfId="31" priority="21009">
      <formula>AND(  OR( AND( $J$7&lt;&gt;$Z$18, $N$7&lt;&gt;$Z$18, $R$7&lt;&gt;$Z$18, $V$7&lt;&gt;$Z$18, $Z$7&lt;&gt;$Z$18, $AD$7&lt;&gt;$Z$18, $AH$7&lt;&gt;$Z$18, $AL$7&lt;&gt;$Z$18, $AP$7&lt;&gt;$Z$18, $AT$7&lt;&gt;$Z$18, $AX$7&lt;&gt;$Z$18, $BB$7&lt;&gt;$Z$18, $BF$7&lt;&gt;$Z$18, $BJ$7&lt;&gt;$Z$18, $BN$7&lt;&gt;$Z$18 ), OR( $M$7=$AB$18, $Q$7=$AB$18, $U$7=$AB$18, $Y$7=$AB$18, $AC$7=$AB$18, $AG$7=$AB$18, $AK$7=$AB$18, $AO$7=$AB$18, $AS$7=$AB$18, $AW$7=$AB$18, $BA$7=$AB$18, $BE$7=$AB$18, $BI$7=$AB$18, $BM$7=$AB$18 ) ),  OR( AND( $J$7&lt;&gt;$BC$18, $N$7&lt;&gt;$BC$18, $R$7&lt;&gt;$BC$18, $V$7&lt;&gt;$BC$18, $Z$7&lt;&gt;$BC$18, $AD$7&lt;&gt;$BC$18, $AH$7&lt;&gt;$BC$18, $AL$7&lt;&gt;$BC$18, $AP$7&lt;&gt;$BC$18, $AT$7&lt;&gt;$BC$18, $AX$7&lt;&gt;$BC$18, $BB$7&lt;&gt;$BC$18, $BF$7&lt;&gt;$BC$18, $BJ$7&lt;&gt;$BC$18, $BN$7&lt;&gt;$BC$18 ), OR( $M$7=$BE$18, $Q$7=$BE$18, $U$7=$BE$18, $Y$7=$BE$18, $AC$7=$BE$18, $AG$7=$BE$18, $AK$7=$BE$18, $AO$7=$BE$18, $AS$7=$BE$18, $AW$7=$BE$18, $BA$7=$BE$18, $BE$7=$BE$18, $BI$7=$BE$18, $BM$7=$BE$18 ) )  )</formula>
    </cfRule>
    <cfRule type="expression" dxfId="30" priority="21008">
      <formula>OR($BN$12=$AH$20,$BN$12=$AV$20)</formula>
    </cfRule>
  </conditionalFormatting>
  <conditionalFormatting sqref="BP7:BP12">
    <cfRule type="expression" dxfId="29" priority="17880">
      <formula>OR($BP$12=$AH$19,$BP$12=$AH$20,$BP$12=$AV$19,$BP$12=$AV$20)</formula>
    </cfRule>
  </conditionalFormatting>
  <conditionalFormatting sqref="BP7:BQ12">
    <cfRule type="expression" dxfId="28" priority="17879">
      <formula>OR($BP$12=$AH$19,$BP$12=$AH$20,$BP$12=$AV$19,$BP$12=$AV$20)</formula>
    </cfRule>
  </conditionalFormatting>
  <conditionalFormatting sqref="BP8:BQ11">
    <cfRule type="expression" dxfId="27" priority="17881">
      <formula>OR($BP$12=$AH$19,$BP$12=$AH$20,$BP$12=$AV$19,$BP$12=$AV$20)</formula>
    </cfRule>
  </conditionalFormatting>
  <conditionalFormatting sqref="BR7:BS12">
    <cfRule type="expression" dxfId="26" priority="17888">
      <formula>OR($BR$12=$AH$19,$BP$12=$AH$20,$BR$12=$AV$19,$BP$12=$AV$20)</formula>
    </cfRule>
  </conditionalFormatting>
  <conditionalFormatting sqref="BR8:BS11">
    <cfRule type="expression" dxfId="25" priority="17890">
      <formula>OR($BR$12=$AH$19,$BP$12=$AH$20,$BR$12=$AV$19,$BP$12=$AV$20)</formula>
    </cfRule>
  </conditionalFormatting>
  <conditionalFormatting sqref="BR7:BU12">
    <cfRule type="expression" dxfId="24" priority="21010">
      <formula>OR($BR$12=$AH$20,$BR$12=$AV$20)</formula>
    </cfRule>
    <cfRule type="expression" dxfId="23" priority="21011">
      <formula>AND(  OR( AND( $J$7&lt;&gt;$Z$18, $N$7&lt;&gt;$Z$18, $R$7&lt;&gt;$Z$18, $V$7&lt;&gt;$Z$18, $Z$7&lt;&gt;$Z$18, $AD$7&lt;&gt;$Z$18, $AH$7&lt;&gt;$Z$18, $AL$7&lt;&gt;$Z$18, $AP$7&lt;&gt;$Z$18, $AT$7&lt;&gt;$Z$18, $AX$7&lt;&gt;$Z$18, $BB$7&lt;&gt;$Z$18, $BF$7&lt;&gt;$Z$18, $BJ$7&lt;&gt;$Z$18, $BN$7&lt;&gt;$Z$18, $BR$7&lt;&gt;$Z$18 ), OR( $M$7=$AB$18, $Q$7=$AB$18, $U$7=$AB$18, $Y$7=$AB$18, $AC$7=$AB$18, $AG$7=$AB$18, $AK$7=$AB$18, $AO$7=$AB$18, $AS$7=$AB$18, $AW$7=$AB$18, $BA$7=$AB$18, $BE$7=$AB$18, $BI$7=$AB$18, $BM$7=$AB$18, $BQ$7=$AB$18 ) ),  OR( AND( $J$7&lt;&gt;$BC$18, $N$7&lt;&gt;$BC$18, $R$7&lt;&gt;$BC$18, $V$7&lt;&gt;$BC$18, $Z$7&lt;&gt;$BC$18, $AD$7&lt;&gt;$BC$18, $AH$7&lt;&gt;$BC$18, $AL$7&lt;&gt;$BC$18, $AP$7&lt;&gt;$BC$18, $AT$7&lt;&gt;$BC$18, $AX$7&lt;&gt;$BC$18, $BB$7&lt;&gt;$BC$18, $BF$7&lt;&gt;$BC$18, $BJ$7&lt;&gt;$BC$18, $BN$7&lt;&gt;$BC$18, $BR$7&lt;&gt;$BC$18 ), OR( $M$7=$BE$18, $Q$7=$BE$18, $U$7=$BE$18, $Y$7=$BE$18, $AC$7=$BE$18, $AG$7=$BE$18, $AK$7=$BE$18, $AO$7=$BE$18, $AS$7=$BE$18, $AW$7=$BE$18, $BA$7=$BE$18, $BE$7=$BE$18, $BI$7=$BE$18, $BM$7=$BE$18, $BQ$7=$BE$18 ) )  )</formula>
    </cfRule>
  </conditionalFormatting>
  <conditionalFormatting sqref="BR8:BU11">
    <cfRule type="expression" dxfId="22" priority="21012">
      <formula>OR($BR$12=$AH$20,$BR$12=$AV$20)</formula>
    </cfRule>
    <cfRule type="expression" dxfId="21" priority="21013">
      <formula>AND(  OR( AND( $J$7&lt;&gt;$Z$18, $N$7&lt;&gt;$Z$18, $R$7&lt;&gt;$Z$18, $V$7&lt;&gt;$Z$18, $Z$7&lt;&gt;$Z$18, $AD$7&lt;&gt;$Z$18, $AH$7&lt;&gt;$Z$18, $AL$7&lt;&gt;$Z$18, $AP$7&lt;&gt;$Z$18, $AT$7&lt;&gt;$Z$18, $AX$7&lt;&gt;$Z$18, $BB$7&lt;&gt;$Z$18, $BF$7&lt;&gt;$Z$18, $BJ$7&lt;&gt;$Z$18, $BN$7&lt;&gt;$Z$18, $BR$7&lt;&gt;$Z$18 ), OR( $M$7=$AB$18, $Q$7=$AB$18, $U$7=$AB$18, $Y$7=$AB$18, $AC$7=$AB$18, $AG$7=$AB$18, $AK$7=$AB$18, $AO$7=$AB$18, $AS$7=$AB$18, $AW$7=$AB$18, $BA$7=$AB$18, $BE$7=$AB$18, $BI$7=$AB$18, $BM$7=$AB$18, $BQ$7=$AB$18 ) ),  OR( AND( $J$7&lt;&gt;$BC$18, $N$7&lt;&gt;$BC$18, $R$7&lt;&gt;$BC$18, $V$7&lt;&gt;$BC$18, $Z$7&lt;&gt;$BC$18, $AD$7&lt;&gt;$BC$18, $AH$7&lt;&gt;$BC$18, $AL$7&lt;&gt;$BC$18, $AP$7&lt;&gt;$BC$18, $AT$7&lt;&gt;$BC$18, $AX$7&lt;&gt;$BC$18, $BB$7&lt;&gt;$BC$18, $BF$7&lt;&gt;$BC$18, $BJ$7&lt;&gt;$BC$18, $BN$7&lt;&gt;$BC$18, $BR$7&lt;&gt;$BC$18 ), OR( $M$7=$BE$18, $Q$7=$BE$18, $U$7=$BE$18, $Y$7=$BE$18, $AC$7=$BE$18, $AG$7=$BE$18, $AK$7=$BE$18, $AO$7=$BE$18, $AS$7=$BE$18, $AW$7=$BE$18, $BA$7=$BE$18, $BE$7=$BE$18, $BI$7=$BE$18, $BM$7=$BE$18, $BQ$7=$BE$18 ) )  )</formula>
    </cfRule>
  </conditionalFormatting>
  <conditionalFormatting sqref="BS7:BS12">
    <cfRule type="expression" dxfId="20" priority="17889">
      <formula>OR($BR$12=$AH$19,$BP$12=$AH$20,$BR$12=$AV$19,$BP$12=$AV$20)</formula>
    </cfRule>
  </conditionalFormatting>
  <conditionalFormatting sqref="BS7:BT12">
    <cfRule type="expression" dxfId="19" priority="21014">
      <formula>OR($BR$12=$AH$20,$BR$12=$AV$20)</formula>
    </cfRule>
    <cfRule type="expression" dxfId="18" priority="21015">
      <formula>AND(  OR( AND( $J$7&lt;&gt;$Z$18, $N$7&lt;&gt;$Z$18, $R$7&lt;&gt;$Z$18, $V$7&lt;&gt;$Z$18, $Z$7&lt;&gt;$Z$18, $AD$7&lt;&gt;$Z$18, $AH$7&lt;&gt;$Z$18, $AL$7&lt;&gt;$Z$18, $AP$7&lt;&gt;$Z$18, $AT$7&lt;&gt;$Z$18, $AX$7&lt;&gt;$Z$18, $BB$7&lt;&gt;$Z$18, $BF$7&lt;&gt;$Z$18, $BJ$7&lt;&gt;$Z$18, $BN$7&lt;&gt;$Z$18, $BR$7&lt;&gt;$Z$18 ), OR( $M$7=$AB$18, $Q$7=$AB$18, $U$7=$AB$18, $Y$7=$AB$18, $AC$7=$AB$18, $AG$7=$AB$18, $AK$7=$AB$18, $AO$7=$AB$18, $AS$7=$AB$18, $AW$7=$AB$18, $BA$7=$AB$18, $BE$7=$AB$18, $BI$7=$AB$18, $BM$7=$AB$18, $BQ$7=$AB$18 ) ),  OR( AND( $J$7&lt;&gt;$BC$18, $N$7&lt;&gt;$BC$18, $R$7&lt;&gt;$BC$18, $V$7&lt;&gt;$BC$18, $Z$7&lt;&gt;$BC$18, $AD$7&lt;&gt;$BC$18, $AH$7&lt;&gt;$BC$18, $AL$7&lt;&gt;$BC$18, $AP$7&lt;&gt;$BC$18, $AT$7&lt;&gt;$BC$18, $AX$7&lt;&gt;$BC$18, $BB$7&lt;&gt;$BC$18, $BF$7&lt;&gt;$BC$18, $BJ$7&lt;&gt;$BC$18, $BN$7&lt;&gt;$BC$18, $BR$7&lt;&gt;$BC$18 ), OR( $M$7=$BE$18, $Q$7=$BE$18, $U$7=$BE$18, $Y$7=$BE$18, $AC$7=$BE$18, $AG$7=$BE$18, $AK$7=$BE$18, $AO$7=$BE$18, $AS$7=$BE$18, $AW$7=$BE$18, $BA$7=$BE$18, $BE$7=$BE$18, $BI$7=$BE$18, $BM$7=$BE$18, $BQ$7=$BE$18 ) )  )</formula>
    </cfRule>
  </conditionalFormatting>
  <conditionalFormatting sqref="BT7:BT12">
    <cfRule type="expression" dxfId="17" priority="17886">
      <formula>OR($BT$12=$AH$19,$BT$12=$AH$20,$BT$12=$AV$19,$BT$12=$AV$20)</formula>
    </cfRule>
  </conditionalFormatting>
  <conditionalFormatting sqref="BT7:BU12">
    <cfRule type="expression" dxfId="16" priority="17885">
      <formula>OR($BT$12=$AH$19,$BT$12=$AH$20,$BT$12=$AV$19,$BT$12=$AV$20)</formula>
    </cfRule>
  </conditionalFormatting>
  <conditionalFormatting sqref="BT8:BU11">
    <cfRule type="expression" dxfId="15" priority="17887">
      <formula>OR($BT$12=$AH$19,$BT$12=$AH$20,$BT$12=$AV$19,$BT$12=$AV$20)</formula>
    </cfRule>
  </conditionalFormatting>
  <conditionalFormatting sqref="BW23:BX23">
    <cfRule type="expression" dxfId="14" priority="611">
      <formula>AND(WEEKDAY($AO$20,2)=1,ISBLANK($C$37))</formula>
    </cfRule>
  </conditionalFormatting>
  <conditionalFormatting sqref="BW25:BX25">
    <cfRule type="expression" dxfId="13" priority="607">
      <formula>AND(WEEKDAY($AO$20,2)=2,ISBLANK($C$37))</formula>
    </cfRule>
  </conditionalFormatting>
  <conditionalFormatting sqref="BW27:BX27">
    <cfRule type="expression" dxfId="12" priority="608">
      <formula>AND(WEEKDAY($AO$20,2)=3,ISBLANK($C$37))</formula>
    </cfRule>
  </conditionalFormatting>
  <conditionalFormatting sqref="BW29:BX29">
    <cfRule type="expression" dxfId="11" priority="609">
      <formula>AND(WEEKDAY($AO$20,2)=4,ISBLANK($C$37))</formula>
    </cfRule>
  </conditionalFormatting>
  <conditionalFormatting sqref="BW31:BX31">
    <cfRule type="expression" dxfId="10" priority="610">
      <formula>AND(WEEKDAY($AO$20,2)=5,ISBLANK($C$37))</formula>
    </cfRule>
  </conditionalFormatting>
  <conditionalFormatting sqref="BW33:BX33">
    <cfRule type="expression" dxfId="9" priority="606">
      <formula>AND(WEEKDAY($AO$20,2)=6,ISBLANK($C$37))</formula>
    </cfRule>
  </conditionalFormatting>
  <conditionalFormatting sqref="BW35:BX35">
    <cfRule type="expression" dxfId="8" priority="605">
      <formula>AND(WEEKDAY($AO$20,2)=7,ISBLANK($C$37))</formula>
    </cfRule>
  </conditionalFormatting>
  <conditionalFormatting sqref="BX23">
    <cfRule type="expression" dxfId="7" priority="601">
      <formula>AND(WEEKDAY($AO$20,2)=7,$C$3="2MORO")</formula>
    </cfRule>
  </conditionalFormatting>
  <conditionalFormatting sqref="BX23:BX35">
    <cfRule type="expression" dxfId="6" priority="604">
      <formula>$C$22="NEXT"</formula>
    </cfRule>
  </conditionalFormatting>
  <conditionalFormatting sqref="BX25">
    <cfRule type="expression" dxfId="5" priority="602">
      <formula>AND(WEEKDAY($AO$20,2)=1,$C$3="2MORO")</formula>
    </cfRule>
  </conditionalFormatting>
  <conditionalFormatting sqref="BX27">
    <cfRule type="expression" dxfId="4" priority="603">
      <formula>AND(WEEKDAY($AO$20,2)=2,$C$3="2MORO")</formula>
    </cfRule>
  </conditionalFormatting>
  <conditionalFormatting sqref="BX29">
    <cfRule type="expression" dxfId="3" priority="600">
      <formula>AND(WEEKDAY($AO$20,2)=3,$C$3="2MORO")</formula>
    </cfRule>
  </conditionalFormatting>
  <conditionalFormatting sqref="BX31">
    <cfRule type="expression" dxfId="2" priority="599">
      <formula>AND(WEEKDAY($AO$20,2)=4,$C$3="2MORO")</formula>
    </cfRule>
  </conditionalFormatting>
  <conditionalFormatting sqref="BX33">
    <cfRule type="expression" dxfId="1" priority="598">
      <formula>AND(WEEKDAY($AO$20,2)=5,$C$3="2MORO")</formula>
    </cfRule>
  </conditionalFormatting>
  <conditionalFormatting sqref="BX35">
    <cfRule type="expression" dxfId="0" priority="597">
      <formula>AND(WEEKDAY($AO$20,2)=6,$C$3="2MORO")</formula>
    </cfRule>
  </conditionalFormatting>
  <dataValidations count="1">
    <dataValidation allowBlank="1" showInputMessage="1" showErrorMessage="1" promptTitle=" TIMINGS" prompt="This is the SCHEDULE for TIMEBLOCKING_x000a__x000a_Here you can:_x000a_- plan out your WORK WEEK plus EXTRAS_x000a_- organise times for the DAY/WEEK_x000a_- REARRANGE and REPLAN_x000a__x000a_Click on individual cells for specific information and instructions_x000a__x000a__x000a_" sqref="CA1" xr:uid="{51A52B95-C0EA-4ABB-B09F-4ABEE7038E58}"/>
  </dataValidations>
  <printOptions horizontalCentered="1" verticalCentered="1" gridLines="1"/>
  <pageMargins left="0.39370078740157483" right="0.39370078740157483" top="0.39370078740157483" bottom="0.39370078740157483" header="0" footer="0"/>
  <pageSetup paperSize="9" scale="50" fitToWidth="0" fitToHeight="0" orientation="landscape" r:id="rId1"/>
  <headerFooter>
    <oddHeader>&amp;C&amp;"Lucida Console,Bold"GAMEPLAN</oddHead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A4E35-2E69-4AEC-BFE9-A2E0E38996AF}">
  <sheetPr codeName="Sheet4"/>
  <dimension ref="A1:ED112"/>
  <sheetViews>
    <sheetView showGridLines="0" showRowColHeaders="0" zoomScaleNormal="100" workbookViewId="0">
      <selection activeCell="CA1" sqref="CA1"/>
    </sheetView>
  </sheetViews>
  <sheetFormatPr defaultColWidth="3.42578125" defaultRowHeight="17.100000000000001" customHeight="1" x14ac:dyDescent="0.15"/>
  <cols>
    <col min="1" max="37" width="3.42578125" style="615"/>
    <col min="38" max="38" width="3.42578125" style="615" customWidth="1"/>
    <col min="39" max="16384" width="3.42578125" style="615"/>
  </cols>
  <sheetData>
    <row r="1" spans="1:134" ht="17.100000000000001" customHeight="1" thickTop="1" thickBot="1" x14ac:dyDescent="0.2">
      <c r="A1" s="789">
        <f ca="1">PLANS!$A$1</f>
        <v>32</v>
      </c>
      <c r="B1" s="790"/>
      <c r="C1" s="790"/>
      <c r="D1" s="790"/>
      <c r="E1" s="790"/>
      <c r="F1" s="790"/>
      <c r="G1" s="790"/>
      <c r="H1" s="790"/>
      <c r="I1" s="790"/>
      <c r="J1" s="790"/>
      <c r="K1" s="790"/>
      <c r="L1" s="790"/>
      <c r="M1" s="790"/>
      <c r="N1" s="790"/>
      <c r="O1" s="790"/>
      <c r="P1" s="790"/>
      <c r="Q1" s="790"/>
      <c r="R1" s="790"/>
      <c r="S1" s="790"/>
      <c r="T1" s="790"/>
      <c r="U1" s="790"/>
      <c r="V1" s="790"/>
      <c r="W1" s="790"/>
      <c r="X1" s="790"/>
      <c r="Y1" s="790"/>
      <c r="Z1" s="790"/>
      <c r="AA1" s="790"/>
      <c r="AB1" s="790"/>
      <c r="AC1" s="790"/>
      <c r="AD1" s="790"/>
      <c r="AE1" s="790"/>
      <c r="AF1" s="790"/>
      <c r="AG1" s="790"/>
      <c r="AH1" s="790"/>
      <c r="AI1" s="790"/>
      <c r="AJ1" s="790"/>
      <c r="AK1" s="790"/>
      <c r="AL1" s="790"/>
      <c r="AM1" s="790"/>
      <c r="AN1" s="790"/>
      <c r="AO1" s="790"/>
      <c r="AP1" s="790"/>
      <c r="AQ1" s="790"/>
      <c r="AR1" s="790"/>
      <c r="AS1" s="790"/>
      <c r="AT1" s="790"/>
      <c r="AU1" s="790"/>
      <c r="AV1" s="790"/>
      <c r="AW1" s="790"/>
      <c r="AX1" s="790"/>
      <c r="AY1" s="790"/>
      <c r="AZ1" s="790"/>
      <c r="BA1" s="790"/>
      <c r="BB1" s="790"/>
      <c r="BC1" s="790"/>
      <c r="BD1" s="790"/>
      <c r="BE1" s="790"/>
      <c r="BF1" s="790"/>
      <c r="BG1" s="790"/>
      <c r="BH1" s="790"/>
      <c r="BI1" s="790"/>
      <c r="BJ1" s="790"/>
      <c r="BK1" s="790"/>
      <c r="BL1" s="790"/>
      <c r="BM1" s="790"/>
      <c r="BN1" s="790"/>
      <c r="BO1" s="790"/>
      <c r="BP1" s="790"/>
      <c r="BQ1" s="790"/>
      <c r="BR1" s="790"/>
      <c r="BS1" s="790"/>
      <c r="BT1" s="790"/>
      <c r="BU1" s="790"/>
      <c r="BV1" s="790"/>
      <c r="BW1" s="790"/>
      <c r="BX1" s="790"/>
      <c r="BY1" s="790"/>
      <c r="BZ1" s="790"/>
      <c r="CA1" s="2146" t="s">
        <v>1548</v>
      </c>
    </row>
    <row r="2" spans="1:134" ht="17.100000000000001" customHeight="1" x14ac:dyDescent="0.2">
      <c r="A2" s="616"/>
      <c r="B2" s="2415" t="str">
        <f>_xlfn.IFS(PLANS!$F$3="JANUARY","JAN",PLANS!$F$3="FEBRUARY","FEB",PLANS!$F$3="MARCH","MAR",PLANS!$F$3="APRIL","APR",PLANS!$F$3="MAY","MAY",PLANS!$F$3="JUNE","JUN",PLANS!$F$3="JULY","JUL",PLANS!$F$3="AUGUST","AUG",PLANS!$F$3="SEPTEMBER","SEP",PLANS!$F$3="OCTOBER","OCT",PLANS!$F$3="NOVEMBER","NOV",PLANS!$F$3="DECEMBER","DEC",TRUE,"MTH")</f>
        <v>MTH</v>
      </c>
      <c r="C2" s="2416"/>
      <c r="D2" s="2502" t="s">
        <v>77</v>
      </c>
      <c r="E2" s="2503"/>
      <c r="F2" s="2503"/>
      <c r="G2" s="2503"/>
      <c r="H2" s="2503"/>
      <c r="I2" s="2503"/>
      <c r="J2" s="2503"/>
      <c r="K2" s="2503"/>
      <c r="L2" s="2503"/>
      <c r="M2" s="2503"/>
      <c r="N2" s="2506" t="s">
        <v>78</v>
      </c>
      <c r="O2" s="2506"/>
      <c r="P2" s="2506"/>
      <c r="Q2" s="2506"/>
      <c r="R2" s="2506"/>
      <c r="S2" s="2506"/>
      <c r="T2" s="2507"/>
      <c r="U2" s="2498" t="str">
        <f ca="1">IF('^'!$BT$43="A C T I V E",PLANS!$A$1,"0")</f>
        <v>0</v>
      </c>
      <c r="V2" s="2499"/>
      <c r="W2" s="2510" t="s">
        <v>79</v>
      </c>
      <c r="X2" s="2511"/>
      <c r="Y2" s="2511"/>
      <c r="Z2" s="2511"/>
      <c r="AA2" s="2511"/>
      <c r="AB2" s="2511"/>
      <c r="AC2" s="2511"/>
      <c r="AD2" s="2511"/>
      <c r="AE2" s="2511"/>
      <c r="AF2" s="2511"/>
      <c r="AG2" s="2506" t="s">
        <v>78</v>
      </c>
      <c r="AH2" s="2506"/>
      <c r="AI2" s="2506"/>
      <c r="AJ2" s="2506"/>
      <c r="AK2" s="2506"/>
      <c r="AL2" s="2506"/>
      <c r="AM2" s="2506"/>
      <c r="AN2" s="2507"/>
      <c r="AO2" s="791"/>
      <c r="AP2" s="792"/>
      <c r="AQ2" s="2349" t="s">
        <v>1534</v>
      </c>
      <c r="AR2" s="2338" t="str">
        <f>$CJ$82</f>
        <v>O N E</v>
      </c>
      <c r="AS2" s="2339"/>
      <c r="AT2" s="2339"/>
      <c r="AU2" s="2339"/>
      <c r="AV2" s="2339"/>
      <c r="AW2" s="2339"/>
      <c r="AX2" s="2339"/>
      <c r="AY2" s="2339"/>
      <c r="AZ2" s="2339"/>
      <c r="BA2" s="2340"/>
      <c r="BB2" s="793"/>
      <c r="BC2" s="2349" t="s">
        <v>1536</v>
      </c>
      <c r="BD2" s="2338" t="str">
        <f>$CJ$90</f>
        <v>F O U R</v>
      </c>
      <c r="BE2" s="2339"/>
      <c r="BF2" s="2339"/>
      <c r="BG2" s="2339"/>
      <c r="BH2" s="2339"/>
      <c r="BI2" s="2339"/>
      <c r="BJ2" s="2339"/>
      <c r="BK2" s="2339"/>
      <c r="BL2" s="2339"/>
      <c r="BM2" s="2340"/>
      <c r="BN2" s="793"/>
      <c r="BO2" s="2349" t="s">
        <v>1538</v>
      </c>
      <c r="BP2" s="2338" t="str">
        <f>$CJ$98</f>
        <v>E I G H T</v>
      </c>
      <c r="BQ2" s="2339"/>
      <c r="BR2" s="2339"/>
      <c r="BS2" s="2339"/>
      <c r="BT2" s="2339"/>
      <c r="BU2" s="2339"/>
      <c r="BV2" s="2339"/>
      <c r="BW2" s="2339"/>
      <c r="BX2" s="2339"/>
      <c r="BY2" s="2340"/>
      <c r="BZ2" s="793"/>
      <c r="CA2" s="614"/>
    </row>
    <row r="3" spans="1:134" ht="17.100000000000001" customHeight="1" thickBot="1" x14ac:dyDescent="0.2">
      <c r="A3" s="616"/>
      <c r="B3" s="2417"/>
      <c r="C3" s="2418"/>
      <c r="D3" s="2504"/>
      <c r="E3" s="2505"/>
      <c r="F3" s="2505"/>
      <c r="G3" s="2505"/>
      <c r="H3" s="2505"/>
      <c r="I3" s="2505"/>
      <c r="J3" s="2505"/>
      <c r="K3" s="2505"/>
      <c r="L3" s="2505"/>
      <c r="M3" s="2505"/>
      <c r="N3" s="2508" t="s">
        <v>1247</v>
      </c>
      <c r="O3" s="2508"/>
      <c r="P3" s="2508"/>
      <c r="Q3" s="2508"/>
      <c r="R3" s="2508"/>
      <c r="S3" s="2508"/>
      <c r="T3" s="2509"/>
      <c r="U3" s="2500" t="str">
        <f ca="1">_xlfn.IFS(
$A$1&lt;=PLANS!$CE$4,"WK1",
$A$1&lt;=PLANS!$CE$10,"WK2",
$A$1&lt;=PLANS!$CE$16,"WK3",
$A$1&lt;=PLANS!$CE$22,"WK4",
$A$1&lt;=PLANS!$CE$28,"WK5",
$A$1&lt;=PLANS!$CE$34,"WK6",
TRUE,"WK")</f>
        <v>WK</v>
      </c>
      <c r="V3" s="2501"/>
      <c r="W3" s="2512"/>
      <c r="X3" s="2513"/>
      <c r="Y3" s="2513"/>
      <c r="Z3" s="2513"/>
      <c r="AA3" s="2513"/>
      <c r="AB3" s="2513"/>
      <c r="AC3" s="2513"/>
      <c r="AD3" s="2513"/>
      <c r="AE3" s="2513"/>
      <c r="AF3" s="2513"/>
      <c r="AG3" s="2514" t="s">
        <v>80</v>
      </c>
      <c r="AH3" s="2514"/>
      <c r="AI3" s="2514"/>
      <c r="AJ3" s="2514"/>
      <c r="AK3" s="2514"/>
      <c r="AL3" s="2514"/>
      <c r="AM3" s="2514"/>
      <c r="AN3" s="2515"/>
      <c r="AO3" s="791"/>
      <c r="AP3" s="792"/>
      <c r="AQ3" s="2350"/>
      <c r="AR3" s="2341"/>
      <c r="AS3" s="2342"/>
      <c r="AT3" s="2342"/>
      <c r="AU3" s="2342"/>
      <c r="AV3" s="2342"/>
      <c r="AW3" s="2342"/>
      <c r="AX3" s="2342"/>
      <c r="AY3" s="2342"/>
      <c r="AZ3" s="2342"/>
      <c r="BA3" s="2343"/>
      <c r="BB3" s="794"/>
      <c r="BC3" s="2350"/>
      <c r="BD3" s="2341"/>
      <c r="BE3" s="2342"/>
      <c r="BF3" s="2342"/>
      <c r="BG3" s="2342"/>
      <c r="BH3" s="2342"/>
      <c r="BI3" s="2342"/>
      <c r="BJ3" s="2342"/>
      <c r="BK3" s="2342"/>
      <c r="BL3" s="2342"/>
      <c r="BM3" s="2343"/>
      <c r="BN3" s="794"/>
      <c r="BO3" s="2350"/>
      <c r="BP3" s="2341"/>
      <c r="BQ3" s="2342"/>
      <c r="BR3" s="2342"/>
      <c r="BS3" s="2342"/>
      <c r="BT3" s="2342"/>
      <c r="BU3" s="2342"/>
      <c r="BV3" s="2342"/>
      <c r="BW3" s="2342"/>
      <c r="BX3" s="2342"/>
      <c r="BY3" s="2343"/>
      <c r="BZ3" s="794"/>
      <c r="CA3" s="614"/>
    </row>
    <row r="4" spans="1:134" ht="17.100000000000001" customHeight="1" x14ac:dyDescent="0.15">
      <c r="A4" s="616"/>
      <c r="B4" s="2396" t="s">
        <v>324</v>
      </c>
      <c r="C4" s="2397"/>
      <c r="D4" s="2403" t="s">
        <v>83</v>
      </c>
      <c r="E4" s="2405" t="s">
        <v>1519</v>
      </c>
      <c r="F4" s="2405"/>
      <c r="G4" s="2405"/>
      <c r="H4" s="2405"/>
      <c r="I4" s="2405"/>
      <c r="J4" s="2405"/>
      <c r="K4" s="2405"/>
      <c r="L4" s="2405"/>
      <c r="M4" s="2405"/>
      <c r="N4" s="2405"/>
      <c r="O4" s="2405"/>
      <c r="P4" s="2405"/>
      <c r="Q4" s="2405"/>
      <c r="R4" s="2405"/>
      <c r="S4" s="2405"/>
      <c r="T4" s="768">
        <v>0</v>
      </c>
      <c r="U4" s="2407" t="s">
        <v>81</v>
      </c>
      <c r="V4" s="2408"/>
      <c r="W4" s="2413" t="s">
        <v>82</v>
      </c>
      <c r="X4" s="2359" t="s">
        <v>1519</v>
      </c>
      <c r="Y4" s="2360"/>
      <c r="Z4" s="2360"/>
      <c r="AA4" s="2360"/>
      <c r="AB4" s="2360"/>
      <c r="AC4" s="2360"/>
      <c r="AD4" s="2360"/>
      <c r="AE4" s="2360"/>
      <c r="AF4" s="2360"/>
      <c r="AG4" s="2360"/>
      <c r="AH4" s="2360"/>
      <c r="AI4" s="2360"/>
      <c r="AJ4" s="2360"/>
      <c r="AK4" s="2360"/>
      <c r="AL4" s="2360"/>
      <c r="AM4" s="2361"/>
      <c r="AN4" s="768">
        <v>0</v>
      </c>
      <c r="AO4" s="2428"/>
      <c r="AP4" s="795"/>
      <c r="AQ4" s="2344" t="str">
        <f>$BM$43&amp;$CA4</f>
        <v>O1</v>
      </c>
      <c r="AR4" s="2405" t="s">
        <v>1519</v>
      </c>
      <c r="AS4" s="2405"/>
      <c r="AT4" s="2405"/>
      <c r="AU4" s="2405"/>
      <c r="AV4" s="2405"/>
      <c r="AW4" s="2405"/>
      <c r="AX4" s="2405"/>
      <c r="AY4" s="2405"/>
      <c r="AZ4" s="2405"/>
      <c r="BA4" s="2405"/>
      <c r="BB4" s="2424">
        <v>0</v>
      </c>
      <c r="BC4" s="2344" t="str">
        <f>$BM$51&amp;$CA4</f>
        <v>F1</v>
      </c>
      <c r="BD4" s="2405"/>
      <c r="BE4" s="2405"/>
      <c r="BF4" s="2405"/>
      <c r="BG4" s="2405"/>
      <c r="BH4" s="2405"/>
      <c r="BI4" s="2405"/>
      <c r="BJ4" s="2405"/>
      <c r="BK4" s="2405"/>
      <c r="BL4" s="2405"/>
      <c r="BM4" s="2405"/>
      <c r="BN4" s="2419"/>
      <c r="BO4" s="2344" t="str">
        <f>$BM$59&amp;$CA4</f>
        <v>E1</v>
      </c>
      <c r="BP4" s="2405"/>
      <c r="BQ4" s="2405"/>
      <c r="BR4" s="2405"/>
      <c r="BS4" s="2405"/>
      <c r="BT4" s="2405"/>
      <c r="BU4" s="2405"/>
      <c r="BV4" s="2405"/>
      <c r="BW4" s="2405"/>
      <c r="BX4" s="2405"/>
      <c r="BY4" s="2405"/>
      <c r="BZ4" s="2419"/>
      <c r="CA4" s="2517">
        <v>1</v>
      </c>
      <c r="CD4" s="796">
        <f ca="1">IF(AND(T5=$A$1,T4=100%),1,0)</f>
        <v>0</v>
      </c>
      <c r="CE4" s="797">
        <f ca="1">IF(AND(T5=$A$1,T4&gt;0%),1,0)</f>
        <v>0</v>
      </c>
      <c r="CK4" s="798"/>
      <c r="CL4" s="798" t="s">
        <v>1113</v>
      </c>
      <c r="CP4" s="796">
        <f>IF(AN4=100%,1,0)</f>
        <v>0</v>
      </c>
      <c r="CQ4" s="797">
        <f>IF(AN4&gt;0%,1,0)</f>
        <v>0</v>
      </c>
      <c r="CX4" s="798" t="s">
        <v>1117</v>
      </c>
      <c r="DB4" s="796">
        <f ca="1">IF(AND(X4&lt;&gt;"",AN5&lt;&gt;"",AO4="",AN4&lt;&gt;100%,AN5&lt;PLANS!$A$1),1,0)</f>
        <v>1</v>
      </c>
      <c r="DJ4" s="798" t="s">
        <v>1132</v>
      </c>
      <c r="DP4" s="799"/>
      <c r="DQ4" s="800" t="s">
        <v>1121</v>
      </c>
      <c r="DR4" s="801"/>
      <c r="DS4" s="802"/>
      <c r="DT4" s="800" t="s">
        <v>1185</v>
      </c>
      <c r="DW4" s="802" t="s">
        <v>1122</v>
      </c>
      <c r="DX4" s="803"/>
      <c r="DY4" s="802"/>
      <c r="DZ4" s="804" t="s">
        <v>1120</v>
      </c>
    </row>
    <row r="5" spans="1:134" ht="17.100000000000001" customHeight="1" x14ac:dyDescent="0.15">
      <c r="A5" s="616"/>
      <c r="B5" s="2398"/>
      <c r="C5" s="2399"/>
      <c r="D5" s="2404" t="s">
        <v>83</v>
      </c>
      <c r="E5" s="2406"/>
      <c r="F5" s="2406"/>
      <c r="G5" s="2406"/>
      <c r="H5" s="2406"/>
      <c r="I5" s="2406"/>
      <c r="J5" s="2406"/>
      <c r="K5" s="2406"/>
      <c r="L5" s="2406"/>
      <c r="M5" s="2406"/>
      <c r="N5" s="2406"/>
      <c r="O5" s="2406"/>
      <c r="P5" s="2406"/>
      <c r="Q5" s="2406"/>
      <c r="R5" s="2406"/>
      <c r="S5" s="2406"/>
      <c r="T5" s="769">
        <v>1</v>
      </c>
      <c r="U5" s="2409"/>
      <c r="V5" s="2410"/>
      <c r="W5" s="2414"/>
      <c r="X5" s="2386"/>
      <c r="Y5" s="2387"/>
      <c r="Z5" s="2387"/>
      <c r="AA5" s="2387"/>
      <c r="AB5" s="2387"/>
      <c r="AC5" s="2387"/>
      <c r="AD5" s="2387"/>
      <c r="AE5" s="2387"/>
      <c r="AF5" s="2387"/>
      <c r="AG5" s="2387"/>
      <c r="AH5" s="2387"/>
      <c r="AI5" s="2387"/>
      <c r="AJ5" s="2387"/>
      <c r="AK5" s="2387"/>
      <c r="AL5" s="2387"/>
      <c r="AM5" s="2388"/>
      <c r="AN5" s="770">
        <v>1</v>
      </c>
      <c r="AO5" s="2428"/>
      <c r="AP5" s="805"/>
      <c r="AQ5" s="2345"/>
      <c r="AR5" s="2346"/>
      <c r="AS5" s="2346"/>
      <c r="AT5" s="2346"/>
      <c r="AU5" s="2346"/>
      <c r="AV5" s="2346"/>
      <c r="AW5" s="2346"/>
      <c r="AX5" s="2346"/>
      <c r="AY5" s="2346"/>
      <c r="AZ5" s="2346"/>
      <c r="BA5" s="2346"/>
      <c r="BB5" s="2347"/>
      <c r="BC5" s="2345"/>
      <c r="BD5" s="2346"/>
      <c r="BE5" s="2346"/>
      <c r="BF5" s="2346"/>
      <c r="BG5" s="2346"/>
      <c r="BH5" s="2346"/>
      <c r="BI5" s="2346"/>
      <c r="BJ5" s="2346"/>
      <c r="BK5" s="2346"/>
      <c r="BL5" s="2346"/>
      <c r="BM5" s="2346"/>
      <c r="BN5" s="2348"/>
      <c r="BO5" s="2345"/>
      <c r="BP5" s="2346"/>
      <c r="BQ5" s="2346"/>
      <c r="BR5" s="2346"/>
      <c r="BS5" s="2346"/>
      <c r="BT5" s="2346"/>
      <c r="BU5" s="2346"/>
      <c r="BV5" s="2346"/>
      <c r="BW5" s="2346"/>
      <c r="BX5" s="2346"/>
      <c r="BY5" s="2346"/>
      <c r="BZ5" s="2348"/>
      <c r="CA5" s="2517"/>
      <c r="CD5" s="721"/>
      <c r="CP5" s="721"/>
      <c r="DB5" s="721"/>
      <c r="DP5" s="806"/>
      <c r="DS5" s="806"/>
    </row>
    <row r="6" spans="1:134" ht="17.100000000000001" customHeight="1" x14ac:dyDescent="0.15">
      <c r="A6" s="616"/>
      <c r="B6" s="2398"/>
      <c r="C6" s="2400"/>
      <c r="D6" s="2420" t="s">
        <v>1273</v>
      </c>
      <c r="E6" s="2422"/>
      <c r="F6" s="2422"/>
      <c r="G6" s="2422"/>
      <c r="H6" s="2422"/>
      <c r="I6" s="2422"/>
      <c r="J6" s="2422"/>
      <c r="K6" s="2422"/>
      <c r="L6" s="2422"/>
      <c r="M6" s="2422"/>
      <c r="N6" s="2422"/>
      <c r="O6" s="2422"/>
      <c r="P6" s="2422"/>
      <c r="Q6" s="2422"/>
      <c r="R6" s="2422"/>
      <c r="S6" s="2422"/>
      <c r="T6" s="771"/>
      <c r="U6" s="2409"/>
      <c r="V6" s="2410"/>
      <c r="W6" s="2423" t="s">
        <v>84</v>
      </c>
      <c r="X6" s="2359"/>
      <c r="Y6" s="2360"/>
      <c r="Z6" s="2360"/>
      <c r="AA6" s="2360"/>
      <c r="AB6" s="2360"/>
      <c r="AC6" s="2360"/>
      <c r="AD6" s="2360"/>
      <c r="AE6" s="2360"/>
      <c r="AF6" s="2360"/>
      <c r="AG6" s="2360"/>
      <c r="AH6" s="2360"/>
      <c r="AI6" s="2360"/>
      <c r="AJ6" s="2360"/>
      <c r="AK6" s="2360"/>
      <c r="AL6" s="2360"/>
      <c r="AM6" s="2361"/>
      <c r="AN6" s="771"/>
      <c r="AO6" s="2428"/>
      <c r="AP6" s="807"/>
      <c r="AQ6" s="2344" t="str">
        <f t="shared" ref="AQ6" si="0">$BM$43&amp;$CA6</f>
        <v>O2</v>
      </c>
      <c r="AR6" s="2346"/>
      <c r="AS6" s="2346"/>
      <c r="AT6" s="2346"/>
      <c r="AU6" s="2346"/>
      <c r="AV6" s="2346"/>
      <c r="AW6" s="2346"/>
      <c r="AX6" s="2346"/>
      <c r="AY6" s="2346"/>
      <c r="AZ6" s="2346"/>
      <c r="BA6" s="2346"/>
      <c r="BB6" s="2347"/>
      <c r="BC6" s="2344" t="str">
        <f t="shared" ref="BC6" si="1">$BM$51&amp;$CA6</f>
        <v>F2</v>
      </c>
      <c r="BD6" s="2346"/>
      <c r="BE6" s="2346"/>
      <c r="BF6" s="2346"/>
      <c r="BG6" s="2346"/>
      <c r="BH6" s="2346"/>
      <c r="BI6" s="2346"/>
      <c r="BJ6" s="2346"/>
      <c r="BK6" s="2346"/>
      <c r="BL6" s="2346"/>
      <c r="BM6" s="2346"/>
      <c r="BN6" s="2348"/>
      <c r="BO6" s="2344" t="str">
        <f t="shared" ref="BO6" si="2">$BM$59&amp;$CA6</f>
        <v>E2</v>
      </c>
      <c r="BP6" s="2346"/>
      <c r="BQ6" s="2346"/>
      <c r="BR6" s="2346"/>
      <c r="BS6" s="2346"/>
      <c r="BT6" s="2346"/>
      <c r="BU6" s="2346"/>
      <c r="BV6" s="2346"/>
      <c r="BW6" s="2346"/>
      <c r="BX6" s="2346"/>
      <c r="BY6" s="2346"/>
      <c r="BZ6" s="2348"/>
      <c r="CA6" s="2517">
        <v>2</v>
      </c>
      <c r="CD6" s="796">
        <f ca="1">IF(AND(T7=$A$1,T6=100%),1,0)</f>
        <v>0</v>
      </c>
      <c r="CE6" s="797">
        <f ca="1">IF(AND(T7=$A$1,T6&gt;0%),1,0)</f>
        <v>0</v>
      </c>
      <c r="CJ6" s="806" t="s">
        <v>1184</v>
      </c>
      <c r="CK6" s="808">
        <f ca="1">SUM(CD4:CD12)</f>
        <v>0</v>
      </c>
      <c r="CP6" s="796">
        <f>IF(AN6=100%,1,0)</f>
        <v>0</v>
      </c>
      <c r="CQ6" s="797">
        <f>IF(AN6&gt;0%,1,0)</f>
        <v>0</v>
      </c>
      <c r="CV6" s="806" t="s">
        <v>1184</v>
      </c>
      <c r="CW6" s="808">
        <f>SUM(CP4:CP12)</f>
        <v>0</v>
      </c>
      <c r="DB6" s="796">
        <f ca="1">IF(AND(X6&lt;&gt;"",AN7&lt;&gt;"",AO6="",AN6&lt;&gt;100%,AN7&lt;PLANS!$A$1),1,0)</f>
        <v>0</v>
      </c>
      <c r="DH6" s="806" t="s">
        <v>935</v>
      </c>
      <c r="DI6" s="808">
        <f ca="1">SUM(DB4:DB12)</f>
        <v>1</v>
      </c>
    </row>
    <row r="7" spans="1:134" ht="17.100000000000001" customHeight="1" x14ac:dyDescent="0.15">
      <c r="A7" s="616"/>
      <c r="B7" s="2398"/>
      <c r="C7" s="2400"/>
      <c r="D7" s="2421" t="s">
        <v>85</v>
      </c>
      <c r="E7" s="2422"/>
      <c r="F7" s="2422"/>
      <c r="G7" s="2422"/>
      <c r="H7" s="2422"/>
      <c r="I7" s="2422"/>
      <c r="J7" s="2422"/>
      <c r="K7" s="2422"/>
      <c r="L7" s="2422"/>
      <c r="M7" s="2422"/>
      <c r="N7" s="2422"/>
      <c r="O7" s="2422"/>
      <c r="P7" s="2422"/>
      <c r="Q7" s="2422"/>
      <c r="R7" s="2422"/>
      <c r="S7" s="2422"/>
      <c r="T7" s="772"/>
      <c r="U7" s="2409"/>
      <c r="V7" s="2410"/>
      <c r="W7" s="2414"/>
      <c r="X7" s="2386"/>
      <c r="Y7" s="2387"/>
      <c r="Z7" s="2387"/>
      <c r="AA7" s="2387"/>
      <c r="AB7" s="2387"/>
      <c r="AC7" s="2387"/>
      <c r="AD7" s="2387"/>
      <c r="AE7" s="2387"/>
      <c r="AF7" s="2387"/>
      <c r="AG7" s="2387"/>
      <c r="AH7" s="2387"/>
      <c r="AI7" s="2387"/>
      <c r="AJ7" s="2387"/>
      <c r="AK7" s="2387"/>
      <c r="AL7" s="2387"/>
      <c r="AM7" s="2388"/>
      <c r="AN7" s="770"/>
      <c r="AO7" s="2428"/>
      <c r="AP7" s="805"/>
      <c r="AQ7" s="2345"/>
      <c r="AR7" s="2346"/>
      <c r="AS7" s="2346"/>
      <c r="AT7" s="2346"/>
      <c r="AU7" s="2346"/>
      <c r="AV7" s="2346"/>
      <c r="AW7" s="2346"/>
      <c r="AX7" s="2346"/>
      <c r="AY7" s="2346"/>
      <c r="AZ7" s="2346"/>
      <c r="BA7" s="2346"/>
      <c r="BB7" s="2347"/>
      <c r="BC7" s="2345"/>
      <c r="BD7" s="2346"/>
      <c r="BE7" s="2346"/>
      <c r="BF7" s="2346"/>
      <c r="BG7" s="2346"/>
      <c r="BH7" s="2346"/>
      <c r="BI7" s="2346"/>
      <c r="BJ7" s="2346"/>
      <c r="BK7" s="2346"/>
      <c r="BL7" s="2346"/>
      <c r="BM7" s="2346"/>
      <c r="BN7" s="2348"/>
      <c r="BO7" s="2345"/>
      <c r="BP7" s="2346"/>
      <c r="BQ7" s="2346"/>
      <c r="BR7" s="2346"/>
      <c r="BS7" s="2346"/>
      <c r="BT7" s="2346"/>
      <c r="BU7" s="2346"/>
      <c r="BV7" s="2346"/>
      <c r="BW7" s="2346"/>
      <c r="BX7" s="2346"/>
      <c r="BY7" s="2346"/>
      <c r="BZ7" s="2348"/>
      <c r="CA7" s="2517"/>
      <c r="CD7" s="721"/>
      <c r="CP7" s="721"/>
      <c r="DB7" s="721"/>
      <c r="DP7" s="809" t="s">
        <v>1111</v>
      </c>
      <c r="DQ7" s="808">
        <f>COUNTA($E$4:$S$13)</f>
        <v>1</v>
      </c>
      <c r="DR7" s="803"/>
      <c r="DS7" s="809"/>
      <c r="DT7" s="808">
        <f ca="1">$CK$8</f>
        <v>0</v>
      </c>
      <c r="DW7" s="808">
        <f ca="1">$CK$6</f>
        <v>0</v>
      </c>
      <c r="DX7" s="803"/>
      <c r="DY7" s="809"/>
      <c r="DZ7" s="810">
        <f ca="1">DQ7-DW7</f>
        <v>1</v>
      </c>
    </row>
    <row r="8" spans="1:134" ht="17.100000000000001" customHeight="1" x14ac:dyDescent="0.15">
      <c r="A8" s="616"/>
      <c r="B8" s="2398"/>
      <c r="C8" s="2399"/>
      <c r="D8" s="2420" t="s">
        <v>85</v>
      </c>
      <c r="E8" s="2422"/>
      <c r="F8" s="2422"/>
      <c r="G8" s="2422"/>
      <c r="H8" s="2422"/>
      <c r="I8" s="2422"/>
      <c r="J8" s="2422"/>
      <c r="K8" s="2422"/>
      <c r="L8" s="2422"/>
      <c r="M8" s="2422"/>
      <c r="N8" s="2422"/>
      <c r="O8" s="2422"/>
      <c r="P8" s="2422"/>
      <c r="Q8" s="2422"/>
      <c r="R8" s="2422"/>
      <c r="S8" s="2422"/>
      <c r="T8" s="771"/>
      <c r="U8" s="2409"/>
      <c r="V8" s="2410"/>
      <c r="W8" s="2423" t="s">
        <v>86</v>
      </c>
      <c r="X8" s="2359"/>
      <c r="Y8" s="2360"/>
      <c r="Z8" s="2360"/>
      <c r="AA8" s="2360"/>
      <c r="AB8" s="2360"/>
      <c r="AC8" s="2360"/>
      <c r="AD8" s="2360"/>
      <c r="AE8" s="2360"/>
      <c r="AF8" s="2360"/>
      <c r="AG8" s="2360"/>
      <c r="AH8" s="2360"/>
      <c r="AI8" s="2360"/>
      <c r="AJ8" s="2360"/>
      <c r="AK8" s="2360"/>
      <c r="AL8" s="2360"/>
      <c r="AM8" s="2361"/>
      <c r="AN8" s="771"/>
      <c r="AO8" s="2428"/>
      <c r="AP8" s="807"/>
      <c r="AQ8" s="2344" t="str">
        <f t="shared" ref="AQ8" si="3">$BM$43&amp;$CA8</f>
        <v>O3</v>
      </c>
      <c r="AR8" s="2346"/>
      <c r="AS8" s="2346"/>
      <c r="AT8" s="2346"/>
      <c r="AU8" s="2346"/>
      <c r="AV8" s="2346"/>
      <c r="AW8" s="2346"/>
      <c r="AX8" s="2346"/>
      <c r="AY8" s="2346"/>
      <c r="AZ8" s="2346"/>
      <c r="BA8" s="2346"/>
      <c r="BB8" s="2347"/>
      <c r="BC8" s="2344" t="str">
        <f t="shared" ref="BC8" si="4">$BM$51&amp;$CA8</f>
        <v>F3</v>
      </c>
      <c r="BD8" s="2346"/>
      <c r="BE8" s="2346"/>
      <c r="BF8" s="2346"/>
      <c r="BG8" s="2346"/>
      <c r="BH8" s="2346"/>
      <c r="BI8" s="2346"/>
      <c r="BJ8" s="2346"/>
      <c r="BK8" s="2346"/>
      <c r="BL8" s="2346"/>
      <c r="BM8" s="2346"/>
      <c r="BN8" s="2348"/>
      <c r="BO8" s="2344" t="str">
        <f t="shared" ref="BO8" si="5">$BM$59&amp;$CA8</f>
        <v>E3</v>
      </c>
      <c r="BP8" s="2346"/>
      <c r="BQ8" s="2346"/>
      <c r="BR8" s="2346"/>
      <c r="BS8" s="2346"/>
      <c r="BT8" s="2346"/>
      <c r="BU8" s="2346"/>
      <c r="BV8" s="2346"/>
      <c r="BW8" s="2346"/>
      <c r="BX8" s="2346"/>
      <c r="BY8" s="2346"/>
      <c r="BZ8" s="2348"/>
      <c r="CA8" s="2517">
        <v>3</v>
      </c>
      <c r="CD8" s="796">
        <f ca="1">IF(AND(T9=$A$1,T8=100%),1,0)</f>
        <v>0</v>
      </c>
      <c r="CE8" s="797">
        <f ca="1">IF(AND(T9=$A$1,T8&gt;0%),1,0)</f>
        <v>0</v>
      </c>
      <c r="CJ8" s="806" t="s">
        <v>1183</v>
      </c>
      <c r="CK8" s="797">
        <f ca="1">SUM(CE4:CE12)</f>
        <v>0</v>
      </c>
      <c r="CP8" s="796">
        <f>IF(AN8=100%,1,0)</f>
        <v>0</v>
      </c>
      <c r="CQ8" s="797">
        <f>IF(AN8&gt;0%,1,0)</f>
        <v>0</v>
      </c>
      <c r="CV8" s="806" t="s">
        <v>1183</v>
      </c>
      <c r="CW8" s="797">
        <f>SUM(CQ4:CQ12)</f>
        <v>0</v>
      </c>
      <c r="DB8" s="796">
        <f ca="1">IF(AND(X8&lt;&gt;"",AN9&lt;&gt;"",AO8="",AN8&lt;&gt;100%,AN9&lt;PLANS!$A$1),1,0)</f>
        <v>0</v>
      </c>
      <c r="DP8" s="803"/>
      <c r="DQ8" s="803"/>
      <c r="DR8" s="803"/>
      <c r="DS8" s="803"/>
      <c r="DT8" s="803"/>
      <c r="DW8" s="803"/>
      <c r="DX8" s="803"/>
      <c r="DY8" s="803"/>
      <c r="DZ8" s="803"/>
    </row>
    <row r="9" spans="1:134" ht="17.100000000000001" customHeight="1" x14ac:dyDescent="0.15">
      <c r="A9" s="616"/>
      <c r="B9" s="2398"/>
      <c r="C9" s="2399"/>
      <c r="D9" s="2421"/>
      <c r="E9" s="2422"/>
      <c r="F9" s="2422"/>
      <c r="G9" s="2422"/>
      <c r="H9" s="2422"/>
      <c r="I9" s="2422"/>
      <c r="J9" s="2422"/>
      <c r="K9" s="2422"/>
      <c r="L9" s="2422"/>
      <c r="M9" s="2422"/>
      <c r="N9" s="2422"/>
      <c r="O9" s="2422"/>
      <c r="P9" s="2422"/>
      <c r="Q9" s="2422"/>
      <c r="R9" s="2422"/>
      <c r="S9" s="2422"/>
      <c r="T9" s="772"/>
      <c r="U9" s="2409"/>
      <c r="V9" s="2410"/>
      <c r="W9" s="2414"/>
      <c r="X9" s="2386"/>
      <c r="Y9" s="2387"/>
      <c r="Z9" s="2387"/>
      <c r="AA9" s="2387"/>
      <c r="AB9" s="2387"/>
      <c r="AC9" s="2387"/>
      <c r="AD9" s="2387"/>
      <c r="AE9" s="2387"/>
      <c r="AF9" s="2387"/>
      <c r="AG9" s="2387"/>
      <c r="AH9" s="2387"/>
      <c r="AI9" s="2387"/>
      <c r="AJ9" s="2387"/>
      <c r="AK9" s="2387"/>
      <c r="AL9" s="2387"/>
      <c r="AM9" s="2388"/>
      <c r="AN9" s="770"/>
      <c r="AO9" s="2428"/>
      <c r="AP9" s="805"/>
      <c r="AQ9" s="2345"/>
      <c r="AR9" s="2346"/>
      <c r="AS9" s="2346"/>
      <c r="AT9" s="2346"/>
      <c r="AU9" s="2346"/>
      <c r="AV9" s="2346"/>
      <c r="AW9" s="2346"/>
      <c r="AX9" s="2346"/>
      <c r="AY9" s="2346"/>
      <c r="AZ9" s="2346"/>
      <c r="BA9" s="2346"/>
      <c r="BB9" s="2347"/>
      <c r="BC9" s="2345"/>
      <c r="BD9" s="2346"/>
      <c r="BE9" s="2346"/>
      <c r="BF9" s="2346"/>
      <c r="BG9" s="2346"/>
      <c r="BH9" s="2346"/>
      <c r="BI9" s="2346"/>
      <c r="BJ9" s="2346"/>
      <c r="BK9" s="2346"/>
      <c r="BL9" s="2346"/>
      <c r="BM9" s="2346"/>
      <c r="BN9" s="2348"/>
      <c r="BO9" s="2345"/>
      <c r="BP9" s="2346"/>
      <c r="BQ9" s="2346"/>
      <c r="BR9" s="2346"/>
      <c r="BS9" s="2346"/>
      <c r="BT9" s="2346"/>
      <c r="BU9" s="2346"/>
      <c r="BV9" s="2346"/>
      <c r="BW9" s="2346"/>
      <c r="BX9" s="2346"/>
      <c r="BY9" s="2346"/>
      <c r="BZ9" s="2348"/>
      <c r="CA9" s="2517"/>
      <c r="CD9" s="721"/>
      <c r="CP9" s="721"/>
      <c r="DB9" s="721"/>
      <c r="DP9" s="809" t="s">
        <v>542</v>
      </c>
      <c r="DQ9" s="808">
        <f>COUNTA($E$14:$S$25)</f>
        <v>1</v>
      </c>
      <c r="DR9" s="803"/>
      <c r="DS9" s="809"/>
      <c r="DT9" s="808">
        <f ca="1">$CK$18</f>
        <v>0</v>
      </c>
      <c r="DW9" s="808">
        <f ca="1">CK16</f>
        <v>0</v>
      </c>
      <c r="DX9" s="803"/>
      <c r="DY9" s="809"/>
      <c r="DZ9" s="810">
        <f ca="1">DQ9-DW9</f>
        <v>1</v>
      </c>
      <c r="ED9" s="804" t="s">
        <v>1135</v>
      </c>
    </row>
    <row r="10" spans="1:134" ht="17.100000000000001" customHeight="1" x14ac:dyDescent="0.15">
      <c r="A10" s="616"/>
      <c r="B10" s="2398"/>
      <c r="C10" s="2399"/>
      <c r="D10" s="2420" t="s">
        <v>1274</v>
      </c>
      <c r="E10" s="2422"/>
      <c r="F10" s="2422"/>
      <c r="G10" s="2422"/>
      <c r="H10" s="2422"/>
      <c r="I10" s="2422"/>
      <c r="J10" s="2422"/>
      <c r="K10" s="2422"/>
      <c r="L10" s="2422"/>
      <c r="M10" s="2422"/>
      <c r="N10" s="2422"/>
      <c r="O10" s="2422"/>
      <c r="P10" s="2422"/>
      <c r="Q10" s="2422"/>
      <c r="R10" s="2422"/>
      <c r="S10" s="2422"/>
      <c r="T10" s="771"/>
      <c r="U10" s="2409"/>
      <c r="V10" s="2410"/>
      <c r="W10" s="2423" t="s">
        <v>87</v>
      </c>
      <c r="X10" s="2359"/>
      <c r="Y10" s="2360"/>
      <c r="Z10" s="2360"/>
      <c r="AA10" s="2360"/>
      <c r="AB10" s="2360"/>
      <c r="AC10" s="2360"/>
      <c r="AD10" s="2360"/>
      <c r="AE10" s="2360"/>
      <c r="AF10" s="2360"/>
      <c r="AG10" s="2360"/>
      <c r="AH10" s="2360"/>
      <c r="AI10" s="2360"/>
      <c r="AJ10" s="2360"/>
      <c r="AK10" s="2360"/>
      <c r="AL10" s="2360"/>
      <c r="AM10" s="2361"/>
      <c r="AN10" s="771"/>
      <c r="AO10" s="2428"/>
      <c r="AP10" s="807"/>
      <c r="AQ10" s="2344" t="str">
        <f t="shared" ref="AQ10" si="6">$BM$43&amp;$CA10</f>
        <v>O4</v>
      </c>
      <c r="AR10" s="2346"/>
      <c r="AS10" s="2346"/>
      <c r="AT10" s="2346"/>
      <c r="AU10" s="2346"/>
      <c r="AV10" s="2346"/>
      <c r="AW10" s="2346"/>
      <c r="AX10" s="2346"/>
      <c r="AY10" s="2346"/>
      <c r="AZ10" s="2346"/>
      <c r="BA10" s="2346"/>
      <c r="BB10" s="2347"/>
      <c r="BC10" s="2344" t="str">
        <f t="shared" ref="BC10" si="7">$BM$51&amp;$CA10</f>
        <v>F4</v>
      </c>
      <c r="BD10" s="2346"/>
      <c r="BE10" s="2346"/>
      <c r="BF10" s="2346"/>
      <c r="BG10" s="2346"/>
      <c r="BH10" s="2346"/>
      <c r="BI10" s="2346"/>
      <c r="BJ10" s="2346"/>
      <c r="BK10" s="2346"/>
      <c r="BL10" s="2346"/>
      <c r="BM10" s="2346"/>
      <c r="BN10" s="2348"/>
      <c r="BO10" s="2344" t="str">
        <f t="shared" ref="BO10" si="8">$BM$59&amp;$CA10</f>
        <v>E4</v>
      </c>
      <c r="BP10" s="2346"/>
      <c r="BQ10" s="2346"/>
      <c r="BR10" s="2346"/>
      <c r="BS10" s="2346"/>
      <c r="BT10" s="2346"/>
      <c r="BU10" s="2346"/>
      <c r="BV10" s="2346"/>
      <c r="BW10" s="2346"/>
      <c r="BX10" s="2346"/>
      <c r="BY10" s="2346"/>
      <c r="BZ10" s="2348"/>
      <c r="CA10" s="2517">
        <v>4</v>
      </c>
      <c r="CD10" s="796">
        <f ca="1">IF(AND(T11=$A$1,T10=100%),1,0)</f>
        <v>0</v>
      </c>
      <c r="CE10" s="797">
        <f ca="1">IF(AND(T11=$A$1,T10&gt;0%),1,0)</f>
        <v>0</v>
      </c>
      <c r="CP10" s="796">
        <f>IF(AN10=100%,1,0)</f>
        <v>0</v>
      </c>
      <c r="CQ10" s="797">
        <f>IF(AN10&gt;0%,1,0)</f>
        <v>0</v>
      </c>
      <c r="DB10" s="796">
        <f ca="1">IF(AND(X10&lt;&gt;"",AN11&lt;&gt;"",AO10="",AN10&lt;&gt;100%,AN11&lt;PLANS!$A$1),1,0)</f>
        <v>0</v>
      </c>
      <c r="DP10" s="803"/>
      <c r="DQ10" s="803"/>
      <c r="DR10" s="803"/>
      <c r="DS10" s="803"/>
      <c r="DT10" s="803"/>
      <c r="DW10" s="803"/>
      <c r="DX10" s="803"/>
      <c r="DY10" s="803"/>
      <c r="DZ10" s="803"/>
    </row>
    <row r="11" spans="1:134" ht="17.100000000000001" customHeight="1" x14ac:dyDescent="0.15">
      <c r="A11" s="616"/>
      <c r="B11" s="2398"/>
      <c r="C11" s="2399"/>
      <c r="D11" s="2429"/>
      <c r="E11" s="2422"/>
      <c r="F11" s="2422"/>
      <c r="G11" s="2422"/>
      <c r="H11" s="2422"/>
      <c r="I11" s="2422"/>
      <c r="J11" s="2422"/>
      <c r="K11" s="2422"/>
      <c r="L11" s="2422"/>
      <c r="M11" s="2422"/>
      <c r="N11" s="2422"/>
      <c r="O11" s="2422"/>
      <c r="P11" s="2422"/>
      <c r="Q11" s="2422"/>
      <c r="R11" s="2422"/>
      <c r="S11" s="2422"/>
      <c r="T11" s="769"/>
      <c r="U11" s="2409"/>
      <c r="V11" s="2410"/>
      <c r="W11" s="2414"/>
      <c r="X11" s="2386"/>
      <c r="Y11" s="2387"/>
      <c r="Z11" s="2387"/>
      <c r="AA11" s="2387"/>
      <c r="AB11" s="2387"/>
      <c r="AC11" s="2387"/>
      <c r="AD11" s="2387"/>
      <c r="AE11" s="2387"/>
      <c r="AF11" s="2387"/>
      <c r="AG11" s="2387"/>
      <c r="AH11" s="2387"/>
      <c r="AI11" s="2387"/>
      <c r="AJ11" s="2387"/>
      <c r="AK11" s="2387"/>
      <c r="AL11" s="2387"/>
      <c r="AM11" s="2388"/>
      <c r="AN11" s="770"/>
      <c r="AO11" s="2428"/>
      <c r="AP11" s="805"/>
      <c r="AQ11" s="2345"/>
      <c r="AR11" s="2346"/>
      <c r="AS11" s="2346"/>
      <c r="AT11" s="2346"/>
      <c r="AU11" s="2346"/>
      <c r="AV11" s="2346"/>
      <c r="AW11" s="2346"/>
      <c r="AX11" s="2346"/>
      <c r="AY11" s="2346"/>
      <c r="AZ11" s="2346"/>
      <c r="BA11" s="2346"/>
      <c r="BB11" s="2347"/>
      <c r="BC11" s="2345"/>
      <c r="BD11" s="2346"/>
      <c r="BE11" s="2346"/>
      <c r="BF11" s="2346"/>
      <c r="BG11" s="2346"/>
      <c r="BH11" s="2346"/>
      <c r="BI11" s="2346"/>
      <c r="BJ11" s="2346"/>
      <c r="BK11" s="2346"/>
      <c r="BL11" s="2346"/>
      <c r="BM11" s="2346"/>
      <c r="BN11" s="2348"/>
      <c r="BO11" s="2345"/>
      <c r="BP11" s="2346"/>
      <c r="BQ11" s="2346"/>
      <c r="BR11" s="2346"/>
      <c r="BS11" s="2346"/>
      <c r="BT11" s="2346"/>
      <c r="BU11" s="2346"/>
      <c r="BV11" s="2346"/>
      <c r="BW11" s="2346"/>
      <c r="BX11" s="2346"/>
      <c r="BY11" s="2346"/>
      <c r="BZ11" s="2348"/>
      <c r="CA11" s="2517"/>
      <c r="CD11" s="721"/>
      <c r="CP11" s="721"/>
      <c r="DB11" s="721"/>
      <c r="DP11" s="809" t="s">
        <v>1107</v>
      </c>
      <c r="DQ11" s="811">
        <f>COUNTA($E$26:$S$37)</f>
        <v>1</v>
      </c>
      <c r="DR11" s="803"/>
      <c r="DS11" s="809"/>
      <c r="DT11" s="808">
        <f>$CK$30</f>
        <v>0</v>
      </c>
      <c r="DW11" s="812">
        <f>CK28</f>
        <v>0</v>
      </c>
      <c r="DX11" s="803"/>
      <c r="DY11" s="809"/>
      <c r="DZ11" s="810">
        <f>DQ11-DW11</f>
        <v>1</v>
      </c>
      <c r="ED11" s="808">
        <f ca="1">IF(OR(PLANS!$A$1=32, OBJECTIVES!$CC$9=0),MISSIONS!$DZ$11,0)</f>
        <v>1</v>
      </c>
    </row>
    <row r="12" spans="1:134" ht="17.100000000000001" customHeight="1" x14ac:dyDescent="0.15">
      <c r="A12" s="616"/>
      <c r="B12" s="2398"/>
      <c r="C12" s="2399"/>
      <c r="D12" s="2426" t="s">
        <v>1275</v>
      </c>
      <c r="E12" s="2405"/>
      <c r="F12" s="2405"/>
      <c r="G12" s="2405"/>
      <c r="H12" s="2405"/>
      <c r="I12" s="2405"/>
      <c r="J12" s="2405"/>
      <c r="K12" s="2405"/>
      <c r="L12" s="2405"/>
      <c r="M12" s="2405"/>
      <c r="N12" s="2405"/>
      <c r="O12" s="2405"/>
      <c r="P12" s="2405"/>
      <c r="Q12" s="2405"/>
      <c r="R12" s="2405"/>
      <c r="S12" s="2405"/>
      <c r="T12" s="771"/>
      <c r="U12" s="2409"/>
      <c r="V12" s="2410"/>
      <c r="W12" s="2423" t="s">
        <v>89</v>
      </c>
      <c r="X12" s="2359"/>
      <c r="Y12" s="2360"/>
      <c r="Z12" s="2360"/>
      <c r="AA12" s="2360"/>
      <c r="AB12" s="2360"/>
      <c r="AC12" s="2360"/>
      <c r="AD12" s="2360"/>
      <c r="AE12" s="2360"/>
      <c r="AF12" s="2360"/>
      <c r="AG12" s="2360"/>
      <c r="AH12" s="2360"/>
      <c r="AI12" s="2360"/>
      <c r="AJ12" s="2360"/>
      <c r="AK12" s="2360"/>
      <c r="AL12" s="2360"/>
      <c r="AM12" s="2361"/>
      <c r="AN12" s="771"/>
      <c r="AO12" s="2428"/>
      <c r="AP12" s="807"/>
      <c r="AQ12" s="2344" t="str">
        <f t="shared" ref="AQ12" si="9">$BM$43&amp;$CA12</f>
        <v>O5</v>
      </c>
      <c r="AR12" s="2346"/>
      <c r="AS12" s="2346"/>
      <c r="AT12" s="2346"/>
      <c r="AU12" s="2346"/>
      <c r="AV12" s="2346"/>
      <c r="AW12" s="2346"/>
      <c r="AX12" s="2346"/>
      <c r="AY12" s="2346"/>
      <c r="AZ12" s="2346"/>
      <c r="BA12" s="2346"/>
      <c r="BB12" s="2347"/>
      <c r="BC12" s="2344" t="str">
        <f t="shared" ref="BC12" si="10">$BM$51&amp;$CA12</f>
        <v>F5</v>
      </c>
      <c r="BD12" s="2346"/>
      <c r="BE12" s="2346"/>
      <c r="BF12" s="2346"/>
      <c r="BG12" s="2346"/>
      <c r="BH12" s="2346"/>
      <c r="BI12" s="2346"/>
      <c r="BJ12" s="2346"/>
      <c r="BK12" s="2346"/>
      <c r="BL12" s="2346"/>
      <c r="BM12" s="2346"/>
      <c r="BN12" s="2348"/>
      <c r="BO12" s="2344" t="str">
        <f t="shared" ref="BO12" si="11">$BM$59&amp;$CA12</f>
        <v>E5</v>
      </c>
      <c r="BP12" s="2346"/>
      <c r="BQ12" s="2346"/>
      <c r="BR12" s="2346"/>
      <c r="BS12" s="2346"/>
      <c r="BT12" s="2346"/>
      <c r="BU12" s="2346"/>
      <c r="BV12" s="2346"/>
      <c r="BW12" s="2346"/>
      <c r="BX12" s="2346"/>
      <c r="BY12" s="2346"/>
      <c r="BZ12" s="2348"/>
      <c r="CA12" s="2517">
        <v>5</v>
      </c>
      <c r="CD12" s="796">
        <f ca="1">IF(AND(T13=$A$1,T12=100%),1,0)</f>
        <v>0</v>
      </c>
      <c r="CE12" s="797">
        <f ca="1">IF(AND(T13=$A$1,T12&gt;0%),1,0)</f>
        <v>0</v>
      </c>
      <c r="CP12" s="796">
        <f>IF(AN12=100%,1,0)</f>
        <v>0</v>
      </c>
      <c r="CQ12" s="797">
        <f>IF(AN12&gt;0%,1,0)</f>
        <v>0</v>
      </c>
      <c r="DB12" s="796">
        <f ca="1">IF(AND(X12&lt;&gt;"",AN13&lt;&gt;"",AO12="",AN12&lt;&gt;100%,AN13&lt;PLANS!$A$1),1,0)</f>
        <v>0</v>
      </c>
      <c r="DP12" s="803"/>
      <c r="DQ12" s="803"/>
      <c r="DR12" s="803"/>
      <c r="DS12" s="803"/>
      <c r="DT12" s="803"/>
      <c r="DW12" s="813"/>
      <c r="DX12" s="803"/>
      <c r="DY12" s="803"/>
      <c r="DZ12" s="803"/>
    </row>
    <row r="13" spans="1:134" ht="17.100000000000001" customHeight="1" thickBot="1" x14ac:dyDescent="0.2">
      <c r="A13" s="616"/>
      <c r="B13" s="2401"/>
      <c r="C13" s="2402"/>
      <c r="D13" s="2404"/>
      <c r="E13" s="2406"/>
      <c r="F13" s="2406"/>
      <c r="G13" s="2406"/>
      <c r="H13" s="2406"/>
      <c r="I13" s="2406"/>
      <c r="J13" s="2406"/>
      <c r="K13" s="2406"/>
      <c r="L13" s="2406"/>
      <c r="M13" s="2406"/>
      <c r="N13" s="2406"/>
      <c r="O13" s="2406"/>
      <c r="P13" s="2406"/>
      <c r="Q13" s="2406"/>
      <c r="R13" s="2406"/>
      <c r="S13" s="2406"/>
      <c r="T13" s="769"/>
      <c r="U13" s="2411"/>
      <c r="V13" s="2412"/>
      <c r="W13" s="2430"/>
      <c r="X13" s="2431"/>
      <c r="Y13" s="2432"/>
      <c r="Z13" s="2432"/>
      <c r="AA13" s="2432"/>
      <c r="AB13" s="2432"/>
      <c r="AC13" s="2432"/>
      <c r="AD13" s="2432"/>
      <c r="AE13" s="2432"/>
      <c r="AF13" s="2432"/>
      <c r="AG13" s="2432"/>
      <c r="AH13" s="2432"/>
      <c r="AI13" s="2432"/>
      <c r="AJ13" s="2432"/>
      <c r="AK13" s="2432"/>
      <c r="AL13" s="2432"/>
      <c r="AM13" s="2433"/>
      <c r="AN13" s="770"/>
      <c r="AO13" s="2428"/>
      <c r="AP13" s="805"/>
      <c r="AQ13" s="2345"/>
      <c r="AR13" s="2346"/>
      <c r="AS13" s="2346"/>
      <c r="AT13" s="2346"/>
      <c r="AU13" s="2346"/>
      <c r="AV13" s="2346"/>
      <c r="AW13" s="2346"/>
      <c r="AX13" s="2346"/>
      <c r="AY13" s="2346"/>
      <c r="AZ13" s="2346"/>
      <c r="BA13" s="2346"/>
      <c r="BB13" s="2347"/>
      <c r="BC13" s="2345"/>
      <c r="BD13" s="2346"/>
      <c r="BE13" s="2346"/>
      <c r="BF13" s="2346"/>
      <c r="BG13" s="2346"/>
      <c r="BH13" s="2346"/>
      <c r="BI13" s="2346"/>
      <c r="BJ13" s="2346"/>
      <c r="BK13" s="2346"/>
      <c r="BL13" s="2346"/>
      <c r="BM13" s="2346"/>
      <c r="BN13" s="2348"/>
      <c r="BO13" s="2345"/>
      <c r="BP13" s="2346"/>
      <c r="BQ13" s="2346"/>
      <c r="BR13" s="2346"/>
      <c r="BS13" s="2346"/>
      <c r="BT13" s="2346"/>
      <c r="BU13" s="2346"/>
      <c r="BV13" s="2346"/>
      <c r="BW13" s="2346"/>
      <c r="BX13" s="2346"/>
      <c r="BY13" s="2346"/>
      <c r="BZ13" s="2348"/>
      <c r="CA13" s="2517"/>
      <c r="CC13" s="814" t="s">
        <v>1116</v>
      </c>
      <c r="CD13" s="721"/>
      <c r="CO13" s="814" t="s">
        <v>1116</v>
      </c>
      <c r="CP13" s="721"/>
      <c r="DA13" s="814" t="s">
        <v>1116</v>
      </c>
      <c r="DB13" s="721"/>
      <c r="DP13" s="803"/>
      <c r="DQ13" s="803"/>
      <c r="DR13" s="803"/>
      <c r="DS13" s="803"/>
      <c r="DT13" s="803"/>
      <c r="DW13" s="813"/>
      <c r="DX13" s="803"/>
      <c r="DY13" s="803"/>
      <c r="DZ13" s="803"/>
    </row>
    <row r="14" spans="1:134" ht="17.100000000000001" customHeight="1" x14ac:dyDescent="0.15">
      <c r="A14" s="815"/>
      <c r="B14" s="2396" t="s">
        <v>1110</v>
      </c>
      <c r="C14" s="2397"/>
      <c r="D14" s="2403" t="s">
        <v>1276</v>
      </c>
      <c r="E14" s="2453" t="s">
        <v>1519</v>
      </c>
      <c r="F14" s="2453"/>
      <c r="G14" s="2453"/>
      <c r="H14" s="2453"/>
      <c r="I14" s="2453"/>
      <c r="J14" s="2453"/>
      <c r="K14" s="2453"/>
      <c r="L14" s="2453"/>
      <c r="M14" s="2453"/>
      <c r="N14" s="2453"/>
      <c r="O14" s="2453"/>
      <c r="P14" s="2453"/>
      <c r="Q14" s="2453"/>
      <c r="R14" s="2453"/>
      <c r="S14" s="2453"/>
      <c r="T14" s="768">
        <v>0</v>
      </c>
      <c r="U14" s="2407" t="s">
        <v>90</v>
      </c>
      <c r="V14" s="2408"/>
      <c r="W14" s="2436" t="s">
        <v>91</v>
      </c>
      <c r="X14" s="2437" t="s">
        <v>1519</v>
      </c>
      <c r="Y14" s="2438"/>
      <c r="Z14" s="2438"/>
      <c r="AA14" s="2438"/>
      <c r="AB14" s="2438"/>
      <c r="AC14" s="2438"/>
      <c r="AD14" s="2438"/>
      <c r="AE14" s="2438"/>
      <c r="AF14" s="2438"/>
      <c r="AG14" s="2438"/>
      <c r="AH14" s="2438"/>
      <c r="AI14" s="2438"/>
      <c r="AJ14" s="2438"/>
      <c r="AK14" s="2438"/>
      <c r="AL14" s="2438"/>
      <c r="AM14" s="2439"/>
      <c r="AN14" s="773">
        <v>0</v>
      </c>
      <c r="AO14" s="2428"/>
      <c r="AP14" s="807"/>
      <c r="AQ14" s="2344" t="str">
        <f t="shared" ref="AQ14" si="12">$BM$43&amp;$CA14</f>
        <v>O6</v>
      </c>
      <c r="AR14" s="2346"/>
      <c r="AS14" s="2346"/>
      <c r="AT14" s="2346"/>
      <c r="AU14" s="2346"/>
      <c r="AV14" s="2346"/>
      <c r="AW14" s="2346"/>
      <c r="AX14" s="2346"/>
      <c r="AY14" s="2346"/>
      <c r="AZ14" s="2346"/>
      <c r="BA14" s="2346"/>
      <c r="BB14" s="2347"/>
      <c r="BC14" s="2344" t="str">
        <f t="shared" ref="BC14" si="13">$BM$51&amp;$CA14</f>
        <v>F6</v>
      </c>
      <c r="BD14" s="2346"/>
      <c r="BE14" s="2346"/>
      <c r="BF14" s="2346"/>
      <c r="BG14" s="2346"/>
      <c r="BH14" s="2346"/>
      <c r="BI14" s="2346"/>
      <c r="BJ14" s="2346"/>
      <c r="BK14" s="2346"/>
      <c r="BL14" s="2346"/>
      <c r="BM14" s="2346"/>
      <c r="BN14" s="2348"/>
      <c r="BO14" s="2344" t="str">
        <f t="shared" ref="BO14" si="14">$BM$59&amp;$CA14</f>
        <v>E6</v>
      </c>
      <c r="BP14" s="2346"/>
      <c r="BQ14" s="2346"/>
      <c r="BR14" s="2346"/>
      <c r="BS14" s="2346"/>
      <c r="BT14" s="2346"/>
      <c r="BU14" s="2346"/>
      <c r="BV14" s="2346"/>
      <c r="BW14" s="2346"/>
      <c r="BX14" s="2346"/>
      <c r="BY14" s="2346"/>
      <c r="BZ14" s="2348"/>
      <c r="CA14" s="2517">
        <v>6</v>
      </c>
      <c r="CD14" s="796">
        <f ca="1">IF(AND(T15=$U$3,T14=100%),1,0)</f>
        <v>0</v>
      </c>
      <c r="CE14" s="797">
        <f ca="1">IF(AND(T15=$U$3,T14&gt;0%),1,0)</f>
        <v>0</v>
      </c>
      <c r="CL14" s="798" t="s">
        <v>1114</v>
      </c>
      <c r="CP14" s="796">
        <f>IF(AN14=100%,1,0)</f>
        <v>0</v>
      </c>
      <c r="CQ14" s="797">
        <f>IF(AN14&gt;0%,1,0)</f>
        <v>0</v>
      </c>
      <c r="CX14" s="798" t="s">
        <v>1118</v>
      </c>
      <c r="DB14" s="796">
        <f ca="1">IF(AND(X14&lt;&gt;"",AN15&lt;&gt;"",AO14="",AN14&lt;&gt;100%,AN15&lt;PLANS!$A$1),1,0)</f>
        <v>0</v>
      </c>
      <c r="DJ14" s="798" t="s">
        <v>1133</v>
      </c>
      <c r="DP14" s="809" t="s">
        <v>1108</v>
      </c>
      <c r="DQ14" s="811">
        <f>COUNTA($X$4:$AM$13)-DR14</f>
        <v>1</v>
      </c>
      <c r="DR14" s="797">
        <f>COUNTA($AO$4:$AO$13)</f>
        <v>0</v>
      </c>
      <c r="DS14" s="809"/>
      <c r="DT14" s="808">
        <f>$CW$8</f>
        <v>0</v>
      </c>
      <c r="DW14" s="812">
        <f>CW6</f>
        <v>0</v>
      </c>
      <c r="DX14" s="803"/>
      <c r="DY14" s="809"/>
      <c r="DZ14" s="810">
        <f>DQ14-DW14</f>
        <v>1</v>
      </c>
      <c r="ED14" s="808">
        <f ca="1">DI6</f>
        <v>1</v>
      </c>
    </row>
    <row r="15" spans="1:134" ht="17.100000000000001" customHeight="1" x14ac:dyDescent="0.15">
      <c r="A15" s="816">
        <f>_xlfn.IFS(
T15="wk1", PLANS!$CE$4,
T15="wk2", PLANS!$CE$10,
T15="wk3", PLANS!$CE$16,
T15="wk4", PLANS!$CE$22,
T15="wk5", PLANS!$CE$28,
T15="wk6", PLANS!$CE$34,
TRUE,"")</f>
        <v>7</v>
      </c>
      <c r="B15" s="2398"/>
      <c r="C15" s="2399"/>
      <c r="D15" s="2404"/>
      <c r="E15" s="2422"/>
      <c r="F15" s="2422"/>
      <c r="G15" s="2422"/>
      <c r="H15" s="2422"/>
      <c r="I15" s="2422"/>
      <c r="J15" s="2422"/>
      <c r="K15" s="2422"/>
      <c r="L15" s="2422"/>
      <c r="M15" s="2422"/>
      <c r="N15" s="2422"/>
      <c r="O15" s="2422"/>
      <c r="P15" s="2422"/>
      <c r="Q15" s="2422"/>
      <c r="R15" s="2422"/>
      <c r="S15" s="2422"/>
      <c r="T15" s="774" t="s">
        <v>1520</v>
      </c>
      <c r="U15" s="2409"/>
      <c r="V15" s="2410"/>
      <c r="W15" s="2414"/>
      <c r="X15" s="2386"/>
      <c r="Y15" s="2387"/>
      <c r="Z15" s="2387"/>
      <c r="AA15" s="2387"/>
      <c r="AB15" s="2387"/>
      <c r="AC15" s="2387"/>
      <c r="AD15" s="2387"/>
      <c r="AE15" s="2387"/>
      <c r="AF15" s="2387"/>
      <c r="AG15" s="2387"/>
      <c r="AH15" s="2387"/>
      <c r="AI15" s="2387"/>
      <c r="AJ15" s="2387"/>
      <c r="AK15" s="2387"/>
      <c r="AL15" s="2387"/>
      <c r="AM15" s="2388"/>
      <c r="AN15" s="770"/>
      <c r="AO15" s="2428"/>
      <c r="AP15" s="805"/>
      <c r="AQ15" s="2345"/>
      <c r="AR15" s="2346"/>
      <c r="AS15" s="2346"/>
      <c r="AT15" s="2346"/>
      <c r="AU15" s="2346"/>
      <c r="AV15" s="2346"/>
      <c r="AW15" s="2346"/>
      <c r="AX15" s="2346"/>
      <c r="AY15" s="2346"/>
      <c r="AZ15" s="2346"/>
      <c r="BA15" s="2346"/>
      <c r="BB15" s="2347"/>
      <c r="BC15" s="2345"/>
      <c r="BD15" s="2346"/>
      <c r="BE15" s="2346"/>
      <c r="BF15" s="2346"/>
      <c r="BG15" s="2346"/>
      <c r="BH15" s="2346"/>
      <c r="BI15" s="2346"/>
      <c r="BJ15" s="2346"/>
      <c r="BK15" s="2346"/>
      <c r="BL15" s="2346"/>
      <c r="BM15" s="2346"/>
      <c r="BN15" s="2348"/>
      <c r="BO15" s="2345"/>
      <c r="BP15" s="2346"/>
      <c r="BQ15" s="2346"/>
      <c r="BR15" s="2346"/>
      <c r="BS15" s="2346"/>
      <c r="BT15" s="2346"/>
      <c r="BU15" s="2346"/>
      <c r="BV15" s="2346"/>
      <c r="BW15" s="2346"/>
      <c r="BX15" s="2346"/>
      <c r="BY15" s="2346"/>
      <c r="BZ15" s="2348"/>
      <c r="CA15" s="2517"/>
      <c r="CD15" s="721"/>
      <c r="CP15" s="721"/>
      <c r="DB15" s="721"/>
      <c r="DP15" s="803"/>
      <c r="DQ15" s="803"/>
      <c r="DR15" s="721"/>
      <c r="DS15" s="803"/>
      <c r="DT15" s="803"/>
      <c r="DW15" s="813"/>
      <c r="DX15" s="803"/>
      <c r="DY15" s="803"/>
      <c r="DZ15" s="803"/>
      <c r="ED15" s="803"/>
    </row>
    <row r="16" spans="1:134" ht="17.100000000000001" customHeight="1" x14ac:dyDescent="0.15">
      <c r="A16" s="816"/>
      <c r="B16" s="2398"/>
      <c r="C16" s="2399"/>
      <c r="D16" s="2426" t="s">
        <v>1277</v>
      </c>
      <c r="E16" s="2422"/>
      <c r="F16" s="2422"/>
      <c r="G16" s="2422"/>
      <c r="H16" s="2422"/>
      <c r="I16" s="2422"/>
      <c r="J16" s="2422"/>
      <c r="K16" s="2422"/>
      <c r="L16" s="2422"/>
      <c r="M16" s="2422"/>
      <c r="N16" s="2422"/>
      <c r="O16" s="2422"/>
      <c r="P16" s="2422"/>
      <c r="Q16" s="2422"/>
      <c r="R16" s="2422"/>
      <c r="S16" s="2422"/>
      <c r="T16" s="771"/>
      <c r="U16" s="2409"/>
      <c r="V16" s="2410"/>
      <c r="W16" s="2423" t="s">
        <v>93</v>
      </c>
      <c r="X16" s="2359"/>
      <c r="Y16" s="2360"/>
      <c r="Z16" s="2360"/>
      <c r="AA16" s="2360"/>
      <c r="AB16" s="2360"/>
      <c r="AC16" s="2360"/>
      <c r="AD16" s="2360"/>
      <c r="AE16" s="2360"/>
      <c r="AF16" s="2360"/>
      <c r="AG16" s="2360"/>
      <c r="AH16" s="2360"/>
      <c r="AI16" s="2360"/>
      <c r="AJ16" s="2360"/>
      <c r="AK16" s="2360"/>
      <c r="AL16" s="2360"/>
      <c r="AM16" s="2361"/>
      <c r="AN16" s="771"/>
      <c r="AO16" s="2428"/>
      <c r="AP16" s="807"/>
      <c r="AQ16" s="2344" t="str">
        <f t="shared" ref="AQ16" si="15">$BM$43&amp;$CA16</f>
        <v>O7</v>
      </c>
      <c r="AR16" s="2346"/>
      <c r="AS16" s="2346"/>
      <c r="AT16" s="2346"/>
      <c r="AU16" s="2346"/>
      <c r="AV16" s="2346"/>
      <c r="AW16" s="2346"/>
      <c r="AX16" s="2346"/>
      <c r="AY16" s="2346"/>
      <c r="AZ16" s="2346"/>
      <c r="BA16" s="2346"/>
      <c r="BB16" s="2347"/>
      <c r="BC16" s="2344" t="str">
        <f t="shared" ref="BC16" si="16">$BM$51&amp;$CA16</f>
        <v>F7</v>
      </c>
      <c r="BD16" s="2346"/>
      <c r="BE16" s="2346"/>
      <c r="BF16" s="2346"/>
      <c r="BG16" s="2346"/>
      <c r="BH16" s="2346"/>
      <c r="BI16" s="2346"/>
      <c r="BJ16" s="2346"/>
      <c r="BK16" s="2346"/>
      <c r="BL16" s="2346"/>
      <c r="BM16" s="2346"/>
      <c r="BN16" s="2348"/>
      <c r="BO16" s="2344" t="str">
        <f t="shared" ref="BO16" si="17">$BM$59&amp;$CA16</f>
        <v>E7</v>
      </c>
      <c r="BP16" s="2346"/>
      <c r="BQ16" s="2346"/>
      <c r="BR16" s="2346"/>
      <c r="BS16" s="2346"/>
      <c r="BT16" s="2346"/>
      <c r="BU16" s="2346"/>
      <c r="BV16" s="2346"/>
      <c r="BW16" s="2346"/>
      <c r="BX16" s="2346"/>
      <c r="BY16" s="2346"/>
      <c r="BZ16" s="2348"/>
      <c r="CA16" s="2517">
        <v>7</v>
      </c>
      <c r="CD16" s="796">
        <f ca="1">IF(AND(T17=$U$3,T16=100%),1,0)</f>
        <v>0</v>
      </c>
      <c r="CE16" s="797">
        <f ca="1">IF(AND(T17=$U$3,T16&gt;0%),1,0)</f>
        <v>0</v>
      </c>
      <c r="CJ16" s="806" t="s">
        <v>1184</v>
      </c>
      <c r="CK16" s="808">
        <f ca="1">SUM(CD14:CD24)</f>
        <v>0</v>
      </c>
      <c r="CP16" s="796">
        <f>IF(AN16=100%,1,0)</f>
        <v>0</v>
      </c>
      <c r="CQ16" s="797">
        <f>IF(AN16&gt;0%,1,0)</f>
        <v>0</v>
      </c>
      <c r="CV16" s="806" t="s">
        <v>1184</v>
      </c>
      <c r="CW16" s="808">
        <f>SUM(CP14:CP24)</f>
        <v>0</v>
      </c>
      <c r="DB16" s="796">
        <f ca="1">IF(AND(X16&lt;&gt;"",AN17&lt;&gt;"",AO16="",AN16&lt;&gt;100%,AN17&lt;PLANS!$A$1),1,0)</f>
        <v>0</v>
      </c>
      <c r="DH16" s="806" t="s">
        <v>935</v>
      </c>
      <c r="DI16" s="808">
        <f ca="1">SUM(DB14:DB24)</f>
        <v>0</v>
      </c>
      <c r="DP16" s="809" t="s">
        <v>1109</v>
      </c>
      <c r="DQ16" s="811">
        <f>COUNTA($X$14:$AM$25)-DR16</f>
        <v>1</v>
      </c>
      <c r="DR16" s="797">
        <f>COUNTA($AO$14:$AO$25)</f>
        <v>0</v>
      </c>
      <c r="DS16" s="809"/>
      <c r="DT16" s="808">
        <f>$CW$18</f>
        <v>0</v>
      </c>
      <c r="DW16" s="812">
        <f>CW16</f>
        <v>0</v>
      </c>
      <c r="DX16" s="803"/>
      <c r="DY16" s="809"/>
      <c r="DZ16" s="810">
        <f>DQ16-DW16</f>
        <v>1</v>
      </c>
      <c r="ED16" s="808">
        <f ca="1">DI16</f>
        <v>0</v>
      </c>
    </row>
    <row r="17" spans="1:134" ht="17.100000000000001" customHeight="1" x14ac:dyDescent="0.15">
      <c r="A17" s="816" t="str">
        <f>_xlfn.IFS(
T17="wk1", PLANS!$CE$4,
T17="wk2", PLANS!$CE$10,
T17="wk3", PLANS!$CE$16,
T17="wk4", PLANS!$CE$22,
T17="wk5", PLANS!$CE$28,
T17="wk6", PLANS!$CE$34,
TRUE,"")</f>
        <v/>
      </c>
      <c r="B17" s="2398"/>
      <c r="C17" s="2399"/>
      <c r="D17" s="2427"/>
      <c r="E17" s="2422"/>
      <c r="F17" s="2422"/>
      <c r="G17" s="2422"/>
      <c r="H17" s="2422"/>
      <c r="I17" s="2422"/>
      <c r="J17" s="2422"/>
      <c r="K17" s="2422"/>
      <c r="L17" s="2422"/>
      <c r="M17" s="2422"/>
      <c r="N17" s="2422"/>
      <c r="O17" s="2422"/>
      <c r="P17" s="2422"/>
      <c r="Q17" s="2422"/>
      <c r="R17" s="2422"/>
      <c r="S17" s="2422"/>
      <c r="T17" s="775"/>
      <c r="U17" s="2409"/>
      <c r="V17" s="2410"/>
      <c r="W17" s="2414"/>
      <c r="X17" s="2386"/>
      <c r="Y17" s="2387"/>
      <c r="Z17" s="2387"/>
      <c r="AA17" s="2387"/>
      <c r="AB17" s="2387"/>
      <c r="AC17" s="2387"/>
      <c r="AD17" s="2387"/>
      <c r="AE17" s="2387"/>
      <c r="AF17" s="2387"/>
      <c r="AG17" s="2387"/>
      <c r="AH17" s="2387"/>
      <c r="AI17" s="2387"/>
      <c r="AJ17" s="2387"/>
      <c r="AK17" s="2387"/>
      <c r="AL17" s="2387"/>
      <c r="AM17" s="2388"/>
      <c r="AN17" s="770"/>
      <c r="AO17" s="2428"/>
      <c r="AP17" s="805"/>
      <c r="AQ17" s="2345"/>
      <c r="AR17" s="2346"/>
      <c r="AS17" s="2346"/>
      <c r="AT17" s="2346"/>
      <c r="AU17" s="2346"/>
      <c r="AV17" s="2346"/>
      <c r="AW17" s="2346"/>
      <c r="AX17" s="2346"/>
      <c r="AY17" s="2346"/>
      <c r="AZ17" s="2346"/>
      <c r="BA17" s="2346"/>
      <c r="BB17" s="2347"/>
      <c r="BC17" s="2345"/>
      <c r="BD17" s="2346"/>
      <c r="BE17" s="2346"/>
      <c r="BF17" s="2346"/>
      <c r="BG17" s="2346"/>
      <c r="BH17" s="2346"/>
      <c r="BI17" s="2346"/>
      <c r="BJ17" s="2346"/>
      <c r="BK17" s="2346"/>
      <c r="BL17" s="2346"/>
      <c r="BM17" s="2346"/>
      <c r="BN17" s="2348"/>
      <c r="BO17" s="2345"/>
      <c r="BP17" s="2346"/>
      <c r="BQ17" s="2346"/>
      <c r="BR17" s="2346"/>
      <c r="BS17" s="2346"/>
      <c r="BT17" s="2346"/>
      <c r="BU17" s="2346"/>
      <c r="BV17" s="2346"/>
      <c r="BW17" s="2346"/>
      <c r="BX17" s="2346"/>
      <c r="BY17" s="2346"/>
      <c r="BZ17" s="2348"/>
      <c r="CA17" s="2517"/>
      <c r="CD17" s="721"/>
      <c r="CP17" s="721"/>
      <c r="DB17" s="721"/>
      <c r="DP17" s="803"/>
      <c r="DQ17" s="803"/>
      <c r="DR17" s="721"/>
      <c r="DS17" s="803"/>
      <c r="DT17" s="803"/>
      <c r="DW17" s="813"/>
      <c r="DX17" s="803"/>
      <c r="DY17" s="803"/>
      <c r="DZ17" s="803"/>
      <c r="ED17" s="803"/>
    </row>
    <row r="18" spans="1:134" ht="17.100000000000001" customHeight="1" x14ac:dyDescent="0.15">
      <c r="A18" s="816"/>
      <c r="B18" s="2398"/>
      <c r="C18" s="2399"/>
      <c r="D18" s="2426" t="s">
        <v>1278</v>
      </c>
      <c r="E18" s="2422"/>
      <c r="F18" s="2422"/>
      <c r="G18" s="2422"/>
      <c r="H18" s="2422"/>
      <c r="I18" s="2422"/>
      <c r="J18" s="2422"/>
      <c r="K18" s="2422"/>
      <c r="L18" s="2422"/>
      <c r="M18" s="2422"/>
      <c r="N18" s="2422"/>
      <c r="O18" s="2422"/>
      <c r="P18" s="2422"/>
      <c r="Q18" s="2422"/>
      <c r="R18" s="2422"/>
      <c r="S18" s="2422"/>
      <c r="T18" s="771"/>
      <c r="U18" s="2409"/>
      <c r="V18" s="2410"/>
      <c r="W18" s="2423" t="s">
        <v>94</v>
      </c>
      <c r="X18" s="2359"/>
      <c r="Y18" s="2360"/>
      <c r="Z18" s="2360"/>
      <c r="AA18" s="2360"/>
      <c r="AB18" s="2360"/>
      <c r="AC18" s="2360"/>
      <c r="AD18" s="2360"/>
      <c r="AE18" s="2360"/>
      <c r="AF18" s="2360"/>
      <c r="AG18" s="2360"/>
      <c r="AH18" s="2360"/>
      <c r="AI18" s="2360"/>
      <c r="AJ18" s="2360"/>
      <c r="AK18" s="2360"/>
      <c r="AL18" s="2360"/>
      <c r="AM18" s="2361"/>
      <c r="AN18" s="771"/>
      <c r="AO18" s="2428"/>
      <c r="AP18" s="807"/>
      <c r="AQ18" s="2344" t="str">
        <f t="shared" ref="AQ18" si="18">$BM$43&amp;$CA18</f>
        <v>O8</v>
      </c>
      <c r="AR18" s="2346"/>
      <c r="AS18" s="2346"/>
      <c r="AT18" s="2346"/>
      <c r="AU18" s="2346"/>
      <c r="AV18" s="2346"/>
      <c r="AW18" s="2346"/>
      <c r="AX18" s="2346"/>
      <c r="AY18" s="2346"/>
      <c r="AZ18" s="2346"/>
      <c r="BA18" s="2346"/>
      <c r="BB18" s="2347"/>
      <c r="BC18" s="2344" t="str">
        <f t="shared" ref="BC18" si="19">$BM$51&amp;$CA18</f>
        <v>F8</v>
      </c>
      <c r="BD18" s="2346"/>
      <c r="BE18" s="2346"/>
      <c r="BF18" s="2346"/>
      <c r="BG18" s="2346"/>
      <c r="BH18" s="2346"/>
      <c r="BI18" s="2346"/>
      <c r="BJ18" s="2346"/>
      <c r="BK18" s="2346"/>
      <c r="BL18" s="2346"/>
      <c r="BM18" s="2346"/>
      <c r="BN18" s="2348"/>
      <c r="BO18" s="2344" t="str">
        <f t="shared" ref="BO18" si="20">$BM$59&amp;$CA18</f>
        <v>E8</v>
      </c>
      <c r="BP18" s="2346"/>
      <c r="BQ18" s="2346"/>
      <c r="BR18" s="2346"/>
      <c r="BS18" s="2346"/>
      <c r="BT18" s="2346"/>
      <c r="BU18" s="2346"/>
      <c r="BV18" s="2346"/>
      <c r="BW18" s="2346"/>
      <c r="BX18" s="2346"/>
      <c r="BY18" s="2346"/>
      <c r="BZ18" s="2348"/>
      <c r="CA18" s="2517">
        <v>8</v>
      </c>
      <c r="CD18" s="796">
        <f ca="1">IF(AND(T19=$U$3,T18=100%),1,0)</f>
        <v>0</v>
      </c>
      <c r="CE18" s="797">
        <f ca="1">IF(AND(T19=$U$3,T18&gt;0%),1,0)</f>
        <v>0</v>
      </c>
      <c r="CJ18" s="806" t="s">
        <v>1183</v>
      </c>
      <c r="CK18" s="797">
        <f ca="1">SUM(CE14:CE22)</f>
        <v>0</v>
      </c>
      <c r="CP18" s="796">
        <f>IF(AN18=100%,1,0)</f>
        <v>0</v>
      </c>
      <c r="CQ18" s="797">
        <f>IF(AN18&gt;0%,1,0)</f>
        <v>0</v>
      </c>
      <c r="CV18" s="806" t="s">
        <v>1183</v>
      </c>
      <c r="CW18" s="797">
        <f>SUM(CQ14:CQ22)</f>
        <v>0</v>
      </c>
      <c r="DB18" s="796">
        <f ca="1">IF(AND(X18&lt;&gt;"",AN19&lt;&gt;"",AO18="",AN18&lt;&gt;100%,AN19&lt;PLANS!$A$1),1,0)</f>
        <v>0</v>
      </c>
      <c r="DP18" s="809" t="s">
        <v>1112</v>
      </c>
      <c r="DQ18" s="811">
        <f>COUNTA($X$26:$AM$37)-DR18</f>
        <v>0</v>
      </c>
      <c r="DR18" s="797">
        <f>COUNTA($AO$26:$AO$37)</f>
        <v>1</v>
      </c>
      <c r="DS18" s="809"/>
      <c r="DT18" s="808">
        <f>$CW$30</f>
        <v>0</v>
      </c>
      <c r="DW18" s="812">
        <f>CW28</f>
        <v>0</v>
      </c>
      <c r="DX18" s="803"/>
      <c r="DY18" s="809"/>
      <c r="DZ18" s="810">
        <f>DQ18-DW18</f>
        <v>0</v>
      </c>
      <c r="ED18" s="808">
        <f ca="1">DI28</f>
        <v>0</v>
      </c>
    </row>
    <row r="19" spans="1:134" ht="17.100000000000001" customHeight="1" thickBot="1" x14ac:dyDescent="0.2">
      <c r="A19" s="816" t="str">
        <f>_xlfn.IFS(
T19="wk1", PLANS!$CE$4,
T19="wk2", PLANS!$CE$10,
T19="wk3", PLANS!$CE$16,
T19="wk4", PLANS!$CE$22,
T19="wk5", PLANS!$CE$28,
T19="wk6", PLANS!$CE$34,
TRUE,"")</f>
        <v/>
      </c>
      <c r="B19" s="2398"/>
      <c r="C19" s="2399"/>
      <c r="D19" s="2427"/>
      <c r="E19" s="2422"/>
      <c r="F19" s="2422"/>
      <c r="G19" s="2422"/>
      <c r="H19" s="2422"/>
      <c r="I19" s="2422"/>
      <c r="J19" s="2422"/>
      <c r="K19" s="2422"/>
      <c r="L19" s="2422"/>
      <c r="M19" s="2422"/>
      <c r="N19" s="2422"/>
      <c r="O19" s="2422"/>
      <c r="P19" s="2422"/>
      <c r="Q19" s="2422"/>
      <c r="R19" s="2422"/>
      <c r="S19" s="2422"/>
      <c r="T19" s="775"/>
      <c r="U19" s="2409"/>
      <c r="V19" s="2410"/>
      <c r="W19" s="2414"/>
      <c r="X19" s="2386"/>
      <c r="Y19" s="2387"/>
      <c r="Z19" s="2387"/>
      <c r="AA19" s="2387"/>
      <c r="AB19" s="2387"/>
      <c r="AC19" s="2387"/>
      <c r="AD19" s="2387"/>
      <c r="AE19" s="2387"/>
      <c r="AF19" s="2387"/>
      <c r="AG19" s="2387"/>
      <c r="AH19" s="2387"/>
      <c r="AI19" s="2387"/>
      <c r="AJ19" s="2387"/>
      <c r="AK19" s="2387"/>
      <c r="AL19" s="2387"/>
      <c r="AM19" s="2388"/>
      <c r="AN19" s="770"/>
      <c r="AO19" s="2428"/>
      <c r="AP19" s="805"/>
      <c r="AQ19" s="2345"/>
      <c r="AR19" s="2346"/>
      <c r="AS19" s="2346"/>
      <c r="AT19" s="2346"/>
      <c r="AU19" s="2346"/>
      <c r="AV19" s="2346"/>
      <c r="AW19" s="2346"/>
      <c r="AX19" s="2346"/>
      <c r="AY19" s="2346"/>
      <c r="AZ19" s="2346"/>
      <c r="BA19" s="2346"/>
      <c r="BB19" s="2347"/>
      <c r="BC19" s="2345"/>
      <c r="BD19" s="2346"/>
      <c r="BE19" s="2346"/>
      <c r="BF19" s="2346"/>
      <c r="BG19" s="2346"/>
      <c r="BH19" s="2346"/>
      <c r="BI19" s="2346"/>
      <c r="BJ19" s="2346"/>
      <c r="BK19" s="2346"/>
      <c r="BL19" s="2346"/>
      <c r="BM19" s="2346"/>
      <c r="BN19" s="2348"/>
      <c r="BO19" s="2345"/>
      <c r="BP19" s="2346"/>
      <c r="BQ19" s="2346"/>
      <c r="BR19" s="2346"/>
      <c r="BS19" s="2346"/>
      <c r="BT19" s="2346"/>
      <c r="BU19" s="2346"/>
      <c r="BV19" s="2346"/>
      <c r="BW19" s="2346"/>
      <c r="BX19" s="2346"/>
      <c r="BY19" s="2346"/>
      <c r="BZ19" s="2348"/>
      <c r="CA19" s="2517"/>
      <c r="CD19" s="721"/>
      <c r="CP19" s="721"/>
      <c r="DB19" s="721"/>
    </row>
    <row r="20" spans="1:134" ht="17.100000000000001" customHeight="1" x14ac:dyDescent="0.15">
      <c r="A20" s="816"/>
      <c r="B20" s="2398"/>
      <c r="C20" s="2399"/>
      <c r="D20" s="2426" t="s">
        <v>1279</v>
      </c>
      <c r="E20" s="2422"/>
      <c r="F20" s="2422"/>
      <c r="G20" s="2422"/>
      <c r="H20" s="2422"/>
      <c r="I20" s="2422"/>
      <c r="J20" s="2422"/>
      <c r="K20" s="2422"/>
      <c r="L20" s="2422"/>
      <c r="M20" s="2422"/>
      <c r="N20" s="2422"/>
      <c r="O20" s="2422"/>
      <c r="P20" s="2422"/>
      <c r="Q20" s="2422"/>
      <c r="R20" s="2422"/>
      <c r="S20" s="2422"/>
      <c r="T20" s="771"/>
      <c r="U20" s="2409"/>
      <c r="V20" s="2410"/>
      <c r="W20" s="2423" t="s">
        <v>95</v>
      </c>
      <c r="X20" s="2359"/>
      <c r="Y20" s="2360"/>
      <c r="Z20" s="2360"/>
      <c r="AA20" s="2360"/>
      <c r="AB20" s="2360"/>
      <c r="AC20" s="2360"/>
      <c r="AD20" s="2360"/>
      <c r="AE20" s="2360"/>
      <c r="AF20" s="2360"/>
      <c r="AG20" s="2360"/>
      <c r="AH20" s="2360"/>
      <c r="AI20" s="2360"/>
      <c r="AJ20" s="2360"/>
      <c r="AK20" s="2360"/>
      <c r="AL20" s="2360"/>
      <c r="AM20" s="2361"/>
      <c r="AN20" s="771"/>
      <c r="AO20" s="2428"/>
      <c r="AP20" s="807"/>
      <c r="AQ20" s="2349" t="s">
        <v>1535</v>
      </c>
      <c r="AR20" s="2338" t="str">
        <f>$CJ$86</f>
        <v>T W O</v>
      </c>
      <c r="AS20" s="2339"/>
      <c r="AT20" s="2339"/>
      <c r="AU20" s="2339"/>
      <c r="AV20" s="2339"/>
      <c r="AW20" s="2339"/>
      <c r="AX20" s="2339"/>
      <c r="AY20" s="2339"/>
      <c r="AZ20" s="2339"/>
      <c r="BA20" s="2340"/>
      <c r="BB20" s="793"/>
      <c r="BC20" s="2349" t="s">
        <v>1537</v>
      </c>
      <c r="BD20" s="2338" t="str">
        <f>$CJ$94</f>
        <v>S I X</v>
      </c>
      <c r="BE20" s="2339"/>
      <c r="BF20" s="2339"/>
      <c r="BG20" s="2339"/>
      <c r="BH20" s="2339"/>
      <c r="BI20" s="2339"/>
      <c r="BJ20" s="2339"/>
      <c r="BK20" s="2339"/>
      <c r="BL20" s="2339"/>
      <c r="BM20" s="2340"/>
      <c r="BN20" s="793"/>
      <c r="BO20" s="2349" t="s">
        <v>1539</v>
      </c>
      <c r="BP20" s="2338" t="str">
        <f>$CJ$102</f>
        <v>Z E R O</v>
      </c>
      <c r="BQ20" s="2339"/>
      <c r="BR20" s="2339"/>
      <c r="BS20" s="2339"/>
      <c r="BT20" s="2339"/>
      <c r="BU20" s="2339"/>
      <c r="BV20" s="2339"/>
      <c r="BW20" s="2339"/>
      <c r="BX20" s="2339"/>
      <c r="BY20" s="2340"/>
      <c r="BZ20" s="793"/>
      <c r="CA20" s="817"/>
      <c r="CD20" s="796">
        <f ca="1">IF(AND(T21=$U$3,T20=100%),1,0)</f>
        <v>0</v>
      </c>
      <c r="CE20" s="797">
        <f ca="1">IF(AND(T21=$U$3,T20&gt;0%),1,0)</f>
        <v>0</v>
      </c>
      <c r="CP20" s="796">
        <f>IF(AN20=100%,1,0)</f>
        <v>0</v>
      </c>
      <c r="CQ20" s="797">
        <f>IF(AN20&gt;0%,1,0)</f>
        <v>0</v>
      </c>
      <c r="DB20" s="796">
        <f ca="1">IF(AND(X20&lt;&gt;"",AN21&lt;&gt;"",AO20="",AN20&lt;&gt;100%,AN21&lt;PLANS!$A$1),1,0)</f>
        <v>0</v>
      </c>
      <c r="DR20" s="798" t="s">
        <v>1123</v>
      </c>
    </row>
    <row r="21" spans="1:134" ht="17.100000000000001" customHeight="1" thickBot="1" x14ac:dyDescent="0.25">
      <c r="A21" s="816" t="str">
        <f>_xlfn.IFS(
T21="wk1", PLANS!$CE$4,
T21="wk2", PLANS!$CE$10,
T21="wk3", PLANS!$CE$16,
T21="wk4", PLANS!$CE$22,
T21="wk5", PLANS!$CE$28,
T21="wk6", PLANS!$CE$34,
TRUE,"")</f>
        <v/>
      </c>
      <c r="B21" s="2398"/>
      <c r="C21" s="2399"/>
      <c r="D21" s="2404"/>
      <c r="E21" s="2422"/>
      <c r="F21" s="2422"/>
      <c r="G21" s="2422"/>
      <c r="H21" s="2422"/>
      <c r="I21" s="2422"/>
      <c r="J21" s="2422"/>
      <c r="K21" s="2422"/>
      <c r="L21" s="2422"/>
      <c r="M21" s="2422"/>
      <c r="N21" s="2422"/>
      <c r="O21" s="2422"/>
      <c r="P21" s="2422"/>
      <c r="Q21" s="2422"/>
      <c r="R21" s="2422"/>
      <c r="S21" s="2422"/>
      <c r="T21" s="774"/>
      <c r="U21" s="2409"/>
      <c r="V21" s="2410"/>
      <c r="W21" s="2414"/>
      <c r="X21" s="2386"/>
      <c r="Y21" s="2387"/>
      <c r="Z21" s="2387"/>
      <c r="AA21" s="2387"/>
      <c r="AB21" s="2387"/>
      <c r="AC21" s="2387"/>
      <c r="AD21" s="2387"/>
      <c r="AE21" s="2387"/>
      <c r="AF21" s="2387"/>
      <c r="AG21" s="2387"/>
      <c r="AH21" s="2387"/>
      <c r="AI21" s="2387"/>
      <c r="AJ21" s="2387"/>
      <c r="AK21" s="2387"/>
      <c r="AL21" s="2387"/>
      <c r="AM21" s="2388"/>
      <c r="AN21" s="770"/>
      <c r="AO21" s="2428"/>
      <c r="AP21" s="805"/>
      <c r="AQ21" s="2350"/>
      <c r="AR21" s="2341"/>
      <c r="AS21" s="2342"/>
      <c r="AT21" s="2342"/>
      <c r="AU21" s="2342"/>
      <c r="AV21" s="2342"/>
      <c r="AW21" s="2342"/>
      <c r="AX21" s="2342"/>
      <c r="AY21" s="2342"/>
      <c r="AZ21" s="2342"/>
      <c r="BA21" s="2343"/>
      <c r="BB21" s="794"/>
      <c r="BC21" s="2350"/>
      <c r="BD21" s="2341"/>
      <c r="BE21" s="2342"/>
      <c r="BF21" s="2342"/>
      <c r="BG21" s="2342"/>
      <c r="BH21" s="2342"/>
      <c r="BI21" s="2342"/>
      <c r="BJ21" s="2342"/>
      <c r="BK21" s="2342"/>
      <c r="BL21" s="2342"/>
      <c r="BM21" s="2343"/>
      <c r="BN21" s="794"/>
      <c r="BO21" s="2350"/>
      <c r="BP21" s="2341"/>
      <c r="BQ21" s="2342"/>
      <c r="BR21" s="2342"/>
      <c r="BS21" s="2342"/>
      <c r="BT21" s="2342"/>
      <c r="BU21" s="2342"/>
      <c r="BV21" s="2342"/>
      <c r="BW21" s="2342"/>
      <c r="BX21" s="2342"/>
      <c r="BY21" s="2343"/>
      <c r="BZ21" s="794"/>
      <c r="CA21" s="817"/>
      <c r="CD21" s="721"/>
      <c r="CP21" s="721"/>
      <c r="DB21" s="721"/>
      <c r="DV21" s="818" t="s">
        <v>1121</v>
      </c>
      <c r="EC21" s="818" t="s">
        <v>1121</v>
      </c>
    </row>
    <row r="22" spans="1:134" ht="17.100000000000001" customHeight="1" x14ac:dyDescent="0.15">
      <c r="A22" s="816"/>
      <c r="B22" s="2398"/>
      <c r="C22" s="2399"/>
      <c r="D22" s="2426" t="s">
        <v>1280</v>
      </c>
      <c r="E22" s="2422"/>
      <c r="F22" s="2422"/>
      <c r="G22" s="2422"/>
      <c r="H22" s="2422"/>
      <c r="I22" s="2422"/>
      <c r="J22" s="2422"/>
      <c r="K22" s="2422"/>
      <c r="L22" s="2422"/>
      <c r="M22" s="2422"/>
      <c r="N22" s="2422"/>
      <c r="O22" s="2422"/>
      <c r="P22" s="2422"/>
      <c r="Q22" s="2422"/>
      <c r="R22" s="2422"/>
      <c r="S22" s="2422"/>
      <c r="T22" s="771"/>
      <c r="U22" s="2409"/>
      <c r="V22" s="2410"/>
      <c r="W22" s="2423" t="s">
        <v>96</v>
      </c>
      <c r="X22" s="2359"/>
      <c r="Y22" s="2360"/>
      <c r="Z22" s="2360"/>
      <c r="AA22" s="2360"/>
      <c r="AB22" s="2360"/>
      <c r="AC22" s="2360"/>
      <c r="AD22" s="2360"/>
      <c r="AE22" s="2360"/>
      <c r="AF22" s="2360"/>
      <c r="AG22" s="2360"/>
      <c r="AH22" s="2360"/>
      <c r="AI22" s="2360"/>
      <c r="AJ22" s="2360"/>
      <c r="AK22" s="2360"/>
      <c r="AL22" s="2360"/>
      <c r="AM22" s="2361"/>
      <c r="AN22" s="771"/>
      <c r="AO22" s="2428"/>
      <c r="AP22" s="807"/>
      <c r="AQ22" s="2344" t="str">
        <f>$BM$47&amp;$CA22</f>
        <v>T1</v>
      </c>
      <c r="AR22" s="2374"/>
      <c r="AS22" s="2374"/>
      <c r="AT22" s="2374"/>
      <c r="AU22" s="2374"/>
      <c r="AV22" s="2374"/>
      <c r="AW22" s="2374"/>
      <c r="AX22" s="2374"/>
      <c r="AY22" s="2374"/>
      <c r="AZ22" s="2374"/>
      <c r="BA22" s="2374"/>
      <c r="BB22" s="2443"/>
      <c r="BC22" s="2344" t="str">
        <f>$BM$55&amp;$CA22</f>
        <v>S1</v>
      </c>
      <c r="BD22" s="2374"/>
      <c r="BE22" s="2374"/>
      <c r="BF22" s="2374"/>
      <c r="BG22" s="2374"/>
      <c r="BH22" s="2374"/>
      <c r="BI22" s="2374"/>
      <c r="BJ22" s="2374"/>
      <c r="BK22" s="2374"/>
      <c r="BL22" s="2374"/>
      <c r="BM22" s="2374"/>
      <c r="BN22" s="2440"/>
      <c r="BO22" s="2344" t="str">
        <f>$BM$63&amp;$CA22</f>
        <v>Z1</v>
      </c>
      <c r="BP22" s="2374"/>
      <c r="BQ22" s="2374"/>
      <c r="BR22" s="2374"/>
      <c r="BS22" s="2374"/>
      <c r="BT22" s="2374"/>
      <c r="BU22" s="2374"/>
      <c r="BV22" s="2374"/>
      <c r="BW22" s="2374"/>
      <c r="BX22" s="2374"/>
      <c r="BY22" s="2374"/>
      <c r="BZ22" s="2440"/>
      <c r="CA22" s="2517">
        <v>1</v>
      </c>
      <c r="CD22" s="796">
        <f ca="1">IF(AND(T23=$U$3,T22=100%),1,0)</f>
        <v>0</v>
      </c>
      <c r="CE22" s="797">
        <f ca="1">IF(AND(T23=$U$3,T22&gt;0%),1,0)</f>
        <v>0</v>
      </c>
      <c r="CP22" s="796">
        <f>IF(AN22=100%,1,0)</f>
        <v>0</v>
      </c>
      <c r="CQ22" s="797">
        <f>IF(AN22&gt;0%,1,0)</f>
        <v>0</v>
      </c>
      <c r="DB22" s="796">
        <f ca="1">IF(AND(X22&lt;&gt;"",AN23&lt;&gt;"",AO22="",AN22&lt;&gt;100%,AN23&lt;PLANS!$A$1),1,0)</f>
        <v>0</v>
      </c>
      <c r="DP22" s="809" t="s">
        <v>1121</v>
      </c>
      <c r="DQ22" s="808">
        <f>SUM(DQ7:DQ18)</f>
        <v>5</v>
      </c>
      <c r="DV22" s="809" t="s">
        <v>1125</v>
      </c>
      <c r="DW22" s="808">
        <f ca="1">SUM($DW$7:$DW$18)</f>
        <v>0</v>
      </c>
      <c r="EC22" s="809" t="s">
        <v>1126</v>
      </c>
      <c r="ED22" s="808">
        <f ca="1">SUM($ED$11:$ED$18)</f>
        <v>2</v>
      </c>
    </row>
    <row r="23" spans="1:134" ht="17.100000000000001" customHeight="1" x14ac:dyDescent="0.15">
      <c r="A23" s="816" t="str">
        <f>_xlfn.IFS(
T23="wk1", PLANS!$CE$4,
T23="wk2", PLANS!$CE$10,
T23="wk3", PLANS!$CE$16,
T23="wk4", PLANS!$CE$22,
T23="wk5", PLANS!$CE$28,
T23="wk6", PLANS!$CE$34,
TRUE,"")</f>
        <v/>
      </c>
      <c r="B23" s="2398"/>
      <c r="C23" s="2399"/>
      <c r="D23" s="2404"/>
      <c r="E23" s="2422"/>
      <c r="F23" s="2422"/>
      <c r="G23" s="2422"/>
      <c r="H23" s="2422"/>
      <c r="I23" s="2422"/>
      <c r="J23" s="2422"/>
      <c r="K23" s="2422"/>
      <c r="L23" s="2422"/>
      <c r="M23" s="2422"/>
      <c r="N23" s="2422"/>
      <c r="O23" s="2422"/>
      <c r="P23" s="2422"/>
      <c r="Q23" s="2422"/>
      <c r="R23" s="2422"/>
      <c r="S23" s="2422"/>
      <c r="T23" s="774"/>
      <c r="U23" s="2409"/>
      <c r="V23" s="2410"/>
      <c r="W23" s="2414"/>
      <c r="X23" s="2386"/>
      <c r="Y23" s="2387"/>
      <c r="Z23" s="2387"/>
      <c r="AA23" s="2387"/>
      <c r="AB23" s="2387"/>
      <c r="AC23" s="2387"/>
      <c r="AD23" s="2387"/>
      <c r="AE23" s="2387"/>
      <c r="AF23" s="2387"/>
      <c r="AG23" s="2387"/>
      <c r="AH23" s="2387"/>
      <c r="AI23" s="2387"/>
      <c r="AJ23" s="2387"/>
      <c r="AK23" s="2387"/>
      <c r="AL23" s="2387"/>
      <c r="AM23" s="2388"/>
      <c r="AN23" s="770"/>
      <c r="AO23" s="2428"/>
      <c r="AP23" s="805"/>
      <c r="AQ23" s="2345"/>
      <c r="AR23" s="2353"/>
      <c r="AS23" s="2353"/>
      <c r="AT23" s="2353"/>
      <c r="AU23" s="2353"/>
      <c r="AV23" s="2353"/>
      <c r="AW23" s="2353"/>
      <c r="AX23" s="2353"/>
      <c r="AY23" s="2353"/>
      <c r="AZ23" s="2353"/>
      <c r="BA23" s="2353"/>
      <c r="BB23" s="2444"/>
      <c r="BC23" s="2345"/>
      <c r="BD23" s="2353"/>
      <c r="BE23" s="2353"/>
      <c r="BF23" s="2353"/>
      <c r="BG23" s="2353"/>
      <c r="BH23" s="2353"/>
      <c r="BI23" s="2353"/>
      <c r="BJ23" s="2353"/>
      <c r="BK23" s="2353"/>
      <c r="BL23" s="2353"/>
      <c r="BM23" s="2353"/>
      <c r="BN23" s="2394"/>
      <c r="BO23" s="2345"/>
      <c r="BP23" s="2353"/>
      <c r="BQ23" s="2353"/>
      <c r="BR23" s="2353"/>
      <c r="BS23" s="2353"/>
      <c r="BT23" s="2353"/>
      <c r="BU23" s="2353"/>
      <c r="BV23" s="2353"/>
      <c r="BW23" s="2353"/>
      <c r="BX23" s="2353"/>
      <c r="BY23" s="2353"/>
      <c r="BZ23" s="2394"/>
      <c r="CA23" s="2517"/>
      <c r="CD23" s="721"/>
      <c r="CP23" s="721"/>
      <c r="DB23" s="721"/>
    </row>
    <row r="24" spans="1:134" ht="17.100000000000001" customHeight="1" x14ac:dyDescent="0.2">
      <c r="A24" s="816"/>
      <c r="B24" s="2398"/>
      <c r="C24" s="2399"/>
      <c r="D24" s="2426" t="s">
        <v>1281</v>
      </c>
      <c r="E24" s="2422"/>
      <c r="F24" s="2422"/>
      <c r="G24" s="2422"/>
      <c r="H24" s="2422"/>
      <c r="I24" s="2422"/>
      <c r="J24" s="2422"/>
      <c r="K24" s="2422"/>
      <c r="L24" s="2422"/>
      <c r="M24" s="2422"/>
      <c r="N24" s="2422"/>
      <c r="O24" s="2422"/>
      <c r="P24" s="2422"/>
      <c r="Q24" s="2422"/>
      <c r="R24" s="2422"/>
      <c r="S24" s="2422"/>
      <c r="T24" s="771"/>
      <c r="U24" s="2409"/>
      <c r="V24" s="2410"/>
      <c r="W24" s="2423" t="s">
        <v>97</v>
      </c>
      <c r="X24" s="2359"/>
      <c r="Y24" s="2360"/>
      <c r="Z24" s="2360"/>
      <c r="AA24" s="2360"/>
      <c r="AB24" s="2360"/>
      <c r="AC24" s="2360"/>
      <c r="AD24" s="2360"/>
      <c r="AE24" s="2360"/>
      <c r="AF24" s="2360"/>
      <c r="AG24" s="2360"/>
      <c r="AH24" s="2360"/>
      <c r="AI24" s="2360"/>
      <c r="AJ24" s="2360"/>
      <c r="AK24" s="2360"/>
      <c r="AL24" s="2360"/>
      <c r="AM24" s="2361"/>
      <c r="AN24" s="771"/>
      <c r="AO24" s="2428"/>
      <c r="AP24" s="807"/>
      <c r="AQ24" s="2344" t="str">
        <f t="shared" ref="AQ24" si="21">$BM$47&amp;$CA24</f>
        <v>T2</v>
      </c>
      <c r="AR24" s="2353"/>
      <c r="AS24" s="2353"/>
      <c r="AT24" s="2353"/>
      <c r="AU24" s="2353"/>
      <c r="AV24" s="2353"/>
      <c r="AW24" s="2353"/>
      <c r="AX24" s="2353"/>
      <c r="AY24" s="2353"/>
      <c r="AZ24" s="2353"/>
      <c r="BA24" s="2353"/>
      <c r="BB24" s="2444"/>
      <c r="BC24" s="2344" t="str">
        <f t="shared" ref="BC24" si="22">$BM$55&amp;$CA24</f>
        <v>S2</v>
      </c>
      <c r="BD24" s="2353"/>
      <c r="BE24" s="2353"/>
      <c r="BF24" s="2353"/>
      <c r="BG24" s="2353"/>
      <c r="BH24" s="2353"/>
      <c r="BI24" s="2353"/>
      <c r="BJ24" s="2353"/>
      <c r="BK24" s="2353"/>
      <c r="BL24" s="2353"/>
      <c r="BM24" s="2353"/>
      <c r="BN24" s="2394"/>
      <c r="BO24" s="2344" t="str">
        <f t="shared" ref="BO24" si="23">$BM$63&amp;$CA24</f>
        <v>Z2</v>
      </c>
      <c r="BP24" s="2353"/>
      <c r="BQ24" s="2353"/>
      <c r="BR24" s="2353"/>
      <c r="BS24" s="2353"/>
      <c r="BT24" s="2353"/>
      <c r="BU24" s="2353"/>
      <c r="BV24" s="2353"/>
      <c r="BW24" s="2353"/>
      <c r="BX24" s="2353"/>
      <c r="BY24" s="2353"/>
      <c r="BZ24" s="2394"/>
      <c r="CA24" s="2517">
        <v>2</v>
      </c>
      <c r="CD24" s="796">
        <f ca="1">IF(AND(T25=$U$3,T24=100%),1,0)</f>
        <v>0</v>
      </c>
      <c r="CE24" s="797">
        <f ca="1">IF(AND(T25=$U$3,T24&gt;0%),1,0)</f>
        <v>0</v>
      </c>
      <c r="CP24" s="796">
        <f>IF(AN24=100%,1,0)</f>
        <v>0</v>
      </c>
      <c r="CQ24" s="797">
        <f>IF(AN24&gt;0%,1,0)</f>
        <v>0</v>
      </c>
      <c r="DB24" s="796">
        <f ca="1">IF(AND(X24&lt;&gt;"",AN25&lt;&gt;"",AO24="",AN24&lt;&gt;100%,AN25&lt;PLANS!$A$1),1,0)</f>
        <v>0</v>
      </c>
      <c r="DV24" s="818" t="s">
        <v>1332</v>
      </c>
    </row>
    <row r="25" spans="1:134" ht="17.100000000000001" customHeight="1" thickBot="1" x14ac:dyDescent="0.2">
      <c r="A25" s="816" t="str">
        <f>_xlfn.IFS(
T25="wk1", PLANS!$CE$4,
T25="wk2", PLANS!$CE$10,
T25="wk3", PLANS!$CE$16,
T25="wk4", PLANS!$CE$22,
T25="wk5", PLANS!$CE$28,
T25="wk6", PLANS!$CE$34,
TRUE,"")</f>
        <v/>
      </c>
      <c r="B25" s="2401"/>
      <c r="C25" s="2402"/>
      <c r="D25" s="2441"/>
      <c r="E25" s="2442"/>
      <c r="F25" s="2442"/>
      <c r="G25" s="2442"/>
      <c r="H25" s="2442"/>
      <c r="I25" s="2442"/>
      <c r="J25" s="2442"/>
      <c r="K25" s="2442"/>
      <c r="L25" s="2442"/>
      <c r="M25" s="2442"/>
      <c r="N25" s="2442"/>
      <c r="O25" s="2442"/>
      <c r="P25" s="2442"/>
      <c r="Q25" s="2442"/>
      <c r="R25" s="2442"/>
      <c r="S25" s="2442"/>
      <c r="T25" s="776"/>
      <c r="U25" s="2434"/>
      <c r="V25" s="2435"/>
      <c r="W25" s="2426"/>
      <c r="X25" s="2362"/>
      <c r="Y25" s="2363"/>
      <c r="Z25" s="2363"/>
      <c r="AA25" s="2363"/>
      <c r="AB25" s="2363"/>
      <c r="AC25" s="2363"/>
      <c r="AD25" s="2363"/>
      <c r="AE25" s="2363"/>
      <c r="AF25" s="2363"/>
      <c r="AG25" s="2363"/>
      <c r="AH25" s="2363"/>
      <c r="AI25" s="2363"/>
      <c r="AJ25" s="2363"/>
      <c r="AK25" s="2363"/>
      <c r="AL25" s="2363"/>
      <c r="AM25" s="2364"/>
      <c r="AN25" s="777"/>
      <c r="AO25" s="2428"/>
      <c r="AP25" s="805"/>
      <c r="AQ25" s="2345"/>
      <c r="AR25" s="2353"/>
      <c r="AS25" s="2353"/>
      <c r="AT25" s="2353"/>
      <c r="AU25" s="2353"/>
      <c r="AV25" s="2353"/>
      <c r="AW25" s="2353"/>
      <c r="AX25" s="2353"/>
      <c r="AY25" s="2353"/>
      <c r="AZ25" s="2353"/>
      <c r="BA25" s="2353"/>
      <c r="BB25" s="2444"/>
      <c r="BC25" s="2345"/>
      <c r="BD25" s="2353"/>
      <c r="BE25" s="2353"/>
      <c r="BF25" s="2353"/>
      <c r="BG25" s="2353"/>
      <c r="BH25" s="2353"/>
      <c r="BI25" s="2353"/>
      <c r="BJ25" s="2353"/>
      <c r="BK25" s="2353"/>
      <c r="BL25" s="2353"/>
      <c r="BM25" s="2353"/>
      <c r="BN25" s="2394"/>
      <c r="BO25" s="2345"/>
      <c r="BP25" s="2353"/>
      <c r="BQ25" s="2353"/>
      <c r="BR25" s="2353"/>
      <c r="BS25" s="2353"/>
      <c r="BT25" s="2353"/>
      <c r="BU25" s="2353"/>
      <c r="BV25" s="2353"/>
      <c r="BW25" s="2353"/>
      <c r="BX25" s="2353"/>
      <c r="BY25" s="2353"/>
      <c r="BZ25" s="2394"/>
      <c r="CA25" s="2517"/>
      <c r="CC25" s="814" t="s">
        <v>1116</v>
      </c>
      <c r="CD25" s="721"/>
      <c r="CO25" s="814" t="s">
        <v>1116</v>
      </c>
      <c r="CP25" s="721"/>
      <c r="DA25" s="814" t="s">
        <v>1116</v>
      </c>
      <c r="DB25" s="721"/>
      <c r="DV25" s="809" t="s">
        <v>1125</v>
      </c>
      <c r="DW25" s="808">
        <f>COUNTA($E$82:$S$111)</f>
        <v>0</v>
      </c>
    </row>
    <row r="26" spans="1:134" ht="17.100000000000001" customHeight="1" x14ac:dyDescent="0.15">
      <c r="A26" s="616"/>
      <c r="B26" s="2445" t="s">
        <v>478</v>
      </c>
      <c r="C26" s="2446"/>
      <c r="D26" s="2403" t="s">
        <v>1282</v>
      </c>
      <c r="E26" s="2383" t="s">
        <v>1519</v>
      </c>
      <c r="F26" s="2384"/>
      <c r="G26" s="2384"/>
      <c r="H26" s="2384"/>
      <c r="I26" s="2384"/>
      <c r="J26" s="2384"/>
      <c r="K26" s="2384"/>
      <c r="L26" s="2384"/>
      <c r="M26" s="2384"/>
      <c r="N26" s="2384"/>
      <c r="O26" s="2384"/>
      <c r="P26" s="2384"/>
      <c r="Q26" s="2384"/>
      <c r="R26" s="2384"/>
      <c r="S26" s="2385"/>
      <c r="T26" s="768">
        <v>0</v>
      </c>
      <c r="U26" s="2449" t="s">
        <v>98</v>
      </c>
      <c r="V26" s="2450"/>
      <c r="W26" s="2413" t="s">
        <v>99</v>
      </c>
      <c r="X26" s="2437" t="s">
        <v>1544</v>
      </c>
      <c r="Y26" s="2438"/>
      <c r="Z26" s="2438"/>
      <c r="AA26" s="2438"/>
      <c r="AB26" s="2438"/>
      <c r="AC26" s="2438"/>
      <c r="AD26" s="2438"/>
      <c r="AE26" s="2438"/>
      <c r="AF26" s="2438"/>
      <c r="AG26" s="2438"/>
      <c r="AH26" s="2438"/>
      <c r="AI26" s="2438"/>
      <c r="AJ26" s="2438"/>
      <c r="AK26" s="2438"/>
      <c r="AL26" s="2438"/>
      <c r="AM26" s="2439"/>
      <c r="AN26" s="773">
        <v>0</v>
      </c>
      <c r="AO26" s="2428" t="s">
        <v>1522</v>
      </c>
      <c r="AP26" s="807"/>
      <c r="AQ26" s="2344" t="str">
        <f t="shared" ref="AQ26" si="24">$BM$47&amp;$CA26</f>
        <v>T3</v>
      </c>
      <c r="AR26" s="2353"/>
      <c r="AS26" s="2353"/>
      <c r="AT26" s="2353"/>
      <c r="AU26" s="2353"/>
      <c r="AV26" s="2353"/>
      <c r="AW26" s="2353"/>
      <c r="AX26" s="2353"/>
      <c r="AY26" s="2353"/>
      <c r="AZ26" s="2353"/>
      <c r="BA26" s="2353"/>
      <c r="BB26" s="2444"/>
      <c r="BC26" s="2344" t="str">
        <f t="shared" ref="BC26" si="25">$BM$55&amp;$CA26</f>
        <v>S3</v>
      </c>
      <c r="BD26" s="2353"/>
      <c r="BE26" s="2353"/>
      <c r="BF26" s="2353"/>
      <c r="BG26" s="2353"/>
      <c r="BH26" s="2353"/>
      <c r="BI26" s="2353"/>
      <c r="BJ26" s="2353"/>
      <c r="BK26" s="2353"/>
      <c r="BL26" s="2353"/>
      <c r="BM26" s="2353"/>
      <c r="BN26" s="2394"/>
      <c r="BO26" s="2344" t="str">
        <f t="shared" ref="BO26" si="26">$BM$63&amp;$CA26</f>
        <v>Z3</v>
      </c>
      <c r="BP26" s="2353"/>
      <c r="BQ26" s="2353"/>
      <c r="BR26" s="2353"/>
      <c r="BS26" s="2353"/>
      <c r="BT26" s="2353"/>
      <c r="BU26" s="2353"/>
      <c r="BV26" s="2353"/>
      <c r="BW26" s="2353"/>
      <c r="BX26" s="2353"/>
      <c r="BY26" s="2353"/>
      <c r="BZ26" s="2394"/>
      <c r="CA26" s="2517">
        <v>3</v>
      </c>
      <c r="CD26" s="796">
        <f>IF(AND(T27=$B$2,T26=100%),1,0)</f>
        <v>0</v>
      </c>
      <c r="CE26" s="797">
        <f>IF(AND(T27=$B$2,T26&gt;0%),1,0)</f>
        <v>0</v>
      </c>
      <c r="CL26" s="798" t="s">
        <v>1115</v>
      </c>
      <c r="CP26" s="796">
        <f>IF(AN26=100%,1,0)</f>
        <v>0</v>
      </c>
      <c r="CQ26" s="797">
        <f>IF(AN26&gt;0%,1,0)</f>
        <v>0</v>
      </c>
      <c r="CX26" s="798" t="s">
        <v>1119</v>
      </c>
      <c r="DB26" s="796">
        <f ca="1">IF(AND(X26&lt;&gt;"",AN27&lt;&gt;"",AO26="",AN26&lt;&gt;100%,AN27&lt;PLANS!$A$1),1,0)</f>
        <v>0</v>
      </c>
      <c r="DJ26" s="798" t="s">
        <v>1134</v>
      </c>
    </row>
    <row r="27" spans="1:134" ht="17.100000000000001" customHeight="1" x14ac:dyDescent="0.15">
      <c r="A27" s="616"/>
      <c r="B27" s="2447"/>
      <c r="C27" s="2448"/>
      <c r="D27" s="2404"/>
      <c r="E27" s="2386"/>
      <c r="F27" s="2387"/>
      <c r="G27" s="2387"/>
      <c r="H27" s="2387"/>
      <c r="I27" s="2387"/>
      <c r="J27" s="2387"/>
      <c r="K27" s="2387"/>
      <c r="L27" s="2387"/>
      <c r="M27" s="2387"/>
      <c r="N27" s="2387"/>
      <c r="O27" s="2387"/>
      <c r="P27" s="2387"/>
      <c r="Q27" s="2387"/>
      <c r="R27" s="2387"/>
      <c r="S27" s="2388"/>
      <c r="T27" s="774" t="s">
        <v>1521</v>
      </c>
      <c r="U27" s="2451"/>
      <c r="V27" s="2452"/>
      <c r="W27" s="2414"/>
      <c r="X27" s="2386"/>
      <c r="Y27" s="2387"/>
      <c r="Z27" s="2387"/>
      <c r="AA27" s="2387"/>
      <c r="AB27" s="2387"/>
      <c r="AC27" s="2387"/>
      <c r="AD27" s="2387"/>
      <c r="AE27" s="2387"/>
      <c r="AF27" s="2387"/>
      <c r="AG27" s="2387"/>
      <c r="AH27" s="2387"/>
      <c r="AI27" s="2387"/>
      <c r="AJ27" s="2387"/>
      <c r="AK27" s="2387"/>
      <c r="AL27" s="2387"/>
      <c r="AM27" s="2388"/>
      <c r="AN27" s="770">
        <v>1</v>
      </c>
      <c r="AO27" s="2428"/>
      <c r="AP27" s="805"/>
      <c r="AQ27" s="2345"/>
      <c r="AR27" s="2353"/>
      <c r="AS27" s="2353"/>
      <c r="AT27" s="2353"/>
      <c r="AU27" s="2353"/>
      <c r="AV27" s="2353"/>
      <c r="AW27" s="2353"/>
      <c r="AX27" s="2353"/>
      <c r="AY27" s="2353"/>
      <c r="AZ27" s="2353"/>
      <c r="BA27" s="2353"/>
      <c r="BB27" s="2444"/>
      <c r="BC27" s="2345"/>
      <c r="BD27" s="2353"/>
      <c r="BE27" s="2353"/>
      <c r="BF27" s="2353"/>
      <c r="BG27" s="2353"/>
      <c r="BH27" s="2353"/>
      <c r="BI27" s="2353"/>
      <c r="BJ27" s="2353"/>
      <c r="BK27" s="2353"/>
      <c r="BL27" s="2353"/>
      <c r="BM27" s="2353"/>
      <c r="BN27" s="2394"/>
      <c r="BO27" s="2345"/>
      <c r="BP27" s="2353"/>
      <c r="BQ27" s="2353"/>
      <c r="BR27" s="2353"/>
      <c r="BS27" s="2353"/>
      <c r="BT27" s="2353"/>
      <c r="BU27" s="2353"/>
      <c r="BV27" s="2353"/>
      <c r="BW27" s="2353"/>
      <c r="BX27" s="2353"/>
      <c r="BY27" s="2353"/>
      <c r="BZ27" s="2394"/>
      <c r="CA27" s="2517"/>
      <c r="CD27" s="721"/>
      <c r="CP27" s="721"/>
      <c r="DB27" s="721"/>
      <c r="DP27" s="809" t="s">
        <v>1366</v>
      </c>
      <c r="DV27" s="809" t="s">
        <v>1366</v>
      </c>
    </row>
    <row r="28" spans="1:134" ht="17.100000000000001" customHeight="1" x14ac:dyDescent="0.15">
      <c r="A28" s="616"/>
      <c r="B28" s="2447"/>
      <c r="C28" s="2448"/>
      <c r="D28" s="2426" t="s">
        <v>1283</v>
      </c>
      <c r="E28" s="2359"/>
      <c r="F28" s="2360"/>
      <c r="G28" s="2360"/>
      <c r="H28" s="2360"/>
      <c r="I28" s="2360"/>
      <c r="J28" s="2360"/>
      <c r="K28" s="2360"/>
      <c r="L28" s="2360"/>
      <c r="M28" s="2360"/>
      <c r="N28" s="2360"/>
      <c r="O28" s="2360"/>
      <c r="P28" s="2360"/>
      <c r="Q28" s="2360"/>
      <c r="R28" s="2360"/>
      <c r="S28" s="2361"/>
      <c r="T28" s="771"/>
      <c r="U28" s="2451"/>
      <c r="V28" s="2452"/>
      <c r="W28" s="2423" t="s">
        <v>100</v>
      </c>
      <c r="X28" s="2359"/>
      <c r="Y28" s="2360"/>
      <c r="Z28" s="2360"/>
      <c r="AA28" s="2360"/>
      <c r="AB28" s="2360"/>
      <c r="AC28" s="2360"/>
      <c r="AD28" s="2360"/>
      <c r="AE28" s="2360"/>
      <c r="AF28" s="2360"/>
      <c r="AG28" s="2360"/>
      <c r="AH28" s="2360"/>
      <c r="AI28" s="2360"/>
      <c r="AJ28" s="2360"/>
      <c r="AK28" s="2360"/>
      <c r="AL28" s="2360"/>
      <c r="AM28" s="2361"/>
      <c r="AN28" s="771"/>
      <c r="AO28" s="2428"/>
      <c r="AP28" s="807"/>
      <c r="AQ28" s="2344" t="str">
        <f t="shared" ref="AQ28" si="27">$BM$47&amp;$CA28</f>
        <v>T4</v>
      </c>
      <c r="AR28" s="2353"/>
      <c r="AS28" s="2353"/>
      <c r="AT28" s="2353"/>
      <c r="AU28" s="2353"/>
      <c r="AV28" s="2353"/>
      <c r="AW28" s="2353"/>
      <c r="AX28" s="2353"/>
      <c r="AY28" s="2353"/>
      <c r="AZ28" s="2353"/>
      <c r="BA28" s="2353"/>
      <c r="BB28" s="2444"/>
      <c r="BC28" s="2344" t="str">
        <f t="shared" ref="BC28" si="28">$BM$55&amp;$CA28</f>
        <v>S4</v>
      </c>
      <c r="BD28" s="2353"/>
      <c r="BE28" s="2353"/>
      <c r="BF28" s="2353"/>
      <c r="BG28" s="2353"/>
      <c r="BH28" s="2353"/>
      <c r="BI28" s="2353"/>
      <c r="BJ28" s="2353"/>
      <c r="BK28" s="2353"/>
      <c r="BL28" s="2353"/>
      <c r="BM28" s="2353"/>
      <c r="BN28" s="2394"/>
      <c r="BO28" s="2344" t="str">
        <f t="shared" ref="BO28" si="29">$BM$63&amp;$CA28</f>
        <v>Z4</v>
      </c>
      <c r="BP28" s="2353"/>
      <c r="BQ28" s="2353"/>
      <c r="BR28" s="2353"/>
      <c r="BS28" s="2353"/>
      <c r="BT28" s="2353"/>
      <c r="BU28" s="2353"/>
      <c r="BV28" s="2353"/>
      <c r="BW28" s="2353"/>
      <c r="BX28" s="2353"/>
      <c r="BY28" s="2353"/>
      <c r="BZ28" s="2394"/>
      <c r="CA28" s="2517">
        <v>4</v>
      </c>
      <c r="CD28" s="796">
        <f>IF(AND(T29=$B$2,T28=100%),1,0)</f>
        <v>0</v>
      </c>
      <c r="CE28" s="797">
        <f>IF(AND(T29=$B$2,T28&gt;0%),1,0)</f>
        <v>0</v>
      </c>
      <c r="CJ28" s="806" t="s">
        <v>1184</v>
      </c>
      <c r="CK28" s="808">
        <f>SUM(CD26:CD36)</f>
        <v>0</v>
      </c>
      <c r="CP28" s="796">
        <f>IF(AN28=100%,1,0)</f>
        <v>0</v>
      </c>
      <c r="CQ28" s="797">
        <f>IF(AN28&gt;0%,1,0)</f>
        <v>0</v>
      </c>
      <c r="CV28" s="806" t="s">
        <v>1184</v>
      </c>
      <c r="CW28" s="808">
        <f>SUM(CP26:CP36)</f>
        <v>0</v>
      </c>
      <c r="DB28" s="796">
        <f ca="1">IF(AND(X28&lt;&gt;"",AN29&lt;&gt;"",AO28="",AN28&lt;&gt;100%,AN29&lt;PLANS!$A$1),1,0)</f>
        <v>0</v>
      </c>
      <c r="DH28" s="806" t="s">
        <v>935</v>
      </c>
      <c r="DI28" s="808">
        <f ca="1">SUM(DB26:DB36)</f>
        <v>0</v>
      </c>
      <c r="DP28" s="809" t="s">
        <v>1367</v>
      </c>
      <c r="DQ28" s="811">
        <f>SUM(DQ11:DQ18)</f>
        <v>3</v>
      </c>
      <c r="DV28" s="809" t="s">
        <v>1365</v>
      </c>
      <c r="DW28" s="812">
        <f>SUM(DW11:DW18,DW25)</f>
        <v>0</v>
      </c>
    </row>
    <row r="29" spans="1:134" ht="17.100000000000001" customHeight="1" x14ac:dyDescent="0.15">
      <c r="A29" s="616"/>
      <c r="B29" s="2447"/>
      <c r="C29" s="2448"/>
      <c r="D29" s="2427"/>
      <c r="E29" s="2386"/>
      <c r="F29" s="2387"/>
      <c r="G29" s="2387"/>
      <c r="H29" s="2387"/>
      <c r="I29" s="2387"/>
      <c r="J29" s="2387"/>
      <c r="K29" s="2387"/>
      <c r="L29" s="2387"/>
      <c r="M29" s="2387"/>
      <c r="N29" s="2387"/>
      <c r="O29" s="2387"/>
      <c r="P29" s="2387"/>
      <c r="Q29" s="2387"/>
      <c r="R29" s="2387"/>
      <c r="S29" s="2388"/>
      <c r="T29" s="775"/>
      <c r="U29" s="2451"/>
      <c r="V29" s="2452"/>
      <c r="W29" s="2414"/>
      <c r="X29" s="2386"/>
      <c r="Y29" s="2387"/>
      <c r="Z29" s="2387"/>
      <c r="AA29" s="2387"/>
      <c r="AB29" s="2387"/>
      <c r="AC29" s="2387"/>
      <c r="AD29" s="2387"/>
      <c r="AE29" s="2387"/>
      <c r="AF29" s="2387"/>
      <c r="AG29" s="2387"/>
      <c r="AH29" s="2387"/>
      <c r="AI29" s="2387"/>
      <c r="AJ29" s="2387"/>
      <c r="AK29" s="2387"/>
      <c r="AL29" s="2387"/>
      <c r="AM29" s="2388"/>
      <c r="AN29" s="770"/>
      <c r="AO29" s="2428"/>
      <c r="AP29" s="805"/>
      <c r="AQ29" s="2345"/>
      <c r="AR29" s="2353"/>
      <c r="AS29" s="2353"/>
      <c r="AT29" s="2353"/>
      <c r="AU29" s="2353"/>
      <c r="AV29" s="2353"/>
      <c r="AW29" s="2353"/>
      <c r="AX29" s="2353"/>
      <c r="AY29" s="2353"/>
      <c r="AZ29" s="2353"/>
      <c r="BA29" s="2353"/>
      <c r="BB29" s="2444"/>
      <c r="BC29" s="2345"/>
      <c r="BD29" s="2353"/>
      <c r="BE29" s="2353"/>
      <c r="BF29" s="2353"/>
      <c r="BG29" s="2353"/>
      <c r="BH29" s="2353"/>
      <c r="BI29" s="2353"/>
      <c r="BJ29" s="2353"/>
      <c r="BK29" s="2353"/>
      <c r="BL29" s="2353"/>
      <c r="BM29" s="2353"/>
      <c r="BN29" s="2394"/>
      <c r="BO29" s="2345"/>
      <c r="BP29" s="2353"/>
      <c r="BQ29" s="2353"/>
      <c r="BR29" s="2353"/>
      <c r="BS29" s="2353"/>
      <c r="BT29" s="2353"/>
      <c r="BU29" s="2353"/>
      <c r="BV29" s="2353"/>
      <c r="BW29" s="2353"/>
      <c r="BX29" s="2353"/>
      <c r="BY29" s="2353"/>
      <c r="BZ29" s="2394"/>
      <c r="CA29" s="2517"/>
      <c r="CD29" s="721"/>
      <c r="CP29" s="721"/>
      <c r="DB29" s="721"/>
    </row>
    <row r="30" spans="1:134" ht="17.100000000000001" customHeight="1" x14ac:dyDescent="0.15">
      <c r="A30" s="616"/>
      <c r="B30" s="2447"/>
      <c r="C30" s="2448"/>
      <c r="D30" s="2426" t="s">
        <v>1284</v>
      </c>
      <c r="E30" s="2359"/>
      <c r="F30" s="2360"/>
      <c r="G30" s="2360"/>
      <c r="H30" s="2360"/>
      <c r="I30" s="2360"/>
      <c r="J30" s="2360"/>
      <c r="K30" s="2360"/>
      <c r="L30" s="2360"/>
      <c r="M30" s="2360"/>
      <c r="N30" s="2360"/>
      <c r="O30" s="2360"/>
      <c r="P30" s="2360"/>
      <c r="Q30" s="2360"/>
      <c r="R30" s="2360"/>
      <c r="S30" s="2361"/>
      <c r="T30" s="771"/>
      <c r="U30" s="2451"/>
      <c r="V30" s="2452"/>
      <c r="W30" s="2423" t="s">
        <v>101</v>
      </c>
      <c r="X30" s="2359"/>
      <c r="Y30" s="2360"/>
      <c r="Z30" s="2360"/>
      <c r="AA30" s="2360"/>
      <c r="AB30" s="2360"/>
      <c r="AC30" s="2360"/>
      <c r="AD30" s="2360"/>
      <c r="AE30" s="2360"/>
      <c r="AF30" s="2360"/>
      <c r="AG30" s="2360"/>
      <c r="AH30" s="2360"/>
      <c r="AI30" s="2360"/>
      <c r="AJ30" s="2360"/>
      <c r="AK30" s="2360"/>
      <c r="AL30" s="2360"/>
      <c r="AM30" s="2361"/>
      <c r="AN30" s="771"/>
      <c r="AO30" s="2428"/>
      <c r="AP30" s="807"/>
      <c r="AQ30" s="2344" t="str">
        <f t="shared" ref="AQ30" si="30">$BM$47&amp;$CA30</f>
        <v>T5</v>
      </c>
      <c r="AR30" s="2353"/>
      <c r="AS30" s="2353"/>
      <c r="AT30" s="2353"/>
      <c r="AU30" s="2353"/>
      <c r="AV30" s="2353"/>
      <c r="AW30" s="2353"/>
      <c r="AX30" s="2353"/>
      <c r="AY30" s="2353"/>
      <c r="AZ30" s="2353"/>
      <c r="BA30" s="2353"/>
      <c r="BB30" s="2444"/>
      <c r="BC30" s="2344" t="str">
        <f t="shared" ref="BC30" si="31">$BM$55&amp;$CA30</f>
        <v>S5</v>
      </c>
      <c r="BD30" s="2353"/>
      <c r="BE30" s="2353"/>
      <c r="BF30" s="2353"/>
      <c r="BG30" s="2353"/>
      <c r="BH30" s="2353"/>
      <c r="BI30" s="2353"/>
      <c r="BJ30" s="2353"/>
      <c r="BK30" s="2353"/>
      <c r="BL30" s="2353"/>
      <c r="BM30" s="2353"/>
      <c r="BN30" s="2394"/>
      <c r="BO30" s="2344" t="str">
        <f t="shared" ref="BO30" si="32">$BM$63&amp;$CA30</f>
        <v>Z5</v>
      </c>
      <c r="BP30" s="2353"/>
      <c r="BQ30" s="2353"/>
      <c r="BR30" s="2353"/>
      <c r="BS30" s="2353"/>
      <c r="BT30" s="2353"/>
      <c r="BU30" s="2353"/>
      <c r="BV30" s="2353"/>
      <c r="BW30" s="2353"/>
      <c r="BX30" s="2353"/>
      <c r="BY30" s="2353"/>
      <c r="BZ30" s="2394"/>
      <c r="CA30" s="2517">
        <v>5</v>
      </c>
      <c r="CD30" s="796">
        <f>IF(AND(T31=$B$2,T30=100%),1,0)</f>
        <v>0</v>
      </c>
      <c r="CE30" s="797">
        <f>IF(AND(T31=$B$2,T30&gt;0%),1,0)</f>
        <v>0</v>
      </c>
      <c r="CJ30" s="806" t="s">
        <v>1183</v>
      </c>
      <c r="CK30" s="797">
        <f>SUM(CE26:CE34)</f>
        <v>0</v>
      </c>
      <c r="CP30" s="796">
        <f>IF(AN30=100%,1,0)</f>
        <v>0</v>
      </c>
      <c r="CQ30" s="797">
        <f>IF(AN30&gt;0%,1,0)</f>
        <v>0</v>
      </c>
      <c r="CV30" s="806" t="s">
        <v>1183</v>
      </c>
      <c r="CW30" s="797">
        <f>SUM(CQ26:CQ34)</f>
        <v>0</v>
      </c>
      <c r="DB30" s="796">
        <f ca="1">IF(AND(X30&lt;&gt;"",AN31&lt;&gt;"",AO30="",AN30&lt;&gt;100%,AN31&lt;PLANS!$A$1),1,0)</f>
        <v>0</v>
      </c>
    </row>
    <row r="31" spans="1:134" ht="17.100000000000001" customHeight="1" x14ac:dyDescent="0.15">
      <c r="A31" s="616"/>
      <c r="B31" s="2447"/>
      <c r="C31" s="2448"/>
      <c r="D31" s="2427"/>
      <c r="E31" s="2386"/>
      <c r="F31" s="2387"/>
      <c r="G31" s="2387"/>
      <c r="H31" s="2387"/>
      <c r="I31" s="2387"/>
      <c r="J31" s="2387"/>
      <c r="K31" s="2387"/>
      <c r="L31" s="2387"/>
      <c r="M31" s="2387"/>
      <c r="N31" s="2387"/>
      <c r="O31" s="2387"/>
      <c r="P31" s="2387"/>
      <c r="Q31" s="2387"/>
      <c r="R31" s="2387"/>
      <c r="S31" s="2388"/>
      <c r="T31" s="775"/>
      <c r="U31" s="2451"/>
      <c r="V31" s="2452"/>
      <c r="W31" s="2414"/>
      <c r="X31" s="2386"/>
      <c r="Y31" s="2387"/>
      <c r="Z31" s="2387"/>
      <c r="AA31" s="2387"/>
      <c r="AB31" s="2387"/>
      <c r="AC31" s="2387"/>
      <c r="AD31" s="2387"/>
      <c r="AE31" s="2387"/>
      <c r="AF31" s="2387"/>
      <c r="AG31" s="2387"/>
      <c r="AH31" s="2387"/>
      <c r="AI31" s="2387"/>
      <c r="AJ31" s="2387"/>
      <c r="AK31" s="2387"/>
      <c r="AL31" s="2387"/>
      <c r="AM31" s="2388"/>
      <c r="AN31" s="770"/>
      <c r="AO31" s="2428"/>
      <c r="AP31" s="805"/>
      <c r="AQ31" s="2345"/>
      <c r="AR31" s="2353"/>
      <c r="AS31" s="2353"/>
      <c r="AT31" s="2353"/>
      <c r="AU31" s="2353"/>
      <c r="AV31" s="2353"/>
      <c r="AW31" s="2353"/>
      <c r="AX31" s="2353"/>
      <c r="AY31" s="2353"/>
      <c r="AZ31" s="2353"/>
      <c r="BA31" s="2353"/>
      <c r="BB31" s="2444"/>
      <c r="BC31" s="2345"/>
      <c r="BD31" s="2353"/>
      <c r="BE31" s="2353"/>
      <c r="BF31" s="2353"/>
      <c r="BG31" s="2353"/>
      <c r="BH31" s="2353"/>
      <c r="BI31" s="2353"/>
      <c r="BJ31" s="2353"/>
      <c r="BK31" s="2353"/>
      <c r="BL31" s="2353"/>
      <c r="BM31" s="2353"/>
      <c r="BN31" s="2394"/>
      <c r="BO31" s="2345"/>
      <c r="BP31" s="2353"/>
      <c r="BQ31" s="2353"/>
      <c r="BR31" s="2353"/>
      <c r="BS31" s="2353"/>
      <c r="BT31" s="2353"/>
      <c r="BU31" s="2353"/>
      <c r="BV31" s="2353"/>
      <c r="BW31" s="2353"/>
      <c r="BX31" s="2353"/>
      <c r="BY31" s="2353"/>
      <c r="BZ31" s="2394"/>
      <c r="CA31" s="2517"/>
      <c r="CD31" s="721"/>
      <c r="CP31" s="721"/>
      <c r="DB31" s="721"/>
    </row>
    <row r="32" spans="1:134" ht="17.100000000000001" customHeight="1" x14ac:dyDescent="0.15">
      <c r="A32" s="616"/>
      <c r="B32" s="2447"/>
      <c r="C32" s="2448"/>
      <c r="D32" s="2426" t="s">
        <v>1285</v>
      </c>
      <c r="E32" s="2359"/>
      <c r="F32" s="2360"/>
      <c r="G32" s="2360"/>
      <c r="H32" s="2360"/>
      <c r="I32" s="2360"/>
      <c r="J32" s="2360"/>
      <c r="K32" s="2360"/>
      <c r="L32" s="2360"/>
      <c r="M32" s="2360"/>
      <c r="N32" s="2360"/>
      <c r="O32" s="2360"/>
      <c r="P32" s="2360"/>
      <c r="Q32" s="2360"/>
      <c r="R32" s="2360"/>
      <c r="S32" s="2361"/>
      <c r="T32" s="771"/>
      <c r="U32" s="2451"/>
      <c r="V32" s="2452"/>
      <c r="W32" s="2423" t="s">
        <v>102</v>
      </c>
      <c r="X32" s="2359"/>
      <c r="Y32" s="2360"/>
      <c r="Z32" s="2360"/>
      <c r="AA32" s="2360"/>
      <c r="AB32" s="2360"/>
      <c r="AC32" s="2360"/>
      <c r="AD32" s="2360"/>
      <c r="AE32" s="2360"/>
      <c r="AF32" s="2360"/>
      <c r="AG32" s="2360"/>
      <c r="AH32" s="2360"/>
      <c r="AI32" s="2360"/>
      <c r="AJ32" s="2360"/>
      <c r="AK32" s="2360"/>
      <c r="AL32" s="2360"/>
      <c r="AM32" s="2361"/>
      <c r="AN32" s="771"/>
      <c r="AO32" s="2428"/>
      <c r="AP32" s="807"/>
      <c r="AQ32" s="2344" t="str">
        <f t="shared" ref="AQ32" si="33">$BM$47&amp;$CA32</f>
        <v>T6</v>
      </c>
      <c r="AR32" s="2353"/>
      <c r="AS32" s="2353"/>
      <c r="AT32" s="2353"/>
      <c r="AU32" s="2353"/>
      <c r="AV32" s="2353"/>
      <c r="AW32" s="2353"/>
      <c r="AX32" s="2353"/>
      <c r="AY32" s="2353"/>
      <c r="AZ32" s="2353"/>
      <c r="BA32" s="2353"/>
      <c r="BB32" s="2444"/>
      <c r="BC32" s="2344" t="str">
        <f t="shared" ref="BC32" si="34">$BM$55&amp;$CA32</f>
        <v>S6</v>
      </c>
      <c r="BD32" s="2353"/>
      <c r="BE32" s="2353"/>
      <c r="BF32" s="2353"/>
      <c r="BG32" s="2353"/>
      <c r="BH32" s="2353"/>
      <c r="BI32" s="2353"/>
      <c r="BJ32" s="2353"/>
      <c r="BK32" s="2353"/>
      <c r="BL32" s="2353"/>
      <c r="BM32" s="2353"/>
      <c r="BN32" s="2394"/>
      <c r="BO32" s="2344" t="str">
        <f t="shared" ref="BO32" si="35">$BM$63&amp;$CA32</f>
        <v>Z6</v>
      </c>
      <c r="BP32" s="2353"/>
      <c r="BQ32" s="2353"/>
      <c r="BR32" s="2353"/>
      <c r="BS32" s="2353"/>
      <c r="BT32" s="2353"/>
      <c r="BU32" s="2353"/>
      <c r="BV32" s="2353"/>
      <c r="BW32" s="2353"/>
      <c r="BX32" s="2353"/>
      <c r="BY32" s="2353"/>
      <c r="BZ32" s="2394"/>
      <c r="CA32" s="2517">
        <v>6</v>
      </c>
      <c r="CD32" s="796">
        <f>IF(AND(T33=$B$2,T32=100%),1,0)</f>
        <v>0</v>
      </c>
      <c r="CE32" s="797">
        <f>IF(AND(T33=$B$2,T32&gt;0%),1,0)</f>
        <v>0</v>
      </c>
      <c r="CP32" s="796">
        <f>IF(AN32=100%,1,0)</f>
        <v>0</v>
      </c>
      <c r="CQ32" s="797">
        <f>IF(AN32&gt;0%,1,0)</f>
        <v>0</v>
      </c>
      <c r="DB32" s="796">
        <f ca="1">IF(AND(X32&lt;&gt;"",AN33&lt;&gt;"",AO32="",AN32&lt;&gt;100%,AN33&lt;PLANS!$A$1),1,0)</f>
        <v>0</v>
      </c>
    </row>
    <row r="33" spans="1:106" ht="17.100000000000001" customHeight="1" x14ac:dyDescent="0.15">
      <c r="A33" s="616"/>
      <c r="B33" s="2447"/>
      <c r="C33" s="2448"/>
      <c r="D33" s="2404"/>
      <c r="E33" s="2386"/>
      <c r="F33" s="2387"/>
      <c r="G33" s="2387"/>
      <c r="H33" s="2387"/>
      <c r="I33" s="2387"/>
      <c r="J33" s="2387"/>
      <c r="K33" s="2387"/>
      <c r="L33" s="2387"/>
      <c r="M33" s="2387"/>
      <c r="N33" s="2387"/>
      <c r="O33" s="2387"/>
      <c r="P33" s="2387"/>
      <c r="Q33" s="2387"/>
      <c r="R33" s="2387"/>
      <c r="S33" s="2388"/>
      <c r="T33" s="774"/>
      <c r="U33" s="2451"/>
      <c r="V33" s="2452"/>
      <c r="W33" s="2414"/>
      <c r="X33" s="2386"/>
      <c r="Y33" s="2387"/>
      <c r="Z33" s="2387"/>
      <c r="AA33" s="2387"/>
      <c r="AB33" s="2387"/>
      <c r="AC33" s="2387"/>
      <c r="AD33" s="2387"/>
      <c r="AE33" s="2387"/>
      <c r="AF33" s="2387"/>
      <c r="AG33" s="2387"/>
      <c r="AH33" s="2387"/>
      <c r="AI33" s="2387"/>
      <c r="AJ33" s="2387"/>
      <c r="AK33" s="2387"/>
      <c r="AL33" s="2387"/>
      <c r="AM33" s="2388"/>
      <c r="AN33" s="770"/>
      <c r="AO33" s="2428"/>
      <c r="AP33" s="805"/>
      <c r="AQ33" s="2345"/>
      <c r="AR33" s="2353"/>
      <c r="AS33" s="2353"/>
      <c r="AT33" s="2353"/>
      <c r="AU33" s="2353"/>
      <c r="AV33" s="2353"/>
      <c r="AW33" s="2353"/>
      <c r="AX33" s="2353"/>
      <c r="AY33" s="2353"/>
      <c r="AZ33" s="2353"/>
      <c r="BA33" s="2353"/>
      <c r="BB33" s="2444"/>
      <c r="BC33" s="2345"/>
      <c r="BD33" s="2353"/>
      <c r="BE33" s="2353"/>
      <c r="BF33" s="2353"/>
      <c r="BG33" s="2353"/>
      <c r="BH33" s="2353"/>
      <c r="BI33" s="2353"/>
      <c r="BJ33" s="2353"/>
      <c r="BK33" s="2353"/>
      <c r="BL33" s="2353"/>
      <c r="BM33" s="2353"/>
      <c r="BN33" s="2394"/>
      <c r="BO33" s="2345"/>
      <c r="BP33" s="2353"/>
      <c r="BQ33" s="2353"/>
      <c r="BR33" s="2353"/>
      <c r="BS33" s="2353"/>
      <c r="BT33" s="2353"/>
      <c r="BU33" s="2353"/>
      <c r="BV33" s="2353"/>
      <c r="BW33" s="2353"/>
      <c r="BX33" s="2353"/>
      <c r="BY33" s="2353"/>
      <c r="BZ33" s="2394"/>
      <c r="CA33" s="2517"/>
      <c r="CD33" s="721"/>
      <c r="CP33" s="721"/>
      <c r="DB33" s="721"/>
    </row>
    <row r="34" spans="1:106" ht="17.100000000000001" customHeight="1" x14ac:dyDescent="0.15">
      <c r="A34" s="616"/>
      <c r="B34" s="2447"/>
      <c r="C34" s="2448"/>
      <c r="D34" s="2426" t="s">
        <v>1286</v>
      </c>
      <c r="E34" s="2359"/>
      <c r="F34" s="2360"/>
      <c r="G34" s="2360"/>
      <c r="H34" s="2360"/>
      <c r="I34" s="2360"/>
      <c r="J34" s="2360"/>
      <c r="K34" s="2360"/>
      <c r="L34" s="2360"/>
      <c r="M34" s="2360"/>
      <c r="N34" s="2360"/>
      <c r="O34" s="2360"/>
      <c r="P34" s="2360"/>
      <c r="Q34" s="2360"/>
      <c r="R34" s="2360"/>
      <c r="S34" s="2361"/>
      <c r="T34" s="771"/>
      <c r="U34" s="2451"/>
      <c r="V34" s="2452"/>
      <c r="W34" s="2423" t="s">
        <v>103</v>
      </c>
      <c r="X34" s="2359"/>
      <c r="Y34" s="2360"/>
      <c r="Z34" s="2360"/>
      <c r="AA34" s="2360"/>
      <c r="AB34" s="2360"/>
      <c r="AC34" s="2360"/>
      <c r="AD34" s="2360"/>
      <c r="AE34" s="2360"/>
      <c r="AF34" s="2360"/>
      <c r="AG34" s="2360"/>
      <c r="AH34" s="2360"/>
      <c r="AI34" s="2360"/>
      <c r="AJ34" s="2360"/>
      <c r="AK34" s="2360"/>
      <c r="AL34" s="2360"/>
      <c r="AM34" s="2361"/>
      <c r="AN34" s="771"/>
      <c r="AO34" s="2428"/>
      <c r="AP34" s="807"/>
      <c r="AQ34" s="2344" t="str">
        <f t="shared" ref="AQ34" si="36">$BM$47&amp;$CA34</f>
        <v>T7</v>
      </c>
      <c r="AR34" s="2353"/>
      <c r="AS34" s="2353"/>
      <c r="AT34" s="2353"/>
      <c r="AU34" s="2353"/>
      <c r="AV34" s="2353"/>
      <c r="AW34" s="2353"/>
      <c r="AX34" s="2353"/>
      <c r="AY34" s="2353"/>
      <c r="AZ34" s="2353"/>
      <c r="BA34" s="2353"/>
      <c r="BB34" s="2444"/>
      <c r="BC34" s="2344" t="str">
        <f t="shared" ref="BC34" si="37">$BM$55&amp;$CA34</f>
        <v>S7</v>
      </c>
      <c r="BD34" s="2353"/>
      <c r="BE34" s="2353"/>
      <c r="BF34" s="2353"/>
      <c r="BG34" s="2353"/>
      <c r="BH34" s="2353"/>
      <c r="BI34" s="2353"/>
      <c r="BJ34" s="2353"/>
      <c r="BK34" s="2353"/>
      <c r="BL34" s="2353"/>
      <c r="BM34" s="2353"/>
      <c r="BN34" s="2394"/>
      <c r="BO34" s="2344" t="str">
        <f t="shared" ref="BO34" si="38">$BM$63&amp;$CA34</f>
        <v>Z7</v>
      </c>
      <c r="BP34" s="2353"/>
      <c r="BQ34" s="2353"/>
      <c r="BR34" s="2353"/>
      <c r="BS34" s="2353"/>
      <c r="BT34" s="2353"/>
      <c r="BU34" s="2353"/>
      <c r="BV34" s="2353"/>
      <c r="BW34" s="2353"/>
      <c r="BX34" s="2353"/>
      <c r="BY34" s="2353"/>
      <c r="BZ34" s="2394"/>
      <c r="CA34" s="2517">
        <v>7</v>
      </c>
      <c r="CD34" s="796">
        <f>IF(AND(T35=$B$2,T34=100%),1,0)</f>
        <v>0</v>
      </c>
      <c r="CE34" s="797">
        <f>IF(AND(T35=$B$2,T34&gt;0%),1,0)</f>
        <v>0</v>
      </c>
      <c r="CP34" s="796">
        <f>IF(AN34=100%,1,0)</f>
        <v>0</v>
      </c>
      <c r="CQ34" s="797">
        <f>IF(AN34&gt;0%,1,0)</f>
        <v>0</v>
      </c>
      <c r="DB34" s="796">
        <f ca="1">IF(AND(X34&lt;&gt;"",AN35&lt;&gt;"",AO34="",AN34&lt;&gt;100%,AN35&lt;PLANS!$A$1),1,0)</f>
        <v>0</v>
      </c>
    </row>
    <row r="35" spans="1:106" ht="17.100000000000001" customHeight="1" x14ac:dyDescent="0.15">
      <c r="A35" s="616"/>
      <c r="B35" s="2447"/>
      <c r="C35" s="2448"/>
      <c r="D35" s="2404"/>
      <c r="E35" s="2386"/>
      <c r="F35" s="2387"/>
      <c r="G35" s="2387"/>
      <c r="H35" s="2387"/>
      <c r="I35" s="2387"/>
      <c r="J35" s="2387"/>
      <c r="K35" s="2387"/>
      <c r="L35" s="2387"/>
      <c r="M35" s="2387"/>
      <c r="N35" s="2387"/>
      <c r="O35" s="2387"/>
      <c r="P35" s="2387"/>
      <c r="Q35" s="2387"/>
      <c r="R35" s="2387"/>
      <c r="S35" s="2388"/>
      <c r="T35" s="774"/>
      <c r="U35" s="2451"/>
      <c r="V35" s="2452"/>
      <c r="W35" s="2414"/>
      <c r="X35" s="2386"/>
      <c r="Y35" s="2387"/>
      <c r="Z35" s="2387"/>
      <c r="AA35" s="2387"/>
      <c r="AB35" s="2387"/>
      <c r="AC35" s="2387"/>
      <c r="AD35" s="2387"/>
      <c r="AE35" s="2387"/>
      <c r="AF35" s="2387"/>
      <c r="AG35" s="2387"/>
      <c r="AH35" s="2387"/>
      <c r="AI35" s="2387"/>
      <c r="AJ35" s="2387"/>
      <c r="AK35" s="2387"/>
      <c r="AL35" s="2387"/>
      <c r="AM35" s="2388"/>
      <c r="AN35" s="770"/>
      <c r="AO35" s="2428"/>
      <c r="AP35" s="805"/>
      <c r="AQ35" s="2345"/>
      <c r="AR35" s="2353"/>
      <c r="AS35" s="2353"/>
      <c r="AT35" s="2353"/>
      <c r="AU35" s="2353"/>
      <c r="AV35" s="2353"/>
      <c r="AW35" s="2353"/>
      <c r="AX35" s="2353"/>
      <c r="AY35" s="2353"/>
      <c r="AZ35" s="2353"/>
      <c r="BA35" s="2353"/>
      <c r="BB35" s="2444"/>
      <c r="BC35" s="2345"/>
      <c r="BD35" s="2353"/>
      <c r="BE35" s="2353"/>
      <c r="BF35" s="2353"/>
      <c r="BG35" s="2353"/>
      <c r="BH35" s="2353"/>
      <c r="BI35" s="2353"/>
      <c r="BJ35" s="2353"/>
      <c r="BK35" s="2353"/>
      <c r="BL35" s="2353"/>
      <c r="BM35" s="2353"/>
      <c r="BN35" s="2394"/>
      <c r="BO35" s="2345"/>
      <c r="BP35" s="2353"/>
      <c r="BQ35" s="2353"/>
      <c r="BR35" s="2353"/>
      <c r="BS35" s="2353"/>
      <c r="BT35" s="2353"/>
      <c r="BU35" s="2353"/>
      <c r="BV35" s="2353"/>
      <c r="BW35" s="2353"/>
      <c r="BX35" s="2353"/>
      <c r="BY35" s="2353"/>
      <c r="BZ35" s="2394"/>
      <c r="CA35" s="2517"/>
      <c r="CD35" s="721"/>
      <c r="CP35" s="721"/>
      <c r="DB35" s="721"/>
    </row>
    <row r="36" spans="1:106" ht="17.100000000000001" customHeight="1" x14ac:dyDescent="0.15">
      <c r="A36" s="616"/>
      <c r="B36" s="2447"/>
      <c r="C36" s="2448"/>
      <c r="D36" s="2426" t="s">
        <v>1287</v>
      </c>
      <c r="E36" s="2359"/>
      <c r="F36" s="2360"/>
      <c r="G36" s="2360"/>
      <c r="H36" s="2360"/>
      <c r="I36" s="2360"/>
      <c r="J36" s="2360"/>
      <c r="K36" s="2360"/>
      <c r="L36" s="2360"/>
      <c r="M36" s="2360"/>
      <c r="N36" s="2360"/>
      <c r="O36" s="2360"/>
      <c r="P36" s="2360"/>
      <c r="Q36" s="2360"/>
      <c r="R36" s="2360"/>
      <c r="S36" s="2361"/>
      <c r="T36" s="771"/>
      <c r="U36" s="2451"/>
      <c r="V36" s="2452"/>
      <c r="W36" s="2423" t="s">
        <v>104</v>
      </c>
      <c r="X36" s="2359"/>
      <c r="Y36" s="2360"/>
      <c r="Z36" s="2360"/>
      <c r="AA36" s="2360"/>
      <c r="AB36" s="2360"/>
      <c r="AC36" s="2360"/>
      <c r="AD36" s="2360"/>
      <c r="AE36" s="2360"/>
      <c r="AF36" s="2360"/>
      <c r="AG36" s="2360"/>
      <c r="AH36" s="2360"/>
      <c r="AI36" s="2360"/>
      <c r="AJ36" s="2360"/>
      <c r="AK36" s="2360"/>
      <c r="AL36" s="2360"/>
      <c r="AM36" s="2361"/>
      <c r="AN36" s="771"/>
      <c r="AO36" s="2428"/>
      <c r="AP36" s="807"/>
      <c r="AQ36" s="2344" t="str">
        <f t="shared" ref="AQ36" si="39">$BM$47&amp;$CA36</f>
        <v>T8</v>
      </c>
      <c r="AR36" s="2353"/>
      <c r="AS36" s="2353"/>
      <c r="AT36" s="2353"/>
      <c r="AU36" s="2353"/>
      <c r="AV36" s="2353"/>
      <c r="AW36" s="2353"/>
      <c r="AX36" s="2353"/>
      <c r="AY36" s="2353"/>
      <c r="AZ36" s="2353"/>
      <c r="BA36" s="2353"/>
      <c r="BB36" s="2444"/>
      <c r="BC36" s="2344" t="str">
        <f t="shared" ref="BC36" si="40">$BM$55&amp;$CA36</f>
        <v>S8</v>
      </c>
      <c r="BD36" s="2353"/>
      <c r="BE36" s="2353"/>
      <c r="BF36" s="2353"/>
      <c r="BG36" s="2353"/>
      <c r="BH36" s="2353"/>
      <c r="BI36" s="2353"/>
      <c r="BJ36" s="2353"/>
      <c r="BK36" s="2353"/>
      <c r="BL36" s="2353"/>
      <c r="BM36" s="2353"/>
      <c r="BN36" s="2394"/>
      <c r="BO36" s="2344" t="str">
        <f t="shared" ref="BO36" si="41">$BM$63&amp;$CA36</f>
        <v>Z8</v>
      </c>
      <c r="BP36" s="2353"/>
      <c r="BQ36" s="2353"/>
      <c r="BR36" s="2353"/>
      <c r="BS36" s="2353"/>
      <c r="BT36" s="2353"/>
      <c r="BU36" s="2353"/>
      <c r="BV36" s="2353"/>
      <c r="BW36" s="2353"/>
      <c r="BX36" s="2353"/>
      <c r="BY36" s="2353"/>
      <c r="BZ36" s="2394"/>
      <c r="CA36" s="2517">
        <v>8</v>
      </c>
      <c r="CD36" s="796">
        <f>IF(AND(T37=$B$2,T36=100%),1,0)</f>
        <v>0</v>
      </c>
      <c r="CE36" s="797">
        <f>IF(AND(T37=$B$2,T36&gt;0%),1,0)</f>
        <v>0</v>
      </c>
      <c r="CP36" s="796">
        <f>IF(AN36=100%,1,0)</f>
        <v>0</v>
      </c>
      <c r="CQ36" s="797">
        <f>IF(AN36&gt;0%,1,0)</f>
        <v>0</v>
      </c>
      <c r="DB36" s="796">
        <f ca="1">IF(AND(X36&lt;&gt;"",AN37&lt;&gt;"",AO36="",AN36&lt;&gt;100%,AN37&lt;PLANS!$A$1),1,0)</f>
        <v>0</v>
      </c>
    </row>
    <row r="37" spans="1:106" ht="17.100000000000001" customHeight="1" thickBot="1" x14ac:dyDescent="0.2">
      <c r="A37" s="616"/>
      <c r="B37" s="2401"/>
      <c r="C37" s="2402"/>
      <c r="D37" s="2441"/>
      <c r="E37" s="2362"/>
      <c r="F37" s="2363"/>
      <c r="G37" s="2363"/>
      <c r="H37" s="2363"/>
      <c r="I37" s="2363"/>
      <c r="J37" s="2363"/>
      <c r="K37" s="2363"/>
      <c r="L37" s="2363"/>
      <c r="M37" s="2363"/>
      <c r="N37" s="2363"/>
      <c r="O37" s="2363"/>
      <c r="P37" s="2363"/>
      <c r="Q37" s="2363"/>
      <c r="R37" s="2363"/>
      <c r="S37" s="2364"/>
      <c r="T37" s="776"/>
      <c r="U37" s="2434"/>
      <c r="V37" s="2435"/>
      <c r="W37" s="2430"/>
      <c r="X37" s="2362"/>
      <c r="Y37" s="2363"/>
      <c r="Z37" s="2363"/>
      <c r="AA37" s="2363"/>
      <c r="AB37" s="2363"/>
      <c r="AC37" s="2363"/>
      <c r="AD37" s="2363"/>
      <c r="AE37" s="2363"/>
      <c r="AF37" s="2363"/>
      <c r="AG37" s="2363"/>
      <c r="AH37" s="2363"/>
      <c r="AI37" s="2363"/>
      <c r="AJ37" s="2363"/>
      <c r="AK37" s="2363"/>
      <c r="AL37" s="2363"/>
      <c r="AM37" s="2364"/>
      <c r="AN37" s="777"/>
      <c r="AO37" s="2428"/>
      <c r="AP37" s="805"/>
      <c r="AQ37" s="2345"/>
      <c r="AR37" s="2354"/>
      <c r="AS37" s="2354"/>
      <c r="AT37" s="2354"/>
      <c r="AU37" s="2354"/>
      <c r="AV37" s="2354"/>
      <c r="AW37" s="2354"/>
      <c r="AX37" s="2354"/>
      <c r="AY37" s="2354"/>
      <c r="AZ37" s="2354"/>
      <c r="BA37" s="2354"/>
      <c r="BB37" s="2454"/>
      <c r="BC37" s="2345"/>
      <c r="BD37" s="2354"/>
      <c r="BE37" s="2354"/>
      <c r="BF37" s="2354"/>
      <c r="BG37" s="2354"/>
      <c r="BH37" s="2354"/>
      <c r="BI37" s="2354"/>
      <c r="BJ37" s="2354"/>
      <c r="BK37" s="2354"/>
      <c r="BL37" s="2354"/>
      <c r="BM37" s="2354"/>
      <c r="BN37" s="2395"/>
      <c r="BO37" s="2345"/>
      <c r="BP37" s="2354"/>
      <c r="BQ37" s="2354"/>
      <c r="BR37" s="2354"/>
      <c r="BS37" s="2354"/>
      <c r="BT37" s="2354"/>
      <c r="BU37" s="2354"/>
      <c r="BV37" s="2354"/>
      <c r="BW37" s="2354"/>
      <c r="BX37" s="2354"/>
      <c r="BY37" s="2354"/>
      <c r="BZ37" s="2395"/>
      <c r="CA37" s="2517"/>
    </row>
    <row r="38" spans="1:106" ht="17.100000000000001" customHeight="1" x14ac:dyDescent="0.15">
      <c r="A38" s="616"/>
      <c r="B38" s="819"/>
      <c r="C38" s="819"/>
      <c r="D38" s="819"/>
      <c r="E38" s="731"/>
      <c r="F38" s="731"/>
      <c r="G38" s="819"/>
      <c r="H38" s="819"/>
      <c r="I38" s="731"/>
      <c r="J38" s="820"/>
      <c r="K38" s="614"/>
      <c r="L38" s="731" t="s">
        <v>1</v>
      </c>
      <c r="M38" s="819"/>
      <c r="N38" s="614"/>
      <c r="O38" s="614"/>
      <c r="P38" s="614"/>
      <c r="Q38" s="614"/>
      <c r="R38" s="614"/>
      <c r="S38" s="614"/>
      <c r="T38" s="614"/>
      <c r="U38" s="731"/>
      <c r="V38" s="614"/>
      <c r="W38" s="614"/>
      <c r="X38" s="614"/>
      <c r="Y38" s="614"/>
      <c r="Z38" s="614"/>
      <c r="AA38" s="614"/>
      <c r="AB38" s="614"/>
      <c r="AC38" s="614"/>
      <c r="AD38" s="614"/>
      <c r="AE38" s="614"/>
      <c r="AF38" s="614"/>
      <c r="AG38" s="614"/>
      <c r="AH38" s="614"/>
      <c r="AI38" s="614"/>
      <c r="AJ38" s="614"/>
      <c r="AK38" s="614"/>
      <c r="AL38" s="614"/>
      <c r="AM38" s="614"/>
      <c r="AN38" s="614"/>
      <c r="AO38" s="614"/>
      <c r="AP38" s="614"/>
      <c r="AQ38" s="614"/>
      <c r="AR38" s="819"/>
      <c r="AS38" s="614"/>
      <c r="AT38" s="614"/>
      <c r="AU38" s="614"/>
      <c r="AV38" s="614"/>
      <c r="AW38" s="614"/>
      <c r="AX38" s="614"/>
      <c r="AY38" s="614"/>
      <c r="AZ38" s="614"/>
      <c r="BA38" s="614"/>
      <c r="BB38" s="614"/>
      <c r="BC38" s="614"/>
      <c r="BD38" s="614"/>
      <c r="BE38" s="614"/>
      <c r="BF38" s="614"/>
      <c r="BG38" s="819"/>
      <c r="BH38" s="819"/>
      <c r="BI38" s="731"/>
      <c r="BJ38" s="614"/>
      <c r="BK38" s="614"/>
      <c r="BL38" s="614"/>
      <c r="BM38" s="614"/>
      <c r="BN38" s="614"/>
      <c r="BO38" s="614"/>
      <c r="BP38" s="614"/>
      <c r="BQ38" s="614"/>
      <c r="BR38" s="614"/>
      <c r="BS38" s="614"/>
      <c r="BT38" s="2516" t="s">
        <v>1</v>
      </c>
      <c r="BU38" s="2516"/>
      <c r="BV38" s="614"/>
      <c r="BW38" s="819"/>
      <c r="BX38" s="819"/>
      <c r="BY38" s="819"/>
      <c r="BZ38" s="614"/>
      <c r="CA38" s="614"/>
    </row>
    <row r="39" spans="1:106" ht="17.100000000000001" customHeight="1" x14ac:dyDescent="0.15">
      <c r="B39" s="752"/>
      <c r="C39" s="752"/>
      <c r="E39" s="735"/>
      <c r="F39" s="735"/>
      <c r="I39" s="735"/>
      <c r="L39" s="735" t="s">
        <v>1</v>
      </c>
      <c r="U39" s="735"/>
      <c r="AR39" s="752"/>
      <c r="BG39" s="752"/>
      <c r="BH39" s="752"/>
      <c r="BI39" s="735"/>
      <c r="BT39" s="2497" t="s">
        <v>1</v>
      </c>
      <c r="BU39" s="2497"/>
      <c r="BW39" s="752"/>
      <c r="BX39" s="752"/>
      <c r="BY39" s="752"/>
    </row>
    <row r="40" spans="1:106" ht="17.100000000000001" customHeight="1" thickBot="1" x14ac:dyDescent="0.2">
      <c r="E40" s="735"/>
      <c r="F40" s="735"/>
      <c r="I40" s="735"/>
      <c r="L40" s="735" t="s">
        <v>1</v>
      </c>
      <c r="U40" s="735"/>
      <c r="AR40" s="752"/>
      <c r="BG40" s="752"/>
      <c r="BH40" s="752"/>
      <c r="BI40" s="735"/>
      <c r="BT40" s="2496" t="s">
        <v>1</v>
      </c>
      <c r="BU40" s="2496"/>
      <c r="BW40" s="821"/>
      <c r="BX40" s="821"/>
    </row>
    <row r="41" spans="1:106" ht="17.100000000000001" customHeight="1" x14ac:dyDescent="0.2">
      <c r="D41" s="2455" t="s">
        <v>1334</v>
      </c>
      <c r="E41" s="2456"/>
      <c r="F41" s="2456"/>
      <c r="G41" s="2456"/>
      <c r="H41" s="2456"/>
      <c r="I41" s="2456"/>
      <c r="J41" s="2456"/>
      <c r="K41" s="2456"/>
      <c r="L41" s="2456"/>
      <c r="M41" s="2456"/>
      <c r="N41" s="2456"/>
      <c r="O41" s="2456"/>
      <c r="P41" s="2456"/>
      <c r="Q41" s="2456"/>
      <c r="R41" s="2456"/>
      <c r="S41" s="2456"/>
      <c r="T41" s="2457"/>
      <c r="W41" s="2471" t="s">
        <v>82</v>
      </c>
      <c r="X41" s="2473" t="s">
        <v>559</v>
      </c>
      <c r="Y41" s="2474"/>
      <c r="Z41" s="2474"/>
      <c r="AA41" s="2475"/>
      <c r="AB41" s="761"/>
      <c r="AC41" s="761"/>
      <c r="AD41" s="761"/>
      <c r="AE41" s="761"/>
      <c r="AF41" s="761"/>
      <c r="AG41" s="761"/>
      <c r="AH41" s="822"/>
      <c r="AI41" s="761"/>
      <c r="AJ41" s="761"/>
      <c r="AK41" s="761"/>
      <c r="AL41" s="761"/>
      <c r="AM41" s="761"/>
      <c r="AN41" s="761"/>
      <c r="AO41" s="753"/>
      <c r="AP41" s="2467" t="s">
        <v>1329</v>
      </c>
      <c r="AQ41" s="2468"/>
      <c r="AR41" s="2468"/>
      <c r="AS41" s="2468"/>
      <c r="AT41" s="2468"/>
      <c r="AU41" s="2468"/>
      <c r="AV41" s="2468"/>
      <c r="AW41" s="2468"/>
      <c r="AX41" s="753"/>
      <c r="AY41" s="753"/>
      <c r="AZ41" s="753"/>
      <c r="BA41" s="753"/>
      <c r="BB41" s="753"/>
      <c r="BC41" s="753"/>
      <c r="BD41" s="753"/>
      <c r="BE41" s="753"/>
      <c r="BF41" s="753"/>
      <c r="BG41" s="753"/>
      <c r="BH41" s="753"/>
      <c r="BI41" s="753"/>
      <c r="BJ41" s="753"/>
      <c r="BK41" s="753"/>
      <c r="BO41" s="2461" t="s">
        <v>1334</v>
      </c>
      <c r="BP41" s="2462"/>
      <c r="BQ41" s="2462"/>
      <c r="BR41" s="2462"/>
      <c r="BS41" s="2462"/>
      <c r="BT41" s="2462"/>
      <c r="BU41" s="2462"/>
      <c r="BV41" s="2462"/>
      <c r="BW41" s="2462"/>
      <c r="BX41" s="2462"/>
      <c r="BY41" s="2462"/>
      <c r="BZ41" s="2463"/>
      <c r="CD41" s="823" t="s">
        <v>1350</v>
      </c>
      <c r="CE41" s="824"/>
      <c r="CF41" s="824"/>
      <c r="CG41" s="824"/>
      <c r="CI41" s="824"/>
      <c r="CJ41" s="824"/>
      <c r="CK41" s="824"/>
      <c r="CL41" s="824"/>
    </row>
    <row r="42" spans="1:106" ht="17.100000000000001" customHeight="1" thickBot="1" x14ac:dyDescent="0.35">
      <c r="D42" s="2458"/>
      <c r="E42" s="2459"/>
      <c r="F42" s="2459"/>
      <c r="G42" s="2459"/>
      <c r="H42" s="2459"/>
      <c r="I42" s="2459"/>
      <c r="J42" s="2459"/>
      <c r="K42" s="2459"/>
      <c r="L42" s="2459"/>
      <c r="M42" s="2459"/>
      <c r="N42" s="2459"/>
      <c r="O42" s="2459"/>
      <c r="P42" s="2459"/>
      <c r="Q42" s="2459"/>
      <c r="R42" s="2459"/>
      <c r="S42" s="2459"/>
      <c r="T42" s="2460"/>
      <c r="W42" s="2472"/>
      <c r="X42" s="2473"/>
      <c r="Y42" s="2474"/>
      <c r="Z42" s="2474"/>
      <c r="AA42" s="2475"/>
      <c r="AB42" s="761"/>
      <c r="AC42" s="761"/>
      <c r="AD42" s="761"/>
      <c r="AE42" s="761"/>
      <c r="AF42" s="761"/>
      <c r="AG42" s="761"/>
      <c r="AH42" s="758"/>
      <c r="AI42" s="758"/>
      <c r="AJ42" s="758"/>
      <c r="AK42" s="758"/>
      <c r="AL42" s="758"/>
      <c r="AM42" s="758"/>
      <c r="AN42" s="758"/>
      <c r="AO42" s="753"/>
      <c r="AP42" s="2469"/>
      <c r="AQ42" s="2470"/>
      <c r="AR42" s="2470"/>
      <c r="AS42" s="2470"/>
      <c r="AT42" s="2470"/>
      <c r="AU42" s="2470"/>
      <c r="AV42" s="2470"/>
      <c r="AW42" s="2470"/>
      <c r="AX42" s="758"/>
      <c r="AY42" s="758"/>
      <c r="AZ42" s="758"/>
      <c r="BA42" s="758"/>
      <c r="BB42" s="758"/>
      <c r="BC42" s="758"/>
      <c r="BD42" s="758"/>
      <c r="BE42" s="758"/>
      <c r="BF42" s="758"/>
      <c r="BG42" s="758"/>
      <c r="BH42" s="758"/>
      <c r="BI42" s="758"/>
      <c r="BJ42" s="758"/>
      <c r="BK42" s="758"/>
      <c r="BO42" s="2464"/>
      <c r="BP42" s="2465"/>
      <c r="BQ42" s="2465"/>
      <c r="BR42" s="2465"/>
      <c r="BS42" s="2465"/>
      <c r="BT42" s="2465"/>
      <c r="BU42" s="2465"/>
      <c r="BV42" s="2465"/>
      <c r="BW42" s="2465"/>
      <c r="BX42" s="2465"/>
      <c r="BY42" s="2465"/>
      <c r="BZ42" s="2466"/>
      <c r="CD42" s="825">
        <v>3</v>
      </c>
      <c r="CE42" s="826" t="s">
        <v>1349</v>
      </c>
      <c r="CF42" s="824"/>
      <c r="CG42" s="824"/>
      <c r="CI42" s="824"/>
      <c r="CJ42" s="824"/>
      <c r="CK42" s="824"/>
      <c r="CL42" s="824"/>
    </row>
    <row r="43" spans="1:106" ht="17.100000000000001" customHeight="1" x14ac:dyDescent="0.3">
      <c r="B43" s="2425" t="s">
        <v>105</v>
      </c>
      <c r="D43" s="2482" t="s">
        <v>105</v>
      </c>
      <c r="E43" s="2483" t="s">
        <v>1519</v>
      </c>
      <c r="F43" s="2483"/>
      <c r="G43" s="2483"/>
      <c r="H43" s="2483"/>
      <c r="I43" s="2483"/>
      <c r="J43" s="2483"/>
      <c r="K43" s="2483"/>
      <c r="L43" s="2483"/>
      <c r="M43" s="2483"/>
      <c r="N43" s="2483"/>
      <c r="O43" s="2483"/>
      <c r="P43" s="2483"/>
      <c r="Q43" s="2483"/>
      <c r="R43" s="2483"/>
      <c r="S43" s="2483"/>
      <c r="T43" s="2484"/>
      <c r="W43" s="827"/>
      <c r="X43" s="828"/>
      <c r="Y43" s="828"/>
      <c r="Z43" s="828"/>
      <c r="AA43" s="828"/>
      <c r="AB43" s="761"/>
      <c r="AC43" s="844"/>
      <c r="AD43" s="844"/>
      <c r="AE43" s="844"/>
      <c r="AF43" s="844"/>
      <c r="AG43" s="844"/>
      <c r="AH43" s="845"/>
      <c r="AI43" s="845"/>
      <c r="AJ43" s="845"/>
      <c r="AK43" s="845"/>
      <c r="AL43" s="845"/>
      <c r="AM43" s="845"/>
      <c r="AN43" s="845"/>
      <c r="AO43" s="846"/>
      <c r="AP43" s="846"/>
      <c r="AQ43" s="846"/>
      <c r="AR43" s="846"/>
      <c r="AS43" s="846"/>
      <c r="AT43" s="846"/>
      <c r="AU43" s="846"/>
      <c r="AV43" s="846"/>
      <c r="AW43" s="846"/>
      <c r="AX43" s="846"/>
      <c r="AY43" s="845"/>
      <c r="AZ43" s="845"/>
      <c r="BA43" s="845"/>
      <c r="BB43" s="845"/>
      <c r="BC43" s="845"/>
      <c r="BD43" s="845"/>
      <c r="BE43" s="845"/>
      <c r="BF43" s="845"/>
      <c r="BG43" s="845"/>
      <c r="BH43" s="845"/>
      <c r="BI43" s="845"/>
      <c r="BJ43" s="845"/>
      <c r="BK43" s="758"/>
      <c r="BM43" s="2425" t="str">
        <f>MID(BM45,1,1)</f>
        <v>O</v>
      </c>
      <c r="BO43" s="2485" t="s">
        <v>684</v>
      </c>
      <c r="BP43" s="2405" t="s">
        <v>1519</v>
      </c>
      <c r="BQ43" s="2405"/>
      <c r="BR43" s="2405"/>
      <c r="BS43" s="2405"/>
      <c r="BT43" s="2405"/>
      <c r="BU43" s="2405"/>
      <c r="BV43" s="2405"/>
      <c r="BW43" s="2405"/>
      <c r="BX43" s="2405"/>
      <c r="BY43" s="2405"/>
      <c r="BZ43" s="2419"/>
      <c r="CD43" s="829">
        <f ca="1">IF(AND(X4&lt;&gt;"",AN5&lt;&gt;"",AN4&lt;&gt;100%,AO4="",AN5&lt;=$A$1+$CD$42),1,0)</f>
        <v>1</v>
      </c>
      <c r="CF43" s="796">
        <f ca="1">SUM(CD43:CD52)</f>
        <v>1</v>
      </c>
      <c r="CG43" s="830"/>
      <c r="CI43" s="721"/>
      <c r="CK43" s="797"/>
      <c r="CL43" s="830"/>
    </row>
    <row r="44" spans="1:106" ht="17.100000000000001" customHeight="1" x14ac:dyDescent="0.15">
      <c r="B44" s="2425"/>
      <c r="D44" s="2357"/>
      <c r="E44" s="2346"/>
      <c r="F44" s="2346"/>
      <c r="G44" s="2346"/>
      <c r="H44" s="2346"/>
      <c r="I44" s="2346"/>
      <c r="J44" s="2346"/>
      <c r="K44" s="2346"/>
      <c r="L44" s="2346"/>
      <c r="M44" s="2346"/>
      <c r="N44" s="2346"/>
      <c r="O44" s="2346"/>
      <c r="P44" s="2346"/>
      <c r="Q44" s="2346"/>
      <c r="R44" s="2346"/>
      <c r="S44" s="2346"/>
      <c r="T44" s="2477"/>
      <c r="W44" s="2478" t="s">
        <v>82</v>
      </c>
      <c r="X44" s="2473" t="s">
        <v>1341</v>
      </c>
      <c r="Y44" s="2474"/>
      <c r="Z44" s="2474"/>
      <c r="AA44" s="2475"/>
      <c r="AB44" s="831"/>
      <c r="AC44" s="847"/>
      <c r="AD44" s="847"/>
      <c r="AE44" s="847"/>
      <c r="AF44" s="847"/>
      <c r="AG44" s="847"/>
      <c r="AH44" s="847"/>
      <c r="AI44" s="847"/>
      <c r="AJ44" s="847"/>
      <c r="AK44" s="847"/>
      <c r="AL44" s="847"/>
      <c r="AM44" s="847"/>
      <c r="AN44" s="847"/>
      <c r="AO44" s="847"/>
      <c r="AP44" s="847"/>
      <c r="AQ44" s="847"/>
      <c r="AR44" s="846"/>
      <c r="AS44" s="846"/>
      <c r="AT44" s="846"/>
      <c r="AU44" s="846"/>
      <c r="AV44" s="846"/>
      <c r="AW44" s="846"/>
      <c r="AX44" s="846"/>
      <c r="AY44" s="846"/>
      <c r="AZ44" s="846"/>
      <c r="BA44" s="846"/>
      <c r="BB44" s="846"/>
      <c r="BC44" s="846"/>
      <c r="BD44" s="846"/>
      <c r="BE44" s="846"/>
      <c r="BF44" s="846"/>
      <c r="BG44" s="846"/>
      <c r="BH44" s="846"/>
      <c r="BI44" s="846"/>
      <c r="BJ44" s="846"/>
      <c r="BK44" s="753"/>
      <c r="BM44" s="2425"/>
      <c r="BO44" s="2351"/>
      <c r="BP44" s="2346"/>
      <c r="BQ44" s="2346"/>
      <c r="BR44" s="2346"/>
      <c r="BS44" s="2346"/>
      <c r="BT44" s="2346"/>
      <c r="BU44" s="2346"/>
      <c r="BV44" s="2346"/>
      <c r="BW44" s="2346"/>
      <c r="BX44" s="2346"/>
      <c r="BY44" s="2346"/>
      <c r="BZ44" s="2348"/>
      <c r="CD44" s="832"/>
      <c r="CF44" s="833" t="s">
        <v>935</v>
      </c>
      <c r="CG44" s="824"/>
      <c r="CH44" s="824"/>
      <c r="CK44" s="833"/>
      <c r="CL44" s="824"/>
    </row>
    <row r="45" spans="1:106" ht="17.100000000000001" customHeight="1" x14ac:dyDescent="0.15">
      <c r="B45" s="834" t="s">
        <v>324</v>
      </c>
      <c r="D45" s="2357"/>
      <c r="E45" s="2405"/>
      <c r="F45" s="2405"/>
      <c r="G45" s="2405"/>
      <c r="H45" s="2405"/>
      <c r="I45" s="2405"/>
      <c r="J45" s="2405"/>
      <c r="K45" s="2405"/>
      <c r="L45" s="2405"/>
      <c r="M45" s="2405"/>
      <c r="N45" s="2405"/>
      <c r="O45" s="2405"/>
      <c r="P45" s="2405"/>
      <c r="Q45" s="2405"/>
      <c r="R45" s="2405"/>
      <c r="S45" s="2405"/>
      <c r="T45" s="2476"/>
      <c r="W45" s="2479"/>
      <c r="X45" s="2473"/>
      <c r="Y45" s="2474"/>
      <c r="Z45" s="2474"/>
      <c r="AA45" s="2475"/>
      <c r="AB45" s="753"/>
      <c r="AC45" s="846"/>
      <c r="AD45" s="846"/>
      <c r="AE45" s="844"/>
      <c r="AF45" s="844"/>
      <c r="AG45" s="844"/>
      <c r="AH45" s="844"/>
      <c r="AI45" s="844"/>
      <c r="AJ45" s="844"/>
      <c r="AK45" s="844"/>
      <c r="AL45" s="844"/>
      <c r="AM45" s="844"/>
      <c r="AN45" s="844"/>
      <c r="AO45" s="846"/>
      <c r="AP45" s="846"/>
      <c r="AQ45" s="846"/>
      <c r="AR45" s="846"/>
      <c r="AS45" s="846"/>
      <c r="AT45" s="846"/>
      <c r="AU45" s="846"/>
      <c r="AV45" s="846"/>
      <c r="AW45" s="846"/>
      <c r="AX45" s="846"/>
      <c r="AY45" s="846"/>
      <c r="AZ45" s="846"/>
      <c r="BA45" s="846"/>
      <c r="BB45" s="846"/>
      <c r="BC45" s="846"/>
      <c r="BD45" s="846"/>
      <c r="BE45" s="846"/>
      <c r="BF45" s="846"/>
      <c r="BG45" s="846"/>
      <c r="BH45" s="846"/>
      <c r="BI45" s="846"/>
      <c r="BJ45" s="846"/>
      <c r="BK45" s="753"/>
      <c r="BM45" s="834" t="str">
        <f>CD82</f>
        <v>ONE</v>
      </c>
      <c r="BO45" s="2351"/>
      <c r="BP45" s="2346"/>
      <c r="BQ45" s="2346"/>
      <c r="BR45" s="2346"/>
      <c r="BS45" s="2346"/>
      <c r="BT45" s="2346"/>
      <c r="BU45" s="2346"/>
      <c r="BV45" s="2346"/>
      <c r="BW45" s="2346"/>
      <c r="BX45" s="2346"/>
      <c r="BY45" s="2346"/>
      <c r="BZ45" s="2348"/>
      <c r="CD45" s="835">
        <f t="shared" ref="CD45" ca="1" si="42">IF(AND(X6&lt;&gt;"",AN7&lt;&gt;"",AN6&lt;&gt;100%,AO6="",AN7&lt;=$A$1+$CD$42),1,0)</f>
        <v>0</v>
      </c>
      <c r="CF45" s="824"/>
      <c r="CG45" s="824"/>
      <c r="CH45" s="824"/>
      <c r="CI45" s="721"/>
      <c r="CK45" s="824"/>
      <c r="CL45" s="824"/>
    </row>
    <row r="46" spans="1:106" ht="17.100000000000001" customHeight="1" x14ac:dyDescent="0.2">
      <c r="B46" s="836"/>
      <c r="D46" s="2357"/>
      <c r="E46" s="2346"/>
      <c r="F46" s="2346"/>
      <c r="G46" s="2346"/>
      <c r="H46" s="2346"/>
      <c r="I46" s="2346"/>
      <c r="J46" s="2346"/>
      <c r="K46" s="2346"/>
      <c r="L46" s="2346"/>
      <c r="M46" s="2346"/>
      <c r="N46" s="2346"/>
      <c r="O46" s="2346"/>
      <c r="P46" s="2346"/>
      <c r="Q46" s="2346"/>
      <c r="R46" s="2346"/>
      <c r="S46" s="2346"/>
      <c r="T46" s="2477"/>
      <c r="W46" s="827"/>
      <c r="X46" s="828"/>
      <c r="Y46" s="828"/>
      <c r="Z46" s="828"/>
      <c r="AA46" s="828"/>
      <c r="AB46" s="753"/>
      <c r="AC46" s="846"/>
      <c r="AD46" s="846"/>
      <c r="AE46" s="848"/>
      <c r="AF46" s="848"/>
      <c r="AG46" s="848"/>
      <c r="AH46" s="848"/>
      <c r="AI46" s="848"/>
      <c r="AJ46" s="848"/>
      <c r="AK46" s="848"/>
      <c r="AL46" s="848"/>
      <c r="AM46" s="848"/>
      <c r="AN46" s="848"/>
      <c r="AO46" s="846"/>
      <c r="AP46" s="846"/>
      <c r="AQ46" s="846"/>
      <c r="AR46" s="846"/>
      <c r="AS46" s="846"/>
      <c r="AT46" s="846"/>
      <c r="AU46" s="846"/>
      <c r="AV46" s="846"/>
      <c r="AW46" s="846"/>
      <c r="AX46" s="846"/>
      <c r="AY46" s="846"/>
      <c r="AZ46" s="846"/>
      <c r="BA46" s="846"/>
      <c r="BB46" s="846"/>
      <c r="BC46" s="846"/>
      <c r="BD46" s="846"/>
      <c r="BE46" s="846"/>
      <c r="BF46" s="846"/>
      <c r="BG46" s="846"/>
      <c r="BH46" s="846"/>
      <c r="BI46" s="846"/>
      <c r="BJ46" s="846"/>
      <c r="BK46" s="753"/>
      <c r="BM46" s="836"/>
      <c r="BO46" s="2351"/>
      <c r="BP46" s="2346"/>
      <c r="BQ46" s="2346"/>
      <c r="BR46" s="2346"/>
      <c r="BS46" s="2346"/>
      <c r="BT46" s="2346"/>
      <c r="BU46" s="2346"/>
      <c r="BV46" s="2346"/>
      <c r="BW46" s="2346"/>
      <c r="BX46" s="2346"/>
      <c r="BY46" s="2346"/>
      <c r="BZ46" s="2348"/>
      <c r="CD46" s="832"/>
      <c r="CF46" s="837"/>
      <c r="CG46" s="837"/>
      <c r="CH46" s="837"/>
      <c r="CK46" s="837"/>
      <c r="CL46" s="837"/>
    </row>
    <row r="47" spans="1:106" ht="17.100000000000001" customHeight="1" x14ac:dyDescent="0.15">
      <c r="B47" s="2425" t="s">
        <v>106</v>
      </c>
      <c r="D47" s="2357"/>
      <c r="E47" s="2405"/>
      <c r="F47" s="2405"/>
      <c r="G47" s="2405"/>
      <c r="H47" s="2405"/>
      <c r="I47" s="2405"/>
      <c r="J47" s="2405"/>
      <c r="K47" s="2405"/>
      <c r="L47" s="2405"/>
      <c r="M47" s="2405"/>
      <c r="N47" s="2405"/>
      <c r="O47" s="2405"/>
      <c r="P47" s="2405"/>
      <c r="Q47" s="2405"/>
      <c r="R47" s="2405"/>
      <c r="S47" s="2405"/>
      <c r="T47" s="2476"/>
      <c r="W47" s="2480" t="s">
        <v>82</v>
      </c>
      <c r="X47" s="2473" t="s">
        <v>560</v>
      </c>
      <c r="Y47" s="2474"/>
      <c r="Z47" s="2474"/>
      <c r="AA47" s="2475"/>
      <c r="AB47" s="753"/>
      <c r="AC47" s="846"/>
      <c r="AD47" s="846"/>
      <c r="AE47" s="848"/>
      <c r="AF47" s="848"/>
      <c r="AG47" s="848"/>
      <c r="AH47" s="848"/>
      <c r="AI47" s="848"/>
      <c r="AJ47" s="848"/>
      <c r="AK47" s="848"/>
      <c r="AL47" s="848"/>
      <c r="AM47" s="848"/>
      <c r="AN47" s="846"/>
      <c r="AO47" s="846"/>
      <c r="AP47" s="846"/>
      <c r="AQ47" s="846"/>
      <c r="AR47" s="846"/>
      <c r="AS47" s="846"/>
      <c r="AT47" s="846"/>
      <c r="AU47" s="846"/>
      <c r="AV47" s="846"/>
      <c r="AW47" s="846"/>
      <c r="AX47" s="846"/>
      <c r="AY47" s="846"/>
      <c r="AZ47" s="846"/>
      <c r="BA47" s="846"/>
      <c r="BB47" s="846"/>
      <c r="BC47" s="846"/>
      <c r="BD47" s="846"/>
      <c r="BE47" s="846"/>
      <c r="BF47" s="846"/>
      <c r="BG47" s="846"/>
      <c r="BH47" s="846"/>
      <c r="BI47" s="846"/>
      <c r="BJ47" s="846"/>
      <c r="BK47" s="753"/>
      <c r="BM47" s="2425" t="str">
        <f>MID(BM49,1,1)</f>
        <v>T</v>
      </c>
      <c r="BO47" s="2351"/>
      <c r="BP47" s="2346"/>
      <c r="BQ47" s="2346"/>
      <c r="BR47" s="2346"/>
      <c r="BS47" s="2346"/>
      <c r="BT47" s="2346"/>
      <c r="BU47" s="2346"/>
      <c r="BV47" s="2346"/>
      <c r="BW47" s="2346"/>
      <c r="BX47" s="2346"/>
      <c r="BY47" s="2346"/>
      <c r="BZ47" s="2348"/>
      <c r="CD47" s="835">
        <f t="shared" ref="CD47" ca="1" si="43">IF(AND(X8&lt;&gt;"",AN9&lt;&gt;"",AN8&lt;&gt;100%,AO8="",AN9&lt;=$A$1+$CD$42),1,0)</f>
        <v>0</v>
      </c>
      <c r="CF47" s="837"/>
      <c r="CG47" s="837"/>
      <c r="CH47" s="837"/>
      <c r="CI47" s="721"/>
      <c r="CK47" s="837"/>
      <c r="CL47" s="837"/>
    </row>
    <row r="48" spans="1:106" ht="17.100000000000001" customHeight="1" x14ac:dyDescent="0.15">
      <c r="B48" s="2425"/>
      <c r="D48" s="2357"/>
      <c r="E48" s="2346"/>
      <c r="F48" s="2346"/>
      <c r="G48" s="2346"/>
      <c r="H48" s="2346"/>
      <c r="I48" s="2346"/>
      <c r="J48" s="2346"/>
      <c r="K48" s="2346"/>
      <c r="L48" s="2346"/>
      <c r="M48" s="2346"/>
      <c r="N48" s="2346"/>
      <c r="O48" s="2346"/>
      <c r="P48" s="2346"/>
      <c r="Q48" s="2346"/>
      <c r="R48" s="2346"/>
      <c r="S48" s="2346"/>
      <c r="T48" s="2477"/>
      <c r="W48" s="2481"/>
      <c r="X48" s="2473"/>
      <c r="Y48" s="2474"/>
      <c r="Z48" s="2474"/>
      <c r="AA48" s="2475"/>
      <c r="AB48" s="753"/>
      <c r="AC48" s="846"/>
      <c r="AD48" s="846"/>
      <c r="AE48" s="848"/>
      <c r="AF48" s="848"/>
      <c r="AG48" s="848"/>
      <c r="AH48" s="848"/>
      <c r="AI48" s="848"/>
      <c r="AJ48" s="848"/>
      <c r="AK48" s="848"/>
      <c r="AL48" s="848"/>
      <c r="AM48" s="848"/>
      <c r="AN48" s="846"/>
      <c r="AO48" s="846"/>
      <c r="AP48" s="846"/>
      <c r="AQ48" s="846"/>
      <c r="AR48" s="846"/>
      <c r="AS48" s="846"/>
      <c r="AT48" s="846"/>
      <c r="AU48" s="846"/>
      <c r="AV48" s="846"/>
      <c r="AW48" s="846"/>
      <c r="AX48" s="846"/>
      <c r="AY48" s="846"/>
      <c r="AZ48" s="846"/>
      <c r="BA48" s="846"/>
      <c r="BB48" s="846"/>
      <c r="BC48" s="846"/>
      <c r="BD48" s="846"/>
      <c r="BE48" s="846"/>
      <c r="BF48" s="846"/>
      <c r="BG48" s="846"/>
      <c r="BH48" s="846"/>
      <c r="BI48" s="846"/>
      <c r="BJ48" s="846"/>
      <c r="BK48" s="753"/>
      <c r="BM48" s="2425"/>
      <c r="BO48" s="2351"/>
      <c r="BP48" s="2346"/>
      <c r="BQ48" s="2346"/>
      <c r="BR48" s="2346"/>
      <c r="BS48" s="2346"/>
      <c r="BT48" s="2346"/>
      <c r="BU48" s="2346"/>
      <c r="BV48" s="2346"/>
      <c r="BW48" s="2346"/>
      <c r="BX48" s="2346"/>
      <c r="BY48" s="2346"/>
      <c r="BZ48" s="2348"/>
      <c r="CD48" s="832"/>
      <c r="CF48" s="833" t="s">
        <v>81</v>
      </c>
      <c r="CG48" s="837"/>
      <c r="CH48" s="837"/>
      <c r="CK48" s="833"/>
      <c r="CL48" s="837"/>
    </row>
    <row r="49" spans="2:90" ht="17.100000000000001" customHeight="1" x14ac:dyDescent="0.2">
      <c r="B49" s="834" t="s">
        <v>1110</v>
      </c>
      <c r="D49" s="2357"/>
      <c r="E49" s="2405"/>
      <c r="F49" s="2405"/>
      <c r="G49" s="2405"/>
      <c r="H49" s="2405"/>
      <c r="I49" s="2405"/>
      <c r="J49" s="2405"/>
      <c r="K49" s="2405"/>
      <c r="L49" s="2405"/>
      <c r="M49" s="2405"/>
      <c r="N49" s="2405"/>
      <c r="O49" s="2405"/>
      <c r="P49" s="2405"/>
      <c r="Q49" s="2405"/>
      <c r="R49" s="2405"/>
      <c r="S49" s="2405"/>
      <c r="T49" s="2476"/>
      <c r="W49" s="827"/>
      <c r="X49" s="828"/>
      <c r="Y49" s="828"/>
      <c r="Z49" s="828"/>
      <c r="AA49" s="828"/>
      <c r="AB49" s="753"/>
      <c r="AC49" s="846"/>
      <c r="AD49" s="846"/>
      <c r="AE49" s="848"/>
      <c r="AF49" s="848"/>
      <c r="AG49" s="848"/>
      <c r="AH49" s="848"/>
      <c r="AI49" s="848"/>
      <c r="AJ49" s="848"/>
      <c r="AK49" s="848"/>
      <c r="AL49" s="848"/>
      <c r="AM49" s="848"/>
      <c r="AN49" s="846"/>
      <c r="AO49" s="846"/>
      <c r="AP49" s="846"/>
      <c r="AQ49" s="846"/>
      <c r="AR49" s="846"/>
      <c r="AS49" s="846"/>
      <c r="AT49" s="846"/>
      <c r="AU49" s="846"/>
      <c r="AV49" s="846"/>
      <c r="AW49" s="846"/>
      <c r="AX49" s="846"/>
      <c r="AY49" s="846"/>
      <c r="AZ49" s="846"/>
      <c r="BA49" s="846"/>
      <c r="BB49" s="846"/>
      <c r="BC49" s="846"/>
      <c r="BD49" s="846"/>
      <c r="BE49" s="846"/>
      <c r="BF49" s="846"/>
      <c r="BG49" s="846"/>
      <c r="BH49" s="846"/>
      <c r="BI49" s="846"/>
      <c r="BJ49" s="846"/>
      <c r="BK49" s="753"/>
      <c r="BM49" s="834" t="str">
        <f>CD86</f>
        <v>TWO</v>
      </c>
      <c r="BO49" s="2351"/>
      <c r="BP49" s="2346"/>
      <c r="BQ49" s="2346"/>
      <c r="BR49" s="2346"/>
      <c r="BS49" s="2346"/>
      <c r="BT49" s="2346"/>
      <c r="BU49" s="2346"/>
      <c r="BV49" s="2346"/>
      <c r="BW49" s="2346"/>
      <c r="BX49" s="2346"/>
      <c r="BY49" s="2346"/>
      <c r="BZ49" s="2348"/>
      <c r="CD49" s="835">
        <f t="shared" ref="CD49" ca="1" si="44">IF(AND(X10&lt;&gt;"",AN11&lt;&gt;"",AN10&lt;&gt;100%,AO10="",AN11&lt;=$A$1+$CD$42),1,0)</f>
        <v>0</v>
      </c>
      <c r="CF49" s="837"/>
      <c r="CG49" s="837"/>
      <c r="CH49" s="837"/>
      <c r="CI49" s="721"/>
      <c r="CK49" s="837"/>
      <c r="CL49" s="837"/>
    </row>
    <row r="50" spans="2:90" ht="17.100000000000001" customHeight="1" x14ac:dyDescent="0.15">
      <c r="D50" s="2357"/>
      <c r="E50" s="2346"/>
      <c r="F50" s="2346"/>
      <c r="G50" s="2346"/>
      <c r="H50" s="2346"/>
      <c r="I50" s="2346"/>
      <c r="J50" s="2346"/>
      <c r="K50" s="2346"/>
      <c r="L50" s="2346"/>
      <c r="M50" s="2346"/>
      <c r="N50" s="2346"/>
      <c r="O50" s="2346"/>
      <c r="P50" s="2346"/>
      <c r="Q50" s="2346"/>
      <c r="R50" s="2346"/>
      <c r="S50" s="2346"/>
      <c r="T50" s="2477"/>
      <c r="W50" s="2486" t="s">
        <v>82</v>
      </c>
      <c r="X50" s="2473" t="s">
        <v>561</v>
      </c>
      <c r="Y50" s="2474"/>
      <c r="Z50" s="2474"/>
      <c r="AA50" s="2475"/>
      <c r="AB50" s="753"/>
      <c r="AC50" s="846"/>
      <c r="AD50" s="846"/>
      <c r="AE50" s="848"/>
      <c r="AF50" s="848"/>
      <c r="AG50" s="848"/>
      <c r="AH50" s="848"/>
      <c r="AI50" s="848"/>
      <c r="AJ50" s="848"/>
      <c r="AK50" s="848"/>
      <c r="AL50" s="848"/>
      <c r="AM50" s="848"/>
      <c r="AN50" s="846"/>
      <c r="AO50" s="846"/>
      <c r="AP50" s="846"/>
      <c r="AQ50" s="846"/>
      <c r="AR50" s="846"/>
      <c r="AS50" s="846"/>
      <c r="AT50" s="846"/>
      <c r="AU50" s="846"/>
      <c r="AV50" s="846"/>
      <c r="AW50" s="846"/>
      <c r="AX50" s="846"/>
      <c r="AY50" s="846"/>
      <c r="AZ50" s="846"/>
      <c r="BA50" s="846"/>
      <c r="BB50" s="846"/>
      <c r="BC50" s="846"/>
      <c r="BD50" s="846"/>
      <c r="BE50" s="846"/>
      <c r="BF50" s="846"/>
      <c r="BG50" s="846"/>
      <c r="BH50" s="846"/>
      <c r="BI50" s="846"/>
      <c r="BJ50" s="846"/>
      <c r="BK50" s="753"/>
      <c r="BO50" s="2351"/>
      <c r="BP50" s="2346"/>
      <c r="BQ50" s="2346"/>
      <c r="BR50" s="2346"/>
      <c r="BS50" s="2346"/>
      <c r="BT50" s="2346"/>
      <c r="BU50" s="2346"/>
      <c r="BV50" s="2346"/>
      <c r="BW50" s="2346"/>
      <c r="BX50" s="2346"/>
      <c r="BY50" s="2346"/>
      <c r="BZ50" s="2348"/>
      <c r="CD50" s="832"/>
      <c r="CF50" s="837"/>
      <c r="CG50" s="837"/>
      <c r="CH50" s="837"/>
      <c r="CK50" s="837"/>
      <c r="CL50" s="837"/>
    </row>
    <row r="51" spans="2:90" ht="17.100000000000001" customHeight="1" x14ac:dyDescent="0.15">
      <c r="B51" s="2425" t="s">
        <v>107</v>
      </c>
      <c r="D51" s="2357"/>
      <c r="E51" s="2405"/>
      <c r="F51" s="2405"/>
      <c r="G51" s="2405"/>
      <c r="H51" s="2405"/>
      <c r="I51" s="2405"/>
      <c r="J51" s="2405"/>
      <c r="K51" s="2405"/>
      <c r="L51" s="2405"/>
      <c r="M51" s="2405"/>
      <c r="N51" s="2405"/>
      <c r="O51" s="2405"/>
      <c r="P51" s="2405"/>
      <c r="Q51" s="2405"/>
      <c r="R51" s="2405"/>
      <c r="S51" s="2405"/>
      <c r="T51" s="2476"/>
      <c r="W51" s="2487"/>
      <c r="X51" s="2473"/>
      <c r="Y51" s="2474"/>
      <c r="Z51" s="2474"/>
      <c r="AA51" s="2475"/>
      <c r="AB51" s="753"/>
      <c r="AC51" s="846"/>
      <c r="AD51" s="846"/>
      <c r="AE51" s="846"/>
      <c r="AF51" s="849"/>
      <c r="AG51" s="849"/>
      <c r="AH51" s="849"/>
      <c r="AI51" s="849"/>
      <c r="AJ51" s="849"/>
      <c r="AK51" s="849"/>
      <c r="AL51" s="849"/>
      <c r="AM51" s="849"/>
      <c r="AN51" s="846"/>
      <c r="AO51" s="846"/>
      <c r="AP51" s="846"/>
      <c r="AQ51" s="846"/>
      <c r="AR51" s="846"/>
      <c r="AS51" s="846"/>
      <c r="AT51" s="846"/>
      <c r="AU51" s="846"/>
      <c r="AV51" s="846"/>
      <c r="AW51" s="846"/>
      <c r="AX51" s="846"/>
      <c r="AY51" s="846"/>
      <c r="AZ51" s="846"/>
      <c r="BA51" s="846"/>
      <c r="BB51" s="846"/>
      <c r="BC51" s="846"/>
      <c r="BD51" s="846"/>
      <c r="BE51" s="846"/>
      <c r="BF51" s="846"/>
      <c r="BG51" s="846"/>
      <c r="BH51" s="846"/>
      <c r="BI51" s="846"/>
      <c r="BJ51" s="846"/>
      <c r="BK51" s="753"/>
      <c r="BM51" s="2425" t="str">
        <f>MID(BM53,1,1)</f>
        <v>F</v>
      </c>
      <c r="BO51" s="2351"/>
      <c r="BP51" s="2346"/>
      <c r="BQ51" s="2346"/>
      <c r="BR51" s="2346"/>
      <c r="BS51" s="2346"/>
      <c r="BT51" s="2346"/>
      <c r="BU51" s="2346"/>
      <c r="BV51" s="2346"/>
      <c r="BW51" s="2346"/>
      <c r="BX51" s="2346"/>
      <c r="BY51" s="2346"/>
      <c r="BZ51" s="2348"/>
      <c r="CD51" s="835">
        <f t="shared" ref="CD51" ca="1" si="45">IF(AND(X12&lt;&gt;"",AN13&lt;&gt;"",AN12&lt;&gt;100%,AO12="",AN13&lt;=$A$1+$CD$42),1,0)</f>
        <v>0</v>
      </c>
      <c r="CF51" s="837"/>
      <c r="CG51" s="837"/>
      <c r="CH51" s="837"/>
      <c r="CI51" s="721"/>
      <c r="CK51" s="837"/>
      <c r="CL51" s="837"/>
    </row>
    <row r="52" spans="2:90" ht="17.100000000000001" customHeight="1" x14ac:dyDescent="0.2">
      <c r="B52" s="2425"/>
      <c r="D52" s="2357"/>
      <c r="E52" s="2346"/>
      <c r="F52" s="2346"/>
      <c r="G52" s="2346"/>
      <c r="H52" s="2346"/>
      <c r="I52" s="2346"/>
      <c r="J52" s="2346"/>
      <c r="K52" s="2346"/>
      <c r="L52" s="2346"/>
      <c r="M52" s="2346"/>
      <c r="N52" s="2346"/>
      <c r="O52" s="2346"/>
      <c r="P52" s="2346"/>
      <c r="Q52" s="2346"/>
      <c r="R52" s="2346"/>
      <c r="S52" s="2346"/>
      <c r="T52" s="2477"/>
      <c r="W52" s="827"/>
      <c r="X52" s="828"/>
      <c r="Y52" s="828"/>
      <c r="Z52" s="828"/>
      <c r="AA52" s="828"/>
      <c r="AB52" s="753"/>
      <c r="AC52" s="846"/>
      <c r="AD52" s="846"/>
      <c r="AE52" s="849"/>
      <c r="AF52" s="849"/>
      <c r="AG52" s="849"/>
      <c r="AH52" s="849"/>
      <c r="AI52" s="849"/>
      <c r="AJ52" s="849"/>
      <c r="AK52" s="849"/>
      <c r="AL52" s="849"/>
      <c r="AM52" s="849"/>
      <c r="AN52" s="846"/>
      <c r="AO52" s="846"/>
      <c r="AP52" s="846"/>
      <c r="AQ52" s="846"/>
      <c r="AR52" s="846"/>
      <c r="AS52" s="846"/>
      <c r="AT52" s="846"/>
      <c r="AU52" s="846"/>
      <c r="AV52" s="846"/>
      <c r="AW52" s="846"/>
      <c r="AX52" s="846"/>
      <c r="AY52" s="846"/>
      <c r="AZ52" s="846"/>
      <c r="BA52" s="846"/>
      <c r="BB52" s="846"/>
      <c r="BC52" s="846"/>
      <c r="BD52" s="846"/>
      <c r="BE52" s="846"/>
      <c r="BF52" s="846"/>
      <c r="BG52" s="846"/>
      <c r="BH52" s="846"/>
      <c r="BI52" s="846"/>
      <c r="BJ52" s="846"/>
      <c r="BK52" s="753"/>
      <c r="BM52" s="2425"/>
      <c r="BO52" s="2351"/>
      <c r="BP52" s="2346"/>
      <c r="BQ52" s="2346"/>
      <c r="BR52" s="2346"/>
      <c r="BS52" s="2346"/>
      <c r="BT52" s="2346"/>
      <c r="BU52" s="2346"/>
      <c r="BV52" s="2346"/>
      <c r="BW52" s="2346"/>
      <c r="BX52" s="2346"/>
      <c r="BY52" s="2346"/>
      <c r="BZ52" s="2348"/>
      <c r="CD52" s="832"/>
      <c r="CF52" s="837"/>
      <c r="CG52" s="837"/>
      <c r="CH52" s="837"/>
      <c r="CK52" s="837"/>
      <c r="CL52" s="837"/>
    </row>
    <row r="53" spans="2:90" ht="17.100000000000001" customHeight="1" x14ac:dyDescent="0.15">
      <c r="B53" s="834" t="s">
        <v>478</v>
      </c>
      <c r="D53" s="2357"/>
      <c r="E53" s="2405"/>
      <c r="F53" s="2405"/>
      <c r="G53" s="2405"/>
      <c r="H53" s="2405"/>
      <c r="I53" s="2405"/>
      <c r="J53" s="2405"/>
      <c r="K53" s="2405"/>
      <c r="L53" s="2405"/>
      <c r="M53" s="2405"/>
      <c r="N53" s="2405"/>
      <c r="O53" s="2405"/>
      <c r="P53" s="2405"/>
      <c r="Q53" s="2405"/>
      <c r="R53" s="2405"/>
      <c r="S53" s="2405"/>
      <c r="T53" s="2476"/>
      <c r="W53" s="2490" t="s">
        <v>82</v>
      </c>
      <c r="X53" s="2473" t="s">
        <v>557</v>
      </c>
      <c r="Y53" s="2474"/>
      <c r="Z53" s="2474"/>
      <c r="AA53" s="2475"/>
      <c r="AB53" s="753"/>
      <c r="AC53" s="846"/>
      <c r="AD53" s="846"/>
      <c r="AE53" s="849"/>
      <c r="AF53" s="849"/>
      <c r="AG53" s="849"/>
      <c r="AH53" s="849"/>
      <c r="AI53" s="849"/>
      <c r="AJ53" s="849"/>
      <c r="AK53" s="849"/>
      <c r="AL53" s="849"/>
      <c r="AM53" s="849"/>
      <c r="AN53" s="846"/>
      <c r="AO53" s="846"/>
      <c r="AP53" s="846"/>
      <c r="AQ53" s="846"/>
      <c r="AR53" s="846"/>
      <c r="AS53" s="846"/>
      <c r="AT53" s="846"/>
      <c r="AU53" s="846"/>
      <c r="AV53" s="846"/>
      <c r="AW53" s="846"/>
      <c r="AX53" s="846"/>
      <c r="AY53" s="846"/>
      <c r="AZ53" s="846"/>
      <c r="BA53" s="846"/>
      <c r="BB53" s="846"/>
      <c r="BC53" s="846"/>
      <c r="BD53" s="846"/>
      <c r="BE53" s="846"/>
      <c r="BF53" s="846"/>
      <c r="BG53" s="846"/>
      <c r="BH53" s="846"/>
      <c r="BI53" s="846"/>
      <c r="BJ53" s="846"/>
      <c r="BK53" s="753"/>
      <c r="BM53" s="834" t="str">
        <f>CD90</f>
        <v>FOUR</v>
      </c>
      <c r="BO53" s="2351"/>
      <c r="BP53" s="2346"/>
      <c r="BQ53" s="2346"/>
      <c r="BR53" s="2346"/>
      <c r="BS53" s="2346"/>
      <c r="BT53" s="2346"/>
      <c r="BU53" s="2346"/>
      <c r="BV53" s="2346"/>
      <c r="BW53" s="2346"/>
      <c r="BX53" s="2346"/>
      <c r="BY53" s="2346"/>
      <c r="BZ53" s="2348"/>
      <c r="CD53" s="829">
        <f t="shared" ref="CD53" ca="1" si="46">IF(AND(X14&lt;&gt;"",AN15&lt;&gt;"",AN14&lt;&gt;100%,AO14="",AN15&lt;=$A$1+$CD$42),1,0)</f>
        <v>0</v>
      </c>
      <c r="CF53" s="796">
        <f ca="1">SUM(CD53:CD64)</f>
        <v>0</v>
      </c>
      <c r="CI53" s="721"/>
      <c r="CK53" s="797"/>
    </row>
    <row r="54" spans="2:90" ht="17.100000000000001" customHeight="1" x14ac:dyDescent="0.15">
      <c r="D54" s="2357"/>
      <c r="E54" s="2346"/>
      <c r="F54" s="2346"/>
      <c r="G54" s="2346"/>
      <c r="H54" s="2346"/>
      <c r="I54" s="2346"/>
      <c r="J54" s="2346"/>
      <c r="K54" s="2346"/>
      <c r="L54" s="2346"/>
      <c r="M54" s="2346"/>
      <c r="N54" s="2346"/>
      <c r="O54" s="2346"/>
      <c r="P54" s="2346"/>
      <c r="Q54" s="2346"/>
      <c r="R54" s="2346"/>
      <c r="S54" s="2346"/>
      <c r="T54" s="2477"/>
      <c r="W54" s="2491"/>
      <c r="X54" s="2473"/>
      <c r="Y54" s="2474"/>
      <c r="Z54" s="2474"/>
      <c r="AA54" s="2475"/>
      <c r="AB54" s="753"/>
      <c r="AC54" s="846"/>
      <c r="AD54" s="846"/>
      <c r="AE54" s="849"/>
      <c r="AF54" s="849"/>
      <c r="AG54" s="849"/>
      <c r="AH54" s="849"/>
      <c r="AI54" s="849"/>
      <c r="AJ54" s="849"/>
      <c r="AK54" s="849"/>
      <c r="AL54" s="849"/>
      <c r="AM54" s="849"/>
      <c r="AN54" s="846"/>
      <c r="AO54" s="846"/>
      <c r="AP54" s="846"/>
      <c r="AQ54" s="846"/>
      <c r="AR54" s="846"/>
      <c r="AS54" s="846"/>
      <c r="AT54" s="846"/>
      <c r="AU54" s="846"/>
      <c r="AV54" s="846"/>
      <c r="AW54" s="846"/>
      <c r="AX54" s="846"/>
      <c r="AY54" s="846"/>
      <c r="AZ54" s="846"/>
      <c r="BA54" s="846"/>
      <c r="BB54" s="846"/>
      <c r="BC54" s="846"/>
      <c r="BD54" s="846"/>
      <c r="BE54" s="846"/>
      <c r="BF54" s="846"/>
      <c r="BG54" s="846"/>
      <c r="BH54" s="846"/>
      <c r="BI54" s="846"/>
      <c r="BJ54" s="846"/>
      <c r="BK54" s="753"/>
      <c r="BO54" s="2351"/>
      <c r="BP54" s="2346"/>
      <c r="BQ54" s="2346"/>
      <c r="BR54" s="2346"/>
      <c r="BS54" s="2346"/>
      <c r="BT54" s="2346"/>
      <c r="BU54" s="2346"/>
      <c r="BV54" s="2346"/>
      <c r="BW54" s="2346"/>
      <c r="BX54" s="2346"/>
      <c r="BY54" s="2346"/>
      <c r="BZ54" s="2348"/>
      <c r="CD54" s="838"/>
      <c r="CF54" s="833" t="s">
        <v>935</v>
      </c>
      <c r="CK54" s="833"/>
    </row>
    <row r="55" spans="2:90" ht="17.100000000000001" customHeight="1" x14ac:dyDescent="0.15">
      <c r="B55" s="2425">
        <v>1</v>
      </c>
      <c r="D55" s="2357"/>
      <c r="E55" s="2405"/>
      <c r="F55" s="2405"/>
      <c r="G55" s="2405"/>
      <c r="H55" s="2405"/>
      <c r="I55" s="2405"/>
      <c r="J55" s="2405"/>
      <c r="K55" s="2405"/>
      <c r="L55" s="2405"/>
      <c r="M55" s="2405"/>
      <c r="N55" s="2405"/>
      <c r="O55" s="2405"/>
      <c r="P55" s="2405"/>
      <c r="Q55" s="2405"/>
      <c r="R55" s="2405"/>
      <c r="S55" s="2405"/>
      <c r="T55" s="2476"/>
      <c r="AB55" s="753"/>
      <c r="AC55" s="846"/>
      <c r="AD55" s="846"/>
      <c r="AE55" s="849"/>
      <c r="AF55" s="849"/>
      <c r="AG55" s="849"/>
      <c r="AH55" s="849"/>
      <c r="AI55" s="849"/>
      <c r="AJ55" s="849"/>
      <c r="AK55" s="849"/>
      <c r="AL55" s="849"/>
      <c r="AM55" s="849"/>
      <c r="AN55" s="846"/>
      <c r="AO55" s="846"/>
      <c r="AP55" s="846"/>
      <c r="AQ55" s="846"/>
      <c r="AR55" s="846"/>
      <c r="AS55" s="846"/>
      <c r="AT55" s="846"/>
      <c r="AU55" s="846"/>
      <c r="AV55" s="846"/>
      <c r="AW55" s="846"/>
      <c r="AX55" s="846"/>
      <c r="AY55" s="846"/>
      <c r="AZ55" s="846"/>
      <c r="BA55" s="846"/>
      <c r="BB55" s="846"/>
      <c r="BC55" s="846"/>
      <c r="BD55" s="846"/>
      <c r="BE55" s="846"/>
      <c r="BF55" s="846"/>
      <c r="BG55" s="846"/>
      <c r="BH55" s="846"/>
      <c r="BI55" s="846"/>
      <c r="BJ55" s="846"/>
      <c r="BK55" s="753"/>
      <c r="BM55" s="2425" t="str">
        <f>MID(BM57,1,1)</f>
        <v>S</v>
      </c>
      <c r="BO55" s="2351"/>
      <c r="BP55" s="2346"/>
      <c r="BQ55" s="2346"/>
      <c r="BR55" s="2346"/>
      <c r="BS55" s="2346"/>
      <c r="BT55" s="2346"/>
      <c r="BU55" s="2346"/>
      <c r="BV55" s="2346"/>
      <c r="BW55" s="2346"/>
      <c r="BX55" s="2346"/>
      <c r="BY55" s="2346"/>
      <c r="BZ55" s="2348"/>
      <c r="CD55" s="839">
        <f t="shared" ref="CD55" ca="1" si="47">IF(AND(X16&lt;&gt;"",AN17&lt;&gt;"",AN16&lt;&gt;100%,AO16="",AN17&lt;=$A$1+$CD$42),1,0)</f>
        <v>0</v>
      </c>
      <c r="CI55" s="721"/>
    </row>
    <row r="56" spans="2:90" ht="17.100000000000001" customHeight="1" x14ac:dyDescent="0.15">
      <c r="B56" s="2425"/>
      <c r="D56" s="2357"/>
      <c r="E56" s="2346"/>
      <c r="F56" s="2346"/>
      <c r="G56" s="2346"/>
      <c r="H56" s="2346"/>
      <c r="I56" s="2346"/>
      <c r="J56" s="2346"/>
      <c r="K56" s="2346"/>
      <c r="L56" s="2346"/>
      <c r="M56" s="2346"/>
      <c r="N56" s="2346"/>
      <c r="O56" s="2346"/>
      <c r="P56" s="2346"/>
      <c r="Q56" s="2346"/>
      <c r="R56" s="2346"/>
      <c r="S56" s="2346"/>
      <c r="T56" s="2477"/>
      <c r="W56" s="2488" t="s">
        <v>82</v>
      </c>
      <c r="X56" s="2474" t="s">
        <v>558</v>
      </c>
      <c r="Y56" s="2474"/>
      <c r="Z56" s="2474"/>
      <c r="AA56" s="2475"/>
      <c r="AB56" s="753"/>
      <c r="AC56" s="846"/>
      <c r="AD56" s="846"/>
      <c r="AE56" s="850"/>
      <c r="AF56" s="850"/>
      <c r="AG56" s="850"/>
      <c r="AH56" s="850"/>
      <c r="AI56" s="850"/>
      <c r="AJ56" s="850"/>
      <c r="AK56" s="850"/>
      <c r="AL56" s="850"/>
      <c r="AM56" s="850"/>
      <c r="AN56" s="846"/>
      <c r="AO56" s="846"/>
      <c r="AP56" s="846"/>
      <c r="AQ56" s="846"/>
      <c r="AR56" s="846"/>
      <c r="AS56" s="846"/>
      <c r="AT56" s="846"/>
      <c r="AU56" s="846"/>
      <c r="AV56" s="846"/>
      <c r="AW56" s="846"/>
      <c r="AX56" s="846"/>
      <c r="AY56" s="846"/>
      <c r="AZ56" s="846"/>
      <c r="BA56" s="846"/>
      <c r="BB56" s="846"/>
      <c r="BC56" s="846"/>
      <c r="BD56" s="846"/>
      <c r="BE56" s="846"/>
      <c r="BF56" s="846"/>
      <c r="BG56" s="846"/>
      <c r="BH56" s="846"/>
      <c r="BI56" s="846"/>
      <c r="BJ56" s="846"/>
      <c r="BK56" s="753"/>
      <c r="BM56" s="2425"/>
      <c r="BO56" s="2351"/>
      <c r="BP56" s="2346"/>
      <c r="BQ56" s="2346"/>
      <c r="BR56" s="2346"/>
      <c r="BS56" s="2346"/>
      <c r="BT56" s="2346"/>
      <c r="BU56" s="2346"/>
      <c r="BV56" s="2346"/>
      <c r="BW56" s="2346"/>
      <c r="BX56" s="2346"/>
      <c r="BY56" s="2346"/>
      <c r="BZ56" s="2348"/>
      <c r="CD56" s="838"/>
    </row>
    <row r="57" spans="2:90" ht="17.100000000000001" customHeight="1" x14ac:dyDescent="0.15">
      <c r="B57" s="834" t="s">
        <v>81</v>
      </c>
      <c r="D57" s="2357"/>
      <c r="E57" s="2405"/>
      <c r="F57" s="2405"/>
      <c r="G57" s="2405"/>
      <c r="H57" s="2405"/>
      <c r="I57" s="2405"/>
      <c r="J57" s="2405"/>
      <c r="K57" s="2405"/>
      <c r="L57" s="2405"/>
      <c r="M57" s="2405"/>
      <c r="N57" s="2405"/>
      <c r="O57" s="2405"/>
      <c r="P57" s="2405"/>
      <c r="Q57" s="2405"/>
      <c r="R57" s="2405"/>
      <c r="S57" s="2405"/>
      <c r="T57" s="2476"/>
      <c r="W57" s="2489"/>
      <c r="X57" s="2474"/>
      <c r="Y57" s="2474"/>
      <c r="Z57" s="2474"/>
      <c r="AA57" s="2475"/>
      <c r="AB57" s="753"/>
      <c r="AC57" s="846"/>
      <c r="AD57" s="846"/>
      <c r="AE57" s="850"/>
      <c r="AF57" s="850"/>
      <c r="AG57" s="850"/>
      <c r="AH57" s="850"/>
      <c r="AI57" s="850"/>
      <c r="AJ57" s="850"/>
      <c r="AK57" s="850"/>
      <c r="AL57" s="850"/>
      <c r="AM57" s="850"/>
      <c r="AN57" s="846"/>
      <c r="AO57" s="846"/>
      <c r="AP57" s="846"/>
      <c r="AQ57" s="846"/>
      <c r="AR57" s="846"/>
      <c r="AS57" s="846"/>
      <c r="AT57" s="846"/>
      <c r="AU57" s="846"/>
      <c r="AV57" s="846"/>
      <c r="AW57" s="846"/>
      <c r="AX57" s="846"/>
      <c r="AY57" s="846"/>
      <c r="AZ57" s="846"/>
      <c r="BA57" s="846"/>
      <c r="BB57" s="846"/>
      <c r="BC57" s="846"/>
      <c r="BD57" s="846"/>
      <c r="BE57" s="846"/>
      <c r="BF57" s="846"/>
      <c r="BG57" s="846"/>
      <c r="BH57" s="846"/>
      <c r="BI57" s="846"/>
      <c r="BJ57" s="846"/>
      <c r="BK57" s="753"/>
      <c r="BM57" s="834" t="str">
        <f>CD94</f>
        <v>SIX</v>
      </c>
      <c r="BO57" s="2351"/>
      <c r="BP57" s="2346"/>
      <c r="BQ57" s="2346"/>
      <c r="BR57" s="2346"/>
      <c r="BS57" s="2346"/>
      <c r="BT57" s="2346"/>
      <c r="BU57" s="2346"/>
      <c r="BV57" s="2346"/>
      <c r="BW57" s="2346"/>
      <c r="BX57" s="2346"/>
      <c r="BY57" s="2346"/>
      <c r="BZ57" s="2348"/>
      <c r="CD57" s="839">
        <f t="shared" ref="CD57" ca="1" si="48">IF(AND(X18&lt;&gt;"",AN19&lt;&gt;"",AN18&lt;&gt;100%,AO18="",AN19&lt;=$A$1+$CD$42),1,0)</f>
        <v>0</v>
      </c>
      <c r="CI57" s="721"/>
    </row>
    <row r="58" spans="2:90" ht="17.100000000000001" customHeight="1" x14ac:dyDescent="0.15">
      <c r="B58" s="836"/>
      <c r="D58" s="2357"/>
      <c r="E58" s="2346"/>
      <c r="F58" s="2346"/>
      <c r="G58" s="2346"/>
      <c r="H58" s="2346"/>
      <c r="I58" s="2346"/>
      <c r="J58" s="2346"/>
      <c r="K58" s="2346"/>
      <c r="L58" s="2346"/>
      <c r="M58" s="2346"/>
      <c r="N58" s="2346"/>
      <c r="O58" s="2346"/>
      <c r="P58" s="2346"/>
      <c r="Q58" s="2346"/>
      <c r="R58" s="2346"/>
      <c r="S58" s="2346"/>
      <c r="T58" s="2477"/>
      <c r="AB58" s="753"/>
      <c r="AC58" s="846"/>
      <c r="AD58" s="846"/>
      <c r="AE58" s="850"/>
      <c r="AF58" s="850"/>
      <c r="AG58" s="850"/>
      <c r="AH58" s="850"/>
      <c r="AI58" s="850"/>
      <c r="AJ58" s="850"/>
      <c r="AK58" s="850"/>
      <c r="AL58" s="850"/>
      <c r="AM58" s="850"/>
      <c r="AN58" s="846"/>
      <c r="AO58" s="846"/>
      <c r="AP58" s="846"/>
      <c r="AQ58" s="846"/>
      <c r="AR58" s="846"/>
      <c r="AS58" s="846"/>
      <c r="AT58" s="846"/>
      <c r="AU58" s="846"/>
      <c r="AV58" s="846"/>
      <c r="AW58" s="846"/>
      <c r="AX58" s="846"/>
      <c r="AY58" s="846"/>
      <c r="AZ58" s="846"/>
      <c r="BA58" s="846"/>
      <c r="BB58" s="846"/>
      <c r="BC58" s="846"/>
      <c r="BD58" s="846"/>
      <c r="BE58" s="846"/>
      <c r="BF58" s="846"/>
      <c r="BG58" s="846"/>
      <c r="BH58" s="846"/>
      <c r="BI58" s="846"/>
      <c r="BJ58" s="846"/>
      <c r="BK58" s="753"/>
      <c r="BM58" s="836"/>
      <c r="BO58" s="2351"/>
      <c r="BP58" s="2346"/>
      <c r="BQ58" s="2346"/>
      <c r="BR58" s="2346"/>
      <c r="BS58" s="2346"/>
      <c r="BT58" s="2346"/>
      <c r="BU58" s="2346"/>
      <c r="BV58" s="2346"/>
      <c r="BW58" s="2346"/>
      <c r="BX58" s="2346"/>
      <c r="BY58" s="2346"/>
      <c r="BZ58" s="2348"/>
      <c r="CD58" s="838"/>
    </row>
    <row r="59" spans="2:90" ht="17.100000000000001" customHeight="1" x14ac:dyDescent="0.15">
      <c r="B59" s="2425">
        <v>2</v>
      </c>
      <c r="D59" s="2357"/>
      <c r="E59" s="2405"/>
      <c r="F59" s="2405"/>
      <c r="G59" s="2405"/>
      <c r="H59" s="2405"/>
      <c r="I59" s="2405"/>
      <c r="J59" s="2405"/>
      <c r="K59" s="2405"/>
      <c r="L59" s="2405"/>
      <c r="M59" s="2405"/>
      <c r="N59" s="2405"/>
      <c r="O59" s="2405"/>
      <c r="P59" s="2405"/>
      <c r="Q59" s="2405"/>
      <c r="R59" s="2405"/>
      <c r="S59" s="2405"/>
      <c r="T59" s="2476"/>
      <c r="AB59" s="753"/>
      <c r="AC59" s="846"/>
      <c r="AD59" s="846"/>
      <c r="AE59" s="850"/>
      <c r="AF59" s="850"/>
      <c r="AG59" s="850"/>
      <c r="AH59" s="850"/>
      <c r="AI59" s="850"/>
      <c r="AJ59" s="850"/>
      <c r="AK59" s="850"/>
      <c r="AL59" s="850"/>
      <c r="AM59" s="850"/>
      <c r="AN59" s="846"/>
      <c r="AO59" s="846"/>
      <c r="AP59" s="846"/>
      <c r="AQ59" s="846"/>
      <c r="AR59" s="846"/>
      <c r="AS59" s="846"/>
      <c r="AT59" s="846"/>
      <c r="AU59" s="846"/>
      <c r="AV59" s="846"/>
      <c r="AW59" s="846"/>
      <c r="AX59" s="846"/>
      <c r="AY59" s="846"/>
      <c r="AZ59" s="846"/>
      <c r="BA59" s="846"/>
      <c r="BB59" s="846"/>
      <c r="BC59" s="846"/>
      <c r="BD59" s="846"/>
      <c r="BE59" s="846"/>
      <c r="BF59" s="846"/>
      <c r="BG59" s="846"/>
      <c r="BH59" s="846"/>
      <c r="BI59" s="846"/>
      <c r="BJ59" s="846"/>
      <c r="BK59" s="753"/>
      <c r="BM59" s="2425" t="str">
        <f>MID(BM61,1,1)</f>
        <v>E</v>
      </c>
      <c r="BO59" s="2351"/>
      <c r="BP59" s="2346"/>
      <c r="BQ59" s="2346"/>
      <c r="BR59" s="2346"/>
      <c r="BS59" s="2346"/>
      <c r="BT59" s="2346"/>
      <c r="BU59" s="2346"/>
      <c r="BV59" s="2346"/>
      <c r="BW59" s="2346"/>
      <c r="BX59" s="2346"/>
      <c r="BY59" s="2346"/>
      <c r="BZ59" s="2348"/>
      <c r="CD59" s="839">
        <f t="shared" ref="CD59" ca="1" si="49">IF(AND(X20&lt;&gt;"",AN21&lt;&gt;"",AN20&lt;&gt;100%,AO20="",AN21&lt;=$A$1+$CD$42),1,0)</f>
        <v>0</v>
      </c>
      <c r="CF59" s="833" t="s">
        <v>90</v>
      </c>
      <c r="CI59" s="721"/>
      <c r="CK59" s="833"/>
    </row>
    <row r="60" spans="2:90" ht="17.100000000000001" customHeight="1" x14ac:dyDescent="0.15">
      <c r="B60" s="2425"/>
      <c r="D60" s="2357"/>
      <c r="E60" s="2346"/>
      <c r="F60" s="2346"/>
      <c r="G60" s="2346"/>
      <c r="H60" s="2346"/>
      <c r="I60" s="2346"/>
      <c r="J60" s="2346"/>
      <c r="K60" s="2346"/>
      <c r="L60" s="2346"/>
      <c r="M60" s="2346"/>
      <c r="N60" s="2346"/>
      <c r="O60" s="2346"/>
      <c r="P60" s="2346"/>
      <c r="Q60" s="2346"/>
      <c r="R60" s="2346"/>
      <c r="S60" s="2346"/>
      <c r="T60" s="2477"/>
      <c r="AB60" s="753"/>
      <c r="AC60" s="846"/>
      <c r="AD60" s="846"/>
      <c r="AE60" s="850"/>
      <c r="AF60" s="850"/>
      <c r="AG60" s="850"/>
      <c r="AH60" s="850"/>
      <c r="AI60" s="850"/>
      <c r="AJ60" s="850"/>
      <c r="AK60" s="850"/>
      <c r="AL60" s="850"/>
      <c r="AM60" s="850"/>
      <c r="AN60" s="846"/>
      <c r="AO60" s="846"/>
      <c r="AP60" s="846"/>
      <c r="AQ60" s="846"/>
      <c r="AR60" s="846"/>
      <c r="AS60" s="846"/>
      <c r="AT60" s="846"/>
      <c r="AU60" s="846"/>
      <c r="AV60" s="846"/>
      <c r="AW60" s="846"/>
      <c r="AX60" s="846"/>
      <c r="AY60" s="846"/>
      <c r="AZ60" s="846"/>
      <c r="BA60" s="846"/>
      <c r="BB60" s="846"/>
      <c r="BC60" s="846"/>
      <c r="BD60" s="846"/>
      <c r="BE60" s="846"/>
      <c r="BF60" s="846"/>
      <c r="BG60" s="846"/>
      <c r="BH60" s="846"/>
      <c r="BI60" s="846"/>
      <c r="BJ60" s="846"/>
      <c r="BK60" s="753"/>
      <c r="BM60" s="2425"/>
      <c r="BO60" s="2351"/>
      <c r="BP60" s="2346"/>
      <c r="BQ60" s="2346"/>
      <c r="BR60" s="2346"/>
      <c r="BS60" s="2346"/>
      <c r="BT60" s="2346"/>
      <c r="BU60" s="2346"/>
      <c r="BV60" s="2346"/>
      <c r="BW60" s="2346"/>
      <c r="BX60" s="2346"/>
      <c r="BY60" s="2346"/>
      <c r="BZ60" s="2348"/>
      <c r="CD60" s="838"/>
    </row>
    <row r="61" spans="2:90" ht="17.100000000000001" customHeight="1" x14ac:dyDescent="0.15">
      <c r="B61" s="834" t="s">
        <v>90</v>
      </c>
      <c r="D61" s="2357"/>
      <c r="E61" s="2405"/>
      <c r="F61" s="2405"/>
      <c r="G61" s="2405"/>
      <c r="H61" s="2405"/>
      <c r="I61" s="2405"/>
      <c r="J61" s="2405"/>
      <c r="K61" s="2405"/>
      <c r="L61" s="2405"/>
      <c r="M61" s="2405"/>
      <c r="N61" s="2405"/>
      <c r="O61" s="2405"/>
      <c r="P61" s="2405"/>
      <c r="Q61" s="2405"/>
      <c r="R61" s="2405"/>
      <c r="S61" s="2405"/>
      <c r="T61" s="2476"/>
      <c r="AB61" s="753"/>
      <c r="AC61" s="846"/>
      <c r="AD61" s="846"/>
      <c r="AE61" s="851"/>
      <c r="AF61" s="851"/>
      <c r="AG61" s="851"/>
      <c r="AH61" s="851"/>
      <c r="AI61" s="851"/>
      <c r="AJ61" s="851"/>
      <c r="AK61" s="851"/>
      <c r="AL61" s="851"/>
      <c r="AM61" s="851"/>
      <c r="AN61" s="846"/>
      <c r="AO61" s="846"/>
      <c r="AP61" s="846"/>
      <c r="AQ61" s="846"/>
      <c r="AR61" s="846"/>
      <c r="AS61" s="846"/>
      <c r="AT61" s="846"/>
      <c r="AU61" s="846"/>
      <c r="AV61" s="846"/>
      <c r="AW61" s="846"/>
      <c r="AX61" s="846"/>
      <c r="AY61" s="846"/>
      <c r="AZ61" s="846"/>
      <c r="BA61" s="846"/>
      <c r="BB61" s="846"/>
      <c r="BC61" s="846"/>
      <c r="BD61" s="846"/>
      <c r="BE61" s="846"/>
      <c r="BF61" s="846"/>
      <c r="BG61" s="846"/>
      <c r="BH61" s="846"/>
      <c r="BI61" s="846"/>
      <c r="BJ61" s="846"/>
      <c r="BK61" s="753"/>
      <c r="BM61" s="834" t="str">
        <f>CD98</f>
        <v>EIGHT</v>
      </c>
      <c r="BO61" s="2351"/>
      <c r="BP61" s="2346"/>
      <c r="BQ61" s="2346"/>
      <c r="BR61" s="2346"/>
      <c r="BS61" s="2346"/>
      <c r="BT61" s="2346"/>
      <c r="BU61" s="2346"/>
      <c r="BV61" s="2346"/>
      <c r="BW61" s="2346"/>
      <c r="BX61" s="2346"/>
      <c r="BY61" s="2346"/>
      <c r="BZ61" s="2348"/>
      <c r="CD61" s="839">
        <f t="shared" ref="CD61" ca="1" si="50">IF(AND(X22&lt;&gt;"",AN23&lt;&gt;"",AN22&lt;&gt;100%,AO22="",AN23&lt;=$A$1+$CD$42),1,0)</f>
        <v>0</v>
      </c>
      <c r="CI61" s="721"/>
    </row>
    <row r="62" spans="2:90" ht="17.100000000000001" customHeight="1" x14ac:dyDescent="0.15">
      <c r="D62" s="2357"/>
      <c r="E62" s="2346"/>
      <c r="F62" s="2346"/>
      <c r="G62" s="2346"/>
      <c r="H62" s="2346"/>
      <c r="I62" s="2346"/>
      <c r="J62" s="2346"/>
      <c r="K62" s="2346"/>
      <c r="L62" s="2346"/>
      <c r="M62" s="2346"/>
      <c r="N62" s="2346"/>
      <c r="O62" s="2346"/>
      <c r="P62" s="2346"/>
      <c r="Q62" s="2346"/>
      <c r="R62" s="2346"/>
      <c r="S62" s="2346"/>
      <c r="T62" s="2477"/>
      <c r="AB62" s="753"/>
      <c r="AC62" s="846"/>
      <c r="AD62" s="846"/>
      <c r="AE62" s="851"/>
      <c r="AF62" s="851"/>
      <c r="AG62" s="851"/>
      <c r="AH62" s="851"/>
      <c r="AI62" s="851"/>
      <c r="AJ62" s="851"/>
      <c r="AK62" s="851"/>
      <c r="AL62" s="851"/>
      <c r="AM62" s="851"/>
      <c r="AN62" s="846"/>
      <c r="AO62" s="846"/>
      <c r="AP62" s="846"/>
      <c r="AQ62" s="846"/>
      <c r="AR62" s="846"/>
      <c r="AS62" s="846"/>
      <c r="AT62" s="846"/>
      <c r="AU62" s="846"/>
      <c r="AV62" s="846"/>
      <c r="AW62" s="846"/>
      <c r="AX62" s="846"/>
      <c r="AY62" s="846"/>
      <c r="AZ62" s="846"/>
      <c r="BA62" s="846"/>
      <c r="BB62" s="846"/>
      <c r="BC62" s="846"/>
      <c r="BD62" s="846"/>
      <c r="BE62" s="846"/>
      <c r="BF62" s="846"/>
      <c r="BG62" s="846"/>
      <c r="BH62" s="846"/>
      <c r="BI62" s="846"/>
      <c r="BJ62" s="846"/>
      <c r="BK62" s="753"/>
      <c r="BO62" s="2351"/>
      <c r="BP62" s="2346"/>
      <c r="BQ62" s="2346"/>
      <c r="BR62" s="2346"/>
      <c r="BS62" s="2346"/>
      <c r="BT62" s="2346"/>
      <c r="BU62" s="2346"/>
      <c r="BV62" s="2346"/>
      <c r="BW62" s="2346"/>
      <c r="BX62" s="2346"/>
      <c r="BY62" s="2346"/>
      <c r="BZ62" s="2348"/>
      <c r="CD62" s="838"/>
    </row>
    <row r="63" spans="2:90" ht="17.100000000000001" customHeight="1" x14ac:dyDescent="0.15">
      <c r="B63" s="2425">
        <v>3</v>
      </c>
      <c r="D63" s="2357"/>
      <c r="E63" s="2405"/>
      <c r="F63" s="2405"/>
      <c r="G63" s="2405"/>
      <c r="H63" s="2405"/>
      <c r="I63" s="2405"/>
      <c r="J63" s="2405"/>
      <c r="K63" s="2405"/>
      <c r="L63" s="2405"/>
      <c r="M63" s="2405"/>
      <c r="N63" s="2405"/>
      <c r="O63" s="2405"/>
      <c r="P63" s="2405"/>
      <c r="Q63" s="2405"/>
      <c r="R63" s="2405"/>
      <c r="S63" s="2405"/>
      <c r="T63" s="2476"/>
      <c r="AB63" s="766"/>
      <c r="AC63" s="851"/>
      <c r="AD63" s="851"/>
      <c r="AE63" s="851"/>
      <c r="AF63" s="851"/>
      <c r="AG63" s="851"/>
      <c r="AH63" s="851"/>
      <c r="AI63" s="851"/>
      <c r="AJ63" s="851"/>
      <c r="AK63" s="851"/>
      <c r="AL63" s="851"/>
      <c r="AM63" s="851"/>
      <c r="AN63" s="851"/>
      <c r="AO63" s="851"/>
      <c r="AP63" s="851"/>
      <c r="AQ63" s="851"/>
      <c r="AR63" s="851"/>
      <c r="AS63" s="851"/>
      <c r="AT63" s="851"/>
      <c r="AU63" s="851"/>
      <c r="AV63" s="851"/>
      <c r="AW63" s="851"/>
      <c r="AX63" s="851"/>
      <c r="AY63" s="851"/>
      <c r="AZ63" s="851"/>
      <c r="BA63" s="851"/>
      <c r="BB63" s="851"/>
      <c r="BC63" s="851"/>
      <c r="BD63" s="851"/>
      <c r="BE63" s="851"/>
      <c r="BF63" s="851"/>
      <c r="BG63" s="851"/>
      <c r="BH63" s="851"/>
      <c r="BI63" s="851"/>
      <c r="BJ63" s="851"/>
      <c r="BK63" s="766"/>
      <c r="BM63" s="2425" t="str">
        <f>MID(BM65,1,1)</f>
        <v>Z</v>
      </c>
      <c r="BO63" s="2351"/>
      <c r="BP63" s="2346"/>
      <c r="BQ63" s="2346"/>
      <c r="BR63" s="2346"/>
      <c r="BS63" s="2346"/>
      <c r="BT63" s="2346"/>
      <c r="BU63" s="2346"/>
      <c r="BV63" s="2346"/>
      <c r="BW63" s="2346"/>
      <c r="BX63" s="2346"/>
      <c r="BY63" s="2346"/>
      <c r="BZ63" s="2348"/>
      <c r="CD63" s="839">
        <f t="shared" ref="CD63" ca="1" si="51">IF(AND(X24&lt;&gt;"",AN25&lt;&gt;"",AN24&lt;&gt;100%,AO24="",AN25&lt;=$A$1+$CD$42),1,0)</f>
        <v>0</v>
      </c>
      <c r="CI63" s="721"/>
    </row>
    <row r="64" spans="2:90" ht="17.100000000000001" customHeight="1" x14ac:dyDescent="0.15">
      <c r="B64" s="2425"/>
      <c r="D64" s="2357"/>
      <c r="E64" s="2346"/>
      <c r="F64" s="2346"/>
      <c r="G64" s="2346"/>
      <c r="H64" s="2346"/>
      <c r="I64" s="2346"/>
      <c r="J64" s="2346"/>
      <c r="K64" s="2346"/>
      <c r="L64" s="2346"/>
      <c r="M64" s="2346"/>
      <c r="N64" s="2346"/>
      <c r="O64" s="2346"/>
      <c r="P64" s="2346"/>
      <c r="Q64" s="2346"/>
      <c r="R64" s="2346"/>
      <c r="S64" s="2346"/>
      <c r="T64" s="2477"/>
      <c r="AB64" s="766"/>
      <c r="AC64" s="851"/>
      <c r="AD64" s="851"/>
      <c r="AE64" s="851"/>
      <c r="AF64" s="851"/>
      <c r="AG64" s="851"/>
      <c r="AH64" s="851"/>
      <c r="AI64" s="851"/>
      <c r="AJ64" s="851"/>
      <c r="AK64" s="851"/>
      <c r="AL64" s="851"/>
      <c r="AM64" s="851"/>
      <c r="AN64" s="851"/>
      <c r="AO64" s="851"/>
      <c r="AP64" s="851"/>
      <c r="AQ64" s="851"/>
      <c r="AR64" s="851"/>
      <c r="AS64" s="851"/>
      <c r="AT64" s="851"/>
      <c r="AU64" s="851"/>
      <c r="AV64" s="851"/>
      <c r="AW64" s="851"/>
      <c r="AX64" s="851"/>
      <c r="AY64" s="851"/>
      <c r="AZ64" s="851"/>
      <c r="BA64" s="851"/>
      <c r="BB64" s="851"/>
      <c r="BC64" s="851"/>
      <c r="BD64" s="851"/>
      <c r="BE64" s="851"/>
      <c r="BF64" s="851"/>
      <c r="BG64" s="851"/>
      <c r="BH64" s="851"/>
      <c r="BI64" s="851"/>
      <c r="BJ64" s="851"/>
      <c r="BK64" s="766"/>
      <c r="BM64" s="2425"/>
      <c r="BO64" s="2351"/>
      <c r="BP64" s="2346"/>
      <c r="BQ64" s="2346"/>
      <c r="BR64" s="2346"/>
      <c r="BS64" s="2346"/>
      <c r="BT64" s="2346"/>
      <c r="BU64" s="2346"/>
      <c r="BV64" s="2346"/>
      <c r="BW64" s="2346"/>
      <c r="BX64" s="2346"/>
      <c r="BY64" s="2346"/>
      <c r="BZ64" s="2348"/>
      <c r="CD64" s="838"/>
    </row>
    <row r="65" spans="2:90" ht="17.100000000000001" customHeight="1" x14ac:dyDescent="0.15">
      <c r="B65" s="834" t="s">
        <v>98</v>
      </c>
      <c r="D65" s="2357"/>
      <c r="E65" s="2405"/>
      <c r="F65" s="2405"/>
      <c r="G65" s="2405"/>
      <c r="H65" s="2405"/>
      <c r="I65" s="2405"/>
      <c r="J65" s="2405"/>
      <c r="K65" s="2405"/>
      <c r="L65" s="2405"/>
      <c r="M65" s="2405"/>
      <c r="N65" s="2405"/>
      <c r="O65" s="2405"/>
      <c r="P65" s="2405"/>
      <c r="Q65" s="2405"/>
      <c r="R65" s="2405"/>
      <c r="S65" s="2405"/>
      <c r="T65" s="2476"/>
      <c r="AB65" s="766"/>
      <c r="AC65" s="851"/>
      <c r="AD65" s="851"/>
      <c r="AE65" s="851"/>
      <c r="AF65" s="851"/>
      <c r="AG65" s="851"/>
      <c r="AH65" s="851"/>
      <c r="AI65" s="851"/>
      <c r="AJ65" s="851"/>
      <c r="AK65" s="851"/>
      <c r="AL65" s="851"/>
      <c r="AM65" s="851"/>
      <c r="AN65" s="851"/>
      <c r="AO65" s="851"/>
      <c r="AP65" s="851"/>
      <c r="AQ65" s="851"/>
      <c r="AR65" s="851"/>
      <c r="AS65" s="851"/>
      <c r="AT65" s="851"/>
      <c r="AU65" s="851"/>
      <c r="AV65" s="851"/>
      <c r="AW65" s="851"/>
      <c r="AX65" s="851"/>
      <c r="AY65" s="851"/>
      <c r="AZ65" s="851"/>
      <c r="BA65" s="851"/>
      <c r="BB65" s="851"/>
      <c r="BC65" s="851"/>
      <c r="BD65" s="851"/>
      <c r="BE65" s="851"/>
      <c r="BF65" s="851"/>
      <c r="BG65" s="851"/>
      <c r="BH65" s="851"/>
      <c r="BI65" s="851"/>
      <c r="BJ65" s="851"/>
      <c r="BK65" s="766"/>
      <c r="BM65" s="834" t="str">
        <f>CD102</f>
        <v>ZERO</v>
      </c>
      <c r="BO65" s="2351"/>
      <c r="BP65" s="2346"/>
      <c r="BQ65" s="2346"/>
      <c r="BR65" s="2346"/>
      <c r="BS65" s="2346"/>
      <c r="BT65" s="2346"/>
      <c r="BU65" s="2346"/>
      <c r="BV65" s="2346"/>
      <c r="BW65" s="2346"/>
      <c r="BX65" s="2346"/>
      <c r="BY65" s="2346"/>
      <c r="BZ65" s="2348"/>
      <c r="CD65" s="829">
        <f ca="1">IF(AND(X26&lt;&gt;"",AN27&lt;&gt;"",AN26&lt;&gt;100%,AO26="",AN27&lt;=$A$1+$CD$42),1,0)</f>
        <v>0</v>
      </c>
      <c r="CF65" s="796">
        <f ca="1">SUM(CD65:CD76)</f>
        <v>0</v>
      </c>
      <c r="CI65" s="721"/>
      <c r="CK65" s="797"/>
    </row>
    <row r="66" spans="2:90" ht="17.100000000000001" customHeight="1" x14ac:dyDescent="0.15">
      <c r="D66" s="2357"/>
      <c r="E66" s="2346"/>
      <c r="F66" s="2346"/>
      <c r="G66" s="2346"/>
      <c r="H66" s="2346"/>
      <c r="I66" s="2346"/>
      <c r="J66" s="2346"/>
      <c r="K66" s="2346"/>
      <c r="L66" s="2346"/>
      <c r="M66" s="2346"/>
      <c r="N66" s="2346"/>
      <c r="O66" s="2346"/>
      <c r="P66" s="2346"/>
      <c r="Q66" s="2346"/>
      <c r="R66" s="2346"/>
      <c r="S66" s="2346"/>
      <c r="T66" s="2477"/>
      <c r="AB66" s="766"/>
      <c r="AC66" s="851"/>
      <c r="AD66" s="851"/>
      <c r="AE66" s="851"/>
      <c r="AF66" s="851"/>
      <c r="AG66" s="851"/>
      <c r="AH66" s="851"/>
      <c r="AI66" s="851"/>
      <c r="AJ66" s="851"/>
      <c r="AK66" s="851"/>
      <c r="AL66" s="851"/>
      <c r="AM66" s="851"/>
      <c r="AN66" s="851"/>
      <c r="AO66" s="851"/>
      <c r="AP66" s="851"/>
      <c r="AQ66" s="851"/>
      <c r="AR66" s="851"/>
      <c r="AS66" s="851"/>
      <c r="AT66" s="851"/>
      <c r="AU66" s="851"/>
      <c r="AV66" s="851"/>
      <c r="AW66" s="851"/>
      <c r="AX66" s="851"/>
      <c r="AY66" s="851"/>
      <c r="AZ66" s="851"/>
      <c r="BA66" s="851"/>
      <c r="BB66" s="851"/>
      <c r="BC66" s="851"/>
      <c r="BD66" s="851"/>
      <c r="BE66" s="851"/>
      <c r="BF66" s="851"/>
      <c r="BG66" s="851"/>
      <c r="BH66" s="851"/>
      <c r="BI66" s="851"/>
      <c r="BJ66" s="851"/>
      <c r="BK66" s="766"/>
      <c r="BO66" s="2351"/>
      <c r="BP66" s="2346"/>
      <c r="BQ66" s="2346"/>
      <c r="BR66" s="2346"/>
      <c r="BS66" s="2346"/>
      <c r="BT66" s="2346"/>
      <c r="BU66" s="2346"/>
      <c r="BV66" s="2346"/>
      <c r="BW66" s="2346"/>
      <c r="BX66" s="2346"/>
      <c r="BY66" s="2346"/>
      <c r="BZ66" s="2348"/>
      <c r="CD66" s="840"/>
      <c r="CF66" s="833" t="s">
        <v>935</v>
      </c>
      <c r="CK66" s="833"/>
    </row>
    <row r="67" spans="2:90" ht="17.100000000000001" customHeight="1" x14ac:dyDescent="0.15">
      <c r="D67" s="2357"/>
      <c r="E67" s="2405"/>
      <c r="F67" s="2405"/>
      <c r="G67" s="2405"/>
      <c r="H67" s="2405"/>
      <c r="I67" s="2405"/>
      <c r="J67" s="2405"/>
      <c r="K67" s="2405"/>
      <c r="L67" s="2405"/>
      <c r="M67" s="2405"/>
      <c r="N67" s="2405"/>
      <c r="O67" s="2405"/>
      <c r="P67" s="2405"/>
      <c r="Q67" s="2405"/>
      <c r="R67" s="2405"/>
      <c r="S67" s="2405"/>
      <c r="T67" s="2476"/>
      <c r="AB67" s="766"/>
      <c r="AC67" s="851"/>
      <c r="AD67" s="851"/>
      <c r="AE67" s="851"/>
      <c r="AF67" s="851"/>
      <c r="AG67" s="851"/>
      <c r="AH67" s="851"/>
      <c r="AI67" s="851"/>
      <c r="AJ67" s="851"/>
      <c r="AK67" s="851"/>
      <c r="AL67" s="851"/>
      <c r="AM67" s="851"/>
      <c r="AN67" s="851"/>
      <c r="AO67" s="851"/>
      <c r="AP67" s="851"/>
      <c r="AQ67" s="851"/>
      <c r="AR67" s="851"/>
      <c r="AS67" s="851"/>
      <c r="AT67" s="851"/>
      <c r="AU67" s="851"/>
      <c r="AV67" s="851"/>
      <c r="AW67" s="851"/>
      <c r="AX67" s="851"/>
      <c r="AY67" s="851"/>
      <c r="AZ67" s="851"/>
      <c r="BA67" s="851"/>
      <c r="BB67" s="851"/>
      <c r="BC67" s="851"/>
      <c r="BD67" s="851"/>
      <c r="BE67" s="851"/>
      <c r="BF67" s="851"/>
      <c r="BG67" s="851"/>
      <c r="BH67" s="851"/>
      <c r="BI67" s="851"/>
      <c r="BJ67" s="851"/>
      <c r="BK67" s="766"/>
      <c r="BO67" s="2351"/>
      <c r="BP67" s="2346"/>
      <c r="BQ67" s="2346"/>
      <c r="BR67" s="2346"/>
      <c r="BS67" s="2346"/>
      <c r="BT67" s="2346"/>
      <c r="BU67" s="2346"/>
      <c r="BV67" s="2346"/>
      <c r="BW67" s="2346"/>
      <c r="BX67" s="2346"/>
      <c r="BY67" s="2346"/>
      <c r="BZ67" s="2348"/>
      <c r="CD67" s="841">
        <f ca="1">IF(AND(X28&lt;&gt;"",AN29&lt;&gt;"",AN28&lt;&gt;100%,AO28="",AN29&lt;=$A$1+$CD$42),1,0)</f>
        <v>0</v>
      </c>
      <c r="CI67" s="721"/>
    </row>
    <row r="68" spans="2:90" ht="17.100000000000001" customHeight="1" x14ac:dyDescent="0.15">
      <c r="D68" s="2357"/>
      <c r="E68" s="2346"/>
      <c r="F68" s="2346"/>
      <c r="G68" s="2346"/>
      <c r="H68" s="2346"/>
      <c r="I68" s="2346"/>
      <c r="J68" s="2346"/>
      <c r="K68" s="2346"/>
      <c r="L68" s="2346"/>
      <c r="M68" s="2346"/>
      <c r="N68" s="2346"/>
      <c r="O68" s="2346"/>
      <c r="P68" s="2346"/>
      <c r="Q68" s="2346"/>
      <c r="R68" s="2346"/>
      <c r="S68" s="2346"/>
      <c r="T68" s="2477"/>
      <c r="AB68" s="766"/>
      <c r="AC68" s="851"/>
      <c r="AD68" s="851"/>
      <c r="AE68" s="851"/>
      <c r="AF68" s="851"/>
      <c r="AG68" s="851"/>
      <c r="AH68" s="851"/>
      <c r="AI68" s="851"/>
      <c r="AJ68" s="851"/>
      <c r="AK68" s="851"/>
      <c r="AL68" s="851"/>
      <c r="AM68" s="851"/>
      <c r="AN68" s="851"/>
      <c r="AO68" s="851"/>
      <c r="AP68" s="851"/>
      <c r="AQ68" s="851"/>
      <c r="AR68" s="851"/>
      <c r="AS68" s="851"/>
      <c r="AT68" s="851"/>
      <c r="AU68" s="851"/>
      <c r="AV68" s="851"/>
      <c r="AW68" s="851"/>
      <c r="AX68" s="851"/>
      <c r="AY68" s="851"/>
      <c r="AZ68" s="851"/>
      <c r="BA68" s="851"/>
      <c r="BB68" s="851"/>
      <c r="BC68" s="851"/>
      <c r="BD68" s="851"/>
      <c r="BE68" s="851"/>
      <c r="BF68" s="851"/>
      <c r="BG68" s="851"/>
      <c r="BH68" s="851"/>
      <c r="BI68" s="851"/>
      <c r="BJ68" s="851"/>
      <c r="BK68" s="766"/>
      <c r="BO68" s="2351"/>
      <c r="BP68" s="2346"/>
      <c r="BQ68" s="2346"/>
      <c r="BR68" s="2346"/>
      <c r="BS68" s="2346"/>
      <c r="BT68" s="2346"/>
      <c r="BU68" s="2346"/>
      <c r="BV68" s="2346"/>
      <c r="BW68" s="2346"/>
      <c r="BX68" s="2346"/>
      <c r="BY68" s="2346"/>
      <c r="BZ68" s="2348"/>
      <c r="CD68" s="840"/>
    </row>
    <row r="69" spans="2:90" ht="17.100000000000001" customHeight="1" x14ac:dyDescent="0.15">
      <c r="D69" s="2357"/>
      <c r="E69" s="2405"/>
      <c r="F69" s="2405"/>
      <c r="G69" s="2405"/>
      <c r="H69" s="2405"/>
      <c r="I69" s="2405"/>
      <c r="J69" s="2405"/>
      <c r="K69" s="2405"/>
      <c r="L69" s="2405"/>
      <c r="M69" s="2405"/>
      <c r="N69" s="2405"/>
      <c r="O69" s="2405"/>
      <c r="P69" s="2405"/>
      <c r="Q69" s="2405"/>
      <c r="R69" s="2405"/>
      <c r="S69" s="2405"/>
      <c r="T69" s="2476"/>
      <c r="AB69" s="766"/>
      <c r="AC69" s="851"/>
      <c r="AD69" s="851"/>
      <c r="AE69" s="851"/>
      <c r="AF69" s="851"/>
      <c r="AG69" s="851"/>
      <c r="AH69" s="851"/>
      <c r="AI69" s="851"/>
      <c r="AJ69" s="851"/>
      <c r="AK69" s="851"/>
      <c r="AL69" s="851"/>
      <c r="AM69" s="851"/>
      <c r="AN69" s="851"/>
      <c r="AO69" s="851"/>
      <c r="AP69" s="851"/>
      <c r="AQ69" s="851"/>
      <c r="AR69" s="851"/>
      <c r="AS69" s="851"/>
      <c r="AT69" s="851"/>
      <c r="AU69" s="851"/>
      <c r="AV69" s="851"/>
      <c r="AW69" s="851"/>
      <c r="AX69" s="851"/>
      <c r="AY69" s="851"/>
      <c r="AZ69" s="851"/>
      <c r="BA69" s="851"/>
      <c r="BB69" s="851"/>
      <c r="BC69" s="851"/>
      <c r="BD69" s="851"/>
      <c r="BE69" s="851"/>
      <c r="BF69" s="851"/>
      <c r="BG69" s="851"/>
      <c r="BH69" s="851"/>
      <c r="BI69" s="851"/>
      <c r="BJ69" s="851"/>
      <c r="BK69" s="766"/>
      <c r="BO69" s="2351"/>
      <c r="BP69" s="2346"/>
      <c r="BQ69" s="2346"/>
      <c r="BR69" s="2346"/>
      <c r="BS69" s="2346"/>
      <c r="BT69" s="2346"/>
      <c r="BU69" s="2346"/>
      <c r="BV69" s="2346"/>
      <c r="BW69" s="2346"/>
      <c r="BX69" s="2346"/>
      <c r="BY69" s="2346"/>
      <c r="BZ69" s="2348"/>
      <c r="CD69" s="841">
        <f ca="1">IF(AND(X30&lt;&gt;"",AN31&lt;&gt;"",AN30&lt;&gt;100%,AO30="",AN31&lt;=$A$1+$CD$42),1,0)</f>
        <v>0</v>
      </c>
      <c r="CI69" s="721"/>
    </row>
    <row r="70" spans="2:90" ht="17.100000000000001" customHeight="1" x14ac:dyDescent="0.15">
      <c r="D70" s="2357"/>
      <c r="E70" s="2346"/>
      <c r="F70" s="2346"/>
      <c r="G70" s="2346"/>
      <c r="H70" s="2346"/>
      <c r="I70" s="2346"/>
      <c r="J70" s="2346"/>
      <c r="K70" s="2346"/>
      <c r="L70" s="2346"/>
      <c r="M70" s="2346"/>
      <c r="N70" s="2346"/>
      <c r="O70" s="2346"/>
      <c r="P70" s="2346"/>
      <c r="Q70" s="2346"/>
      <c r="R70" s="2346"/>
      <c r="S70" s="2346"/>
      <c r="T70" s="2477"/>
      <c r="AB70" s="766"/>
      <c r="AC70" s="851"/>
      <c r="AD70" s="851"/>
      <c r="AE70" s="851"/>
      <c r="AF70" s="851"/>
      <c r="AG70" s="851"/>
      <c r="AH70" s="851"/>
      <c r="AI70" s="851"/>
      <c r="AJ70" s="851"/>
      <c r="AK70" s="851"/>
      <c r="AL70" s="851"/>
      <c r="AM70" s="851"/>
      <c r="AN70" s="851"/>
      <c r="AO70" s="851"/>
      <c r="AP70" s="851"/>
      <c r="AQ70" s="851"/>
      <c r="AR70" s="851"/>
      <c r="AS70" s="851"/>
      <c r="AT70" s="851"/>
      <c r="AU70" s="851"/>
      <c r="AV70" s="851"/>
      <c r="AW70" s="851"/>
      <c r="AX70" s="851"/>
      <c r="AY70" s="851"/>
      <c r="AZ70" s="851"/>
      <c r="BA70" s="851"/>
      <c r="BB70" s="851"/>
      <c r="BC70" s="851"/>
      <c r="BD70" s="851"/>
      <c r="BE70" s="851"/>
      <c r="BF70" s="851"/>
      <c r="BG70" s="851"/>
      <c r="BH70" s="851"/>
      <c r="BI70" s="851"/>
      <c r="BJ70" s="851"/>
      <c r="BK70" s="766"/>
      <c r="BO70" s="2351"/>
      <c r="BP70" s="2346"/>
      <c r="BQ70" s="2346"/>
      <c r="BR70" s="2346"/>
      <c r="BS70" s="2346"/>
      <c r="BT70" s="2346"/>
      <c r="BU70" s="2346"/>
      <c r="BV70" s="2346"/>
      <c r="BW70" s="2346"/>
      <c r="BX70" s="2346"/>
      <c r="BY70" s="2346"/>
      <c r="BZ70" s="2348"/>
      <c r="CD70" s="840"/>
    </row>
    <row r="71" spans="2:90" ht="17.100000000000001" customHeight="1" x14ac:dyDescent="0.15">
      <c r="D71" s="2357"/>
      <c r="E71" s="2405"/>
      <c r="F71" s="2405"/>
      <c r="G71" s="2405"/>
      <c r="H71" s="2405"/>
      <c r="I71" s="2405"/>
      <c r="J71" s="2405"/>
      <c r="K71" s="2405"/>
      <c r="L71" s="2405"/>
      <c r="M71" s="2405"/>
      <c r="N71" s="2405"/>
      <c r="O71" s="2405"/>
      <c r="P71" s="2405"/>
      <c r="Q71" s="2405"/>
      <c r="R71" s="2405"/>
      <c r="S71" s="2405"/>
      <c r="T71" s="2476"/>
      <c r="AB71" s="766"/>
      <c r="AC71" s="851"/>
      <c r="AD71" s="851"/>
      <c r="AE71" s="851"/>
      <c r="AF71" s="851"/>
      <c r="AG71" s="851"/>
      <c r="AH71" s="851"/>
      <c r="AI71" s="851"/>
      <c r="AJ71" s="851"/>
      <c r="AK71" s="851"/>
      <c r="AL71" s="851"/>
      <c r="AM71" s="851"/>
      <c r="AN71" s="851"/>
      <c r="AO71" s="851"/>
      <c r="AP71" s="851"/>
      <c r="AQ71" s="851"/>
      <c r="AR71" s="851"/>
      <c r="AS71" s="851"/>
      <c r="AT71" s="851"/>
      <c r="AU71" s="851"/>
      <c r="AV71" s="851"/>
      <c r="AW71" s="851"/>
      <c r="AX71" s="851"/>
      <c r="AY71" s="851"/>
      <c r="AZ71" s="851"/>
      <c r="BA71" s="851"/>
      <c r="BB71" s="851"/>
      <c r="BC71" s="851"/>
      <c r="BD71" s="851"/>
      <c r="BE71" s="851"/>
      <c r="BF71" s="851"/>
      <c r="BG71" s="851"/>
      <c r="BH71" s="851"/>
      <c r="BI71" s="851"/>
      <c r="BJ71" s="851"/>
      <c r="BK71" s="766"/>
      <c r="BO71" s="2351"/>
      <c r="BP71" s="2346"/>
      <c r="BQ71" s="2346"/>
      <c r="BR71" s="2346"/>
      <c r="BS71" s="2346"/>
      <c r="BT71" s="2346"/>
      <c r="BU71" s="2346"/>
      <c r="BV71" s="2346"/>
      <c r="BW71" s="2346"/>
      <c r="BX71" s="2346"/>
      <c r="BY71" s="2346"/>
      <c r="BZ71" s="2348"/>
      <c r="CD71" s="841">
        <f ca="1">IF(AND(X32&lt;&gt;"",AN33&lt;&gt;"",AN32&lt;&gt;100%,AO32="",AN33&lt;=$A$1+$CD$42),1,0)</f>
        <v>0</v>
      </c>
      <c r="CF71" s="833" t="s">
        <v>98</v>
      </c>
      <c r="CI71" s="721"/>
      <c r="CK71" s="833"/>
    </row>
    <row r="72" spans="2:90" ht="17.100000000000001" customHeight="1" x14ac:dyDescent="0.15">
      <c r="D72" s="2357"/>
      <c r="E72" s="2346"/>
      <c r="F72" s="2346"/>
      <c r="G72" s="2346"/>
      <c r="H72" s="2346"/>
      <c r="I72" s="2346"/>
      <c r="J72" s="2346"/>
      <c r="K72" s="2346"/>
      <c r="L72" s="2346"/>
      <c r="M72" s="2346"/>
      <c r="N72" s="2346"/>
      <c r="O72" s="2346"/>
      <c r="P72" s="2346"/>
      <c r="Q72" s="2346"/>
      <c r="R72" s="2346"/>
      <c r="S72" s="2346"/>
      <c r="T72" s="2477"/>
      <c r="AB72" s="766"/>
      <c r="AC72" s="851"/>
      <c r="AD72" s="851"/>
      <c r="AE72" s="851"/>
      <c r="AF72" s="851"/>
      <c r="AG72" s="851"/>
      <c r="AH72" s="851"/>
      <c r="AI72" s="851"/>
      <c r="AJ72" s="851"/>
      <c r="AK72" s="851"/>
      <c r="AL72" s="851"/>
      <c r="AM72" s="851"/>
      <c r="AN72" s="851"/>
      <c r="AO72" s="851"/>
      <c r="AP72" s="851"/>
      <c r="AQ72" s="851"/>
      <c r="AR72" s="851"/>
      <c r="AS72" s="851"/>
      <c r="AT72" s="851"/>
      <c r="AU72" s="851"/>
      <c r="AV72" s="851"/>
      <c r="AW72" s="851"/>
      <c r="AX72" s="851"/>
      <c r="AY72" s="851"/>
      <c r="AZ72" s="851"/>
      <c r="BA72" s="851"/>
      <c r="BB72" s="851"/>
      <c r="BC72" s="851"/>
      <c r="BD72" s="851"/>
      <c r="BE72" s="851"/>
      <c r="BF72" s="851"/>
      <c r="BG72" s="851"/>
      <c r="BH72" s="851"/>
      <c r="BI72" s="851"/>
      <c r="BJ72" s="851"/>
      <c r="BK72" s="766"/>
      <c r="BO72" s="2351"/>
      <c r="BP72" s="2346"/>
      <c r="BQ72" s="2346"/>
      <c r="BR72" s="2346"/>
      <c r="BS72" s="2346"/>
      <c r="BT72" s="2346"/>
      <c r="BU72" s="2346"/>
      <c r="BV72" s="2346"/>
      <c r="BW72" s="2346"/>
      <c r="BX72" s="2346"/>
      <c r="BY72" s="2346"/>
      <c r="BZ72" s="2348"/>
      <c r="CD72" s="840"/>
    </row>
    <row r="73" spans="2:90" ht="17.100000000000001" customHeight="1" x14ac:dyDescent="0.15">
      <c r="D73" s="2357"/>
      <c r="E73" s="2405"/>
      <c r="F73" s="2405"/>
      <c r="G73" s="2405"/>
      <c r="H73" s="2405"/>
      <c r="I73" s="2405"/>
      <c r="J73" s="2405"/>
      <c r="K73" s="2405"/>
      <c r="L73" s="2405"/>
      <c r="M73" s="2405"/>
      <c r="N73" s="2405"/>
      <c r="O73" s="2405"/>
      <c r="P73" s="2405"/>
      <c r="Q73" s="2405"/>
      <c r="R73" s="2405"/>
      <c r="S73" s="2405"/>
      <c r="T73" s="2476"/>
      <c r="AB73" s="766"/>
      <c r="AC73" s="851"/>
      <c r="AD73" s="851"/>
      <c r="AE73" s="851"/>
      <c r="AF73" s="851"/>
      <c r="AG73" s="851"/>
      <c r="AH73" s="851"/>
      <c r="AI73" s="851"/>
      <c r="AJ73" s="851"/>
      <c r="AK73" s="851"/>
      <c r="AL73" s="851"/>
      <c r="AM73" s="851"/>
      <c r="AN73" s="851"/>
      <c r="AO73" s="851"/>
      <c r="AP73" s="851"/>
      <c r="AQ73" s="851"/>
      <c r="AR73" s="851"/>
      <c r="AS73" s="851"/>
      <c r="AT73" s="851"/>
      <c r="AU73" s="851"/>
      <c r="AV73" s="851"/>
      <c r="AW73" s="851"/>
      <c r="AX73" s="851"/>
      <c r="AY73" s="851"/>
      <c r="AZ73" s="851"/>
      <c r="BA73" s="851"/>
      <c r="BB73" s="851"/>
      <c r="BC73" s="851"/>
      <c r="BD73" s="851"/>
      <c r="BE73" s="851"/>
      <c r="BF73" s="851"/>
      <c r="BG73" s="851"/>
      <c r="BH73" s="851"/>
      <c r="BI73" s="851"/>
      <c r="BJ73" s="851"/>
      <c r="BK73" s="766"/>
      <c r="BO73" s="2351"/>
      <c r="BP73" s="2346"/>
      <c r="BQ73" s="2346"/>
      <c r="BR73" s="2346"/>
      <c r="BS73" s="2346"/>
      <c r="BT73" s="2346"/>
      <c r="BU73" s="2346"/>
      <c r="BV73" s="2346"/>
      <c r="BW73" s="2346"/>
      <c r="BX73" s="2346"/>
      <c r="BY73" s="2346"/>
      <c r="BZ73" s="2348"/>
      <c r="CD73" s="841">
        <f ca="1">IF(AND(X34&lt;&gt;"",AN35&lt;&gt;"",AN34&lt;&gt;100%,AO34="",AN35&lt;=$A$1+$CD$42),1,0)</f>
        <v>0</v>
      </c>
      <c r="CI73" s="721"/>
    </row>
    <row r="74" spans="2:90" ht="17.100000000000001" customHeight="1" x14ac:dyDescent="0.15">
      <c r="D74" s="2357"/>
      <c r="E74" s="2346"/>
      <c r="F74" s="2346"/>
      <c r="G74" s="2346"/>
      <c r="H74" s="2346"/>
      <c r="I74" s="2346"/>
      <c r="J74" s="2346"/>
      <c r="K74" s="2346"/>
      <c r="L74" s="2346"/>
      <c r="M74" s="2346"/>
      <c r="N74" s="2346"/>
      <c r="O74" s="2346"/>
      <c r="P74" s="2346"/>
      <c r="Q74" s="2346"/>
      <c r="R74" s="2346"/>
      <c r="S74" s="2346"/>
      <c r="T74" s="2477"/>
      <c r="AB74" s="766"/>
      <c r="AC74" s="851"/>
      <c r="AD74" s="851"/>
      <c r="AE74" s="851"/>
      <c r="AF74" s="851"/>
      <c r="AG74" s="851"/>
      <c r="AH74" s="851"/>
      <c r="AI74" s="851"/>
      <c r="AJ74" s="851"/>
      <c r="AK74" s="851"/>
      <c r="AL74" s="851"/>
      <c r="AM74" s="851"/>
      <c r="AN74" s="851"/>
      <c r="AO74" s="851"/>
      <c r="AP74" s="851"/>
      <c r="AQ74" s="851"/>
      <c r="AR74" s="851"/>
      <c r="AS74" s="851"/>
      <c r="AT74" s="851"/>
      <c r="AU74" s="851"/>
      <c r="AV74" s="851"/>
      <c r="AW74" s="851"/>
      <c r="AX74" s="851"/>
      <c r="AY74" s="851"/>
      <c r="AZ74" s="851"/>
      <c r="BA74" s="851"/>
      <c r="BB74" s="851"/>
      <c r="BC74" s="851"/>
      <c r="BD74" s="851"/>
      <c r="BE74" s="851"/>
      <c r="BF74" s="851"/>
      <c r="BG74" s="851"/>
      <c r="BH74" s="851"/>
      <c r="BI74" s="851"/>
      <c r="BJ74" s="851"/>
      <c r="BK74" s="766"/>
      <c r="BO74" s="2351"/>
      <c r="BP74" s="2346"/>
      <c r="BQ74" s="2346"/>
      <c r="BR74" s="2346"/>
      <c r="BS74" s="2346"/>
      <c r="BT74" s="2346"/>
      <c r="BU74" s="2346"/>
      <c r="BV74" s="2346"/>
      <c r="BW74" s="2346"/>
      <c r="BX74" s="2346"/>
      <c r="BY74" s="2346"/>
      <c r="BZ74" s="2348"/>
      <c r="CD74" s="840"/>
    </row>
    <row r="75" spans="2:90" ht="17.100000000000001" customHeight="1" x14ac:dyDescent="0.15">
      <c r="D75" s="2357"/>
      <c r="E75" s="2346"/>
      <c r="F75" s="2346"/>
      <c r="G75" s="2346"/>
      <c r="H75" s="2346"/>
      <c r="I75" s="2346"/>
      <c r="J75" s="2346"/>
      <c r="K75" s="2346"/>
      <c r="L75" s="2346"/>
      <c r="M75" s="2346"/>
      <c r="N75" s="2346"/>
      <c r="O75" s="2346"/>
      <c r="P75" s="2346"/>
      <c r="Q75" s="2346"/>
      <c r="R75" s="2346"/>
      <c r="S75" s="2346"/>
      <c r="T75" s="2477"/>
      <c r="AB75" s="766"/>
      <c r="AC75" s="851"/>
      <c r="AD75" s="851"/>
      <c r="AE75" s="851"/>
      <c r="AF75" s="851"/>
      <c r="AG75" s="851"/>
      <c r="AH75" s="851"/>
      <c r="AI75" s="851"/>
      <c r="AJ75" s="851"/>
      <c r="AK75" s="851"/>
      <c r="AL75" s="851"/>
      <c r="AM75" s="851"/>
      <c r="AN75" s="851"/>
      <c r="AO75" s="851"/>
      <c r="AP75" s="851"/>
      <c r="AQ75" s="851"/>
      <c r="AR75" s="851"/>
      <c r="AS75" s="851"/>
      <c r="AT75" s="851"/>
      <c r="AU75" s="851"/>
      <c r="AV75" s="851"/>
      <c r="AW75" s="851"/>
      <c r="AX75" s="851"/>
      <c r="AY75" s="851"/>
      <c r="AZ75" s="851"/>
      <c r="BA75" s="851"/>
      <c r="BB75" s="851"/>
      <c r="BC75" s="851"/>
      <c r="BD75" s="851"/>
      <c r="BE75" s="851"/>
      <c r="BF75" s="851"/>
      <c r="BG75" s="851"/>
      <c r="BH75" s="851"/>
      <c r="BI75" s="851"/>
      <c r="BJ75" s="851"/>
      <c r="BK75" s="766"/>
      <c r="BO75" s="2351"/>
      <c r="BP75" s="2346"/>
      <c r="BQ75" s="2346"/>
      <c r="BR75" s="2346"/>
      <c r="BS75" s="2346"/>
      <c r="BT75" s="2346"/>
      <c r="BU75" s="2346"/>
      <c r="BV75" s="2346"/>
      <c r="BW75" s="2346"/>
      <c r="BX75" s="2346"/>
      <c r="BY75" s="2346"/>
      <c r="BZ75" s="2348"/>
      <c r="CD75" s="841">
        <f ca="1">IF(AND(X36&lt;&gt;"",AN37&lt;&gt;"",AN36&lt;&gt;100%,AO36="",AN37&lt;=$A$1+$CD$42),1,0)</f>
        <v>0</v>
      </c>
      <c r="CI75" s="721"/>
    </row>
    <row r="76" spans="2:90" ht="17.100000000000001" customHeight="1" thickBot="1" x14ac:dyDescent="0.2">
      <c r="D76" s="2358"/>
      <c r="E76" s="2494"/>
      <c r="F76" s="2494"/>
      <c r="G76" s="2494"/>
      <c r="H76" s="2494"/>
      <c r="I76" s="2494"/>
      <c r="J76" s="2494"/>
      <c r="K76" s="2494"/>
      <c r="L76" s="2494"/>
      <c r="M76" s="2494"/>
      <c r="N76" s="2494"/>
      <c r="O76" s="2494"/>
      <c r="P76" s="2494"/>
      <c r="Q76" s="2494"/>
      <c r="R76" s="2494"/>
      <c r="S76" s="2494"/>
      <c r="T76" s="2495"/>
      <c r="AB76" s="766"/>
      <c r="AC76" s="851"/>
      <c r="AD76" s="851"/>
      <c r="AE76" s="851"/>
      <c r="AF76" s="851"/>
      <c r="AG76" s="851"/>
      <c r="AH76" s="851"/>
      <c r="AI76" s="851"/>
      <c r="AJ76" s="851"/>
      <c r="AK76" s="851"/>
      <c r="AL76" s="851"/>
      <c r="AM76" s="851"/>
      <c r="AN76" s="851"/>
      <c r="AO76" s="851"/>
      <c r="AP76" s="851"/>
      <c r="AQ76" s="851"/>
      <c r="AR76" s="851"/>
      <c r="AS76" s="851"/>
      <c r="AT76" s="851"/>
      <c r="AU76" s="851"/>
      <c r="AV76" s="851"/>
      <c r="AW76" s="851"/>
      <c r="AX76" s="851"/>
      <c r="AY76" s="851"/>
      <c r="AZ76" s="851"/>
      <c r="BA76" s="851"/>
      <c r="BB76" s="851"/>
      <c r="BC76" s="851"/>
      <c r="BD76" s="851"/>
      <c r="BE76" s="851"/>
      <c r="BF76" s="851"/>
      <c r="BG76" s="851"/>
      <c r="BH76" s="851"/>
      <c r="BI76" s="851"/>
      <c r="BJ76" s="851"/>
      <c r="BK76" s="766"/>
      <c r="BO76" s="2352"/>
      <c r="BP76" s="2493"/>
      <c r="BQ76" s="2493"/>
      <c r="BR76" s="2493"/>
      <c r="BS76" s="2493"/>
      <c r="BT76" s="2493"/>
      <c r="BU76" s="2493"/>
      <c r="BV76" s="2493"/>
      <c r="BW76" s="2493"/>
      <c r="BX76" s="2493"/>
      <c r="BY76" s="2493"/>
      <c r="BZ76" s="2492"/>
      <c r="CD76" s="842"/>
    </row>
    <row r="77" spans="2:90" ht="17.100000000000001" customHeight="1" x14ac:dyDescent="0.15">
      <c r="L77" s="752"/>
      <c r="AB77" s="766"/>
      <c r="AC77" s="851"/>
      <c r="AD77" s="851"/>
      <c r="AE77" s="851"/>
      <c r="AF77" s="851"/>
      <c r="AG77" s="851"/>
      <c r="AH77" s="851"/>
      <c r="AI77" s="851"/>
      <c r="AJ77" s="851"/>
      <c r="AK77" s="851"/>
      <c r="AL77" s="851"/>
      <c r="AM77" s="851"/>
      <c r="AN77" s="851"/>
      <c r="AO77" s="851"/>
      <c r="AP77" s="851"/>
      <c r="AQ77" s="851"/>
      <c r="AR77" s="851"/>
      <c r="AS77" s="851"/>
      <c r="AT77" s="851"/>
      <c r="AU77" s="851"/>
      <c r="AV77" s="851"/>
      <c r="AW77" s="851"/>
      <c r="AX77" s="851"/>
      <c r="AY77" s="851"/>
      <c r="AZ77" s="851"/>
      <c r="BA77" s="851"/>
      <c r="BB77" s="851"/>
      <c r="BC77" s="851"/>
      <c r="BD77" s="851"/>
      <c r="BE77" s="851"/>
      <c r="BF77" s="851"/>
      <c r="BG77" s="851"/>
      <c r="BH77" s="851"/>
      <c r="BI77" s="851"/>
      <c r="BJ77" s="851"/>
      <c r="BK77" s="766"/>
    </row>
    <row r="78" spans="2:90" ht="17.100000000000001" customHeight="1" x14ac:dyDescent="0.15">
      <c r="L78" s="752" t="s">
        <v>51</v>
      </c>
      <c r="AB78" s="766"/>
      <c r="AC78" s="851"/>
      <c r="AD78" s="851"/>
      <c r="AE78" s="851"/>
      <c r="AF78" s="851"/>
      <c r="AG78" s="851"/>
      <c r="AH78" s="851"/>
      <c r="AI78" s="851"/>
      <c r="AJ78" s="851"/>
      <c r="AK78" s="851"/>
      <c r="AL78" s="851"/>
      <c r="AM78" s="851"/>
      <c r="AN78" s="851"/>
      <c r="AO78" s="851"/>
      <c r="AP78" s="851"/>
      <c r="AQ78" s="851"/>
      <c r="AR78" s="851"/>
      <c r="AS78" s="851"/>
      <c r="AT78" s="851"/>
      <c r="AU78" s="851"/>
      <c r="AV78" s="851"/>
      <c r="AW78" s="851"/>
      <c r="AX78" s="851"/>
      <c r="AY78" s="851"/>
      <c r="AZ78" s="851"/>
      <c r="BA78" s="851"/>
      <c r="BB78" s="851"/>
      <c r="BC78" s="851"/>
      <c r="BD78" s="851"/>
      <c r="BE78" s="851"/>
      <c r="BF78" s="851"/>
      <c r="BG78" s="851"/>
      <c r="BH78" s="851"/>
      <c r="BI78" s="851"/>
      <c r="BJ78" s="851"/>
      <c r="BK78" s="766"/>
      <c r="BT78" s="2497" t="s">
        <v>51</v>
      </c>
      <c r="BU78" s="2497"/>
    </row>
    <row r="79" spans="2:90" ht="17.100000000000001" customHeight="1" thickBot="1" x14ac:dyDescent="0.2">
      <c r="L79" s="752" t="s">
        <v>51</v>
      </c>
      <c r="AB79" s="766"/>
      <c r="AC79" s="851"/>
      <c r="AD79" s="851"/>
      <c r="AE79" s="851"/>
      <c r="AF79" s="851"/>
      <c r="AG79" s="851"/>
      <c r="AH79" s="851"/>
      <c r="AI79" s="851"/>
      <c r="AJ79" s="851"/>
      <c r="AK79" s="851"/>
      <c r="AL79" s="851"/>
      <c r="AM79" s="851"/>
      <c r="AN79" s="851"/>
      <c r="AO79" s="851"/>
      <c r="AP79" s="851"/>
      <c r="AQ79" s="851"/>
      <c r="AR79" s="851"/>
      <c r="AS79" s="851"/>
      <c r="AT79" s="851"/>
      <c r="AU79" s="851"/>
      <c r="AV79" s="851"/>
      <c r="AW79" s="851"/>
      <c r="AX79" s="851"/>
      <c r="AY79" s="851"/>
      <c r="AZ79" s="851"/>
      <c r="BA79" s="851"/>
      <c r="BB79" s="851"/>
      <c r="BC79" s="851"/>
      <c r="BD79" s="851"/>
      <c r="BE79" s="851"/>
      <c r="BF79" s="851"/>
      <c r="BG79" s="851"/>
      <c r="BH79" s="851"/>
      <c r="BI79" s="851"/>
      <c r="BJ79" s="851"/>
      <c r="BK79" s="766"/>
      <c r="BT79" s="2496" t="s">
        <v>51</v>
      </c>
      <c r="BU79" s="2496"/>
    </row>
    <row r="80" spans="2:90" ht="17.100000000000001" customHeight="1" x14ac:dyDescent="0.15">
      <c r="D80" s="2376" t="s">
        <v>1333</v>
      </c>
      <c r="E80" s="2377"/>
      <c r="F80" s="2377"/>
      <c r="G80" s="2377"/>
      <c r="H80" s="2377"/>
      <c r="I80" s="2377"/>
      <c r="J80" s="2377"/>
      <c r="K80" s="2377"/>
      <c r="L80" s="2377"/>
      <c r="M80" s="2377"/>
      <c r="N80" s="2377"/>
      <c r="O80" s="2377"/>
      <c r="P80" s="2377"/>
      <c r="Q80" s="2377"/>
      <c r="R80" s="2377"/>
      <c r="S80" s="2377"/>
      <c r="T80" s="2378"/>
      <c r="AB80" s="766"/>
      <c r="AC80" s="851"/>
      <c r="AD80" s="851"/>
      <c r="AE80" s="851"/>
      <c r="AF80" s="851"/>
      <c r="AG80" s="851"/>
      <c r="AH80" s="851"/>
      <c r="AI80" s="851"/>
      <c r="AJ80" s="851"/>
      <c r="AK80" s="851"/>
      <c r="AL80" s="851"/>
      <c r="AM80" s="851"/>
      <c r="AN80" s="851"/>
      <c r="AO80" s="851"/>
      <c r="AP80" s="851"/>
      <c r="AQ80" s="851"/>
      <c r="AR80" s="851"/>
      <c r="AS80" s="851"/>
      <c r="AT80" s="851"/>
      <c r="AU80" s="851"/>
      <c r="AV80" s="851"/>
      <c r="AW80" s="851"/>
      <c r="AX80" s="851"/>
      <c r="AY80" s="851"/>
      <c r="AZ80" s="851"/>
      <c r="BA80" s="851"/>
      <c r="BB80" s="851"/>
      <c r="BC80" s="851"/>
      <c r="BD80" s="851"/>
      <c r="BE80" s="851"/>
      <c r="BF80" s="851"/>
      <c r="BG80" s="851"/>
      <c r="BH80" s="851"/>
      <c r="BI80" s="851"/>
      <c r="BJ80" s="851"/>
      <c r="BK80" s="766"/>
      <c r="BO80" s="2367" t="s">
        <v>1333</v>
      </c>
      <c r="BP80" s="2368"/>
      <c r="BQ80" s="2368"/>
      <c r="BR80" s="2368"/>
      <c r="BS80" s="2368"/>
      <c r="BT80" s="2368"/>
      <c r="BU80" s="2368"/>
      <c r="BV80" s="2368"/>
      <c r="BW80" s="2368"/>
      <c r="BX80" s="2368"/>
      <c r="BY80" s="2368"/>
      <c r="BZ80" s="2369"/>
      <c r="CD80" s="2518" t="s">
        <v>1370</v>
      </c>
      <c r="CE80" s="2518"/>
      <c r="CF80" s="2518"/>
      <c r="CG80" s="2518" t="s">
        <v>1373</v>
      </c>
      <c r="CH80" s="2518"/>
      <c r="CI80" s="2518"/>
      <c r="CJ80" s="2518" t="s">
        <v>1372</v>
      </c>
      <c r="CK80" s="2518"/>
      <c r="CL80" s="2518"/>
    </row>
    <row r="81" spans="4:90" ht="17.100000000000001" customHeight="1" thickBot="1" x14ac:dyDescent="0.2">
      <c r="D81" s="2379"/>
      <c r="E81" s="2380"/>
      <c r="F81" s="2380"/>
      <c r="G81" s="2380"/>
      <c r="H81" s="2380"/>
      <c r="I81" s="2380"/>
      <c r="J81" s="2380"/>
      <c r="K81" s="2380"/>
      <c r="L81" s="2380"/>
      <c r="M81" s="2380"/>
      <c r="N81" s="2380"/>
      <c r="O81" s="2380"/>
      <c r="P81" s="2380"/>
      <c r="Q81" s="2380"/>
      <c r="R81" s="2380"/>
      <c r="S81" s="2380"/>
      <c r="T81" s="2381"/>
      <c r="AB81" s="766"/>
      <c r="AC81" s="851"/>
      <c r="AD81" s="851"/>
      <c r="AE81" s="851"/>
      <c r="AF81" s="851"/>
      <c r="AG81" s="851"/>
      <c r="AH81" s="851"/>
      <c r="AI81" s="851"/>
      <c r="AJ81" s="851"/>
      <c r="AK81" s="851"/>
      <c r="AL81" s="851"/>
      <c r="AM81" s="851"/>
      <c r="AN81" s="851"/>
      <c r="AO81" s="851"/>
      <c r="AP81" s="851"/>
      <c r="AQ81" s="851"/>
      <c r="AR81" s="851"/>
      <c r="AS81" s="851"/>
      <c r="AT81" s="851"/>
      <c r="AU81" s="851"/>
      <c r="AV81" s="851"/>
      <c r="AW81" s="851"/>
      <c r="AX81" s="851"/>
      <c r="AY81" s="851"/>
      <c r="AZ81" s="851"/>
      <c r="BA81" s="851"/>
      <c r="BB81" s="851"/>
      <c r="BC81" s="851"/>
      <c r="BD81" s="851"/>
      <c r="BE81" s="851"/>
      <c r="BF81" s="851"/>
      <c r="BG81" s="851"/>
      <c r="BH81" s="851"/>
      <c r="BI81" s="851"/>
      <c r="BJ81" s="851"/>
      <c r="BK81" s="766"/>
      <c r="BO81" s="2370"/>
      <c r="BP81" s="2371"/>
      <c r="BQ81" s="2371"/>
      <c r="BR81" s="2371"/>
      <c r="BS81" s="2371"/>
      <c r="BT81" s="2371"/>
      <c r="BU81" s="2371"/>
      <c r="BV81" s="2371"/>
      <c r="BW81" s="2371"/>
      <c r="BX81" s="2371"/>
      <c r="BY81" s="2371"/>
      <c r="BZ81" s="2372"/>
      <c r="CD81" s="2519"/>
      <c r="CE81" s="2519"/>
      <c r="CF81" s="2519"/>
      <c r="CG81" s="2519"/>
      <c r="CH81" s="2519"/>
      <c r="CI81" s="2519"/>
      <c r="CJ81" s="2519"/>
      <c r="CK81" s="2519"/>
      <c r="CL81" s="2519"/>
    </row>
    <row r="82" spans="4:90" ht="17.100000000000001" customHeight="1" x14ac:dyDescent="0.15">
      <c r="D82" s="2382"/>
      <c r="E82" s="2383"/>
      <c r="F82" s="2384"/>
      <c r="G82" s="2384"/>
      <c r="H82" s="2384"/>
      <c r="I82" s="2384"/>
      <c r="J82" s="2384"/>
      <c r="K82" s="2384"/>
      <c r="L82" s="2384"/>
      <c r="M82" s="2384"/>
      <c r="N82" s="2384"/>
      <c r="O82" s="2384"/>
      <c r="P82" s="2384"/>
      <c r="Q82" s="2384"/>
      <c r="R82" s="2384"/>
      <c r="S82" s="2385"/>
      <c r="T82" s="2389">
        <f>IF(E82&lt;&gt;"",100%,0)</f>
        <v>0</v>
      </c>
      <c r="AB82" s="766"/>
      <c r="AC82" s="851"/>
      <c r="AD82" s="851"/>
      <c r="AE82" s="851"/>
      <c r="AF82" s="851"/>
      <c r="AG82" s="851"/>
      <c r="AH82" s="851"/>
      <c r="AI82" s="851"/>
      <c r="AJ82" s="851"/>
      <c r="AK82" s="851"/>
      <c r="AL82" s="851"/>
      <c r="AM82" s="851"/>
      <c r="AN82" s="851"/>
      <c r="AO82" s="851"/>
      <c r="AP82" s="851"/>
      <c r="AQ82" s="851"/>
      <c r="AR82" s="851"/>
      <c r="AS82" s="851"/>
      <c r="AT82" s="851"/>
      <c r="AU82" s="851"/>
      <c r="AV82" s="851"/>
      <c r="AW82" s="851"/>
      <c r="AX82" s="851"/>
      <c r="AY82" s="851"/>
      <c r="AZ82" s="851"/>
      <c r="BA82" s="851"/>
      <c r="BB82" s="851"/>
      <c r="BC82" s="851"/>
      <c r="BD82" s="851"/>
      <c r="BE82" s="851"/>
      <c r="BF82" s="851"/>
      <c r="BG82" s="851"/>
      <c r="BH82" s="851"/>
      <c r="BI82" s="851"/>
      <c r="BJ82" s="851"/>
      <c r="BK82" s="766"/>
      <c r="BO82" s="2373"/>
      <c r="BP82" s="2374"/>
      <c r="BQ82" s="2374"/>
      <c r="BR82" s="2374"/>
      <c r="BS82" s="2374"/>
      <c r="BT82" s="2374"/>
      <c r="BU82" s="2374"/>
      <c r="BV82" s="2374"/>
      <c r="BW82" s="2374"/>
      <c r="BX82" s="2374"/>
      <c r="BY82" s="2374"/>
      <c r="BZ82" s="2375">
        <f>IF(BP82&lt;&gt;"",100%,0)</f>
        <v>0</v>
      </c>
      <c r="CD82" s="2520" t="str">
        <f>UPPER($AQ$2)</f>
        <v>ONE</v>
      </c>
      <c r="CE82" s="2520"/>
      <c r="CF82" s="2520"/>
      <c r="CG82" s="2520">
        <f>LEN(CD82)</f>
        <v>3</v>
      </c>
      <c r="CH82" s="2520"/>
      <c r="CI82" s="2520"/>
      <c r="CJ82" s="2520" t="str">
        <f>_xlfn.IFS(
CG82=1,CD82,
CG82=2,LEFT(CD82,1) &amp;" "&amp; RIGHT(CD82,1),
CG82=3,LEFT(CD82,1) &amp;" "&amp; MID(CD82,2,1) &amp;" "&amp; RIGHT(CD82,1),
CG82=4,LEFT(CD82,1) &amp;" "&amp; MID(CD82,2,1) &amp;" "&amp; MID(CD82,3,1) &amp;" "&amp; RIGHT(CD82,1),
CG82=5,LEFT(CD82,1) &amp;" "&amp; MID(CD82,2,1) &amp;" "&amp; MID(CD82,3,1) &amp;" "&amp; MID(CD82,4,1) &amp;" "&amp; RIGHT(CD82,1),
CG82=6,LEFT(CD82,1) &amp;" "&amp; MID(CD82,2,1) &amp;" "&amp; MID(CD82,3,1) &amp;" "&amp; MID(CD82,4,1) &amp;" "&amp; MID(CD82,5,1) &amp;" "&amp; RIGHT(CD82,1),
CG82=7,LEFT(CD82,1) &amp;" "&amp; MID(CD82,2,1) &amp;" "&amp; MID(CD82,3,1) &amp;" "&amp; MID(CD82,4,1) &amp;" "&amp; MID(CD82,5,1) &amp;" "&amp; MID(CD82,6,1) &amp;" "&amp; RIGHT(CD82,1),
CG82=8,LEFT(CD82,1) &amp;" "&amp; MID(CD82,2,1) &amp;" "&amp; MID(CD82,3,1) &amp;" "&amp; MID(CD82,4,1) &amp;" "&amp; MID(CD82,5,1) &amp;" "&amp; MID(CD82,6,1) &amp;" "&amp; MID(CD82,7,1) &amp;" "&amp; RIGHT(CD82,1),
CG82=9,LEFT(CD82,1) &amp;" "&amp; MID(CD82,2,1) &amp;" "&amp; MID(CD82,3,1) &amp;" "&amp; MID(CD82,4,1) &amp;" "&amp; MID(CD82,5,1) &amp;" "&amp; MID(CD82,6,1) &amp;" "&amp; MID(CD82,7,1) &amp;" "&amp; MID(CD82,8,1) &amp;" "&amp; RIGHT(CD82,1),
CG82=10,LEFT(CD82,1) &amp;" "&amp; MID(CD82,2,1) &amp;" "&amp; MID(CD82,3,1) &amp;" "&amp; MID(CD82,4,1) &amp;" "&amp; MID(CD82,5,1) &amp;" "&amp; MID(CD82,6,1) &amp;" "&amp; MID(CD82,7,1) &amp;" "&amp; MID(CD82,8,1) &amp;" "&amp; MID(CD82,9,1) &amp;" "&amp; RIGHT(CD82,1),
TRUE,"")</f>
        <v>O N E</v>
      </c>
      <c r="CK82" s="2520"/>
      <c r="CL82" s="2520"/>
    </row>
    <row r="83" spans="4:90" ht="17.100000000000001" customHeight="1" x14ac:dyDescent="0.15">
      <c r="D83" s="2357"/>
      <c r="E83" s="2386"/>
      <c r="F83" s="2387"/>
      <c r="G83" s="2387"/>
      <c r="H83" s="2387"/>
      <c r="I83" s="2387"/>
      <c r="J83" s="2387"/>
      <c r="K83" s="2387"/>
      <c r="L83" s="2387"/>
      <c r="M83" s="2387"/>
      <c r="N83" s="2387"/>
      <c r="O83" s="2387"/>
      <c r="P83" s="2387"/>
      <c r="Q83" s="2387"/>
      <c r="R83" s="2387"/>
      <c r="S83" s="2388"/>
      <c r="T83" s="2390"/>
      <c r="AB83" s="766"/>
      <c r="AC83" s="851"/>
      <c r="AD83" s="851"/>
      <c r="AE83" s="851"/>
      <c r="AF83" s="851"/>
      <c r="AG83" s="851"/>
      <c r="AH83" s="851"/>
      <c r="AI83" s="851"/>
      <c r="AJ83" s="851"/>
      <c r="AK83" s="851"/>
      <c r="AL83" s="851"/>
      <c r="AM83" s="851"/>
      <c r="AN83" s="851"/>
      <c r="AO83" s="851"/>
      <c r="AP83" s="851"/>
      <c r="AQ83" s="851"/>
      <c r="AR83" s="851"/>
      <c r="AS83" s="851"/>
      <c r="AT83" s="851"/>
      <c r="AU83" s="851"/>
      <c r="AV83" s="851"/>
      <c r="AW83" s="851"/>
      <c r="AX83" s="851"/>
      <c r="AY83" s="851"/>
      <c r="AZ83" s="851"/>
      <c r="BA83" s="851"/>
      <c r="BB83" s="851"/>
      <c r="BC83" s="851"/>
      <c r="BD83" s="851"/>
      <c r="BE83" s="851"/>
      <c r="BF83" s="851"/>
      <c r="BG83" s="851"/>
      <c r="BH83" s="851"/>
      <c r="BI83" s="851"/>
      <c r="BJ83" s="851"/>
      <c r="BK83" s="766"/>
      <c r="BO83" s="2351"/>
      <c r="BP83" s="2353"/>
      <c r="BQ83" s="2353"/>
      <c r="BR83" s="2353"/>
      <c r="BS83" s="2353"/>
      <c r="BT83" s="2353"/>
      <c r="BU83" s="2353"/>
      <c r="BV83" s="2353"/>
      <c r="BW83" s="2353"/>
      <c r="BX83" s="2353"/>
      <c r="BY83" s="2353"/>
      <c r="BZ83" s="2355"/>
    </row>
    <row r="84" spans="4:90" ht="17.100000000000001" customHeight="1" x14ac:dyDescent="0.15">
      <c r="D84" s="2391"/>
      <c r="E84" s="2359"/>
      <c r="F84" s="2360"/>
      <c r="G84" s="2360"/>
      <c r="H84" s="2360"/>
      <c r="I84" s="2360"/>
      <c r="J84" s="2360"/>
      <c r="K84" s="2360"/>
      <c r="L84" s="2360"/>
      <c r="M84" s="2360"/>
      <c r="N84" s="2360"/>
      <c r="O84" s="2360"/>
      <c r="P84" s="2360"/>
      <c r="Q84" s="2360"/>
      <c r="R84" s="2360"/>
      <c r="S84" s="2361"/>
      <c r="T84" s="2393">
        <f>IF(E84&lt;&gt;"",100%,0)</f>
        <v>0</v>
      </c>
      <c r="AB84" s="766"/>
      <c r="AC84" s="851"/>
      <c r="AD84" s="851"/>
      <c r="AE84" s="851"/>
      <c r="AF84" s="851"/>
      <c r="AG84" s="851"/>
      <c r="AH84" s="851"/>
      <c r="AI84" s="851"/>
      <c r="AJ84" s="851"/>
      <c r="AK84" s="851"/>
      <c r="AL84" s="851"/>
      <c r="AM84" s="851"/>
      <c r="AN84" s="851"/>
      <c r="AO84" s="851"/>
      <c r="AP84" s="851"/>
      <c r="AQ84" s="851"/>
      <c r="AR84" s="851"/>
      <c r="AS84" s="851"/>
      <c r="AT84" s="851"/>
      <c r="AU84" s="851"/>
      <c r="AV84" s="851"/>
      <c r="AW84" s="851"/>
      <c r="AX84" s="851"/>
      <c r="AY84" s="851"/>
      <c r="AZ84" s="851"/>
      <c r="BA84" s="851"/>
      <c r="BB84" s="851"/>
      <c r="BC84" s="851"/>
      <c r="BD84" s="851"/>
      <c r="BE84" s="851"/>
      <c r="BF84" s="851"/>
      <c r="BG84" s="851"/>
      <c r="BH84" s="851"/>
      <c r="BI84" s="851"/>
      <c r="BJ84" s="851"/>
      <c r="BK84" s="766"/>
      <c r="BO84" s="2351"/>
      <c r="BP84" s="2353"/>
      <c r="BQ84" s="2353"/>
      <c r="BR84" s="2353"/>
      <c r="BS84" s="2353"/>
      <c r="BT84" s="2353"/>
      <c r="BU84" s="2353"/>
      <c r="BV84" s="2353"/>
      <c r="BW84" s="2353"/>
      <c r="BX84" s="2353"/>
      <c r="BY84" s="2353"/>
      <c r="BZ84" s="2355">
        <f>IF(BP84&lt;&gt;"",100%,0)</f>
        <v>0</v>
      </c>
      <c r="CD84" s="2518" t="s">
        <v>1370</v>
      </c>
      <c r="CE84" s="2518"/>
      <c r="CF84" s="2518"/>
      <c r="CG84" s="2518" t="s">
        <v>1373</v>
      </c>
      <c r="CH84" s="2518"/>
      <c r="CI84" s="2518"/>
      <c r="CJ84" s="2518" t="s">
        <v>1372</v>
      </c>
      <c r="CK84" s="2518"/>
      <c r="CL84" s="2518"/>
    </row>
    <row r="85" spans="4:90" ht="17.100000000000001" customHeight="1" x14ac:dyDescent="0.15">
      <c r="D85" s="2392"/>
      <c r="E85" s="2386"/>
      <c r="F85" s="2387"/>
      <c r="G85" s="2387"/>
      <c r="H85" s="2387"/>
      <c r="I85" s="2387"/>
      <c r="J85" s="2387"/>
      <c r="K85" s="2387"/>
      <c r="L85" s="2387"/>
      <c r="M85" s="2387"/>
      <c r="N85" s="2387"/>
      <c r="O85" s="2387"/>
      <c r="P85" s="2387"/>
      <c r="Q85" s="2387"/>
      <c r="R85" s="2387"/>
      <c r="S85" s="2388"/>
      <c r="T85" s="2390"/>
      <c r="AB85" s="766"/>
      <c r="AC85" s="851"/>
      <c r="AD85" s="851"/>
      <c r="AE85" s="851"/>
      <c r="AF85" s="851"/>
      <c r="AG85" s="851"/>
      <c r="AH85" s="851"/>
      <c r="AI85" s="851"/>
      <c r="AJ85" s="851"/>
      <c r="AK85" s="851"/>
      <c r="AL85" s="851"/>
      <c r="AM85" s="851"/>
      <c r="AN85" s="851"/>
      <c r="AO85" s="851"/>
      <c r="AP85" s="851"/>
      <c r="AQ85" s="851"/>
      <c r="AR85" s="851"/>
      <c r="AS85" s="851"/>
      <c r="AT85" s="851"/>
      <c r="AU85" s="851"/>
      <c r="AV85" s="851"/>
      <c r="AW85" s="851"/>
      <c r="AX85" s="851"/>
      <c r="AY85" s="851"/>
      <c r="AZ85" s="851"/>
      <c r="BA85" s="851"/>
      <c r="BB85" s="851"/>
      <c r="BC85" s="851"/>
      <c r="BD85" s="851"/>
      <c r="BE85" s="851"/>
      <c r="BF85" s="851"/>
      <c r="BG85" s="851"/>
      <c r="BH85" s="851"/>
      <c r="BI85" s="851"/>
      <c r="BJ85" s="851"/>
      <c r="BK85" s="766"/>
      <c r="BO85" s="2351"/>
      <c r="BP85" s="2353"/>
      <c r="BQ85" s="2353"/>
      <c r="BR85" s="2353"/>
      <c r="BS85" s="2353"/>
      <c r="BT85" s="2353"/>
      <c r="BU85" s="2353"/>
      <c r="BV85" s="2353"/>
      <c r="BW85" s="2353"/>
      <c r="BX85" s="2353"/>
      <c r="BY85" s="2353"/>
      <c r="BZ85" s="2355"/>
      <c r="CD85" s="2519"/>
      <c r="CE85" s="2519"/>
      <c r="CF85" s="2519"/>
      <c r="CG85" s="2519"/>
      <c r="CH85" s="2519"/>
      <c r="CI85" s="2519"/>
      <c r="CJ85" s="2519"/>
      <c r="CK85" s="2519"/>
      <c r="CL85" s="2519"/>
    </row>
    <row r="86" spans="4:90" ht="17.100000000000001" customHeight="1" x14ac:dyDescent="0.15">
      <c r="D86" s="2357"/>
      <c r="E86" s="2359"/>
      <c r="F86" s="2360"/>
      <c r="G86" s="2360"/>
      <c r="H86" s="2360"/>
      <c r="I86" s="2360"/>
      <c r="J86" s="2360"/>
      <c r="K86" s="2360"/>
      <c r="L86" s="2360"/>
      <c r="M86" s="2360"/>
      <c r="N86" s="2360"/>
      <c r="O86" s="2360"/>
      <c r="P86" s="2360"/>
      <c r="Q86" s="2360"/>
      <c r="R86" s="2360"/>
      <c r="S86" s="2361"/>
      <c r="T86" s="2393">
        <f t="shared" ref="T86" si="52">IF(E86&lt;&gt;"",100%,0)</f>
        <v>0</v>
      </c>
      <c r="AB86" s="766"/>
      <c r="AC86" s="851"/>
      <c r="AD86" s="851"/>
      <c r="AE86" s="851"/>
      <c r="AF86" s="851"/>
      <c r="AG86" s="851"/>
      <c r="AH86" s="851"/>
      <c r="AI86" s="851"/>
      <c r="AJ86" s="851"/>
      <c r="AK86" s="851"/>
      <c r="AL86" s="851"/>
      <c r="AM86" s="851"/>
      <c r="AN86" s="851"/>
      <c r="AO86" s="851"/>
      <c r="AP86" s="851"/>
      <c r="AQ86" s="851"/>
      <c r="AR86" s="851"/>
      <c r="AS86" s="851"/>
      <c r="AT86" s="851"/>
      <c r="AU86" s="851"/>
      <c r="AV86" s="851"/>
      <c r="AW86" s="851"/>
      <c r="AX86" s="851"/>
      <c r="AY86" s="851"/>
      <c r="AZ86" s="851"/>
      <c r="BA86" s="851"/>
      <c r="BB86" s="851"/>
      <c r="BC86" s="851"/>
      <c r="BD86" s="851"/>
      <c r="BE86" s="851"/>
      <c r="BF86" s="851"/>
      <c r="BG86" s="851"/>
      <c r="BH86" s="851"/>
      <c r="BI86" s="851"/>
      <c r="BJ86" s="851"/>
      <c r="BK86" s="766"/>
      <c r="BO86" s="2351"/>
      <c r="BP86" s="2353"/>
      <c r="BQ86" s="2353"/>
      <c r="BR86" s="2353"/>
      <c r="BS86" s="2353"/>
      <c r="BT86" s="2353"/>
      <c r="BU86" s="2353"/>
      <c r="BV86" s="2353"/>
      <c r="BW86" s="2353"/>
      <c r="BX86" s="2353"/>
      <c r="BY86" s="2353"/>
      <c r="BZ86" s="2355">
        <f t="shared" ref="BZ86" si="53">IF(BP86&lt;&gt;"",100%,0)</f>
        <v>0</v>
      </c>
      <c r="CD86" s="2520" t="str">
        <f>UPPER($AQ$20)</f>
        <v>TWO</v>
      </c>
      <c r="CE86" s="2520"/>
      <c r="CF86" s="2520"/>
      <c r="CG86" s="2520">
        <f>LEN(CD86)</f>
        <v>3</v>
      </c>
      <c r="CH86" s="2520"/>
      <c r="CI86" s="2520"/>
      <c r="CJ86" s="2520" t="str">
        <f>_xlfn.IFS(
CG86=1,CD86,
CG86=2,LEFT(CD86,1) &amp;" "&amp; RIGHT(CD86,1),
CG86=3,LEFT(CD86,1) &amp;" "&amp; MID(CD86,2,1) &amp;" "&amp; RIGHT(CD86,1),
CG86=4,LEFT(CD86,1) &amp;" "&amp; MID(CD86,2,1) &amp;" "&amp; MID(CD86,3,1) &amp;" "&amp; RIGHT(CD86,1),
CG86=5,LEFT(CD86,1) &amp;" "&amp; MID(CD86,2,1) &amp;" "&amp; MID(CD86,3,1) &amp;" "&amp; MID(CD86,4,1) &amp;" "&amp; RIGHT(CD86,1),
CG86=6,LEFT(CD86,1) &amp;" "&amp; MID(CD86,2,1) &amp;" "&amp; MID(CD86,3,1) &amp;" "&amp; MID(CD86,4,1) &amp;" "&amp; MID(CD86,5,1) &amp;" "&amp; RIGHT(CD86,1),
CG86=7,LEFT(CD86,1) &amp;" "&amp; MID(CD86,2,1) &amp;" "&amp; MID(CD86,3,1) &amp;" "&amp; MID(CD86,4,1) &amp;" "&amp; MID(CD86,5,1) &amp;" "&amp; MID(CD86,6,1) &amp;" "&amp; RIGHT(CD86,1),
CG86=8,LEFT(CD86,1) &amp;" "&amp; MID(CD86,2,1) &amp;" "&amp; MID(CD86,3,1) &amp;" "&amp; MID(CD86,4,1) &amp;" "&amp; MID(CD86,5,1) &amp;" "&amp; MID(CD86,6,1) &amp;" "&amp; MID(CD86,7,1) &amp;" "&amp; RIGHT(CD86,1),
CG86=9,LEFT(CD86,1) &amp;" "&amp; MID(CD86,2,1) &amp;" "&amp; MID(CD86,3,1) &amp;" "&amp; MID(CD86,4,1) &amp;" "&amp; MID(CD86,5,1) &amp;" "&amp; MID(CD86,6,1) &amp;" "&amp; MID(CD86,7,1) &amp;" "&amp; MID(CD86,8,1) &amp;" "&amp; RIGHT(CD86,1),
CG86=10,LEFT(CD86,1) &amp;" "&amp; MID(CD86,2,1) &amp;" "&amp; MID(CD86,3,1) &amp;" "&amp; MID(CD86,4,1) &amp;" "&amp; MID(CD86,5,1) &amp;" "&amp; MID(CD86,6,1) &amp;" "&amp; MID(CD86,7,1) &amp;" "&amp; MID(CD86,8,1) &amp;" "&amp; MID(CD86,9,1) &amp;" "&amp; RIGHT(CD86,1),
TRUE,"")</f>
        <v>T W O</v>
      </c>
      <c r="CK86" s="2520"/>
      <c r="CL86" s="2520"/>
    </row>
    <row r="87" spans="4:90" ht="17.100000000000001" customHeight="1" x14ac:dyDescent="0.15">
      <c r="D87" s="2357"/>
      <c r="E87" s="2386"/>
      <c r="F87" s="2387"/>
      <c r="G87" s="2387"/>
      <c r="H87" s="2387"/>
      <c r="I87" s="2387"/>
      <c r="J87" s="2387"/>
      <c r="K87" s="2387"/>
      <c r="L87" s="2387"/>
      <c r="M87" s="2387"/>
      <c r="N87" s="2387"/>
      <c r="O87" s="2387"/>
      <c r="P87" s="2387"/>
      <c r="Q87" s="2387"/>
      <c r="R87" s="2387"/>
      <c r="S87" s="2388"/>
      <c r="T87" s="2390"/>
      <c r="AB87" s="766"/>
      <c r="AC87" s="851"/>
      <c r="AD87" s="851"/>
      <c r="AE87" s="851"/>
      <c r="AF87" s="851"/>
      <c r="AG87" s="851"/>
      <c r="AH87" s="851"/>
      <c r="AI87" s="851"/>
      <c r="AJ87" s="851"/>
      <c r="AK87" s="851"/>
      <c r="AL87" s="851"/>
      <c r="AM87" s="851"/>
      <c r="AN87" s="851"/>
      <c r="AO87" s="851"/>
      <c r="AP87" s="851"/>
      <c r="AQ87" s="851"/>
      <c r="AR87" s="851"/>
      <c r="AS87" s="851"/>
      <c r="AT87" s="851"/>
      <c r="AU87" s="851"/>
      <c r="AV87" s="851"/>
      <c r="AW87" s="851"/>
      <c r="AX87" s="851"/>
      <c r="AY87" s="851"/>
      <c r="AZ87" s="851"/>
      <c r="BA87" s="851"/>
      <c r="BB87" s="851"/>
      <c r="BC87" s="851"/>
      <c r="BD87" s="851"/>
      <c r="BE87" s="851"/>
      <c r="BF87" s="851"/>
      <c r="BG87" s="851"/>
      <c r="BH87" s="851"/>
      <c r="BI87" s="851"/>
      <c r="BJ87" s="851"/>
      <c r="BK87" s="766"/>
      <c r="BO87" s="2351"/>
      <c r="BP87" s="2353"/>
      <c r="BQ87" s="2353"/>
      <c r="BR87" s="2353"/>
      <c r="BS87" s="2353"/>
      <c r="BT87" s="2353"/>
      <c r="BU87" s="2353"/>
      <c r="BV87" s="2353"/>
      <c r="BW87" s="2353"/>
      <c r="BX87" s="2353"/>
      <c r="BY87" s="2353"/>
      <c r="BZ87" s="2355"/>
    </row>
    <row r="88" spans="4:90" ht="17.100000000000001" customHeight="1" x14ac:dyDescent="0.15">
      <c r="D88" s="2357"/>
      <c r="E88" s="2359"/>
      <c r="F88" s="2360"/>
      <c r="G88" s="2360"/>
      <c r="H88" s="2360"/>
      <c r="I88" s="2360"/>
      <c r="J88" s="2360"/>
      <c r="K88" s="2360"/>
      <c r="L88" s="2360"/>
      <c r="M88" s="2360"/>
      <c r="N88" s="2360"/>
      <c r="O88" s="2360"/>
      <c r="P88" s="2360"/>
      <c r="Q88" s="2360"/>
      <c r="R88" s="2360"/>
      <c r="S88" s="2361"/>
      <c r="T88" s="2393">
        <f t="shared" ref="T88" si="54">IF(E88&lt;&gt;"",100%,0)</f>
        <v>0</v>
      </c>
      <c r="AB88" s="766"/>
      <c r="AC88" s="851"/>
      <c r="AD88" s="851"/>
      <c r="AE88" s="851"/>
      <c r="AF88" s="851"/>
      <c r="AG88" s="851"/>
      <c r="AH88" s="851"/>
      <c r="AI88" s="851"/>
      <c r="AJ88" s="851"/>
      <c r="AK88" s="851"/>
      <c r="AL88" s="851"/>
      <c r="AM88" s="851"/>
      <c r="AN88" s="851"/>
      <c r="AO88" s="851"/>
      <c r="AP88" s="851"/>
      <c r="AQ88" s="851"/>
      <c r="AR88" s="851"/>
      <c r="AS88" s="851"/>
      <c r="AT88" s="851"/>
      <c r="AU88" s="851"/>
      <c r="AV88" s="851"/>
      <c r="AW88" s="851"/>
      <c r="AX88" s="851"/>
      <c r="AY88" s="851"/>
      <c r="AZ88" s="851"/>
      <c r="BA88" s="851"/>
      <c r="BB88" s="851"/>
      <c r="BC88" s="851"/>
      <c r="BD88" s="851"/>
      <c r="BE88" s="851"/>
      <c r="BF88" s="851"/>
      <c r="BG88" s="851"/>
      <c r="BH88" s="851"/>
      <c r="BI88" s="851"/>
      <c r="BJ88" s="851"/>
      <c r="BK88" s="766"/>
      <c r="BO88" s="2351"/>
      <c r="BP88" s="2353"/>
      <c r="BQ88" s="2353"/>
      <c r="BR88" s="2353"/>
      <c r="BS88" s="2353"/>
      <c r="BT88" s="2353"/>
      <c r="BU88" s="2353"/>
      <c r="BV88" s="2353"/>
      <c r="BW88" s="2353"/>
      <c r="BX88" s="2353"/>
      <c r="BY88" s="2353"/>
      <c r="BZ88" s="2355">
        <f t="shared" ref="BZ88" si="55">IF(BP88&lt;&gt;"",100%,0)</f>
        <v>0</v>
      </c>
      <c r="CD88" s="2518" t="s">
        <v>1370</v>
      </c>
      <c r="CE88" s="2518"/>
      <c r="CF88" s="2518"/>
      <c r="CG88" s="2518" t="s">
        <v>1373</v>
      </c>
      <c r="CH88" s="2518"/>
      <c r="CI88" s="2518"/>
      <c r="CJ88" s="2518" t="s">
        <v>1372</v>
      </c>
      <c r="CK88" s="2518"/>
      <c r="CL88" s="2518"/>
    </row>
    <row r="89" spans="4:90" ht="17.100000000000001" customHeight="1" x14ac:dyDescent="0.15">
      <c r="D89" s="2357"/>
      <c r="E89" s="2386"/>
      <c r="F89" s="2387"/>
      <c r="G89" s="2387"/>
      <c r="H89" s="2387"/>
      <c r="I89" s="2387"/>
      <c r="J89" s="2387"/>
      <c r="K89" s="2387"/>
      <c r="L89" s="2387"/>
      <c r="M89" s="2387"/>
      <c r="N89" s="2387"/>
      <c r="O89" s="2387"/>
      <c r="P89" s="2387"/>
      <c r="Q89" s="2387"/>
      <c r="R89" s="2387"/>
      <c r="S89" s="2388"/>
      <c r="T89" s="2390"/>
      <c r="AB89" s="766"/>
      <c r="AC89" s="851"/>
      <c r="AD89" s="851"/>
      <c r="AE89" s="851"/>
      <c r="AF89" s="851"/>
      <c r="AG89" s="851"/>
      <c r="AH89" s="851"/>
      <c r="AI89" s="851"/>
      <c r="AJ89" s="851"/>
      <c r="AK89" s="851"/>
      <c r="AL89" s="851"/>
      <c r="AM89" s="851"/>
      <c r="AN89" s="851"/>
      <c r="AO89" s="851"/>
      <c r="AP89" s="851"/>
      <c r="AQ89" s="851"/>
      <c r="AR89" s="851"/>
      <c r="AS89" s="851"/>
      <c r="AT89" s="851"/>
      <c r="AU89" s="851"/>
      <c r="AV89" s="851"/>
      <c r="AW89" s="851"/>
      <c r="AX89" s="851"/>
      <c r="AY89" s="851"/>
      <c r="AZ89" s="851"/>
      <c r="BA89" s="851"/>
      <c r="BB89" s="851"/>
      <c r="BC89" s="851"/>
      <c r="BD89" s="851"/>
      <c r="BE89" s="851"/>
      <c r="BF89" s="851"/>
      <c r="BG89" s="851"/>
      <c r="BH89" s="851"/>
      <c r="BI89" s="851"/>
      <c r="BJ89" s="851"/>
      <c r="BK89" s="766"/>
      <c r="BO89" s="2351"/>
      <c r="BP89" s="2353"/>
      <c r="BQ89" s="2353"/>
      <c r="BR89" s="2353"/>
      <c r="BS89" s="2353"/>
      <c r="BT89" s="2353"/>
      <c r="BU89" s="2353"/>
      <c r="BV89" s="2353"/>
      <c r="BW89" s="2353"/>
      <c r="BX89" s="2353"/>
      <c r="BY89" s="2353"/>
      <c r="BZ89" s="2355"/>
      <c r="CD89" s="2519"/>
      <c r="CE89" s="2519"/>
      <c r="CF89" s="2519"/>
      <c r="CG89" s="2519"/>
      <c r="CH89" s="2519"/>
      <c r="CI89" s="2519"/>
      <c r="CJ89" s="2519"/>
      <c r="CK89" s="2519"/>
      <c r="CL89" s="2519"/>
    </row>
    <row r="90" spans="4:90" ht="17.100000000000001" customHeight="1" x14ac:dyDescent="0.15">
      <c r="D90" s="2357"/>
      <c r="E90" s="2359"/>
      <c r="F90" s="2360"/>
      <c r="G90" s="2360"/>
      <c r="H90" s="2360"/>
      <c r="I90" s="2360"/>
      <c r="J90" s="2360"/>
      <c r="K90" s="2360"/>
      <c r="L90" s="2360"/>
      <c r="M90" s="2360"/>
      <c r="N90" s="2360"/>
      <c r="O90" s="2360"/>
      <c r="P90" s="2360"/>
      <c r="Q90" s="2360"/>
      <c r="R90" s="2360"/>
      <c r="S90" s="2361"/>
      <c r="T90" s="2393">
        <f t="shared" ref="T90" si="56">IF(E90&lt;&gt;"",100%,0)</f>
        <v>0</v>
      </c>
      <c r="AB90" s="766"/>
      <c r="AC90" s="851"/>
      <c r="AD90" s="851"/>
      <c r="AE90" s="851"/>
      <c r="AF90" s="851"/>
      <c r="AG90" s="851"/>
      <c r="AH90" s="851"/>
      <c r="AI90" s="851"/>
      <c r="AJ90" s="851"/>
      <c r="AK90" s="851"/>
      <c r="AL90" s="851"/>
      <c r="AM90" s="851"/>
      <c r="AN90" s="851"/>
      <c r="AO90" s="851"/>
      <c r="AP90" s="851"/>
      <c r="AQ90" s="851"/>
      <c r="AR90" s="851"/>
      <c r="AS90" s="851"/>
      <c r="AT90" s="851"/>
      <c r="AU90" s="851"/>
      <c r="AV90" s="851"/>
      <c r="AW90" s="851"/>
      <c r="AX90" s="851"/>
      <c r="AY90" s="851"/>
      <c r="AZ90" s="851"/>
      <c r="BA90" s="851"/>
      <c r="BB90" s="851"/>
      <c r="BC90" s="851"/>
      <c r="BD90" s="851"/>
      <c r="BE90" s="851"/>
      <c r="BF90" s="851"/>
      <c r="BG90" s="851"/>
      <c r="BH90" s="851"/>
      <c r="BI90" s="851"/>
      <c r="BJ90" s="851"/>
      <c r="BK90" s="766"/>
      <c r="BO90" s="2351"/>
      <c r="BP90" s="2353"/>
      <c r="BQ90" s="2353"/>
      <c r="BR90" s="2353"/>
      <c r="BS90" s="2353"/>
      <c r="BT90" s="2353"/>
      <c r="BU90" s="2353"/>
      <c r="BV90" s="2353"/>
      <c r="BW90" s="2353"/>
      <c r="BX90" s="2353"/>
      <c r="BY90" s="2353"/>
      <c r="BZ90" s="2355">
        <f t="shared" ref="BZ90" si="57">IF(BP90&lt;&gt;"",100%,0)</f>
        <v>0</v>
      </c>
      <c r="CD90" s="2520" t="str">
        <f>UPPER($BC$2)</f>
        <v>FOUR</v>
      </c>
      <c r="CE90" s="2520"/>
      <c r="CF90" s="2520"/>
      <c r="CG90" s="2520">
        <f>LEN(CD90)</f>
        <v>4</v>
      </c>
      <c r="CH90" s="2520"/>
      <c r="CI90" s="2520"/>
      <c r="CJ90" s="2520" t="str">
        <f>_xlfn.IFS(
CG90=1,CD90,
CG90=2,LEFT(CD90,1) &amp;" "&amp; RIGHT(CD90,1),
CG90=3,LEFT(CD90,1) &amp;" "&amp; MID(CD90,2,1) &amp;" "&amp; RIGHT(CD90,1),
CG90=4,LEFT(CD90,1) &amp;" "&amp; MID(CD90,2,1) &amp;" "&amp; MID(CD90,3,1) &amp;" "&amp; RIGHT(CD90,1),
CG90=5,LEFT(CD90,1) &amp;" "&amp; MID(CD90,2,1) &amp;" "&amp; MID(CD90,3,1) &amp;" "&amp; MID(CD90,4,1) &amp;" "&amp; RIGHT(CD90,1),
CG90=6,LEFT(CD90,1) &amp;" "&amp; MID(CD90,2,1) &amp;" "&amp; MID(CD90,3,1) &amp;" "&amp; MID(CD90,4,1) &amp;" "&amp; MID(CD90,5,1) &amp;" "&amp; RIGHT(CD90,1),
CG90=7,LEFT(CD90,1) &amp;" "&amp; MID(CD90,2,1) &amp;" "&amp; MID(CD90,3,1) &amp;" "&amp; MID(CD90,4,1) &amp;" "&amp; MID(CD90,5,1) &amp;" "&amp; MID(CD90,6,1) &amp;" "&amp; RIGHT(CD90,1),
CG90=8,LEFT(CD90,1) &amp;" "&amp; MID(CD90,2,1) &amp;" "&amp; MID(CD90,3,1) &amp;" "&amp; MID(CD90,4,1) &amp;" "&amp; MID(CD90,5,1) &amp;" "&amp; MID(CD90,6,1) &amp;" "&amp; MID(CD90,7,1) &amp;" "&amp; RIGHT(CD90,1),
CG90=9,LEFT(CD90,1) &amp;" "&amp; MID(CD90,2,1) &amp;" "&amp; MID(CD90,3,1) &amp;" "&amp; MID(CD90,4,1) &amp;" "&amp; MID(CD90,5,1) &amp;" "&amp; MID(CD90,6,1) &amp;" "&amp; MID(CD90,7,1) &amp;" "&amp; MID(CD90,8,1) &amp;" "&amp; RIGHT(CD90,1),
CG90=10,LEFT(CD90,1) &amp;" "&amp; MID(CD90,2,1) &amp;" "&amp; MID(CD90,3,1) &amp;" "&amp; MID(CD90,4,1) &amp;" "&amp; MID(CD90,5,1) &amp;" "&amp; MID(CD90,6,1) &amp;" "&amp; MID(CD90,7,1) &amp;" "&amp; MID(CD90,8,1) &amp;" "&amp; MID(CD90,9,1) &amp;" "&amp; RIGHT(CD90,1),
TRUE,"")</f>
        <v>F O U R</v>
      </c>
      <c r="CK90" s="2520"/>
      <c r="CL90" s="2520"/>
    </row>
    <row r="91" spans="4:90" ht="17.100000000000001" customHeight="1" x14ac:dyDescent="0.15">
      <c r="D91" s="2357"/>
      <c r="E91" s="2386"/>
      <c r="F91" s="2387"/>
      <c r="G91" s="2387"/>
      <c r="H91" s="2387"/>
      <c r="I91" s="2387"/>
      <c r="J91" s="2387"/>
      <c r="K91" s="2387"/>
      <c r="L91" s="2387"/>
      <c r="M91" s="2387"/>
      <c r="N91" s="2387"/>
      <c r="O91" s="2387"/>
      <c r="P91" s="2387"/>
      <c r="Q91" s="2387"/>
      <c r="R91" s="2387"/>
      <c r="S91" s="2388"/>
      <c r="T91" s="2390"/>
      <c r="X91" s="843"/>
      <c r="AB91" s="766"/>
      <c r="AC91" s="851"/>
      <c r="AD91" s="851"/>
      <c r="AE91" s="851"/>
      <c r="AF91" s="851"/>
      <c r="AG91" s="851"/>
      <c r="AH91" s="851"/>
      <c r="AI91" s="851"/>
      <c r="AJ91" s="851"/>
      <c r="AK91" s="851"/>
      <c r="AL91" s="851"/>
      <c r="AM91" s="851"/>
      <c r="AN91" s="851"/>
      <c r="AO91" s="851"/>
      <c r="AP91" s="851"/>
      <c r="AQ91" s="851"/>
      <c r="AR91" s="851"/>
      <c r="AS91" s="851"/>
      <c r="AT91" s="851"/>
      <c r="AU91" s="851"/>
      <c r="AV91" s="851"/>
      <c r="AW91" s="851"/>
      <c r="AX91" s="851"/>
      <c r="AY91" s="851"/>
      <c r="AZ91" s="851"/>
      <c r="BA91" s="851"/>
      <c r="BB91" s="851"/>
      <c r="BC91" s="851"/>
      <c r="BD91" s="851"/>
      <c r="BE91" s="851"/>
      <c r="BF91" s="851"/>
      <c r="BG91" s="851"/>
      <c r="BH91" s="851"/>
      <c r="BI91" s="851"/>
      <c r="BJ91" s="851"/>
      <c r="BK91" s="766"/>
      <c r="BO91" s="2351"/>
      <c r="BP91" s="2353"/>
      <c r="BQ91" s="2353"/>
      <c r="BR91" s="2353"/>
      <c r="BS91" s="2353"/>
      <c r="BT91" s="2353"/>
      <c r="BU91" s="2353"/>
      <c r="BV91" s="2353"/>
      <c r="BW91" s="2353"/>
      <c r="BX91" s="2353"/>
      <c r="BY91" s="2353"/>
      <c r="BZ91" s="2355"/>
    </row>
    <row r="92" spans="4:90" ht="17.100000000000001" customHeight="1" x14ac:dyDescent="0.15">
      <c r="D92" s="2357"/>
      <c r="E92" s="2359"/>
      <c r="F92" s="2360"/>
      <c r="G92" s="2360"/>
      <c r="H92" s="2360"/>
      <c r="I92" s="2360"/>
      <c r="J92" s="2360"/>
      <c r="K92" s="2360"/>
      <c r="L92" s="2360"/>
      <c r="M92" s="2360"/>
      <c r="N92" s="2360"/>
      <c r="O92" s="2360"/>
      <c r="P92" s="2360"/>
      <c r="Q92" s="2360"/>
      <c r="R92" s="2360"/>
      <c r="S92" s="2361"/>
      <c r="T92" s="2393">
        <f t="shared" ref="T92" si="58">IF(E92&lt;&gt;"",100%,0)</f>
        <v>0</v>
      </c>
      <c r="AB92" s="766"/>
      <c r="AC92" s="851"/>
      <c r="AD92" s="851"/>
      <c r="AE92" s="851"/>
      <c r="AF92" s="851"/>
      <c r="AG92" s="851"/>
      <c r="AH92" s="851"/>
      <c r="AI92" s="851"/>
      <c r="AJ92" s="851"/>
      <c r="AK92" s="851"/>
      <c r="AL92" s="851"/>
      <c r="AM92" s="851"/>
      <c r="AN92" s="851"/>
      <c r="AO92" s="851"/>
      <c r="AP92" s="851"/>
      <c r="AQ92" s="851"/>
      <c r="AR92" s="851"/>
      <c r="AS92" s="851"/>
      <c r="AT92" s="851"/>
      <c r="AU92" s="851"/>
      <c r="AV92" s="851"/>
      <c r="AW92" s="851"/>
      <c r="AX92" s="851"/>
      <c r="AY92" s="851"/>
      <c r="AZ92" s="851"/>
      <c r="BA92" s="851"/>
      <c r="BB92" s="851"/>
      <c r="BC92" s="851"/>
      <c r="BD92" s="851"/>
      <c r="BE92" s="851"/>
      <c r="BF92" s="851"/>
      <c r="BG92" s="851"/>
      <c r="BH92" s="851"/>
      <c r="BI92" s="851"/>
      <c r="BJ92" s="851"/>
      <c r="BK92" s="766"/>
      <c r="BO92" s="2351"/>
      <c r="BP92" s="2353"/>
      <c r="BQ92" s="2353"/>
      <c r="BR92" s="2353"/>
      <c r="BS92" s="2353"/>
      <c r="BT92" s="2353"/>
      <c r="BU92" s="2353"/>
      <c r="BV92" s="2353"/>
      <c r="BW92" s="2353"/>
      <c r="BX92" s="2353"/>
      <c r="BY92" s="2353"/>
      <c r="BZ92" s="2355">
        <f t="shared" ref="BZ92" si="59">IF(BP92&lt;&gt;"",100%,0)</f>
        <v>0</v>
      </c>
      <c r="CD92" s="2518" t="s">
        <v>1370</v>
      </c>
      <c r="CE92" s="2518"/>
      <c r="CF92" s="2518"/>
      <c r="CG92" s="2518" t="s">
        <v>1373</v>
      </c>
      <c r="CH92" s="2518"/>
      <c r="CI92" s="2518"/>
      <c r="CJ92" s="2518" t="s">
        <v>1372</v>
      </c>
      <c r="CK92" s="2518"/>
      <c r="CL92" s="2518"/>
    </row>
    <row r="93" spans="4:90" ht="17.100000000000001" customHeight="1" x14ac:dyDescent="0.15">
      <c r="D93" s="2357"/>
      <c r="E93" s="2386"/>
      <c r="F93" s="2387"/>
      <c r="G93" s="2387"/>
      <c r="H93" s="2387"/>
      <c r="I93" s="2387"/>
      <c r="J93" s="2387"/>
      <c r="K93" s="2387"/>
      <c r="L93" s="2387"/>
      <c r="M93" s="2387"/>
      <c r="N93" s="2387"/>
      <c r="O93" s="2387"/>
      <c r="P93" s="2387"/>
      <c r="Q93" s="2387"/>
      <c r="R93" s="2387"/>
      <c r="S93" s="2388"/>
      <c r="T93" s="2390"/>
      <c r="AB93" s="766"/>
      <c r="AC93" s="851"/>
      <c r="AD93" s="851"/>
      <c r="AE93" s="851"/>
      <c r="AF93" s="851"/>
      <c r="AG93" s="851"/>
      <c r="AH93" s="851"/>
      <c r="AI93" s="851"/>
      <c r="AJ93" s="851"/>
      <c r="AK93" s="851"/>
      <c r="AL93" s="851"/>
      <c r="AM93" s="851"/>
      <c r="AN93" s="851"/>
      <c r="AO93" s="851"/>
      <c r="AP93" s="851"/>
      <c r="AQ93" s="851"/>
      <c r="AR93" s="851"/>
      <c r="AS93" s="851"/>
      <c r="AT93" s="851"/>
      <c r="AU93" s="851"/>
      <c r="AV93" s="851"/>
      <c r="AW93" s="851"/>
      <c r="AX93" s="851"/>
      <c r="AY93" s="851"/>
      <c r="AZ93" s="851"/>
      <c r="BA93" s="851"/>
      <c r="BB93" s="851"/>
      <c r="BC93" s="851"/>
      <c r="BD93" s="851"/>
      <c r="BE93" s="851"/>
      <c r="BF93" s="851"/>
      <c r="BG93" s="851"/>
      <c r="BH93" s="851"/>
      <c r="BI93" s="851"/>
      <c r="BJ93" s="851"/>
      <c r="BK93" s="766"/>
      <c r="BO93" s="2351"/>
      <c r="BP93" s="2353"/>
      <c r="BQ93" s="2353"/>
      <c r="BR93" s="2353"/>
      <c r="BS93" s="2353"/>
      <c r="BT93" s="2353"/>
      <c r="BU93" s="2353"/>
      <c r="BV93" s="2353"/>
      <c r="BW93" s="2353"/>
      <c r="BX93" s="2353"/>
      <c r="BY93" s="2353"/>
      <c r="BZ93" s="2355"/>
      <c r="CD93" s="2519"/>
      <c r="CE93" s="2519"/>
      <c r="CF93" s="2519"/>
      <c r="CG93" s="2519"/>
      <c r="CH93" s="2519"/>
      <c r="CI93" s="2519"/>
      <c r="CJ93" s="2519"/>
      <c r="CK93" s="2519"/>
      <c r="CL93" s="2519"/>
    </row>
    <row r="94" spans="4:90" ht="17.100000000000001" customHeight="1" x14ac:dyDescent="0.15">
      <c r="D94" s="2357"/>
      <c r="E94" s="2359"/>
      <c r="F94" s="2360"/>
      <c r="G94" s="2360"/>
      <c r="H94" s="2360"/>
      <c r="I94" s="2360"/>
      <c r="J94" s="2360"/>
      <c r="K94" s="2360"/>
      <c r="L94" s="2360"/>
      <c r="M94" s="2360"/>
      <c r="N94" s="2360"/>
      <c r="O94" s="2360"/>
      <c r="P94" s="2360"/>
      <c r="Q94" s="2360"/>
      <c r="R94" s="2360"/>
      <c r="S94" s="2361"/>
      <c r="T94" s="2393">
        <f t="shared" ref="T94" si="60">IF(E94&lt;&gt;"",100%,0)</f>
        <v>0</v>
      </c>
      <c r="AB94" s="766"/>
      <c r="AC94" s="851"/>
      <c r="AD94" s="851"/>
      <c r="AE94" s="851"/>
      <c r="AF94" s="851"/>
      <c r="AG94" s="851"/>
      <c r="AH94" s="851"/>
      <c r="AI94" s="851"/>
      <c r="AJ94" s="851"/>
      <c r="AK94" s="851"/>
      <c r="AL94" s="851"/>
      <c r="AM94" s="851"/>
      <c r="AN94" s="851"/>
      <c r="AO94" s="851"/>
      <c r="AP94" s="851"/>
      <c r="AQ94" s="851"/>
      <c r="AR94" s="851"/>
      <c r="AS94" s="851"/>
      <c r="AT94" s="851"/>
      <c r="AU94" s="851"/>
      <c r="AV94" s="851"/>
      <c r="AW94" s="851"/>
      <c r="AX94" s="851"/>
      <c r="AY94" s="851"/>
      <c r="AZ94" s="851"/>
      <c r="BA94" s="851"/>
      <c r="BB94" s="851"/>
      <c r="BC94" s="851"/>
      <c r="BD94" s="851"/>
      <c r="BE94" s="851"/>
      <c r="BF94" s="851"/>
      <c r="BG94" s="851"/>
      <c r="BH94" s="851"/>
      <c r="BI94" s="851"/>
      <c r="BJ94" s="851"/>
      <c r="BK94" s="766"/>
      <c r="BO94" s="2351"/>
      <c r="BP94" s="2353"/>
      <c r="BQ94" s="2353"/>
      <c r="BR94" s="2353"/>
      <c r="BS94" s="2353"/>
      <c r="BT94" s="2353"/>
      <c r="BU94" s="2353"/>
      <c r="BV94" s="2353"/>
      <c r="BW94" s="2353"/>
      <c r="BX94" s="2353"/>
      <c r="BY94" s="2353"/>
      <c r="BZ94" s="2355">
        <f t="shared" ref="BZ94" si="61">IF(BP94&lt;&gt;"",100%,0)</f>
        <v>0</v>
      </c>
      <c r="CD94" s="2520" t="str">
        <f>UPPER($BC$20)</f>
        <v>SIX</v>
      </c>
      <c r="CE94" s="2520"/>
      <c r="CF94" s="2520"/>
      <c r="CG94" s="2520">
        <f>LEN(CD94)</f>
        <v>3</v>
      </c>
      <c r="CH94" s="2520"/>
      <c r="CI94" s="2520"/>
      <c r="CJ94" s="2520" t="str">
        <f>_xlfn.IFS(
CG94=1,CD94,
CG94=2,LEFT(CD94,1) &amp;" "&amp; RIGHT(CD94,1),
CG94=3,LEFT(CD94,1) &amp;" "&amp; MID(CD94,2,1) &amp;" "&amp; RIGHT(CD94,1),
CG94=4,LEFT(CD94,1) &amp;" "&amp; MID(CD94,2,1) &amp;" "&amp; MID(CD94,3,1) &amp;" "&amp; RIGHT(CD94,1),
CG94=5,LEFT(CD94,1) &amp;" "&amp; MID(CD94,2,1) &amp;" "&amp; MID(CD94,3,1) &amp;" "&amp; MID(CD94,4,1) &amp;" "&amp; RIGHT(CD94,1),
CG94=6,LEFT(CD94,1) &amp;" "&amp; MID(CD94,2,1) &amp;" "&amp; MID(CD94,3,1) &amp;" "&amp; MID(CD94,4,1) &amp;" "&amp; MID(CD94,5,1) &amp;" "&amp; RIGHT(CD94,1),
CG94=7,LEFT(CD94,1) &amp;" "&amp; MID(CD94,2,1) &amp;" "&amp; MID(CD94,3,1) &amp;" "&amp; MID(CD94,4,1) &amp;" "&amp; MID(CD94,5,1) &amp;" "&amp; MID(CD94,6,1) &amp;" "&amp; RIGHT(CD94,1),
CG94=8,LEFT(CD94,1) &amp;" "&amp; MID(CD94,2,1) &amp;" "&amp; MID(CD94,3,1) &amp;" "&amp; MID(CD94,4,1) &amp;" "&amp; MID(CD94,5,1) &amp;" "&amp; MID(CD94,6,1) &amp;" "&amp; MID(CD94,7,1) &amp;" "&amp; RIGHT(CD94,1),
CG94=9,LEFT(CD94,1) &amp;" "&amp; MID(CD94,2,1) &amp;" "&amp; MID(CD94,3,1) &amp;" "&amp; MID(CD94,4,1) &amp;" "&amp; MID(CD94,5,1) &amp;" "&amp; MID(CD94,6,1) &amp;" "&amp; MID(CD94,7,1) &amp;" "&amp; MID(CD94,8,1) &amp;" "&amp; RIGHT(CD94,1),
CG94=10,LEFT(CD94,1) &amp;" "&amp; MID(CD94,2,1) &amp;" "&amp; MID(CD94,3,1) &amp;" "&amp; MID(CD94,4,1) &amp;" "&amp; MID(CD94,5,1) &amp;" "&amp; MID(CD94,6,1) &amp;" "&amp; MID(CD94,7,1) &amp;" "&amp; MID(CD94,8,1) &amp;" "&amp; MID(CD94,9,1) &amp;" "&amp; RIGHT(CD94,1),
TRUE,"")</f>
        <v>S I X</v>
      </c>
      <c r="CK94" s="2520"/>
      <c r="CL94" s="2520"/>
    </row>
    <row r="95" spans="4:90" ht="17.100000000000001" customHeight="1" x14ac:dyDescent="0.15">
      <c r="D95" s="2357"/>
      <c r="E95" s="2386"/>
      <c r="F95" s="2387"/>
      <c r="G95" s="2387"/>
      <c r="H95" s="2387"/>
      <c r="I95" s="2387"/>
      <c r="J95" s="2387"/>
      <c r="K95" s="2387"/>
      <c r="L95" s="2387"/>
      <c r="M95" s="2387"/>
      <c r="N95" s="2387"/>
      <c r="O95" s="2387"/>
      <c r="P95" s="2387"/>
      <c r="Q95" s="2387"/>
      <c r="R95" s="2387"/>
      <c r="S95" s="2388"/>
      <c r="T95" s="2390"/>
      <c r="AB95" s="766"/>
      <c r="AC95" s="851"/>
      <c r="AD95" s="851"/>
      <c r="AE95" s="851"/>
      <c r="AF95" s="851"/>
      <c r="AG95" s="851"/>
      <c r="AH95" s="851"/>
      <c r="AI95" s="851"/>
      <c r="AJ95" s="851"/>
      <c r="AK95" s="851"/>
      <c r="AL95" s="851"/>
      <c r="AM95" s="851"/>
      <c r="AN95" s="851"/>
      <c r="AO95" s="851"/>
      <c r="AP95" s="851"/>
      <c r="AQ95" s="851"/>
      <c r="AR95" s="851"/>
      <c r="AS95" s="851"/>
      <c r="AT95" s="851"/>
      <c r="AU95" s="851"/>
      <c r="AV95" s="851"/>
      <c r="AW95" s="851"/>
      <c r="AX95" s="851"/>
      <c r="AY95" s="851"/>
      <c r="AZ95" s="851"/>
      <c r="BA95" s="851"/>
      <c r="BB95" s="851"/>
      <c r="BC95" s="851"/>
      <c r="BD95" s="851"/>
      <c r="BE95" s="851"/>
      <c r="BF95" s="851"/>
      <c r="BG95" s="851"/>
      <c r="BH95" s="851"/>
      <c r="BI95" s="851"/>
      <c r="BJ95" s="851"/>
      <c r="BK95" s="766"/>
      <c r="BO95" s="2351"/>
      <c r="BP95" s="2353"/>
      <c r="BQ95" s="2353"/>
      <c r="BR95" s="2353"/>
      <c r="BS95" s="2353"/>
      <c r="BT95" s="2353"/>
      <c r="BU95" s="2353"/>
      <c r="BV95" s="2353"/>
      <c r="BW95" s="2353"/>
      <c r="BX95" s="2353"/>
      <c r="BY95" s="2353"/>
      <c r="BZ95" s="2355"/>
    </row>
    <row r="96" spans="4:90" ht="17.100000000000001" customHeight="1" x14ac:dyDescent="0.15">
      <c r="D96" s="2357"/>
      <c r="E96" s="2359"/>
      <c r="F96" s="2360"/>
      <c r="G96" s="2360"/>
      <c r="H96" s="2360"/>
      <c r="I96" s="2360"/>
      <c r="J96" s="2360"/>
      <c r="K96" s="2360"/>
      <c r="L96" s="2360"/>
      <c r="M96" s="2360"/>
      <c r="N96" s="2360"/>
      <c r="O96" s="2360"/>
      <c r="P96" s="2360"/>
      <c r="Q96" s="2360"/>
      <c r="R96" s="2360"/>
      <c r="S96" s="2361"/>
      <c r="T96" s="2393">
        <f t="shared" ref="T96" si="62">IF(E96&lt;&gt;"",100%,0)</f>
        <v>0</v>
      </c>
      <c r="AB96" s="766"/>
      <c r="AC96" s="851"/>
      <c r="AD96" s="851"/>
      <c r="AE96" s="851"/>
      <c r="AF96" s="851"/>
      <c r="AG96" s="851"/>
      <c r="AH96" s="851"/>
      <c r="AI96" s="851"/>
      <c r="AJ96" s="851"/>
      <c r="AK96" s="851"/>
      <c r="AL96" s="851"/>
      <c r="AM96" s="851"/>
      <c r="AN96" s="851"/>
      <c r="AO96" s="851"/>
      <c r="AP96" s="851"/>
      <c r="AQ96" s="851"/>
      <c r="AR96" s="851"/>
      <c r="AS96" s="851"/>
      <c r="AT96" s="851"/>
      <c r="AU96" s="851"/>
      <c r="AV96" s="851"/>
      <c r="AW96" s="851"/>
      <c r="AX96" s="851"/>
      <c r="AY96" s="851"/>
      <c r="AZ96" s="851"/>
      <c r="BA96" s="851"/>
      <c r="BB96" s="851"/>
      <c r="BC96" s="851"/>
      <c r="BD96" s="851"/>
      <c r="BE96" s="851"/>
      <c r="BF96" s="851"/>
      <c r="BG96" s="851"/>
      <c r="BH96" s="851"/>
      <c r="BI96" s="851"/>
      <c r="BJ96" s="851"/>
      <c r="BK96" s="766"/>
      <c r="BO96" s="2351"/>
      <c r="BP96" s="2353"/>
      <c r="BQ96" s="2353"/>
      <c r="BR96" s="2353"/>
      <c r="BS96" s="2353"/>
      <c r="BT96" s="2353"/>
      <c r="BU96" s="2353"/>
      <c r="BV96" s="2353"/>
      <c r="BW96" s="2353"/>
      <c r="BX96" s="2353"/>
      <c r="BY96" s="2353"/>
      <c r="BZ96" s="2355">
        <f t="shared" ref="BZ96" si="63">IF(BP96&lt;&gt;"",100%,0)</f>
        <v>0</v>
      </c>
      <c r="CD96" s="2518" t="s">
        <v>1370</v>
      </c>
      <c r="CE96" s="2518"/>
      <c r="CF96" s="2518"/>
      <c r="CG96" s="2518" t="s">
        <v>1373</v>
      </c>
      <c r="CH96" s="2518"/>
      <c r="CI96" s="2518"/>
      <c r="CJ96" s="2518" t="s">
        <v>1372</v>
      </c>
      <c r="CK96" s="2518"/>
      <c r="CL96" s="2518"/>
    </row>
    <row r="97" spans="4:90" ht="17.100000000000001" customHeight="1" x14ac:dyDescent="0.15">
      <c r="D97" s="2357"/>
      <c r="E97" s="2386"/>
      <c r="F97" s="2387"/>
      <c r="G97" s="2387"/>
      <c r="H97" s="2387"/>
      <c r="I97" s="2387"/>
      <c r="J97" s="2387"/>
      <c r="K97" s="2387"/>
      <c r="L97" s="2387"/>
      <c r="M97" s="2387"/>
      <c r="N97" s="2387"/>
      <c r="O97" s="2387"/>
      <c r="P97" s="2387"/>
      <c r="Q97" s="2387"/>
      <c r="R97" s="2387"/>
      <c r="S97" s="2388"/>
      <c r="T97" s="2390"/>
      <c r="AB97" s="766"/>
      <c r="AC97" s="851"/>
      <c r="AD97" s="851"/>
      <c r="AE97" s="851"/>
      <c r="AF97" s="851"/>
      <c r="AG97" s="851"/>
      <c r="AH97" s="851"/>
      <c r="AI97" s="851"/>
      <c r="AJ97" s="851"/>
      <c r="AK97" s="851"/>
      <c r="AL97" s="851"/>
      <c r="AM97" s="851"/>
      <c r="AN97" s="851"/>
      <c r="AO97" s="851"/>
      <c r="AP97" s="851"/>
      <c r="AQ97" s="851"/>
      <c r="AR97" s="851"/>
      <c r="AS97" s="851"/>
      <c r="AT97" s="851"/>
      <c r="AU97" s="851"/>
      <c r="AV97" s="851"/>
      <c r="AW97" s="851"/>
      <c r="AX97" s="851"/>
      <c r="AY97" s="851"/>
      <c r="AZ97" s="851"/>
      <c r="BA97" s="851"/>
      <c r="BB97" s="851"/>
      <c r="BC97" s="851"/>
      <c r="BD97" s="851"/>
      <c r="BE97" s="851"/>
      <c r="BF97" s="851"/>
      <c r="BG97" s="851"/>
      <c r="BH97" s="851"/>
      <c r="BI97" s="851"/>
      <c r="BJ97" s="851"/>
      <c r="BK97" s="766"/>
      <c r="BO97" s="2351"/>
      <c r="BP97" s="2353"/>
      <c r="BQ97" s="2353"/>
      <c r="BR97" s="2353"/>
      <c r="BS97" s="2353"/>
      <c r="BT97" s="2353"/>
      <c r="BU97" s="2353"/>
      <c r="BV97" s="2353"/>
      <c r="BW97" s="2353"/>
      <c r="BX97" s="2353"/>
      <c r="BY97" s="2353"/>
      <c r="BZ97" s="2355"/>
      <c r="CD97" s="2519"/>
      <c r="CE97" s="2519"/>
      <c r="CF97" s="2519"/>
      <c r="CG97" s="2519"/>
      <c r="CH97" s="2519"/>
      <c r="CI97" s="2519"/>
      <c r="CJ97" s="2519"/>
      <c r="CK97" s="2519"/>
      <c r="CL97" s="2519"/>
    </row>
    <row r="98" spans="4:90" ht="17.100000000000001" customHeight="1" x14ac:dyDescent="0.15">
      <c r="D98" s="2357"/>
      <c r="E98" s="2359"/>
      <c r="F98" s="2360"/>
      <c r="G98" s="2360"/>
      <c r="H98" s="2360"/>
      <c r="I98" s="2360"/>
      <c r="J98" s="2360"/>
      <c r="K98" s="2360"/>
      <c r="L98" s="2360"/>
      <c r="M98" s="2360"/>
      <c r="N98" s="2360"/>
      <c r="O98" s="2360"/>
      <c r="P98" s="2360"/>
      <c r="Q98" s="2360"/>
      <c r="R98" s="2360"/>
      <c r="S98" s="2361"/>
      <c r="T98" s="2393">
        <f t="shared" ref="T98" si="64">IF(E98&lt;&gt;"",100%,0)</f>
        <v>0</v>
      </c>
      <c r="AB98" s="766"/>
      <c r="AC98" s="851"/>
      <c r="AD98" s="851"/>
      <c r="AE98" s="851"/>
      <c r="AF98" s="851"/>
      <c r="AG98" s="851"/>
      <c r="AH98" s="851"/>
      <c r="AI98" s="851"/>
      <c r="AJ98" s="851"/>
      <c r="AK98" s="851"/>
      <c r="AL98" s="851"/>
      <c r="AM98" s="851"/>
      <c r="AN98" s="851"/>
      <c r="AO98" s="851"/>
      <c r="AP98" s="851"/>
      <c r="AQ98" s="851"/>
      <c r="AR98" s="851"/>
      <c r="AS98" s="851"/>
      <c r="AT98" s="851"/>
      <c r="AU98" s="851"/>
      <c r="AV98" s="851"/>
      <c r="AW98" s="851"/>
      <c r="AX98" s="851"/>
      <c r="AY98" s="851"/>
      <c r="AZ98" s="851"/>
      <c r="BA98" s="851"/>
      <c r="BB98" s="851"/>
      <c r="BC98" s="851"/>
      <c r="BD98" s="851"/>
      <c r="BE98" s="851"/>
      <c r="BF98" s="851"/>
      <c r="BG98" s="851"/>
      <c r="BH98" s="851"/>
      <c r="BI98" s="851"/>
      <c r="BJ98" s="851"/>
      <c r="BK98" s="766"/>
      <c r="BO98" s="2351"/>
      <c r="BP98" s="2353"/>
      <c r="BQ98" s="2353"/>
      <c r="BR98" s="2353"/>
      <c r="BS98" s="2353"/>
      <c r="BT98" s="2353"/>
      <c r="BU98" s="2353"/>
      <c r="BV98" s="2353"/>
      <c r="BW98" s="2353"/>
      <c r="BX98" s="2353"/>
      <c r="BY98" s="2353"/>
      <c r="BZ98" s="2355">
        <f t="shared" ref="BZ98" si="65">IF(BP98&lt;&gt;"",100%,0)</f>
        <v>0</v>
      </c>
      <c r="CD98" s="2520" t="str">
        <f>UPPER($BO$2)</f>
        <v>EIGHT</v>
      </c>
      <c r="CE98" s="2520"/>
      <c r="CF98" s="2520"/>
      <c r="CG98" s="2520">
        <f>LEN(CD98)</f>
        <v>5</v>
      </c>
      <c r="CH98" s="2520"/>
      <c r="CI98" s="2520"/>
      <c r="CJ98" s="2520" t="str">
        <f>_xlfn.IFS(
CG98=1,CD98,
CG98=2,LEFT(CD98,1) &amp;" "&amp; RIGHT(CD98,1),
CG98=3,LEFT(CD98,1) &amp;" "&amp; MID(CD98,2,1) &amp;" "&amp; RIGHT(CD98,1),
CG98=4,LEFT(CD98,1) &amp;" "&amp; MID(CD98,2,1) &amp;" "&amp; MID(CD98,3,1) &amp;" "&amp; RIGHT(CD98,1),
CG98=5,LEFT(CD98,1) &amp;" "&amp; MID(CD98,2,1) &amp;" "&amp; MID(CD98,3,1) &amp;" "&amp; MID(CD98,4,1) &amp;" "&amp; RIGHT(CD98,1),
CG98=6,LEFT(CD98,1) &amp;" "&amp; MID(CD98,2,1) &amp;" "&amp; MID(CD98,3,1) &amp;" "&amp; MID(CD98,4,1) &amp;" "&amp; MID(CD98,5,1) &amp;" "&amp; RIGHT(CD98,1),
CG98=7,LEFT(CD98,1) &amp;" "&amp; MID(CD98,2,1) &amp;" "&amp; MID(CD98,3,1) &amp;" "&amp; MID(CD98,4,1) &amp;" "&amp; MID(CD98,5,1) &amp;" "&amp; MID(CD98,6,1) &amp;" "&amp; RIGHT(CD98,1),
CG98=8,LEFT(CD98,1) &amp;" "&amp; MID(CD98,2,1) &amp;" "&amp; MID(CD98,3,1) &amp;" "&amp; MID(CD98,4,1) &amp;" "&amp; MID(CD98,5,1) &amp;" "&amp; MID(CD98,6,1) &amp;" "&amp; MID(CD98,7,1) &amp;" "&amp; RIGHT(CD98,1),
CG98=9,LEFT(CD98,1) &amp;" "&amp; MID(CD98,2,1) &amp;" "&amp; MID(CD98,3,1) &amp;" "&amp; MID(CD98,4,1) &amp;" "&amp; MID(CD98,5,1) &amp;" "&amp; MID(CD98,6,1) &amp;" "&amp; MID(CD98,7,1) &amp;" "&amp; MID(CD98,8,1) &amp;" "&amp; RIGHT(CD98,1),
CG98=10,LEFT(CD98,1) &amp;" "&amp; MID(CD98,2,1) &amp;" "&amp; MID(CD98,3,1) &amp;" "&amp; MID(CD98,4,1) &amp;" "&amp; MID(CD98,5,1) &amp;" "&amp; MID(CD98,6,1) &amp;" "&amp; MID(CD98,7,1) &amp;" "&amp; MID(CD98,8,1) &amp;" "&amp; MID(CD98,9,1) &amp;" "&amp; RIGHT(CD98,1),
TRUE,"")</f>
        <v>E I G H T</v>
      </c>
      <c r="CK98" s="2520"/>
      <c r="CL98" s="2520"/>
    </row>
    <row r="99" spans="4:90" ht="17.100000000000001" customHeight="1" x14ac:dyDescent="0.15">
      <c r="D99" s="2357"/>
      <c r="E99" s="2386"/>
      <c r="F99" s="2387"/>
      <c r="G99" s="2387"/>
      <c r="H99" s="2387"/>
      <c r="I99" s="2387"/>
      <c r="J99" s="2387"/>
      <c r="K99" s="2387"/>
      <c r="L99" s="2387"/>
      <c r="M99" s="2387"/>
      <c r="N99" s="2387"/>
      <c r="O99" s="2387"/>
      <c r="P99" s="2387"/>
      <c r="Q99" s="2387"/>
      <c r="R99" s="2387"/>
      <c r="S99" s="2388"/>
      <c r="T99" s="2390"/>
      <c r="AB99" s="766"/>
      <c r="AC99" s="851"/>
      <c r="AD99" s="851"/>
      <c r="AE99" s="851"/>
      <c r="AF99" s="851"/>
      <c r="AG99" s="851"/>
      <c r="AH99" s="851"/>
      <c r="AI99" s="851"/>
      <c r="AJ99" s="851"/>
      <c r="AK99" s="851"/>
      <c r="AL99" s="851"/>
      <c r="AM99" s="851"/>
      <c r="AN99" s="851"/>
      <c r="AO99" s="851"/>
      <c r="AP99" s="851"/>
      <c r="AQ99" s="851"/>
      <c r="AR99" s="851"/>
      <c r="AS99" s="851"/>
      <c r="AT99" s="851"/>
      <c r="AU99" s="851"/>
      <c r="AV99" s="851"/>
      <c r="AW99" s="851"/>
      <c r="AX99" s="851"/>
      <c r="AY99" s="851"/>
      <c r="AZ99" s="851"/>
      <c r="BA99" s="851"/>
      <c r="BB99" s="851"/>
      <c r="BC99" s="851"/>
      <c r="BD99" s="851"/>
      <c r="BE99" s="851"/>
      <c r="BF99" s="851"/>
      <c r="BG99" s="851"/>
      <c r="BH99" s="851"/>
      <c r="BI99" s="851"/>
      <c r="BJ99" s="851"/>
      <c r="BK99" s="766"/>
      <c r="BO99" s="2351"/>
      <c r="BP99" s="2353"/>
      <c r="BQ99" s="2353"/>
      <c r="BR99" s="2353"/>
      <c r="BS99" s="2353"/>
      <c r="BT99" s="2353"/>
      <c r="BU99" s="2353"/>
      <c r="BV99" s="2353"/>
      <c r="BW99" s="2353"/>
      <c r="BX99" s="2353"/>
      <c r="BY99" s="2353"/>
      <c r="BZ99" s="2355"/>
    </row>
    <row r="100" spans="4:90" ht="17.100000000000001" customHeight="1" x14ac:dyDescent="0.15">
      <c r="D100" s="2357"/>
      <c r="E100" s="2359"/>
      <c r="F100" s="2360"/>
      <c r="G100" s="2360"/>
      <c r="H100" s="2360"/>
      <c r="I100" s="2360"/>
      <c r="J100" s="2360"/>
      <c r="K100" s="2360"/>
      <c r="L100" s="2360"/>
      <c r="M100" s="2360"/>
      <c r="N100" s="2360"/>
      <c r="O100" s="2360"/>
      <c r="P100" s="2360"/>
      <c r="Q100" s="2360"/>
      <c r="R100" s="2360"/>
      <c r="S100" s="2361"/>
      <c r="T100" s="2393">
        <f t="shared" ref="T100" si="66">IF(E100&lt;&gt;"",100%,0)</f>
        <v>0</v>
      </c>
      <c r="AB100" s="766"/>
      <c r="AC100" s="851"/>
      <c r="AD100" s="851"/>
      <c r="AE100" s="851"/>
      <c r="AF100" s="851"/>
      <c r="AG100" s="851"/>
      <c r="AH100" s="851"/>
      <c r="AI100" s="851"/>
      <c r="AJ100" s="851"/>
      <c r="AK100" s="851"/>
      <c r="AL100" s="851"/>
      <c r="AM100" s="851"/>
      <c r="AN100" s="851"/>
      <c r="AO100" s="851"/>
      <c r="AP100" s="851"/>
      <c r="AQ100" s="851"/>
      <c r="AR100" s="851"/>
      <c r="AS100" s="851"/>
      <c r="AT100" s="851"/>
      <c r="AU100" s="851"/>
      <c r="AV100" s="851"/>
      <c r="AW100" s="851"/>
      <c r="AX100" s="851"/>
      <c r="AY100" s="851"/>
      <c r="AZ100" s="851"/>
      <c r="BA100" s="851"/>
      <c r="BB100" s="851"/>
      <c r="BC100" s="851"/>
      <c r="BD100" s="851"/>
      <c r="BE100" s="851"/>
      <c r="BF100" s="851"/>
      <c r="BG100" s="851"/>
      <c r="BH100" s="851"/>
      <c r="BI100" s="851"/>
      <c r="BJ100" s="851"/>
      <c r="BK100" s="766"/>
      <c r="BO100" s="2351"/>
      <c r="BP100" s="2353"/>
      <c r="BQ100" s="2353"/>
      <c r="BR100" s="2353"/>
      <c r="BS100" s="2353"/>
      <c r="BT100" s="2353"/>
      <c r="BU100" s="2353"/>
      <c r="BV100" s="2353"/>
      <c r="BW100" s="2353"/>
      <c r="BX100" s="2353"/>
      <c r="BY100" s="2353"/>
      <c r="BZ100" s="2355">
        <f t="shared" ref="BZ100" si="67">IF(BP100&lt;&gt;"",100%,0)</f>
        <v>0</v>
      </c>
      <c r="CD100" s="2518" t="s">
        <v>1370</v>
      </c>
      <c r="CE100" s="2518"/>
      <c r="CF100" s="2518"/>
      <c r="CG100" s="2518" t="s">
        <v>1373</v>
      </c>
      <c r="CH100" s="2518"/>
      <c r="CI100" s="2518"/>
      <c r="CJ100" s="2518" t="s">
        <v>1372</v>
      </c>
      <c r="CK100" s="2518"/>
      <c r="CL100" s="2518"/>
    </row>
    <row r="101" spans="4:90" ht="17.100000000000001" customHeight="1" x14ac:dyDescent="0.15">
      <c r="D101" s="2357"/>
      <c r="E101" s="2386"/>
      <c r="F101" s="2387"/>
      <c r="G101" s="2387"/>
      <c r="H101" s="2387"/>
      <c r="I101" s="2387"/>
      <c r="J101" s="2387"/>
      <c r="K101" s="2387"/>
      <c r="L101" s="2387"/>
      <c r="M101" s="2387"/>
      <c r="N101" s="2387"/>
      <c r="O101" s="2387"/>
      <c r="P101" s="2387"/>
      <c r="Q101" s="2387"/>
      <c r="R101" s="2387"/>
      <c r="S101" s="2388"/>
      <c r="T101" s="2390"/>
      <c r="AB101" s="766"/>
      <c r="AC101" s="851"/>
      <c r="AD101" s="851"/>
      <c r="AE101" s="851"/>
      <c r="AF101" s="851"/>
      <c r="AG101" s="851"/>
      <c r="AH101" s="851"/>
      <c r="AI101" s="851"/>
      <c r="AJ101" s="851"/>
      <c r="AK101" s="851"/>
      <c r="AL101" s="851"/>
      <c r="AM101" s="851"/>
      <c r="AN101" s="851"/>
      <c r="AO101" s="851"/>
      <c r="AP101" s="851"/>
      <c r="AQ101" s="851"/>
      <c r="AR101" s="851"/>
      <c r="AS101" s="851"/>
      <c r="AT101" s="851"/>
      <c r="AU101" s="851"/>
      <c r="AV101" s="851"/>
      <c r="AW101" s="851"/>
      <c r="AX101" s="851"/>
      <c r="AY101" s="851"/>
      <c r="AZ101" s="851"/>
      <c r="BA101" s="851"/>
      <c r="BB101" s="851"/>
      <c r="BC101" s="851"/>
      <c r="BD101" s="851"/>
      <c r="BE101" s="851"/>
      <c r="BF101" s="851"/>
      <c r="BG101" s="851"/>
      <c r="BH101" s="851"/>
      <c r="BI101" s="851"/>
      <c r="BJ101" s="851"/>
      <c r="BK101" s="766"/>
      <c r="BO101" s="2351"/>
      <c r="BP101" s="2353"/>
      <c r="BQ101" s="2353"/>
      <c r="BR101" s="2353"/>
      <c r="BS101" s="2353"/>
      <c r="BT101" s="2353"/>
      <c r="BU101" s="2353"/>
      <c r="BV101" s="2353"/>
      <c r="BW101" s="2353"/>
      <c r="BX101" s="2353"/>
      <c r="BY101" s="2353"/>
      <c r="BZ101" s="2355"/>
      <c r="CD101" s="2519"/>
      <c r="CE101" s="2519"/>
      <c r="CF101" s="2519"/>
      <c r="CG101" s="2519"/>
      <c r="CH101" s="2519"/>
      <c r="CI101" s="2519"/>
      <c r="CJ101" s="2519"/>
      <c r="CK101" s="2519"/>
      <c r="CL101" s="2519"/>
    </row>
    <row r="102" spans="4:90" ht="17.100000000000001" customHeight="1" x14ac:dyDescent="0.15">
      <c r="D102" s="2357"/>
      <c r="E102" s="2359"/>
      <c r="F102" s="2360"/>
      <c r="G102" s="2360"/>
      <c r="H102" s="2360"/>
      <c r="I102" s="2360"/>
      <c r="J102" s="2360"/>
      <c r="K102" s="2360"/>
      <c r="L102" s="2360"/>
      <c r="M102" s="2360"/>
      <c r="N102" s="2360"/>
      <c r="O102" s="2360"/>
      <c r="P102" s="2360"/>
      <c r="Q102" s="2360"/>
      <c r="R102" s="2360"/>
      <c r="S102" s="2361"/>
      <c r="T102" s="2393">
        <f t="shared" ref="T102" si="68">IF(E102&lt;&gt;"",100%,0)</f>
        <v>0</v>
      </c>
      <c r="AB102" s="766"/>
      <c r="AC102" s="851"/>
      <c r="AD102" s="851"/>
      <c r="AE102" s="851"/>
      <c r="AF102" s="851"/>
      <c r="AG102" s="851"/>
      <c r="AH102" s="851"/>
      <c r="AI102" s="851"/>
      <c r="AJ102" s="851"/>
      <c r="AK102" s="851"/>
      <c r="AL102" s="851"/>
      <c r="AM102" s="851"/>
      <c r="AN102" s="851"/>
      <c r="AO102" s="851"/>
      <c r="AP102" s="851"/>
      <c r="AQ102" s="851"/>
      <c r="AR102" s="851"/>
      <c r="AS102" s="851"/>
      <c r="AT102" s="851"/>
      <c r="AU102" s="851"/>
      <c r="AV102" s="851"/>
      <c r="AW102" s="851"/>
      <c r="AX102" s="851"/>
      <c r="AY102" s="851"/>
      <c r="AZ102" s="851"/>
      <c r="BA102" s="851"/>
      <c r="BB102" s="851"/>
      <c r="BC102" s="851"/>
      <c r="BD102" s="851"/>
      <c r="BE102" s="851"/>
      <c r="BF102" s="851"/>
      <c r="BG102" s="851"/>
      <c r="BH102" s="851"/>
      <c r="BI102" s="851"/>
      <c r="BJ102" s="851"/>
      <c r="BK102" s="766"/>
      <c r="BO102" s="2351"/>
      <c r="BP102" s="2353"/>
      <c r="BQ102" s="2353"/>
      <c r="BR102" s="2353"/>
      <c r="BS102" s="2353"/>
      <c r="BT102" s="2353"/>
      <c r="BU102" s="2353"/>
      <c r="BV102" s="2353"/>
      <c r="BW102" s="2353"/>
      <c r="BX102" s="2353"/>
      <c r="BY102" s="2353"/>
      <c r="BZ102" s="2355">
        <f t="shared" ref="BZ102" si="69">IF(BP102&lt;&gt;"",100%,0)</f>
        <v>0</v>
      </c>
      <c r="CD102" s="2520" t="str">
        <f>UPPER($BO$20)</f>
        <v>ZERO</v>
      </c>
      <c r="CE102" s="2520"/>
      <c r="CF102" s="2520"/>
      <c r="CG102" s="2520">
        <f>LEN(CD102)</f>
        <v>4</v>
      </c>
      <c r="CH102" s="2520"/>
      <c r="CI102" s="2520"/>
      <c r="CJ102" s="2520" t="str">
        <f>_xlfn.IFS(
CG102=1,CD102,
CG102=2,LEFT(CD102,1) &amp;" "&amp; RIGHT(CD102,1),
CG102=3,LEFT(CD102,1) &amp;" "&amp; MID(CD102,2,1) &amp;" "&amp; RIGHT(CD102,1),
CG102=4,LEFT(CD102,1) &amp;" "&amp; MID(CD102,2,1) &amp;" "&amp; MID(CD102,3,1) &amp;" "&amp; RIGHT(CD102,1),
CG102=5,LEFT(CD102,1) &amp;" "&amp; MID(CD102,2,1) &amp;" "&amp; MID(CD102,3,1) &amp;" "&amp; MID(CD102,4,1) &amp;" "&amp; RIGHT(CD102,1),
CG102=6,LEFT(CD102,1) &amp;" "&amp; MID(CD102,2,1) &amp;" "&amp; MID(CD102,3,1) &amp;" "&amp; MID(CD102,4,1) &amp;" "&amp; MID(CD102,5,1) &amp;" "&amp; RIGHT(CD102,1),
CG102=7,LEFT(CD102,1) &amp;" "&amp; MID(CD102,2,1) &amp;" "&amp; MID(CD102,3,1) &amp;" "&amp; MID(CD102,4,1) &amp;" "&amp; MID(CD102,5,1) &amp;" "&amp; MID(CD102,6,1) &amp;" "&amp; RIGHT(CD102,1),
CG102=8,LEFT(CD102,1) &amp;" "&amp; MID(CD102,2,1) &amp;" "&amp; MID(CD102,3,1) &amp;" "&amp; MID(CD102,4,1) &amp;" "&amp; MID(CD102,5,1) &amp;" "&amp; MID(CD102,6,1) &amp;" "&amp; MID(CD102,7,1) &amp;" "&amp; RIGHT(CD102,1),
CG102=9,LEFT(CD102,1) &amp;" "&amp; MID(CD102,2,1) &amp;" "&amp; MID(CD102,3,1) &amp;" "&amp; MID(CD102,4,1) &amp;" "&amp; MID(CD102,5,1) &amp;" "&amp; MID(CD102,6,1) &amp;" "&amp; MID(CD102,7,1) &amp;" "&amp; MID(CD102,8,1) &amp;" "&amp; RIGHT(CD102,1),
CG102=10,LEFT(CD102,1) &amp;" "&amp; MID(CD102,2,1) &amp;" "&amp; MID(CD102,3,1) &amp;" "&amp; MID(CD102,4,1) &amp;" "&amp; MID(CD102,5,1) &amp;" "&amp; MID(CD102,6,1) &amp;" "&amp; MID(CD102,7,1) &amp;" "&amp; MID(CD102,8,1) &amp;" "&amp; MID(CD102,9,1) &amp;" "&amp; RIGHT(CD102,1),
TRUE,"")</f>
        <v>Z E R O</v>
      </c>
      <c r="CK102" s="2520"/>
      <c r="CL102" s="2520"/>
    </row>
    <row r="103" spans="4:90" ht="17.100000000000001" customHeight="1" x14ac:dyDescent="0.15">
      <c r="D103" s="2357"/>
      <c r="E103" s="2386"/>
      <c r="F103" s="2387"/>
      <c r="G103" s="2387"/>
      <c r="H103" s="2387"/>
      <c r="I103" s="2387"/>
      <c r="J103" s="2387"/>
      <c r="K103" s="2387"/>
      <c r="L103" s="2387"/>
      <c r="M103" s="2387"/>
      <c r="N103" s="2387"/>
      <c r="O103" s="2387"/>
      <c r="P103" s="2387"/>
      <c r="Q103" s="2387"/>
      <c r="R103" s="2387"/>
      <c r="S103" s="2388"/>
      <c r="T103" s="2390"/>
      <c r="AB103" s="766"/>
      <c r="AC103" s="851"/>
      <c r="AD103" s="851"/>
      <c r="AE103" s="851"/>
      <c r="AF103" s="851"/>
      <c r="AG103" s="851"/>
      <c r="AH103" s="851"/>
      <c r="AI103" s="851"/>
      <c r="AJ103" s="851"/>
      <c r="AK103" s="851"/>
      <c r="AL103" s="851"/>
      <c r="AM103" s="851"/>
      <c r="AN103" s="851"/>
      <c r="AO103" s="851"/>
      <c r="AP103" s="851"/>
      <c r="AQ103" s="851"/>
      <c r="AR103" s="851"/>
      <c r="AS103" s="851"/>
      <c r="AT103" s="851"/>
      <c r="AU103" s="851"/>
      <c r="AV103" s="851"/>
      <c r="AW103" s="851"/>
      <c r="AX103" s="851"/>
      <c r="AY103" s="851"/>
      <c r="AZ103" s="851"/>
      <c r="BA103" s="851"/>
      <c r="BB103" s="851"/>
      <c r="BC103" s="851"/>
      <c r="BD103" s="851"/>
      <c r="BE103" s="851"/>
      <c r="BF103" s="851"/>
      <c r="BG103" s="851"/>
      <c r="BH103" s="851"/>
      <c r="BI103" s="851"/>
      <c r="BJ103" s="851"/>
      <c r="BK103" s="766"/>
      <c r="BO103" s="2351"/>
      <c r="BP103" s="2353"/>
      <c r="BQ103" s="2353"/>
      <c r="BR103" s="2353"/>
      <c r="BS103" s="2353"/>
      <c r="BT103" s="2353"/>
      <c r="BU103" s="2353"/>
      <c r="BV103" s="2353"/>
      <c r="BW103" s="2353"/>
      <c r="BX103" s="2353"/>
      <c r="BY103" s="2353"/>
      <c r="BZ103" s="2355"/>
    </row>
    <row r="104" spans="4:90" ht="17.100000000000001" customHeight="1" x14ac:dyDescent="0.15">
      <c r="D104" s="2357"/>
      <c r="E104" s="2359"/>
      <c r="F104" s="2360"/>
      <c r="G104" s="2360"/>
      <c r="H104" s="2360"/>
      <c r="I104" s="2360"/>
      <c r="J104" s="2360"/>
      <c r="K104" s="2360"/>
      <c r="L104" s="2360"/>
      <c r="M104" s="2360"/>
      <c r="N104" s="2360"/>
      <c r="O104" s="2360"/>
      <c r="P104" s="2360"/>
      <c r="Q104" s="2360"/>
      <c r="R104" s="2360"/>
      <c r="S104" s="2361"/>
      <c r="T104" s="2393">
        <f t="shared" ref="T104" si="70">IF(E104&lt;&gt;"",100%,0)</f>
        <v>0</v>
      </c>
      <c r="AB104" s="766"/>
      <c r="AC104" s="851"/>
      <c r="AD104" s="851"/>
      <c r="AE104" s="851"/>
      <c r="AF104" s="851"/>
      <c r="AG104" s="851"/>
      <c r="AH104" s="851"/>
      <c r="AI104" s="851"/>
      <c r="AJ104" s="851"/>
      <c r="AK104" s="851"/>
      <c r="AL104" s="851"/>
      <c r="AM104" s="851"/>
      <c r="AN104" s="851"/>
      <c r="AO104" s="851"/>
      <c r="AP104" s="851"/>
      <c r="AQ104" s="851"/>
      <c r="AR104" s="851"/>
      <c r="AS104" s="851"/>
      <c r="AT104" s="851"/>
      <c r="AU104" s="851"/>
      <c r="AV104" s="851"/>
      <c r="AW104" s="851"/>
      <c r="AX104" s="851"/>
      <c r="AY104" s="851"/>
      <c r="AZ104" s="851"/>
      <c r="BA104" s="851"/>
      <c r="BB104" s="851"/>
      <c r="BC104" s="851"/>
      <c r="BD104" s="851"/>
      <c r="BE104" s="851"/>
      <c r="BF104" s="851"/>
      <c r="BG104" s="851"/>
      <c r="BH104" s="851"/>
      <c r="BI104" s="851"/>
      <c r="BJ104" s="851"/>
      <c r="BK104" s="766"/>
      <c r="BO104" s="2351"/>
      <c r="BP104" s="2353"/>
      <c r="BQ104" s="2353"/>
      <c r="BR104" s="2353"/>
      <c r="BS104" s="2353"/>
      <c r="BT104" s="2353"/>
      <c r="BU104" s="2353"/>
      <c r="BV104" s="2353"/>
      <c r="BW104" s="2353"/>
      <c r="BX104" s="2353"/>
      <c r="BY104" s="2353"/>
      <c r="BZ104" s="2355">
        <f t="shared" ref="BZ104" si="71">IF(BP104&lt;&gt;"",100%,0)</f>
        <v>0</v>
      </c>
    </row>
    <row r="105" spans="4:90" ht="17.100000000000001" customHeight="1" x14ac:dyDescent="0.15">
      <c r="D105" s="2357"/>
      <c r="E105" s="2386"/>
      <c r="F105" s="2387"/>
      <c r="G105" s="2387"/>
      <c r="H105" s="2387"/>
      <c r="I105" s="2387"/>
      <c r="J105" s="2387"/>
      <c r="K105" s="2387"/>
      <c r="L105" s="2387"/>
      <c r="M105" s="2387"/>
      <c r="N105" s="2387"/>
      <c r="O105" s="2387"/>
      <c r="P105" s="2387"/>
      <c r="Q105" s="2387"/>
      <c r="R105" s="2387"/>
      <c r="S105" s="2388"/>
      <c r="T105" s="2390"/>
      <c r="AB105" s="766"/>
      <c r="AC105" s="851"/>
      <c r="AD105" s="851"/>
      <c r="AE105" s="851"/>
      <c r="AF105" s="851"/>
      <c r="AG105" s="851"/>
      <c r="AH105" s="851"/>
      <c r="AI105" s="851"/>
      <c r="AJ105" s="851"/>
      <c r="AK105" s="851"/>
      <c r="AL105" s="851"/>
      <c r="AM105" s="851"/>
      <c r="AN105" s="851"/>
      <c r="AO105" s="851"/>
      <c r="AP105" s="851"/>
      <c r="AQ105" s="851"/>
      <c r="AR105" s="851"/>
      <c r="AS105" s="851"/>
      <c r="AT105" s="851"/>
      <c r="AU105" s="851"/>
      <c r="AV105" s="851"/>
      <c r="AW105" s="851"/>
      <c r="AX105" s="851"/>
      <c r="AY105" s="851"/>
      <c r="AZ105" s="851"/>
      <c r="BA105" s="851"/>
      <c r="BB105" s="851"/>
      <c r="BC105" s="851"/>
      <c r="BD105" s="851"/>
      <c r="BE105" s="851"/>
      <c r="BF105" s="851"/>
      <c r="BG105" s="851"/>
      <c r="BH105" s="851"/>
      <c r="BI105" s="851"/>
      <c r="BJ105" s="851"/>
      <c r="BK105" s="766"/>
      <c r="BO105" s="2351"/>
      <c r="BP105" s="2353"/>
      <c r="BQ105" s="2353"/>
      <c r="BR105" s="2353"/>
      <c r="BS105" s="2353"/>
      <c r="BT105" s="2353"/>
      <c r="BU105" s="2353"/>
      <c r="BV105" s="2353"/>
      <c r="BW105" s="2353"/>
      <c r="BX105" s="2353"/>
      <c r="BY105" s="2353"/>
      <c r="BZ105" s="2355"/>
    </row>
    <row r="106" spans="4:90" ht="17.100000000000001" customHeight="1" x14ac:dyDescent="0.15">
      <c r="D106" s="2357"/>
      <c r="E106" s="2359"/>
      <c r="F106" s="2360"/>
      <c r="G106" s="2360"/>
      <c r="H106" s="2360"/>
      <c r="I106" s="2360"/>
      <c r="J106" s="2360"/>
      <c r="K106" s="2360"/>
      <c r="L106" s="2360"/>
      <c r="M106" s="2360"/>
      <c r="N106" s="2360"/>
      <c r="O106" s="2360"/>
      <c r="P106" s="2360"/>
      <c r="Q106" s="2360"/>
      <c r="R106" s="2360"/>
      <c r="S106" s="2361"/>
      <c r="T106" s="2393">
        <f t="shared" ref="T106" si="72">IF(E106&lt;&gt;"",100%,0)</f>
        <v>0</v>
      </c>
      <c r="AB106" s="766"/>
      <c r="AC106" s="851"/>
      <c r="AD106" s="851"/>
      <c r="AE106" s="851"/>
      <c r="AF106" s="851"/>
      <c r="AG106" s="851"/>
      <c r="AH106" s="851"/>
      <c r="AI106" s="851"/>
      <c r="AJ106" s="851"/>
      <c r="AK106" s="851"/>
      <c r="AL106" s="851"/>
      <c r="AM106" s="851"/>
      <c r="AN106" s="851"/>
      <c r="AO106" s="851"/>
      <c r="AP106" s="851"/>
      <c r="AQ106" s="851"/>
      <c r="AR106" s="851"/>
      <c r="AS106" s="851"/>
      <c r="AT106" s="851"/>
      <c r="AU106" s="851"/>
      <c r="AV106" s="851"/>
      <c r="AW106" s="851"/>
      <c r="AX106" s="851"/>
      <c r="AY106" s="851"/>
      <c r="AZ106" s="851"/>
      <c r="BA106" s="851"/>
      <c r="BB106" s="851"/>
      <c r="BC106" s="851"/>
      <c r="BD106" s="851"/>
      <c r="BE106" s="851"/>
      <c r="BF106" s="851"/>
      <c r="BG106" s="851"/>
      <c r="BH106" s="851"/>
      <c r="BI106" s="851"/>
      <c r="BJ106" s="851"/>
      <c r="BK106" s="766"/>
      <c r="BO106" s="2351"/>
      <c r="BP106" s="2353"/>
      <c r="BQ106" s="2353"/>
      <c r="BR106" s="2353"/>
      <c r="BS106" s="2353"/>
      <c r="BT106" s="2353"/>
      <c r="BU106" s="2353"/>
      <c r="BV106" s="2353"/>
      <c r="BW106" s="2353"/>
      <c r="BX106" s="2353"/>
      <c r="BY106" s="2353"/>
      <c r="BZ106" s="2355">
        <f t="shared" ref="BZ106" si="73">IF(BP106&lt;&gt;"",100%,0)</f>
        <v>0</v>
      </c>
    </row>
    <row r="107" spans="4:90" ht="17.100000000000001" customHeight="1" x14ac:dyDescent="0.15">
      <c r="D107" s="2357"/>
      <c r="E107" s="2386"/>
      <c r="F107" s="2387"/>
      <c r="G107" s="2387"/>
      <c r="H107" s="2387"/>
      <c r="I107" s="2387"/>
      <c r="J107" s="2387"/>
      <c r="K107" s="2387"/>
      <c r="L107" s="2387"/>
      <c r="M107" s="2387"/>
      <c r="N107" s="2387"/>
      <c r="O107" s="2387"/>
      <c r="P107" s="2387"/>
      <c r="Q107" s="2387"/>
      <c r="R107" s="2387"/>
      <c r="S107" s="2388"/>
      <c r="T107" s="2390"/>
      <c r="AB107" s="766"/>
      <c r="AC107" s="851"/>
      <c r="AD107" s="851"/>
      <c r="AE107" s="851"/>
      <c r="AF107" s="851"/>
      <c r="AG107" s="851"/>
      <c r="AH107" s="851"/>
      <c r="AI107" s="851"/>
      <c r="AJ107" s="851"/>
      <c r="AK107" s="851"/>
      <c r="AL107" s="851"/>
      <c r="AM107" s="851"/>
      <c r="AN107" s="851"/>
      <c r="AO107" s="851"/>
      <c r="AP107" s="851"/>
      <c r="AQ107" s="851"/>
      <c r="AR107" s="851"/>
      <c r="AS107" s="851"/>
      <c r="AT107" s="851"/>
      <c r="AU107" s="851"/>
      <c r="AV107" s="851"/>
      <c r="AW107" s="851"/>
      <c r="AX107" s="851"/>
      <c r="AY107" s="851"/>
      <c r="AZ107" s="851"/>
      <c r="BA107" s="851"/>
      <c r="BB107" s="851"/>
      <c r="BC107" s="851"/>
      <c r="BD107" s="851"/>
      <c r="BE107" s="851"/>
      <c r="BF107" s="851"/>
      <c r="BG107" s="851"/>
      <c r="BH107" s="851"/>
      <c r="BI107" s="851"/>
      <c r="BJ107" s="851"/>
      <c r="BK107" s="766"/>
      <c r="BO107" s="2351"/>
      <c r="BP107" s="2353"/>
      <c r="BQ107" s="2353"/>
      <c r="BR107" s="2353"/>
      <c r="BS107" s="2353"/>
      <c r="BT107" s="2353"/>
      <c r="BU107" s="2353"/>
      <c r="BV107" s="2353"/>
      <c r="BW107" s="2353"/>
      <c r="BX107" s="2353"/>
      <c r="BY107" s="2353"/>
      <c r="BZ107" s="2355"/>
    </row>
    <row r="108" spans="4:90" ht="17.100000000000001" customHeight="1" x14ac:dyDescent="0.15">
      <c r="D108" s="2357"/>
      <c r="E108" s="2359"/>
      <c r="F108" s="2360"/>
      <c r="G108" s="2360"/>
      <c r="H108" s="2360"/>
      <c r="I108" s="2360"/>
      <c r="J108" s="2360"/>
      <c r="K108" s="2360"/>
      <c r="L108" s="2360"/>
      <c r="M108" s="2360"/>
      <c r="N108" s="2360"/>
      <c r="O108" s="2360"/>
      <c r="P108" s="2360"/>
      <c r="Q108" s="2360"/>
      <c r="R108" s="2360"/>
      <c r="S108" s="2361"/>
      <c r="T108" s="2393">
        <f t="shared" ref="T108" si="74">IF(E108&lt;&gt;"",100%,0)</f>
        <v>0</v>
      </c>
      <c r="AB108" s="766"/>
      <c r="AC108" s="851"/>
      <c r="AD108" s="851"/>
      <c r="AE108" s="851"/>
      <c r="AF108" s="851"/>
      <c r="AG108" s="851"/>
      <c r="AH108" s="851"/>
      <c r="AI108" s="851"/>
      <c r="AJ108" s="851"/>
      <c r="AK108" s="851"/>
      <c r="AL108" s="851"/>
      <c r="AM108" s="851"/>
      <c r="AN108" s="851"/>
      <c r="AO108" s="851"/>
      <c r="AP108" s="851"/>
      <c r="AQ108" s="851"/>
      <c r="AR108" s="851"/>
      <c r="AS108" s="851"/>
      <c r="AT108" s="851"/>
      <c r="AU108" s="851"/>
      <c r="AV108" s="851"/>
      <c r="AW108" s="851"/>
      <c r="AX108" s="851"/>
      <c r="AY108" s="851"/>
      <c r="AZ108" s="851"/>
      <c r="BA108" s="851"/>
      <c r="BB108" s="851"/>
      <c r="BC108" s="851"/>
      <c r="BD108" s="851"/>
      <c r="BE108" s="851"/>
      <c r="BF108" s="851"/>
      <c r="BG108" s="851"/>
      <c r="BH108" s="851"/>
      <c r="BI108" s="851"/>
      <c r="BJ108" s="851"/>
      <c r="BK108" s="766"/>
      <c r="BO108" s="2351"/>
      <c r="BP108" s="2353"/>
      <c r="BQ108" s="2353"/>
      <c r="BR108" s="2353"/>
      <c r="BS108" s="2353"/>
      <c r="BT108" s="2353"/>
      <c r="BU108" s="2353"/>
      <c r="BV108" s="2353"/>
      <c r="BW108" s="2353"/>
      <c r="BX108" s="2353"/>
      <c r="BY108" s="2353"/>
      <c r="BZ108" s="2355">
        <f t="shared" ref="BZ108" si="75">IF(BP108&lt;&gt;"",100%,0)</f>
        <v>0</v>
      </c>
    </row>
    <row r="109" spans="4:90" ht="17.100000000000001" customHeight="1" x14ac:dyDescent="0.15">
      <c r="D109" s="2357"/>
      <c r="E109" s="2386"/>
      <c r="F109" s="2387"/>
      <c r="G109" s="2387"/>
      <c r="H109" s="2387"/>
      <c r="I109" s="2387"/>
      <c r="J109" s="2387"/>
      <c r="K109" s="2387"/>
      <c r="L109" s="2387"/>
      <c r="M109" s="2387"/>
      <c r="N109" s="2387"/>
      <c r="O109" s="2387"/>
      <c r="P109" s="2387"/>
      <c r="Q109" s="2387"/>
      <c r="R109" s="2387"/>
      <c r="S109" s="2388"/>
      <c r="T109" s="2390"/>
      <c r="AB109" s="766"/>
      <c r="AC109" s="851"/>
      <c r="AD109" s="851"/>
      <c r="AE109" s="851"/>
      <c r="AF109" s="851"/>
      <c r="AG109" s="851"/>
      <c r="AH109" s="851"/>
      <c r="AI109" s="851"/>
      <c r="AJ109" s="851"/>
      <c r="AK109" s="851"/>
      <c r="AL109" s="851"/>
      <c r="AM109" s="851"/>
      <c r="AN109" s="851"/>
      <c r="AO109" s="851"/>
      <c r="AP109" s="851"/>
      <c r="AQ109" s="851"/>
      <c r="AR109" s="851"/>
      <c r="AS109" s="851"/>
      <c r="AT109" s="851"/>
      <c r="AU109" s="851"/>
      <c r="AV109" s="851"/>
      <c r="AW109" s="851"/>
      <c r="AX109" s="851"/>
      <c r="AY109" s="851"/>
      <c r="AZ109" s="851"/>
      <c r="BA109" s="851"/>
      <c r="BB109" s="851"/>
      <c r="BC109" s="851"/>
      <c r="BD109" s="851"/>
      <c r="BE109" s="851"/>
      <c r="BF109" s="851"/>
      <c r="BG109" s="851"/>
      <c r="BH109" s="851"/>
      <c r="BI109" s="851"/>
      <c r="BJ109" s="851"/>
      <c r="BK109" s="766"/>
      <c r="BO109" s="2351"/>
      <c r="BP109" s="2353"/>
      <c r="BQ109" s="2353"/>
      <c r="BR109" s="2353"/>
      <c r="BS109" s="2353"/>
      <c r="BT109" s="2353"/>
      <c r="BU109" s="2353"/>
      <c r="BV109" s="2353"/>
      <c r="BW109" s="2353"/>
      <c r="BX109" s="2353"/>
      <c r="BY109" s="2353"/>
      <c r="BZ109" s="2355"/>
    </row>
    <row r="110" spans="4:90" ht="17.100000000000001" customHeight="1" x14ac:dyDescent="0.15">
      <c r="D110" s="2357"/>
      <c r="E110" s="2359"/>
      <c r="F110" s="2360"/>
      <c r="G110" s="2360"/>
      <c r="H110" s="2360"/>
      <c r="I110" s="2360"/>
      <c r="J110" s="2360"/>
      <c r="K110" s="2360"/>
      <c r="L110" s="2360"/>
      <c r="M110" s="2360"/>
      <c r="N110" s="2360"/>
      <c r="O110" s="2360"/>
      <c r="P110" s="2360"/>
      <c r="Q110" s="2360"/>
      <c r="R110" s="2360"/>
      <c r="S110" s="2361"/>
      <c r="T110" s="2365">
        <f>IF(E110&lt;&gt;"",100%,0)</f>
        <v>0</v>
      </c>
      <c r="AB110" s="766"/>
      <c r="AC110" s="851"/>
      <c r="AD110" s="851"/>
      <c r="AE110" s="851"/>
      <c r="AF110" s="851"/>
      <c r="AG110" s="851"/>
      <c r="AH110" s="851"/>
      <c r="AI110" s="851"/>
      <c r="AJ110" s="851"/>
      <c r="AK110" s="851"/>
      <c r="AL110" s="851"/>
      <c r="AM110" s="851"/>
      <c r="AN110" s="851"/>
      <c r="AO110" s="851"/>
      <c r="AP110" s="851"/>
      <c r="AQ110" s="851"/>
      <c r="AR110" s="851"/>
      <c r="AS110" s="851"/>
      <c r="AT110" s="851"/>
      <c r="AU110" s="851"/>
      <c r="AV110" s="851"/>
      <c r="AW110" s="851"/>
      <c r="AX110" s="851"/>
      <c r="AY110" s="851"/>
      <c r="AZ110" s="851"/>
      <c r="BA110" s="851"/>
      <c r="BB110" s="851"/>
      <c r="BC110" s="851"/>
      <c r="BD110" s="851"/>
      <c r="BE110" s="851"/>
      <c r="BF110" s="851"/>
      <c r="BG110" s="851"/>
      <c r="BH110" s="851"/>
      <c r="BI110" s="851"/>
      <c r="BJ110" s="851"/>
      <c r="BK110" s="766"/>
      <c r="BO110" s="2351"/>
      <c r="BP110" s="2353"/>
      <c r="BQ110" s="2353"/>
      <c r="BR110" s="2353"/>
      <c r="BS110" s="2353"/>
      <c r="BT110" s="2353"/>
      <c r="BU110" s="2353"/>
      <c r="BV110" s="2353"/>
      <c r="BW110" s="2353"/>
      <c r="BX110" s="2353"/>
      <c r="BY110" s="2353"/>
      <c r="BZ110" s="2355">
        <f t="shared" ref="BZ110" si="76">IF(BP110&lt;&gt;"",100%,0)</f>
        <v>0</v>
      </c>
    </row>
    <row r="111" spans="4:90" ht="17.100000000000001" customHeight="1" thickBot="1" x14ac:dyDescent="0.2">
      <c r="D111" s="2358"/>
      <c r="E111" s="2362"/>
      <c r="F111" s="2363"/>
      <c r="G111" s="2363"/>
      <c r="H111" s="2363"/>
      <c r="I111" s="2363"/>
      <c r="J111" s="2363"/>
      <c r="K111" s="2363"/>
      <c r="L111" s="2363"/>
      <c r="M111" s="2363"/>
      <c r="N111" s="2363"/>
      <c r="O111" s="2363"/>
      <c r="P111" s="2363"/>
      <c r="Q111" s="2363"/>
      <c r="R111" s="2363"/>
      <c r="S111" s="2364"/>
      <c r="T111" s="2366"/>
      <c r="AB111" s="766"/>
      <c r="AC111" s="851"/>
      <c r="AD111" s="851"/>
      <c r="AE111" s="851"/>
      <c r="AF111" s="851"/>
      <c r="AG111" s="851"/>
      <c r="AH111" s="851"/>
      <c r="AI111" s="851"/>
      <c r="AJ111" s="851"/>
      <c r="AK111" s="851"/>
      <c r="AL111" s="851"/>
      <c r="AM111" s="851"/>
      <c r="AN111" s="851"/>
      <c r="AO111" s="851"/>
      <c r="AP111" s="851"/>
      <c r="AQ111" s="851"/>
      <c r="AR111" s="851"/>
      <c r="AS111" s="851"/>
      <c r="AT111" s="851"/>
      <c r="AU111" s="851"/>
      <c r="AV111" s="851"/>
      <c r="AW111" s="851"/>
      <c r="AX111" s="851"/>
      <c r="AY111" s="851"/>
      <c r="AZ111" s="851"/>
      <c r="BA111" s="851"/>
      <c r="BB111" s="851"/>
      <c r="BC111" s="851"/>
      <c r="BD111" s="851"/>
      <c r="BE111" s="851"/>
      <c r="BF111" s="851"/>
      <c r="BG111" s="851"/>
      <c r="BH111" s="851"/>
      <c r="BI111" s="851"/>
      <c r="BJ111" s="851"/>
      <c r="BK111" s="766"/>
      <c r="BO111" s="2352"/>
      <c r="BP111" s="2354"/>
      <c r="BQ111" s="2354"/>
      <c r="BR111" s="2354"/>
      <c r="BS111" s="2354"/>
      <c r="BT111" s="2354"/>
      <c r="BU111" s="2354"/>
      <c r="BV111" s="2354"/>
      <c r="BW111" s="2354"/>
      <c r="BX111" s="2354"/>
      <c r="BY111" s="2354"/>
      <c r="BZ111" s="2356"/>
    </row>
    <row r="112" spans="4:90" ht="17.100000000000001" customHeight="1" x14ac:dyDescent="0.15">
      <c r="AB112" s="766"/>
      <c r="AC112" s="766"/>
      <c r="AD112" s="766"/>
      <c r="AE112" s="766"/>
      <c r="AF112" s="766"/>
      <c r="AG112" s="766"/>
      <c r="AH112" s="766"/>
      <c r="AI112" s="766"/>
      <c r="AJ112" s="766"/>
      <c r="AK112" s="766"/>
      <c r="AL112" s="766"/>
      <c r="AM112" s="766"/>
      <c r="AN112" s="766"/>
      <c r="AO112" s="766"/>
      <c r="AP112" s="766"/>
      <c r="AQ112" s="766"/>
      <c r="AR112" s="766"/>
      <c r="AS112" s="766"/>
      <c r="AT112" s="766"/>
      <c r="AU112" s="766"/>
      <c r="AV112" s="766"/>
      <c r="AW112" s="766"/>
      <c r="AX112" s="766"/>
      <c r="AY112" s="766"/>
      <c r="AZ112" s="766"/>
      <c r="BA112" s="766"/>
      <c r="BB112" s="766"/>
      <c r="BC112" s="766"/>
      <c r="BD112" s="766"/>
      <c r="BE112" s="766"/>
      <c r="BF112" s="766"/>
      <c r="BG112" s="766"/>
      <c r="BH112" s="766"/>
      <c r="BI112" s="766"/>
      <c r="BJ112" s="766"/>
      <c r="BK112" s="766"/>
    </row>
  </sheetData>
  <sheetProtection sheet="1"/>
  <mergeCells count="534">
    <mergeCell ref="CD100:CF101"/>
    <mergeCell ref="CG100:CI101"/>
    <mergeCell ref="CJ100:CL101"/>
    <mergeCell ref="CD102:CF102"/>
    <mergeCell ref="CG102:CI102"/>
    <mergeCell ref="CJ102:CL102"/>
    <mergeCell ref="CD94:CF94"/>
    <mergeCell ref="CG94:CI94"/>
    <mergeCell ref="CJ94:CL94"/>
    <mergeCell ref="CD96:CF97"/>
    <mergeCell ref="CG96:CI97"/>
    <mergeCell ref="CJ96:CL97"/>
    <mergeCell ref="CD98:CF98"/>
    <mergeCell ref="CG98:CI98"/>
    <mergeCell ref="CJ98:CL98"/>
    <mergeCell ref="CD88:CF89"/>
    <mergeCell ref="CG88:CI89"/>
    <mergeCell ref="CJ88:CL89"/>
    <mergeCell ref="CD90:CF90"/>
    <mergeCell ref="CG90:CI90"/>
    <mergeCell ref="CJ90:CL90"/>
    <mergeCell ref="CD92:CF93"/>
    <mergeCell ref="CG92:CI93"/>
    <mergeCell ref="CJ92:CL93"/>
    <mergeCell ref="CJ80:CL81"/>
    <mergeCell ref="CD82:CF82"/>
    <mergeCell ref="CG82:CI82"/>
    <mergeCell ref="CJ82:CL82"/>
    <mergeCell ref="CD84:CF85"/>
    <mergeCell ref="CG84:CI85"/>
    <mergeCell ref="CJ84:CL85"/>
    <mergeCell ref="CD86:CF86"/>
    <mergeCell ref="CG86:CI86"/>
    <mergeCell ref="CJ86:CL86"/>
    <mergeCell ref="CA24:CA25"/>
    <mergeCell ref="CA26:CA27"/>
    <mergeCell ref="CA28:CA29"/>
    <mergeCell ref="CA30:CA31"/>
    <mergeCell ref="CA32:CA33"/>
    <mergeCell ref="CA34:CA35"/>
    <mergeCell ref="CA36:CA37"/>
    <mergeCell ref="CD80:CF81"/>
    <mergeCell ref="CG80:CI81"/>
    <mergeCell ref="CA4:CA5"/>
    <mergeCell ref="CA6:CA7"/>
    <mergeCell ref="CA8:CA9"/>
    <mergeCell ref="CA10:CA11"/>
    <mergeCell ref="CA12:CA13"/>
    <mergeCell ref="CA14:CA15"/>
    <mergeCell ref="CA16:CA17"/>
    <mergeCell ref="CA18:CA19"/>
    <mergeCell ref="CA22:CA23"/>
    <mergeCell ref="BO53:BO54"/>
    <mergeCell ref="BP53:BY54"/>
    <mergeCell ref="BT79:BU79"/>
    <mergeCell ref="BT78:BU78"/>
    <mergeCell ref="U2:V2"/>
    <mergeCell ref="U3:V3"/>
    <mergeCell ref="D2:M3"/>
    <mergeCell ref="N2:T2"/>
    <mergeCell ref="N3:T3"/>
    <mergeCell ref="W2:AF3"/>
    <mergeCell ref="AG2:AN2"/>
    <mergeCell ref="AG3:AN3"/>
    <mergeCell ref="BT40:BU40"/>
    <mergeCell ref="BT39:BU39"/>
    <mergeCell ref="BT38:BU38"/>
    <mergeCell ref="AO4:AO5"/>
    <mergeCell ref="AO12:AO13"/>
    <mergeCell ref="AO18:AO19"/>
    <mergeCell ref="AO20:AO21"/>
    <mergeCell ref="AO22:AO23"/>
    <mergeCell ref="AO24:AO25"/>
    <mergeCell ref="AO32:AO33"/>
    <mergeCell ref="BP34:BY35"/>
    <mergeCell ref="BN32:BN33"/>
    <mergeCell ref="BZ69:BZ70"/>
    <mergeCell ref="BO69:BO70"/>
    <mergeCell ref="BP69:BY70"/>
    <mergeCell ref="BZ57:BZ58"/>
    <mergeCell ref="BO57:BO58"/>
    <mergeCell ref="BP57:BY58"/>
    <mergeCell ref="BO59:BO60"/>
    <mergeCell ref="BP59:BY60"/>
    <mergeCell ref="BZ59:BZ60"/>
    <mergeCell ref="BO61:BO62"/>
    <mergeCell ref="BP61:BY62"/>
    <mergeCell ref="BZ61:BZ62"/>
    <mergeCell ref="BZ63:BZ64"/>
    <mergeCell ref="BO63:BO64"/>
    <mergeCell ref="BP63:BY64"/>
    <mergeCell ref="BO65:BO66"/>
    <mergeCell ref="BP65:BY66"/>
    <mergeCell ref="BZ65:BZ66"/>
    <mergeCell ref="BO67:BO68"/>
    <mergeCell ref="BP67:BY68"/>
    <mergeCell ref="BZ67:BZ68"/>
    <mergeCell ref="E67:S68"/>
    <mergeCell ref="T67:T68"/>
    <mergeCell ref="D65:D66"/>
    <mergeCell ref="E65:S66"/>
    <mergeCell ref="T65:T66"/>
    <mergeCell ref="D75:D76"/>
    <mergeCell ref="E75:S76"/>
    <mergeCell ref="T75:T76"/>
    <mergeCell ref="BO71:BO72"/>
    <mergeCell ref="D73:D74"/>
    <mergeCell ref="E73:S74"/>
    <mergeCell ref="T73:T74"/>
    <mergeCell ref="BZ75:BZ76"/>
    <mergeCell ref="BO75:BO76"/>
    <mergeCell ref="BP75:BY76"/>
    <mergeCell ref="BO73:BO74"/>
    <mergeCell ref="BP73:BY74"/>
    <mergeCell ref="D71:D72"/>
    <mergeCell ref="E71:S72"/>
    <mergeCell ref="T71:T72"/>
    <mergeCell ref="BP71:BY72"/>
    <mergeCell ref="BZ71:BZ72"/>
    <mergeCell ref="BZ73:BZ74"/>
    <mergeCell ref="D53:D54"/>
    <mergeCell ref="E53:S54"/>
    <mergeCell ref="T53:T54"/>
    <mergeCell ref="W56:W57"/>
    <mergeCell ref="X56:AA57"/>
    <mergeCell ref="BM55:BM56"/>
    <mergeCell ref="W53:W54"/>
    <mergeCell ref="X53:AA54"/>
    <mergeCell ref="D69:D70"/>
    <mergeCell ref="E69:S70"/>
    <mergeCell ref="T69:T70"/>
    <mergeCell ref="D57:D58"/>
    <mergeCell ref="E57:S58"/>
    <mergeCell ref="T57:T58"/>
    <mergeCell ref="D61:D62"/>
    <mergeCell ref="E61:S62"/>
    <mergeCell ref="T61:T62"/>
    <mergeCell ref="D59:D60"/>
    <mergeCell ref="E59:S60"/>
    <mergeCell ref="T59:T60"/>
    <mergeCell ref="D63:D64"/>
    <mergeCell ref="E63:S64"/>
    <mergeCell ref="T63:T64"/>
    <mergeCell ref="D67:D68"/>
    <mergeCell ref="BM59:BM60"/>
    <mergeCell ref="BM63:BM64"/>
    <mergeCell ref="BO49:BO50"/>
    <mergeCell ref="BP49:BY50"/>
    <mergeCell ref="BZ49:BZ50"/>
    <mergeCell ref="D51:D52"/>
    <mergeCell ref="E51:S52"/>
    <mergeCell ref="T51:T52"/>
    <mergeCell ref="BZ51:BZ52"/>
    <mergeCell ref="BO51:BO52"/>
    <mergeCell ref="BP51:BY52"/>
    <mergeCell ref="D49:D50"/>
    <mergeCell ref="E49:S50"/>
    <mergeCell ref="T49:T50"/>
    <mergeCell ref="BM51:BM52"/>
    <mergeCell ref="W50:W51"/>
    <mergeCell ref="X50:AA51"/>
    <mergeCell ref="BZ53:BZ54"/>
    <mergeCell ref="D55:D56"/>
    <mergeCell ref="E55:S56"/>
    <mergeCell ref="T55:T56"/>
    <mergeCell ref="BO55:BO56"/>
    <mergeCell ref="BP55:BY56"/>
    <mergeCell ref="BZ55:BZ56"/>
    <mergeCell ref="D47:D48"/>
    <mergeCell ref="E47:S48"/>
    <mergeCell ref="T47:T48"/>
    <mergeCell ref="BO45:BO46"/>
    <mergeCell ref="BP45:BY46"/>
    <mergeCell ref="BO47:BO48"/>
    <mergeCell ref="BP47:BY48"/>
    <mergeCell ref="BZ47:BZ48"/>
    <mergeCell ref="W44:W45"/>
    <mergeCell ref="W47:W48"/>
    <mergeCell ref="X47:AA48"/>
    <mergeCell ref="X44:AA45"/>
    <mergeCell ref="D45:D46"/>
    <mergeCell ref="E45:S46"/>
    <mergeCell ref="T45:T46"/>
    <mergeCell ref="BM47:BM48"/>
    <mergeCell ref="D43:D44"/>
    <mergeCell ref="E43:S44"/>
    <mergeCell ref="T43:T44"/>
    <mergeCell ref="BO43:BO44"/>
    <mergeCell ref="BP43:BY44"/>
    <mergeCell ref="BZ43:BZ44"/>
    <mergeCell ref="BZ45:BZ46"/>
    <mergeCell ref="BM43:BM44"/>
    <mergeCell ref="D34:D35"/>
    <mergeCell ref="E34:S35"/>
    <mergeCell ref="W34:W35"/>
    <mergeCell ref="X34:AM35"/>
    <mergeCell ref="BD32:BM33"/>
    <mergeCell ref="D41:T42"/>
    <mergeCell ref="BZ34:BZ35"/>
    <mergeCell ref="D36:D37"/>
    <mergeCell ref="E36:S37"/>
    <mergeCell ref="W36:W37"/>
    <mergeCell ref="X36:AM37"/>
    <mergeCell ref="AR34:BA35"/>
    <mergeCell ref="BB34:BB35"/>
    <mergeCell ref="BC34:BC35"/>
    <mergeCell ref="BD34:BM35"/>
    <mergeCell ref="BN34:BN35"/>
    <mergeCell ref="BO36:BO37"/>
    <mergeCell ref="BO41:BZ42"/>
    <mergeCell ref="AP41:AW42"/>
    <mergeCell ref="W41:W42"/>
    <mergeCell ref="X41:AA42"/>
    <mergeCell ref="BO32:BO33"/>
    <mergeCell ref="BP32:BY33"/>
    <mergeCell ref="BZ32:BZ33"/>
    <mergeCell ref="BO28:BO29"/>
    <mergeCell ref="BP28:BY29"/>
    <mergeCell ref="BP26:BY27"/>
    <mergeCell ref="BO34:BO35"/>
    <mergeCell ref="AO34:AO35"/>
    <mergeCell ref="AO36:AO37"/>
    <mergeCell ref="D32:D33"/>
    <mergeCell ref="E32:S33"/>
    <mergeCell ref="W32:W33"/>
    <mergeCell ref="X32:AM33"/>
    <mergeCell ref="BC30:BC31"/>
    <mergeCell ref="BD30:BM31"/>
    <mergeCell ref="BN30:BN31"/>
    <mergeCell ref="D30:D31"/>
    <mergeCell ref="E30:S31"/>
    <mergeCell ref="W30:W31"/>
    <mergeCell ref="X30:AM31"/>
    <mergeCell ref="AQ30:AQ31"/>
    <mergeCell ref="AQ36:AQ37"/>
    <mergeCell ref="AR36:BA37"/>
    <mergeCell ref="BB36:BB37"/>
    <mergeCell ref="BC36:BC37"/>
    <mergeCell ref="BD36:BM37"/>
    <mergeCell ref="BN36:BN37"/>
    <mergeCell ref="B14:C25"/>
    <mergeCell ref="D14:D15"/>
    <mergeCell ref="E14:S15"/>
    <mergeCell ref="D22:D23"/>
    <mergeCell ref="BZ26:BZ27"/>
    <mergeCell ref="D28:D29"/>
    <mergeCell ref="E28:S29"/>
    <mergeCell ref="BO30:BO31"/>
    <mergeCell ref="BP30:BY31"/>
    <mergeCell ref="BZ30:BZ31"/>
    <mergeCell ref="AR28:BA29"/>
    <mergeCell ref="AR26:BA27"/>
    <mergeCell ref="BB26:BB27"/>
    <mergeCell ref="BC26:BC27"/>
    <mergeCell ref="BD26:BM27"/>
    <mergeCell ref="BN26:BN27"/>
    <mergeCell ref="BO26:BO27"/>
    <mergeCell ref="BZ28:BZ29"/>
    <mergeCell ref="AR30:BA31"/>
    <mergeCell ref="BB30:BB31"/>
    <mergeCell ref="BB28:BB29"/>
    <mergeCell ref="BC28:BC29"/>
    <mergeCell ref="BD28:BM29"/>
    <mergeCell ref="BN28:BN29"/>
    <mergeCell ref="BZ18:BZ19"/>
    <mergeCell ref="X24:AM25"/>
    <mergeCell ref="AQ24:AQ25"/>
    <mergeCell ref="AR24:BA25"/>
    <mergeCell ref="B26:C37"/>
    <mergeCell ref="D26:D27"/>
    <mergeCell ref="E26:S27"/>
    <mergeCell ref="U26:V37"/>
    <mergeCell ref="W26:W27"/>
    <mergeCell ref="X26:AM27"/>
    <mergeCell ref="AQ26:AQ27"/>
    <mergeCell ref="BB24:BB25"/>
    <mergeCell ref="BC24:BC25"/>
    <mergeCell ref="AQ34:AQ35"/>
    <mergeCell ref="AQ32:AQ33"/>
    <mergeCell ref="AR32:BA33"/>
    <mergeCell ref="BB32:BB33"/>
    <mergeCell ref="BC32:BC33"/>
    <mergeCell ref="W28:W29"/>
    <mergeCell ref="X28:AM29"/>
    <mergeCell ref="AQ28:AQ29"/>
    <mergeCell ref="AO26:AO27"/>
    <mergeCell ref="AO28:AO29"/>
    <mergeCell ref="AO30:AO31"/>
    <mergeCell ref="BP22:BY23"/>
    <mergeCell ref="BZ22:BZ23"/>
    <mergeCell ref="D24:D25"/>
    <mergeCell ref="E24:S25"/>
    <mergeCell ref="BD22:BM23"/>
    <mergeCell ref="BN22:BN23"/>
    <mergeCell ref="BO22:BO23"/>
    <mergeCell ref="BZ24:BZ25"/>
    <mergeCell ref="BD24:BM25"/>
    <mergeCell ref="BN24:BN25"/>
    <mergeCell ref="BO24:BO25"/>
    <mergeCell ref="BP24:BY25"/>
    <mergeCell ref="BB22:BB23"/>
    <mergeCell ref="BC22:BC23"/>
    <mergeCell ref="AR22:BA23"/>
    <mergeCell ref="BD16:BM17"/>
    <mergeCell ref="D20:D21"/>
    <mergeCell ref="E20:S21"/>
    <mergeCell ref="W20:W21"/>
    <mergeCell ref="X20:AM21"/>
    <mergeCell ref="BB18:BB19"/>
    <mergeCell ref="BO14:BO15"/>
    <mergeCell ref="AR14:BA15"/>
    <mergeCell ref="BB14:BB15"/>
    <mergeCell ref="BC14:BC15"/>
    <mergeCell ref="AR16:BA17"/>
    <mergeCell ref="BB16:BB17"/>
    <mergeCell ref="BC16:BC17"/>
    <mergeCell ref="AO14:AO15"/>
    <mergeCell ref="AO16:AO17"/>
    <mergeCell ref="BD14:BM15"/>
    <mergeCell ref="BN14:BN15"/>
    <mergeCell ref="D10:D11"/>
    <mergeCell ref="E10:S11"/>
    <mergeCell ref="W10:W11"/>
    <mergeCell ref="AQ16:AQ17"/>
    <mergeCell ref="AQ14:AQ15"/>
    <mergeCell ref="X10:AM11"/>
    <mergeCell ref="AO10:AO11"/>
    <mergeCell ref="D12:D13"/>
    <mergeCell ref="E12:S13"/>
    <mergeCell ref="W12:W13"/>
    <mergeCell ref="X12:AM13"/>
    <mergeCell ref="AQ12:AQ13"/>
    <mergeCell ref="U14:V25"/>
    <mergeCell ref="W14:W15"/>
    <mergeCell ref="X14:AM15"/>
    <mergeCell ref="W24:W25"/>
    <mergeCell ref="AQ20:AQ21"/>
    <mergeCell ref="E22:S23"/>
    <mergeCell ref="W22:W23"/>
    <mergeCell ref="X22:AM23"/>
    <mergeCell ref="AQ22:AQ23"/>
    <mergeCell ref="W8:W9"/>
    <mergeCell ref="BZ6:BZ7"/>
    <mergeCell ref="BD6:BM7"/>
    <mergeCell ref="BN6:BN7"/>
    <mergeCell ref="BO6:BO7"/>
    <mergeCell ref="BP6:BY7"/>
    <mergeCell ref="BB6:BB7"/>
    <mergeCell ref="BC6:BC7"/>
    <mergeCell ref="AO6:AO7"/>
    <mergeCell ref="AO8:AO9"/>
    <mergeCell ref="BC8:BC9"/>
    <mergeCell ref="X6:AM7"/>
    <mergeCell ref="AQ6:AQ7"/>
    <mergeCell ref="AR6:BA7"/>
    <mergeCell ref="B43:B44"/>
    <mergeCell ref="B47:B48"/>
    <mergeCell ref="B51:B52"/>
    <mergeCell ref="B55:B56"/>
    <mergeCell ref="B59:B60"/>
    <mergeCell ref="B63:B64"/>
    <mergeCell ref="BD8:BM9"/>
    <mergeCell ref="AR12:BA13"/>
    <mergeCell ref="BB12:BB13"/>
    <mergeCell ref="BC12:BC13"/>
    <mergeCell ref="D18:D19"/>
    <mergeCell ref="E18:S19"/>
    <mergeCell ref="W18:W19"/>
    <mergeCell ref="X18:AM19"/>
    <mergeCell ref="AQ18:AQ19"/>
    <mergeCell ref="AR18:BA19"/>
    <mergeCell ref="D16:D17"/>
    <mergeCell ref="E16:S17"/>
    <mergeCell ref="W16:W17"/>
    <mergeCell ref="X16:AM17"/>
    <mergeCell ref="D8:D9"/>
    <mergeCell ref="E8:S9"/>
    <mergeCell ref="BC10:BC11"/>
    <mergeCell ref="X8:AM9"/>
    <mergeCell ref="B2:C3"/>
    <mergeCell ref="BP4:BY5"/>
    <mergeCell ref="BZ4:BZ5"/>
    <mergeCell ref="D6:D7"/>
    <mergeCell ref="E6:S7"/>
    <mergeCell ref="W6:W7"/>
    <mergeCell ref="AR4:BA5"/>
    <mergeCell ref="BB4:BB5"/>
    <mergeCell ref="BC4:BC5"/>
    <mergeCell ref="BD4:BM5"/>
    <mergeCell ref="BN4:BN5"/>
    <mergeCell ref="BO4:BO5"/>
    <mergeCell ref="BO2:BO3"/>
    <mergeCell ref="BC2:BC3"/>
    <mergeCell ref="AQ2:AQ3"/>
    <mergeCell ref="BP36:BY37"/>
    <mergeCell ref="BZ36:BZ37"/>
    <mergeCell ref="B4:C13"/>
    <mergeCell ref="D4:D5"/>
    <mergeCell ref="E4:S5"/>
    <mergeCell ref="U4:V13"/>
    <mergeCell ref="W4:W5"/>
    <mergeCell ref="X4:AM5"/>
    <mergeCell ref="AQ4:AQ5"/>
    <mergeCell ref="BP12:BY13"/>
    <mergeCell ref="BZ12:BZ13"/>
    <mergeCell ref="BD12:BM13"/>
    <mergeCell ref="BN12:BN13"/>
    <mergeCell ref="BO12:BO13"/>
    <mergeCell ref="BZ14:BZ15"/>
    <mergeCell ref="BZ16:BZ17"/>
    <mergeCell ref="BN8:BN9"/>
    <mergeCell ref="BO8:BO9"/>
    <mergeCell ref="BP8:BY9"/>
    <mergeCell ref="BZ8:BZ9"/>
    <mergeCell ref="BP10:BY11"/>
    <mergeCell ref="BZ10:BZ11"/>
    <mergeCell ref="BD10:BM11"/>
    <mergeCell ref="BN10:BN11"/>
    <mergeCell ref="D108:D109"/>
    <mergeCell ref="E108:S109"/>
    <mergeCell ref="T108:T109"/>
    <mergeCell ref="D100:D101"/>
    <mergeCell ref="E100:S101"/>
    <mergeCell ref="T100:T101"/>
    <mergeCell ref="D102:D103"/>
    <mergeCell ref="E102:S103"/>
    <mergeCell ref="T102:T103"/>
    <mergeCell ref="D104:D105"/>
    <mergeCell ref="E104:S105"/>
    <mergeCell ref="T104:T105"/>
    <mergeCell ref="D88:D89"/>
    <mergeCell ref="E88:S89"/>
    <mergeCell ref="T88:T89"/>
    <mergeCell ref="D90:D91"/>
    <mergeCell ref="E90:S91"/>
    <mergeCell ref="T90:T91"/>
    <mergeCell ref="D92:D93"/>
    <mergeCell ref="E92:S93"/>
    <mergeCell ref="D106:D107"/>
    <mergeCell ref="E106:S107"/>
    <mergeCell ref="T106:T107"/>
    <mergeCell ref="D94:D95"/>
    <mergeCell ref="E94:S95"/>
    <mergeCell ref="T94:T95"/>
    <mergeCell ref="D96:D97"/>
    <mergeCell ref="E96:S97"/>
    <mergeCell ref="T96:T97"/>
    <mergeCell ref="D98:D99"/>
    <mergeCell ref="E98:S99"/>
    <mergeCell ref="T98:T99"/>
    <mergeCell ref="T92:T93"/>
    <mergeCell ref="D80:T81"/>
    <mergeCell ref="D82:D83"/>
    <mergeCell ref="E82:S83"/>
    <mergeCell ref="T82:T83"/>
    <mergeCell ref="D84:D85"/>
    <mergeCell ref="E84:S85"/>
    <mergeCell ref="T84:T85"/>
    <mergeCell ref="D86:D87"/>
    <mergeCell ref="E86:S87"/>
    <mergeCell ref="T86:T87"/>
    <mergeCell ref="D110:D111"/>
    <mergeCell ref="E110:S111"/>
    <mergeCell ref="T110:T111"/>
    <mergeCell ref="BO80:BZ81"/>
    <mergeCell ref="BO82:BO83"/>
    <mergeCell ref="BP82:BY83"/>
    <mergeCell ref="BZ82:BZ83"/>
    <mergeCell ref="BO84:BO85"/>
    <mergeCell ref="BP84:BY85"/>
    <mergeCell ref="BZ84:BZ85"/>
    <mergeCell ref="BO86:BO87"/>
    <mergeCell ref="BP86:BY87"/>
    <mergeCell ref="BZ86:BZ87"/>
    <mergeCell ref="BO88:BO89"/>
    <mergeCell ref="BP88:BY89"/>
    <mergeCell ref="BZ88:BZ89"/>
    <mergeCell ref="BO90:BO91"/>
    <mergeCell ref="BP90:BY91"/>
    <mergeCell ref="BZ90:BZ91"/>
    <mergeCell ref="BO92:BO93"/>
    <mergeCell ref="BP92:BY93"/>
    <mergeCell ref="BZ92:BZ93"/>
    <mergeCell ref="BO94:BO95"/>
    <mergeCell ref="BP94:BY95"/>
    <mergeCell ref="BZ94:BZ95"/>
    <mergeCell ref="BO96:BO97"/>
    <mergeCell ref="BP96:BY97"/>
    <mergeCell ref="BZ96:BZ97"/>
    <mergeCell ref="BO98:BO99"/>
    <mergeCell ref="BP98:BY99"/>
    <mergeCell ref="BZ98:BZ99"/>
    <mergeCell ref="BO100:BO101"/>
    <mergeCell ref="BP100:BY101"/>
    <mergeCell ref="BZ100:BZ101"/>
    <mergeCell ref="BO110:BO111"/>
    <mergeCell ref="BP110:BY111"/>
    <mergeCell ref="BZ110:BZ111"/>
    <mergeCell ref="BO108:BO109"/>
    <mergeCell ref="BP108:BY109"/>
    <mergeCell ref="BZ108:BZ109"/>
    <mergeCell ref="BO102:BO103"/>
    <mergeCell ref="BP102:BY103"/>
    <mergeCell ref="BZ102:BZ103"/>
    <mergeCell ref="BO104:BO105"/>
    <mergeCell ref="BP104:BY105"/>
    <mergeCell ref="BZ104:BZ105"/>
    <mergeCell ref="BO106:BO107"/>
    <mergeCell ref="BP106:BY107"/>
    <mergeCell ref="BZ106:BZ107"/>
    <mergeCell ref="BP20:BY21"/>
    <mergeCell ref="BD20:BM21"/>
    <mergeCell ref="AR20:BA21"/>
    <mergeCell ref="BP2:BY3"/>
    <mergeCell ref="BD2:BM3"/>
    <mergeCell ref="AR2:BA3"/>
    <mergeCell ref="BO10:BO11"/>
    <mergeCell ref="BP14:BY15"/>
    <mergeCell ref="AQ8:AQ9"/>
    <mergeCell ref="AR8:BA9"/>
    <mergeCell ref="BB8:BB9"/>
    <mergeCell ref="BC18:BC19"/>
    <mergeCell ref="BD18:BM19"/>
    <mergeCell ref="BN18:BN19"/>
    <mergeCell ref="BO18:BO19"/>
    <mergeCell ref="BN16:BN17"/>
    <mergeCell ref="BO16:BO17"/>
    <mergeCell ref="BP18:BY19"/>
    <mergeCell ref="BP16:BY17"/>
    <mergeCell ref="AQ10:AQ11"/>
    <mergeCell ref="AR10:BA11"/>
    <mergeCell ref="BB10:BB11"/>
    <mergeCell ref="BO20:BO21"/>
    <mergeCell ref="BC20:BC21"/>
  </mergeCells>
  <phoneticPr fontId="40" type="noConversion"/>
  <conditionalFormatting sqref="E6:S7">
    <cfRule type="expression" dxfId="2749" priority="427">
      <formula>AND(T7=$A$1,T6=100%)</formula>
    </cfRule>
    <cfRule type="expression" dxfId="2748" priority="428">
      <formula>AND(T7=$A$1,T6&gt;=75%)</formula>
    </cfRule>
    <cfRule type="expression" dxfId="2747" priority="429">
      <formula>AND(T7=$A$1,T6&gt;=50%)</formula>
    </cfRule>
    <cfRule type="expression" dxfId="2746" priority="430">
      <formula>AND(T7=$A$1,T6&gt;=25%)</formula>
    </cfRule>
    <cfRule type="expression" dxfId="2745" priority="431">
      <formula>AND(T7=$A$1,T6&gt;0%)</formula>
    </cfRule>
  </conditionalFormatting>
  <conditionalFormatting sqref="BV4">
    <cfRule type="expression" dxfId="2744" priority="415">
      <formula>AND(CK17=$U$3,CK4=100%)</formula>
    </cfRule>
    <cfRule type="expression" dxfId="2743" priority="416">
      <formula>AND(CK17=$U$3,CK4&gt;=75%)</formula>
    </cfRule>
    <cfRule type="expression" dxfId="2742" priority="417">
      <formula>AND(CK17=$U$3,CK4&gt;=50%)</formula>
    </cfRule>
    <cfRule type="expression" dxfId="2741" priority="418">
      <formula>AND(CK17=$U$3,CK4&gt;=25%)</formula>
    </cfRule>
    <cfRule type="expression" dxfId="2740" priority="419">
      <formula>AND(CK17=$U$3,CK4&gt;0%)</formula>
    </cfRule>
  </conditionalFormatting>
  <conditionalFormatting sqref="E28:S29">
    <cfRule type="expression" dxfId="2739" priority="403">
      <formula>AND(T29=$B$2,T28=100%)</formula>
    </cfRule>
    <cfRule type="expression" dxfId="2738" priority="404">
      <formula>AND(T29=$B$2,T28&gt;=75%)</formula>
    </cfRule>
    <cfRule type="expression" dxfId="2737" priority="405">
      <formula>AND(T29=$B$2,T28&gt;=50%)</formula>
    </cfRule>
    <cfRule type="expression" dxfId="2736" priority="406">
      <formula>AND(T29=$B$2,T28&gt;=25%)</formula>
    </cfRule>
    <cfRule type="expression" dxfId="2735" priority="407">
      <formula>AND(T29=$B$2,T28&gt;0%)</formula>
    </cfRule>
  </conditionalFormatting>
  <conditionalFormatting sqref="X4:AM5 BV14 X26:Z37 AA37:AM37">
    <cfRule type="expression" dxfId="2734" priority="397">
      <formula>AN4=100%</formula>
    </cfRule>
    <cfRule type="expression" dxfId="2733" priority="398">
      <formula>AN4&gt;=75%</formula>
    </cfRule>
    <cfRule type="expression" dxfId="2732" priority="399">
      <formula>AN4&gt;=50%</formula>
    </cfRule>
    <cfRule type="expression" dxfId="2731" priority="400">
      <formula>AN4&gt;=25%</formula>
    </cfRule>
    <cfRule type="expression" dxfId="2730" priority="401">
      <formula>AN4&gt;0%</formula>
    </cfRule>
  </conditionalFormatting>
  <conditionalFormatting sqref="X6:AM13 X16:Z25 AA16:AM19">
    <cfRule type="expression" dxfId="2729" priority="390">
      <formula>AN6=100%</formula>
    </cfRule>
    <cfRule type="expression" dxfId="2728" priority="391">
      <formula>AN6&gt;=75%</formula>
    </cfRule>
    <cfRule type="expression" dxfId="2727" priority="392">
      <formula>AN6&gt;=50%</formula>
    </cfRule>
    <cfRule type="expression" dxfId="2726" priority="393">
      <formula>AN6&gt;=25%</formula>
    </cfRule>
    <cfRule type="expression" dxfId="2725" priority="394">
      <formula>AN6&gt;0%</formula>
    </cfRule>
  </conditionalFormatting>
  <conditionalFormatting sqref="X14:AM15">
    <cfRule type="expression" dxfId="2724" priority="385">
      <formula>AN14=100%</formula>
    </cfRule>
    <cfRule type="expression" dxfId="2723" priority="386">
      <formula>AN14&gt;=75%</formula>
    </cfRule>
    <cfRule type="expression" dxfId="2722" priority="387">
      <formula>AN14&gt;=50%</formula>
    </cfRule>
    <cfRule type="expression" dxfId="2721" priority="388">
      <formula>AN14&gt;=25%</formula>
    </cfRule>
    <cfRule type="expression" dxfId="2720" priority="389">
      <formula>AN14&gt;0%</formula>
    </cfRule>
  </conditionalFormatting>
  <conditionalFormatting sqref="AR4:BA5 BP4:BU19 BV5:BV13 BV15:BY19 BP22:BP37">
    <cfRule type="expression" dxfId="2719" priority="365">
      <formula>BB4=100%</formula>
    </cfRule>
    <cfRule type="expression" dxfId="2718" priority="366">
      <formula>BB4&gt;=75%</formula>
    </cfRule>
    <cfRule type="expression" dxfId="2717" priority="367">
      <formula>BB4&gt;=50%</formula>
    </cfRule>
    <cfRule type="expression" dxfId="2716" priority="368">
      <formula>BB4&gt;=25%</formula>
    </cfRule>
    <cfRule type="expression" dxfId="2715" priority="369">
      <formula>BB4&gt;0%</formula>
    </cfRule>
  </conditionalFormatting>
  <conditionalFormatting sqref="AR6:BA19">
    <cfRule type="expression" dxfId="2714" priority="360">
      <formula>BB6=100%</formula>
    </cfRule>
    <cfRule type="expression" dxfId="2713" priority="361">
      <formula>BB6&gt;=75%</formula>
    </cfRule>
    <cfRule type="expression" dxfId="2712" priority="362">
      <formula>BB6&gt;=50%</formula>
    </cfRule>
    <cfRule type="expression" dxfId="2711" priority="363">
      <formula>BB6&gt;=25%</formula>
    </cfRule>
    <cfRule type="expression" dxfId="2710" priority="364">
      <formula>BB6&gt;0%</formula>
    </cfRule>
  </conditionalFormatting>
  <conditionalFormatting sqref="BD4:BM5">
    <cfRule type="expression" dxfId="2709" priority="355">
      <formula>BN4=100%</formula>
    </cfRule>
    <cfRule type="expression" dxfId="2708" priority="356">
      <formula>BN4&gt;=75%</formula>
    </cfRule>
    <cfRule type="expression" dxfId="2707" priority="357">
      <formula>BN4&gt;=50%</formula>
    </cfRule>
    <cfRule type="expression" dxfId="2706" priority="358">
      <formula>BN4&gt;=25%</formula>
    </cfRule>
    <cfRule type="expression" dxfId="2705" priority="359">
      <formula>BN4&gt;0%</formula>
    </cfRule>
  </conditionalFormatting>
  <conditionalFormatting sqref="BD6:BM19">
    <cfRule type="expression" dxfId="2704" priority="350">
      <formula>BN6=100%</formula>
    </cfRule>
    <cfRule type="expression" dxfId="2703" priority="351">
      <formula>BN6&gt;=75%</formula>
    </cfRule>
    <cfRule type="expression" dxfId="2702" priority="352">
      <formula>BN6&gt;=50%</formula>
    </cfRule>
    <cfRule type="expression" dxfId="2701" priority="353">
      <formula>BN6&gt;=25%</formula>
    </cfRule>
    <cfRule type="expression" dxfId="2700" priority="354">
      <formula>BN6&gt;0%</formula>
    </cfRule>
  </conditionalFormatting>
  <conditionalFormatting sqref="AR22:BA23">
    <cfRule type="expression" dxfId="2699" priority="335">
      <formula>BB22=100%</formula>
    </cfRule>
    <cfRule type="expression" dxfId="2698" priority="336">
      <formula>BB22&gt;=75%</formula>
    </cfRule>
    <cfRule type="expression" dxfId="2697" priority="337">
      <formula>BB22&gt;=50%</formula>
    </cfRule>
    <cfRule type="expression" dxfId="2696" priority="338">
      <formula>BB22&gt;=25%</formula>
    </cfRule>
    <cfRule type="expression" dxfId="2695" priority="339">
      <formula>BB22&gt;0%</formula>
    </cfRule>
  </conditionalFormatting>
  <conditionalFormatting sqref="AR24:BA35">
    <cfRule type="expression" dxfId="2694" priority="330">
      <formula>BB24=100%</formula>
    </cfRule>
    <cfRule type="expression" dxfId="2693" priority="331">
      <formula>BB24&gt;=75%</formula>
    </cfRule>
    <cfRule type="expression" dxfId="2692" priority="332">
      <formula>BB24&gt;=50%</formula>
    </cfRule>
    <cfRule type="expression" dxfId="2691" priority="333">
      <formula>BB24&gt;=25%</formula>
    </cfRule>
    <cfRule type="expression" dxfId="2690" priority="334">
      <formula>BB24&gt;0%</formula>
    </cfRule>
  </conditionalFormatting>
  <conditionalFormatting sqref="BD22:BM23">
    <cfRule type="expression" dxfId="2689" priority="325">
      <formula>BN22=100%</formula>
    </cfRule>
    <cfRule type="expression" dxfId="2688" priority="326">
      <formula>BN22&gt;=75%</formula>
    </cfRule>
    <cfRule type="expression" dxfId="2687" priority="327">
      <formula>BN22&gt;=50%</formula>
    </cfRule>
    <cfRule type="expression" dxfId="2686" priority="328">
      <formula>BN22&gt;=25%</formula>
    </cfRule>
    <cfRule type="expression" dxfId="2685" priority="329">
      <formula>BN22&gt;0%</formula>
    </cfRule>
  </conditionalFormatting>
  <conditionalFormatting sqref="BD24:BM35">
    <cfRule type="expression" dxfId="2684" priority="320">
      <formula>BN24=100%</formula>
    </cfRule>
    <cfRule type="expression" dxfId="2683" priority="321">
      <formula>BN24&gt;=75%</formula>
    </cfRule>
    <cfRule type="expression" dxfId="2682" priority="322">
      <formula>BN24&gt;=50%</formula>
    </cfRule>
    <cfRule type="expression" dxfId="2681" priority="323">
      <formula>BN24&gt;=25%</formula>
    </cfRule>
    <cfRule type="expression" dxfId="2680" priority="324">
      <formula>BN24&gt;0%</formula>
    </cfRule>
  </conditionalFormatting>
  <conditionalFormatting sqref="W4:W37">
    <cfRule type="expression" dxfId="2679" priority="13">
      <formula>OR(ISBLANK(AN5),AO4&lt;&gt;"")</formula>
    </cfRule>
    <cfRule type="expression" dxfId="2678" priority="14">
      <formula>AND(AND(($A$1+2)=AN5,AN4&lt;100%),$B$2="JUN")</formula>
    </cfRule>
    <cfRule type="expression" dxfId="2677" priority="15">
      <formula>AND(AND(($A$1+2)=AN5,AN4&lt;100%),$B$2="MAY")</formula>
    </cfRule>
    <cfRule type="expression" dxfId="2676" priority="16">
      <formula>AND(AND(($A$1+2)=AN5,AN4&lt;100%),$B$2="APR")</formula>
    </cfRule>
    <cfRule type="expression" dxfId="2675" priority="17">
      <formula>AND(AND(($A$1+2)=AN5,AN4&lt;100%),$B$2="MAR")</formula>
    </cfRule>
    <cfRule type="expression" dxfId="2674" priority="18">
      <formula>AND(AND(($A$1+2)=AN5,AN4&lt;100%),$B$2="FEB")</formula>
    </cfRule>
    <cfRule type="expression" dxfId="2673" priority="19">
      <formula>AND(AND(($A$1+2)=AN5,AN4&lt;100%),$B$2="JAN")</formula>
    </cfRule>
    <cfRule type="expression" dxfId="2672" priority="20">
      <formula>AND(AND(($A$1+2)=AN5,AN4&lt;100%),$B$2="DEC")</formula>
    </cfRule>
    <cfRule type="expression" dxfId="2671" priority="21">
      <formula>AND(AND(($A$1+2)=AN5,AN4&lt;100%),$B$2="NOV")</formula>
    </cfRule>
    <cfRule type="expression" dxfId="2670" priority="22">
      <formula>AND(AND(($A$1+2)=AN5,AN4&lt;100%),$B$2="OCT")</formula>
    </cfRule>
    <cfRule type="expression" dxfId="2669" priority="23">
      <formula>AND(AND(($A$1+2)=AN5,AN4&lt;100%),$B$2="SEP")</formula>
    </cfRule>
    <cfRule type="expression" dxfId="2668" priority="24">
      <formula>AND(AND(($A$1+2)=AN5,AN4&lt;100%),$B$2="AUG")</formula>
    </cfRule>
    <cfRule type="expression" dxfId="2667" priority="263">
      <formula>AND(AND(($A$1+2)=AN5,AN4&lt;100%),$B$2="JUL")</formula>
    </cfRule>
    <cfRule type="expression" dxfId="2666" priority="264">
      <formula>AND(AND(($A$1+3)=AN5,AN4&lt;100%),$B$2="JUN")</formula>
    </cfRule>
    <cfRule type="expression" dxfId="2665" priority="265">
      <formula>AND(AND(($A$1+1)=AN5,AN4&lt;100%),$B$2="JUN")</formula>
    </cfRule>
    <cfRule type="expression" dxfId="2664" priority="266">
      <formula>AND(AND(($A$1+3)=AN5,AN4&lt;100%),$B$2="MAY")</formula>
    </cfRule>
    <cfRule type="expression" dxfId="2663" priority="267">
      <formula>AND(AND(($A$1+1)=AN5,AN4&lt;100%),$B$2="MAY")</formula>
    </cfRule>
    <cfRule type="expression" dxfId="2662" priority="268">
      <formula>AND(AND(($A$1+3)=AN5,AN4&lt;100%),$B$2="APR")</formula>
    </cfRule>
    <cfRule type="expression" dxfId="2661" priority="269">
      <formula>AND(AND(($A$1+1)=AN5,AN4&lt;100%),$B$2="APR")</formula>
    </cfRule>
    <cfRule type="expression" dxfId="2660" priority="270">
      <formula>AND(AND(($A$1+3)=AN5,AN4&lt;100%),$B$2="MAR")</formula>
    </cfRule>
    <cfRule type="expression" dxfId="2659" priority="271">
      <formula>AND(AND(($A$1+1)=AN5,AN4&lt;100%),$B$2="MAR")</formula>
    </cfRule>
    <cfRule type="expression" dxfId="2658" priority="272">
      <formula>AND(AND(($A$1+3)=AN5,AN4&lt;100%),$B$2="FEB")</formula>
    </cfRule>
    <cfRule type="expression" dxfId="2657" priority="273">
      <formula>AND(AND(($A$1+1)=AN5,AN4&lt;100%),$B$2="FEB")</formula>
    </cfRule>
    <cfRule type="expression" dxfId="2656" priority="274">
      <formula>AND(AND(($A$1+3)=AN5,AN4&lt;100%),$B$2="JAN")</formula>
    </cfRule>
    <cfRule type="expression" dxfId="2655" priority="275">
      <formula>AND(AND(($A$1+1)=AN5,AN4&lt;100%),$B$2="JAN")</formula>
    </cfRule>
    <cfRule type="expression" dxfId="2654" priority="276">
      <formula>AND(AND(($A$1+3)=AN5,AN4&lt;100%),$B$2="DEC")</formula>
    </cfRule>
    <cfRule type="expression" dxfId="2653" priority="277">
      <formula>AND(AND(($A$1+1)=AN5,AN4&lt;100%),$B$2="DEC")</formula>
    </cfRule>
    <cfRule type="expression" dxfId="2652" priority="278">
      <formula>AND(AND(($A$1+3)=AN5,AN4&lt;100%),$B$2="NOV")</formula>
    </cfRule>
    <cfRule type="expression" dxfId="2651" priority="279">
      <formula>AND(AND(($A$1+1)=AN5,AN4&lt;100%),$B$2="NOV")</formula>
    </cfRule>
    <cfRule type="expression" dxfId="2650" priority="280">
      <formula>AND(AND(($A$1+3)=AN5,AN4&lt;100%),$B$2="OCT")</formula>
    </cfRule>
    <cfRule type="expression" dxfId="2649" priority="281">
      <formula>AND(AND(($A$1+1)=AN5,AN4&lt;100%),$B$2="OCT")</formula>
    </cfRule>
    <cfRule type="expression" dxfId="2648" priority="282">
      <formula>AND(AND(($A$1+3)=AN5,AN4&lt;100%),$B$2="SEP")</formula>
    </cfRule>
    <cfRule type="expression" dxfId="2647" priority="283">
      <formula>AND(AND(($A$1+1)=AN5,AN4&lt;100%),$B$2="SEP")</formula>
    </cfRule>
    <cfRule type="expression" dxfId="2646" priority="284">
      <formula>AND(AND(($A$1+3)=AN5,AN4&lt;100%),$B$2="AUG")</formula>
    </cfRule>
    <cfRule type="expression" dxfId="2645" priority="285">
      <formula>AND(AND(($A$1+1)=AN5,AN4&lt;100%),$B$2="AUG")</formula>
    </cfRule>
    <cfRule type="expression" dxfId="2644" priority="286">
      <formula>AND(AND(($A$1+3)=AN5,AN4&lt;100%),$B$2="JUL")</formula>
    </cfRule>
    <cfRule type="expression" dxfId="2643" priority="288">
      <formula>AND(AND(($A$1+1)=AN5,AN4&lt;100%),$B$2="JUL")</formula>
    </cfRule>
    <cfRule type="expression" dxfId="2642" priority="291">
      <formula>AND($A$1=AN5,AN4&lt;100%)</formula>
    </cfRule>
    <cfRule type="expression" dxfId="2641" priority="292">
      <formula>AND($A$1&gt;AN5,AN4&lt;100%)</formula>
    </cfRule>
  </conditionalFormatting>
  <conditionalFormatting sqref="X4 X6 X8 X10 X12 X14 X16 X18 X20 X22 X24 X28 X30 X32 X34 X36 X26:Y27">
    <cfRule type="expression" dxfId="2640" priority="171">
      <formula>AND(AN4=0%,AO4&lt;&gt;"")</formula>
    </cfRule>
  </conditionalFormatting>
  <conditionalFormatting sqref="BW9:BY9">
    <cfRule type="expression" dxfId="2639" priority="19005">
      <formula>#REF!=100%</formula>
    </cfRule>
    <cfRule type="expression" dxfId="2638" priority="19006">
      <formula>#REF!&gt;=75%</formula>
    </cfRule>
    <cfRule type="expression" dxfId="2637" priority="19007">
      <formula>#REF!&gt;=50%</formula>
    </cfRule>
    <cfRule type="expression" dxfId="2636" priority="19008">
      <formula>#REF!&gt;=25%</formula>
    </cfRule>
    <cfRule type="expression" dxfId="2635" priority="19009">
      <formula>#REF!&gt;0%</formula>
    </cfRule>
  </conditionalFormatting>
  <conditionalFormatting sqref="BW4:BY8">
    <cfRule type="expression" dxfId="2634" priority="19051">
      <formula>DP7=100%</formula>
    </cfRule>
    <cfRule type="expression" dxfId="2633" priority="19052">
      <formula>DP7&gt;=75%</formula>
    </cfRule>
    <cfRule type="expression" dxfId="2632" priority="19053">
      <formula>DP7&gt;=50%</formula>
    </cfRule>
    <cfRule type="expression" dxfId="2631" priority="19054">
      <formula>DP7&gt;=25%</formula>
    </cfRule>
    <cfRule type="expression" dxfId="2630" priority="19055">
      <formula>DP7&gt;0%</formula>
    </cfRule>
  </conditionalFormatting>
  <conditionalFormatting sqref="BW10:BY14">
    <cfRule type="expression" dxfId="2629" priority="19056">
      <formula>DP14=100%</formula>
    </cfRule>
    <cfRule type="expression" dxfId="2628" priority="19057">
      <formula>DP14&gt;=75%</formula>
    </cfRule>
    <cfRule type="expression" dxfId="2627" priority="19058">
      <formula>DP14&gt;=50%</formula>
    </cfRule>
    <cfRule type="expression" dxfId="2626" priority="19059">
      <formula>DP14&gt;=25%</formula>
    </cfRule>
    <cfRule type="expression" dxfId="2625" priority="19060">
      <formula>DP14&gt;0%</formula>
    </cfRule>
  </conditionalFormatting>
  <conditionalFormatting sqref="E8:S9">
    <cfRule type="expression" dxfId="2624" priority="165">
      <formula>AND(T9=$A$1,T8=100%)</formula>
    </cfRule>
    <cfRule type="expression" dxfId="2623" priority="166">
      <formula>AND(T9=$A$1,T8&gt;=75%)</formula>
    </cfRule>
    <cfRule type="expression" dxfId="2622" priority="167">
      <formula>AND(T9=$A$1,T8&gt;=50%)</formula>
    </cfRule>
    <cfRule type="expression" dxfId="2621" priority="168">
      <formula>AND(T9=$A$1,T8&gt;=25%)</formula>
    </cfRule>
    <cfRule type="expression" dxfId="2620" priority="169">
      <formula>AND(T9=$A$1,T8&gt;0%)</formula>
    </cfRule>
  </conditionalFormatting>
  <conditionalFormatting sqref="E10:S11">
    <cfRule type="expression" dxfId="2619" priority="160">
      <formula>AND(T11=$A$1,T10=100%)</formula>
    </cfRule>
    <cfRule type="expression" dxfId="2618" priority="161">
      <formula>AND(T11=$A$1,T10&gt;=75%)</formula>
    </cfRule>
    <cfRule type="expression" dxfId="2617" priority="162">
      <formula>AND(T11=$A$1,T10&gt;=50%)</formula>
    </cfRule>
    <cfRule type="expression" dxfId="2616" priority="163">
      <formula>AND(T11=$A$1,T10&gt;=25%)</formula>
    </cfRule>
    <cfRule type="expression" dxfId="2615" priority="164">
      <formula>AND(T11=$A$1,T10&gt;0%)</formula>
    </cfRule>
  </conditionalFormatting>
  <conditionalFormatting sqref="E12:S13">
    <cfRule type="expression" dxfId="2614" priority="155">
      <formula>AND(T13=$A$1,T12=100%)</formula>
    </cfRule>
    <cfRule type="expression" dxfId="2613" priority="156">
      <formula>AND(T13=$A$1,T12&gt;=75%)</formula>
    </cfRule>
    <cfRule type="expression" dxfId="2612" priority="157">
      <formula>AND(T13=$A$1,T12&gt;=50%)</formula>
    </cfRule>
    <cfRule type="expression" dxfId="2611" priority="158">
      <formula>AND(T13=$A$1,T12&gt;=25%)</formula>
    </cfRule>
    <cfRule type="expression" dxfId="2610" priority="159">
      <formula>AND(T13=$A$1,T12&gt;0%)</formula>
    </cfRule>
  </conditionalFormatting>
  <conditionalFormatting sqref="E4:S5">
    <cfRule type="expression" dxfId="2609" priority="150">
      <formula>AND(T5=$A$1,T4=100%)</formula>
    </cfRule>
    <cfRule type="expression" dxfId="2608" priority="151">
      <formula>AND(T5=$A$1,T4&gt;=75%)</formula>
    </cfRule>
    <cfRule type="expression" dxfId="2607" priority="152">
      <formula>AND(T5=$A$1,T4&gt;=50%)</formula>
    </cfRule>
    <cfRule type="expression" dxfId="2606" priority="153">
      <formula>AND(T5=$A$1,T4&gt;=25%)</formula>
    </cfRule>
    <cfRule type="expression" dxfId="2605" priority="154">
      <formula>AND(T5=$A$1,T4&gt;0%)</formula>
    </cfRule>
  </conditionalFormatting>
  <conditionalFormatting sqref="E26:S27">
    <cfRule type="expression" dxfId="2604" priority="120">
      <formula>AND(T27=$B$2,T26=100%)</formula>
    </cfRule>
    <cfRule type="expression" dxfId="2603" priority="121">
      <formula>AND(T27=$B$2,T26&gt;=75%)</formula>
    </cfRule>
    <cfRule type="expression" dxfId="2602" priority="122">
      <formula>AND(T27=$B$2,T26&gt;=50%)</formula>
    </cfRule>
    <cfRule type="expression" dxfId="2601" priority="123">
      <formula>AND(T27=$B$2,T26&gt;=25%)</formula>
    </cfRule>
    <cfRule type="expression" dxfId="2600" priority="124">
      <formula>AND(T27=$B$2,T26&gt;0%)</formula>
    </cfRule>
  </conditionalFormatting>
  <conditionalFormatting sqref="E30:S31">
    <cfRule type="expression" dxfId="2599" priority="115">
      <formula>AND(T31=$B$2,T30=100%)</formula>
    </cfRule>
    <cfRule type="expression" dxfId="2598" priority="116">
      <formula>AND(T31=$B$2,T30&gt;=75%)</formula>
    </cfRule>
    <cfRule type="expression" dxfId="2597" priority="117">
      <formula>AND(T31=$B$2,T30&gt;=50%)</formula>
    </cfRule>
    <cfRule type="expression" dxfId="2596" priority="118">
      <formula>AND(T31=$B$2,T30&gt;=25%)</formula>
    </cfRule>
    <cfRule type="expression" dxfId="2595" priority="119">
      <formula>AND(T31=$B$2,T30&gt;0%)</formula>
    </cfRule>
  </conditionalFormatting>
  <conditionalFormatting sqref="E32:S33">
    <cfRule type="expression" dxfId="2594" priority="110">
      <formula>AND(T33=$B$2,T32=100%)</formula>
    </cfRule>
    <cfRule type="expression" dxfId="2593" priority="111">
      <formula>AND(T33=$B$2,T32&gt;=75%)</formula>
    </cfRule>
    <cfRule type="expression" dxfId="2592" priority="112">
      <formula>AND(T33=$B$2,T32&gt;=50%)</formula>
    </cfRule>
    <cfRule type="expression" dxfId="2591" priority="113">
      <formula>AND(T33=$B$2,T32&gt;=25%)</formula>
    </cfRule>
    <cfRule type="expression" dxfId="2590" priority="114">
      <formula>AND(T33=$B$2,T32&gt;0%)</formula>
    </cfRule>
  </conditionalFormatting>
  <conditionalFormatting sqref="E34:S35">
    <cfRule type="expression" dxfId="2589" priority="105">
      <formula>AND(T35=$B$2,T34=100%)</formula>
    </cfRule>
    <cfRule type="expression" dxfId="2588" priority="106">
      <formula>AND(T35=$B$2,T34&gt;=75%)</formula>
    </cfRule>
    <cfRule type="expression" dxfId="2587" priority="107">
      <formula>AND(T35=$B$2,T34&gt;=50%)</formula>
    </cfRule>
    <cfRule type="expression" dxfId="2586" priority="108">
      <formula>AND(T35=$B$2,T34&gt;=25%)</formula>
    </cfRule>
    <cfRule type="expression" dxfId="2585" priority="109">
      <formula>AND(T35=$B$2,T34&gt;0%)</formula>
    </cfRule>
  </conditionalFormatting>
  <conditionalFormatting sqref="E36:S37">
    <cfRule type="expression" dxfId="2584" priority="100">
      <formula>AND(T37=$B$2,T36=100%)</formula>
    </cfRule>
    <cfRule type="expression" dxfId="2583" priority="101">
      <formula>AND(T37=$B$2,T36&gt;=75%)</formula>
    </cfRule>
    <cfRule type="expression" dxfId="2582" priority="102">
      <formula>AND(T37=$B$2,T36&gt;=50%)</formula>
    </cfRule>
    <cfRule type="expression" dxfId="2581" priority="103">
      <formula>AND(T37=$B$2,T36&gt;=25%)</formula>
    </cfRule>
    <cfRule type="expression" dxfId="2580" priority="104">
      <formula>AND(T37=$B$2,T36&gt;0%)</formula>
    </cfRule>
  </conditionalFormatting>
  <conditionalFormatting sqref="E16:S17">
    <cfRule type="expression" dxfId="2579" priority="95">
      <formula>AND(T17=$U$3,T16=100%)</formula>
    </cfRule>
    <cfRule type="expression" dxfId="2578" priority="96">
      <formula>AND(T17=$U$3,T16&gt;=75%)</formula>
    </cfRule>
    <cfRule type="expression" dxfId="2577" priority="97">
      <formula>AND(T17=$U$3,T16&gt;=50%)</formula>
    </cfRule>
    <cfRule type="expression" dxfId="2576" priority="98">
      <formula>AND(T17=$U$3,T16&gt;=25%)</formula>
    </cfRule>
    <cfRule type="expression" dxfId="2575" priority="99">
      <formula>AND(T17=$U$3,T16&gt;0%)</formula>
    </cfRule>
  </conditionalFormatting>
  <conditionalFormatting sqref="E18:S19">
    <cfRule type="expression" dxfId="2574" priority="90">
      <formula>AND(T19=$U$3,T18=100%)</formula>
    </cfRule>
    <cfRule type="expression" dxfId="2573" priority="91">
      <formula>AND(T19=$U$3,T18&gt;=75%)</formula>
    </cfRule>
    <cfRule type="expression" dxfId="2572" priority="92">
      <formula>AND(T19=$U$3,T18&gt;=50%)</formula>
    </cfRule>
    <cfRule type="expression" dxfId="2571" priority="93">
      <formula>AND(T19=$U$3,T18&gt;=25%)</formula>
    </cfRule>
    <cfRule type="expression" dxfId="2570" priority="94">
      <formula>AND(T19=$U$3,T18&gt;0%)</formula>
    </cfRule>
  </conditionalFormatting>
  <conditionalFormatting sqref="E20:S21">
    <cfRule type="expression" dxfId="2569" priority="85">
      <formula>AND(T21=$U$3,T20=100%)</formula>
    </cfRule>
    <cfRule type="expression" dxfId="2568" priority="86">
      <formula>AND(T21=$U$3,T20&gt;=75%)</formula>
    </cfRule>
    <cfRule type="expression" dxfId="2567" priority="87">
      <formula>AND(T21=$U$3,T20&gt;=50%)</formula>
    </cfRule>
    <cfRule type="expression" dxfId="2566" priority="88">
      <formula>AND(T21=$U$3,T20&gt;=25%)</formula>
    </cfRule>
    <cfRule type="expression" dxfId="2565" priority="89">
      <formula>AND(T21=$U$3,T20&gt;0%)</formula>
    </cfRule>
  </conditionalFormatting>
  <conditionalFormatting sqref="E22:S23">
    <cfRule type="expression" dxfId="2564" priority="80">
      <formula>AND(T23=$U$3,T22=100%)</formula>
    </cfRule>
    <cfRule type="expression" dxfId="2563" priority="81">
      <formula>AND(T23=$U$3,T22&gt;=75%)</formula>
    </cfRule>
    <cfRule type="expression" dxfId="2562" priority="82">
      <formula>AND(T23=$U$3,T22&gt;=50%)</formula>
    </cfRule>
    <cfRule type="expression" dxfId="2561" priority="83">
      <formula>AND(T23=$U$3,T22&gt;=25%)</formula>
    </cfRule>
    <cfRule type="expression" dxfId="2560" priority="84">
      <formula>AND(T23=$U$3,T22&gt;0%)</formula>
    </cfRule>
  </conditionalFormatting>
  <conditionalFormatting sqref="E24:S25">
    <cfRule type="expression" dxfId="2559" priority="75">
      <formula>AND(T25=$U$3,T24=100%)</formula>
    </cfRule>
    <cfRule type="expression" dxfId="2558" priority="76">
      <formula>AND(T25=$U$3,T24&gt;=75%)</formula>
    </cfRule>
    <cfRule type="expression" dxfId="2557" priority="77">
      <formula>AND(T25=$U$3,T24&gt;=50%)</formula>
    </cfRule>
    <cfRule type="expression" dxfId="2556" priority="78">
      <formula>AND(T25=$U$3,T24&gt;=25%)</formula>
    </cfRule>
    <cfRule type="expression" dxfId="2555" priority="79">
      <formula>AND(T25=$U$3,T24&gt;0%)</formula>
    </cfRule>
  </conditionalFormatting>
  <conditionalFormatting sqref="E14:S15">
    <cfRule type="expression" dxfId="2554" priority="70">
      <formula>AND(T15=$U$3,T14=100%)</formula>
    </cfRule>
    <cfRule type="expression" dxfId="2553" priority="71">
      <formula>AND(T15=$U$3,T14&gt;=75%)</formula>
    </cfRule>
    <cfRule type="expression" dxfId="2552" priority="72">
      <formula>AND(T15=$U$3,T14&gt;=50%)</formula>
    </cfRule>
    <cfRule type="expression" dxfId="2551" priority="73">
      <formula>AND(T15=$U$3,T14&gt;=25%)</formula>
    </cfRule>
    <cfRule type="expression" dxfId="2550" priority="74">
      <formula>AND(T15=$U$3,T14&gt;0%)</formula>
    </cfRule>
  </conditionalFormatting>
  <conditionalFormatting sqref="BV25">
    <cfRule type="expression" dxfId="2549" priority="19743">
      <formula>CL26=100%</formula>
    </cfRule>
    <cfRule type="expression" dxfId="2548" priority="19744">
      <formula>CL26&gt;=75%</formula>
    </cfRule>
    <cfRule type="expression" dxfId="2547" priority="19745">
      <formula>CL26&gt;=50%</formula>
    </cfRule>
    <cfRule type="expression" dxfId="2546" priority="19746">
      <formula>CL26&gt;=25%</formula>
    </cfRule>
    <cfRule type="expression" dxfId="2545" priority="19747">
      <formula>CL26&gt;0%</formula>
    </cfRule>
  </conditionalFormatting>
  <conditionalFormatting sqref="BQ24:BU27 BV26:BV27 BV24 BW24:BY27 BQ22:BY23 BQ28:BY35">
    <cfRule type="expression" dxfId="2544" priority="19778">
      <formula>CA23=100%</formula>
    </cfRule>
    <cfRule type="expression" dxfId="2543" priority="19779">
      <formula>CA23&gt;=75%</formula>
    </cfRule>
    <cfRule type="expression" dxfId="2542" priority="19780">
      <formula>CA23&gt;=50%</formula>
    </cfRule>
    <cfRule type="expression" dxfId="2541" priority="19781">
      <formula>CA23&gt;=25%</formula>
    </cfRule>
    <cfRule type="expression" dxfId="2540" priority="19782">
      <formula>CA23&gt;0%</formula>
    </cfRule>
  </conditionalFormatting>
  <conditionalFormatting sqref="AA20:AM20">
    <cfRule type="expression" dxfId="2539" priority="19841">
      <formula>#REF!=100%</formula>
    </cfRule>
    <cfRule type="expression" dxfId="2538" priority="19842">
      <formula>#REF!&gt;=75%</formula>
    </cfRule>
    <cfRule type="expression" dxfId="2537" priority="19843">
      <formula>#REF!&gt;=50%</formula>
    </cfRule>
    <cfRule type="expression" dxfId="2536" priority="19844">
      <formula>#REF!&gt;=25%</formula>
    </cfRule>
    <cfRule type="expression" dxfId="2535" priority="19845">
      <formula>#REF!&gt;0%</formula>
    </cfRule>
  </conditionalFormatting>
  <conditionalFormatting sqref="AA21:AM25">
    <cfRule type="expression" dxfId="2534" priority="19846">
      <formula>AQ20=100%</formula>
    </cfRule>
    <cfRule type="expression" dxfId="2533" priority="19847">
      <formula>AQ20&gt;=75%</formula>
    </cfRule>
    <cfRule type="expression" dxfId="2532" priority="19848">
      <formula>AQ20&gt;=50%</formula>
    </cfRule>
    <cfRule type="expression" dxfId="2531" priority="19849">
      <formula>AQ20&gt;=25%</formula>
    </cfRule>
    <cfRule type="expression" dxfId="2530" priority="19850">
      <formula>AQ20&gt;0%</formula>
    </cfRule>
  </conditionalFormatting>
  <conditionalFormatting sqref="AA26:AM36">
    <cfRule type="expression" dxfId="2529" priority="19851">
      <formula>AQ25=100%</formula>
    </cfRule>
    <cfRule type="expression" dxfId="2528" priority="19852">
      <formula>AQ25&gt;=75%</formula>
    </cfRule>
    <cfRule type="expression" dxfId="2527" priority="19853">
      <formula>AQ25&gt;=50%</formula>
    </cfRule>
    <cfRule type="expression" dxfId="2526" priority="19854">
      <formula>AQ25&gt;=25%</formula>
    </cfRule>
    <cfRule type="expression" dxfId="2525" priority="19855">
      <formula>AQ25&gt;0%</formula>
    </cfRule>
  </conditionalFormatting>
  <conditionalFormatting sqref="AA26:AM27">
    <cfRule type="expression" dxfId="2524" priority="19881">
      <formula>AND(AQ25=0%,AR25&lt;&gt;"")</formula>
    </cfRule>
  </conditionalFormatting>
  <conditionalFormatting sqref="Z26:Z27">
    <cfRule type="expression" dxfId="2523" priority="19882">
      <formula>AND(AP26=0%,AQ25&lt;&gt;"")</formula>
    </cfRule>
  </conditionalFormatting>
  <conditionalFormatting sqref="AR36:BA37">
    <cfRule type="expression" dxfId="2522" priority="60">
      <formula>BB36=100%</formula>
    </cfRule>
    <cfRule type="expression" dxfId="2521" priority="61">
      <formula>BB36&gt;=75%</formula>
    </cfRule>
    <cfRule type="expression" dxfId="2520" priority="62">
      <formula>BB36&gt;=50%</formula>
    </cfRule>
    <cfRule type="expression" dxfId="2519" priority="63">
      <formula>BB36&gt;=25%</formula>
    </cfRule>
    <cfRule type="expression" dxfId="2518" priority="64">
      <formula>BB36&gt;0%</formula>
    </cfRule>
  </conditionalFormatting>
  <conditionalFormatting sqref="BD36:BM37">
    <cfRule type="expression" dxfId="2517" priority="55">
      <formula>BN36=100%</formula>
    </cfRule>
    <cfRule type="expression" dxfId="2516" priority="56">
      <formula>BN36&gt;=75%</formula>
    </cfRule>
    <cfRule type="expression" dxfId="2515" priority="57">
      <formula>BN36&gt;=50%</formula>
    </cfRule>
    <cfRule type="expression" dxfId="2514" priority="58">
      <formula>BN36&gt;=25%</formula>
    </cfRule>
    <cfRule type="expression" dxfId="2513" priority="59">
      <formula>BN36&gt;0%</formula>
    </cfRule>
  </conditionalFormatting>
  <conditionalFormatting sqref="BQ36:BY37">
    <cfRule type="expression" dxfId="2512" priority="65">
      <formula>CA37=100%</formula>
    </cfRule>
    <cfRule type="expression" dxfId="2511" priority="66">
      <formula>CA37&gt;=75%</formula>
    </cfRule>
    <cfRule type="expression" dxfId="2510" priority="67">
      <formula>CA37&gt;=50%</formula>
    </cfRule>
    <cfRule type="expression" dxfId="2509" priority="68">
      <formula>CA37&gt;=25%</formula>
    </cfRule>
    <cfRule type="expression" dxfId="2508" priority="69">
      <formula>CA37&gt;0%</formula>
    </cfRule>
  </conditionalFormatting>
  <conditionalFormatting sqref="K82:S83">
    <cfRule type="expression" dxfId="2507" priority="50">
      <formula>AA82=100%</formula>
    </cfRule>
  </conditionalFormatting>
  <conditionalFormatting sqref="K84:S109">
    <cfRule type="expression" dxfId="2506" priority="49">
      <formula>AA84=100%</formula>
    </cfRule>
  </conditionalFormatting>
  <conditionalFormatting sqref="E82:J83">
    <cfRule type="expression" dxfId="2505" priority="51">
      <formula>T82=100%</formula>
    </cfRule>
  </conditionalFormatting>
  <conditionalFormatting sqref="E84:J109">
    <cfRule type="expression" dxfId="2504" priority="52">
      <formula>T84=100%</formula>
    </cfRule>
  </conditionalFormatting>
  <conditionalFormatting sqref="E110:S111">
    <cfRule type="expression" dxfId="2503" priority="46">
      <formula>T110=100%</formula>
    </cfRule>
  </conditionalFormatting>
  <conditionalFormatting sqref="BP84:BY85">
    <cfRule type="expression" dxfId="2502" priority="31">
      <formula>BZ84=100%</formula>
    </cfRule>
  </conditionalFormatting>
  <conditionalFormatting sqref="BP86:BY111">
    <cfRule type="expression" dxfId="2501" priority="30">
      <formula>BZ86=100%</formula>
    </cfRule>
  </conditionalFormatting>
  <conditionalFormatting sqref="BP82:BY83">
    <cfRule type="expression" dxfId="2500" priority="25">
      <formula>BZ82=100%</formula>
    </cfRule>
    <cfRule type="expression" dxfId="2499" priority="26">
      <formula>BZ82&gt;=75%</formula>
    </cfRule>
    <cfRule type="expression" dxfId="2498" priority="27">
      <formula>BZ82&gt;=50%</formula>
    </cfRule>
    <cfRule type="expression" dxfId="2497" priority="28">
      <formula>BZ82&gt;=25%</formula>
    </cfRule>
    <cfRule type="expression" dxfId="2496" priority="29">
      <formula>BZ82&gt;0%</formula>
    </cfRule>
  </conditionalFormatting>
  <dataValidations count="3">
    <dataValidation allowBlank="1" showInputMessage="1" showErrorMessage="1" promptTitle="INPUT" prompt="Enter the skill title here." sqref="AQ2:AQ3 BC2:BC3 BO2:BO3 AQ20:AQ21 BC20:BC21 BO20:BO21" xr:uid="{2CA55A3B-05C0-4BAA-A0E7-FE5D296CDA7B}"/>
    <dataValidation allowBlank="1" showInputMessage="1" showErrorMessage="1" promptTitle="&lt;" prompt="Enter the skill title in the cell to the left." sqref="AR2:BA3 BD2:BM3 BP2:BY3 AR20:BA21 BD20:BM21 BP20:BY21" xr:uid="{615AFD46-007C-47A3-B3AD-CC2BD4E9B427}"/>
    <dataValidation allowBlank="1" showInputMessage="1" showErrorMessage="1" promptTitle=" MISSIONS" prompt="This is the TO-DO LIST and ACTION LIST_x000a__x000a_Here you can:_x000a_- input ACTIONS to COMPLETE_x000a_- enter DEADLINES and PROGRESS_x000a_- add NOTES and USEFUL INFO_x000a__x000a_Click on individual cells for specific information and instructions_x000a__x000a__x000a_" sqref="CA1" xr:uid="{43111CA3-A35E-4DB4-B821-4026C1C98D2A}"/>
  </dataValidations>
  <printOptions horizontalCentered="1" verticalCentered="1" gridLines="1"/>
  <pageMargins left="0.39370078740157483" right="0.39370078740157483" top="0.39370078740157483" bottom="0.39370078740157483" header="0" footer="0"/>
  <pageSetup paperSize="9" scale="50" fitToWidth="0" fitToHeight="0" orientation="landscape" r:id="rId1"/>
  <headerFooter>
    <oddHeader>&amp;C&amp;"Lucida Console,Bold"GAMEPLAN</oddHeader>
  </headerFooter>
  <drawing r:id="rId2"/>
  <extLst>
    <ext xmlns:x14="http://schemas.microsoft.com/office/spreadsheetml/2009/9/main" uri="{78C0D931-6437-407d-A8EE-F0AAD7539E65}">
      <x14:conditionalFormattings>
        <x14:conditionalFormatting xmlns:xm="http://schemas.microsoft.com/office/excel/2006/main">
          <x14:cfRule type="expression" priority="212" id="{43FFAB67-5FB3-48FB-A741-038D91CE6522}">
            <xm:f>PLANS!$F$3="JUNE"</xm:f>
            <x14:dxf>
              <fill>
                <patternFill>
                  <bgColor rgb="FFFFC000"/>
                </patternFill>
              </fill>
            </x14:dxf>
          </x14:cfRule>
          <x14:cfRule type="expression" priority="213" id="{389E1C95-6331-408E-9BE8-3B70751B8851}">
            <xm:f>PLANS!$F$3="MAY"</xm:f>
            <x14:dxf>
              <fill>
                <patternFill>
                  <bgColor rgb="FFEBE600"/>
                </patternFill>
              </fill>
            </x14:dxf>
          </x14:cfRule>
          <x14:cfRule type="expression" priority="214" id="{4DA8FA44-B913-4778-AFE5-84B2FE89C21E}">
            <xm:f>PLANS!$F$3="APRIL"</xm:f>
            <x14:dxf>
              <fill>
                <patternFill>
                  <bgColor rgb="FF92D050"/>
                </patternFill>
              </fill>
            </x14:dxf>
          </x14:cfRule>
          <x14:cfRule type="expression" priority="215" id="{341BD59C-7F10-4270-AC78-9ADB69A6162D}">
            <xm:f>PLANS!$F$3="MARCH"</xm:f>
            <x14:dxf>
              <fill>
                <patternFill>
                  <bgColor rgb="FF00B050"/>
                </patternFill>
              </fill>
            </x14:dxf>
          </x14:cfRule>
          <x14:cfRule type="expression" priority="216" id="{840A6589-9C6C-48FA-A549-0732A681972E}">
            <xm:f>PLANS!$F$3="FEBRUARY"</xm:f>
            <x14:dxf>
              <fill>
                <patternFill>
                  <bgColor rgb="FF00B0F0"/>
                </patternFill>
              </fill>
            </x14:dxf>
          </x14:cfRule>
          <x14:cfRule type="expression" priority="217" id="{75B66E91-D849-445A-B802-92B11BA5EE16}">
            <xm:f>PLANS!$F$3="JANUARY"</xm:f>
            <x14:dxf>
              <fill>
                <patternFill>
                  <bgColor rgb="FF0070C0"/>
                </patternFill>
              </fill>
            </x14:dxf>
          </x14:cfRule>
          <x14:cfRule type="expression" priority="218" id="{2AD161E6-3A72-4CEB-96D1-899AB4A1E4B3}">
            <xm:f>PLANS!$F$3="DECEMBER"</xm:f>
            <x14:dxf>
              <fill>
                <patternFill>
                  <bgColor rgb="FF6600CC"/>
                </patternFill>
              </fill>
            </x14:dxf>
          </x14:cfRule>
          <x14:cfRule type="expression" priority="219" id="{0567C93D-4834-4299-B637-B6A0B405F325}">
            <xm:f>PLANS!$F$3="NOVEMBER"</xm:f>
            <x14:dxf>
              <fill>
                <patternFill>
                  <bgColor rgb="FF9900CC"/>
                </patternFill>
              </fill>
            </x14:dxf>
          </x14:cfRule>
          <x14:cfRule type="expression" priority="220" id="{E2FCEBE1-E563-4D34-B8C0-6C9241B7AF95}">
            <xm:f>PLANS!$F$3="OCTOBER"</xm:f>
            <x14:dxf>
              <fill>
                <patternFill>
                  <bgColor rgb="FFFF00FF"/>
                </patternFill>
              </fill>
            </x14:dxf>
          </x14:cfRule>
          <x14:cfRule type="expression" priority="221" id="{D998EC04-B9AC-412B-98A1-DBE93009E372}">
            <xm:f>PLANS!$F$3="SEPTEMBER"</xm:f>
            <x14:dxf>
              <fill>
                <patternFill>
                  <bgColor rgb="FFFF0000"/>
                </patternFill>
              </fill>
            </x14:dxf>
          </x14:cfRule>
          <x14:cfRule type="expression" priority="222" id="{D027FF7A-F555-4803-AE1B-E7CE7DCB32B1}">
            <xm:f>PLANS!$F$3="AUGUST"</xm:f>
            <x14:dxf>
              <fill>
                <patternFill>
                  <bgColor rgb="FFC00000"/>
                </patternFill>
              </fill>
            </x14:dxf>
          </x14:cfRule>
          <x14:cfRule type="expression" priority="223" id="{32F9B37E-6C4E-4454-9A71-88907442C496}">
            <xm:f>PLANS!$F$3="JULY"</xm:f>
            <x14:dxf>
              <fill>
                <patternFill>
                  <bgColor rgb="FFFF6600"/>
                </patternFill>
              </fill>
            </x14:dxf>
          </x14:cfRule>
          <xm:sqref>W44</xm:sqref>
        </x14:conditionalFormatting>
        <x14:conditionalFormatting xmlns:xm="http://schemas.microsoft.com/office/excel/2006/main">
          <x14:cfRule type="expression" priority="200" id="{C4629046-B189-4F80-9586-814ACE29D8B4}">
            <xm:f>PLANS!$F$3="JUNE"</xm:f>
            <x14:dxf>
              <fill>
                <patternFill>
                  <bgColor rgb="FFFFC000"/>
                </patternFill>
              </fill>
            </x14:dxf>
          </x14:cfRule>
          <x14:cfRule type="expression" priority="201" id="{1A2A999A-94FB-4103-9969-008FAFEC7A8F}">
            <xm:f>PLANS!$F$3="MAY"</xm:f>
            <x14:dxf>
              <fill>
                <patternFill>
                  <bgColor rgb="FFEBE600"/>
                </patternFill>
              </fill>
            </x14:dxf>
          </x14:cfRule>
          <x14:cfRule type="expression" priority="202" id="{DED2A136-59B9-4497-B3F4-49F60AA27F24}">
            <xm:f>PLANS!$F$3="APRIL"</xm:f>
            <x14:dxf>
              <fill>
                <patternFill>
                  <bgColor rgb="FF92D050"/>
                </patternFill>
              </fill>
            </x14:dxf>
          </x14:cfRule>
          <x14:cfRule type="expression" priority="203" id="{297DD067-0705-4C21-B37B-D59865C1A08E}">
            <xm:f>PLANS!$F$3="MARCH"</xm:f>
            <x14:dxf>
              <fill>
                <patternFill>
                  <bgColor rgb="FF00B050"/>
                </patternFill>
              </fill>
            </x14:dxf>
          </x14:cfRule>
          <x14:cfRule type="expression" priority="204" id="{CB6EC595-A80E-4CC0-AEFE-54658C21D7C2}">
            <xm:f>PLANS!$F$3="FEBRUARY"</xm:f>
            <x14:dxf>
              <fill>
                <patternFill>
                  <bgColor rgb="FF00B0F0"/>
                </patternFill>
              </fill>
            </x14:dxf>
          </x14:cfRule>
          <x14:cfRule type="expression" priority="205" id="{1071E5D3-5288-42F9-8B19-4E1943FC54DE}">
            <xm:f>PLANS!$F$3="JANUARY"</xm:f>
            <x14:dxf>
              <fill>
                <patternFill>
                  <bgColor rgb="FF0070C0"/>
                </patternFill>
              </fill>
            </x14:dxf>
          </x14:cfRule>
          <x14:cfRule type="expression" priority="206" id="{06EDF93A-8E80-46E6-9F13-98C75AD3436D}">
            <xm:f>PLANS!$F$3="DECEMBER"</xm:f>
            <x14:dxf>
              <fill>
                <patternFill>
                  <bgColor rgb="FF6600CC"/>
                </patternFill>
              </fill>
            </x14:dxf>
          </x14:cfRule>
          <x14:cfRule type="expression" priority="207" id="{601C8D6B-A2FC-43AB-8DE1-129E5A06FF61}">
            <xm:f>PLANS!$F$3="NOVEMBER"</xm:f>
            <x14:dxf>
              <fill>
                <patternFill>
                  <bgColor rgb="FF9900CC"/>
                </patternFill>
              </fill>
            </x14:dxf>
          </x14:cfRule>
          <x14:cfRule type="expression" priority="208" id="{66D17F07-0C01-4A22-9D1D-484F2319309C}">
            <xm:f>PLANS!$F$3="OCTOBER"</xm:f>
            <x14:dxf>
              <fill>
                <patternFill>
                  <bgColor rgb="FFFF00FF"/>
                </patternFill>
              </fill>
            </x14:dxf>
          </x14:cfRule>
          <x14:cfRule type="expression" priority="209" id="{5C0059D7-3A5E-4853-85BB-4378A1C9574D}">
            <xm:f>PLANS!$F$3="SEPTEMBER"</xm:f>
            <x14:dxf>
              <fill>
                <patternFill>
                  <bgColor rgb="FFFF0000"/>
                </patternFill>
              </fill>
            </x14:dxf>
          </x14:cfRule>
          <x14:cfRule type="expression" priority="210" id="{A3BBBF43-96E5-4DC8-839F-253B2FC0663E}">
            <xm:f>PLANS!$F$3="AUGUST"</xm:f>
            <x14:dxf>
              <fill>
                <patternFill>
                  <bgColor rgb="FFC00000"/>
                </patternFill>
              </fill>
            </x14:dxf>
          </x14:cfRule>
          <x14:cfRule type="expression" priority="211" id="{2280F7BA-0F4B-4469-9FB9-30DA3041FE0D}">
            <xm:f>PLANS!$F$3="JULY"</xm:f>
            <x14:dxf>
              <fill>
                <patternFill>
                  <bgColor rgb="FFFF6600"/>
                </patternFill>
              </fill>
            </x14:dxf>
          </x14:cfRule>
          <xm:sqref>W47</xm:sqref>
        </x14:conditionalFormatting>
        <x14:conditionalFormatting xmlns:xm="http://schemas.microsoft.com/office/excel/2006/main">
          <x14:cfRule type="expression" priority="1" id="{F3984FA7-4F3C-4771-9B32-8A9CB4469197}">
            <xm:f>PLANS!$F$3="JUNE"</xm:f>
            <x14:dxf>
              <fill>
                <patternFill>
                  <bgColor rgb="FFFFC000"/>
                </patternFill>
              </fill>
            </x14:dxf>
          </x14:cfRule>
          <x14:cfRule type="expression" priority="2" id="{8CC6BAA9-BD47-4129-8D21-3EAB31E4830A}">
            <xm:f>PLANS!$F$3="MAY"</xm:f>
            <x14:dxf>
              <fill>
                <patternFill>
                  <bgColor rgb="FFEBE600"/>
                </patternFill>
              </fill>
            </x14:dxf>
          </x14:cfRule>
          <x14:cfRule type="expression" priority="3" id="{CFFEACB5-35A3-4306-A774-13FE7636E065}">
            <xm:f>PLANS!$F$3="APRIL"</xm:f>
            <x14:dxf>
              <fill>
                <patternFill>
                  <bgColor rgb="FF92D050"/>
                </patternFill>
              </fill>
            </x14:dxf>
          </x14:cfRule>
          <x14:cfRule type="expression" priority="4" id="{734259F0-ECA0-47C3-89F1-69C3015490DA}">
            <xm:f>PLANS!$F$3="MARCH"</xm:f>
            <x14:dxf>
              <fill>
                <patternFill>
                  <bgColor rgb="FF00B050"/>
                </patternFill>
              </fill>
            </x14:dxf>
          </x14:cfRule>
          <x14:cfRule type="expression" priority="5" id="{5D3FD774-39EF-468E-9B4D-67AF89172F46}">
            <xm:f>PLANS!$F$3="FEBRUARY"</xm:f>
            <x14:dxf>
              <fill>
                <patternFill>
                  <bgColor rgb="FF00B0F0"/>
                </patternFill>
              </fill>
            </x14:dxf>
          </x14:cfRule>
          <x14:cfRule type="expression" priority="6" id="{A7D01D8F-C4B8-4703-A063-F8030C83B22A}">
            <xm:f>PLANS!$F$3="JANUARY"</xm:f>
            <x14:dxf>
              <fill>
                <patternFill>
                  <bgColor rgb="FF0070C0"/>
                </patternFill>
              </fill>
            </x14:dxf>
          </x14:cfRule>
          <x14:cfRule type="expression" priority="7" id="{DBD38841-4E98-4DCC-A0AD-D23F178ED2ED}">
            <xm:f>PLANS!$F$3="DECEMBER"</xm:f>
            <x14:dxf>
              <fill>
                <patternFill>
                  <bgColor rgb="FF6600CC"/>
                </patternFill>
              </fill>
            </x14:dxf>
          </x14:cfRule>
          <x14:cfRule type="expression" priority="8" id="{DD759912-8A9D-4C10-ACD5-0520E0A0ABB5}">
            <xm:f>PLANS!$F$3="NOVEMBER"</xm:f>
            <x14:dxf>
              <fill>
                <patternFill>
                  <bgColor rgb="FF9900CC"/>
                </patternFill>
              </fill>
            </x14:dxf>
          </x14:cfRule>
          <x14:cfRule type="expression" priority="9" id="{ADD24AAD-00C5-4ACE-85EF-5D47971E0CF7}">
            <xm:f>PLANS!$F$3="OCTOBER"</xm:f>
            <x14:dxf>
              <fill>
                <patternFill>
                  <bgColor rgb="FFFF00FF"/>
                </patternFill>
              </fill>
            </x14:dxf>
          </x14:cfRule>
          <x14:cfRule type="expression" priority="10" id="{E6FB50DA-8111-482E-9157-C5BE8EB6D1CE}">
            <xm:f>PLANS!$F$3="SEPTEMBER"</xm:f>
            <x14:dxf>
              <fill>
                <patternFill>
                  <bgColor rgb="FFFF0000"/>
                </patternFill>
              </fill>
            </x14:dxf>
          </x14:cfRule>
          <x14:cfRule type="expression" priority="11" id="{541C5BE4-EAB7-4C35-8029-AF5627B56806}">
            <xm:f>PLANS!$F$3="AUGUST"</xm:f>
            <x14:dxf>
              <fill>
                <patternFill>
                  <bgColor rgb="FFC00000"/>
                </patternFill>
              </fill>
            </x14:dxf>
          </x14:cfRule>
          <x14:cfRule type="expression" priority="12" id="{FE3EBC4B-C065-42EE-B2FD-5242D27148C6}">
            <xm:f>PLANS!$F$3="JULY"</xm:f>
            <x14:dxf>
              <fill>
                <patternFill>
                  <bgColor rgb="FFFF6600"/>
                </patternFill>
              </fill>
            </x14:dxf>
          </x14:cfRule>
          <xm:sqref>W50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E38B4-A846-4A59-94FA-7D259B4628FC}">
  <sheetPr codeName="Sheet5"/>
  <dimension ref="A1:DS146"/>
  <sheetViews>
    <sheetView showGridLines="0" showRowColHeaders="0" zoomScaleNormal="100" workbookViewId="0">
      <selection activeCell="CA1" sqref="CA1"/>
    </sheetView>
  </sheetViews>
  <sheetFormatPr defaultColWidth="3.42578125" defaultRowHeight="17.100000000000001" customHeight="1" x14ac:dyDescent="0.15"/>
  <cols>
    <col min="1" max="3" width="3.42578125" style="1" customWidth="1"/>
    <col min="4" max="6" width="3.42578125" style="1"/>
    <col min="7" max="11" width="3.42578125" style="1" customWidth="1"/>
    <col min="12" max="13" width="3.42578125" style="1"/>
    <col min="14" max="66" width="3.42578125" style="1" customWidth="1"/>
    <col min="67" max="16384" width="3.42578125" style="1"/>
  </cols>
  <sheetData>
    <row r="1" spans="1:96" ht="17.100000000000001" customHeight="1" thickTop="1" x14ac:dyDescent="0.15">
      <c r="A1" s="11"/>
      <c r="B1" s="12"/>
      <c r="C1" s="868"/>
      <c r="D1" s="12"/>
      <c r="E1" s="12"/>
      <c r="F1" s="12"/>
      <c r="G1" s="869"/>
      <c r="H1" s="12"/>
      <c r="I1" s="12"/>
      <c r="J1" s="12"/>
      <c r="K1" s="12"/>
      <c r="L1" s="12"/>
      <c r="M1" s="12"/>
      <c r="N1" s="60">
        <f ca="1">PLANS!$A$1</f>
        <v>32</v>
      </c>
      <c r="O1" s="60">
        <f>PLANS!$B$1</f>
        <v>1</v>
      </c>
      <c r="P1" s="257"/>
      <c r="Q1" s="12"/>
      <c r="R1" s="12"/>
      <c r="S1" s="12"/>
      <c r="T1" s="12"/>
      <c r="U1" s="12"/>
      <c r="V1" s="12"/>
      <c r="W1" s="12"/>
      <c r="X1" s="12"/>
      <c r="Y1" s="12"/>
      <c r="Z1" s="3"/>
      <c r="AA1" s="3"/>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3"/>
      <c r="BD1" s="3"/>
      <c r="BE1" s="12"/>
      <c r="BF1" s="12"/>
      <c r="BG1" s="12"/>
      <c r="BH1" s="12"/>
      <c r="BI1" s="12"/>
      <c r="BJ1" s="12"/>
      <c r="BK1" s="12"/>
      <c r="BL1" s="12"/>
      <c r="BM1" s="870">
        <f>SUM(OBJECTIVES!$AU$27:$AV$36)</f>
        <v>0</v>
      </c>
      <c r="BN1" s="870">
        <f>SUM(OBJECTIVES!$AD$27:$AD$35,OBJECTIVES!$BN$27:$BN$35)</f>
        <v>0</v>
      </c>
      <c r="BO1" s="12"/>
      <c r="BP1" s="12"/>
      <c r="BQ1" s="12"/>
      <c r="BR1" s="12"/>
      <c r="BS1" s="12"/>
      <c r="BT1" s="12"/>
      <c r="BU1" s="12"/>
      <c r="BV1" s="12"/>
      <c r="BW1" s="12"/>
      <c r="BX1" s="12"/>
      <c r="BY1" s="12"/>
      <c r="BZ1" s="12"/>
      <c r="CA1" s="2146" t="s">
        <v>1548</v>
      </c>
    </row>
    <row r="2" spans="1:96" ht="17.100000000000001" customHeight="1" thickBot="1" x14ac:dyDescent="0.25">
      <c r="A2" s="13"/>
      <c r="B2" s="2600" t="s">
        <v>139</v>
      </c>
      <c r="C2" s="2601"/>
      <c r="D2" s="2601"/>
      <c r="E2" s="2601"/>
      <c r="F2" s="2602" t="str">
        <f ca="1">_xlfn.IFS(
$N$1=1,SUM($C$33:$K$33),
$N$1=2,SUM($C$32:$K$32),
$N$1=3,SUM($C$31:$K$31),
$N$1=4,SUM($C$30:$K$30),
$N$1=5,SUM($C$29:$K$29),
$N$1=6,SUM($C$28:$K$28),
$N$1=7,SUM($C$27:$K$27),
$N$1=8,SUM($C$26:$K$26),
$N$1=9,SUM($C$25:$K$25),
$N$1=10,SUM($C$24:$K$24),
$N$1=11,SUM($C$23:$K$23),
$N$1=12,SUM($C$22:$K$22),
$N$1=13,SUM($C$21:$K$21),
$N$1=14,SUM($C$20:$K$20),
$N$1=15,SUM($C$19:$K$19),
$N$1=16,SUM($C$18:$K$18),
$N$1=17,SUM($C$17:$K$17),
$N$1=18,SUM($C$16:$K$16),
$N$1=19,SUM($C$15:$K$15),
$N$1=20,SUM($C$14:$K$14),
$N$1=21,SUM($C$13:$K$13),
$N$1=22,SUM($C$12:$K$12),
$N$1=23,SUM($C$11:$K$11),
$N$1=24,SUM($C$10:$K$10),
$N$1=25,SUM($C$9:$K$9),
$N$1=26,SUM($C$8:$K$8),
$N$1=27,SUM($C$7:$K$7),
$N$1=28,SUM($C$6:$K$6),
$N$1=29,SUM($C$5:$K$5),
$N$1=30,SUM($C$4:$K$4),
$N$1=31,SUM($C$3:$K$3),
$N$1=32," "
)</f>
        <v xml:space="preserve"> </v>
      </c>
      <c r="G2" s="2602"/>
      <c r="H2" s="871">
        <f>IF(SUM($C$37:$K$37)&gt;1,AVERAGEIF(A3:A33,"&lt;&gt;0"),0)</f>
        <v>0</v>
      </c>
      <c r="I2" s="872" t="s">
        <v>140</v>
      </c>
      <c r="J2" s="871">
        <f>MAX(A3:A33)</f>
        <v>0</v>
      </c>
      <c r="K2" s="873" t="s">
        <v>141</v>
      </c>
      <c r="L2" s="874"/>
      <c r="M2" s="3"/>
      <c r="N2" s="875">
        <v>23</v>
      </c>
      <c r="O2" s="875">
        <v>22</v>
      </c>
      <c r="P2" s="875">
        <v>21</v>
      </c>
      <c r="Q2" s="875">
        <v>20</v>
      </c>
      <c r="R2" s="875">
        <v>19</v>
      </c>
      <c r="S2" s="875">
        <v>18</v>
      </c>
      <c r="T2" s="875">
        <v>17</v>
      </c>
      <c r="U2" s="875">
        <v>16</v>
      </c>
      <c r="V2" s="875">
        <v>15</v>
      </c>
      <c r="W2" s="875">
        <v>14</v>
      </c>
      <c r="X2" s="875">
        <v>13</v>
      </c>
      <c r="Y2" s="875">
        <v>12</v>
      </c>
      <c r="Z2" s="875">
        <v>11</v>
      </c>
      <c r="AA2" s="875">
        <v>10</v>
      </c>
      <c r="AB2" s="875">
        <v>9</v>
      </c>
      <c r="AC2" s="875">
        <v>8</v>
      </c>
      <c r="AD2" s="875">
        <v>7</v>
      </c>
      <c r="AE2" s="875">
        <v>6</v>
      </c>
      <c r="AF2" s="875">
        <v>5</v>
      </c>
      <c r="AG2" s="875">
        <v>4</v>
      </c>
      <c r="AH2" s="875">
        <v>3</v>
      </c>
      <c r="AI2" s="875">
        <v>2</v>
      </c>
      <c r="AJ2" s="875">
        <v>1</v>
      </c>
      <c r="AK2" s="2595" t="s">
        <v>1328</v>
      </c>
      <c r="AL2" s="2595"/>
      <c r="AM2" s="2595"/>
      <c r="AN2" s="2595"/>
      <c r="AO2" s="2595"/>
      <c r="AP2" s="2595"/>
      <c r="AQ2" s="2595"/>
      <c r="AR2" s="875">
        <v>1</v>
      </c>
      <c r="AS2" s="875">
        <v>2</v>
      </c>
      <c r="AT2" s="875">
        <v>3</v>
      </c>
      <c r="AU2" s="875">
        <v>4</v>
      </c>
      <c r="AV2" s="875">
        <v>5</v>
      </c>
      <c r="AW2" s="875">
        <v>6</v>
      </c>
      <c r="AX2" s="875">
        <v>7</v>
      </c>
      <c r="AY2" s="875">
        <v>8</v>
      </c>
      <c r="AZ2" s="875">
        <v>9</v>
      </c>
      <c r="BA2" s="875">
        <v>10</v>
      </c>
      <c r="BB2" s="875">
        <v>11</v>
      </c>
      <c r="BC2" s="875">
        <v>12</v>
      </c>
      <c r="BD2" s="875">
        <v>13</v>
      </c>
      <c r="BE2" s="875">
        <v>14</v>
      </c>
      <c r="BF2" s="875">
        <v>15</v>
      </c>
      <c r="BG2" s="875">
        <v>16</v>
      </c>
      <c r="BH2" s="875">
        <v>17</v>
      </c>
      <c r="BI2" s="875">
        <v>18</v>
      </c>
      <c r="BJ2" s="875">
        <v>19</v>
      </c>
      <c r="BK2" s="875">
        <v>20</v>
      </c>
      <c r="BL2" s="875">
        <v>21</v>
      </c>
      <c r="BM2" s="875">
        <v>22</v>
      </c>
      <c r="BN2" s="875">
        <v>23</v>
      </c>
      <c r="BO2" s="3"/>
      <c r="BP2" s="877"/>
      <c r="BQ2" s="878" t="s">
        <v>141</v>
      </c>
      <c r="BR2" s="879">
        <f>MAX(CA3:CA33)</f>
        <v>0</v>
      </c>
      <c r="BS2" s="872" t="s">
        <v>140</v>
      </c>
      <c r="BT2" s="879">
        <f>IF(SUM($BQ$37:$BY$37)&gt;1,AVERAGEIF(CA3:CA33,"&lt;&gt;0"),0)</f>
        <v>0</v>
      </c>
      <c r="BU2" s="2603" t="str">
        <f ca="1">_xlfn.IFS(
$N$1=1,SUM(BQ33:BY33),
$N$1=2,SUM(BQ32:BY32),
$N$1=3,SUM(BQ31:BY31),
$N$1=4,SUM(BQ30:BY30),
$N$1=5,SUM(BQ29:BY29),
$N$1=6,SUM(BQ28:BY28),
$N$1=7,SUM(BQ27:BY27),
$N$1=8,SUM(BQ26:BY26),
$N$1=9,SUM(BQ25:BY25),
$N$1=10,SUM(BQ24:BY24),
$N$1=11,SUM(BQ23:BY23),
$N$1=12,SUM(BQ22:BY22),
$N$1=13,SUM(BQ21:BY21),
$N$1=14,SUM(BQ20:BY20),
$N$1=15,SUM(BQ19:BY19),
$N$1=16,SUM(BQ18:BY18),
$N$1=17,SUM(BQ17:BY17),
$N$1=18,SUM(BQ16:BY16),
$N$1=19,SUM(BQ15:BY15),
$N$1=20,SUM(BQ14:BY14),
$N$1=21,SUM(BQ13:BY13),
$N$1=22,SUM(BQ12:BY12),
$N$1=23,SUM(BQ11:BY11),
$N$1=24,SUM(BQ10:BY10),
$N$1=25,SUM(BQ9:BY9),
$N$1=26,SUM(BQ8:BY8),
$N$1=27,SUM(BQ7:BY7),
$N$1=28,SUM(BQ6:BY6),
$N$1=29,SUM(BQ5:BY5),
$N$1=30,SUM(BQ4:BY4),
$N$1=31,SUM(BQ3:BY3),
$N$1=32," "
)</f>
        <v xml:space="preserve"> </v>
      </c>
      <c r="BV2" s="2603"/>
      <c r="BW2" s="2593" t="s">
        <v>139</v>
      </c>
      <c r="BX2" s="2593"/>
      <c r="BY2" s="2593"/>
      <c r="BZ2" s="2594"/>
      <c r="CA2" s="3"/>
      <c r="CB2" s="94"/>
      <c r="CC2" s="94"/>
      <c r="CD2" s="94"/>
      <c r="CE2" s="94"/>
      <c r="CF2" s="94"/>
    </row>
    <row r="3" spans="1:96" ht="17.100000000000001" customHeight="1" thickTop="1" thickBot="1" x14ac:dyDescent="0.2">
      <c r="A3" s="880">
        <f>SUM(C3:K3)</f>
        <v>0</v>
      </c>
      <c r="B3" s="881">
        <v>31</v>
      </c>
      <c r="C3" s="852"/>
      <c r="D3" s="852"/>
      <c r="E3" s="852"/>
      <c r="F3" s="852"/>
      <c r="G3" s="852"/>
      <c r="H3" s="852"/>
      <c r="I3" s="852"/>
      <c r="J3" s="852"/>
      <c r="K3" s="852"/>
      <c r="L3" s="882" t="str">
        <f t="shared" ref="L3:L33" ca="1" si="0">_xlfn.IFS( AND(BZ3&lt;$N$1,CB3&lt;120),"Í", A3=MAX($A$3:$A$33),"±", CB3=MAX($CB$3:$CB$33),"¯",  TRUE, "­")</f>
        <v>Í</v>
      </c>
      <c r="M3" s="3"/>
      <c r="N3" s="883"/>
      <c r="O3" s="883"/>
      <c r="P3" s="883"/>
      <c r="Q3" s="883"/>
      <c r="R3" s="883"/>
      <c r="S3" s="883"/>
      <c r="T3" s="883"/>
      <c r="U3" s="883"/>
      <c r="V3" s="883"/>
      <c r="W3" s="883"/>
      <c r="X3" s="883"/>
      <c r="Y3" s="883"/>
      <c r="Z3" s="883"/>
      <c r="AA3" s="883"/>
      <c r="AB3" s="883"/>
      <c r="AC3" s="883"/>
      <c r="AD3" s="883"/>
      <c r="AE3" s="883"/>
      <c r="AF3" s="883"/>
      <c r="AG3" s="883"/>
      <c r="AH3" s="883"/>
      <c r="AI3" s="883"/>
      <c r="AJ3" s="883"/>
      <c r="AK3" s="2596">
        <f>data!$AV$17</f>
        <v>0</v>
      </c>
      <c r="AL3" s="2596"/>
      <c r="AM3" s="2596"/>
      <c r="AN3" s="2596"/>
      <c r="AO3" s="2596"/>
      <c r="AP3" s="2596"/>
      <c r="AQ3" s="2596"/>
      <c r="AR3" s="883"/>
      <c r="AS3" s="883"/>
      <c r="AT3" s="883"/>
      <c r="AU3" s="883"/>
      <c r="AV3" s="883"/>
      <c r="AW3" s="883"/>
      <c r="AX3" s="883"/>
      <c r="AY3" s="883"/>
      <c r="AZ3" s="883"/>
      <c r="BA3" s="883"/>
      <c r="BB3" s="883"/>
      <c r="BC3" s="883"/>
      <c r="BD3" s="883"/>
      <c r="BE3" s="883"/>
      <c r="BF3" s="883"/>
      <c r="BG3" s="883"/>
      <c r="BH3" s="883"/>
      <c r="BI3" s="883"/>
      <c r="BJ3" s="883"/>
      <c r="BK3" s="883"/>
      <c r="BL3" s="883"/>
      <c r="BM3" s="883"/>
      <c r="BN3" s="883"/>
      <c r="BO3" s="3"/>
      <c r="BP3" s="882" t="str">
        <f t="shared" ref="BP3:BP33" ca="1" si="1">_xlfn.IFS( AND(BZ3&lt;$N$1,CB3&lt;120),"Í", CA3=MAX($CA$3:$CA$33),"±", CB3=MAX($CB$3:$CB$33),"¯",  TRUE, "­")</f>
        <v>Í</v>
      </c>
      <c r="BQ3" s="852"/>
      <c r="BR3" s="852"/>
      <c r="BS3" s="852"/>
      <c r="BT3" s="852"/>
      <c r="BU3" s="852"/>
      <c r="BV3" s="852"/>
      <c r="BW3" s="852"/>
      <c r="BX3" s="852"/>
      <c r="BY3" s="852"/>
      <c r="BZ3" s="881">
        <v>31</v>
      </c>
      <c r="CA3" s="884">
        <f t="shared" ref="CA3:CA32" si="2">SUM(BQ3:BY3)</f>
        <v>0</v>
      </c>
      <c r="CB3" s="885">
        <f t="shared" ref="CB3:CB33" si="3">SUM(C3:K3,BQ3:BY3)</f>
        <v>0</v>
      </c>
      <c r="CC3" s="886">
        <f t="shared" ref="CC3:CC33" si="4">CB3/60</f>
        <v>0</v>
      </c>
      <c r="CD3" s="885"/>
      <c r="CE3" s="885">
        <f t="shared" ref="CE3:CE33" ca="1" si="5">IF(BZ3&lt;$N$1,SUM(C3:K3,BQ3:BY3),0)</f>
        <v>0</v>
      </c>
      <c r="CF3" s="886">
        <f t="shared" ref="CF3:CF33" ca="1" si="6">CE3/60</f>
        <v>0</v>
      </c>
      <c r="CG3" s="887"/>
      <c r="CH3" s="885">
        <f ca="1">IF(
OR(PLANS!$F$3="FEBRUARY",PLANS!$F$3="APRIL",PLANS!$F$3="JUNE",PLANS!$F$3="SEPTEMBER",PLANS!$F$3="NOVEMBER"),
"",
IF(BZ3&lt;$N$1,IF(AND(CJ3&lt;$CT$33,CE3&lt;$CT$29),1,0),0)
)</f>
        <v>1</v>
      </c>
      <c r="CI3" s="885"/>
      <c r="CJ3" s="255">
        <f>IF(CB3&gt;1,AVERAGEIF(ACTIVITIES!$CB$4:$CB$33,"&lt;&gt;0"), 0)</f>
        <v>0</v>
      </c>
      <c r="CK3" s="888"/>
      <c r="CL3" s="888"/>
      <c r="CM3" s="885">
        <f t="shared" ref="CM3:CM32" ca="1" si="7">IF(AND(CE3&gt;=$CG$42,CE3&lt;$CG$43),1,0)</f>
        <v>0</v>
      </c>
      <c r="CN3" s="885">
        <f t="shared" ref="CN3:CN32" ca="1" si="8">IF(AND(CE3&gt;=$CG$43,CE3&lt;$CG$44),1,0)</f>
        <v>0</v>
      </c>
      <c r="CO3" s="885">
        <f t="shared" ref="CO3:CO32" ca="1" si="9">IF(AND(CE3&gt;=$CG$44,CE3&lt;$CG$45),1,0)</f>
        <v>0</v>
      </c>
      <c r="CP3" s="885">
        <f t="shared" ref="CP3:CP32" ca="1" si="10">IF(AND(CE3&gt;=$CG$45,CE3&lt;$CG$46),1,0)</f>
        <v>0</v>
      </c>
      <c r="CQ3" s="885">
        <f t="shared" ref="CQ3:CQ32" ca="1" si="11">IF(AND(CE3&gt;=$CG$46,CE3&lt;$CG$47),1,0)</f>
        <v>0</v>
      </c>
      <c r="CR3" s="885">
        <f t="shared" ref="CR3:CR32" ca="1" si="12">IF(CE3&gt;=$CG$47,1,0)</f>
        <v>0</v>
      </c>
    </row>
    <row r="4" spans="1:96" ht="17.100000000000001" customHeight="1" thickTop="1" thickBot="1" x14ac:dyDescent="0.2">
      <c r="A4" s="880">
        <f t="shared" ref="A4:A32" si="13">SUM(C4:K4)</f>
        <v>0</v>
      </c>
      <c r="B4" s="881">
        <v>30</v>
      </c>
      <c r="C4" s="852"/>
      <c r="D4" s="852"/>
      <c r="E4" s="852"/>
      <c r="F4" s="852"/>
      <c r="G4" s="852"/>
      <c r="H4" s="852"/>
      <c r="I4" s="852"/>
      <c r="J4" s="852"/>
      <c r="K4" s="852"/>
      <c r="L4" s="882" t="str">
        <f t="shared" ca="1" si="0"/>
        <v>Í</v>
      </c>
      <c r="M4" s="3"/>
      <c r="N4" s="883"/>
      <c r="O4" s="883"/>
      <c r="P4" s="883"/>
      <c r="Q4" s="883"/>
      <c r="R4" s="883"/>
      <c r="S4" s="883"/>
      <c r="T4" s="883"/>
      <c r="U4" s="883"/>
      <c r="V4" s="883"/>
      <c r="W4" s="883"/>
      <c r="X4" s="883"/>
      <c r="Y4" s="883"/>
      <c r="Z4" s="883"/>
      <c r="AA4" s="883"/>
      <c r="AB4" s="883"/>
      <c r="AC4" s="883"/>
      <c r="AD4" s="883"/>
      <c r="AE4" s="883"/>
      <c r="AF4" s="883"/>
      <c r="AG4" s="883"/>
      <c r="AH4" s="883"/>
      <c r="AI4" s="883"/>
      <c r="AJ4" s="883"/>
      <c r="AK4" s="2596"/>
      <c r="AL4" s="2596"/>
      <c r="AM4" s="2596"/>
      <c r="AN4" s="2596"/>
      <c r="AO4" s="2596"/>
      <c r="AP4" s="2596"/>
      <c r="AQ4" s="2596"/>
      <c r="AR4" s="883"/>
      <c r="AS4" s="883"/>
      <c r="AT4" s="883"/>
      <c r="AU4" s="883"/>
      <c r="AV4" s="883"/>
      <c r="AW4" s="883"/>
      <c r="AX4" s="883"/>
      <c r="AY4" s="883"/>
      <c r="AZ4" s="883"/>
      <c r="BA4" s="883"/>
      <c r="BB4" s="883"/>
      <c r="BC4" s="883"/>
      <c r="BD4" s="883"/>
      <c r="BE4" s="883"/>
      <c r="BF4" s="883"/>
      <c r="BG4" s="883"/>
      <c r="BH4" s="883"/>
      <c r="BI4" s="883"/>
      <c r="BJ4" s="883"/>
      <c r="BK4" s="883"/>
      <c r="BL4" s="883"/>
      <c r="BM4" s="883"/>
      <c r="BN4" s="883"/>
      <c r="BO4" s="3"/>
      <c r="BP4" s="882" t="str">
        <f t="shared" ca="1" si="1"/>
        <v>Í</v>
      </c>
      <c r="BQ4" s="852"/>
      <c r="BR4" s="852"/>
      <c r="BS4" s="852"/>
      <c r="BT4" s="852"/>
      <c r="BU4" s="852"/>
      <c r="BV4" s="852"/>
      <c r="BW4" s="852"/>
      <c r="BX4" s="852"/>
      <c r="BY4" s="852"/>
      <c r="BZ4" s="881">
        <v>30</v>
      </c>
      <c r="CA4" s="884">
        <f t="shared" si="2"/>
        <v>0</v>
      </c>
      <c r="CB4" s="885">
        <f t="shared" si="3"/>
        <v>0</v>
      </c>
      <c r="CC4" s="886">
        <f t="shared" si="4"/>
        <v>0</v>
      </c>
      <c r="CD4" s="885"/>
      <c r="CE4" s="885">
        <f t="shared" ca="1" si="5"/>
        <v>0</v>
      </c>
      <c r="CF4" s="886">
        <f t="shared" ca="1" si="6"/>
        <v>0</v>
      </c>
      <c r="CG4" s="887"/>
      <c r="CH4" s="885">
        <f ca="1">IF(
PLANS!$F$3="FEBRUARY",
"",
IF(BZ4&lt;$N$1,IF(AND(CJ4&lt;$CT$33,CE4&lt;$CT$29),1,0),0)
)</f>
        <v>1</v>
      </c>
      <c r="CI4" s="885"/>
      <c r="CJ4" s="255">
        <f>IF(CB4&gt;1,AVERAGEIF(ACTIVITIES!$CB$5:$CB$33,"&lt;&gt;0"), 0)</f>
        <v>0</v>
      </c>
      <c r="CK4" s="888"/>
      <c r="CL4" s="888"/>
      <c r="CM4" s="885">
        <f t="shared" ca="1" si="7"/>
        <v>0</v>
      </c>
      <c r="CN4" s="885">
        <f t="shared" ca="1" si="8"/>
        <v>0</v>
      </c>
      <c r="CO4" s="885">
        <f t="shared" ca="1" si="9"/>
        <v>0</v>
      </c>
      <c r="CP4" s="885">
        <f t="shared" ca="1" si="10"/>
        <v>0</v>
      </c>
      <c r="CQ4" s="885">
        <f t="shared" ca="1" si="11"/>
        <v>0</v>
      </c>
      <c r="CR4" s="885">
        <f t="shared" ca="1" si="12"/>
        <v>0</v>
      </c>
    </row>
    <row r="5" spans="1:96" ht="17.100000000000001" customHeight="1" thickTop="1" thickBot="1" x14ac:dyDescent="0.2">
      <c r="A5" s="880">
        <f t="shared" si="13"/>
        <v>0</v>
      </c>
      <c r="B5" s="881">
        <v>29</v>
      </c>
      <c r="C5" s="852"/>
      <c r="D5" s="852"/>
      <c r="E5" s="852"/>
      <c r="F5" s="852"/>
      <c r="G5" s="852"/>
      <c r="H5" s="852"/>
      <c r="I5" s="852"/>
      <c r="J5" s="852"/>
      <c r="K5" s="852"/>
      <c r="L5" s="882" t="str">
        <f t="shared" ca="1" si="0"/>
        <v>Í</v>
      </c>
      <c r="M5" s="3"/>
      <c r="N5" s="883"/>
      <c r="O5" s="883"/>
      <c r="P5" s="883"/>
      <c r="Q5" s="883"/>
      <c r="R5" s="883"/>
      <c r="S5" s="883"/>
      <c r="T5" s="883"/>
      <c r="U5" s="883"/>
      <c r="V5" s="883"/>
      <c r="W5" s="883"/>
      <c r="X5" s="883"/>
      <c r="Y5" s="883"/>
      <c r="Z5" s="883"/>
      <c r="AA5" s="883"/>
      <c r="AB5" s="883"/>
      <c r="AC5" s="883"/>
      <c r="AD5" s="883"/>
      <c r="AE5" s="883"/>
      <c r="AF5" s="883"/>
      <c r="AG5" s="883"/>
      <c r="AH5" s="883"/>
      <c r="AI5" s="883"/>
      <c r="AJ5" s="883"/>
      <c r="AK5" s="2596"/>
      <c r="AL5" s="2596"/>
      <c r="AM5" s="2596"/>
      <c r="AN5" s="2596"/>
      <c r="AO5" s="2596"/>
      <c r="AP5" s="2596"/>
      <c r="AQ5" s="2596"/>
      <c r="AR5" s="883"/>
      <c r="AS5" s="883"/>
      <c r="AT5" s="883"/>
      <c r="AU5" s="883"/>
      <c r="AV5" s="883"/>
      <c r="AW5" s="883"/>
      <c r="AX5" s="883"/>
      <c r="AY5" s="883"/>
      <c r="AZ5" s="883"/>
      <c r="BA5" s="883"/>
      <c r="BB5" s="883"/>
      <c r="BC5" s="883"/>
      <c r="BD5" s="883"/>
      <c r="BE5" s="883"/>
      <c r="BF5" s="883"/>
      <c r="BG5" s="883"/>
      <c r="BH5" s="883"/>
      <c r="BI5" s="883"/>
      <c r="BJ5" s="883"/>
      <c r="BK5" s="883"/>
      <c r="BL5" s="883"/>
      <c r="BM5" s="883"/>
      <c r="BN5" s="883"/>
      <c r="BO5" s="3"/>
      <c r="BP5" s="882" t="str">
        <f t="shared" ca="1" si="1"/>
        <v>Í</v>
      </c>
      <c r="BQ5" s="852"/>
      <c r="BR5" s="852"/>
      <c r="BS5" s="852"/>
      <c r="BT5" s="852"/>
      <c r="BU5" s="852"/>
      <c r="BV5" s="852"/>
      <c r="BW5" s="852"/>
      <c r="BX5" s="852"/>
      <c r="BY5" s="852"/>
      <c r="BZ5" s="881">
        <v>29</v>
      </c>
      <c r="CA5" s="884">
        <f t="shared" si="2"/>
        <v>0</v>
      </c>
      <c r="CB5" s="885">
        <f t="shared" si="3"/>
        <v>0</v>
      </c>
      <c r="CC5" s="886">
        <f t="shared" si="4"/>
        <v>0</v>
      </c>
      <c r="CD5" s="885"/>
      <c r="CE5" s="885">
        <f t="shared" ca="1" si="5"/>
        <v>0</v>
      </c>
      <c r="CF5" s="886">
        <f t="shared" ca="1" si="6"/>
        <v>0</v>
      </c>
      <c r="CG5" s="887"/>
      <c r="CH5" s="885">
        <f ca="1">IF(
AND(PLANS!$F$3="FEBRUARY",PLANS!$CD$57=0),
"",
IF(BZ5&lt;$N$1,IF(AND(CJ5&lt;$CT$33,CE5&lt;$CT$29),1,0),0)
)</f>
        <v>1</v>
      </c>
      <c r="CI5" s="885"/>
      <c r="CJ5" s="255">
        <f>IF(CB5&gt;1,AVERAGEIF(ACTIVITIES!$CB$6:$CB$33,"&lt;&gt;0"), 0)</f>
        <v>0</v>
      </c>
      <c r="CK5" s="888"/>
      <c r="CL5" s="888"/>
      <c r="CM5" s="885">
        <f t="shared" ca="1" si="7"/>
        <v>0</v>
      </c>
      <c r="CN5" s="885">
        <f t="shared" ca="1" si="8"/>
        <v>0</v>
      </c>
      <c r="CO5" s="885">
        <f t="shared" ca="1" si="9"/>
        <v>0</v>
      </c>
      <c r="CP5" s="885">
        <f t="shared" ca="1" si="10"/>
        <v>0</v>
      </c>
      <c r="CQ5" s="885">
        <f t="shared" ca="1" si="11"/>
        <v>0</v>
      </c>
      <c r="CR5" s="885">
        <f t="shared" ca="1" si="12"/>
        <v>0</v>
      </c>
    </row>
    <row r="6" spans="1:96" ht="17.100000000000001" customHeight="1" thickTop="1" thickBot="1" x14ac:dyDescent="0.2">
      <c r="A6" s="880">
        <f t="shared" si="13"/>
        <v>0</v>
      </c>
      <c r="B6" s="881">
        <v>28</v>
      </c>
      <c r="C6" s="852"/>
      <c r="D6" s="852"/>
      <c r="E6" s="852"/>
      <c r="F6" s="852"/>
      <c r="G6" s="852"/>
      <c r="H6" s="852"/>
      <c r="I6" s="852"/>
      <c r="J6" s="852"/>
      <c r="K6" s="852"/>
      <c r="L6" s="882" t="str">
        <f t="shared" ca="1" si="0"/>
        <v>Í</v>
      </c>
      <c r="M6" s="3"/>
      <c r="N6" s="883"/>
      <c r="O6" s="883"/>
      <c r="P6" s="883"/>
      <c r="Q6" s="883"/>
      <c r="R6" s="883"/>
      <c r="S6" s="883"/>
      <c r="T6" s="883"/>
      <c r="U6" s="883"/>
      <c r="V6" s="883"/>
      <c r="W6" s="883"/>
      <c r="X6" s="883"/>
      <c r="Y6" s="883"/>
      <c r="Z6" s="883"/>
      <c r="AA6" s="883"/>
      <c r="AB6" s="883"/>
      <c r="AC6" s="883"/>
      <c r="AD6" s="883"/>
      <c r="AE6" s="883"/>
      <c r="AF6" s="883"/>
      <c r="AG6" s="883"/>
      <c r="AH6" s="883"/>
      <c r="AI6" s="883"/>
      <c r="AJ6" s="883"/>
      <c r="AK6" s="2596"/>
      <c r="AL6" s="2596"/>
      <c r="AM6" s="2596"/>
      <c r="AN6" s="2596"/>
      <c r="AO6" s="2596"/>
      <c r="AP6" s="2596"/>
      <c r="AQ6" s="2596"/>
      <c r="AR6" s="883"/>
      <c r="AS6" s="883"/>
      <c r="AT6" s="883"/>
      <c r="AU6" s="883"/>
      <c r="AV6" s="883"/>
      <c r="AW6" s="883"/>
      <c r="AX6" s="883"/>
      <c r="AY6" s="883"/>
      <c r="AZ6" s="883"/>
      <c r="BA6" s="883"/>
      <c r="BB6" s="883"/>
      <c r="BC6" s="883"/>
      <c r="BD6" s="883"/>
      <c r="BE6" s="883"/>
      <c r="BF6" s="883"/>
      <c r="BG6" s="883"/>
      <c r="BH6" s="883"/>
      <c r="BI6" s="883"/>
      <c r="BJ6" s="883"/>
      <c r="BK6" s="883"/>
      <c r="BL6" s="883"/>
      <c r="BM6" s="883"/>
      <c r="BN6" s="883"/>
      <c r="BO6" s="3"/>
      <c r="BP6" s="882" t="str">
        <f t="shared" ca="1" si="1"/>
        <v>Í</v>
      </c>
      <c r="BQ6" s="852"/>
      <c r="BR6" s="852"/>
      <c r="BS6" s="852"/>
      <c r="BT6" s="852"/>
      <c r="BU6" s="852"/>
      <c r="BV6" s="852"/>
      <c r="BW6" s="852"/>
      <c r="BX6" s="852"/>
      <c r="BY6" s="852"/>
      <c r="BZ6" s="881">
        <v>28</v>
      </c>
      <c r="CA6" s="884">
        <f t="shared" si="2"/>
        <v>0</v>
      </c>
      <c r="CB6" s="885">
        <f t="shared" si="3"/>
        <v>0</v>
      </c>
      <c r="CC6" s="886">
        <f t="shared" si="4"/>
        <v>0</v>
      </c>
      <c r="CD6" s="885"/>
      <c r="CE6" s="885">
        <f t="shared" ca="1" si="5"/>
        <v>0</v>
      </c>
      <c r="CF6" s="886">
        <f t="shared" ca="1" si="6"/>
        <v>0</v>
      </c>
      <c r="CG6" s="887"/>
      <c r="CH6" s="885">
        <f t="shared" ref="CH6:CH32" ca="1" si="14">IF(BZ6&lt;$N$1,IF(AND(CJ6&lt;$CT$33,CE6&lt;$CT$29),1,0),0)</f>
        <v>1</v>
      </c>
      <c r="CI6" s="93"/>
      <c r="CJ6" s="255">
        <f>IF(CB6&gt;1,AVERAGEIF(ACTIVITIES!$CB$7:$CB$33,"&lt;&gt;0"), 0)</f>
        <v>0</v>
      </c>
      <c r="CM6" s="885">
        <f t="shared" ca="1" si="7"/>
        <v>0</v>
      </c>
      <c r="CN6" s="885">
        <f t="shared" ca="1" si="8"/>
        <v>0</v>
      </c>
      <c r="CO6" s="885">
        <f t="shared" ca="1" si="9"/>
        <v>0</v>
      </c>
      <c r="CP6" s="885">
        <f t="shared" ca="1" si="10"/>
        <v>0</v>
      </c>
      <c r="CQ6" s="885">
        <f t="shared" ca="1" si="11"/>
        <v>0</v>
      </c>
      <c r="CR6" s="885">
        <f t="shared" ca="1" si="12"/>
        <v>0</v>
      </c>
    </row>
    <row r="7" spans="1:96" ht="17.100000000000001" customHeight="1" thickTop="1" thickBot="1" x14ac:dyDescent="0.2">
      <c r="A7" s="880">
        <f t="shared" si="13"/>
        <v>0</v>
      </c>
      <c r="B7" s="881">
        <v>27</v>
      </c>
      <c r="C7" s="852"/>
      <c r="D7" s="852"/>
      <c r="E7" s="852"/>
      <c r="F7" s="852"/>
      <c r="G7" s="852"/>
      <c r="H7" s="852"/>
      <c r="I7" s="852"/>
      <c r="J7" s="852"/>
      <c r="K7" s="852"/>
      <c r="L7" s="882" t="str">
        <f t="shared" ca="1" si="0"/>
        <v>Í</v>
      </c>
      <c r="M7" s="3"/>
      <c r="N7" s="883"/>
      <c r="O7" s="883"/>
      <c r="P7" s="883"/>
      <c r="Q7" s="883"/>
      <c r="R7" s="883"/>
      <c r="S7" s="883"/>
      <c r="T7" s="883"/>
      <c r="U7" s="883"/>
      <c r="V7" s="883"/>
      <c r="W7" s="883"/>
      <c r="X7" s="883"/>
      <c r="Y7" s="883"/>
      <c r="Z7" s="883"/>
      <c r="AA7" s="883"/>
      <c r="AB7" s="883"/>
      <c r="AC7" s="883"/>
      <c r="AD7" s="883"/>
      <c r="AE7" s="883"/>
      <c r="AF7" s="883"/>
      <c r="AG7" s="883"/>
      <c r="AH7" s="883"/>
      <c r="AI7" s="883"/>
      <c r="AJ7" s="883"/>
      <c r="AK7" s="2596"/>
      <c r="AL7" s="2596"/>
      <c r="AM7" s="2596"/>
      <c r="AN7" s="2596"/>
      <c r="AO7" s="2596"/>
      <c r="AP7" s="2596"/>
      <c r="AQ7" s="2596"/>
      <c r="AR7" s="883"/>
      <c r="AS7" s="883"/>
      <c r="AT7" s="883"/>
      <c r="AU7" s="883"/>
      <c r="AV7" s="883"/>
      <c r="AW7" s="883"/>
      <c r="AX7" s="883"/>
      <c r="AY7" s="883"/>
      <c r="AZ7" s="883"/>
      <c r="BA7" s="883"/>
      <c r="BB7" s="883"/>
      <c r="BC7" s="883"/>
      <c r="BD7" s="883"/>
      <c r="BE7" s="883"/>
      <c r="BF7" s="883"/>
      <c r="BG7" s="883"/>
      <c r="BH7" s="883"/>
      <c r="BI7" s="883"/>
      <c r="BJ7" s="883"/>
      <c r="BK7" s="883"/>
      <c r="BL7" s="883"/>
      <c r="BM7" s="883"/>
      <c r="BN7" s="883"/>
      <c r="BO7" s="3"/>
      <c r="BP7" s="882" t="str">
        <f t="shared" ca="1" si="1"/>
        <v>Í</v>
      </c>
      <c r="BQ7" s="852"/>
      <c r="BR7" s="852"/>
      <c r="BS7" s="852"/>
      <c r="BT7" s="852"/>
      <c r="BU7" s="852"/>
      <c r="BV7" s="852"/>
      <c r="BW7" s="852"/>
      <c r="BX7" s="852"/>
      <c r="BY7" s="852"/>
      <c r="BZ7" s="881">
        <v>27</v>
      </c>
      <c r="CA7" s="884">
        <f t="shared" si="2"/>
        <v>0</v>
      </c>
      <c r="CB7" s="885">
        <f t="shared" si="3"/>
        <v>0</v>
      </c>
      <c r="CC7" s="886">
        <f t="shared" si="4"/>
        <v>0</v>
      </c>
      <c r="CD7" s="885"/>
      <c r="CE7" s="885">
        <f t="shared" ca="1" si="5"/>
        <v>0</v>
      </c>
      <c r="CF7" s="886">
        <f t="shared" ca="1" si="6"/>
        <v>0</v>
      </c>
      <c r="CG7" s="887"/>
      <c r="CH7" s="885">
        <f t="shared" ca="1" si="14"/>
        <v>1</v>
      </c>
      <c r="CI7" s="93"/>
      <c r="CJ7" s="255">
        <f>IF(CB7&gt;1,AVERAGEIF(ACTIVITIES!$CB$8:$CB$33,"&lt;&gt;0"), 0)</f>
        <v>0</v>
      </c>
      <c r="CM7" s="885">
        <f t="shared" ca="1" si="7"/>
        <v>0</v>
      </c>
      <c r="CN7" s="885">
        <f t="shared" ca="1" si="8"/>
        <v>0</v>
      </c>
      <c r="CO7" s="885">
        <f t="shared" ca="1" si="9"/>
        <v>0</v>
      </c>
      <c r="CP7" s="885">
        <f t="shared" ca="1" si="10"/>
        <v>0</v>
      </c>
      <c r="CQ7" s="885">
        <f t="shared" ca="1" si="11"/>
        <v>0</v>
      </c>
      <c r="CR7" s="885">
        <f t="shared" ca="1" si="12"/>
        <v>0</v>
      </c>
    </row>
    <row r="8" spans="1:96" ht="17.100000000000001" customHeight="1" thickTop="1" thickBot="1" x14ac:dyDescent="0.2">
      <c r="A8" s="880">
        <f t="shared" si="13"/>
        <v>0</v>
      </c>
      <c r="B8" s="881">
        <v>26</v>
      </c>
      <c r="C8" s="852"/>
      <c r="D8" s="852"/>
      <c r="E8" s="852"/>
      <c r="F8" s="852"/>
      <c r="G8" s="852"/>
      <c r="H8" s="852"/>
      <c r="I8" s="852"/>
      <c r="J8" s="852"/>
      <c r="K8" s="852"/>
      <c r="L8" s="882" t="str">
        <f t="shared" ca="1" si="0"/>
        <v>Í</v>
      </c>
      <c r="M8" s="3"/>
      <c r="N8" s="883"/>
      <c r="O8" s="883"/>
      <c r="P8" s="883"/>
      <c r="Q8" s="883"/>
      <c r="R8" s="883"/>
      <c r="S8" s="883"/>
      <c r="T8" s="883"/>
      <c r="U8" s="883"/>
      <c r="V8" s="883"/>
      <c r="W8" s="883"/>
      <c r="X8" s="883"/>
      <c r="Y8" s="883"/>
      <c r="Z8" s="883"/>
      <c r="AA8" s="883"/>
      <c r="AB8" s="883"/>
      <c r="AC8" s="883"/>
      <c r="AD8" s="883"/>
      <c r="AE8" s="883"/>
      <c r="AF8" s="883"/>
      <c r="AG8" s="883"/>
      <c r="AH8" s="883"/>
      <c r="AI8" s="883"/>
      <c r="AJ8" s="883"/>
      <c r="AK8" s="2596"/>
      <c r="AL8" s="2596"/>
      <c r="AM8" s="2596"/>
      <c r="AN8" s="2596"/>
      <c r="AO8" s="2596"/>
      <c r="AP8" s="2596"/>
      <c r="AQ8" s="2596"/>
      <c r="AR8" s="883"/>
      <c r="AS8" s="883"/>
      <c r="AT8" s="883"/>
      <c r="AU8" s="883"/>
      <c r="AV8" s="883"/>
      <c r="AW8" s="883"/>
      <c r="AX8" s="883"/>
      <c r="AY8" s="883"/>
      <c r="AZ8" s="883"/>
      <c r="BA8" s="883"/>
      <c r="BB8" s="883"/>
      <c r="BC8" s="883"/>
      <c r="BD8" s="883"/>
      <c r="BE8" s="883"/>
      <c r="BF8" s="883"/>
      <c r="BG8" s="883"/>
      <c r="BH8" s="883"/>
      <c r="BI8" s="883"/>
      <c r="BJ8" s="883"/>
      <c r="BK8" s="883"/>
      <c r="BL8" s="883"/>
      <c r="BM8" s="883"/>
      <c r="BN8" s="883"/>
      <c r="BO8" s="3"/>
      <c r="BP8" s="882" t="str">
        <f t="shared" ca="1" si="1"/>
        <v>Í</v>
      </c>
      <c r="BQ8" s="852"/>
      <c r="BR8" s="852"/>
      <c r="BS8" s="852"/>
      <c r="BT8" s="852"/>
      <c r="BU8" s="852"/>
      <c r="BV8" s="852"/>
      <c r="BW8" s="852"/>
      <c r="BX8" s="852"/>
      <c r="BY8" s="852"/>
      <c r="BZ8" s="881">
        <v>26</v>
      </c>
      <c r="CA8" s="884">
        <f t="shared" si="2"/>
        <v>0</v>
      </c>
      <c r="CB8" s="885">
        <f t="shared" si="3"/>
        <v>0</v>
      </c>
      <c r="CC8" s="886">
        <f t="shared" si="4"/>
        <v>0</v>
      </c>
      <c r="CD8" s="885"/>
      <c r="CE8" s="885">
        <f t="shared" ca="1" si="5"/>
        <v>0</v>
      </c>
      <c r="CF8" s="886">
        <f t="shared" ca="1" si="6"/>
        <v>0</v>
      </c>
      <c r="CG8" s="887"/>
      <c r="CH8" s="885">
        <f t="shared" ca="1" si="14"/>
        <v>1</v>
      </c>
      <c r="CI8" s="93"/>
      <c r="CJ8" s="255">
        <f>IF(CB8&gt;1,AVERAGEIF(ACTIVITIES!$CB$9:$CB$33,"&lt;&gt;0"), 0)</f>
        <v>0</v>
      </c>
      <c r="CM8" s="885">
        <f t="shared" ca="1" si="7"/>
        <v>0</v>
      </c>
      <c r="CN8" s="885">
        <f t="shared" ca="1" si="8"/>
        <v>0</v>
      </c>
      <c r="CO8" s="885">
        <f t="shared" ca="1" si="9"/>
        <v>0</v>
      </c>
      <c r="CP8" s="885">
        <f t="shared" ca="1" si="10"/>
        <v>0</v>
      </c>
      <c r="CQ8" s="885">
        <f t="shared" ca="1" si="11"/>
        <v>0</v>
      </c>
      <c r="CR8" s="885">
        <f t="shared" ca="1" si="12"/>
        <v>0</v>
      </c>
    </row>
    <row r="9" spans="1:96" ht="17.100000000000001" customHeight="1" thickTop="1" thickBot="1" x14ac:dyDescent="0.2">
      <c r="A9" s="880">
        <f t="shared" si="13"/>
        <v>0</v>
      </c>
      <c r="B9" s="881">
        <v>25</v>
      </c>
      <c r="C9" s="852"/>
      <c r="D9" s="852"/>
      <c r="E9" s="852"/>
      <c r="F9" s="852"/>
      <c r="G9" s="852"/>
      <c r="H9" s="852"/>
      <c r="I9" s="852"/>
      <c r="J9" s="852"/>
      <c r="K9" s="852"/>
      <c r="L9" s="882" t="str">
        <f t="shared" ca="1" si="0"/>
        <v>Í</v>
      </c>
      <c r="M9" s="3"/>
      <c r="N9" s="883"/>
      <c r="O9" s="883"/>
      <c r="P9" s="883"/>
      <c r="Q9" s="883"/>
      <c r="R9" s="883"/>
      <c r="S9" s="883"/>
      <c r="T9" s="883"/>
      <c r="U9" s="883"/>
      <c r="V9" s="883"/>
      <c r="W9" s="883"/>
      <c r="X9" s="883"/>
      <c r="Y9" s="883"/>
      <c r="Z9" s="883"/>
      <c r="AA9" s="883"/>
      <c r="AB9" s="883"/>
      <c r="AC9" s="883"/>
      <c r="AD9" s="883"/>
      <c r="AE9" s="883"/>
      <c r="AF9" s="883"/>
      <c r="AG9" s="883"/>
      <c r="AH9" s="883"/>
      <c r="AI9" s="883"/>
      <c r="AJ9" s="883"/>
      <c r="AK9" s="2596"/>
      <c r="AL9" s="2596"/>
      <c r="AM9" s="2596"/>
      <c r="AN9" s="2596"/>
      <c r="AO9" s="2596"/>
      <c r="AP9" s="2596"/>
      <c r="AQ9" s="2596"/>
      <c r="AR9" s="883"/>
      <c r="AS9" s="883"/>
      <c r="AT9" s="883"/>
      <c r="AU9" s="883"/>
      <c r="AV9" s="883"/>
      <c r="AW9" s="883"/>
      <c r="AX9" s="883"/>
      <c r="AY9" s="883"/>
      <c r="AZ9" s="883"/>
      <c r="BA9" s="883"/>
      <c r="BB9" s="883"/>
      <c r="BC9" s="883"/>
      <c r="BD9" s="883"/>
      <c r="BE9" s="883"/>
      <c r="BF9" s="883"/>
      <c r="BG9" s="883"/>
      <c r="BH9" s="883"/>
      <c r="BI9" s="883"/>
      <c r="BJ9" s="883"/>
      <c r="BK9" s="883"/>
      <c r="BL9" s="883"/>
      <c r="BM9" s="883"/>
      <c r="BN9" s="883"/>
      <c r="BO9" s="3"/>
      <c r="BP9" s="882" t="str">
        <f t="shared" ca="1" si="1"/>
        <v>Í</v>
      </c>
      <c r="BQ9" s="852"/>
      <c r="BR9" s="852"/>
      <c r="BS9" s="852"/>
      <c r="BT9" s="852"/>
      <c r="BU9" s="852"/>
      <c r="BV9" s="852"/>
      <c r="BW9" s="852"/>
      <c r="BX9" s="852"/>
      <c r="BY9" s="852"/>
      <c r="BZ9" s="881">
        <v>25</v>
      </c>
      <c r="CA9" s="884">
        <f t="shared" si="2"/>
        <v>0</v>
      </c>
      <c r="CB9" s="885">
        <f t="shared" si="3"/>
        <v>0</v>
      </c>
      <c r="CC9" s="886">
        <f t="shared" si="4"/>
        <v>0</v>
      </c>
      <c r="CD9" s="885"/>
      <c r="CE9" s="885">
        <f t="shared" ca="1" si="5"/>
        <v>0</v>
      </c>
      <c r="CF9" s="886">
        <f t="shared" ca="1" si="6"/>
        <v>0</v>
      </c>
      <c r="CG9" s="887"/>
      <c r="CH9" s="885">
        <f t="shared" ca="1" si="14"/>
        <v>1</v>
      </c>
      <c r="CI9" s="93"/>
      <c r="CJ9" s="255">
        <f>IF(CB9&gt;1,AVERAGEIF(ACTIVITIES!$CB$11:$CB$33,"&lt;&gt;0"), 0)</f>
        <v>0</v>
      </c>
      <c r="CM9" s="885">
        <f t="shared" ca="1" si="7"/>
        <v>0</v>
      </c>
      <c r="CN9" s="885">
        <f t="shared" ca="1" si="8"/>
        <v>0</v>
      </c>
      <c r="CO9" s="885">
        <f t="shared" ca="1" si="9"/>
        <v>0</v>
      </c>
      <c r="CP9" s="885">
        <f t="shared" ca="1" si="10"/>
        <v>0</v>
      </c>
      <c r="CQ9" s="885">
        <f t="shared" ca="1" si="11"/>
        <v>0</v>
      </c>
      <c r="CR9" s="885">
        <f t="shared" ca="1" si="12"/>
        <v>0</v>
      </c>
    </row>
    <row r="10" spans="1:96" ht="17.100000000000001" customHeight="1" thickTop="1" thickBot="1" x14ac:dyDescent="0.2">
      <c r="A10" s="880">
        <f t="shared" si="13"/>
        <v>0</v>
      </c>
      <c r="B10" s="881">
        <v>24</v>
      </c>
      <c r="C10" s="852"/>
      <c r="D10" s="852"/>
      <c r="E10" s="852"/>
      <c r="F10" s="852"/>
      <c r="G10" s="852"/>
      <c r="H10" s="852"/>
      <c r="I10" s="852"/>
      <c r="J10" s="852"/>
      <c r="K10" s="852"/>
      <c r="L10" s="882" t="str">
        <f t="shared" ca="1" si="0"/>
        <v>Í</v>
      </c>
      <c r="M10" s="3"/>
      <c r="N10" s="883"/>
      <c r="O10" s="883"/>
      <c r="P10" s="883"/>
      <c r="Q10" s="883"/>
      <c r="R10" s="883"/>
      <c r="S10" s="883"/>
      <c r="T10" s="883"/>
      <c r="U10" s="883"/>
      <c r="V10" s="883"/>
      <c r="W10" s="883"/>
      <c r="X10" s="883"/>
      <c r="Y10" s="883"/>
      <c r="Z10" s="883"/>
      <c r="AA10" s="883"/>
      <c r="AB10" s="883"/>
      <c r="AC10" s="883"/>
      <c r="AD10" s="883"/>
      <c r="AE10" s="883"/>
      <c r="AF10" s="883"/>
      <c r="AG10" s="883"/>
      <c r="AH10" s="883"/>
      <c r="AI10" s="883"/>
      <c r="AJ10" s="883"/>
      <c r="AK10" s="2596"/>
      <c r="AL10" s="2596"/>
      <c r="AM10" s="2596"/>
      <c r="AN10" s="2596"/>
      <c r="AO10" s="2596"/>
      <c r="AP10" s="2596"/>
      <c r="AQ10" s="2596"/>
      <c r="AR10" s="883"/>
      <c r="AS10" s="883"/>
      <c r="AT10" s="883"/>
      <c r="AU10" s="883"/>
      <c r="AV10" s="883"/>
      <c r="AW10" s="883"/>
      <c r="AX10" s="883"/>
      <c r="AY10" s="883"/>
      <c r="AZ10" s="883"/>
      <c r="BA10" s="883"/>
      <c r="BB10" s="883"/>
      <c r="BC10" s="883"/>
      <c r="BD10" s="883"/>
      <c r="BE10" s="883"/>
      <c r="BF10" s="883"/>
      <c r="BG10" s="883"/>
      <c r="BH10" s="883"/>
      <c r="BI10" s="883"/>
      <c r="BJ10" s="883"/>
      <c r="BK10" s="883"/>
      <c r="BL10" s="883"/>
      <c r="BM10" s="883"/>
      <c r="BN10" s="883"/>
      <c r="BO10" s="3"/>
      <c r="BP10" s="882" t="str">
        <f t="shared" ca="1" si="1"/>
        <v>Í</v>
      </c>
      <c r="BQ10" s="852"/>
      <c r="BR10" s="852"/>
      <c r="BS10" s="852"/>
      <c r="BT10" s="852"/>
      <c r="BU10" s="852"/>
      <c r="BV10" s="852"/>
      <c r="BW10" s="852"/>
      <c r="BX10" s="852"/>
      <c r="BY10" s="852"/>
      <c r="BZ10" s="881">
        <v>24</v>
      </c>
      <c r="CA10" s="884">
        <f t="shared" si="2"/>
        <v>0</v>
      </c>
      <c r="CB10" s="885">
        <f t="shared" si="3"/>
        <v>0</v>
      </c>
      <c r="CC10" s="886">
        <f t="shared" si="4"/>
        <v>0</v>
      </c>
      <c r="CD10" s="885"/>
      <c r="CE10" s="885">
        <f t="shared" ca="1" si="5"/>
        <v>0</v>
      </c>
      <c r="CF10" s="886">
        <f t="shared" ca="1" si="6"/>
        <v>0</v>
      </c>
      <c r="CG10" s="887"/>
      <c r="CH10" s="885">
        <f t="shared" ca="1" si="14"/>
        <v>1</v>
      </c>
      <c r="CI10" s="93"/>
      <c r="CJ10" s="255">
        <f>IF(CB10&gt;1,AVERAGEIF(ACTIVITIES!$CB$11:$CB$33,"&lt;&gt;0"), 0)</f>
        <v>0</v>
      </c>
      <c r="CM10" s="885">
        <f t="shared" ca="1" si="7"/>
        <v>0</v>
      </c>
      <c r="CN10" s="885">
        <f t="shared" ca="1" si="8"/>
        <v>0</v>
      </c>
      <c r="CO10" s="885">
        <f t="shared" ca="1" si="9"/>
        <v>0</v>
      </c>
      <c r="CP10" s="885">
        <f t="shared" ca="1" si="10"/>
        <v>0</v>
      </c>
      <c r="CQ10" s="885">
        <f t="shared" ca="1" si="11"/>
        <v>0</v>
      </c>
      <c r="CR10" s="885">
        <f t="shared" ca="1" si="12"/>
        <v>0</v>
      </c>
    </row>
    <row r="11" spans="1:96" ht="17.100000000000001" customHeight="1" thickTop="1" thickBot="1" x14ac:dyDescent="0.2">
      <c r="A11" s="880">
        <f t="shared" si="13"/>
        <v>0</v>
      </c>
      <c r="B11" s="881">
        <v>23</v>
      </c>
      <c r="C11" s="852"/>
      <c r="D11" s="852"/>
      <c r="E11" s="852"/>
      <c r="F11" s="852"/>
      <c r="G11" s="852"/>
      <c r="H11" s="852"/>
      <c r="I11" s="852"/>
      <c r="J11" s="852"/>
      <c r="K11" s="852"/>
      <c r="L11" s="882" t="str">
        <f t="shared" ca="1" si="0"/>
        <v>Í</v>
      </c>
      <c r="M11" s="3"/>
      <c r="N11" s="883"/>
      <c r="O11" s="883"/>
      <c r="P11" s="883"/>
      <c r="Q11" s="883"/>
      <c r="R11" s="883"/>
      <c r="S11" s="883"/>
      <c r="T11" s="883"/>
      <c r="U11" s="883"/>
      <c r="V11" s="883"/>
      <c r="W11" s="883"/>
      <c r="X11" s="883"/>
      <c r="Y11" s="883"/>
      <c r="Z11" s="883"/>
      <c r="AA11" s="883"/>
      <c r="AB11" s="883"/>
      <c r="AC11" s="883"/>
      <c r="AD11" s="883"/>
      <c r="AE11" s="883"/>
      <c r="AF11" s="883"/>
      <c r="AG11" s="883"/>
      <c r="AH11" s="883"/>
      <c r="AI11" s="883"/>
      <c r="AJ11" s="883"/>
      <c r="AK11" s="2596"/>
      <c r="AL11" s="2596"/>
      <c r="AM11" s="2596"/>
      <c r="AN11" s="2596"/>
      <c r="AO11" s="2596"/>
      <c r="AP11" s="2596"/>
      <c r="AQ11" s="2596"/>
      <c r="AR11" s="883"/>
      <c r="AS11" s="883"/>
      <c r="AT11" s="883"/>
      <c r="AU11" s="883"/>
      <c r="AV11" s="883"/>
      <c r="AW11" s="883"/>
      <c r="AX11" s="883"/>
      <c r="AY11" s="883"/>
      <c r="AZ11" s="883"/>
      <c r="BA11" s="883"/>
      <c r="BB11" s="883"/>
      <c r="BC11" s="883"/>
      <c r="BD11" s="883"/>
      <c r="BE11" s="883"/>
      <c r="BF11" s="883"/>
      <c r="BG11" s="883"/>
      <c r="BH11" s="883"/>
      <c r="BI11" s="883"/>
      <c r="BJ11" s="883"/>
      <c r="BK11" s="883"/>
      <c r="BL11" s="883"/>
      <c r="BM11" s="883"/>
      <c r="BN11" s="883"/>
      <c r="BO11" s="3"/>
      <c r="BP11" s="882" t="str">
        <f t="shared" ca="1" si="1"/>
        <v>Í</v>
      </c>
      <c r="BQ11" s="852"/>
      <c r="BR11" s="852"/>
      <c r="BS11" s="852"/>
      <c r="BT11" s="852"/>
      <c r="BU11" s="852"/>
      <c r="BV11" s="852"/>
      <c r="BW11" s="852"/>
      <c r="BX11" s="852"/>
      <c r="BY11" s="852"/>
      <c r="BZ11" s="881">
        <v>23</v>
      </c>
      <c r="CA11" s="884">
        <f t="shared" si="2"/>
        <v>0</v>
      </c>
      <c r="CB11" s="885">
        <f t="shared" si="3"/>
        <v>0</v>
      </c>
      <c r="CC11" s="886">
        <f t="shared" si="4"/>
        <v>0</v>
      </c>
      <c r="CD11" s="885"/>
      <c r="CE11" s="885">
        <f t="shared" ca="1" si="5"/>
        <v>0</v>
      </c>
      <c r="CF11" s="886">
        <f t="shared" ca="1" si="6"/>
        <v>0</v>
      </c>
      <c r="CG11" s="887"/>
      <c r="CH11" s="885">
        <f t="shared" ca="1" si="14"/>
        <v>1</v>
      </c>
      <c r="CI11" s="93"/>
      <c r="CJ11" s="255">
        <f>IF(CB11&gt;1,AVERAGEIF(ACTIVITIES!$CB$12:$CB$33,"&lt;&gt;0"), 0)</f>
        <v>0</v>
      </c>
      <c r="CM11" s="885">
        <f t="shared" ca="1" si="7"/>
        <v>0</v>
      </c>
      <c r="CN11" s="885">
        <f t="shared" ca="1" si="8"/>
        <v>0</v>
      </c>
      <c r="CO11" s="885">
        <f t="shared" ca="1" si="9"/>
        <v>0</v>
      </c>
      <c r="CP11" s="885">
        <f t="shared" ca="1" si="10"/>
        <v>0</v>
      </c>
      <c r="CQ11" s="885">
        <f t="shared" ca="1" si="11"/>
        <v>0</v>
      </c>
      <c r="CR11" s="885">
        <f t="shared" ca="1" si="12"/>
        <v>0</v>
      </c>
    </row>
    <row r="12" spans="1:96" ht="17.100000000000001" customHeight="1" thickTop="1" x14ac:dyDescent="0.15">
      <c r="A12" s="880">
        <f t="shared" si="13"/>
        <v>0</v>
      </c>
      <c r="B12" s="881">
        <v>22</v>
      </c>
      <c r="C12" s="852"/>
      <c r="D12" s="852"/>
      <c r="E12" s="852"/>
      <c r="F12" s="852"/>
      <c r="G12" s="852"/>
      <c r="H12" s="852"/>
      <c r="I12" s="852"/>
      <c r="J12" s="852"/>
      <c r="K12" s="852"/>
      <c r="L12" s="882" t="str">
        <f t="shared" ca="1" si="0"/>
        <v>Í</v>
      </c>
      <c r="M12" s="3"/>
      <c r="N12" s="3"/>
      <c r="O12" s="3"/>
      <c r="P12" s="3"/>
      <c r="Q12" s="3"/>
      <c r="R12" s="3"/>
      <c r="S12" s="3"/>
      <c r="T12" s="3"/>
      <c r="U12" s="3"/>
      <c r="V12" s="3"/>
      <c r="W12" s="3"/>
      <c r="X12" s="3"/>
      <c r="Y12" s="3"/>
      <c r="Z12" s="196"/>
      <c r="AA12" s="196"/>
      <c r="AB12" s="3"/>
      <c r="AC12" s="3"/>
      <c r="AD12" s="197"/>
      <c r="AE12" s="197"/>
      <c r="AF12" s="196"/>
      <c r="AG12" s="196"/>
      <c r="AH12" s="196"/>
      <c r="AI12" s="196"/>
      <c r="AJ12" s="196"/>
      <c r="AK12" s="889"/>
      <c r="AL12" s="889"/>
      <c r="AM12" s="890"/>
      <c r="AN12" s="890"/>
      <c r="AO12" s="890"/>
      <c r="AP12" s="889"/>
      <c r="AQ12" s="889"/>
      <c r="AR12" s="196"/>
      <c r="AS12" s="196"/>
      <c r="AT12" s="196"/>
      <c r="AU12" s="196"/>
      <c r="AV12" s="196"/>
      <c r="AW12" s="197"/>
      <c r="AX12" s="197"/>
      <c r="AY12" s="890"/>
      <c r="AZ12" s="891"/>
      <c r="BA12" s="892"/>
      <c r="BB12" s="892"/>
      <c r="BC12" s="892"/>
      <c r="BD12" s="892"/>
      <c r="BE12" s="892"/>
      <c r="BF12" s="893"/>
      <c r="BG12" s="893"/>
      <c r="BH12" s="196"/>
      <c r="BI12" s="196"/>
      <c r="BJ12" s="196"/>
      <c r="BK12" s="196"/>
      <c r="BL12" s="196"/>
      <c r="BM12" s="3"/>
      <c r="BN12" s="3"/>
      <c r="BO12" s="3"/>
      <c r="BP12" s="882" t="str">
        <f t="shared" ca="1" si="1"/>
        <v>Í</v>
      </c>
      <c r="BQ12" s="852"/>
      <c r="BR12" s="852"/>
      <c r="BS12" s="852"/>
      <c r="BT12" s="852"/>
      <c r="BU12" s="852"/>
      <c r="BV12" s="852"/>
      <c r="BW12" s="852"/>
      <c r="BX12" s="852"/>
      <c r="BY12" s="852"/>
      <c r="BZ12" s="881">
        <v>22</v>
      </c>
      <c r="CA12" s="884">
        <f t="shared" si="2"/>
        <v>0</v>
      </c>
      <c r="CB12" s="885">
        <f t="shared" si="3"/>
        <v>0</v>
      </c>
      <c r="CC12" s="886">
        <f t="shared" si="4"/>
        <v>0</v>
      </c>
      <c r="CD12" s="885"/>
      <c r="CE12" s="885">
        <f t="shared" ca="1" si="5"/>
        <v>0</v>
      </c>
      <c r="CF12" s="886">
        <f t="shared" ca="1" si="6"/>
        <v>0</v>
      </c>
      <c r="CG12" s="887"/>
      <c r="CH12" s="885">
        <f t="shared" ca="1" si="14"/>
        <v>1</v>
      </c>
      <c r="CI12" s="93"/>
      <c r="CJ12" s="255">
        <f>IF(CB12&gt;1,AVERAGEIF(ACTIVITIES!$CB$13:$CB$33,"&lt;&gt;0"), 0)</f>
        <v>0</v>
      </c>
      <c r="CM12" s="885">
        <f t="shared" ca="1" si="7"/>
        <v>0</v>
      </c>
      <c r="CN12" s="885">
        <f t="shared" ca="1" si="8"/>
        <v>0</v>
      </c>
      <c r="CO12" s="885">
        <f t="shared" ca="1" si="9"/>
        <v>0</v>
      </c>
      <c r="CP12" s="885">
        <f t="shared" ca="1" si="10"/>
        <v>0</v>
      </c>
      <c r="CQ12" s="885">
        <f t="shared" ca="1" si="11"/>
        <v>0</v>
      </c>
      <c r="CR12" s="885">
        <f t="shared" ca="1" si="12"/>
        <v>0</v>
      </c>
    </row>
    <row r="13" spans="1:96" ht="17.100000000000001" customHeight="1" x14ac:dyDescent="0.15">
      <c r="A13" s="880">
        <f t="shared" si="13"/>
        <v>0</v>
      </c>
      <c r="B13" s="881">
        <v>21</v>
      </c>
      <c r="C13" s="852"/>
      <c r="D13" s="852"/>
      <c r="E13" s="852"/>
      <c r="F13" s="852"/>
      <c r="G13" s="852"/>
      <c r="H13" s="852"/>
      <c r="I13" s="852"/>
      <c r="J13" s="852"/>
      <c r="K13" s="852"/>
      <c r="L13" s="882" t="str">
        <f t="shared" ca="1" si="0"/>
        <v>Í</v>
      </c>
      <c r="M13" s="3"/>
      <c r="N13" s="3"/>
      <c r="O13" s="894" t="str">
        <f ca="1">IF(
AND($CI$37&lt;=-2,OR(INVENTORY!$W$15&gt;=1,INVENTORY!$AM$8&lt;&gt;INVENTORY!$AM$20,INVENTORY!$AG$35&gt;0)),"x",
IF(AND($CI$37&lt;=0,OR(INVENTORY!$W$15&gt;=1,OR(INVENTORY!$AM$8&gt;=0,INVENTORY!$AM$8&lt;&gt;INVENTORY!$AM$20))),"x",
IF(AND($CH$37&gt;=0.5,INVENTORY!$F$15+INVENTORY!$BV$15&lt;$CH$35),"x",
"")))</f>
        <v>x</v>
      </c>
      <c r="P13" s="895"/>
      <c r="Q13" s="896" t="str">
        <f ca="1">IF($CT$37&gt;0,"û","")</f>
        <v>û</v>
      </c>
      <c r="R13" s="897">
        <f ca="1">$CT$37</f>
        <v>3.5</v>
      </c>
      <c r="S13" s="898"/>
      <c r="T13" s="899" t="str">
        <f>IF( (ACTIVITIES!$AK$3-ACTIVITIES!$AM$13)&gt;=data!$FK$29,"","" )</f>
        <v/>
      </c>
      <c r="U13" s="899" t="str">
        <f>IF( OBJECTIVES!$CI$14+OBJECTIVES!$CI$18&gt;=data!$FK$30,"","" )</f>
        <v/>
      </c>
      <c r="V13" s="899" t="str">
        <f>IF( MISSIONS!$DW$28&gt;=data!$FK$31,"","" )</f>
        <v/>
      </c>
      <c r="W13" s="899" t="str">
        <f>IF( SUM(ACTIVITIES!$C$37:$K$37,ACTIVITIES!$BQ$37:$BY$37)&gt;=data!$FK$32,"","" )</f>
        <v/>
      </c>
      <c r="X13" s="900"/>
      <c r="Y13" s="901"/>
      <c r="Z13" s="895" t="s">
        <v>1215</v>
      </c>
      <c r="AA13" s="902">
        <f>OBJECTIVES!$CI$14</f>
        <v>0</v>
      </c>
      <c r="AB13" s="903" t="str">
        <f>IF(OBJECTIVES!$CF$14&gt;=1,"«","")</f>
        <v/>
      </c>
      <c r="AC13" s="904">
        <f>OBJECTIVES!$CT$14</f>
        <v>0</v>
      </c>
      <c r="AD13" s="905" t="s">
        <v>1216</v>
      </c>
      <c r="AE13" s="906"/>
      <c r="AF13" s="197"/>
      <c r="AG13" s="2598" t="str">
        <f>_xlfn.IFS(PLANS!$F$3="JANUARY","END DEC LVL",PLANS!$F$3="FEBRUARY","END JAN LVL",PLANS!$F$3="MARCH","END FEB LVL",PLANS!$F$3="APRIL","END MAR LVL",PLANS!$F$3="MAY","END APR LVL",PLANS!$F$3="JUNE","END MAY LVL",PLANS!$F$3="JULY","END JUN LVL",PLANS!$F$3="AUGUST","END JUL LVL",PLANS!$F$3="SEPTEMBER","END AUG LVL",PLANS!$F$3="OCTOBER","END SEP LVL",PLANS!$F$3="NOVEMBER","END OCT LVL",PLANS!$F$3="DECEMBER","END NOV LVL",TRUE,"END MTH LVL")</f>
        <v>END MTH LVL</v>
      </c>
      <c r="AH13" s="2598"/>
      <c r="AI13" s="2598"/>
      <c r="AJ13" s="2598"/>
      <c r="AK13" s="2597" t="s">
        <v>144</v>
      </c>
      <c r="AL13" s="2597"/>
      <c r="AM13" s="2598">
        <f>data!$BD$17</f>
        <v>0</v>
      </c>
      <c r="AN13" s="2598"/>
      <c r="AO13" s="2598"/>
      <c r="AP13" s="2597" t="s">
        <v>145</v>
      </c>
      <c r="AQ13" s="2597"/>
      <c r="AR13" s="2599" t="str">
        <f>_xlfn.IFS($AK$3-$AM$13=0,"NONE",$AK$3-$AM$13=1,$AK$3-$AM$13&amp;" LVL UP",$AK$3-$AM$13&gt;1,$AK$3-$AM$13&amp;" LVL UPS")</f>
        <v>NONE</v>
      </c>
      <c r="AS13" s="2599"/>
      <c r="AT13" s="2599"/>
      <c r="AU13" s="2599"/>
      <c r="AV13" s="3"/>
      <c r="AW13" s="197"/>
      <c r="AX13" s="895" t="s">
        <v>1216</v>
      </c>
      <c r="AY13" s="902">
        <f ca="1">OBJECTIVES!$CT$18</f>
        <v>0</v>
      </c>
      <c r="AZ13" s="907" t="str">
        <f>IF(OBJECTIVES!$CF$18&gt;=1,"µ","")</f>
        <v/>
      </c>
      <c r="BA13" s="908">
        <f>OBJECTIVES!$CI$18</f>
        <v>0</v>
      </c>
      <c r="BB13" s="905" t="s">
        <v>1215</v>
      </c>
      <c r="BC13" s="909"/>
      <c r="BD13" s="910"/>
      <c r="BE13" s="899" t="str">
        <f>IF( ACTIVITIES!$J$2&gt;=data!$FK$33,"","" )</f>
        <v/>
      </c>
      <c r="BF13" s="899" t="str">
        <f>IF( ACTIVITIES!$BR$2&gt;=data!$FK$34,"","" )</f>
        <v/>
      </c>
      <c r="BG13" s="899" t="str">
        <f>IF( EXPLORATION!AS101&gt;=data!$FK$35,"","" )</f>
        <v/>
      </c>
      <c r="BH13" s="899" t="str">
        <f>IF( INVENTORY!$CC$5&gt;=data!$FK$36,"","" )</f>
        <v/>
      </c>
      <c r="BI13" s="3"/>
      <c r="BJ13" s="911">
        <f>$CT$35</f>
        <v>0</v>
      </c>
      <c r="BK13" s="912" t="str">
        <f>IF($CT$35&gt;0,"N","")</f>
        <v/>
      </c>
      <c r="BL13" s="905"/>
      <c r="BM13" s="894" t="str">
        <f ca="1">IF(
AND($CI$37&lt;=-2,OR(INVENTORY!$BE$15&gt;=1,INVENTORY!$AM$8&lt;&gt;INVENTORY!$AM$20,INVENTORY!$AG$35&gt;0)),"x",
IF(AND($CI$37&lt;=0,OR(INVENTORY!$BE$15&gt;=1,OR(INVENTORY!$AM$8&gt;=0,INVENTORY!$AM$8&lt;&gt;INVENTORY!$AM$20))),"x",
IF(AND($CH$37&gt;=0.5,INVENTORY!$F$15+INVENTORY!$BV$15&lt;$CH$35),"x",
"")))</f>
        <v>x</v>
      </c>
      <c r="BN13" s="3"/>
      <c r="BO13" s="3"/>
      <c r="BP13" s="882" t="str">
        <f t="shared" ca="1" si="1"/>
        <v>Í</v>
      </c>
      <c r="BQ13" s="852"/>
      <c r="BR13" s="852"/>
      <c r="BS13" s="852"/>
      <c r="BT13" s="852"/>
      <c r="BU13" s="852"/>
      <c r="BV13" s="852"/>
      <c r="BW13" s="852"/>
      <c r="BX13" s="852"/>
      <c r="BY13" s="852"/>
      <c r="BZ13" s="881">
        <v>21</v>
      </c>
      <c r="CA13" s="884">
        <f t="shared" si="2"/>
        <v>0</v>
      </c>
      <c r="CB13" s="885">
        <f t="shared" si="3"/>
        <v>0</v>
      </c>
      <c r="CC13" s="886">
        <f t="shared" si="4"/>
        <v>0</v>
      </c>
      <c r="CD13" s="885"/>
      <c r="CE13" s="885">
        <f t="shared" ca="1" si="5"/>
        <v>0</v>
      </c>
      <c r="CF13" s="886">
        <f t="shared" ca="1" si="6"/>
        <v>0</v>
      </c>
      <c r="CG13" s="887"/>
      <c r="CH13" s="885">
        <f t="shared" ca="1" si="14"/>
        <v>1</v>
      </c>
      <c r="CI13" s="93"/>
      <c r="CJ13" s="255">
        <f>IF(CB13&gt;1,AVERAGEIF(ACTIVITIES!$CB$14:$CB$33,"&lt;&gt;0"), 0)</f>
        <v>0</v>
      </c>
      <c r="CM13" s="885">
        <f t="shared" ca="1" si="7"/>
        <v>0</v>
      </c>
      <c r="CN13" s="885">
        <f t="shared" ca="1" si="8"/>
        <v>0</v>
      </c>
      <c r="CO13" s="885">
        <f t="shared" ca="1" si="9"/>
        <v>0</v>
      </c>
      <c r="CP13" s="885">
        <f t="shared" ca="1" si="10"/>
        <v>0</v>
      </c>
      <c r="CQ13" s="885">
        <f t="shared" ca="1" si="11"/>
        <v>0</v>
      </c>
      <c r="CR13" s="885">
        <f t="shared" ca="1" si="12"/>
        <v>0</v>
      </c>
    </row>
    <row r="14" spans="1:96" ht="17.100000000000001" customHeight="1" thickBot="1" x14ac:dyDescent="0.2">
      <c r="A14" s="880">
        <f t="shared" si="13"/>
        <v>0</v>
      </c>
      <c r="B14" s="881">
        <v>20</v>
      </c>
      <c r="C14" s="852"/>
      <c r="D14" s="852"/>
      <c r="E14" s="852"/>
      <c r="F14" s="852"/>
      <c r="G14" s="852"/>
      <c r="H14" s="852"/>
      <c r="I14" s="852"/>
      <c r="J14" s="852"/>
      <c r="K14" s="852"/>
      <c r="L14" s="882" t="str">
        <f t="shared" ca="1" si="0"/>
        <v>Í</v>
      </c>
      <c r="M14" s="3"/>
      <c r="N14" s="3"/>
      <c r="O14" s="3"/>
      <c r="P14" s="3"/>
      <c r="Q14" s="3"/>
      <c r="R14" s="3"/>
      <c r="S14" s="3"/>
      <c r="T14" s="3"/>
      <c r="U14" s="3"/>
      <c r="V14" s="3"/>
      <c r="W14" s="3"/>
      <c r="X14" s="3"/>
      <c r="Y14" s="3"/>
      <c r="Z14" s="913"/>
      <c r="AA14" s="913"/>
      <c r="AB14" s="914"/>
      <c r="AC14" s="3"/>
      <c r="AD14" s="915"/>
      <c r="AE14" s="915"/>
      <c r="AF14" s="196"/>
      <c r="AG14" s="196"/>
      <c r="AH14" s="196"/>
      <c r="AI14" s="196"/>
      <c r="AJ14" s="196"/>
      <c r="AK14" s="889"/>
      <c r="AL14" s="889"/>
      <c r="AM14" s="916"/>
      <c r="AN14" s="916"/>
      <c r="AO14" s="916"/>
      <c r="AP14" s="889"/>
      <c r="AQ14" s="889"/>
      <c r="AR14" s="196"/>
      <c r="AS14" s="196"/>
      <c r="AT14" s="196"/>
      <c r="AU14" s="196"/>
      <c r="AV14" s="196"/>
      <c r="AW14" s="915"/>
      <c r="AX14" s="917"/>
      <c r="AY14" s="916"/>
      <c r="AZ14" s="914"/>
      <c r="BA14" s="196"/>
      <c r="BB14" s="196"/>
      <c r="BC14" s="196"/>
      <c r="BD14" s="196"/>
      <c r="BE14" s="196"/>
      <c r="BF14" s="918"/>
      <c r="BG14" s="918"/>
      <c r="BH14" s="196"/>
      <c r="BI14" s="196"/>
      <c r="BJ14" s="196"/>
      <c r="BK14" s="196"/>
      <c r="BL14" s="196"/>
      <c r="BM14" s="3"/>
      <c r="BN14" s="3"/>
      <c r="BO14" s="3"/>
      <c r="BP14" s="882" t="str">
        <f t="shared" ca="1" si="1"/>
        <v>Í</v>
      </c>
      <c r="BQ14" s="852"/>
      <c r="BR14" s="852"/>
      <c r="BS14" s="852"/>
      <c r="BT14" s="852"/>
      <c r="BU14" s="852"/>
      <c r="BV14" s="852"/>
      <c r="BW14" s="852"/>
      <c r="BX14" s="852"/>
      <c r="BY14" s="852"/>
      <c r="BZ14" s="881">
        <v>20</v>
      </c>
      <c r="CA14" s="884">
        <f t="shared" si="2"/>
        <v>0</v>
      </c>
      <c r="CB14" s="885">
        <f t="shared" si="3"/>
        <v>0</v>
      </c>
      <c r="CC14" s="886">
        <f t="shared" si="4"/>
        <v>0</v>
      </c>
      <c r="CD14" s="885"/>
      <c r="CE14" s="885">
        <f t="shared" ca="1" si="5"/>
        <v>0</v>
      </c>
      <c r="CF14" s="886">
        <f t="shared" ca="1" si="6"/>
        <v>0</v>
      </c>
      <c r="CG14" s="887"/>
      <c r="CH14" s="885">
        <f t="shared" ca="1" si="14"/>
        <v>1</v>
      </c>
      <c r="CI14" s="93"/>
      <c r="CJ14" s="255">
        <f>IF(CB14&gt;1,AVERAGEIF(ACTIVITIES!$CB$15:$CB$33,"&lt;&gt;0"), 0)</f>
        <v>0</v>
      </c>
      <c r="CM14" s="885">
        <f t="shared" ca="1" si="7"/>
        <v>0</v>
      </c>
      <c r="CN14" s="885">
        <f t="shared" ca="1" si="8"/>
        <v>0</v>
      </c>
      <c r="CO14" s="885">
        <f t="shared" ca="1" si="9"/>
        <v>0</v>
      </c>
      <c r="CP14" s="885">
        <f t="shared" ca="1" si="10"/>
        <v>0</v>
      </c>
      <c r="CQ14" s="885">
        <f t="shared" ca="1" si="11"/>
        <v>0</v>
      </c>
      <c r="CR14" s="885">
        <f t="shared" ca="1" si="12"/>
        <v>0</v>
      </c>
    </row>
    <row r="15" spans="1:96" ht="17.100000000000001" customHeight="1" thickTop="1" x14ac:dyDescent="0.3">
      <c r="A15" s="880">
        <f t="shared" si="13"/>
        <v>0</v>
      </c>
      <c r="B15" s="881">
        <v>19</v>
      </c>
      <c r="C15" s="852"/>
      <c r="D15" s="852"/>
      <c r="E15" s="852"/>
      <c r="F15" s="852"/>
      <c r="G15" s="852"/>
      <c r="H15" s="852"/>
      <c r="I15" s="852"/>
      <c r="J15" s="852"/>
      <c r="K15" s="852"/>
      <c r="L15" s="882" t="str">
        <f t="shared" ca="1" si="0"/>
        <v>Í</v>
      </c>
      <c r="M15" s="3"/>
      <c r="N15" s="919"/>
      <c r="O15" s="920"/>
      <c r="P15" s="920"/>
      <c r="Q15" s="920"/>
      <c r="R15" s="920"/>
      <c r="S15" s="920"/>
      <c r="T15" s="920"/>
      <c r="U15" s="920"/>
      <c r="V15" s="920"/>
      <c r="W15" s="920"/>
      <c r="X15" s="920"/>
      <c r="Y15" s="921"/>
      <c r="Z15" s="920"/>
      <c r="AA15" s="921"/>
      <c r="AB15" s="920"/>
      <c r="AC15" s="921"/>
      <c r="AD15" s="920"/>
      <c r="AE15" s="921"/>
      <c r="AF15" s="920"/>
      <c r="AG15" s="921"/>
      <c r="AH15" s="920"/>
      <c r="AI15" s="921"/>
      <c r="AJ15" s="920"/>
      <c r="AK15" s="922"/>
      <c r="AL15" s="922"/>
      <c r="AM15" s="922"/>
      <c r="AN15" s="922"/>
      <c r="AO15" s="922"/>
      <c r="AP15" s="922"/>
      <c r="AQ15" s="922"/>
      <c r="AR15" s="920"/>
      <c r="AS15" s="921"/>
      <c r="AT15" s="920"/>
      <c r="AU15" s="921"/>
      <c r="AV15" s="920"/>
      <c r="AW15" s="921"/>
      <c r="AX15" s="920"/>
      <c r="AY15" s="921"/>
      <c r="AZ15" s="920"/>
      <c r="BA15" s="921"/>
      <c r="BB15" s="920"/>
      <c r="BC15" s="921"/>
      <c r="BD15" s="920"/>
      <c r="BE15" s="920"/>
      <c r="BF15" s="920"/>
      <c r="BG15" s="920"/>
      <c r="BH15" s="920"/>
      <c r="BI15" s="920"/>
      <c r="BJ15" s="920"/>
      <c r="BK15" s="920"/>
      <c r="BL15" s="920"/>
      <c r="BM15" s="920"/>
      <c r="BN15" s="923"/>
      <c r="BO15" s="3"/>
      <c r="BP15" s="882" t="str">
        <f t="shared" ca="1" si="1"/>
        <v>Í</v>
      </c>
      <c r="BQ15" s="852"/>
      <c r="BR15" s="852"/>
      <c r="BS15" s="852"/>
      <c r="BT15" s="852"/>
      <c r="BU15" s="852"/>
      <c r="BV15" s="852"/>
      <c r="BW15" s="852"/>
      <c r="BX15" s="852"/>
      <c r="BY15" s="852"/>
      <c r="BZ15" s="881">
        <v>19</v>
      </c>
      <c r="CA15" s="884">
        <f t="shared" si="2"/>
        <v>0</v>
      </c>
      <c r="CB15" s="885">
        <f t="shared" si="3"/>
        <v>0</v>
      </c>
      <c r="CC15" s="886">
        <f t="shared" si="4"/>
        <v>0</v>
      </c>
      <c r="CD15" s="93"/>
      <c r="CE15" s="885">
        <f t="shared" ca="1" si="5"/>
        <v>0</v>
      </c>
      <c r="CF15" s="886">
        <f t="shared" ca="1" si="6"/>
        <v>0</v>
      </c>
      <c r="CG15" s="149"/>
      <c r="CH15" s="885">
        <f t="shared" ca="1" si="14"/>
        <v>1</v>
      </c>
      <c r="CI15" s="93"/>
      <c r="CJ15" s="255">
        <f>IF(CB15&gt;1,AVERAGEIF(ACTIVITIES!$CB$16:$CB$33,"&lt;&gt;0"), 0)</f>
        <v>0</v>
      </c>
      <c r="CM15" s="885">
        <f t="shared" ca="1" si="7"/>
        <v>0</v>
      </c>
      <c r="CN15" s="885">
        <f t="shared" ca="1" si="8"/>
        <v>0</v>
      </c>
      <c r="CO15" s="885">
        <f t="shared" ca="1" si="9"/>
        <v>0</v>
      </c>
      <c r="CP15" s="885">
        <f t="shared" ca="1" si="10"/>
        <v>0</v>
      </c>
      <c r="CQ15" s="885">
        <f t="shared" ca="1" si="11"/>
        <v>0</v>
      </c>
      <c r="CR15" s="885">
        <f t="shared" ca="1" si="12"/>
        <v>0</v>
      </c>
    </row>
    <row r="16" spans="1:96" ht="17.100000000000001" customHeight="1" x14ac:dyDescent="0.15">
      <c r="A16" s="880">
        <f t="shared" si="13"/>
        <v>0</v>
      </c>
      <c r="B16" s="881">
        <v>18</v>
      </c>
      <c r="C16" s="852"/>
      <c r="D16" s="852"/>
      <c r="E16" s="852"/>
      <c r="F16" s="852"/>
      <c r="G16" s="852"/>
      <c r="H16" s="852"/>
      <c r="I16" s="852"/>
      <c r="J16" s="852"/>
      <c r="K16" s="852"/>
      <c r="L16" s="882" t="str">
        <f t="shared" ca="1" si="0"/>
        <v>Í</v>
      </c>
      <c r="M16" s="3"/>
      <c r="N16" s="924"/>
      <c r="O16" s="925" t="str">
        <f ca="1">IF(PLANS!$A$1=32,"",IF(AND(MISSIONS!$DQ$7&gt;0,MISSIONS!$DT$7=0),"!",""))</f>
        <v/>
      </c>
      <c r="P16" s="2615" t="s">
        <v>1220</v>
      </c>
      <c r="Q16" s="2615"/>
      <c r="R16" s="926">
        <f ca="1">MISSIONS!$DZ$7</f>
        <v>1</v>
      </c>
      <c r="S16" s="927"/>
      <c r="T16" s="927"/>
      <c r="U16" s="2634" t="s">
        <v>1533</v>
      </c>
      <c r="V16" s="2634"/>
      <c r="W16" s="2634"/>
      <c r="X16" s="2634"/>
      <c r="Y16" s="2634"/>
      <c r="Z16" s="2634"/>
      <c r="AA16" s="2634"/>
      <c r="AB16" s="2634"/>
      <c r="AC16" s="2634"/>
      <c r="AD16" s="2634"/>
      <c r="AE16" s="2634"/>
      <c r="AF16" s="2634"/>
      <c r="AG16" s="2634"/>
      <c r="AH16" s="2635" t="str">
        <f>_xlfn.IFS(
PLANS!$F$3="JANUARY","JANUARY "&amp;$AN$37,
PLANS!$F$3="FEBRUARY","FEBRUARY "&amp;$AN$37,
PLANS!$F$3="MARCH","MARCH "&amp;$AN$37,
PLANS!$F$3="APRIL","APRIL "&amp;$AN$37,
PLANS!$F$3="MAY","MAY "&amp;$AN$37,
PLANS!$F$3="JUNE","JUNE "&amp;$AN$37,
PLANS!$F$3="JULY","JULY "&amp;$AN$37,
PLANS!$F$3="AUGUST","AUGUST "&amp;$AN$37,
PLANS!$F$3="SEPTEMBER","SEPTEMBER "&amp;$AN$37,
PLANS!$F$3="OCTOBER","OCTOBER "&amp;$AN$37,
PLANS!$F$3="NOVEMBER","NOVEMBER "&amp;$AN$37,
PLANS!$F$3="DECEMBER","DECEMBER "&amp;$AN$37,
TRUE,"MONTH "&amp;$AN$37)</f>
        <v>MONTH FOCUS</v>
      </c>
      <c r="AI16" s="2635"/>
      <c r="AJ16" s="2635"/>
      <c r="AK16" s="2635"/>
      <c r="AL16" s="2635"/>
      <c r="AM16" s="2635"/>
      <c r="AN16" s="2635"/>
      <c r="AO16" s="2635"/>
      <c r="AP16" s="2635"/>
      <c r="AQ16" s="2635"/>
      <c r="AR16" s="2635"/>
      <c r="AS16" s="2635"/>
      <c r="AT16" s="2635"/>
      <c r="AU16" s="2634" t="s">
        <v>1533</v>
      </c>
      <c r="AV16" s="2634"/>
      <c r="AW16" s="2634"/>
      <c r="AX16" s="2634"/>
      <c r="AY16" s="2634"/>
      <c r="AZ16" s="2634"/>
      <c r="BA16" s="2634"/>
      <c r="BB16" s="2634"/>
      <c r="BC16" s="2634"/>
      <c r="BD16" s="2634"/>
      <c r="BE16" s="2634"/>
      <c r="BF16" s="2634"/>
      <c r="BG16" s="2634"/>
      <c r="BH16" s="927"/>
      <c r="BI16" s="927"/>
      <c r="BJ16" s="926">
        <f>MISSIONS!$DZ$14</f>
        <v>1</v>
      </c>
      <c r="BK16" s="2617" t="s">
        <v>1217</v>
      </c>
      <c r="BL16" s="2617"/>
      <c r="BM16" s="925" t="str">
        <f ca="1">IF(MISSIONS!$CF$43&gt;=1,"!","")</f>
        <v>!</v>
      </c>
      <c r="BN16" s="928"/>
      <c r="BO16" s="3"/>
      <c r="BP16" s="882" t="str">
        <f t="shared" ca="1" si="1"/>
        <v>Í</v>
      </c>
      <c r="BQ16" s="852"/>
      <c r="BR16" s="852"/>
      <c r="BS16" s="852"/>
      <c r="BT16" s="852"/>
      <c r="BU16" s="852"/>
      <c r="BV16" s="852"/>
      <c r="BW16" s="852"/>
      <c r="BX16" s="852"/>
      <c r="BY16" s="852"/>
      <c r="BZ16" s="881">
        <v>18</v>
      </c>
      <c r="CA16" s="884">
        <f t="shared" si="2"/>
        <v>0</v>
      </c>
      <c r="CB16" s="885">
        <f t="shared" si="3"/>
        <v>0</v>
      </c>
      <c r="CC16" s="886">
        <f t="shared" si="4"/>
        <v>0</v>
      </c>
      <c r="CD16" s="93"/>
      <c r="CE16" s="885">
        <f t="shared" ca="1" si="5"/>
        <v>0</v>
      </c>
      <c r="CF16" s="886">
        <f t="shared" ca="1" si="6"/>
        <v>0</v>
      </c>
      <c r="CG16" s="149"/>
      <c r="CH16" s="885">
        <f t="shared" ca="1" si="14"/>
        <v>1</v>
      </c>
      <c r="CI16" s="93"/>
      <c r="CJ16" s="255">
        <f>IF(CB16&gt;1,AVERAGEIF(ACTIVITIES!$CB$17:$CB$33,"&lt;&gt;0"), 0)</f>
        <v>0</v>
      </c>
      <c r="CM16" s="885">
        <f t="shared" ca="1" si="7"/>
        <v>0</v>
      </c>
      <c r="CN16" s="885">
        <f t="shared" ca="1" si="8"/>
        <v>0</v>
      </c>
      <c r="CO16" s="885">
        <f t="shared" ca="1" si="9"/>
        <v>0</v>
      </c>
      <c r="CP16" s="885">
        <f t="shared" ca="1" si="10"/>
        <v>0</v>
      </c>
      <c r="CQ16" s="885">
        <f t="shared" ca="1" si="11"/>
        <v>0</v>
      </c>
      <c r="CR16" s="885">
        <f t="shared" ca="1" si="12"/>
        <v>0</v>
      </c>
    </row>
    <row r="17" spans="1:109" ht="17.100000000000001" customHeight="1" x14ac:dyDescent="0.2">
      <c r="A17" s="880">
        <f t="shared" si="13"/>
        <v>0</v>
      </c>
      <c r="B17" s="881">
        <v>17</v>
      </c>
      <c r="C17" s="852"/>
      <c r="D17" s="852"/>
      <c r="E17" s="852"/>
      <c r="F17" s="852"/>
      <c r="G17" s="852"/>
      <c r="H17" s="852"/>
      <c r="I17" s="852"/>
      <c r="J17" s="852"/>
      <c r="K17" s="852"/>
      <c r="L17" s="882" t="str">
        <f t="shared" ca="1" si="0"/>
        <v>Í</v>
      </c>
      <c r="M17" s="3"/>
      <c r="N17" s="2613"/>
      <c r="O17" s="2614" t="str">
        <f ca="1">IF(PLANS!$A$1=32,"",IF(AND(MISSIONS!$DQ$9&gt;0,MISSIONS!$DT$9=0),"!",""))</f>
        <v/>
      </c>
      <c r="P17" s="2615" t="s">
        <v>1221</v>
      </c>
      <c r="Q17" s="2615"/>
      <c r="R17" s="2616">
        <f ca="1">MISSIONS!$DZ$9</f>
        <v>1</v>
      </c>
      <c r="S17" s="929"/>
      <c r="T17" s="929"/>
      <c r="U17" s="2634"/>
      <c r="V17" s="2634"/>
      <c r="W17" s="2634"/>
      <c r="X17" s="2634"/>
      <c r="Y17" s="2634"/>
      <c r="Z17" s="2634"/>
      <c r="AA17" s="2634"/>
      <c r="AB17" s="2634"/>
      <c r="AC17" s="2634"/>
      <c r="AD17" s="2634"/>
      <c r="AE17" s="2634"/>
      <c r="AF17" s="2634"/>
      <c r="AG17" s="2634"/>
      <c r="AH17" s="930"/>
      <c r="AI17" s="930"/>
      <c r="AJ17" s="930"/>
      <c r="AK17" s="930"/>
      <c r="AL17" s="930"/>
      <c r="AM17" s="930"/>
      <c r="AN17" s="930"/>
      <c r="AO17" s="930"/>
      <c r="AP17" s="930"/>
      <c r="AQ17" s="930"/>
      <c r="AR17" s="930"/>
      <c r="AS17" s="930"/>
      <c r="AT17" s="930"/>
      <c r="AU17" s="2634"/>
      <c r="AV17" s="2634"/>
      <c r="AW17" s="2634"/>
      <c r="AX17" s="2634"/>
      <c r="AY17" s="2634"/>
      <c r="AZ17" s="2634"/>
      <c r="BA17" s="2634"/>
      <c r="BB17" s="2634"/>
      <c r="BC17" s="2634"/>
      <c r="BD17" s="2634"/>
      <c r="BE17" s="2634"/>
      <c r="BF17" s="2634"/>
      <c r="BG17" s="2634"/>
      <c r="BH17" s="929"/>
      <c r="BI17" s="929"/>
      <c r="BJ17" s="2616">
        <f>MISSIONS!$DZ$16</f>
        <v>1</v>
      </c>
      <c r="BK17" s="2617" t="s">
        <v>1218</v>
      </c>
      <c r="BL17" s="2617"/>
      <c r="BM17" s="2614" t="str">
        <f ca="1">IF(MISSIONS!$CF$53&gt;=1,"!","")</f>
        <v/>
      </c>
      <c r="BN17" s="2632"/>
      <c r="BO17" s="3"/>
      <c r="BP17" s="882" t="str">
        <f t="shared" ca="1" si="1"/>
        <v>Í</v>
      </c>
      <c r="BQ17" s="852"/>
      <c r="BR17" s="852"/>
      <c r="BS17" s="852"/>
      <c r="BT17" s="852"/>
      <c r="BU17" s="852"/>
      <c r="BV17" s="852"/>
      <c r="BW17" s="852"/>
      <c r="BX17" s="852"/>
      <c r="BY17" s="852"/>
      <c r="BZ17" s="881">
        <v>17</v>
      </c>
      <c r="CA17" s="884">
        <f t="shared" si="2"/>
        <v>0</v>
      </c>
      <c r="CB17" s="885">
        <f t="shared" si="3"/>
        <v>0</v>
      </c>
      <c r="CC17" s="886">
        <f t="shared" si="4"/>
        <v>0</v>
      </c>
      <c r="CD17" s="93"/>
      <c r="CE17" s="885">
        <f t="shared" ca="1" si="5"/>
        <v>0</v>
      </c>
      <c r="CF17" s="886">
        <f t="shared" ca="1" si="6"/>
        <v>0</v>
      </c>
      <c r="CG17" s="149"/>
      <c r="CH17" s="885">
        <f t="shared" ca="1" si="14"/>
        <v>1</v>
      </c>
      <c r="CI17" s="93"/>
      <c r="CJ17" s="255">
        <f>IF(CB17&gt;1,AVERAGEIF(ACTIVITIES!$CB$18:$CB$33,"&lt;&gt;0"), 0)</f>
        <v>0</v>
      </c>
      <c r="CM17" s="885">
        <f t="shared" ca="1" si="7"/>
        <v>0</v>
      </c>
      <c r="CN17" s="885">
        <f t="shared" ca="1" si="8"/>
        <v>0</v>
      </c>
      <c r="CO17" s="885">
        <f t="shared" ca="1" si="9"/>
        <v>0</v>
      </c>
      <c r="CP17" s="885">
        <f t="shared" ca="1" si="10"/>
        <v>0</v>
      </c>
      <c r="CQ17" s="885">
        <f t="shared" ca="1" si="11"/>
        <v>0</v>
      </c>
      <c r="CR17" s="885">
        <f t="shared" ca="1" si="12"/>
        <v>0</v>
      </c>
    </row>
    <row r="18" spans="1:109" ht="17.100000000000001" customHeight="1" x14ac:dyDescent="0.15">
      <c r="A18" s="880">
        <f t="shared" si="13"/>
        <v>0</v>
      </c>
      <c r="B18" s="881">
        <v>16</v>
      </c>
      <c r="C18" s="852"/>
      <c r="D18" s="852"/>
      <c r="E18" s="852"/>
      <c r="F18" s="852"/>
      <c r="G18" s="852"/>
      <c r="H18" s="852"/>
      <c r="I18" s="852"/>
      <c r="J18" s="852"/>
      <c r="K18" s="852"/>
      <c r="L18" s="882" t="str">
        <f t="shared" ca="1" si="0"/>
        <v>Í</v>
      </c>
      <c r="M18" s="3"/>
      <c r="N18" s="2613"/>
      <c r="O18" s="2614"/>
      <c r="P18" s="2615"/>
      <c r="Q18" s="2615"/>
      <c r="R18" s="2616"/>
      <c r="S18" s="929"/>
      <c r="T18" s="929"/>
      <c r="U18" s="2634" t="s">
        <v>1533</v>
      </c>
      <c r="V18" s="2634"/>
      <c r="W18" s="2634"/>
      <c r="X18" s="2634"/>
      <c r="Y18" s="2634"/>
      <c r="Z18" s="2634"/>
      <c r="AA18" s="2634"/>
      <c r="AB18" s="2634"/>
      <c r="AC18" s="2634"/>
      <c r="AD18" s="2634"/>
      <c r="AE18" s="2634"/>
      <c r="AF18" s="2634"/>
      <c r="AG18" s="2634"/>
      <c r="AH18" s="2633" t="s">
        <v>1532</v>
      </c>
      <c r="AI18" s="2633"/>
      <c r="AJ18" s="2633"/>
      <c r="AK18" s="2633"/>
      <c r="AL18" s="2633"/>
      <c r="AM18" s="2633"/>
      <c r="AN18" s="2633"/>
      <c r="AO18" s="2633"/>
      <c r="AP18" s="2633"/>
      <c r="AQ18" s="2633"/>
      <c r="AR18" s="2633"/>
      <c r="AS18" s="2633"/>
      <c r="AT18" s="2633"/>
      <c r="AU18" s="2634" t="s">
        <v>1533</v>
      </c>
      <c r="AV18" s="2634"/>
      <c r="AW18" s="2634"/>
      <c r="AX18" s="2634"/>
      <c r="AY18" s="2634"/>
      <c r="AZ18" s="2634"/>
      <c r="BA18" s="2634"/>
      <c r="BB18" s="2634"/>
      <c r="BC18" s="2634"/>
      <c r="BD18" s="2634"/>
      <c r="BE18" s="2634"/>
      <c r="BF18" s="2634"/>
      <c r="BG18" s="2634"/>
      <c r="BH18" s="929"/>
      <c r="BI18" s="929"/>
      <c r="BJ18" s="2616"/>
      <c r="BK18" s="2617"/>
      <c r="BL18" s="2617"/>
      <c r="BM18" s="2614"/>
      <c r="BN18" s="2632"/>
      <c r="BO18" s="3"/>
      <c r="BP18" s="882" t="str">
        <f t="shared" ca="1" si="1"/>
        <v>Í</v>
      </c>
      <c r="BQ18" s="852"/>
      <c r="BR18" s="852"/>
      <c r="BS18" s="852"/>
      <c r="BT18" s="852"/>
      <c r="BU18" s="852"/>
      <c r="BV18" s="852"/>
      <c r="BW18" s="852"/>
      <c r="BX18" s="852"/>
      <c r="BY18" s="852"/>
      <c r="BZ18" s="881">
        <v>16</v>
      </c>
      <c r="CA18" s="884">
        <f t="shared" si="2"/>
        <v>0</v>
      </c>
      <c r="CB18" s="885">
        <f t="shared" si="3"/>
        <v>0</v>
      </c>
      <c r="CC18" s="886">
        <f t="shared" si="4"/>
        <v>0</v>
      </c>
      <c r="CD18" s="93"/>
      <c r="CE18" s="885">
        <f t="shared" ca="1" si="5"/>
        <v>0</v>
      </c>
      <c r="CF18" s="886">
        <f t="shared" ca="1" si="6"/>
        <v>0</v>
      </c>
      <c r="CG18" s="149"/>
      <c r="CH18" s="885">
        <f t="shared" ca="1" si="14"/>
        <v>1</v>
      </c>
      <c r="CI18" s="93"/>
      <c r="CJ18" s="255">
        <f>IF(CB18&gt;1,AVERAGEIF(ACTIVITIES!$CB$19:$CB$33,"&lt;&gt;0"), 0)</f>
        <v>0</v>
      </c>
      <c r="CM18" s="885">
        <f t="shared" ca="1" si="7"/>
        <v>0</v>
      </c>
      <c r="CN18" s="885">
        <f t="shared" ca="1" si="8"/>
        <v>0</v>
      </c>
      <c r="CO18" s="885">
        <f t="shared" ca="1" si="9"/>
        <v>0</v>
      </c>
      <c r="CP18" s="885">
        <f t="shared" ca="1" si="10"/>
        <v>0</v>
      </c>
      <c r="CQ18" s="885">
        <f t="shared" ca="1" si="11"/>
        <v>0</v>
      </c>
      <c r="CR18" s="885">
        <f t="shared" ca="1" si="12"/>
        <v>0</v>
      </c>
      <c r="DE18" s="885"/>
    </row>
    <row r="19" spans="1:109" ht="17.100000000000001" customHeight="1" x14ac:dyDescent="0.15">
      <c r="A19" s="880">
        <f t="shared" si="13"/>
        <v>0</v>
      </c>
      <c r="B19" s="881">
        <v>15</v>
      </c>
      <c r="C19" s="852"/>
      <c r="D19" s="852"/>
      <c r="E19" s="852"/>
      <c r="F19" s="852"/>
      <c r="G19" s="852"/>
      <c r="H19" s="852"/>
      <c r="I19" s="852"/>
      <c r="J19" s="852"/>
      <c r="K19" s="852"/>
      <c r="L19" s="882" t="str">
        <f t="shared" ca="1" si="0"/>
        <v>Í</v>
      </c>
      <c r="M19" s="3"/>
      <c r="N19" s="931"/>
      <c r="O19" s="925" t="str">
        <f>IF(AND(MISSIONS!$DQ$11&gt;0,MISSIONS!$DT$11=0),"!","")</f>
        <v>!</v>
      </c>
      <c r="P19" s="2615" t="s">
        <v>1222</v>
      </c>
      <c r="Q19" s="2615"/>
      <c r="R19" s="926">
        <f>MISSIONS!$DZ$11</f>
        <v>1</v>
      </c>
      <c r="S19" s="929"/>
      <c r="T19" s="929"/>
      <c r="U19" s="2634"/>
      <c r="V19" s="2634"/>
      <c r="W19" s="2634"/>
      <c r="X19" s="2634"/>
      <c r="Y19" s="2634"/>
      <c r="Z19" s="2634"/>
      <c r="AA19" s="2634"/>
      <c r="AB19" s="2634"/>
      <c r="AC19" s="2634"/>
      <c r="AD19" s="2634"/>
      <c r="AE19" s="2634"/>
      <c r="AF19" s="2634"/>
      <c r="AG19" s="2634"/>
      <c r="AH19" s="2633"/>
      <c r="AI19" s="2633"/>
      <c r="AJ19" s="2633"/>
      <c r="AK19" s="2633"/>
      <c r="AL19" s="2633"/>
      <c r="AM19" s="2633"/>
      <c r="AN19" s="2633"/>
      <c r="AO19" s="2633"/>
      <c r="AP19" s="2633"/>
      <c r="AQ19" s="2633"/>
      <c r="AR19" s="2633"/>
      <c r="AS19" s="2633"/>
      <c r="AT19" s="2633"/>
      <c r="AU19" s="2634"/>
      <c r="AV19" s="2634"/>
      <c r="AW19" s="2634"/>
      <c r="AX19" s="2634"/>
      <c r="AY19" s="2634"/>
      <c r="AZ19" s="2634"/>
      <c r="BA19" s="2634"/>
      <c r="BB19" s="2634"/>
      <c r="BC19" s="2634"/>
      <c r="BD19" s="2634"/>
      <c r="BE19" s="2634"/>
      <c r="BF19" s="2634"/>
      <c r="BG19" s="2634"/>
      <c r="BH19" s="932"/>
      <c r="BI19" s="932"/>
      <c r="BJ19" s="926">
        <f>MISSIONS!$DZ$18</f>
        <v>0</v>
      </c>
      <c r="BK19" s="2617" t="s">
        <v>1219</v>
      </c>
      <c r="BL19" s="2617"/>
      <c r="BM19" s="925" t="str">
        <f ca="1">IF(MISSIONS!$CF$65&gt;=1,"!","")</f>
        <v/>
      </c>
      <c r="BN19" s="928"/>
      <c r="BO19" s="3"/>
      <c r="BP19" s="882" t="str">
        <f t="shared" ca="1" si="1"/>
        <v>Í</v>
      </c>
      <c r="BQ19" s="852"/>
      <c r="BR19" s="852"/>
      <c r="BS19" s="852"/>
      <c r="BT19" s="852"/>
      <c r="BU19" s="852"/>
      <c r="BV19" s="852"/>
      <c r="BW19" s="852"/>
      <c r="BX19" s="852"/>
      <c r="BY19" s="852"/>
      <c r="BZ19" s="881">
        <v>15</v>
      </c>
      <c r="CA19" s="884">
        <f t="shared" si="2"/>
        <v>0</v>
      </c>
      <c r="CB19" s="885">
        <f t="shared" si="3"/>
        <v>0</v>
      </c>
      <c r="CC19" s="886">
        <f t="shared" si="4"/>
        <v>0</v>
      </c>
      <c r="CD19" s="93"/>
      <c r="CE19" s="885">
        <f t="shared" ca="1" si="5"/>
        <v>0</v>
      </c>
      <c r="CF19" s="886">
        <f t="shared" ca="1" si="6"/>
        <v>0</v>
      </c>
      <c r="CG19" s="149"/>
      <c r="CH19" s="885">
        <f t="shared" ca="1" si="14"/>
        <v>1</v>
      </c>
      <c r="CI19" s="93"/>
      <c r="CJ19" s="255">
        <f>IF(CB19&gt;1,AVERAGEIF(ACTIVITIES!$CB$20:$CB$33,"&lt;&gt;0"), 0)</f>
        <v>0</v>
      </c>
      <c r="CM19" s="885">
        <f t="shared" ca="1" si="7"/>
        <v>0</v>
      </c>
      <c r="CN19" s="885">
        <f t="shared" ca="1" si="8"/>
        <v>0</v>
      </c>
      <c r="CO19" s="885">
        <f t="shared" ca="1" si="9"/>
        <v>0</v>
      </c>
      <c r="CP19" s="885">
        <f t="shared" ca="1" si="10"/>
        <v>0</v>
      </c>
      <c r="CQ19" s="885">
        <f t="shared" ca="1" si="11"/>
        <v>0</v>
      </c>
      <c r="CR19" s="885">
        <f t="shared" ca="1" si="12"/>
        <v>0</v>
      </c>
    </row>
    <row r="20" spans="1:109" ht="17.100000000000001" customHeight="1" thickBot="1" x14ac:dyDescent="0.2">
      <c r="A20" s="880">
        <f t="shared" si="13"/>
        <v>0</v>
      </c>
      <c r="B20" s="881">
        <v>14</v>
      </c>
      <c r="C20" s="852"/>
      <c r="D20" s="852"/>
      <c r="E20" s="852"/>
      <c r="F20" s="852"/>
      <c r="G20" s="852"/>
      <c r="H20" s="852"/>
      <c r="I20" s="852"/>
      <c r="J20" s="852"/>
      <c r="K20" s="852"/>
      <c r="L20" s="882" t="str">
        <f t="shared" ca="1" si="0"/>
        <v>Í</v>
      </c>
      <c r="M20" s="3"/>
      <c r="N20" s="933"/>
      <c r="O20" s="934"/>
      <c r="P20" s="934"/>
      <c r="Q20" s="934"/>
      <c r="R20" s="934"/>
      <c r="S20" s="935"/>
      <c r="T20" s="935"/>
      <c r="U20" s="2604" t="s">
        <v>1517</v>
      </c>
      <c r="V20" s="2604"/>
      <c r="W20" s="2604"/>
      <c r="X20" s="2604"/>
      <c r="Y20" s="2604"/>
      <c r="Z20" s="2604"/>
      <c r="AA20" s="2604"/>
      <c r="AB20" s="2604"/>
      <c r="AC20" s="2604"/>
      <c r="AD20" s="2604"/>
      <c r="AE20" s="2604"/>
      <c r="AF20" s="2604"/>
      <c r="AG20" s="2604"/>
      <c r="AH20" s="2604" t="s">
        <v>1518</v>
      </c>
      <c r="AI20" s="2604"/>
      <c r="AJ20" s="2604"/>
      <c r="AK20" s="2604"/>
      <c r="AL20" s="2604"/>
      <c r="AM20" s="2604"/>
      <c r="AN20" s="2604"/>
      <c r="AO20" s="2604"/>
      <c r="AP20" s="2604"/>
      <c r="AQ20" s="2604"/>
      <c r="AR20" s="2604"/>
      <c r="AS20" s="2604"/>
      <c r="AT20" s="2604"/>
      <c r="AU20" s="2604" t="s">
        <v>1517</v>
      </c>
      <c r="AV20" s="2604"/>
      <c r="AW20" s="2604"/>
      <c r="AX20" s="2604"/>
      <c r="AY20" s="2604"/>
      <c r="AZ20" s="2604"/>
      <c r="BA20" s="2604"/>
      <c r="BB20" s="2604"/>
      <c r="BC20" s="2604"/>
      <c r="BD20" s="2604"/>
      <c r="BE20" s="2604"/>
      <c r="BF20" s="2604"/>
      <c r="BG20" s="2604"/>
      <c r="BH20" s="934"/>
      <c r="BI20" s="934"/>
      <c r="BJ20" s="934"/>
      <c r="BK20" s="934"/>
      <c r="BL20" s="934"/>
      <c r="BM20" s="934"/>
      <c r="BN20" s="936"/>
      <c r="BO20" s="3"/>
      <c r="BP20" s="882" t="str">
        <f t="shared" ca="1" si="1"/>
        <v>Í</v>
      </c>
      <c r="BQ20" s="852"/>
      <c r="BR20" s="852"/>
      <c r="BS20" s="852"/>
      <c r="BT20" s="852"/>
      <c r="BU20" s="852"/>
      <c r="BV20" s="852"/>
      <c r="BW20" s="852"/>
      <c r="BX20" s="852"/>
      <c r="BY20" s="852"/>
      <c r="BZ20" s="881">
        <v>14</v>
      </c>
      <c r="CA20" s="884">
        <f t="shared" si="2"/>
        <v>0</v>
      </c>
      <c r="CB20" s="885">
        <f t="shared" si="3"/>
        <v>0</v>
      </c>
      <c r="CC20" s="886">
        <f t="shared" si="4"/>
        <v>0</v>
      </c>
      <c r="CD20" s="93"/>
      <c r="CE20" s="885">
        <f t="shared" ca="1" si="5"/>
        <v>0</v>
      </c>
      <c r="CF20" s="886">
        <f t="shared" ca="1" si="6"/>
        <v>0</v>
      </c>
      <c r="CG20" s="149"/>
      <c r="CH20" s="885">
        <f t="shared" ca="1" si="14"/>
        <v>1</v>
      </c>
      <c r="CI20" s="93"/>
      <c r="CJ20" s="255">
        <f>IF(CB20&gt;1,AVERAGEIF(ACTIVITIES!$CB$21:$CB$33,"&lt;&gt;0"), 0)</f>
        <v>0</v>
      </c>
      <c r="CM20" s="885">
        <f t="shared" ca="1" si="7"/>
        <v>0</v>
      </c>
      <c r="CN20" s="885">
        <f t="shared" ca="1" si="8"/>
        <v>0</v>
      </c>
      <c r="CO20" s="885">
        <f t="shared" ca="1" si="9"/>
        <v>0</v>
      </c>
      <c r="CP20" s="885">
        <f t="shared" ca="1" si="10"/>
        <v>0</v>
      </c>
      <c r="CQ20" s="885">
        <f t="shared" ca="1" si="11"/>
        <v>0</v>
      </c>
      <c r="CR20" s="885">
        <f t="shared" ca="1" si="12"/>
        <v>0</v>
      </c>
    </row>
    <row r="21" spans="1:109" ht="17.100000000000001" customHeight="1" thickTop="1" x14ac:dyDescent="0.15">
      <c r="A21" s="880">
        <f t="shared" si="13"/>
        <v>0</v>
      </c>
      <c r="B21" s="881">
        <v>13</v>
      </c>
      <c r="C21" s="852"/>
      <c r="D21" s="852"/>
      <c r="E21" s="852"/>
      <c r="F21" s="852"/>
      <c r="G21" s="852"/>
      <c r="H21" s="852"/>
      <c r="I21" s="852"/>
      <c r="J21" s="852"/>
      <c r="K21" s="852"/>
      <c r="L21" s="882" t="str">
        <f t="shared" ca="1" si="0"/>
        <v>Í</v>
      </c>
      <c r="M21" s="3"/>
      <c r="N21" s="937"/>
      <c r="O21" s="938"/>
      <c r="P21" s="938"/>
      <c r="Q21" s="938"/>
      <c r="R21" s="938"/>
      <c r="S21" s="938"/>
      <c r="T21" s="938"/>
      <c r="U21" s="938"/>
      <c r="V21" s="939"/>
      <c r="W21" s="939"/>
      <c r="X21" s="939"/>
      <c r="Y21" s="939"/>
      <c r="Z21" s="939"/>
      <c r="AA21" s="939"/>
      <c r="AB21" s="939"/>
      <c r="AC21" s="939"/>
      <c r="AD21" s="939"/>
      <c r="AE21" s="939"/>
      <c r="AF21" s="939"/>
      <c r="AG21" s="939"/>
      <c r="AH21" s="939"/>
      <c r="AI21" s="939"/>
      <c r="AJ21" s="939"/>
      <c r="AK21" s="939"/>
      <c r="AL21" s="939"/>
      <c r="AM21" s="939"/>
      <c r="AN21" s="939"/>
      <c r="AO21" s="939"/>
      <c r="AP21" s="939"/>
      <c r="AQ21" s="939"/>
      <c r="AR21" s="939"/>
      <c r="AS21" s="939"/>
      <c r="AT21" s="939"/>
      <c r="AU21" s="939"/>
      <c r="AV21" s="939"/>
      <c r="AW21" s="939"/>
      <c r="AX21" s="939"/>
      <c r="AY21" s="939"/>
      <c r="AZ21" s="939"/>
      <c r="BA21" s="939"/>
      <c r="BB21" s="939"/>
      <c r="BC21" s="939"/>
      <c r="BD21" s="939"/>
      <c r="BE21" s="939"/>
      <c r="BF21" s="939"/>
      <c r="BG21" s="939"/>
      <c r="BH21" s="939"/>
      <c r="BI21" s="939"/>
      <c r="BJ21" s="939"/>
      <c r="BK21" s="939"/>
      <c r="BL21" s="939"/>
      <c r="BM21" s="939"/>
      <c r="BN21" s="937"/>
      <c r="BO21" s="3"/>
      <c r="BP21" s="882" t="str">
        <f t="shared" ca="1" si="1"/>
        <v>Í</v>
      </c>
      <c r="BQ21" s="852"/>
      <c r="BR21" s="852"/>
      <c r="BS21" s="852"/>
      <c r="BT21" s="852"/>
      <c r="BU21" s="852"/>
      <c r="BV21" s="852"/>
      <c r="BW21" s="852"/>
      <c r="BX21" s="852"/>
      <c r="BY21" s="852"/>
      <c r="BZ21" s="881">
        <v>13</v>
      </c>
      <c r="CA21" s="884">
        <f t="shared" si="2"/>
        <v>0</v>
      </c>
      <c r="CB21" s="885">
        <f t="shared" si="3"/>
        <v>0</v>
      </c>
      <c r="CC21" s="886">
        <f t="shared" si="4"/>
        <v>0</v>
      </c>
      <c r="CD21" s="93"/>
      <c r="CE21" s="885">
        <f t="shared" ca="1" si="5"/>
        <v>0</v>
      </c>
      <c r="CF21" s="886">
        <f t="shared" ca="1" si="6"/>
        <v>0</v>
      </c>
      <c r="CG21" s="149"/>
      <c r="CH21" s="885">
        <f t="shared" ca="1" si="14"/>
        <v>1</v>
      </c>
      <c r="CI21" s="93"/>
      <c r="CJ21" s="255">
        <f>IF(CB21&gt;1,AVERAGEIF(ACTIVITIES!$CB$22:$CB$33,"&lt;&gt;0"), 0)</f>
        <v>0</v>
      </c>
      <c r="CM21" s="885">
        <f t="shared" ca="1" si="7"/>
        <v>0</v>
      </c>
      <c r="CN21" s="885">
        <f t="shared" ca="1" si="8"/>
        <v>0</v>
      </c>
      <c r="CO21" s="885">
        <f t="shared" ca="1" si="9"/>
        <v>0</v>
      </c>
      <c r="CP21" s="885">
        <f t="shared" ca="1" si="10"/>
        <v>0</v>
      </c>
      <c r="CQ21" s="885">
        <f t="shared" ca="1" si="11"/>
        <v>0</v>
      </c>
      <c r="CR21" s="885">
        <f t="shared" ca="1" si="12"/>
        <v>0</v>
      </c>
    </row>
    <row r="22" spans="1:109" ht="17.100000000000001" customHeight="1" x14ac:dyDescent="0.35">
      <c r="A22" s="880">
        <f t="shared" si="13"/>
        <v>0</v>
      </c>
      <c r="B22" s="881">
        <v>12</v>
      </c>
      <c r="C22" s="852"/>
      <c r="D22" s="852"/>
      <c r="E22" s="852"/>
      <c r="F22" s="852"/>
      <c r="G22" s="852"/>
      <c r="H22" s="852"/>
      <c r="I22" s="852"/>
      <c r="J22" s="852"/>
      <c r="K22" s="852"/>
      <c r="L22" s="882" t="str">
        <f t="shared" ca="1" si="0"/>
        <v>Í</v>
      </c>
      <c r="M22" s="3"/>
      <c r="N22" s="940" t="str">
        <f ca="1">IF(ACTIVITIES!$CH$37&gt;=7.5,"♥","")</f>
        <v/>
      </c>
      <c r="O22" s="940" t="str">
        <f ca="1">IF(ACTIVITIES!$CH$37&gt;=6.5,"♥","")</f>
        <v/>
      </c>
      <c r="P22" s="940" t="str">
        <f ca="1">IF(ACTIVITIES!$CH$37&gt;=5.5,"♥","")</f>
        <v/>
      </c>
      <c r="Q22" s="940" t="str">
        <f ca="1">IF(ACTIVITIES!$CH$37&gt;=4.5,"♥","")</f>
        <v/>
      </c>
      <c r="R22" s="940" t="str">
        <f ca="1">IF(ACTIVITIES!$CH$37&gt;=3.5,"♥","")</f>
        <v/>
      </c>
      <c r="S22" s="940" t="str">
        <f ca="1">IF(ACTIVITIES!$CH$37&gt;=2.5,"♥","")</f>
        <v/>
      </c>
      <c r="T22" s="940" t="str">
        <f ca="1">IF(ACTIVITIES!$CH$37&gt;=1.5,"♥","")</f>
        <v/>
      </c>
      <c r="U22" s="940" t="str">
        <f ca="1">IF(ACTIVITIES!$CH$37&gt;=0.5,"♥","")</f>
        <v/>
      </c>
      <c r="V22" s="3"/>
      <c r="W22" s="941" t="s">
        <v>543</v>
      </c>
      <c r="X22" s="939"/>
      <c r="Y22" s="942" t="str">
        <f>IF(OBJECTIVES!$AF$21&gt;=Y23,"¿","")</f>
        <v/>
      </c>
      <c r="Z22" s="943"/>
      <c r="AA22" s="942" t="str">
        <f>IF(OBJECTIVES!$AF$21&gt;=AA23,"¿","")</f>
        <v/>
      </c>
      <c r="AB22" s="943"/>
      <c r="AC22" s="942" t="str">
        <f>IF(OBJECTIVES!$AF$21&gt;=AC23,"¿","")</f>
        <v/>
      </c>
      <c r="AD22" s="943"/>
      <c r="AE22" s="942" t="str">
        <f>IF(OBJECTIVES!$AF$21&gt;=AE23,"¿","")</f>
        <v/>
      </c>
      <c r="AF22" s="943"/>
      <c r="AG22" s="942" t="str">
        <f>IF(OBJECTIVES!$AF$21&gt;=AG23,"¿","")</f>
        <v/>
      </c>
      <c r="AH22" s="943"/>
      <c r="AI22" s="942" t="str">
        <f>IF(OBJECTIVES!$AF$21&gt;=AI23,"¿","")</f>
        <v/>
      </c>
      <c r="AJ22" s="943"/>
      <c r="AK22" s="942" t="str">
        <f>IF(OBJECTIVES!$AF$21&gt;=AK23,"¿","")</f>
        <v/>
      </c>
      <c r="AL22" s="943"/>
      <c r="AM22" s="942" t="s">
        <v>1096</v>
      </c>
      <c r="AN22" s="944"/>
      <c r="AO22" s="942" t="s">
        <v>1096</v>
      </c>
      <c r="AP22" s="944"/>
      <c r="AQ22" s="942" t="str">
        <f>IF(OBJECTIVES!$AF$21&gt;=AQ23,"¿","")</f>
        <v/>
      </c>
      <c r="AR22" s="943"/>
      <c r="AS22" s="942" t="str">
        <f>IF(OBJECTIVES!$AF$21&gt;=AS23,"¿","")</f>
        <v/>
      </c>
      <c r="AT22" s="945"/>
      <c r="AU22" s="942" t="str">
        <f>IF(OBJECTIVES!$AF$21&gt;=AU23,"¿","")</f>
        <v/>
      </c>
      <c r="AV22" s="945"/>
      <c r="AW22" s="942" t="str">
        <f>IF(OBJECTIVES!$AF$21&gt;=AW23,"¿","")</f>
        <v/>
      </c>
      <c r="AX22" s="945"/>
      <c r="AY22" s="942" t="str">
        <f>IF(OBJECTIVES!$AF$21&gt;=AY23,"¿","")</f>
        <v/>
      </c>
      <c r="AZ22" s="945"/>
      <c r="BA22" s="942" t="str">
        <f>IF(OBJECTIVES!$AF$21&gt;=BA23,"¿","")</f>
        <v/>
      </c>
      <c r="BB22" s="945"/>
      <c r="BC22" s="942" t="str">
        <f>IF(OBJECTIVES!$AF$21&gt;=BC23,"¿","")</f>
        <v/>
      </c>
      <c r="BD22" s="939"/>
      <c r="BE22" s="941" t="s">
        <v>543</v>
      </c>
      <c r="BF22" s="3"/>
      <c r="BG22" s="940" t="str">
        <f ca="1">IF(ACTIVITIES!$CH$37&gt;=0.5,"♥","")</f>
        <v/>
      </c>
      <c r="BH22" s="940" t="str">
        <f ca="1">IF(ACTIVITIES!$CH$37&gt;=1.5,"♥","")</f>
        <v/>
      </c>
      <c r="BI22" s="940" t="str">
        <f ca="1">IF(ACTIVITIES!$CH$37&gt;=2.5,"♥","")</f>
        <v/>
      </c>
      <c r="BJ22" s="940" t="str">
        <f ca="1">IF(ACTIVITIES!$CH$37&gt;=3.5,"♥","")</f>
        <v/>
      </c>
      <c r="BK22" s="940" t="str">
        <f ca="1">IF(ACTIVITIES!$CH$37&gt;=4.5,"♥","")</f>
        <v/>
      </c>
      <c r="BL22" s="940" t="str">
        <f ca="1">IF(ACTIVITIES!$CH$37&gt;=5.5,"♥","")</f>
        <v/>
      </c>
      <c r="BM22" s="940" t="str">
        <f ca="1">IF(ACTIVITIES!$CH$37&gt;=6.5,"♥","")</f>
        <v/>
      </c>
      <c r="BN22" s="940" t="str">
        <f ca="1">IF(ACTIVITIES!$CH$37&gt;=7.5,"♥","")</f>
        <v/>
      </c>
      <c r="BO22" s="3"/>
      <c r="BP22" s="882" t="str">
        <f t="shared" ca="1" si="1"/>
        <v>Í</v>
      </c>
      <c r="BQ22" s="852"/>
      <c r="BR22" s="852"/>
      <c r="BS22" s="852"/>
      <c r="BT22" s="852"/>
      <c r="BU22" s="852"/>
      <c r="BV22" s="852"/>
      <c r="BW22" s="852"/>
      <c r="BX22" s="852"/>
      <c r="BY22" s="852"/>
      <c r="BZ22" s="881">
        <v>12</v>
      </c>
      <c r="CA22" s="884">
        <f t="shared" si="2"/>
        <v>0</v>
      </c>
      <c r="CB22" s="885">
        <f t="shared" si="3"/>
        <v>0</v>
      </c>
      <c r="CC22" s="886">
        <f t="shared" si="4"/>
        <v>0</v>
      </c>
      <c r="CD22" s="93"/>
      <c r="CE22" s="885">
        <f t="shared" ca="1" si="5"/>
        <v>0</v>
      </c>
      <c r="CF22" s="886">
        <f t="shared" ca="1" si="6"/>
        <v>0</v>
      </c>
      <c r="CG22" s="149"/>
      <c r="CH22" s="885">
        <f t="shared" ca="1" si="14"/>
        <v>1</v>
      </c>
      <c r="CI22" s="93"/>
      <c r="CJ22" s="255">
        <f>IF(CB22&gt;1,AVERAGEIF(ACTIVITIES!$CB$23:$CB$33,"&lt;&gt;0"), 0)</f>
        <v>0</v>
      </c>
      <c r="CM22" s="885">
        <f t="shared" ca="1" si="7"/>
        <v>0</v>
      </c>
      <c r="CN22" s="885">
        <f t="shared" ca="1" si="8"/>
        <v>0</v>
      </c>
      <c r="CO22" s="885">
        <f t="shared" ca="1" si="9"/>
        <v>0</v>
      </c>
      <c r="CP22" s="885">
        <f t="shared" ca="1" si="10"/>
        <v>0</v>
      </c>
      <c r="CQ22" s="885">
        <f t="shared" ca="1" si="11"/>
        <v>0</v>
      </c>
      <c r="CR22" s="885">
        <f t="shared" ca="1" si="12"/>
        <v>0</v>
      </c>
    </row>
    <row r="23" spans="1:109" ht="17.100000000000001" customHeight="1" thickBot="1" x14ac:dyDescent="0.2">
      <c r="A23" s="880">
        <f t="shared" si="13"/>
        <v>0</v>
      </c>
      <c r="B23" s="881">
        <v>11</v>
      </c>
      <c r="C23" s="852"/>
      <c r="D23" s="852"/>
      <c r="E23" s="852"/>
      <c r="F23" s="852"/>
      <c r="G23" s="852"/>
      <c r="H23" s="852"/>
      <c r="I23" s="852"/>
      <c r="J23" s="852"/>
      <c r="K23" s="852"/>
      <c r="L23" s="882" t="str">
        <f t="shared" ca="1" si="0"/>
        <v>Í</v>
      </c>
      <c r="M23" s="3"/>
      <c r="N23" s="946"/>
      <c r="O23" s="946"/>
      <c r="P23" s="946"/>
      <c r="Q23" s="946"/>
      <c r="R23" s="946"/>
      <c r="S23" s="947"/>
      <c r="T23" s="948"/>
      <c r="U23" s="948"/>
      <c r="V23" s="948"/>
      <c r="W23" s="948"/>
      <c r="X23" s="948"/>
      <c r="Y23" s="949">
        <v>16</v>
      </c>
      <c r="Z23" s="949">
        <v>16</v>
      </c>
      <c r="AA23" s="949">
        <v>14</v>
      </c>
      <c r="AB23" s="949">
        <v>14</v>
      </c>
      <c r="AC23" s="949">
        <v>12</v>
      </c>
      <c r="AD23" s="949">
        <v>12</v>
      </c>
      <c r="AE23" s="949">
        <v>10</v>
      </c>
      <c r="AF23" s="949">
        <v>10</v>
      </c>
      <c r="AG23" s="949">
        <v>8</v>
      </c>
      <c r="AH23" s="949">
        <v>8</v>
      </c>
      <c r="AI23" s="949">
        <v>6</v>
      </c>
      <c r="AJ23" s="949">
        <v>6</v>
      </c>
      <c r="AK23" s="949">
        <v>4</v>
      </c>
      <c r="AL23" s="949">
        <v>4</v>
      </c>
      <c r="AM23" s="949">
        <v>2</v>
      </c>
      <c r="AN23" s="949">
        <v>2</v>
      </c>
      <c r="AO23" s="949">
        <v>2</v>
      </c>
      <c r="AP23" s="949">
        <v>4</v>
      </c>
      <c r="AQ23" s="949">
        <v>4</v>
      </c>
      <c r="AR23" s="949">
        <v>6</v>
      </c>
      <c r="AS23" s="949">
        <v>6</v>
      </c>
      <c r="AT23" s="949">
        <v>8</v>
      </c>
      <c r="AU23" s="949">
        <v>8</v>
      </c>
      <c r="AV23" s="949">
        <v>10</v>
      </c>
      <c r="AW23" s="949">
        <v>10</v>
      </c>
      <c r="AX23" s="949">
        <v>12</v>
      </c>
      <c r="AY23" s="949">
        <v>12</v>
      </c>
      <c r="AZ23" s="949">
        <v>14</v>
      </c>
      <c r="BA23" s="949">
        <v>14</v>
      </c>
      <c r="BB23" s="949">
        <v>16</v>
      </c>
      <c r="BC23" s="949">
        <v>16</v>
      </c>
      <c r="BD23" s="946"/>
      <c r="BE23" s="946"/>
      <c r="BF23" s="946"/>
      <c r="BG23" s="946"/>
      <c r="BH23" s="946"/>
      <c r="BI23" s="947"/>
      <c r="BJ23" s="946"/>
      <c r="BK23" s="946"/>
      <c r="BL23" s="946"/>
      <c r="BM23" s="946"/>
      <c r="BN23" s="946"/>
      <c r="BO23" s="3"/>
      <c r="BP23" s="882" t="str">
        <f t="shared" ca="1" si="1"/>
        <v>Í</v>
      </c>
      <c r="BQ23" s="852"/>
      <c r="BR23" s="852"/>
      <c r="BS23" s="852"/>
      <c r="BT23" s="852"/>
      <c r="BU23" s="852"/>
      <c r="BV23" s="852"/>
      <c r="BW23" s="852"/>
      <c r="BX23" s="852"/>
      <c r="BY23" s="852"/>
      <c r="BZ23" s="881">
        <v>11</v>
      </c>
      <c r="CA23" s="884">
        <f t="shared" si="2"/>
        <v>0</v>
      </c>
      <c r="CB23" s="885">
        <f t="shared" si="3"/>
        <v>0</v>
      </c>
      <c r="CC23" s="886">
        <f t="shared" si="4"/>
        <v>0</v>
      </c>
      <c r="CD23" s="93"/>
      <c r="CE23" s="885">
        <f t="shared" ca="1" si="5"/>
        <v>0</v>
      </c>
      <c r="CF23" s="886">
        <f t="shared" ca="1" si="6"/>
        <v>0</v>
      </c>
      <c r="CG23" s="149"/>
      <c r="CH23" s="885">
        <f t="shared" ca="1" si="14"/>
        <v>1</v>
      </c>
      <c r="CI23" s="93"/>
      <c r="CJ23" s="255">
        <f>IF(CB23&gt;1,AVERAGEIF(ACTIVITIES!$CB$24:$CB$33,"&lt;&gt;0"), 0)</f>
        <v>0</v>
      </c>
      <c r="CM23" s="885">
        <f t="shared" ca="1" si="7"/>
        <v>0</v>
      </c>
      <c r="CN23" s="885">
        <f t="shared" ca="1" si="8"/>
        <v>0</v>
      </c>
      <c r="CO23" s="885">
        <f t="shared" ca="1" si="9"/>
        <v>0</v>
      </c>
      <c r="CP23" s="885">
        <f t="shared" ca="1" si="10"/>
        <v>0</v>
      </c>
      <c r="CQ23" s="885">
        <f t="shared" ca="1" si="11"/>
        <v>0</v>
      </c>
      <c r="CR23" s="885">
        <f t="shared" ca="1" si="12"/>
        <v>0</v>
      </c>
    </row>
    <row r="24" spans="1:109" ht="17.100000000000001" customHeight="1" thickTop="1" x14ac:dyDescent="0.15">
      <c r="A24" s="880">
        <f t="shared" si="13"/>
        <v>0</v>
      </c>
      <c r="B24" s="881">
        <v>10</v>
      </c>
      <c r="C24" s="852"/>
      <c r="D24" s="852"/>
      <c r="E24" s="852"/>
      <c r="F24" s="852"/>
      <c r="G24" s="852"/>
      <c r="H24" s="852"/>
      <c r="I24" s="852"/>
      <c r="J24" s="852"/>
      <c r="K24" s="852"/>
      <c r="L24" s="882" t="str">
        <f t="shared" ca="1" si="0"/>
        <v>Í</v>
      </c>
      <c r="M24" s="3"/>
      <c r="N24" s="950"/>
      <c r="O24" s="2581" t="str">
        <f ca="1">INDEX(data!$CV$4:$DG$35,PLANS!$A$1,PLANS!$B$1)</f>
        <v>“All life is an experiment. The more experiments you make the better.” 
Ralph Waldo Emerson</v>
      </c>
      <c r="P24" s="2581"/>
      <c r="Q24" s="2581"/>
      <c r="R24" s="2581"/>
      <c r="S24" s="2581"/>
      <c r="T24" s="2581"/>
      <c r="U24" s="2581"/>
      <c r="V24" s="2581"/>
      <c r="W24" s="2581"/>
      <c r="X24" s="2581"/>
      <c r="Y24" s="2581"/>
      <c r="Z24" s="2581"/>
      <c r="AA24" s="2581"/>
      <c r="AB24" s="2581"/>
      <c r="AC24" s="2581"/>
      <c r="AD24" s="2581"/>
      <c r="AE24" s="951"/>
      <c r="AF24" s="2581" t="str">
        <f ca="1">INDEX(data!CN4:$CS$35,PLANS!$A$1, _xlfn.IFS(PLANS!$B$1&lt;=6,PLANS!$B$1,PLANS!$B$1&gt;6,PLANS!$B$1-6) )</f>
        <v>“After a few days you'll have a chain. Just keep at it and the chain will grow longer every day. You'll like seeing that chain, especially when you get a few weeks under your belt. Your only job is to not break the chain.”
Jerry Seinfeld</v>
      </c>
      <c r="AG24" s="2581"/>
      <c r="AH24" s="2581"/>
      <c r="AI24" s="2581"/>
      <c r="AJ24" s="2581"/>
      <c r="AK24" s="2581"/>
      <c r="AL24" s="2581"/>
      <c r="AM24" s="2581"/>
      <c r="AN24" s="2581"/>
      <c r="AO24" s="2581"/>
      <c r="AP24" s="2581"/>
      <c r="AQ24" s="2581"/>
      <c r="AR24" s="2581"/>
      <c r="AS24" s="2581"/>
      <c r="AT24" s="2581"/>
      <c r="AU24" s="2581"/>
      <c r="AV24" s="2581"/>
      <c r="AW24" s="951"/>
      <c r="AX24" s="2581" t="str">
        <f ca="1">INDEX(data!$CV$4:$DG$35,PLANS!$A$1, _xlfn.IFS(PLANS!$B$1&lt;=6,PLANS!$B$1+4,PLANS!$B$1&gt;6,PLANS!$B$1-4) )</f>
        <v>“I do not think that things necessarily happen for the best, however we can learn to make the best of things that happen.” 
Tal Ben-Shahar</v>
      </c>
      <c r="AY24" s="2581"/>
      <c r="AZ24" s="2581"/>
      <c r="BA24" s="2581"/>
      <c r="BB24" s="2581"/>
      <c r="BC24" s="2581"/>
      <c r="BD24" s="2581"/>
      <c r="BE24" s="2581"/>
      <c r="BF24" s="2581"/>
      <c r="BG24" s="2581"/>
      <c r="BH24" s="2581"/>
      <c r="BI24" s="2581"/>
      <c r="BJ24" s="2581"/>
      <c r="BK24" s="2581"/>
      <c r="BL24" s="2581"/>
      <c r="BM24" s="2581"/>
      <c r="BN24" s="952"/>
      <c r="BO24" s="3"/>
      <c r="BP24" s="882" t="str">
        <f t="shared" ca="1" si="1"/>
        <v>Í</v>
      </c>
      <c r="BQ24" s="852"/>
      <c r="BR24" s="852"/>
      <c r="BS24" s="852"/>
      <c r="BT24" s="852"/>
      <c r="BU24" s="852"/>
      <c r="BV24" s="852"/>
      <c r="BW24" s="852"/>
      <c r="BX24" s="852"/>
      <c r="BY24" s="852"/>
      <c r="BZ24" s="881">
        <v>10</v>
      </c>
      <c r="CA24" s="884">
        <f t="shared" si="2"/>
        <v>0</v>
      </c>
      <c r="CB24" s="885">
        <f t="shared" si="3"/>
        <v>0</v>
      </c>
      <c r="CC24" s="886">
        <f t="shared" si="4"/>
        <v>0</v>
      </c>
      <c r="CD24" s="885"/>
      <c r="CE24" s="885">
        <f t="shared" ca="1" si="5"/>
        <v>0</v>
      </c>
      <c r="CF24" s="886">
        <f t="shared" ca="1" si="6"/>
        <v>0</v>
      </c>
      <c r="CG24" s="887"/>
      <c r="CH24" s="885">
        <f t="shared" ca="1" si="14"/>
        <v>1</v>
      </c>
      <c r="CI24" s="885"/>
      <c r="CJ24" s="255">
        <f>IF(CB24&gt;1,AVERAGEIF(ACTIVITIES!$CB$25:$CB$33,"&lt;&gt;0"), 0)</f>
        <v>0</v>
      </c>
      <c r="CK24" s="888"/>
      <c r="CL24" s="888"/>
      <c r="CM24" s="885">
        <f t="shared" ca="1" si="7"/>
        <v>0</v>
      </c>
      <c r="CN24" s="885">
        <f t="shared" ca="1" si="8"/>
        <v>0</v>
      </c>
      <c r="CO24" s="885">
        <f t="shared" ca="1" si="9"/>
        <v>0</v>
      </c>
      <c r="CP24" s="885">
        <f t="shared" ca="1" si="10"/>
        <v>0</v>
      </c>
      <c r="CQ24" s="885">
        <f t="shared" ca="1" si="11"/>
        <v>0</v>
      </c>
      <c r="CR24" s="885">
        <f t="shared" ca="1" si="12"/>
        <v>0</v>
      </c>
    </row>
    <row r="25" spans="1:109" ht="17.100000000000001" customHeight="1" x14ac:dyDescent="0.15">
      <c r="A25" s="880">
        <f t="shared" si="13"/>
        <v>0</v>
      </c>
      <c r="B25" s="881">
        <v>9</v>
      </c>
      <c r="C25" s="852"/>
      <c r="D25" s="852"/>
      <c r="E25" s="852"/>
      <c r="F25" s="852"/>
      <c r="G25" s="852"/>
      <c r="H25" s="852"/>
      <c r="I25" s="852"/>
      <c r="J25" s="852"/>
      <c r="K25" s="852"/>
      <c r="L25" s="882" t="str">
        <f t="shared" ca="1" si="0"/>
        <v>Í</v>
      </c>
      <c r="M25" s="3"/>
      <c r="N25" s="953"/>
      <c r="O25" s="2541"/>
      <c r="P25" s="2541"/>
      <c r="Q25" s="2541"/>
      <c r="R25" s="2541"/>
      <c r="S25" s="2541"/>
      <c r="T25" s="2541"/>
      <c r="U25" s="2541"/>
      <c r="V25" s="2541"/>
      <c r="W25" s="2541"/>
      <c r="X25" s="2541"/>
      <c r="Y25" s="2541"/>
      <c r="Z25" s="2541"/>
      <c r="AA25" s="2541"/>
      <c r="AB25" s="2541"/>
      <c r="AC25" s="2541"/>
      <c r="AD25" s="2541"/>
      <c r="AE25" s="954"/>
      <c r="AF25" s="2541"/>
      <c r="AG25" s="2541"/>
      <c r="AH25" s="2541"/>
      <c r="AI25" s="2541"/>
      <c r="AJ25" s="2541"/>
      <c r="AK25" s="2541"/>
      <c r="AL25" s="2541"/>
      <c r="AM25" s="2541"/>
      <c r="AN25" s="2541"/>
      <c r="AO25" s="2541"/>
      <c r="AP25" s="2541"/>
      <c r="AQ25" s="2541"/>
      <c r="AR25" s="2541"/>
      <c r="AS25" s="2541"/>
      <c r="AT25" s="2541"/>
      <c r="AU25" s="2541"/>
      <c r="AV25" s="2541"/>
      <c r="AW25" s="954"/>
      <c r="AX25" s="2541"/>
      <c r="AY25" s="2541"/>
      <c r="AZ25" s="2541"/>
      <c r="BA25" s="2541"/>
      <c r="BB25" s="2541"/>
      <c r="BC25" s="2541"/>
      <c r="BD25" s="2541"/>
      <c r="BE25" s="2541"/>
      <c r="BF25" s="2541"/>
      <c r="BG25" s="2541"/>
      <c r="BH25" s="2541"/>
      <c r="BI25" s="2541"/>
      <c r="BJ25" s="2541"/>
      <c r="BK25" s="2541"/>
      <c r="BL25" s="2541"/>
      <c r="BM25" s="2541"/>
      <c r="BN25" s="955"/>
      <c r="BO25" s="3"/>
      <c r="BP25" s="882" t="str">
        <f t="shared" ca="1" si="1"/>
        <v>Í</v>
      </c>
      <c r="BQ25" s="852"/>
      <c r="BR25" s="852"/>
      <c r="BS25" s="852"/>
      <c r="BT25" s="852"/>
      <c r="BU25" s="852"/>
      <c r="BV25" s="852"/>
      <c r="BW25" s="852"/>
      <c r="BX25" s="852"/>
      <c r="BY25" s="852"/>
      <c r="BZ25" s="881">
        <v>9</v>
      </c>
      <c r="CA25" s="884">
        <f t="shared" si="2"/>
        <v>0</v>
      </c>
      <c r="CB25" s="885">
        <f t="shared" si="3"/>
        <v>0</v>
      </c>
      <c r="CC25" s="886">
        <f t="shared" si="4"/>
        <v>0</v>
      </c>
      <c r="CD25" s="885"/>
      <c r="CE25" s="885">
        <f t="shared" ca="1" si="5"/>
        <v>0</v>
      </c>
      <c r="CF25" s="886">
        <f t="shared" ca="1" si="6"/>
        <v>0</v>
      </c>
      <c r="CG25" s="887"/>
      <c r="CH25" s="885">
        <f t="shared" ca="1" si="14"/>
        <v>1</v>
      </c>
      <c r="CI25" s="885"/>
      <c r="CJ25" s="255">
        <f>IF(CB25&gt;1,AVERAGEIF(ACTIVITIES!$CB$26:$CB$33,"&lt;&gt;0"), 0)</f>
        <v>0</v>
      </c>
      <c r="CK25" s="888"/>
      <c r="CL25" s="888"/>
      <c r="CM25" s="885">
        <f t="shared" ca="1" si="7"/>
        <v>0</v>
      </c>
      <c r="CN25" s="885">
        <f t="shared" ca="1" si="8"/>
        <v>0</v>
      </c>
      <c r="CO25" s="885">
        <f t="shared" ca="1" si="9"/>
        <v>0</v>
      </c>
      <c r="CP25" s="885">
        <f t="shared" ca="1" si="10"/>
        <v>0</v>
      </c>
      <c r="CQ25" s="885">
        <f t="shared" ca="1" si="11"/>
        <v>0</v>
      </c>
      <c r="CR25" s="885">
        <f t="shared" ca="1" si="12"/>
        <v>0</v>
      </c>
    </row>
    <row r="26" spans="1:109" ht="17.100000000000001" customHeight="1" x14ac:dyDescent="0.15">
      <c r="A26" s="880">
        <f t="shared" si="13"/>
        <v>0</v>
      </c>
      <c r="B26" s="881">
        <v>8</v>
      </c>
      <c r="C26" s="852"/>
      <c r="D26" s="852"/>
      <c r="E26" s="852"/>
      <c r="F26" s="852"/>
      <c r="G26" s="852"/>
      <c r="H26" s="852"/>
      <c r="I26" s="852"/>
      <c r="J26" s="852"/>
      <c r="K26" s="852"/>
      <c r="L26" s="882" t="str">
        <f t="shared" ca="1" si="0"/>
        <v>Í</v>
      </c>
      <c r="M26" s="3"/>
      <c r="N26" s="953"/>
      <c r="O26" s="2541"/>
      <c r="P26" s="2541"/>
      <c r="Q26" s="2541"/>
      <c r="R26" s="2541"/>
      <c r="S26" s="2541"/>
      <c r="T26" s="2541"/>
      <c r="U26" s="2541"/>
      <c r="V26" s="2541"/>
      <c r="W26" s="2541"/>
      <c r="X26" s="2541"/>
      <c r="Y26" s="2541"/>
      <c r="Z26" s="2541"/>
      <c r="AA26" s="2541"/>
      <c r="AB26" s="2541"/>
      <c r="AC26" s="2541"/>
      <c r="AD26" s="2541"/>
      <c r="AE26" s="954"/>
      <c r="AF26" s="2541"/>
      <c r="AG26" s="2541"/>
      <c r="AH26" s="2541"/>
      <c r="AI26" s="2541"/>
      <c r="AJ26" s="2541"/>
      <c r="AK26" s="2541"/>
      <c r="AL26" s="2541"/>
      <c r="AM26" s="2541"/>
      <c r="AN26" s="2541"/>
      <c r="AO26" s="2541"/>
      <c r="AP26" s="2541"/>
      <c r="AQ26" s="2541"/>
      <c r="AR26" s="2541"/>
      <c r="AS26" s="2541"/>
      <c r="AT26" s="2541"/>
      <c r="AU26" s="2541"/>
      <c r="AV26" s="2541"/>
      <c r="AW26" s="954"/>
      <c r="AX26" s="2541"/>
      <c r="AY26" s="2541"/>
      <c r="AZ26" s="2541"/>
      <c r="BA26" s="2541"/>
      <c r="BB26" s="2541"/>
      <c r="BC26" s="2541"/>
      <c r="BD26" s="2541"/>
      <c r="BE26" s="2541"/>
      <c r="BF26" s="2541"/>
      <c r="BG26" s="2541"/>
      <c r="BH26" s="2541"/>
      <c r="BI26" s="2541"/>
      <c r="BJ26" s="2541"/>
      <c r="BK26" s="2541"/>
      <c r="BL26" s="2541"/>
      <c r="BM26" s="2541"/>
      <c r="BN26" s="955"/>
      <c r="BO26" s="3"/>
      <c r="BP26" s="882" t="str">
        <f t="shared" ca="1" si="1"/>
        <v>Í</v>
      </c>
      <c r="BQ26" s="852"/>
      <c r="BR26" s="852"/>
      <c r="BS26" s="852"/>
      <c r="BT26" s="852"/>
      <c r="BU26" s="852"/>
      <c r="BV26" s="852"/>
      <c r="BW26" s="852"/>
      <c r="BX26" s="852"/>
      <c r="BY26" s="852"/>
      <c r="BZ26" s="881">
        <v>8</v>
      </c>
      <c r="CA26" s="884">
        <f t="shared" si="2"/>
        <v>0</v>
      </c>
      <c r="CB26" s="885">
        <f t="shared" si="3"/>
        <v>0</v>
      </c>
      <c r="CC26" s="886">
        <f t="shared" si="4"/>
        <v>0</v>
      </c>
      <c r="CD26" s="885"/>
      <c r="CE26" s="885">
        <f t="shared" ca="1" si="5"/>
        <v>0</v>
      </c>
      <c r="CF26" s="886">
        <f t="shared" ca="1" si="6"/>
        <v>0</v>
      </c>
      <c r="CG26" s="887"/>
      <c r="CH26" s="885">
        <f t="shared" ca="1" si="14"/>
        <v>1</v>
      </c>
      <c r="CI26" s="885"/>
      <c r="CJ26" s="255">
        <f>IF(CB26&gt;1,AVERAGEIF(ACTIVITIES!$CB$27:$CB$33,"&lt;&gt;0"), 0)</f>
        <v>0</v>
      </c>
      <c r="CK26" s="888"/>
      <c r="CL26" s="888"/>
      <c r="CM26" s="885">
        <f t="shared" ca="1" si="7"/>
        <v>0</v>
      </c>
      <c r="CN26" s="885">
        <f t="shared" ca="1" si="8"/>
        <v>0</v>
      </c>
      <c r="CO26" s="885">
        <f t="shared" ca="1" si="9"/>
        <v>0</v>
      </c>
      <c r="CP26" s="885">
        <f t="shared" ca="1" si="10"/>
        <v>0</v>
      </c>
      <c r="CQ26" s="885">
        <f t="shared" ca="1" si="11"/>
        <v>0</v>
      </c>
      <c r="CR26" s="885">
        <f t="shared" ca="1" si="12"/>
        <v>0</v>
      </c>
    </row>
    <row r="27" spans="1:109" ht="17.100000000000001" customHeight="1" x14ac:dyDescent="0.15">
      <c r="A27" s="880">
        <f t="shared" si="13"/>
        <v>0</v>
      </c>
      <c r="B27" s="881">
        <v>7</v>
      </c>
      <c r="C27" s="852"/>
      <c r="D27" s="852"/>
      <c r="E27" s="852"/>
      <c r="F27" s="852"/>
      <c r="G27" s="852"/>
      <c r="H27" s="852"/>
      <c r="I27" s="852"/>
      <c r="J27" s="852"/>
      <c r="K27" s="852"/>
      <c r="L27" s="882" t="str">
        <f t="shared" ca="1" si="0"/>
        <v>Í</v>
      </c>
      <c r="M27" s="3"/>
      <c r="N27" s="953"/>
      <c r="O27" s="2541"/>
      <c r="P27" s="2541"/>
      <c r="Q27" s="2541"/>
      <c r="R27" s="2541"/>
      <c r="S27" s="2541"/>
      <c r="T27" s="2541"/>
      <c r="U27" s="2541"/>
      <c r="V27" s="2541"/>
      <c r="W27" s="2541"/>
      <c r="X27" s="2541"/>
      <c r="Y27" s="2541"/>
      <c r="Z27" s="2541"/>
      <c r="AA27" s="2541"/>
      <c r="AB27" s="2541"/>
      <c r="AC27" s="2541"/>
      <c r="AD27" s="2541"/>
      <c r="AE27" s="954"/>
      <c r="AF27" s="2541"/>
      <c r="AG27" s="2541"/>
      <c r="AH27" s="2541"/>
      <c r="AI27" s="2541"/>
      <c r="AJ27" s="2541"/>
      <c r="AK27" s="2541"/>
      <c r="AL27" s="2541"/>
      <c r="AM27" s="2541"/>
      <c r="AN27" s="2541"/>
      <c r="AO27" s="2541"/>
      <c r="AP27" s="2541"/>
      <c r="AQ27" s="2541"/>
      <c r="AR27" s="2541"/>
      <c r="AS27" s="2541"/>
      <c r="AT27" s="2541"/>
      <c r="AU27" s="2541"/>
      <c r="AV27" s="2541"/>
      <c r="AW27" s="954"/>
      <c r="AX27" s="2541"/>
      <c r="AY27" s="2541"/>
      <c r="AZ27" s="2541"/>
      <c r="BA27" s="2541"/>
      <c r="BB27" s="2541"/>
      <c r="BC27" s="2541"/>
      <c r="BD27" s="2541"/>
      <c r="BE27" s="2541"/>
      <c r="BF27" s="2541"/>
      <c r="BG27" s="2541"/>
      <c r="BH27" s="2541"/>
      <c r="BI27" s="2541"/>
      <c r="BJ27" s="2541"/>
      <c r="BK27" s="2541"/>
      <c r="BL27" s="2541"/>
      <c r="BM27" s="2541"/>
      <c r="BN27" s="955"/>
      <c r="BO27" s="3"/>
      <c r="BP27" s="882" t="str">
        <f t="shared" ca="1" si="1"/>
        <v>Í</v>
      </c>
      <c r="BQ27" s="852"/>
      <c r="BR27" s="852"/>
      <c r="BS27" s="852"/>
      <c r="BT27" s="852"/>
      <c r="BU27" s="852"/>
      <c r="BV27" s="852"/>
      <c r="BW27" s="852"/>
      <c r="BX27" s="852"/>
      <c r="BY27" s="852"/>
      <c r="BZ27" s="881">
        <v>7</v>
      </c>
      <c r="CA27" s="884">
        <f t="shared" si="2"/>
        <v>0</v>
      </c>
      <c r="CB27" s="885">
        <f t="shared" si="3"/>
        <v>0</v>
      </c>
      <c r="CC27" s="886">
        <f t="shared" si="4"/>
        <v>0</v>
      </c>
      <c r="CD27" s="885"/>
      <c r="CE27" s="885">
        <f t="shared" ca="1" si="5"/>
        <v>0</v>
      </c>
      <c r="CF27" s="886">
        <f t="shared" ca="1" si="6"/>
        <v>0</v>
      </c>
      <c r="CG27" s="887"/>
      <c r="CH27" s="885">
        <f t="shared" ca="1" si="14"/>
        <v>1</v>
      </c>
      <c r="CI27" s="885"/>
      <c r="CJ27" s="255">
        <f>IF(CB27&gt;1,AVERAGEIF(ACTIVITIES!$CB$28:$CB$33,"&lt;&gt;0"), 0)</f>
        <v>0</v>
      </c>
      <c r="CK27" s="888"/>
      <c r="CL27" s="888"/>
      <c r="CM27" s="885">
        <f t="shared" ca="1" si="7"/>
        <v>0</v>
      </c>
      <c r="CN27" s="885">
        <f t="shared" ca="1" si="8"/>
        <v>0</v>
      </c>
      <c r="CO27" s="885">
        <f t="shared" ca="1" si="9"/>
        <v>0</v>
      </c>
      <c r="CP27" s="885">
        <f t="shared" ca="1" si="10"/>
        <v>0</v>
      </c>
      <c r="CQ27" s="885">
        <f t="shared" ca="1" si="11"/>
        <v>0</v>
      </c>
      <c r="CR27" s="885">
        <f t="shared" ca="1" si="12"/>
        <v>0</v>
      </c>
      <c r="CT27" s="788" t="s">
        <v>1228</v>
      </c>
    </row>
    <row r="28" spans="1:109" ht="17.100000000000001" customHeight="1" x14ac:dyDescent="0.15">
      <c r="A28" s="880">
        <f t="shared" si="13"/>
        <v>0</v>
      </c>
      <c r="B28" s="881">
        <v>6</v>
      </c>
      <c r="C28" s="852"/>
      <c r="D28" s="852"/>
      <c r="E28" s="852"/>
      <c r="F28" s="852"/>
      <c r="G28" s="852"/>
      <c r="H28" s="852"/>
      <c r="I28" s="852"/>
      <c r="J28" s="852"/>
      <c r="K28" s="852"/>
      <c r="L28" s="882" t="str">
        <f t="shared" ca="1" si="0"/>
        <v>Í</v>
      </c>
      <c r="M28" s="3"/>
      <c r="N28" s="953"/>
      <c r="O28" s="2541"/>
      <c r="P28" s="2541"/>
      <c r="Q28" s="2541"/>
      <c r="R28" s="2541"/>
      <c r="S28" s="2541"/>
      <c r="T28" s="2541"/>
      <c r="U28" s="2541"/>
      <c r="V28" s="2541"/>
      <c r="W28" s="2541"/>
      <c r="X28" s="2541"/>
      <c r="Y28" s="2541"/>
      <c r="Z28" s="2541"/>
      <c r="AA28" s="2541"/>
      <c r="AB28" s="2541"/>
      <c r="AC28" s="2541"/>
      <c r="AD28" s="2541"/>
      <c r="AE28" s="954"/>
      <c r="AF28" s="2541"/>
      <c r="AG28" s="2541"/>
      <c r="AH28" s="2541"/>
      <c r="AI28" s="2541"/>
      <c r="AJ28" s="2541"/>
      <c r="AK28" s="2541"/>
      <c r="AL28" s="2541"/>
      <c r="AM28" s="2541"/>
      <c r="AN28" s="2541"/>
      <c r="AO28" s="2541"/>
      <c r="AP28" s="2541"/>
      <c r="AQ28" s="2541"/>
      <c r="AR28" s="2541"/>
      <c r="AS28" s="2541"/>
      <c r="AT28" s="2541"/>
      <c r="AU28" s="2541"/>
      <c r="AV28" s="2541"/>
      <c r="AW28" s="954"/>
      <c r="AX28" s="2541"/>
      <c r="AY28" s="2541"/>
      <c r="AZ28" s="2541"/>
      <c r="BA28" s="2541"/>
      <c r="BB28" s="2541"/>
      <c r="BC28" s="2541"/>
      <c r="BD28" s="2541"/>
      <c r="BE28" s="2541"/>
      <c r="BF28" s="2541"/>
      <c r="BG28" s="2541"/>
      <c r="BH28" s="2541"/>
      <c r="BI28" s="2541"/>
      <c r="BJ28" s="2541"/>
      <c r="BK28" s="2541"/>
      <c r="BL28" s="2541"/>
      <c r="BM28" s="2541"/>
      <c r="BN28" s="955"/>
      <c r="BO28" s="3"/>
      <c r="BP28" s="882" t="str">
        <f t="shared" ca="1" si="1"/>
        <v>Í</v>
      </c>
      <c r="BQ28" s="852"/>
      <c r="BR28" s="852"/>
      <c r="BS28" s="852"/>
      <c r="BT28" s="852"/>
      <c r="BU28" s="852"/>
      <c r="BV28" s="852"/>
      <c r="BW28" s="852"/>
      <c r="BX28" s="852"/>
      <c r="BY28" s="852"/>
      <c r="BZ28" s="881">
        <v>6</v>
      </c>
      <c r="CA28" s="884">
        <f t="shared" si="2"/>
        <v>0</v>
      </c>
      <c r="CB28" s="885">
        <f t="shared" si="3"/>
        <v>0</v>
      </c>
      <c r="CC28" s="886">
        <f t="shared" si="4"/>
        <v>0</v>
      </c>
      <c r="CD28" s="885"/>
      <c r="CE28" s="885">
        <f t="shared" ca="1" si="5"/>
        <v>0</v>
      </c>
      <c r="CF28" s="886">
        <f t="shared" ca="1" si="6"/>
        <v>0</v>
      </c>
      <c r="CG28" s="887"/>
      <c r="CH28" s="885">
        <f t="shared" ca="1" si="14"/>
        <v>1</v>
      </c>
      <c r="CI28" s="885"/>
      <c r="CJ28" s="255">
        <f>IF(CB28&gt;1,AVERAGEIF(ACTIVITIES!$CB$29:$CB$33,"&lt;&gt;0"), 0)</f>
        <v>0</v>
      </c>
      <c r="CK28" s="888"/>
      <c r="CL28" s="888"/>
      <c r="CM28" s="885">
        <f t="shared" ca="1" si="7"/>
        <v>0</v>
      </c>
      <c r="CN28" s="885">
        <f t="shared" ca="1" si="8"/>
        <v>0</v>
      </c>
      <c r="CO28" s="885">
        <f t="shared" ca="1" si="9"/>
        <v>0</v>
      </c>
      <c r="CP28" s="885">
        <f t="shared" ca="1" si="10"/>
        <v>0</v>
      </c>
      <c r="CQ28" s="885">
        <f t="shared" ca="1" si="11"/>
        <v>0</v>
      </c>
      <c r="CR28" s="885">
        <f t="shared" ca="1" si="12"/>
        <v>0</v>
      </c>
      <c r="CT28" s="956">
        <v>2</v>
      </c>
      <c r="CU28" s="788" t="s">
        <v>1227</v>
      </c>
    </row>
    <row r="29" spans="1:109" ht="17.100000000000001" customHeight="1" x14ac:dyDescent="0.15">
      <c r="A29" s="880">
        <f t="shared" si="13"/>
        <v>0</v>
      </c>
      <c r="B29" s="881">
        <v>5</v>
      </c>
      <c r="C29" s="852"/>
      <c r="D29" s="852"/>
      <c r="E29" s="852"/>
      <c r="F29" s="852"/>
      <c r="G29" s="852"/>
      <c r="H29" s="852"/>
      <c r="I29" s="852"/>
      <c r="J29" s="852"/>
      <c r="K29" s="852"/>
      <c r="L29" s="882" t="str">
        <f t="shared" ca="1" si="0"/>
        <v>Í</v>
      </c>
      <c r="M29" s="3"/>
      <c r="N29" s="953"/>
      <c r="O29" s="2541"/>
      <c r="P29" s="2541"/>
      <c r="Q29" s="2541"/>
      <c r="R29" s="2541"/>
      <c r="S29" s="2541"/>
      <c r="T29" s="2541"/>
      <c r="U29" s="2541"/>
      <c r="V29" s="2541"/>
      <c r="W29" s="2541"/>
      <c r="X29" s="2541"/>
      <c r="Y29" s="2541"/>
      <c r="Z29" s="2541"/>
      <c r="AA29" s="2541"/>
      <c r="AB29" s="2541"/>
      <c r="AC29" s="2541"/>
      <c r="AD29" s="2541"/>
      <c r="AE29" s="954"/>
      <c r="AF29" s="2541"/>
      <c r="AG29" s="2541"/>
      <c r="AH29" s="2541"/>
      <c r="AI29" s="2541"/>
      <c r="AJ29" s="2541"/>
      <c r="AK29" s="2541"/>
      <c r="AL29" s="2541"/>
      <c r="AM29" s="2541"/>
      <c r="AN29" s="2541"/>
      <c r="AO29" s="2541"/>
      <c r="AP29" s="2541"/>
      <c r="AQ29" s="2541"/>
      <c r="AR29" s="2541"/>
      <c r="AS29" s="2541"/>
      <c r="AT29" s="2541"/>
      <c r="AU29" s="2541"/>
      <c r="AV29" s="2541"/>
      <c r="AW29" s="954"/>
      <c r="AX29" s="2541"/>
      <c r="AY29" s="2541"/>
      <c r="AZ29" s="2541"/>
      <c r="BA29" s="2541"/>
      <c r="BB29" s="2541"/>
      <c r="BC29" s="2541"/>
      <c r="BD29" s="2541"/>
      <c r="BE29" s="2541"/>
      <c r="BF29" s="2541"/>
      <c r="BG29" s="2541"/>
      <c r="BH29" s="2541"/>
      <c r="BI29" s="2541"/>
      <c r="BJ29" s="2541"/>
      <c r="BK29" s="2541"/>
      <c r="BL29" s="2541"/>
      <c r="BM29" s="2541"/>
      <c r="BN29" s="955"/>
      <c r="BO29" s="3"/>
      <c r="BP29" s="882" t="str">
        <f t="shared" ca="1" si="1"/>
        <v>Í</v>
      </c>
      <c r="BQ29" s="852"/>
      <c r="BR29" s="852"/>
      <c r="BS29" s="852"/>
      <c r="BT29" s="852"/>
      <c r="BU29" s="852"/>
      <c r="BV29" s="852"/>
      <c r="BW29" s="852"/>
      <c r="BX29" s="852"/>
      <c r="BY29" s="852"/>
      <c r="BZ29" s="881">
        <v>5</v>
      </c>
      <c r="CA29" s="884">
        <f t="shared" si="2"/>
        <v>0</v>
      </c>
      <c r="CB29" s="885">
        <f t="shared" si="3"/>
        <v>0</v>
      </c>
      <c r="CC29" s="886">
        <f t="shared" si="4"/>
        <v>0</v>
      </c>
      <c r="CD29" s="885"/>
      <c r="CE29" s="885">
        <f t="shared" ca="1" si="5"/>
        <v>0</v>
      </c>
      <c r="CF29" s="886">
        <f t="shared" ca="1" si="6"/>
        <v>0</v>
      </c>
      <c r="CG29" s="887"/>
      <c r="CH29" s="885">
        <f t="shared" ca="1" si="14"/>
        <v>1</v>
      </c>
      <c r="CI29" s="885"/>
      <c r="CJ29" s="255">
        <f>IF(CB29&gt;1,AVERAGEIF(ACTIVITIES!$CB$30:$CB$33,"&lt;&gt;0"), 0)</f>
        <v>0</v>
      </c>
      <c r="CK29" s="888"/>
      <c r="CL29" s="888"/>
      <c r="CM29" s="885">
        <f t="shared" ca="1" si="7"/>
        <v>0</v>
      </c>
      <c r="CN29" s="885">
        <f t="shared" ca="1" si="8"/>
        <v>0</v>
      </c>
      <c r="CO29" s="885">
        <f t="shared" ca="1" si="9"/>
        <v>0</v>
      </c>
      <c r="CP29" s="885">
        <f t="shared" ca="1" si="10"/>
        <v>0</v>
      </c>
      <c r="CQ29" s="885">
        <f t="shared" ca="1" si="11"/>
        <v>0</v>
      </c>
      <c r="CR29" s="885">
        <f t="shared" ca="1" si="12"/>
        <v>0</v>
      </c>
      <c r="CT29" s="956">
        <f>CT28*60</f>
        <v>120</v>
      </c>
      <c r="CU29" s="788" t="s">
        <v>148</v>
      </c>
    </row>
    <row r="30" spans="1:109" ht="17.100000000000001" customHeight="1" x14ac:dyDescent="0.15">
      <c r="A30" s="880">
        <f t="shared" si="13"/>
        <v>0</v>
      </c>
      <c r="B30" s="881">
        <v>4</v>
      </c>
      <c r="C30" s="852"/>
      <c r="D30" s="852"/>
      <c r="E30" s="852"/>
      <c r="F30" s="852"/>
      <c r="G30" s="852"/>
      <c r="H30" s="852"/>
      <c r="I30" s="852"/>
      <c r="J30" s="852"/>
      <c r="K30" s="852"/>
      <c r="L30" s="882" t="str">
        <f t="shared" ca="1" si="0"/>
        <v>Í</v>
      </c>
      <c r="M30" s="3"/>
      <c r="N30" s="953"/>
      <c r="O30" s="957"/>
      <c r="P30" s="957"/>
      <c r="Q30" s="957"/>
      <c r="R30" s="957"/>
      <c r="S30" s="957"/>
      <c r="T30" s="957"/>
      <c r="U30" s="957"/>
      <c r="V30" s="957"/>
      <c r="W30" s="957"/>
      <c r="X30" s="957"/>
      <c r="Y30" s="957"/>
      <c r="Z30" s="957"/>
      <c r="AA30" s="957"/>
      <c r="AB30" s="957"/>
      <c r="AC30" s="957"/>
      <c r="AD30" s="957"/>
      <c r="AE30" s="954"/>
      <c r="AF30" s="2541"/>
      <c r="AG30" s="2541"/>
      <c r="AH30" s="2541"/>
      <c r="AI30" s="2541"/>
      <c r="AJ30" s="2541"/>
      <c r="AK30" s="2541"/>
      <c r="AL30" s="2541"/>
      <c r="AM30" s="2541"/>
      <c r="AN30" s="2541"/>
      <c r="AO30" s="2541"/>
      <c r="AP30" s="2541"/>
      <c r="AQ30" s="2541"/>
      <c r="AR30" s="2541"/>
      <c r="AS30" s="2541"/>
      <c r="AT30" s="2541"/>
      <c r="AU30" s="2541"/>
      <c r="AV30" s="2541"/>
      <c r="AW30" s="954"/>
      <c r="AX30" s="957"/>
      <c r="AY30" s="957"/>
      <c r="AZ30" s="957"/>
      <c r="BA30" s="957"/>
      <c r="BB30" s="957"/>
      <c r="BC30" s="957"/>
      <c r="BD30" s="957"/>
      <c r="BE30" s="957"/>
      <c r="BF30" s="957"/>
      <c r="BG30" s="957"/>
      <c r="BH30" s="957"/>
      <c r="BI30" s="957"/>
      <c r="BJ30" s="957"/>
      <c r="BK30" s="957"/>
      <c r="BL30" s="957"/>
      <c r="BM30" s="957"/>
      <c r="BN30" s="955"/>
      <c r="BO30" s="3"/>
      <c r="BP30" s="882" t="str">
        <f t="shared" ca="1" si="1"/>
        <v>Í</v>
      </c>
      <c r="BQ30" s="852"/>
      <c r="BR30" s="852"/>
      <c r="BS30" s="852"/>
      <c r="BT30" s="852"/>
      <c r="BU30" s="852"/>
      <c r="BV30" s="852"/>
      <c r="BW30" s="852"/>
      <c r="BX30" s="852"/>
      <c r="BY30" s="852"/>
      <c r="BZ30" s="881">
        <v>4</v>
      </c>
      <c r="CA30" s="884">
        <f t="shared" si="2"/>
        <v>0</v>
      </c>
      <c r="CB30" s="885">
        <f t="shared" si="3"/>
        <v>0</v>
      </c>
      <c r="CC30" s="886">
        <f t="shared" si="4"/>
        <v>0</v>
      </c>
      <c r="CD30" s="885"/>
      <c r="CE30" s="885">
        <f t="shared" ca="1" si="5"/>
        <v>0</v>
      </c>
      <c r="CF30" s="886">
        <f t="shared" ca="1" si="6"/>
        <v>0</v>
      </c>
      <c r="CG30" s="887"/>
      <c r="CH30" s="885">
        <f t="shared" ca="1" si="14"/>
        <v>1</v>
      </c>
      <c r="CI30" s="885"/>
      <c r="CJ30" s="255">
        <f>IF(CB30&gt;1,AVERAGEIF(ACTIVITIES!$CB$31:$CB$33,"&lt;&gt;0"), 0)</f>
        <v>0</v>
      </c>
      <c r="CK30" s="888"/>
      <c r="CL30" s="888"/>
      <c r="CM30" s="885">
        <f t="shared" ca="1" si="7"/>
        <v>0</v>
      </c>
      <c r="CN30" s="885">
        <f t="shared" ca="1" si="8"/>
        <v>0</v>
      </c>
      <c r="CO30" s="885">
        <f t="shared" ca="1" si="9"/>
        <v>0</v>
      </c>
      <c r="CP30" s="885">
        <f t="shared" ca="1" si="10"/>
        <v>0</v>
      </c>
      <c r="CQ30" s="885">
        <f t="shared" ca="1" si="11"/>
        <v>0</v>
      </c>
      <c r="CR30" s="885">
        <f t="shared" ca="1" si="12"/>
        <v>0</v>
      </c>
    </row>
    <row r="31" spans="1:109" ht="17.100000000000001" customHeight="1" x14ac:dyDescent="0.15">
      <c r="A31" s="880">
        <f t="shared" si="13"/>
        <v>0</v>
      </c>
      <c r="B31" s="881">
        <v>3</v>
      </c>
      <c r="C31" s="852"/>
      <c r="D31" s="852"/>
      <c r="E31" s="852"/>
      <c r="F31" s="852"/>
      <c r="G31" s="852"/>
      <c r="H31" s="852"/>
      <c r="I31" s="852"/>
      <c r="J31" s="852"/>
      <c r="K31" s="852"/>
      <c r="L31" s="882" t="str">
        <f t="shared" ca="1" si="0"/>
        <v>Í</v>
      </c>
      <c r="M31" s="3"/>
      <c r="N31" s="953"/>
      <c r="O31" s="2541" t="str">
        <f ca="1">INDEX(data!$CV$4:$DG$35,PLANS!$A$1, _xlfn.IFS(PLANS!$B$1&lt;=6,PLANS!$B$1+2,PLANS!$B$1&gt;6,PLANS!$B$1-2) )</f>
        <v>“You have a choice, and if it’s your life, which it is at the end of the day, you should be aiming to craft something that you find rewarding and exciting. If you do that, everything else tends to fall into place.” 
Tim Ferriss</v>
      </c>
      <c r="P31" s="2541"/>
      <c r="Q31" s="2541"/>
      <c r="R31" s="2541"/>
      <c r="S31" s="2541"/>
      <c r="T31" s="2541"/>
      <c r="U31" s="2541"/>
      <c r="V31" s="2541"/>
      <c r="W31" s="2541"/>
      <c r="X31" s="2541"/>
      <c r="Y31" s="2541"/>
      <c r="Z31" s="2541"/>
      <c r="AA31" s="2541"/>
      <c r="AB31" s="2541"/>
      <c r="AC31" s="2541"/>
      <c r="AD31" s="2541"/>
      <c r="AE31" s="954"/>
      <c r="AF31" s="2541"/>
      <c r="AG31" s="2541"/>
      <c r="AH31" s="2541"/>
      <c r="AI31" s="2541"/>
      <c r="AJ31" s="2541"/>
      <c r="AK31" s="2541"/>
      <c r="AL31" s="2541"/>
      <c r="AM31" s="2541"/>
      <c r="AN31" s="2541"/>
      <c r="AO31" s="2541"/>
      <c r="AP31" s="2541"/>
      <c r="AQ31" s="2541"/>
      <c r="AR31" s="2541"/>
      <c r="AS31" s="2541"/>
      <c r="AT31" s="2541"/>
      <c r="AU31" s="2541"/>
      <c r="AV31" s="2541"/>
      <c r="AW31" s="954"/>
      <c r="AX31" s="2541" t="str">
        <f ca="1">INDEX(data!$CV$4:$DG$35,PLANS!$A$1, _xlfn.IFS(PLANS!$B$1&lt;=6,PLANS!$B$1+6,PLANS!$B$1&gt;6,PLANS!$B$1-6) )</f>
        <v>“There is no guarantee, no ultimate formula for success. It all comes down to intelligently and relentlessly seeking solutions that will increase your chance of prevailing. When you do that, the score will take care of itself.”
Bill Walsh</v>
      </c>
      <c r="AY31" s="2541"/>
      <c r="AZ31" s="2541"/>
      <c r="BA31" s="2541"/>
      <c r="BB31" s="2541"/>
      <c r="BC31" s="2541"/>
      <c r="BD31" s="2541"/>
      <c r="BE31" s="2541"/>
      <c r="BF31" s="2541"/>
      <c r="BG31" s="2541"/>
      <c r="BH31" s="2541"/>
      <c r="BI31" s="2541"/>
      <c r="BJ31" s="2541"/>
      <c r="BK31" s="2541"/>
      <c r="BL31" s="2541"/>
      <c r="BM31" s="2541"/>
      <c r="BN31" s="955"/>
      <c r="BO31" s="3"/>
      <c r="BP31" s="882" t="str">
        <f t="shared" ca="1" si="1"/>
        <v>Í</v>
      </c>
      <c r="BQ31" s="852"/>
      <c r="BR31" s="852"/>
      <c r="BS31" s="852"/>
      <c r="BT31" s="852"/>
      <c r="BU31" s="852"/>
      <c r="BV31" s="852"/>
      <c r="BW31" s="852"/>
      <c r="BX31" s="852"/>
      <c r="BY31" s="852"/>
      <c r="BZ31" s="881">
        <v>3</v>
      </c>
      <c r="CA31" s="884">
        <f t="shared" si="2"/>
        <v>0</v>
      </c>
      <c r="CB31" s="885">
        <f t="shared" si="3"/>
        <v>0</v>
      </c>
      <c r="CC31" s="886">
        <f t="shared" si="4"/>
        <v>0</v>
      </c>
      <c r="CD31" s="885"/>
      <c r="CE31" s="885">
        <f t="shared" ca="1" si="5"/>
        <v>0</v>
      </c>
      <c r="CF31" s="886">
        <f t="shared" ca="1" si="6"/>
        <v>0</v>
      </c>
      <c r="CG31" s="887"/>
      <c r="CH31" s="885">
        <f t="shared" ca="1" si="14"/>
        <v>1</v>
      </c>
      <c r="CI31" s="885"/>
      <c r="CJ31" s="255">
        <f>IF(CB31&gt;1,AVERAGEIF(ACTIVITIES!$CB$32:$CB$33,"&lt;&gt;0"), 0)</f>
        <v>0</v>
      </c>
      <c r="CK31" s="888"/>
      <c r="CL31" s="888"/>
      <c r="CM31" s="885">
        <f t="shared" ca="1" si="7"/>
        <v>0</v>
      </c>
      <c r="CN31" s="885">
        <f t="shared" ca="1" si="8"/>
        <v>0</v>
      </c>
      <c r="CO31" s="885">
        <f t="shared" ca="1" si="9"/>
        <v>0</v>
      </c>
      <c r="CP31" s="885">
        <f t="shared" ca="1" si="10"/>
        <v>0</v>
      </c>
      <c r="CQ31" s="885">
        <f t="shared" ca="1" si="11"/>
        <v>0</v>
      </c>
      <c r="CR31" s="885">
        <f t="shared" ca="1" si="12"/>
        <v>0</v>
      </c>
      <c r="CT31" s="788" t="s">
        <v>1229</v>
      </c>
    </row>
    <row r="32" spans="1:109" ht="17.100000000000001" customHeight="1" x14ac:dyDescent="0.15">
      <c r="A32" s="880">
        <f t="shared" si="13"/>
        <v>0</v>
      </c>
      <c r="B32" s="881">
        <v>2</v>
      </c>
      <c r="C32" s="852"/>
      <c r="D32" s="852"/>
      <c r="E32" s="852"/>
      <c r="F32" s="852"/>
      <c r="G32" s="852"/>
      <c r="H32" s="852"/>
      <c r="I32" s="852"/>
      <c r="J32" s="852"/>
      <c r="K32" s="852"/>
      <c r="L32" s="882" t="str">
        <f t="shared" ca="1" si="0"/>
        <v>Í</v>
      </c>
      <c r="M32" s="3"/>
      <c r="N32" s="953"/>
      <c r="O32" s="2541"/>
      <c r="P32" s="2541"/>
      <c r="Q32" s="2541"/>
      <c r="R32" s="2541"/>
      <c r="S32" s="2541"/>
      <c r="T32" s="2541"/>
      <c r="U32" s="2541"/>
      <c r="V32" s="2541"/>
      <c r="W32" s="2541"/>
      <c r="X32" s="2541"/>
      <c r="Y32" s="2541"/>
      <c r="Z32" s="2541"/>
      <c r="AA32" s="2541"/>
      <c r="AB32" s="2541"/>
      <c r="AC32" s="2541"/>
      <c r="AD32" s="2541"/>
      <c r="AE32" s="954"/>
      <c r="AF32" s="2541"/>
      <c r="AG32" s="2541"/>
      <c r="AH32" s="2541"/>
      <c r="AI32" s="2541"/>
      <c r="AJ32" s="2541"/>
      <c r="AK32" s="2541"/>
      <c r="AL32" s="2541"/>
      <c r="AM32" s="2541"/>
      <c r="AN32" s="2541"/>
      <c r="AO32" s="2541"/>
      <c r="AP32" s="2541"/>
      <c r="AQ32" s="2541"/>
      <c r="AR32" s="2541"/>
      <c r="AS32" s="2541"/>
      <c r="AT32" s="2541"/>
      <c r="AU32" s="2541"/>
      <c r="AV32" s="2541"/>
      <c r="AW32" s="954"/>
      <c r="AX32" s="2541"/>
      <c r="AY32" s="2541"/>
      <c r="AZ32" s="2541"/>
      <c r="BA32" s="2541"/>
      <c r="BB32" s="2541"/>
      <c r="BC32" s="2541"/>
      <c r="BD32" s="2541"/>
      <c r="BE32" s="2541"/>
      <c r="BF32" s="2541"/>
      <c r="BG32" s="2541"/>
      <c r="BH32" s="2541"/>
      <c r="BI32" s="2541"/>
      <c r="BJ32" s="2541"/>
      <c r="BK32" s="2541"/>
      <c r="BL32" s="2541"/>
      <c r="BM32" s="2541"/>
      <c r="BN32" s="955"/>
      <c r="BO32" s="3"/>
      <c r="BP32" s="882" t="str">
        <f t="shared" ca="1" si="1"/>
        <v>Í</v>
      </c>
      <c r="BQ32" s="852"/>
      <c r="BR32" s="852"/>
      <c r="BS32" s="852"/>
      <c r="BT32" s="852"/>
      <c r="BU32" s="852"/>
      <c r="BV32" s="852"/>
      <c r="BW32" s="852"/>
      <c r="BX32" s="852"/>
      <c r="BY32" s="852"/>
      <c r="BZ32" s="881">
        <v>2</v>
      </c>
      <c r="CA32" s="884">
        <f t="shared" si="2"/>
        <v>0</v>
      </c>
      <c r="CB32" s="885">
        <f t="shared" si="3"/>
        <v>0</v>
      </c>
      <c r="CC32" s="886">
        <f t="shared" si="4"/>
        <v>0</v>
      </c>
      <c r="CD32" s="885"/>
      <c r="CE32" s="885">
        <f t="shared" ca="1" si="5"/>
        <v>0</v>
      </c>
      <c r="CF32" s="886">
        <f t="shared" ca="1" si="6"/>
        <v>0</v>
      </c>
      <c r="CG32" s="887"/>
      <c r="CH32" s="885">
        <f t="shared" ca="1" si="14"/>
        <v>1</v>
      </c>
      <c r="CI32" s="885"/>
      <c r="CJ32" s="255">
        <f>IF(CB32&gt;1,AVERAGEIF(CB33,"&lt;&gt;0"), 0)</f>
        <v>0</v>
      </c>
      <c r="CK32" s="888"/>
      <c r="CL32" s="888"/>
      <c r="CM32" s="885">
        <f t="shared" ca="1" si="7"/>
        <v>0</v>
      </c>
      <c r="CN32" s="885">
        <f t="shared" ca="1" si="8"/>
        <v>0</v>
      </c>
      <c r="CO32" s="885">
        <f t="shared" ca="1" si="9"/>
        <v>0</v>
      </c>
      <c r="CP32" s="885">
        <f t="shared" ca="1" si="10"/>
        <v>0</v>
      </c>
      <c r="CQ32" s="885">
        <f t="shared" ca="1" si="11"/>
        <v>0</v>
      </c>
      <c r="CR32" s="885">
        <f t="shared" ca="1" si="12"/>
        <v>0</v>
      </c>
      <c r="CT32" s="956">
        <v>8</v>
      </c>
      <c r="CU32" s="788" t="s">
        <v>1227</v>
      </c>
    </row>
    <row r="33" spans="1:104" ht="17.100000000000001" customHeight="1" x14ac:dyDescent="0.15">
      <c r="A33" s="880">
        <f>SUM(C33:K33)</f>
        <v>0</v>
      </c>
      <c r="B33" s="881">
        <v>1</v>
      </c>
      <c r="C33" s="852"/>
      <c r="D33" s="852"/>
      <c r="E33" s="852"/>
      <c r="F33" s="852"/>
      <c r="G33" s="852"/>
      <c r="H33" s="852"/>
      <c r="I33" s="852"/>
      <c r="J33" s="852"/>
      <c r="K33" s="852"/>
      <c r="L33" s="882" t="str">
        <f t="shared" ca="1" si="0"/>
        <v>Í</v>
      </c>
      <c r="M33" s="3"/>
      <c r="N33" s="953"/>
      <c r="O33" s="2541"/>
      <c r="P33" s="2541"/>
      <c r="Q33" s="2541"/>
      <c r="R33" s="2541"/>
      <c r="S33" s="2541"/>
      <c r="T33" s="2541"/>
      <c r="U33" s="2541"/>
      <c r="V33" s="2541"/>
      <c r="W33" s="2541"/>
      <c r="X33" s="2541"/>
      <c r="Y33" s="2541"/>
      <c r="Z33" s="2541"/>
      <c r="AA33" s="2541"/>
      <c r="AB33" s="2541"/>
      <c r="AC33" s="2541"/>
      <c r="AD33" s="2541"/>
      <c r="AE33" s="954"/>
      <c r="AF33" s="2541"/>
      <c r="AG33" s="2541"/>
      <c r="AH33" s="2541"/>
      <c r="AI33" s="2541"/>
      <c r="AJ33" s="2541"/>
      <c r="AK33" s="2541"/>
      <c r="AL33" s="2541"/>
      <c r="AM33" s="2541"/>
      <c r="AN33" s="2541"/>
      <c r="AO33" s="2541"/>
      <c r="AP33" s="2541"/>
      <c r="AQ33" s="2541"/>
      <c r="AR33" s="2541"/>
      <c r="AS33" s="2541"/>
      <c r="AT33" s="2541"/>
      <c r="AU33" s="2541"/>
      <c r="AV33" s="2541"/>
      <c r="AW33" s="954"/>
      <c r="AX33" s="2541"/>
      <c r="AY33" s="2541"/>
      <c r="AZ33" s="2541"/>
      <c r="BA33" s="2541"/>
      <c r="BB33" s="2541"/>
      <c r="BC33" s="2541"/>
      <c r="BD33" s="2541"/>
      <c r="BE33" s="2541"/>
      <c r="BF33" s="2541"/>
      <c r="BG33" s="2541"/>
      <c r="BH33" s="2541"/>
      <c r="BI33" s="2541"/>
      <c r="BJ33" s="2541"/>
      <c r="BK33" s="2541"/>
      <c r="BL33" s="2541"/>
      <c r="BM33" s="2541"/>
      <c r="BN33" s="955"/>
      <c r="BO33" s="3"/>
      <c r="BP33" s="882" t="str">
        <f t="shared" ca="1" si="1"/>
        <v>Í</v>
      </c>
      <c r="BQ33" s="852"/>
      <c r="BR33" s="852"/>
      <c r="BS33" s="852"/>
      <c r="BT33" s="852"/>
      <c r="BU33" s="852"/>
      <c r="BV33" s="852"/>
      <c r="BW33" s="852"/>
      <c r="BX33" s="852"/>
      <c r="BY33" s="852"/>
      <c r="BZ33" s="881">
        <v>1</v>
      </c>
      <c r="CA33" s="884">
        <f>SUM(BQ33:BY33)</f>
        <v>0</v>
      </c>
      <c r="CB33" s="885">
        <f t="shared" si="3"/>
        <v>0</v>
      </c>
      <c r="CC33" s="886">
        <f t="shared" si="4"/>
        <v>0</v>
      </c>
      <c r="CD33" s="885"/>
      <c r="CE33" s="885">
        <f t="shared" ca="1" si="5"/>
        <v>0</v>
      </c>
      <c r="CF33" s="886">
        <f t="shared" ca="1" si="6"/>
        <v>0</v>
      </c>
      <c r="CG33" s="887"/>
      <c r="CH33" s="885">
        <f ca="1">IF(BZ33&lt;$N$1,IF(AND(CJ33&lt;$CT$33,CE33&lt;$CT$29),1,0),0)</f>
        <v>1</v>
      </c>
      <c r="CI33" s="885"/>
      <c r="CJ33" s="255">
        <f>IF(CB33&gt;1,AVERAGEIF(ACTIVITIES!$CB$33,"&lt;&gt;0"), 0)</f>
        <v>0</v>
      </c>
      <c r="CK33" s="958"/>
      <c r="CL33" s="888"/>
      <c r="CM33" s="885">
        <f ca="1">IF(AND(CE33&gt;=$CG$42,CE33&lt;$CG$43),1,0)</f>
        <v>0</v>
      </c>
      <c r="CN33" s="885">
        <f ca="1">IF(AND(CE33&gt;=$CG$43,CE33&lt;$CG$44),1,0)</f>
        <v>0</v>
      </c>
      <c r="CO33" s="885">
        <f ca="1">IF(AND(CE33&gt;=$CG$44,CE33&lt;$CG$45),1,0)</f>
        <v>0</v>
      </c>
      <c r="CP33" s="885">
        <f ca="1">IF(AND(CE33&gt;=$CG$45,CE33&lt;$CG$46),1,0)</f>
        <v>0</v>
      </c>
      <c r="CQ33" s="885">
        <f ca="1">IF(AND(CE33&gt;=$CG$46,CE33&lt;$CG$47),1,0)</f>
        <v>0</v>
      </c>
      <c r="CR33" s="885">
        <f ca="1">IF(CE33&gt;=$CG$47,1,0)</f>
        <v>0</v>
      </c>
      <c r="CT33" s="956">
        <f>CT32*60</f>
        <v>480</v>
      </c>
      <c r="CU33" s="788" t="s">
        <v>148</v>
      </c>
    </row>
    <row r="34" spans="1:104" ht="17.100000000000001" customHeight="1" x14ac:dyDescent="0.2">
      <c r="A34" s="13"/>
      <c r="B34" s="2563" t="s">
        <v>148</v>
      </c>
      <c r="C34" s="2566" t="str">
        <f>C44</f>
        <v>SKLL</v>
      </c>
      <c r="D34" s="2568" t="str">
        <f>C45</f>
        <v>SKLL</v>
      </c>
      <c r="E34" s="2570" t="str">
        <f>C46</f>
        <v>SKLL</v>
      </c>
      <c r="F34" s="2572" t="str">
        <f>C47</f>
        <v>SKLL</v>
      </c>
      <c r="G34" s="2575" t="str">
        <f>C48</f>
        <v>SKLL</v>
      </c>
      <c r="H34" s="2578" t="str">
        <f>C49</f>
        <v>SKLL</v>
      </c>
      <c r="I34" s="2535" t="str">
        <f>C50</f>
        <v>SKLL</v>
      </c>
      <c r="J34" s="2538" t="str">
        <f>C51</f>
        <v>SKLL</v>
      </c>
      <c r="K34" s="2523" t="str">
        <f>C52</f>
        <v>SKLL</v>
      </c>
      <c r="L34" s="2543" t="s">
        <v>148</v>
      </c>
      <c r="M34" s="3"/>
      <c r="N34" s="953"/>
      <c r="O34" s="2541"/>
      <c r="P34" s="2541"/>
      <c r="Q34" s="2541"/>
      <c r="R34" s="2541"/>
      <c r="S34" s="2541"/>
      <c r="T34" s="2541"/>
      <c r="U34" s="2541"/>
      <c r="V34" s="2541"/>
      <c r="W34" s="2541"/>
      <c r="X34" s="2541"/>
      <c r="Y34" s="2541"/>
      <c r="Z34" s="2541"/>
      <c r="AA34" s="2541"/>
      <c r="AB34" s="2541"/>
      <c r="AC34" s="2541"/>
      <c r="AD34" s="2541"/>
      <c r="AE34" s="954"/>
      <c r="AF34" s="2541"/>
      <c r="AG34" s="2541"/>
      <c r="AH34" s="2541"/>
      <c r="AI34" s="2541"/>
      <c r="AJ34" s="2541"/>
      <c r="AK34" s="2541"/>
      <c r="AL34" s="2541"/>
      <c r="AM34" s="2541"/>
      <c r="AN34" s="2541"/>
      <c r="AO34" s="2541"/>
      <c r="AP34" s="2541"/>
      <c r="AQ34" s="2541"/>
      <c r="AR34" s="2541"/>
      <c r="AS34" s="2541"/>
      <c r="AT34" s="2541"/>
      <c r="AU34" s="2541"/>
      <c r="AV34" s="2541"/>
      <c r="AW34" s="954"/>
      <c r="AX34" s="2541"/>
      <c r="AY34" s="2541"/>
      <c r="AZ34" s="2541"/>
      <c r="BA34" s="2541"/>
      <c r="BB34" s="2541"/>
      <c r="BC34" s="2541"/>
      <c r="BD34" s="2541"/>
      <c r="BE34" s="2541"/>
      <c r="BF34" s="2541"/>
      <c r="BG34" s="2541"/>
      <c r="BH34" s="2541"/>
      <c r="BI34" s="2541"/>
      <c r="BJ34" s="2541"/>
      <c r="BK34" s="2541"/>
      <c r="BL34" s="2541"/>
      <c r="BM34" s="2541"/>
      <c r="BN34" s="955"/>
      <c r="BO34" s="3"/>
      <c r="BP34" s="2563" t="s">
        <v>148</v>
      </c>
      <c r="BQ34" s="2523" t="str">
        <f>BQ44</f>
        <v>SKLL</v>
      </c>
      <c r="BR34" s="2525" t="str">
        <f>BQ45</f>
        <v>SKLL</v>
      </c>
      <c r="BS34" s="2527" t="str">
        <f>BQ46</f>
        <v>SKLL</v>
      </c>
      <c r="BT34" s="2533" t="str">
        <f>BQ47</f>
        <v>SKLL</v>
      </c>
      <c r="BU34" s="2575" t="str">
        <f>BQ48</f>
        <v>SKLL</v>
      </c>
      <c r="BV34" s="2572" t="str">
        <f>BQ49</f>
        <v>SKLL</v>
      </c>
      <c r="BW34" s="2590" t="str">
        <f>BQ50</f>
        <v>SKLL</v>
      </c>
      <c r="BX34" s="2629" t="str">
        <f>BQ51</f>
        <v>SKLL</v>
      </c>
      <c r="BY34" s="2530" t="str">
        <f>BQ52</f>
        <v>SKLL</v>
      </c>
      <c r="BZ34" s="2587" t="s">
        <v>148</v>
      </c>
      <c r="CA34" s="3"/>
      <c r="CB34" s="959"/>
      <c r="CC34" s="960"/>
      <c r="CD34" s="94"/>
      <c r="CE34" s="959"/>
      <c r="CF34" s="959"/>
      <c r="CG34" s="888"/>
      <c r="CH34" s="959"/>
      <c r="CI34" s="959"/>
      <c r="CJ34" s="959"/>
      <c r="CK34" s="888"/>
      <c r="CL34" s="888"/>
      <c r="CM34" s="961" t="s">
        <v>1310</v>
      </c>
      <c r="CN34" s="274"/>
      <c r="CO34" s="274"/>
      <c r="CP34" s="962"/>
      <c r="CQ34" s="962"/>
    </row>
    <row r="35" spans="1:104" ht="17.100000000000001" customHeight="1" x14ac:dyDescent="0.2">
      <c r="A35" s="13"/>
      <c r="B35" s="2564"/>
      <c r="C35" s="2567"/>
      <c r="D35" s="2569"/>
      <c r="E35" s="2571"/>
      <c r="F35" s="2573"/>
      <c r="G35" s="2576"/>
      <c r="H35" s="2579"/>
      <c r="I35" s="2536"/>
      <c r="J35" s="2539"/>
      <c r="K35" s="2524"/>
      <c r="L35" s="2544"/>
      <c r="M35" s="3"/>
      <c r="N35" s="953"/>
      <c r="O35" s="2541"/>
      <c r="P35" s="2541"/>
      <c r="Q35" s="2541"/>
      <c r="R35" s="2541"/>
      <c r="S35" s="2541"/>
      <c r="T35" s="2541"/>
      <c r="U35" s="2541"/>
      <c r="V35" s="2541"/>
      <c r="W35" s="2541"/>
      <c r="X35" s="2541"/>
      <c r="Y35" s="2541"/>
      <c r="Z35" s="2541"/>
      <c r="AA35" s="2541"/>
      <c r="AB35" s="2541"/>
      <c r="AC35" s="2541"/>
      <c r="AD35" s="2541"/>
      <c r="AE35" s="954"/>
      <c r="AF35" s="2541"/>
      <c r="AG35" s="2541"/>
      <c r="AH35" s="2541"/>
      <c r="AI35" s="2541"/>
      <c r="AJ35" s="2541"/>
      <c r="AK35" s="2541"/>
      <c r="AL35" s="2541"/>
      <c r="AM35" s="2541"/>
      <c r="AN35" s="2541"/>
      <c r="AO35" s="2541"/>
      <c r="AP35" s="2541"/>
      <c r="AQ35" s="2541"/>
      <c r="AR35" s="2541"/>
      <c r="AS35" s="2541"/>
      <c r="AT35" s="2541"/>
      <c r="AU35" s="2541"/>
      <c r="AV35" s="2541"/>
      <c r="AW35" s="954"/>
      <c r="AX35" s="2541"/>
      <c r="AY35" s="2541"/>
      <c r="AZ35" s="2541"/>
      <c r="BA35" s="2541"/>
      <c r="BB35" s="2541"/>
      <c r="BC35" s="2541"/>
      <c r="BD35" s="2541"/>
      <c r="BE35" s="2541"/>
      <c r="BF35" s="2541"/>
      <c r="BG35" s="2541"/>
      <c r="BH35" s="2541"/>
      <c r="BI35" s="2541"/>
      <c r="BJ35" s="2541"/>
      <c r="BK35" s="2541"/>
      <c r="BL35" s="2541"/>
      <c r="BM35" s="2541"/>
      <c r="BN35" s="955"/>
      <c r="BO35" s="3"/>
      <c r="BP35" s="2564"/>
      <c r="BQ35" s="2524"/>
      <c r="BR35" s="2526"/>
      <c r="BS35" s="2528"/>
      <c r="BT35" s="2534"/>
      <c r="BU35" s="2576"/>
      <c r="BV35" s="2573"/>
      <c r="BW35" s="2591"/>
      <c r="BX35" s="2630"/>
      <c r="BY35" s="2531"/>
      <c r="BZ35" s="2588"/>
      <c r="CA35" s="3"/>
      <c r="CB35" s="94"/>
      <c r="CC35" s="94"/>
      <c r="CD35" s="94"/>
      <c r="CE35" s="94"/>
      <c r="CF35" s="963"/>
      <c r="CG35" s="783" t="s">
        <v>1090</v>
      </c>
      <c r="CH35" s="964">
        <f ca="1">COUNTIF(CH3:CH33,1)</f>
        <v>31</v>
      </c>
      <c r="CI35" s="965"/>
      <c r="CM35" s="966">
        <f ca="1">SUM(CM3:CM33)</f>
        <v>0</v>
      </c>
      <c r="CN35" s="966">
        <f ca="1">SUM(CN3:CN33)</f>
        <v>0</v>
      </c>
      <c r="CO35" s="966">
        <f ca="1">SUM(CO3:CO33)</f>
        <v>0</v>
      </c>
      <c r="CP35" s="966">
        <f ca="1">SUM(CP3:CP33)</f>
        <v>0</v>
      </c>
      <c r="CQ35" s="966">
        <f t="shared" ref="CQ35" ca="1" si="15">SUM(CQ3:CQ33)</f>
        <v>0</v>
      </c>
      <c r="CR35" s="966">
        <f ca="1">SUM(CR3:CR33)</f>
        <v>0</v>
      </c>
      <c r="CT35" s="966">
        <f>INVENTORY!$BM$53</f>
        <v>0</v>
      </c>
      <c r="CU35" s="967" t="s">
        <v>1152</v>
      </c>
    </row>
    <row r="36" spans="1:104" ht="17.100000000000001" customHeight="1" thickBot="1" x14ac:dyDescent="0.25">
      <c r="A36" s="13"/>
      <c r="B36" s="2565"/>
      <c r="C36" s="2567"/>
      <c r="D36" s="2569"/>
      <c r="E36" s="2571"/>
      <c r="F36" s="2574"/>
      <c r="G36" s="2577"/>
      <c r="H36" s="2580"/>
      <c r="I36" s="2537"/>
      <c r="J36" s="2540"/>
      <c r="K36" s="2524"/>
      <c r="L36" s="2545"/>
      <c r="M36" s="3"/>
      <c r="N36" s="968"/>
      <c r="O36" s="2542"/>
      <c r="P36" s="2542"/>
      <c r="Q36" s="2542"/>
      <c r="R36" s="2542"/>
      <c r="S36" s="2542"/>
      <c r="T36" s="2542"/>
      <c r="U36" s="2542"/>
      <c r="V36" s="2542"/>
      <c r="W36" s="2542"/>
      <c r="X36" s="2542"/>
      <c r="Y36" s="2542"/>
      <c r="Z36" s="2542"/>
      <c r="AA36" s="2542"/>
      <c r="AB36" s="2542"/>
      <c r="AC36" s="2542"/>
      <c r="AD36" s="2542"/>
      <c r="AE36" s="969"/>
      <c r="AF36" s="2542"/>
      <c r="AG36" s="2542"/>
      <c r="AH36" s="2542"/>
      <c r="AI36" s="2542"/>
      <c r="AJ36" s="2542"/>
      <c r="AK36" s="2542"/>
      <c r="AL36" s="2542"/>
      <c r="AM36" s="2542"/>
      <c r="AN36" s="2542"/>
      <c r="AO36" s="2542"/>
      <c r="AP36" s="2542"/>
      <c r="AQ36" s="2542"/>
      <c r="AR36" s="2542"/>
      <c r="AS36" s="2542"/>
      <c r="AT36" s="2542"/>
      <c r="AU36" s="2542"/>
      <c r="AV36" s="2542"/>
      <c r="AW36" s="969"/>
      <c r="AX36" s="2542"/>
      <c r="AY36" s="2542"/>
      <c r="AZ36" s="2542"/>
      <c r="BA36" s="2542"/>
      <c r="BB36" s="2542"/>
      <c r="BC36" s="2542"/>
      <c r="BD36" s="2542"/>
      <c r="BE36" s="2542"/>
      <c r="BF36" s="2542"/>
      <c r="BG36" s="2542"/>
      <c r="BH36" s="2542"/>
      <c r="BI36" s="2542"/>
      <c r="BJ36" s="2542"/>
      <c r="BK36" s="2542"/>
      <c r="BL36" s="2542"/>
      <c r="BM36" s="2542"/>
      <c r="BN36" s="970"/>
      <c r="BO36" s="3"/>
      <c r="BP36" s="2565"/>
      <c r="BQ36" s="2524"/>
      <c r="BR36" s="2526"/>
      <c r="BS36" s="2528"/>
      <c r="BT36" s="2534"/>
      <c r="BU36" s="2577"/>
      <c r="BV36" s="2574"/>
      <c r="BW36" s="2592"/>
      <c r="BX36" s="2631"/>
      <c r="BY36" s="2532"/>
      <c r="BZ36" s="2589"/>
      <c r="CA36" s="3"/>
      <c r="CB36" s="94"/>
      <c r="CC36" s="94"/>
      <c r="CD36" s="94"/>
      <c r="CE36" s="94"/>
      <c r="CF36" s="94"/>
      <c r="CG36" s="89"/>
      <c r="CH36" s="971"/>
      <c r="CI36" s="89"/>
      <c r="CM36" s="972">
        <f>$CG$42</f>
        <v>360</v>
      </c>
      <c r="CN36" s="972">
        <f>$CG$43</f>
        <v>480</v>
      </c>
      <c r="CO36" s="972">
        <f>$CG$44</f>
        <v>600</v>
      </c>
      <c r="CP36" s="972">
        <f>$CG$45</f>
        <v>720</v>
      </c>
      <c r="CQ36" s="972">
        <f>$CG$46</f>
        <v>840</v>
      </c>
      <c r="CR36" s="972">
        <f>$CG$47</f>
        <v>960</v>
      </c>
    </row>
    <row r="37" spans="1:104" ht="17.100000000000001" customHeight="1" thickTop="1" x14ac:dyDescent="0.15">
      <c r="A37" s="13"/>
      <c r="B37" s="973"/>
      <c r="C37" s="974">
        <f>SUM(C3:C33)</f>
        <v>0</v>
      </c>
      <c r="D37" s="975">
        <f t="shared" ref="D37:K37" si="16">SUM(D3:D33)</f>
        <v>0</v>
      </c>
      <c r="E37" s="976">
        <f t="shared" si="16"/>
        <v>0</v>
      </c>
      <c r="F37" s="977">
        <f t="shared" si="16"/>
        <v>0</v>
      </c>
      <c r="G37" s="978">
        <f t="shared" si="16"/>
        <v>0</v>
      </c>
      <c r="H37" s="979">
        <f t="shared" si="16"/>
        <v>0</v>
      </c>
      <c r="I37" s="980">
        <f t="shared" si="16"/>
        <v>0</v>
      </c>
      <c r="J37" s="981">
        <f t="shared" si="16"/>
        <v>0</v>
      </c>
      <c r="K37" s="982">
        <f t="shared" si="16"/>
        <v>0</v>
      </c>
      <c r="L37" s="973"/>
      <c r="M37" s="3"/>
      <c r="N37" s="3"/>
      <c r="O37" s="983"/>
      <c r="P37" s="983"/>
      <c r="Q37" s="983"/>
      <c r="R37" s="983"/>
      <c r="S37" s="983"/>
      <c r="T37" s="983"/>
      <c r="U37" s="983"/>
      <c r="V37" s="983"/>
      <c r="W37" s="983"/>
      <c r="X37" s="983"/>
      <c r="Y37" s="983"/>
      <c r="Z37" s="983"/>
      <c r="AA37" s="983"/>
      <c r="AB37" s="983"/>
      <c r="AC37" s="983"/>
      <c r="AD37" s="983"/>
      <c r="AE37" s="3"/>
      <c r="AF37" s="983"/>
      <c r="AG37" s="983"/>
      <c r="AH37" s="983"/>
      <c r="AI37" s="983"/>
      <c r="AJ37" s="983"/>
      <c r="AK37" s="983"/>
      <c r="AL37" s="983"/>
      <c r="AM37" s="983"/>
      <c r="AN37" s="984" t="s">
        <v>150</v>
      </c>
      <c r="AO37" s="983"/>
      <c r="AP37" s="983"/>
      <c r="AQ37" s="983"/>
      <c r="AR37" s="983"/>
      <c r="AS37" s="983"/>
      <c r="AT37" s="983"/>
      <c r="AU37" s="983"/>
      <c r="AV37" s="983"/>
      <c r="AW37" s="3"/>
      <c r="AX37" s="983"/>
      <c r="AY37" s="983"/>
      <c r="AZ37" s="983"/>
      <c r="BA37" s="983"/>
      <c r="BB37" s="983"/>
      <c r="BC37" s="983"/>
      <c r="BD37" s="983"/>
      <c r="BE37" s="983"/>
      <c r="BF37" s="983"/>
      <c r="BG37" s="983"/>
      <c r="BH37" s="983"/>
      <c r="BI37" s="983"/>
      <c r="BJ37" s="983"/>
      <c r="BK37" s="983"/>
      <c r="BL37" s="983"/>
      <c r="BM37" s="983"/>
      <c r="BN37" s="3"/>
      <c r="BO37" s="3"/>
      <c r="BP37" s="973"/>
      <c r="BQ37" s="982">
        <f>SUM(BQ3:BQ33)</f>
        <v>0</v>
      </c>
      <c r="BR37" s="981">
        <f t="shared" ref="BR37:BY37" si="17">SUM(BR3:BR33)</f>
        <v>0</v>
      </c>
      <c r="BS37" s="980">
        <f t="shared" si="17"/>
        <v>0</v>
      </c>
      <c r="BT37" s="979">
        <f t="shared" si="17"/>
        <v>0</v>
      </c>
      <c r="BU37" s="978">
        <f t="shared" si="17"/>
        <v>0</v>
      </c>
      <c r="BV37" s="977">
        <f t="shared" si="17"/>
        <v>0</v>
      </c>
      <c r="BW37" s="976">
        <f t="shared" si="17"/>
        <v>0</v>
      </c>
      <c r="BX37" s="975">
        <f t="shared" si="17"/>
        <v>0</v>
      </c>
      <c r="BY37" s="974">
        <f t="shared" si="17"/>
        <v>0</v>
      </c>
      <c r="BZ37" s="985"/>
      <c r="CA37" s="3"/>
      <c r="CG37" s="783" t="s">
        <v>1091</v>
      </c>
      <c r="CH37" s="964">
        <f ca="1">IF(CI37&lt;0,0,CI37)</f>
        <v>0</v>
      </c>
      <c r="CI37" s="93">
        <f ca="1">IF(SUM(CH39:CH57)&gt;CK37, CK37-SUM(CH35,CT35,CT37), SUM(CH39:CH57)-SUM(CH35,CT35,CT37))</f>
        <v>-30.5</v>
      </c>
      <c r="CK37" s="956">
        <v>8</v>
      </c>
      <c r="CL37" s="788" t="s">
        <v>1093</v>
      </c>
      <c r="CT37" s="964">
        <f ca="1">SUM(CT40:CT43)</f>
        <v>3.5</v>
      </c>
      <c r="CU37" s="967" t="s">
        <v>1151</v>
      </c>
    </row>
    <row r="38" spans="1:104" ht="17.100000000000001" customHeight="1" x14ac:dyDescent="0.2">
      <c r="A38" s="13"/>
      <c r="B38" s="3"/>
      <c r="C38" s="10"/>
      <c r="D38" s="3"/>
      <c r="E38" s="3"/>
      <c r="F38" s="3"/>
      <c r="G38" s="118" t="s">
        <v>1</v>
      </c>
      <c r="H38" s="3"/>
      <c r="I38" s="3"/>
      <c r="J38" s="3"/>
      <c r="K38" s="3"/>
      <c r="L38" s="3"/>
      <c r="M38" s="14"/>
      <c r="N38" s="10"/>
      <c r="O38" s="10"/>
      <c r="P38" s="3"/>
      <c r="Q38" s="3"/>
      <c r="R38" s="3"/>
      <c r="S38" s="3"/>
      <c r="T38" s="3"/>
      <c r="U38" s="3"/>
      <c r="V38" s="3"/>
      <c r="W38" s="3"/>
      <c r="X38" s="3"/>
      <c r="Y38" s="3"/>
      <c r="Z38" s="3"/>
      <c r="AA38" s="3"/>
      <c r="AB38" s="3"/>
      <c r="AC38" s="3"/>
      <c r="AD38" s="3"/>
      <c r="AE38" s="3"/>
      <c r="AF38" s="3"/>
      <c r="AG38" s="3"/>
      <c r="AH38" s="3"/>
      <c r="AI38" s="3"/>
      <c r="AJ38" s="3"/>
      <c r="AK38" s="3"/>
      <c r="AL38" s="3"/>
      <c r="AM38" s="3"/>
      <c r="AN38" s="118" t="s">
        <v>1</v>
      </c>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118" t="s">
        <v>1</v>
      </c>
      <c r="BV38" s="3"/>
      <c r="BW38" s="3"/>
      <c r="BX38" s="3"/>
      <c r="BY38" s="3"/>
      <c r="BZ38" s="3"/>
      <c r="CA38" s="3"/>
      <c r="CG38" s="89"/>
      <c r="CH38" s="971"/>
    </row>
    <row r="39" spans="1:104" ht="17.100000000000001" customHeight="1" x14ac:dyDescent="0.15">
      <c r="G39" s="119" t="s">
        <v>1</v>
      </c>
      <c r="AN39" s="119" t="s">
        <v>1</v>
      </c>
      <c r="BU39" s="119" t="s">
        <v>1</v>
      </c>
      <c r="CG39" s="783" t="s">
        <v>1105</v>
      </c>
      <c r="CH39" s="964">
        <f>data!$BV$17</f>
        <v>0</v>
      </c>
      <c r="CT39" s="967" t="s">
        <v>1153</v>
      </c>
      <c r="CY39" s="786" t="s">
        <v>1139</v>
      </c>
      <c r="CZ39" s="94"/>
    </row>
    <row r="40" spans="1:104" ht="17.100000000000001" customHeight="1" x14ac:dyDescent="0.15">
      <c r="G40" s="119" t="s">
        <v>1</v>
      </c>
      <c r="AN40" s="119" t="s">
        <v>1</v>
      </c>
      <c r="BU40" s="119" t="s">
        <v>1</v>
      </c>
      <c r="CG40" s="783" t="s">
        <v>1104</v>
      </c>
      <c r="CH40" s="964">
        <f>IF(CH39=0,CI40,CJ40)</f>
        <v>1</v>
      </c>
      <c r="CI40" s="93">
        <v>1</v>
      </c>
      <c r="CJ40" s="93">
        <v>0.5</v>
      </c>
      <c r="CK40" s="786" t="s">
        <v>1150</v>
      </c>
      <c r="CT40" s="964">
        <f ca="1">FLOOR(MISSIONS!$ED$22*CY40,0.5)</f>
        <v>0.5</v>
      </c>
      <c r="CU40" s="967" t="s">
        <v>138</v>
      </c>
      <c r="CY40" s="986">
        <v>0.25</v>
      </c>
      <c r="CZ40" s="788" t="s">
        <v>1136</v>
      </c>
    </row>
    <row r="41" spans="1:104" ht="17.100000000000001" customHeight="1" x14ac:dyDescent="0.25">
      <c r="B41" s="987"/>
      <c r="C41" s="988"/>
      <c r="D41" s="988"/>
      <c r="E41" s="988"/>
      <c r="F41" s="988"/>
      <c r="G41" s="988"/>
      <c r="H41" s="988"/>
      <c r="I41" s="988"/>
      <c r="J41" s="988"/>
      <c r="K41" s="988"/>
      <c r="L41" s="989"/>
      <c r="N41" s="990" t="s">
        <v>151</v>
      </c>
      <c r="V41" s="991"/>
      <c r="W41" s="992"/>
      <c r="X41" s="992"/>
      <c r="Y41" s="992"/>
      <c r="Z41" s="992"/>
      <c r="AA41" s="992"/>
      <c r="AB41" s="992"/>
      <c r="AC41" s="992"/>
      <c r="AD41" s="992"/>
      <c r="AE41" s="992"/>
      <c r="AF41" s="992"/>
      <c r="AG41" s="992"/>
      <c r="AH41" s="992"/>
      <c r="AI41" s="992"/>
      <c r="AJ41" s="992"/>
      <c r="AK41" s="992"/>
      <c r="AL41" s="992"/>
      <c r="AM41" s="992"/>
      <c r="AN41" s="992"/>
      <c r="AO41" s="992"/>
      <c r="AP41" s="992"/>
      <c r="AQ41" s="992"/>
      <c r="AR41" s="992"/>
      <c r="AS41" s="992"/>
      <c r="AT41" s="992"/>
      <c r="AU41" s="992"/>
      <c r="AV41" s="992"/>
      <c r="AW41" s="992"/>
      <c r="AX41" s="992"/>
      <c r="AY41" s="992"/>
      <c r="AZ41" s="992"/>
      <c r="BA41" s="992"/>
      <c r="BB41" s="992"/>
      <c r="BC41" s="992"/>
      <c r="BD41" s="992"/>
      <c r="BE41" s="992"/>
      <c r="BF41" s="993"/>
      <c r="BN41" s="990" t="s">
        <v>151</v>
      </c>
      <c r="BP41" s="987"/>
      <c r="BQ41" s="988"/>
      <c r="BR41" s="988"/>
      <c r="BS41" s="988"/>
      <c r="BT41" s="988"/>
      <c r="BU41" s="988"/>
      <c r="BV41" s="988"/>
      <c r="BW41" s="988"/>
      <c r="BX41" s="988"/>
      <c r="BY41" s="988"/>
      <c r="BZ41" s="989"/>
      <c r="CG41" s="783" t="s">
        <v>1097</v>
      </c>
      <c r="CH41" s="964">
        <f>INVENTORY!$CK$100</f>
        <v>0</v>
      </c>
      <c r="CT41" s="964">
        <f>OBJECTIVES!$CP$14*CY41</f>
        <v>0</v>
      </c>
      <c r="CU41" s="967" t="s">
        <v>1124</v>
      </c>
      <c r="CY41" s="994">
        <v>0.5</v>
      </c>
      <c r="CZ41" s="788" t="s">
        <v>1137</v>
      </c>
    </row>
    <row r="42" spans="1:104" ht="17.100000000000001" customHeight="1" x14ac:dyDescent="0.25">
      <c r="B42" s="995"/>
      <c r="C42" s="2546" t="s">
        <v>1540</v>
      </c>
      <c r="D42" s="2546"/>
      <c r="E42" s="2546"/>
      <c r="F42" s="2546"/>
      <c r="G42" s="2546"/>
      <c r="H42" s="2546"/>
      <c r="I42" s="2546"/>
      <c r="J42" s="2546"/>
      <c r="K42" s="2546"/>
      <c r="L42" s="996"/>
      <c r="N42" s="997" t="s">
        <v>152</v>
      </c>
      <c r="V42" s="998"/>
      <c r="W42" s="999"/>
      <c r="X42" s="2636" t="s">
        <v>153</v>
      </c>
      <c r="Y42" s="2636"/>
      <c r="Z42" s="2636"/>
      <c r="AA42" s="2636"/>
      <c r="AB42" s="2636"/>
      <c r="AC42" s="2636"/>
      <c r="AD42" s="2636"/>
      <c r="AE42" s="2636"/>
      <c r="AF42" s="2636"/>
      <c r="AG42" s="2636"/>
      <c r="AH42" s="2636"/>
      <c r="AI42" s="2636"/>
      <c r="AJ42" s="2636"/>
      <c r="AK42" s="2636"/>
      <c r="AL42" s="2636"/>
      <c r="AM42" s="2636"/>
      <c r="AN42" s="2636"/>
      <c r="AO42" s="2636"/>
      <c r="AP42" s="2636"/>
      <c r="AQ42" s="2636"/>
      <c r="AR42" s="2636"/>
      <c r="AS42" s="2636"/>
      <c r="AT42" s="2636"/>
      <c r="AU42" s="2636"/>
      <c r="AV42" s="2636"/>
      <c r="AW42" s="2636"/>
      <c r="AX42" s="2636"/>
      <c r="AY42" s="2636"/>
      <c r="AZ42" s="2636"/>
      <c r="BA42" s="2636"/>
      <c r="BB42" s="2636"/>
      <c r="BC42" s="2636"/>
      <c r="BD42" s="2636"/>
      <c r="BE42" s="999"/>
      <c r="BF42" s="1000"/>
      <c r="BN42" s="1001" t="s">
        <v>152</v>
      </c>
      <c r="BP42" s="995"/>
      <c r="BQ42" s="2546" t="s">
        <v>1540</v>
      </c>
      <c r="BR42" s="2546"/>
      <c r="BS42" s="2546"/>
      <c r="BT42" s="2546"/>
      <c r="BU42" s="2546"/>
      <c r="BV42" s="2546"/>
      <c r="BW42" s="2546"/>
      <c r="BX42" s="2546"/>
      <c r="BY42" s="2546"/>
      <c r="BZ42" s="996"/>
      <c r="CC42" s="779">
        <v>6</v>
      </c>
      <c r="CD42" s="788" t="s">
        <v>169</v>
      </c>
      <c r="CE42" s="166"/>
      <c r="CF42" s="275" t="s">
        <v>1186</v>
      </c>
      <c r="CG42" s="276">
        <f>CC42*60</f>
        <v>360</v>
      </c>
      <c r="CH42" s="964">
        <f ca="1">FLOOR(CM35*CI42,0.5)</f>
        <v>0</v>
      </c>
      <c r="CI42" s="986">
        <v>0.25</v>
      </c>
      <c r="CJ42" s="788" t="s">
        <v>1149</v>
      </c>
      <c r="CP42" s="967"/>
      <c r="CT42" s="964">
        <f ca="1">OBJECTIVES!$CP$18*CY42</f>
        <v>0</v>
      </c>
      <c r="CU42" s="967" t="s">
        <v>1106</v>
      </c>
      <c r="CY42" s="994">
        <v>0.5</v>
      </c>
      <c r="CZ42" s="788" t="s">
        <v>1138</v>
      </c>
    </row>
    <row r="43" spans="1:104" ht="17.100000000000001" customHeight="1" x14ac:dyDescent="0.15">
      <c r="B43" s="995"/>
      <c r="C43" s="1002"/>
      <c r="D43" s="1002"/>
      <c r="E43" s="1002"/>
      <c r="F43" s="1002"/>
      <c r="G43" s="1002"/>
      <c r="H43" s="1002"/>
      <c r="I43" s="1002"/>
      <c r="J43" s="1002"/>
      <c r="K43" s="1002"/>
      <c r="L43" s="996"/>
      <c r="V43" s="145"/>
      <c r="X43" s="93"/>
      <c r="Y43" s="93"/>
      <c r="BC43" s="93"/>
      <c r="BD43" s="93"/>
      <c r="BF43" s="146"/>
      <c r="BP43" s="995"/>
      <c r="BQ43" s="1002"/>
      <c r="BR43" s="1002"/>
      <c r="BS43" s="1002"/>
      <c r="BT43" s="1002"/>
      <c r="BU43" s="1002"/>
      <c r="BV43" s="1002"/>
      <c r="BW43" s="1002"/>
      <c r="BX43" s="1002"/>
      <c r="BY43" s="1002"/>
      <c r="BZ43" s="996"/>
      <c r="CC43" s="779">
        <v>8</v>
      </c>
      <c r="CD43" s="788" t="s">
        <v>169</v>
      </c>
      <c r="CE43" s="166"/>
      <c r="CF43" s="275" t="s">
        <v>1186</v>
      </c>
      <c r="CG43" s="276">
        <f t="shared" ref="CG43:CG47" si="18">CC43*60</f>
        <v>480</v>
      </c>
      <c r="CH43" s="964">
        <f ca="1">FLOOR(CN35*CI43,0.5)</f>
        <v>0</v>
      </c>
      <c r="CI43" s="986">
        <v>0.5</v>
      </c>
      <c r="CJ43" s="788" t="s">
        <v>1149</v>
      </c>
      <c r="CP43" s="967"/>
      <c r="CT43" s="964">
        <f>OBJECTIVES!$CF$22*CY43</f>
        <v>3</v>
      </c>
      <c r="CU43" s="2618" t="s">
        <v>1199</v>
      </c>
      <c r="CV43" s="2618"/>
      <c r="CW43" s="2618"/>
      <c r="CX43" s="2618"/>
      <c r="CY43" s="466">
        <v>3</v>
      </c>
      <c r="CZ43" s="788" t="s">
        <v>1200</v>
      </c>
    </row>
    <row r="44" spans="1:104" ht="17.100000000000001" customHeight="1" x14ac:dyDescent="0.25">
      <c r="B44" s="1003"/>
      <c r="C44" s="2547" t="s">
        <v>1541</v>
      </c>
      <c r="D44" s="2547"/>
      <c r="E44" s="2553" t="s">
        <v>1542</v>
      </c>
      <c r="F44" s="2553"/>
      <c r="G44" s="2553"/>
      <c r="H44" s="2553"/>
      <c r="I44" s="2553"/>
      <c r="J44" s="2553"/>
      <c r="K44" s="2553"/>
      <c r="L44" s="2554"/>
      <c r="N44" s="990" t="s">
        <v>154</v>
      </c>
      <c r="V44" s="145"/>
      <c r="X44" s="2582">
        <f>OBJECTIVES!$AH$27</f>
        <v>0</v>
      </c>
      <c r="Y44" s="2582"/>
      <c r="Z44" s="2582"/>
      <c r="AA44" s="2582"/>
      <c r="AB44" s="2582"/>
      <c r="AC44" s="1004"/>
      <c r="AD44" s="1004"/>
      <c r="AE44" s="2582">
        <f>OBJECTIVES!$AH$29</f>
        <v>0</v>
      </c>
      <c r="AF44" s="2582"/>
      <c r="AG44" s="2582"/>
      <c r="AH44" s="2582"/>
      <c r="AI44" s="2582"/>
      <c r="AJ44" s="1004"/>
      <c r="AK44" s="1004"/>
      <c r="AL44" s="2582">
        <f>OBJECTIVES!$AH$31</f>
        <v>0</v>
      </c>
      <c r="AM44" s="2582"/>
      <c r="AN44" s="2582"/>
      <c r="AO44" s="2582"/>
      <c r="AP44" s="2582"/>
      <c r="AQ44" s="1004"/>
      <c r="AR44" s="1004"/>
      <c r="AS44" s="2582">
        <f>OBJECTIVES!$AH$33</f>
        <v>0</v>
      </c>
      <c r="AT44" s="2582"/>
      <c r="AU44" s="2582"/>
      <c r="AV44" s="2582"/>
      <c r="AW44" s="2582"/>
      <c r="AX44" s="1004"/>
      <c r="AY44" s="1004"/>
      <c r="AZ44" s="2582">
        <f>OBJECTIVES!$AH$35</f>
        <v>0</v>
      </c>
      <c r="BA44" s="2582"/>
      <c r="BB44" s="2582"/>
      <c r="BC44" s="2582"/>
      <c r="BD44" s="2582"/>
      <c r="BF44" s="146"/>
      <c r="BN44" s="990" t="s">
        <v>154</v>
      </c>
      <c r="BO44" s="1005"/>
      <c r="BP44" s="1003"/>
      <c r="BQ44" s="2551" t="s">
        <v>1541</v>
      </c>
      <c r="BR44" s="2551"/>
      <c r="BS44" s="2583" t="s">
        <v>1542</v>
      </c>
      <c r="BT44" s="2583"/>
      <c r="BU44" s="2583"/>
      <c r="BV44" s="2583"/>
      <c r="BW44" s="2583"/>
      <c r="BX44" s="2583"/>
      <c r="BY44" s="2583"/>
      <c r="BZ44" s="2584"/>
      <c r="CC44" s="779">
        <v>10</v>
      </c>
      <c r="CD44" s="788" t="s">
        <v>169</v>
      </c>
      <c r="CE44" s="166"/>
      <c r="CF44" s="275" t="s">
        <v>1186</v>
      </c>
      <c r="CG44" s="276">
        <f t="shared" si="18"/>
        <v>600</v>
      </c>
      <c r="CH44" s="964">
        <f ca="1">FLOOR(CO35*CI44,0.5)</f>
        <v>0</v>
      </c>
      <c r="CI44" s="986">
        <v>0.75</v>
      </c>
      <c r="CJ44" s="788" t="s">
        <v>1149</v>
      </c>
      <c r="CP44" s="967"/>
      <c r="CU44" s="2618"/>
      <c r="CV44" s="2618"/>
      <c r="CW44" s="2618"/>
      <c r="CX44" s="2618"/>
    </row>
    <row r="45" spans="1:104" ht="17.100000000000001" customHeight="1" x14ac:dyDescent="0.2">
      <c r="B45" s="1003"/>
      <c r="C45" s="2548" t="s">
        <v>1541</v>
      </c>
      <c r="D45" s="2548"/>
      <c r="E45" s="2555" t="s">
        <v>1542</v>
      </c>
      <c r="F45" s="2555"/>
      <c r="G45" s="2555"/>
      <c r="H45" s="2555"/>
      <c r="I45" s="2555"/>
      <c r="J45" s="2555"/>
      <c r="K45" s="2555"/>
      <c r="L45" s="2556"/>
      <c r="N45" s="997" t="s">
        <v>155</v>
      </c>
      <c r="V45" s="145"/>
      <c r="X45" s="2582"/>
      <c r="Y45" s="2582"/>
      <c r="Z45" s="2582"/>
      <c r="AA45" s="2582"/>
      <c r="AB45" s="2582"/>
      <c r="AC45" s="1004"/>
      <c r="AD45" s="1004"/>
      <c r="AE45" s="2582"/>
      <c r="AF45" s="2582"/>
      <c r="AG45" s="2582"/>
      <c r="AH45" s="2582"/>
      <c r="AI45" s="2582"/>
      <c r="AJ45" s="1004"/>
      <c r="AK45" s="1006"/>
      <c r="AL45" s="2582"/>
      <c r="AM45" s="2582"/>
      <c r="AN45" s="2582"/>
      <c r="AO45" s="2582"/>
      <c r="AP45" s="2582"/>
      <c r="AQ45" s="1006"/>
      <c r="AR45" s="1004"/>
      <c r="AS45" s="2582"/>
      <c r="AT45" s="2582"/>
      <c r="AU45" s="2582"/>
      <c r="AV45" s="2582"/>
      <c r="AW45" s="2582"/>
      <c r="AX45" s="1004"/>
      <c r="AY45" s="1004"/>
      <c r="AZ45" s="2582"/>
      <c r="BA45" s="2582"/>
      <c r="BB45" s="2582"/>
      <c r="BC45" s="2582"/>
      <c r="BD45" s="2582"/>
      <c r="BF45" s="146"/>
      <c r="BN45" s="1001" t="s">
        <v>155</v>
      </c>
      <c r="BO45" s="1005"/>
      <c r="BP45" s="1003"/>
      <c r="BQ45" s="2561" t="s">
        <v>1541</v>
      </c>
      <c r="BR45" s="2561"/>
      <c r="BS45" s="2585" t="s">
        <v>1542</v>
      </c>
      <c r="BT45" s="2585"/>
      <c r="BU45" s="2585"/>
      <c r="BV45" s="2585"/>
      <c r="BW45" s="2585"/>
      <c r="BX45" s="2585"/>
      <c r="BY45" s="2585"/>
      <c r="BZ45" s="2586"/>
      <c r="CC45" s="779">
        <v>12</v>
      </c>
      <c r="CD45" s="788" t="s">
        <v>169</v>
      </c>
      <c r="CE45" s="166"/>
      <c r="CF45" s="275" t="s">
        <v>1186</v>
      </c>
      <c r="CG45" s="276">
        <f t="shared" si="18"/>
        <v>720</v>
      </c>
      <c r="CH45" s="964">
        <f ca="1">FLOOR(CP35*CI45,0.5)</f>
        <v>0</v>
      </c>
      <c r="CI45" s="994">
        <v>1</v>
      </c>
      <c r="CJ45" s="788" t="s">
        <v>1149</v>
      </c>
      <c r="CN45" s="1007"/>
      <c r="CO45" s="1008"/>
      <c r="CP45" s="209"/>
      <c r="CQ45" s="1008"/>
      <c r="CR45" s="1009"/>
      <c r="CS45" s="209"/>
      <c r="CT45" s="209"/>
      <c r="CU45" s="209"/>
    </row>
    <row r="46" spans="1:104" ht="17.100000000000001" customHeight="1" x14ac:dyDescent="0.2">
      <c r="B46" s="1003"/>
      <c r="C46" s="2549" t="s">
        <v>1541</v>
      </c>
      <c r="D46" s="2549"/>
      <c r="E46" s="2557" t="s">
        <v>1542</v>
      </c>
      <c r="F46" s="2557"/>
      <c r="G46" s="2557"/>
      <c r="H46" s="2557"/>
      <c r="I46" s="2557"/>
      <c r="J46" s="2557"/>
      <c r="K46" s="2557"/>
      <c r="L46" s="2558"/>
      <c r="V46" s="145"/>
      <c r="W46" s="89"/>
      <c r="X46" s="1010"/>
      <c r="Y46" s="1011" t="s">
        <v>156</v>
      </c>
      <c r="Z46" s="853" t="s">
        <v>157</v>
      </c>
      <c r="AA46" s="2606" t="s">
        <v>158</v>
      </c>
      <c r="AB46" s="2606"/>
      <c r="AC46" s="1010"/>
      <c r="AD46" s="1010"/>
      <c r="AE46" s="1010"/>
      <c r="AF46" s="1011" t="s">
        <v>156</v>
      </c>
      <c r="AG46" s="853" t="s">
        <v>160</v>
      </c>
      <c r="AH46" s="2606" t="s">
        <v>158</v>
      </c>
      <c r="AI46" s="2606"/>
      <c r="AJ46" s="1010"/>
      <c r="AK46" s="1013"/>
      <c r="AL46" s="1010"/>
      <c r="AM46" s="1011" t="s">
        <v>156</v>
      </c>
      <c r="AN46" s="853" t="s">
        <v>160</v>
      </c>
      <c r="AO46" s="2606" t="s">
        <v>159</v>
      </c>
      <c r="AP46" s="2606"/>
      <c r="AQ46" s="1013"/>
      <c r="AR46" s="1010"/>
      <c r="AS46" s="1010"/>
      <c r="AT46" s="1011" t="s">
        <v>156</v>
      </c>
      <c r="AU46" s="853" t="s">
        <v>160</v>
      </c>
      <c r="AV46" s="2606" t="s">
        <v>158</v>
      </c>
      <c r="AW46" s="2606"/>
      <c r="AX46" s="1010"/>
      <c r="AY46" s="1010"/>
      <c r="AZ46" s="1010"/>
      <c r="BA46" s="1011" t="s">
        <v>156</v>
      </c>
      <c r="BB46" s="853" t="s">
        <v>160</v>
      </c>
      <c r="BC46" s="2606" t="s">
        <v>158</v>
      </c>
      <c r="BD46" s="2606"/>
      <c r="BF46" s="146"/>
      <c r="BO46" s="1005"/>
      <c r="BP46" s="1003"/>
      <c r="BQ46" s="2605" t="s">
        <v>1541</v>
      </c>
      <c r="BR46" s="2605"/>
      <c r="BS46" s="2609" t="s">
        <v>1542</v>
      </c>
      <c r="BT46" s="2609"/>
      <c r="BU46" s="2609"/>
      <c r="BV46" s="2609"/>
      <c r="BW46" s="2609"/>
      <c r="BX46" s="2609"/>
      <c r="BY46" s="2609"/>
      <c r="BZ46" s="2610"/>
      <c r="CC46" s="779">
        <v>14</v>
      </c>
      <c r="CD46" s="788" t="s">
        <v>169</v>
      </c>
      <c r="CE46" s="166"/>
      <c r="CF46" s="275" t="s">
        <v>1186</v>
      </c>
      <c r="CG46" s="276">
        <f t="shared" si="18"/>
        <v>840</v>
      </c>
      <c r="CH46" s="964">
        <f ca="1">FLOOR(CQ35*CI46,0.5)</f>
        <v>0</v>
      </c>
      <c r="CI46" s="994">
        <v>1.5</v>
      </c>
      <c r="CJ46" s="788" t="s">
        <v>1149</v>
      </c>
    </row>
    <row r="47" spans="1:104" ht="17.100000000000001" customHeight="1" x14ac:dyDescent="0.2">
      <c r="B47" s="1003"/>
      <c r="C47" s="2550" t="s">
        <v>1541</v>
      </c>
      <c r="D47" s="2550"/>
      <c r="E47" s="2607" t="s">
        <v>1542</v>
      </c>
      <c r="F47" s="2607"/>
      <c r="G47" s="2607"/>
      <c r="H47" s="2607"/>
      <c r="I47" s="2607"/>
      <c r="J47" s="2607"/>
      <c r="K47" s="2607"/>
      <c r="L47" s="2608"/>
      <c r="N47" s="1014" t="s">
        <v>554</v>
      </c>
      <c r="V47" s="145"/>
      <c r="W47" s="89"/>
      <c r="X47" s="1015"/>
      <c r="Y47" s="1016" t="s">
        <v>161</v>
      </c>
      <c r="Z47" s="1017">
        <v>0</v>
      </c>
      <c r="AA47" s="1018" t="str">
        <f>OBJECTIVES!$AS$28</f>
        <v>days</v>
      </c>
      <c r="AB47" s="1019"/>
      <c r="AC47" s="89"/>
      <c r="AD47" s="89"/>
      <c r="AE47" s="1015"/>
      <c r="AF47" s="1016" t="s">
        <v>161</v>
      </c>
      <c r="AG47" s="1017">
        <v>0</v>
      </c>
      <c r="AH47" s="1018" t="str">
        <f>OBJECTIVES!$AS$30</f>
        <v>days</v>
      </c>
      <c r="AI47" s="1019"/>
      <c r="AJ47" s="89"/>
      <c r="AK47" s="1020"/>
      <c r="AL47" s="1015"/>
      <c r="AM47" s="1016" t="s">
        <v>161</v>
      </c>
      <c r="AN47" s="1017">
        <v>0</v>
      </c>
      <c r="AO47" s="1018" t="str">
        <f>OBJECTIVES!$AS$32</f>
        <v>days</v>
      </c>
      <c r="AP47" s="1019"/>
      <c r="AQ47" s="1021"/>
      <c r="AR47" s="89"/>
      <c r="AS47" s="1015"/>
      <c r="AT47" s="1016" t="s">
        <v>161</v>
      </c>
      <c r="AU47" s="1017">
        <v>0</v>
      </c>
      <c r="AV47" s="1018" t="str">
        <f>OBJECTIVES!$AS$34</f>
        <v>days</v>
      </c>
      <c r="AW47" s="1019"/>
      <c r="AX47" s="89"/>
      <c r="AY47" s="89"/>
      <c r="AZ47" s="1015"/>
      <c r="BA47" s="1016" t="s">
        <v>161</v>
      </c>
      <c r="BB47" s="1017">
        <v>0</v>
      </c>
      <c r="BC47" s="1018" t="str">
        <f>OBJECTIVES!$AS$36</f>
        <v>days</v>
      </c>
      <c r="BD47" s="1019"/>
      <c r="BF47" s="146"/>
      <c r="BN47" s="1014" t="s">
        <v>554</v>
      </c>
      <c r="BO47" s="1005"/>
      <c r="BP47" s="1003"/>
      <c r="BQ47" s="2562" t="s">
        <v>1541</v>
      </c>
      <c r="BR47" s="2562"/>
      <c r="BS47" s="2611" t="s">
        <v>1542</v>
      </c>
      <c r="BT47" s="2611"/>
      <c r="BU47" s="2611"/>
      <c r="BV47" s="2611"/>
      <c r="BW47" s="2611"/>
      <c r="BX47" s="2611"/>
      <c r="BY47" s="2611"/>
      <c r="BZ47" s="2612"/>
      <c r="CC47" s="779">
        <v>16</v>
      </c>
      <c r="CD47" s="788" t="s">
        <v>169</v>
      </c>
      <c r="CE47" s="166"/>
      <c r="CF47" s="275" t="s">
        <v>1186</v>
      </c>
      <c r="CG47" s="276">
        <f t="shared" si="18"/>
        <v>960</v>
      </c>
      <c r="CH47" s="964">
        <f ca="1">FLOOR(CR35*CI47,0.5)</f>
        <v>0</v>
      </c>
      <c r="CI47" s="994">
        <v>2</v>
      </c>
      <c r="CJ47" s="788" t="s">
        <v>1149</v>
      </c>
    </row>
    <row r="48" spans="1:104" ht="17.100000000000001" customHeight="1" x14ac:dyDescent="0.2">
      <c r="B48" s="1003"/>
      <c r="C48" s="2552" t="s">
        <v>1541</v>
      </c>
      <c r="D48" s="2552"/>
      <c r="E48" s="2559" t="s">
        <v>1542</v>
      </c>
      <c r="F48" s="2559"/>
      <c r="G48" s="2559"/>
      <c r="H48" s="2559"/>
      <c r="I48" s="2559"/>
      <c r="J48" s="2559"/>
      <c r="K48" s="2559"/>
      <c r="L48" s="2560"/>
      <c r="N48" s="997" t="s">
        <v>556</v>
      </c>
      <c r="V48" s="145"/>
      <c r="W48" s="89"/>
      <c r="X48" s="1010"/>
      <c r="Y48" s="1022" t="s">
        <v>163</v>
      </c>
      <c r="Z48" s="1010"/>
      <c r="AA48" s="1012" t="s">
        <v>164</v>
      </c>
      <c r="AB48" s="1012"/>
      <c r="AC48" s="1010"/>
      <c r="AD48" s="1010"/>
      <c r="AE48" s="1010"/>
      <c r="AF48" s="1022" t="s">
        <v>163</v>
      </c>
      <c r="AG48" s="1010"/>
      <c r="AH48" s="1012" t="s">
        <v>164</v>
      </c>
      <c r="AI48" s="1012"/>
      <c r="AJ48" s="1010"/>
      <c r="AK48" s="1023"/>
      <c r="AL48" s="1010"/>
      <c r="AM48" s="1022" t="s">
        <v>163</v>
      </c>
      <c r="AN48" s="1010"/>
      <c r="AO48" s="1012" t="s">
        <v>164</v>
      </c>
      <c r="AP48" s="1012"/>
      <c r="AQ48" s="259"/>
      <c r="AR48" s="1010"/>
      <c r="AS48" s="1010"/>
      <c r="AT48" s="1022" t="s">
        <v>163</v>
      </c>
      <c r="AU48" s="1010"/>
      <c r="AV48" s="1012" t="s">
        <v>164</v>
      </c>
      <c r="AW48" s="1012"/>
      <c r="AX48" s="1010"/>
      <c r="AY48" s="1010"/>
      <c r="AZ48" s="1010"/>
      <c r="BA48" s="1022" t="s">
        <v>163</v>
      </c>
      <c r="BB48" s="1010"/>
      <c r="BC48" s="1012" t="s">
        <v>164</v>
      </c>
      <c r="BD48" s="1012"/>
      <c r="BF48" s="146"/>
      <c r="BN48" s="1001" t="s">
        <v>556</v>
      </c>
      <c r="BO48" s="1005"/>
      <c r="BP48" s="1003"/>
      <c r="BQ48" s="2552" t="s">
        <v>1541</v>
      </c>
      <c r="BR48" s="2552"/>
      <c r="BS48" s="2559" t="s">
        <v>1542</v>
      </c>
      <c r="BT48" s="2559"/>
      <c r="BU48" s="2559"/>
      <c r="BV48" s="2559"/>
      <c r="BW48" s="2559"/>
      <c r="BX48" s="2559"/>
      <c r="BY48" s="2559"/>
      <c r="BZ48" s="2560"/>
      <c r="CG48" s="781" t="s">
        <v>1189</v>
      </c>
      <c r="CH48" s="964">
        <f>IF(MISSIONS!$DW$28&gt;=ROUND(MISSIONS!$DQ$28/2,1),$CI$48,0)</f>
        <v>0</v>
      </c>
      <c r="CI48" s="994">
        <v>0.5</v>
      </c>
      <c r="CJ48" s="788" t="s">
        <v>1149</v>
      </c>
      <c r="CN48" s="994">
        <f>ROUND(MISSIONS!$DQ$22/2,1)</f>
        <v>2.5</v>
      </c>
      <c r="CO48" s="788" t="s">
        <v>1191</v>
      </c>
    </row>
    <row r="49" spans="2:123" ht="17.100000000000001" customHeight="1" x14ac:dyDescent="0.2">
      <c r="B49" s="1003"/>
      <c r="C49" s="2562" t="s">
        <v>1541</v>
      </c>
      <c r="D49" s="2562"/>
      <c r="E49" s="2611" t="s">
        <v>1542</v>
      </c>
      <c r="F49" s="2611"/>
      <c r="G49" s="2611"/>
      <c r="H49" s="2611"/>
      <c r="I49" s="2611"/>
      <c r="J49" s="2611"/>
      <c r="K49" s="2611"/>
      <c r="L49" s="2612"/>
      <c r="V49" s="145"/>
      <c r="W49" s="89"/>
      <c r="X49" s="854">
        <v>0</v>
      </c>
      <c r="Y49" s="1024" t="s">
        <v>165</v>
      </c>
      <c r="Z49" s="1025"/>
      <c r="AA49" s="855">
        <v>0</v>
      </c>
      <c r="AB49" s="1024" t="s">
        <v>165</v>
      </c>
      <c r="AC49" s="1010"/>
      <c r="AD49" s="1010"/>
      <c r="AE49" s="854">
        <v>0</v>
      </c>
      <c r="AF49" s="1024" t="s">
        <v>165</v>
      </c>
      <c r="AG49" s="1025"/>
      <c r="AH49" s="855">
        <v>0</v>
      </c>
      <c r="AI49" s="1024" t="s">
        <v>165</v>
      </c>
      <c r="AJ49" s="1010"/>
      <c r="AK49" s="1023"/>
      <c r="AL49" s="856">
        <v>0</v>
      </c>
      <c r="AM49" s="1024" t="s">
        <v>165</v>
      </c>
      <c r="AN49" s="1025"/>
      <c r="AO49" s="855">
        <v>0</v>
      </c>
      <c r="AP49" s="1024" t="s">
        <v>165</v>
      </c>
      <c r="AQ49" s="259"/>
      <c r="AR49" s="1010"/>
      <c r="AS49" s="856">
        <v>0</v>
      </c>
      <c r="AT49" s="1024" t="s">
        <v>165</v>
      </c>
      <c r="AU49" s="1025"/>
      <c r="AV49" s="855">
        <v>0</v>
      </c>
      <c r="AW49" s="1024" t="s">
        <v>165</v>
      </c>
      <c r="AX49" s="1010"/>
      <c r="AY49" s="1010"/>
      <c r="AZ49" s="856">
        <v>0</v>
      </c>
      <c r="BA49" s="1024" t="s">
        <v>165</v>
      </c>
      <c r="BB49" s="1025"/>
      <c r="BC49" s="857">
        <v>0</v>
      </c>
      <c r="BD49" s="1024" t="s">
        <v>165</v>
      </c>
      <c r="BF49" s="146"/>
      <c r="BO49" s="1005"/>
      <c r="BP49" s="1003"/>
      <c r="BQ49" s="2550" t="s">
        <v>1541</v>
      </c>
      <c r="BR49" s="2550"/>
      <c r="BS49" s="2607" t="s">
        <v>1542</v>
      </c>
      <c r="BT49" s="2607"/>
      <c r="BU49" s="2607"/>
      <c r="BV49" s="2607"/>
      <c r="BW49" s="2607"/>
      <c r="BX49" s="2607"/>
      <c r="BY49" s="2607"/>
      <c r="BZ49" s="2608"/>
      <c r="CG49" s="783" t="s">
        <v>1187</v>
      </c>
      <c r="CH49" s="964">
        <f>IF(MISSIONS!$DW$28=MISSIONS!$DQ$28,$CI$48,0)</f>
        <v>0</v>
      </c>
      <c r="CI49" s="466">
        <v>1</v>
      </c>
      <c r="CJ49" s="788" t="s">
        <v>1149</v>
      </c>
      <c r="CN49" s="466">
        <f ca="1">MISSIONS!$DW$22</f>
        <v>0</v>
      </c>
      <c r="CO49" s="788" t="s">
        <v>1194</v>
      </c>
      <c r="DD49" s="783"/>
      <c r="DE49" s="962"/>
    </row>
    <row r="50" spans="2:123" ht="17.100000000000001" customHeight="1" x14ac:dyDescent="0.15">
      <c r="B50" s="1003"/>
      <c r="C50" s="2605" t="s">
        <v>1541</v>
      </c>
      <c r="D50" s="2605"/>
      <c r="E50" s="2609" t="s">
        <v>1542</v>
      </c>
      <c r="F50" s="2609"/>
      <c r="G50" s="2609"/>
      <c r="H50" s="2609"/>
      <c r="I50" s="2609"/>
      <c r="J50" s="2609"/>
      <c r="K50" s="2609"/>
      <c r="L50" s="2610"/>
      <c r="N50" s="1026" t="s">
        <v>143</v>
      </c>
      <c r="V50" s="1027"/>
      <c r="X50" s="1028" t="str">
        <f>MISSIONS!$B$2</f>
        <v>MTH</v>
      </c>
      <c r="Y50" s="1029">
        <v>1</v>
      </c>
      <c r="Z50" s="858"/>
      <c r="AA50" s="93">
        <f>IF(AND(AA49&gt;=1,Z50&gt;0),AA49+1, AA49)</f>
        <v>0</v>
      </c>
      <c r="AB50" s="93"/>
      <c r="AC50" s="93"/>
      <c r="AD50" s="93"/>
      <c r="AE50" s="1028" t="str">
        <f>MISSIONS!$B$2</f>
        <v>MTH</v>
      </c>
      <c r="AF50" s="1029">
        <v>1</v>
      </c>
      <c r="AG50" s="858"/>
      <c r="AH50" s="93">
        <f>IF(AND(AH49&gt;=1,AG50&gt;0),AH49+1, AH49)</f>
        <v>0</v>
      </c>
      <c r="AI50" s="93"/>
      <c r="AJ50" s="93"/>
      <c r="AK50" s="1030"/>
      <c r="AL50" s="1028" t="str">
        <f>MISSIONS!$B$2</f>
        <v>MTH</v>
      </c>
      <c r="AM50" s="1029">
        <v>1</v>
      </c>
      <c r="AN50" s="858"/>
      <c r="AO50" s="93">
        <f>IF(AND(AO49&gt;=1,AN50&gt;0),AO49+1, AO49)</f>
        <v>0</v>
      </c>
      <c r="AP50" s="93"/>
      <c r="AQ50" s="1031"/>
      <c r="AR50" s="93"/>
      <c r="AS50" s="1028" t="str">
        <f>MISSIONS!$B$2</f>
        <v>MTH</v>
      </c>
      <c r="AT50" s="1029">
        <v>1</v>
      </c>
      <c r="AU50" s="858"/>
      <c r="AV50" s="93">
        <f>IF(AND(AV49&gt;=1,AU50&gt;0),AV49+1, AV49)</f>
        <v>0</v>
      </c>
      <c r="AW50" s="93"/>
      <c r="AX50" s="93"/>
      <c r="AY50" s="93"/>
      <c r="AZ50" s="1028" t="str">
        <f>MISSIONS!$B$2</f>
        <v>MTH</v>
      </c>
      <c r="BA50" s="1029">
        <v>1</v>
      </c>
      <c r="BB50" s="858"/>
      <c r="BC50" s="93">
        <f>IF(AND(BC49&gt;=1,BB50&gt;0),BC49+1, BC49)</f>
        <v>0</v>
      </c>
      <c r="BD50" s="93"/>
      <c r="BF50" s="146"/>
      <c r="BN50" s="1026" t="s">
        <v>143</v>
      </c>
      <c r="BO50" s="1005"/>
      <c r="BP50" s="1003"/>
      <c r="BQ50" s="2549" t="s">
        <v>1541</v>
      </c>
      <c r="BR50" s="2549"/>
      <c r="BS50" s="2557" t="s">
        <v>1542</v>
      </c>
      <c r="BT50" s="2557"/>
      <c r="BU50" s="2557"/>
      <c r="BV50" s="2557"/>
      <c r="BW50" s="2557"/>
      <c r="BX50" s="2557"/>
      <c r="BY50" s="2557"/>
      <c r="BZ50" s="2558"/>
      <c r="CG50" s="781" t="s">
        <v>1195</v>
      </c>
      <c r="CH50" s="964">
        <f>IF(OBJECTIVES!$CI$14&gt;=ROUND(OBJECTIVES!$CF$14/2,1),CI50,0)</f>
        <v>0.5</v>
      </c>
      <c r="CI50" s="994">
        <v>0.5</v>
      </c>
      <c r="CJ50" s="788" t="s">
        <v>1149</v>
      </c>
      <c r="CN50" s="994">
        <f>ROUND(OBJECTIVES!$CF$14/2,1)</f>
        <v>0</v>
      </c>
      <c r="CO50" s="788" t="s">
        <v>1192</v>
      </c>
      <c r="DD50" s="783"/>
      <c r="DE50" s="962"/>
    </row>
    <row r="51" spans="2:123" ht="17.100000000000001" customHeight="1" x14ac:dyDescent="0.15">
      <c r="B51" s="1003"/>
      <c r="C51" s="2561" t="s">
        <v>1541</v>
      </c>
      <c r="D51" s="2561"/>
      <c r="E51" s="2585" t="s">
        <v>1542</v>
      </c>
      <c r="F51" s="2585"/>
      <c r="G51" s="2585"/>
      <c r="H51" s="2585"/>
      <c r="I51" s="2585"/>
      <c r="J51" s="2585"/>
      <c r="K51" s="2585"/>
      <c r="L51" s="2586"/>
      <c r="N51" s="997" t="s">
        <v>1169</v>
      </c>
      <c r="V51" s="1032"/>
      <c r="X51" s="1033"/>
      <c r="Y51" s="1029">
        <v>2</v>
      </c>
      <c r="Z51" s="858"/>
      <c r="AA51" s="93">
        <f t="shared" ref="AA51:AA80" si="19">IF(AND(AA50&gt;=1,Z51&gt;0),AA50+1, AA50)</f>
        <v>0</v>
      </c>
      <c r="AB51" s="93"/>
      <c r="AC51" s="93"/>
      <c r="AD51" s="93"/>
      <c r="AE51" s="1033"/>
      <c r="AF51" s="1029">
        <v>2</v>
      </c>
      <c r="AG51" s="858"/>
      <c r="AH51" s="93">
        <f t="shared" ref="AH51:AH80" si="20">IF(AND(AH50&gt;=1,AG51&gt;0),AH50+1, AH50)</f>
        <v>0</v>
      </c>
      <c r="AI51" s="93"/>
      <c r="AJ51" s="93"/>
      <c r="AK51" s="1030"/>
      <c r="AL51" s="1033"/>
      <c r="AM51" s="1029">
        <v>2</v>
      </c>
      <c r="AN51" s="858"/>
      <c r="AO51" s="93">
        <f t="shared" ref="AO51:AO80" si="21">IF(AND(AO50&gt;=1,AN51&gt;0),AO50+1, AO50)</f>
        <v>0</v>
      </c>
      <c r="AP51" s="93"/>
      <c r="AQ51" s="1031"/>
      <c r="AR51" s="93"/>
      <c r="AS51" s="1033"/>
      <c r="AT51" s="1029">
        <v>2</v>
      </c>
      <c r="AU51" s="858"/>
      <c r="AV51" s="93">
        <f t="shared" ref="AV51:AV80" si="22">IF(AND(AV50&gt;=1,AU51&gt;0),AV50+1, AV50)</f>
        <v>0</v>
      </c>
      <c r="AW51" s="93"/>
      <c r="AX51" s="93"/>
      <c r="AY51" s="93"/>
      <c r="AZ51" s="1033"/>
      <c r="BA51" s="1029">
        <v>2</v>
      </c>
      <c r="BB51" s="858"/>
      <c r="BC51" s="93">
        <f t="shared" ref="BC51:BC80" si="23">IF(AND(BC50&gt;=1,BB51&gt;0),BC50+1, BC50)</f>
        <v>0</v>
      </c>
      <c r="BD51" s="93"/>
      <c r="BF51" s="146"/>
      <c r="BN51" s="1001" t="s">
        <v>1169</v>
      </c>
      <c r="BO51" s="1005"/>
      <c r="BP51" s="1003"/>
      <c r="BQ51" s="2548" t="s">
        <v>1541</v>
      </c>
      <c r="BR51" s="2548"/>
      <c r="BS51" s="2555" t="s">
        <v>1542</v>
      </c>
      <c r="BT51" s="2555"/>
      <c r="BU51" s="2555"/>
      <c r="BV51" s="2555"/>
      <c r="BW51" s="2555"/>
      <c r="BX51" s="2555"/>
      <c r="BY51" s="2555"/>
      <c r="BZ51" s="2556"/>
      <c r="CG51" s="783" t="s">
        <v>1196</v>
      </c>
      <c r="CH51" s="964">
        <f>IF(OBJECTIVES!$CI$14=OBJECTIVES!$CF$14,CI51,0)</f>
        <v>1</v>
      </c>
      <c r="CI51" s="466">
        <v>1</v>
      </c>
      <c r="CJ51" s="788" t="s">
        <v>1149</v>
      </c>
      <c r="CN51" s="466">
        <f>OBJECTIVES!$CI$14</f>
        <v>0</v>
      </c>
      <c r="CO51" s="788" t="s">
        <v>1179</v>
      </c>
    </row>
    <row r="52" spans="2:123" ht="17.100000000000001" customHeight="1" x14ac:dyDescent="0.15">
      <c r="B52" s="1003"/>
      <c r="C52" s="2551" t="s">
        <v>1541</v>
      </c>
      <c r="D52" s="2551"/>
      <c r="E52" s="2583" t="s">
        <v>1542</v>
      </c>
      <c r="F52" s="2583"/>
      <c r="G52" s="2583"/>
      <c r="H52" s="2583"/>
      <c r="I52" s="2583"/>
      <c r="J52" s="2583"/>
      <c r="K52" s="2583"/>
      <c r="L52" s="2584"/>
      <c r="N52" s="1034"/>
      <c r="V52" s="1032"/>
      <c r="X52" s="1033"/>
      <c r="Y52" s="1029">
        <v>3</v>
      </c>
      <c r="Z52" s="858"/>
      <c r="AA52" s="93">
        <f t="shared" si="19"/>
        <v>0</v>
      </c>
      <c r="AB52" s="93"/>
      <c r="AC52" s="93"/>
      <c r="AD52" s="93"/>
      <c r="AE52" s="93"/>
      <c r="AF52" s="1029">
        <v>3</v>
      </c>
      <c r="AG52" s="858"/>
      <c r="AH52" s="93">
        <f t="shared" si="20"/>
        <v>0</v>
      </c>
      <c r="AI52" s="93"/>
      <c r="AJ52" s="93"/>
      <c r="AK52" s="1030"/>
      <c r="AL52" s="93"/>
      <c r="AM52" s="1029">
        <v>3</v>
      </c>
      <c r="AN52" s="858"/>
      <c r="AO52" s="93">
        <f t="shared" si="21"/>
        <v>0</v>
      </c>
      <c r="AP52" s="93"/>
      <c r="AQ52" s="1031"/>
      <c r="AR52" s="93"/>
      <c r="AS52" s="93"/>
      <c r="AT52" s="1029">
        <v>3</v>
      </c>
      <c r="AU52" s="859"/>
      <c r="AV52" s="93">
        <f t="shared" si="22"/>
        <v>0</v>
      </c>
      <c r="AW52" s="93"/>
      <c r="AX52" s="93"/>
      <c r="AY52" s="93"/>
      <c r="AZ52" s="93"/>
      <c r="BA52" s="1029">
        <v>3</v>
      </c>
      <c r="BB52" s="858"/>
      <c r="BC52" s="93">
        <f t="shared" si="23"/>
        <v>0</v>
      </c>
      <c r="BD52" s="1035"/>
      <c r="BF52" s="146"/>
      <c r="BO52" s="1036"/>
      <c r="BP52" s="1003"/>
      <c r="BQ52" s="2547" t="s">
        <v>1541</v>
      </c>
      <c r="BR52" s="2547"/>
      <c r="BS52" s="2553" t="s">
        <v>1542</v>
      </c>
      <c r="BT52" s="2553"/>
      <c r="BU52" s="2553"/>
      <c r="BV52" s="2553"/>
      <c r="BW52" s="2553"/>
      <c r="BX52" s="2553"/>
      <c r="BY52" s="2553"/>
      <c r="BZ52" s="2554"/>
      <c r="CG52" s="781" t="s">
        <v>1190</v>
      </c>
      <c r="CH52" s="964">
        <f>IF(OBJECTIVES!$CI$18&gt;=ROUND(OBJECTIVES!$CF$18/2,1),CI52,0)</f>
        <v>0.5</v>
      </c>
      <c r="CI52" s="994">
        <v>0.5</v>
      </c>
      <c r="CJ52" s="788" t="s">
        <v>1149</v>
      </c>
      <c r="CN52" s="994">
        <f>ROUND(OBJECTIVES!$CF$18/2,1)</f>
        <v>0</v>
      </c>
      <c r="CO52" s="788" t="s">
        <v>1193</v>
      </c>
    </row>
    <row r="53" spans="2:123" ht="17.100000000000001" customHeight="1" x14ac:dyDescent="0.15">
      <c r="B53" s="995"/>
      <c r="C53" s="1002"/>
      <c r="D53" s="1002"/>
      <c r="E53" s="1002"/>
      <c r="F53" s="1002"/>
      <c r="G53" s="1002"/>
      <c r="H53" s="1002"/>
      <c r="I53" s="1002"/>
      <c r="J53" s="1002"/>
      <c r="K53" s="1002"/>
      <c r="L53" s="996"/>
      <c r="N53" s="1037" t="s">
        <v>1223</v>
      </c>
      <c r="V53" s="1032"/>
      <c r="X53" s="1033"/>
      <c r="Y53" s="1029">
        <v>4</v>
      </c>
      <c r="Z53" s="858"/>
      <c r="AA53" s="93">
        <f t="shared" si="19"/>
        <v>0</v>
      </c>
      <c r="AB53" s="93"/>
      <c r="AC53" s="93"/>
      <c r="AD53" s="93"/>
      <c r="AE53" s="93"/>
      <c r="AF53" s="1029">
        <v>4</v>
      </c>
      <c r="AG53" s="858"/>
      <c r="AH53" s="93">
        <f t="shared" si="20"/>
        <v>0</v>
      </c>
      <c r="AI53" s="93"/>
      <c r="AJ53" s="93"/>
      <c r="AK53" s="1030"/>
      <c r="AL53" s="93"/>
      <c r="AM53" s="1029">
        <v>4</v>
      </c>
      <c r="AN53" s="858"/>
      <c r="AO53" s="93">
        <f t="shared" si="21"/>
        <v>0</v>
      </c>
      <c r="AP53" s="93"/>
      <c r="AQ53" s="1031"/>
      <c r="AR53" s="93"/>
      <c r="AS53" s="93"/>
      <c r="AT53" s="1029">
        <v>4</v>
      </c>
      <c r="AU53" s="858"/>
      <c r="AV53" s="93">
        <f t="shared" si="22"/>
        <v>0</v>
      </c>
      <c r="AW53" s="93"/>
      <c r="AX53" s="93"/>
      <c r="AY53" s="93"/>
      <c r="AZ53" s="93"/>
      <c r="BA53" s="1029">
        <v>4</v>
      </c>
      <c r="BB53" s="858"/>
      <c r="BC53" s="93">
        <f t="shared" si="23"/>
        <v>0</v>
      </c>
      <c r="BD53" s="1035"/>
      <c r="BF53" s="146"/>
      <c r="BN53" s="1026" t="s">
        <v>160</v>
      </c>
      <c r="BO53" s="1036"/>
      <c r="BP53" s="1003"/>
      <c r="BQ53" s="17"/>
      <c r="BR53" s="17"/>
      <c r="BS53" s="17"/>
      <c r="BT53" s="17"/>
      <c r="BU53" s="17"/>
      <c r="BV53" s="17"/>
      <c r="BW53" s="17"/>
      <c r="BX53" s="17"/>
      <c r="BY53" s="17"/>
      <c r="BZ53" s="996"/>
      <c r="CG53" s="783" t="s">
        <v>1188</v>
      </c>
      <c r="CH53" s="964">
        <f>IF(OBJECTIVES!$CI$18=OBJECTIVES!$CF$18,CI53,0)</f>
        <v>1</v>
      </c>
      <c r="CI53" s="466">
        <v>1</v>
      </c>
      <c r="CJ53" s="788" t="s">
        <v>1149</v>
      </c>
      <c r="CN53" s="466">
        <f>OBJECTIVES!$CI$18</f>
        <v>0</v>
      </c>
      <c r="CO53" s="788" t="s">
        <v>1180</v>
      </c>
    </row>
    <row r="54" spans="2:123" ht="17.100000000000001" customHeight="1" x14ac:dyDescent="0.15">
      <c r="B54" s="1003"/>
      <c r="C54" s="2522" t="str">
        <f>$C$34</f>
        <v>SKLL</v>
      </c>
      <c r="D54" s="2522"/>
      <c r="E54" s="2521" t="s">
        <v>166</v>
      </c>
      <c r="F54" s="2521"/>
      <c r="G54" s="2521"/>
      <c r="H54" s="2521"/>
      <c r="I54" s="2521"/>
      <c r="J54" s="863" t="s">
        <v>167</v>
      </c>
      <c r="K54" s="860" t="s">
        <v>148</v>
      </c>
      <c r="L54" s="996"/>
      <c r="N54" s="997" t="s">
        <v>1225</v>
      </c>
      <c r="V54" s="1032"/>
      <c r="X54" s="1033"/>
      <c r="Y54" s="1029">
        <v>5</v>
      </c>
      <c r="Z54" s="858"/>
      <c r="AA54" s="93">
        <f t="shared" si="19"/>
        <v>0</v>
      </c>
      <c r="AB54" s="93"/>
      <c r="AC54" s="93"/>
      <c r="AD54" s="93"/>
      <c r="AE54" s="93"/>
      <c r="AF54" s="1029">
        <v>5</v>
      </c>
      <c r="AG54" s="858"/>
      <c r="AH54" s="93">
        <f t="shared" si="20"/>
        <v>0</v>
      </c>
      <c r="AI54" s="93"/>
      <c r="AJ54" s="93"/>
      <c r="AK54" s="1030"/>
      <c r="AL54" s="93"/>
      <c r="AM54" s="1029">
        <v>5</v>
      </c>
      <c r="AN54" s="858"/>
      <c r="AO54" s="93">
        <f t="shared" si="21"/>
        <v>0</v>
      </c>
      <c r="AP54" s="93"/>
      <c r="AQ54" s="1031"/>
      <c r="AR54" s="93"/>
      <c r="AS54" s="93"/>
      <c r="AT54" s="1029">
        <v>5</v>
      </c>
      <c r="AU54" s="858"/>
      <c r="AV54" s="93">
        <f t="shared" si="22"/>
        <v>0</v>
      </c>
      <c r="AW54" s="93"/>
      <c r="AX54" s="93"/>
      <c r="AY54" s="93"/>
      <c r="AZ54" s="93"/>
      <c r="BA54" s="1029">
        <v>5</v>
      </c>
      <c r="BB54" s="858"/>
      <c r="BC54" s="93">
        <f t="shared" si="23"/>
        <v>0</v>
      </c>
      <c r="BD54" s="1035"/>
      <c r="BF54" s="146"/>
      <c r="BN54" s="1001" t="s">
        <v>1224</v>
      </c>
      <c r="BO54" s="1036"/>
      <c r="BP54" s="1003"/>
      <c r="BQ54" s="2522" t="str">
        <f>$BQ$34</f>
        <v>SKLL</v>
      </c>
      <c r="BR54" s="2522"/>
      <c r="BS54" s="2521" t="s">
        <v>166</v>
      </c>
      <c r="BT54" s="2521"/>
      <c r="BU54" s="2521"/>
      <c r="BV54" s="2521"/>
      <c r="BW54" s="2521"/>
      <c r="BX54" s="863" t="s">
        <v>167</v>
      </c>
      <c r="BY54" s="860" t="s">
        <v>148</v>
      </c>
      <c r="BZ54" s="996"/>
      <c r="CE54" s="166"/>
      <c r="CF54" s="275" t="s">
        <v>1252</v>
      </c>
      <c r="CG54" s="276">
        <v>5</v>
      </c>
      <c r="CH54" s="964">
        <f>IF($AK$3-$AM$13&gt;=CG54,CI54,0)</f>
        <v>0</v>
      </c>
      <c r="CI54" s="994">
        <v>0.5</v>
      </c>
      <c r="CJ54" s="788" t="s">
        <v>1149</v>
      </c>
    </row>
    <row r="55" spans="2:123" ht="17.100000000000001" customHeight="1" x14ac:dyDescent="0.15">
      <c r="B55" s="1003"/>
      <c r="C55" s="2522" t="str">
        <f>$D$34</f>
        <v>SKLL</v>
      </c>
      <c r="D55" s="2522"/>
      <c r="E55" s="2521" t="s">
        <v>166</v>
      </c>
      <c r="F55" s="2521"/>
      <c r="G55" s="2521"/>
      <c r="H55" s="2521"/>
      <c r="I55" s="2521"/>
      <c r="J55" s="863" t="s">
        <v>167</v>
      </c>
      <c r="K55" s="860" t="s">
        <v>148</v>
      </c>
      <c r="L55" s="996"/>
      <c r="V55" s="1032"/>
      <c r="X55" s="1033"/>
      <c r="Y55" s="1029">
        <v>6</v>
      </c>
      <c r="Z55" s="858"/>
      <c r="AA55" s="93">
        <f t="shared" si="19"/>
        <v>0</v>
      </c>
      <c r="AB55" s="93"/>
      <c r="AC55" s="93"/>
      <c r="AD55" s="93"/>
      <c r="AE55" s="93"/>
      <c r="AF55" s="1029">
        <v>6</v>
      </c>
      <c r="AG55" s="858"/>
      <c r="AH55" s="93">
        <f t="shared" si="20"/>
        <v>0</v>
      </c>
      <c r="AI55" s="93"/>
      <c r="AJ55" s="93"/>
      <c r="AK55" s="1030"/>
      <c r="AL55" s="93"/>
      <c r="AM55" s="1029">
        <v>6</v>
      </c>
      <c r="AN55" s="858"/>
      <c r="AO55" s="93">
        <f t="shared" si="21"/>
        <v>0</v>
      </c>
      <c r="AP55" s="93"/>
      <c r="AQ55" s="1031"/>
      <c r="AR55" s="93"/>
      <c r="AS55" s="93"/>
      <c r="AT55" s="1029">
        <v>6</v>
      </c>
      <c r="AU55" s="858"/>
      <c r="AV55" s="93">
        <f t="shared" si="22"/>
        <v>0</v>
      </c>
      <c r="AW55" s="93"/>
      <c r="AX55" s="93"/>
      <c r="AY55" s="93"/>
      <c r="AZ55" s="93"/>
      <c r="BA55" s="1029">
        <v>6</v>
      </c>
      <c r="BB55" s="858"/>
      <c r="BC55" s="93">
        <f t="shared" si="23"/>
        <v>0</v>
      </c>
      <c r="BD55" s="1035"/>
      <c r="BF55" s="146"/>
      <c r="BO55" s="1036"/>
      <c r="BP55" s="1003"/>
      <c r="BQ55" s="2522" t="str">
        <f>$BR$34</f>
        <v>SKLL</v>
      </c>
      <c r="BR55" s="2522"/>
      <c r="BS55" s="2521" t="s">
        <v>166</v>
      </c>
      <c r="BT55" s="2521"/>
      <c r="BU55" s="2521"/>
      <c r="BV55" s="2521"/>
      <c r="BW55" s="2521"/>
      <c r="BX55" s="863" t="s">
        <v>167</v>
      </c>
      <c r="BY55" s="860" t="s">
        <v>148</v>
      </c>
      <c r="BZ55" s="996"/>
      <c r="CE55" s="166"/>
      <c r="CF55" s="275" t="s">
        <v>1252</v>
      </c>
      <c r="CG55" s="276">
        <v>10</v>
      </c>
      <c r="CH55" s="964">
        <f>IF($AK$3-$AM$13&gt;=CG55,CI55,0)</f>
        <v>0</v>
      </c>
      <c r="CI55" s="994">
        <v>0.5</v>
      </c>
      <c r="CJ55" s="788" t="s">
        <v>1149</v>
      </c>
    </row>
    <row r="56" spans="2:123" ht="17.100000000000001" customHeight="1" x14ac:dyDescent="0.2">
      <c r="B56" s="1003"/>
      <c r="C56" s="2522" t="str">
        <f>$E$34</f>
        <v>SKLL</v>
      </c>
      <c r="D56" s="2522"/>
      <c r="E56" s="2521" t="s">
        <v>166</v>
      </c>
      <c r="F56" s="2521"/>
      <c r="G56" s="2521"/>
      <c r="H56" s="2521"/>
      <c r="I56" s="2521"/>
      <c r="J56" s="863" t="s">
        <v>167</v>
      </c>
      <c r="K56" s="860" t="s">
        <v>148</v>
      </c>
      <c r="L56" s="996"/>
      <c r="N56" s="1038" t="s">
        <v>147</v>
      </c>
      <c r="V56" s="1032"/>
      <c r="X56" s="1033"/>
      <c r="Y56" s="1029">
        <v>7</v>
      </c>
      <c r="Z56" s="858"/>
      <c r="AA56" s="93">
        <f t="shared" si="19"/>
        <v>0</v>
      </c>
      <c r="AB56" s="93"/>
      <c r="AC56" s="93"/>
      <c r="AD56" s="93"/>
      <c r="AE56" s="93"/>
      <c r="AF56" s="1029">
        <v>7</v>
      </c>
      <c r="AG56" s="858"/>
      <c r="AH56" s="93">
        <f t="shared" si="20"/>
        <v>0</v>
      </c>
      <c r="AI56" s="93"/>
      <c r="AJ56" s="93"/>
      <c r="AK56" s="1030"/>
      <c r="AL56" s="93"/>
      <c r="AM56" s="1029">
        <v>7</v>
      </c>
      <c r="AN56" s="858"/>
      <c r="AO56" s="93">
        <f t="shared" si="21"/>
        <v>0</v>
      </c>
      <c r="AP56" s="93"/>
      <c r="AQ56" s="1031"/>
      <c r="AR56" s="93"/>
      <c r="AS56" s="93"/>
      <c r="AT56" s="1029">
        <v>7</v>
      </c>
      <c r="AU56" s="858"/>
      <c r="AV56" s="93">
        <f t="shared" si="22"/>
        <v>0</v>
      </c>
      <c r="AW56" s="93"/>
      <c r="AX56" s="93"/>
      <c r="AY56" s="93"/>
      <c r="AZ56" s="93"/>
      <c r="BA56" s="1029">
        <v>7</v>
      </c>
      <c r="BB56" s="858"/>
      <c r="BC56" s="93">
        <f t="shared" si="23"/>
        <v>0</v>
      </c>
      <c r="BF56" s="146"/>
      <c r="BN56" s="1038" t="s">
        <v>147</v>
      </c>
      <c r="BO56" s="1036"/>
      <c r="BP56" s="1003"/>
      <c r="BQ56" s="2522" t="str">
        <f>$BS$34</f>
        <v>SKLL</v>
      </c>
      <c r="BR56" s="2522"/>
      <c r="BS56" s="2521" t="s">
        <v>166</v>
      </c>
      <c r="BT56" s="2521"/>
      <c r="BU56" s="2521"/>
      <c r="BV56" s="2521"/>
      <c r="BW56" s="2521"/>
      <c r="BX56" s="863" t="s">
        <v>167</v>
      </c>
      <c r="BY56" s="860" t="s">
        <v>148</v>
      </c>
      <c r="BZ56" s="996"/>
      <c r="CF56" s="275" t="s">
        <v>1252</v>
      </c>
      <c r="CG56" s="276">
        <v>15</v>
      </c>
      <c r="CH56" s="964">
        <f t="shared" ref="CH56:CH57" si="24">IF($AK$3-$AM$13&gt;=CG56,CI56,0)</f>
        <v>0</v>
      </c>
      <c r="CI56" s="994">
        <v>0.5</v>
      </c>
      <c r="CJ56" s="788" t="s">
        <v>1149</v>
      </c>
      <c r="CK56" s="956"/>
    </row>
    <row r="57" spans="2:123" ht="17.100000000000001" customHeight="1" x14ac:dyDescent="0.15">
      <c r="B57" s="1003"/>
      <c r="C57" s="2522" t="str">
        <f>$F$34</f>
        <v>SKLL</v>
      </c>
      <c r="D57" s="2522"/>
      <c r="E57" s="2521" t="s">
        <v>166</v>
      </c>
      <c r="F57" s="2521"/>
      <c r="G57" s="2521"/>
      <c r="H57" s="2521"/>
      <c r="I57" s="2521"/>
      <c r="J57" s="863" t="s">
        <v>167</v>
      </c>
      <c r="K57" s="860" t="s">
        <v>148</v>
      </c>
      <c r="L57" s="996"/>
      <c r="N57" s="997" t="s">
        <v>162</v>
      </c>
      <c r="P57" s="93"/>
      <c r="Q57" s="93"/>
      <c r="S57" s="93"/>
      <c r="T57" s="93"/>
      <c r="U57" s="93"/>
      <c r="V57" s="1032"/>
      <c r="X57" s="1033"/>
      <c r="Y57" s="1029">
        <v>8</v>
      </c>
      <c r="Z57" s="858"/>
      <c r="AA57" s="93">
        <f t="shared" si="19"/>
        <v>0</v>
      </c>
      <c r="AB57" s="93"/>
      <c r="AC57" s="93"/>
      <c r="AD57" s="93"/>
      <c r="AE57" s="93"/>
      <c r="AF57" s="1029">
        <v>8</v>
      </c>
      <c r="AG57" s="858"/>
      <c r="AH57" s="93">
        <f t="shared" si="20"/>
        <v>0</v>
      </c>
      <c r="AI57" s="93"/>
      <c r="AJ57" s="93"/>
      <c r="AK57" s="1030"/>
      <c r="AL57" s="93"/>
      <c r="AM57" s="1029">
        <v>8</v>
      </c>
      <c r="AN57" s="858"/>
      <c r="AO57" s="93">
        <f t="shared" si="21"/>
        <v>0</v>
      </c>
      <c r="AP57" s="93"/>
      <c r="AQ57" s="1031"/>
      <c r="AR57" s="93"/>
      <c r="AS57" s="93"/>
      <c r="AT57" s="1029">
        <v>8</v>
      </c>
      <c r="AU57" s="858"/>
      <c r="AV57" s="93">
        <f t="shared" si="22"/>
        <v>0</v>
      </c>
      <c r="AW57" s="93"/>
      <c r="AX57" s="93"/>
      <c r="AY57" s="93"/>
      <c r="AZ57" s="93"/>
      <c r="BA57" s="1029">
        <v>8</v>
      </c>
      <c r="BB57" s="858"/>
      <c r="BC57" s="93">
        <f t="shared" si="23"/>
        <v>0</v>
      </c>
      <c r="BF57" s="146"/>
      <c r="BG57" s="93"/>
      <c r="BH57" s="93"/>
      <c r="BI57" s="93"/>
      <c r="BK57" s="93"/>
      <c r="BL57" s="93"/>
      <c r="BM57" s="93"/>
      <c r="BN57" s="1001" t="s">
        <v>162</v>
      </c>
      <c r="BO57" s="1036"/>
      <c r="BP57" s="1003"/>
      <c r="BQ57" s="2522" t="str">
        <f>$BT$34</f>
        <v>SKLL</v>
      </c>
      <c r="BR57" s="2522"/>
      <c r="BS57" s="2521" t="s">
        <v>166</v>
      </c>
      <c r="BT57" s="2521"/>
      <c r="BU57" s="2521"/>
      <c r="BV57" s="2521"/>
      <c r="BW57" s="2521"/>
      <c r="BX57" s="863" t="s">
        <v>167</v>
      </c>
      <c r="BY57" s="860" t="s">
        <v>148</v>
      </c>
      <c r="BZ57" s="996"/>
      <c r="CF57" s="275" t="s">
        <v>1252</v>
      </c>
      <c r="CG57" s="276">
        <v>20</v>
      </c>
      <c r="CH57" s="964">
        <f t="shared" si="24"/>
        <v>0</v>
      </c>
      <c r="CI57" s="994">
        <v>0.5</v>
      </c>
      <c r="CJ57" s="788" t="s">
        <v>1149</v>
      </c>
    </row>
    <row r="58" spans="2:123" ht="17.100000000000001" customHeight="1" x14ac:dyDescent="0.15">
      <c r="B58" s="1003"/>
      <c r="C58" s="2522" t="str">
        <f>$G$34</f>
        <v>SKLL</v>
      </c>
      <c r="D58" s="2522"/>
      <c r="E58" s="2521" t="s">
        <v>166</v>
      </c>
      <c r="F58" s="2521"/>
      <c r="G58" s="2521"/>
      <c r="H58" s="2521"/>
      <c r="I58" s="2521"/>
      <c r="J58" s="863" t="s">
        <v>167</v>
      </c>
      <c r="K58" s="860" t="s">
        <v>148</v>
      </c>
      <c r="L58" s="996"/>
      <c r="P58" s="93"/>
      <c r="Q58" s="93"/>
      <c r="S58" s="93"/>
      <c r="T58" s="93"/>
      <c r="U58" s="93"/>
      <c r="V58" s="1032"/>
      <c r="X58" s="1033"/>
      <c r="Y58" s="1029">
        <v>9</v>
      </c>
      <c r="Z58" s="858"/>
      <c r="AA58" s="93">
        <f t="shared" si="19"/>
        <v>0</v>
      </c>
      <c r="AB58" s="93"/>
      <c r="AC58" s="93"/>
      <c r="AD58" s="93"/>
      <c r="AE58" s="93"/>
      <c r="AF58" s="1029">
        <v>9</v>
      </c>
      <c r="AG58" s="858"/>
      <c r="AH58" s="93">
        <f t="shared" si="20"/>
        <v>0</v>
      </c>
      <c r="AI58" s="93"/>
      <c r="AJ58" s="93"/>
      <c r="AK58" s="1030"/>
      <c r="AL58" s="93"/>
      <c r="AM58" s="1029">
        <v>9</v>
      </c>
      <c r="AN58" s="858"/>
      <c r="AO58" s="93">
        <f t="shared" si="21"/>
        <v>0</v>
      </c>
      <c r="AP58" s="93"/>
      <c r="AQ58" s="1031"/>
      <c r="AR58" s="93"/>
      <c r="AS58" s="93"/>
      <c r="AT58" s="1029">
        <v>9</v>
      </c>
      <c r="AU58" s="858"/>
      <c r="AV58" s="93">
        <f t="shared" si="22"/>
        <v>0</v>
      </c>
      <c r="AW58" s="93"/>
      <c r="AX58" s="93"/>
      <c r="AY58" s="93"/>
      <c r="AZ58" s="93"/>
      <c r="BA58" s="1029">
        <v>9</v>
      </c>
      <c r="BB58" s="858"/>
      <c r="BC58" s="93">
        <f t="shared" si="23"/>
        <v>0</v>
      </c>
      <c r="BF58" s="146"/>
      <c r="BG58" s="93"/>
      <c r="BH58" s="93"/>
      <c r="BI58" s="93"/>
      <c r="BK58" s="93"/>
      <c r="BL58" s="93"/>
      <c r="BM58" s="93"/>
      <c r="BO58" s="1036"/>
      <c r="BP58" s="1003"/>
      <c r="BQ58" s="2522" t="str">
        <f>$BU$34</f>
        <v>SKLL</v>
      </c>
      <c r="BR58" s="2522"/>
      <c r="BS58" s="2521" t="s">
        <v>166</v>
      </c>
      <c r="BT58" s="2521"/>
      <c r="BU58" s="2521"/>
      <c r="BV58" s="2521"/>
      <c r="BW58" s="2521"/>
      <c r="BX58" s="863" t="s">
        <v>167</v>
      </c>
      <c r="BY58" s="860" t="s">
        <v>148</v>
      </c>
      <c r="BZ58" s="996"/>
    </row>
    <row r="59" spans="2:123" ht="17.100000000000001" customHeight="1" x14ac:dyDescent="0.15">
      <c r="B59" s="1003"/>
      <c r="C59" s="2522" t="str">
        <f>$H$34</f>
        <v>SKLL</v>
      </c>
      <c r="D59" s="2522"/>
      <c r="E59" s="2521" t="s">
        <v>166</v>
      </c>
      <c r="F59" s="2521"/>
      <c r="G59" s="2521"/>
      <c r="H59" s="2521"/>
      <c r="I59" s="2521"/>
      <c r="J59" s="863" t="s">
        <v>167</v>
      </c>
      <c r="K59" s="860" t="s">
        <v>148</v>
      </c>
      <c r="L59" s="996"/>
      <c r="N59" s="1039" t="s">
        <v>146</v>
      </c>
      <c r="T59" s="1035"/>
      <c r="U59" s="1035"/>
      <c r="V59" s="1032"/>
      <c r="X59" s="1033"/>
      <c r="Y59" s="1029">
        <v>10</v>
      </c>
      <c r="Z59" s="858"/>
      <c r="AA59" s="93">
        <f t="shared" si="19"/>
        <v>0</v>
      </c>
      <c r="AB59" s="93"/>
      <c r="AC59" s="93"/>
      <c r="AD59" s="93"/>
      <c r="AE59" s="93"/>
      <c r="AF59" s="1029">
        <v>10</v>
      </c>
      <c r="AG59" s="858"/>
      <c r="AH59" s="93">
        <f t="shared" si="20"/>
        <v>0</v>
      </c>
      <c r="AI59" s="93"/>
      <c r="AJ59" s="93"/>
      <c r="AK59" s="1030"/>
      <c r="AL59" s="93"/>
      <c r="AM59" s="1029">
        <v>10</v>
      </c>
      <c r="AN59" s="858"/>
      <c r="AO59" s="93">
        <f t="shared" si="21"/>
        <v>0</v>
      </c>
      <c r="AP59" s="93"/>
      <c r="AQ59" s="1031"/>
      <c r="AR59" s="93"/>
      <c r="AS59" s="93"/>
      <c r="AT59" s="1029">
        <v>10</v>
      </c>
      <c r="AU59" s="858"/>
      <c r="AV59" s="93">
        <f t="shared" si="22"/>
        <v>0</v>
      </c>
      <c r="AW59" s="93"/>
      <c r="AX59" s="93"/>
      <c r="AY59" s="93"/>
      <c r="AZ59" s="93"/>
      <c r="BA59" s="1029">
        <v>10</v>
      </c>
      <c r="BB59" s="858"/>
      <c r="BC59" s="93">
        <f t="shared" si="23"/>
        <v>0</v>
      </c>
      <c r="BF59" s="146"/>
      <c r="BG59" s="1035"/>
      <c r="BH59" s="1035"/>
      <c r="BI59" s="1035"/>
      <c r="BK59" s="1035"/>
      <c r="BL59" s="1035"/>
      <c r="BM59" s="1035"/>
      <c r="BN59" s="1040" t="s">
        <v>142</v>
      </c>
      <c r="BO59" s="1036"/>
      <c r="BP59" s="1003"/>
      <c r="BQ59" s="2522" t="str">
        <f>$BV$34</f>
        <v>SKLL</v>
      </c>
      <c r="BR59" s="2522"/>
      <c r="BS59" s="2521" t="s">
        <v>166</v>
      </c>
      <c r="BT59" s="2521"/>
      <c r="BU59" s="2521"/>
      <c r="BV59" s="2521"/>
      <c r="BW59" s="2521"/>
      <c r="BX59" s="863" t="s">
        <v>167</v>
      </c>
      <c r="BY59" s="860" t="s">
        <v>148</v>
      </c>
      <c r="BZ59" s="996"/>
    </row>
    <row r="60" spans="2:123" ht="17.100000000000001" customHeight="1" x14ac:dyDescent="0.15">
      <c r="B60" s="1003"/>
      <c r="C60" s="2522" t="str">
        <f>$J$34</f>
        <v>SKLL</v>
      </c>
      <c r="D60" s="2522"/>
      <c r="E60" s="2521" t="s">
        <v>166</v>
      </c>
      <c r="F60" s="2521"/>
      <c r="G60" s="2521"/>
      <c r="H60" s="2521"/>
      <c r="I60" s="2521"/>
      <c r="J60" s="863" t="s">
        <v>167</v>
      </c>
      <c r="K60" s="860" t="s">
        <v>148</v>
      </c>
      <c r="L60" s="996"/>
      <c r="N60" s="997" t="s">
        <v>1226</v>
      </c>
      <c r="T60" s="1035"/>
      <c r="U60" s="1035"/>
      <c r="V60" s="1027"/>
      <c r="X60" s="1035"/>
      <c r="Y60" s="1029">
        <v>11</v>
      </c>
      <c r="Z60" s="858"/>
      <c r="AA60" s="93">
        <f t="shared" si="19"/>
        <v>0</v>
      </c>
      <c r="AB60" s="93"/>
      <c r="AC60" s="93"/>
      <c r="AD60" s="93"/>
      <c r="AE60" s="93"/>
      <c r="AF60" s="1029">
        <v>11</v>
      </c>
      <c r="AG60" s="858"/>
      <c r="AH60" s="93">
        <f t="shared" si="20"/>
        <v>0</v>
      </c>
      <c r="AI60" s="93"/>
      <c r="AJ60" s="93"/>
      <c r="AK60" s="1030"/>
      <c r="AL60" s="93"/>
      <c r="AM60" s="1029">
        <v>11</v>
      </c>
      <c r="AN60" s="858"/>
      <c r="AO60" s="93">
        <f t="shared" si="21"/>
        <v>0</v>
      </c>
      <c r="AP60" s="93"/>
      <c r="AQ60" s="1031"/>
      <c r="AR60" s="93"/>
      <c r="AS60" s="93"/>
      <c r="AT60" s="1029">
        <v>11</v>
      </c>
      <c r="AU60" s="858"/>
      <c r="AV60" s="93">
        <f t="shared" si="22"/>
        <v>0</v>
      </c>
      <c r="AW60" s="93"/>
      <c r="AX60" s="93"/>
      <c r="AY60" s="93"/>
      <c r="AZ60" s="93"/>
      <c r="BA60" s="1029">
        <v>11</v>
      </c>
      <c r="BB60" s="858"/>
      <c r="BC60" s="93">
        <f t="shared" si="23"/>
        <v>0</v>
      </c>
      <c r="BD60" s="1035"/>
      <c r="BF60" s="146"/>
      <c r="BG60" s="1035"/>
      <c r="BH60" s="1035"/>
      <c r="BI60" s="1035"/>
      <c r="BK60" s="1035"/>
      <c r="BL60" s="1035"/>
      <c r="BM60" s="1035"/>
      <c r="BN60" s="1001" t="s">
        <v>1226</v>
      </c>
      <c r="BO60" s="1036"/>
      <c r="BP60" s="1003"/>
      <c r="BQ60" s="860"/>
      <c r="BR60" s="860"/>
      <c r="BS60" s="860"/>
      <c r="BT60" s="860"/>
      <c r="BU60" s="860"/>
      <c r="BV60" s="860"/>
      <c r="BW60" s="860"/>
      <c r="BX60" s="860"/>
      <c r="BY60" s="860"/>
      <c r="BZ60" s="996"/>
    </row>
    <row r="61" spans="2:123" ht="17.100000000000001" customHeight="1" x14ac:dyDescent="0.15">
      <c r="B61" s="1003"/>
      <c r="C61" s="2522" t="str">
        <f>$K$34</f>
        <v>SKLL</v>
      </c>
      <c r="D61" s="2522"/>
      <c r="E61" s="2521" t="s">
        <v>166</v>
      </c>
      <c r="F61" s="2521"/>
      <c r="G61" s="2521"/>
      <c r="H61" s="2521"/>
      <c r="I61" s="2521"/>
      <c r="J61" s="863" t="s">
        <v>167</v>
      </c>
      <c r="K61" s="860" t="s">
        <v>148</v>
      </c>
      <c r="L61" s="996"/>
      <c r="P61" s="1034"/>
      <c r="Q61" s="1034"/>
      <c r="S61" s="1034"/>
      <c r="T61" s="1034"/>
      <c r="U61" s="1034"/>
      <c r="V61" s="1027"/>
      <c r="X61" s="1035"/>
      <c r="Y61" s="1029">
        <v>12</v>
      </c>
      <c r="Z61" s="858"/>
      <c r="AA61" s="93">
        <f t="shared" si="19"/>
        <v>0</v>
      </c>
      <c r="AB61" s="93"/>
      <c r="AC61" s="93"/>
      <c r="AD61" s="93"/>
      <c r="AE61" s="93"/>
      <c r="AF61" s="1029">
        <v>12</v>
      </c>
      <c r="AG61" s="858"/>
      <c r="AH61" s="93">
        <f t="shared" si="20"/>
        <v>0</v>
      </c>
      <c r="AI61" s="93"/>
      <c r="AJ61" s="93"/>
      <c r="AK61" s="1030"/>
      <c r="AL61" s="93"/>
      <c r="AM61" s="1029">
        <v>12</v>
      </c>
      <c r="AN61" s="858"/>
      <c r="AO61" s="93">
        <f t="shared" si="21"/>
        <v>0</v>
      </c>
      <c r="AP61" s="93"/>
      <c r="AQ61" s="1031"/>
      <c r="AR61" s="93"/>
      <c r="AS61" s="93"/>
      <c r="AT61" s="1029">
        <v>12</v>
      </c>
      <c r="AU61" s="858"/>
      <c r="AV61" s="93">
        <f t="shared" si="22"/>
        <v>0</v>
      </c>
      <c r="AW61" s="93"/>
      <c r="AX61" s="93"/>
      <c r="AY61" s="93"/>
      <c r="AZ61" s="93"/>
      <c r="BA61" s="1029">
        <v>12</v>
      </c>
      <c r="BB61" s="858"/>
      <c r="BC61" s="93">
        <f t="shared" si="23"/>
        <v>0</v>
      </c>
      <c r="BD61" s="1035"/>
      <c r="BF61" s="146"/>
      <c r="BG61" s="1035"/>
      <c r="BH61" s="1035"/>
      <c r="BO61" s="1036"/>
      <c r="BP61" s="1003"/>
      <c r="BQ61" s="2522"/>
      <c r="BR61" s="2522"/>
      <c r="BS61" s="860"/>
      <c r="BT61" s="860"/>
      <c r="BU61" s="860"/>
      <c r="BV61" s="860"/>
      <c r="BW61" s="860"/>
      <c r="BX61" s="863"/>
      <c r="BY61" s="860"/>
      <c r="BZ61" s="996"/>
      <c r="CC61" s="2637" t="s">
        <v>1369</v>
      </c>
      <c r="CD61" s="2637"/>
      <c r="CE61" s="2637"/>
      <c r="CF61" s="2637"/>
      <c r="CG61" s="2637"/>
      <c r="CH61" s="2637"/>
      <c r="CI61" s="2637" t="s">
        <v>1370</v>
      </c>
      <c r="CJ61" s="2637"/>
      <c r="CK61" s="2637"/>
      <c r="CL61" s="2637" t="s">
        <v>1373</v>
      </c>
      <c r="CM61" s="2637"/>
      <c r="CN61" s="2637"/>
      <c r="CO61" s="2637" t="s">
        <v>1372</v>
      </c>
      <c r="CP61" s="2637"/>
      <c r="CQ61" s="2637"/>
      <c r="CR61" s="2637" t="s">
        <v>1371</v>
      </c>
      <c r="CS61" s="2637"/>
      <c r="CT61" s="2637"/>
      <c r="CU61" s="2637"/>
      <c r="CV61" s="2637"/>
      <c r="CW61" s="2637"/>
      <c r="CY61" s="2637" t="s">
        <v>1369</v>
      </c>
      <c r="CZ61" s="2637"/>
      <c r="DA61" s="2637"/>
      <c r="DB61" s="2637"/>
      <c r="DC61" s="2637"/>
      <c r="DD61" s="2637"/>
      <c r="DE61" s="2637" t="s">
        <v>1370</v>
      </c>
      <c r="DF61" s="2637"/>
      <c r="DG61" s="2637"/>
      <c r="DH61" s="2637" t="s">
        <v>1373</v>
      </c>
      <c r="DI61" s="2637"/>
      <c r="DJ61" s="2637"/>
      <c r="DK61" s="2637" t="s">
        <v>1372</v>
      </c>
      <c r="DL61" s="2637"/>
      <c r="DM61" s="2637"/>
      <c r="DN61" s="2637" t="s">
        <v>1371</v>
      </c>
      <c r="DO61" s="2637"/>
      <c r="DP61" s="2637"/>
      <c r="DQ61" s="2637"/>
      <c r="DR61" s="2637"/>
      <c r="DS61" s="2637"/>
    </row>
    <row r="62" spans="2:123" ht="17.100000000000001" customHeight="1" x14ac:dyDescent="0.15">
      <c r="B62" s="1003"/>
      <c r="C62" s="860"/>
      <c r="D62" s="860"/>
      <c r="E62" s="860"/>
      <c r="F62" s="860"/>
      <c r="G62" s="860"/>
      <c r="H62" s="860"/>
      <c r="I62" s="860"/>
      <c r="J62" s="860"/>
      <c r="K62" s="860"/>
      <c r="L62" s="996"/>
      <c r="N62" s="1041" t="s">
        <v>1096</v>
      </c>
      <c r="P62" s="1034"/>
      <c r="Q62" s="1034"/>
      <c r="S62" s="1034"/>
      <c r="T62" s="1034"/>
      <c r="U62" s="1034"/>
      <c r="V62" s="1027"/>
      <c r="X62" s="1042"/>
      <c r="Y62" s="1029">
        <v>13</v>
      </c>
      <c r="Z62" s="858"/>
      <c r="AA62" s="93">
        <f t="shared" si="19"/>
        <v>0</v>
      </c>
      <c r="AB62" s="93"/>
      <c r="AC62" s="93"/>
      <c r="AD62" s="93"/>
      <c r="AE62" s="93"/>
      <c r="AF62" s="1029">
        <v>13</v>
      </c>
      <c r="AG62" s="858"/>
      <c r="AH62" s="93">
        <f t="shared" si="20"/>
        <v>0</v>
      </c>
      <c r="AI62" s="93"/>
      <c r="AJ62" s="93"/>
      <c r="AK62" s="1030"/>
      <c r="AL62" s="93"/>
      <c r="AM62" s="1029">
        <v>13</v>
      </c>
      <c r="AN62" s="858"/>
      <c r="AO62" s="93">
        <f t="shared" si="21"/>
        <v>0</v>
      </c>
      <c r="AP62" s="93"/>
      <c r="AQ62" s="1031"/>
      <c r="AR62" s="93"/>
      <c r="AS62" s="93"/>
      <c r="AT62" s="1029">
        <v>13</v>
      </c>
      <c r="AU62" s="858"/>
      <c r="AV62" s="93">
        <f t="shared" si="22"/>
        <v>0</v>
      </c>
      <c r="AW62" s="93"/>
      <c r="AX62" s="93"/>
      <c r="AY62" s="93"/>
      <c r="AZ62" s="93"/>
      <c r="BA62" s="1029">
        <v>13</v>
      </c>
      <c r="BB62" s="858"/>
      <c r="BC62" s="93">
        <f t="shared" si="23"/>
        <v>0</v>
      </c>
      <c r="BD62" s="94"/>
      <c r="BF62" s="146"/>
      <c r="BG62" s="1035"/>
      <c r="BH62" s="1035"/>
      <c r="BN62" s="1041" t="s">
        <v>1096</v>
      </c>
      <c r="BO62" s="1036"/>
      <c r="BP62" s="1003"/>
      <c r="BQ62" s="2521"/>
      <c r="BR62" s="2521"/>
      <c r="BS62" s="2521"/>
      <c r="BT62" s="2521"/>
      <c r="BU62" s="2521"/>
      <c r="BV62" s="2521"/>
      <c r="BW62" s="2521"/>
      <c r="BX62" s="863"/>
      <c r="BY62" s="860"/>
      <c r="BZ62" s="996"/>
      <c r="CC62" s="2637"/>
      <c r="CD62" s="2637"/>
      <c r="CE62" s="2637"/>
      <c r="CF62" s="2637"/>
      <c r="CG62" s="2637"/>
      <c r="CH62" s="2637"/>
      <c r="CI62" s="2637"/>
      <c r="CJ62" s="2637"/>
      <c r="CK62" s="2637"/>
      <c r="CL62" s="2637"/>
      <c r="CM62" s="2637"/>
      <c r="CN62" s="2637"/>
      <c r="CO62" s="2637"/>
      <c r="CP62" s="2637"/>
      <c r="CQ62" s="2637"/>
      <c r="CR62" s="2637"/>
      <c r="CS62" s="2637"/>
      <c r="CT62" s="2637"/>
      <c r="CU62" s="2637"/>
      <c r="CV62" s="2637"/>
      <c r="CW62" s="2637"/>
      <c r="CY62" s="2637"/>
      <c r="CZ62" s="2637"/>
      <c r="DA62" s="2637"/>
      <c r="DB62" s="2637"/>
      <c r="DC62" s="2637"/>
      <c r="DD62" s="2637"/>
      <c r="DE62" s="2637"/>
      <c r="DF62" s="2637"/>
      <c r="DG62" s="2637"/>
      <c r="DH62" s="2637"/>
      <c r="DI62" s="2637"/>
      <c r="DJ62" s="2637"/>
      <c r="DK62" s="2637"/>
      <c r="DL62" s="2637"/>
      <c r="DM62" s="2637"/>
      <c r="DN62" s="2637"/>
      <c r="DO62" s="2637"/>
      <c r="DP62" s="2637"/>
      <c r="DQ62" s="2637"/>
      <c r="DR62" s="2637"/>
      <c r="DS62" s="2637"/>
    </row>
    <row r="63" spans="2:123" ht="17.100000000000001" customHeight="1" x14ac:dyDescent="0.15">
      <c r="B63" s="1003"/>
      <c r="C63" s="861"/>
      <c r="D63" s="861"/>
      <c r="E63" s="860"/>
      <c r="F63" s="860"/>
      <c r="G63" s="860"/>
      <c r="H63" s="860"/>
      <c r="I63" s="860"/>
      <c r="J63" s="860"/>
      <c r="K63" s="860"/>
      <c r="L63" s="996"/>
      <c r="N63" s="1043" t="s">
        <v>1099</v>
      </c>
      <c r="P63" s="1034"/>
      <c r="Q63" s="1034"/>
      <c r="S63" s="1034"/>
      <c r="T63" s="1034"/>
      <c r="U63" s="1034"/>
      <c r="V63" s="1027"/>
      <c r="X63" s="1042"/>
      <c r="Y63" s="1029">
        <v>14</v>
      </c>
      <c r="Z63" s="858"/>
      <c r="AA63" s="93">
        <f t="shared" si="19"/>
        <v>0</v>
      </c>
      <c r="AB63" s="93"/>
      <c r="AC63" s="93"/>
      <c r="AD63" s="93"/>
      <c r="AE63" s="93"/>
      <c r="AF63" s="1029">
        <v>14</v>
      </c>
      <c r="AG63" s="858"/>
      <c r="AH63" s="93">
        <f t="shared" si="20"/>
        <v>0</v>
      </c>
      <c r="AI63" s="93"/>
      <c r="AJ63" s="93"/>
      <c r="AK63" s="1030"/>
      <c r="AL63" s="93"/>
      <c r="AM63" s="1029">
        <v>14</v>
      </c>
      <c r="AN63" s="858"/>
      <c r="AO63" s="93">
        <f t="shared" si="21"/>
        <v>0</v>
      </c>
      <c r="AP63" s="93"/>
      <c r="AQ63" s="1031"/>
      <c r="AR63" s="93"/>
      <c r="AS63" s="93"/>
      <c r="AT63" s="1029">
        <v>14</v>
      </c>
      <c r="AU63" s="858"/>
      <c r="AV63" s="93">
        <f t="shared" si="22"/>
        <v>0</v>
      </c>
      <c r="AW63" s="93"/>
      <c r="AX63" s="93"/>
      <c r="AY63" s="93"/>
      <c r="AZ63" s="93"/>
      <c r="BA63" s="1029">
        <v>14</v>
      </c>
      <c r="BB63" s="858"/>
      <c r="BC63" s="93">
        <f t="shared" si="23"/>
        <v>0</v>
      </c>
      <c r="BD63" s="94"/>
      <c r="BF63" s="146"/>
      <c r="BG63" s="1044"/>
      <c r="BH63" s="1044"/>
      <c r="BI63" s="1044"/>
      <c r="BK63" s="1044"/>
      <c r="BL63" s="1044"/>
      <c r="BM63" s="1044"/>
      <c r="BN63" s="1043" t="s">
        <v>1099</v>
      </c>
      <c r="BO63" s="1036"/>
      <c r="BP63" s="1003"/>
      <c r="BQ63" s="2521"/>
      <c r="BR63" s="2521"/>
      <c r="BS63" s="2521"/>
      <c r="BT63" s="2521"/>
      <c r="BU63" s="2521"/>
      <c r="BV63" s="2521"/>
      <c r="BW63" s="2521"/>
      <c r="BX63" s="863"/>
      <c r="BY63" s="860"/>
      <c r="BZ63" s="996"/>
      <c r="CC63" s="2623" t="str">
        <f>$C$42</f>
        <v>TITLE &amp; TITLE</v>
      </c>
      <c r="CD63" s="2624"/>
      <c r="CE63" s="2624"/>
      <c r="CF63" s="2624"/>
      <c r="CG63" s="2624"/>
      <c r="CH63" s="2625"/>
      <c r="CI63" s="2622" t="str">
        <f>LEFT(CC63,FIND("&amp;",CC63)-2)</f>
        <v>TITLE</v>
      </c>
      <c r="CJ63" s="2622"/>
      <c r="CK63" s="2622"/>
      <c r="CL63" s="2622">
        <f>LEN(CI63)</f>
        <v>5</v>
      </c>
      <c r="CM63" s="2622"/>
      <c r="CN63" s="2622"/>
      <c r="CO63" s="2622" t="str">
        <f>_xlfn.IFS(
CL63=1,CI63,
CL63=2,LEFT(CI63,1) &amp;" "&amp; RIGHT(CI63,1),
CL63=3,LEFT(CI63,1) &amp;" "&amp; MID(CI63,2,1) &amp;" "&amp; RIGHT(CI63,1),
CL63=4,LEFT(CI63,1) &amp;" "&amp; MID(CI63,2,1) &amp;" "&amp; MID(CI63,3,1) &amp;" "&amp; RIGHT(CI63,1),
CL63=5,LEFT(CI63,1) &amp;" "&amp; MID(CI63,2,1) &amp;" "&amp; MID(CI63,3,1) &amp;" "&amp; MID(CI63,4,1) &amp;" "&amp; RIGHT(CI63,1),
CL63=6,LEFT(CI63,1) &amp;" "&amp; MID(CI63,2,1) &amp;" "&amp; MID(CI63,3,1) &amp;" "&amp; MID(CI63,4,1) &amp;" "&amp; MID(CI63,5,1) &amp;" "&amp; RIGHT(CI63,1),
CL63=7,LEFT(CI63,1) &amp;" "&amp; MID(CI63,2,1) &amp;" "&amp; MID(CI63,3,1) &amp;" "&amp; MID(CI63,4,1) &amp;" "&amp; MID(CI63,5,1) &amp;" "&amp; MID(CI63,6,1) &amp;" "&amp; RIGHT(CI63,1),
CL63=8,LEFT(CI63,1) &amp;" "&amp; MID(CI63,2,1) &amp;" "&amp; MID(CI63,3,1) &amp;" "&amp; MID(CI63,4,1) &amp;" "&amp; MID(CI63,5,1) &amp;" "&amp; MID(CI63,6,1) &amp;" "&amp; MID(CI63,7,1) &amp;" "&amp; RIGHT(CI63,1),
CL63=9,LEFT(CI63,1) &amp;" "&amp; MID(CI63,2,1) &amp;" "&amp; MID(CI63,3,1) &amp;" "&amp; MID(CI63,4,1) &amp;" "&amp; MID(CI63,5,1) &amp;" "&amp; MID(CI63,6,1) &amp;" "&amp; MID(CI63,7,1) &amp;" "&amp; MID(CI63,8,1) &amp;" "&amp; RIGHT(CI63,1),
CL63=10,LEFT(CI63,1) &amp;" "&amp; MID(CI63,2,1) &amp;" "&amp; MID(CI63,3,1) &amp;" "&amp; MID(CI63,4,1) &amp;" "&amp; MID(CI63,5,1) &amp;" "&amp; MID(CI63,6,1) &amp;" "&amp; MID(CI63,7,1) &amp;" "&amp; MID(CI63,8,1) &amp;" "&amp; MID(CI63,9,1) &amp;" "&amp; RIGHT(CI63,1),
TRUE,"")</f>
        <v>T I T L E</v>
      </c>
      <c r="CP63" s="2622"/>
      <c r="CQ63" s="2622"/>
      <c r="CR63" s="2623" t="str">
        <f>CO63&amp;"   &amp;   "&amp;CO64</f>
        <v>T I T L E   &amp;   T I T L E</v>
      </c>
      <c r="CS63" s="2624"/>
      <c r="CT63" s="2624"/>
      <c r="CU63" s="2624"/>
      <c r="CV63" s="2624"/>
      <c r="CW63" s="2625"/>
      <c r="CY63" s="2623" t="str">
        <f>$BQ$42</f>
        <v>TITLE &amp; TITLE</v>
      </c>
      <c r="CZ63" s="2624"/>
      <c r="DA63" s="2624"/>
      <c r="DB63" s="2624"/>
      <c r="DC63" s="2624"/>
      <c r="DD63" s="2625"/>
      <c r="DE63" s="2622" t="str">
        <f>LEFT(CY63,FIND("&amp;",CY63)-2)</f>
        <v>TITLE</v>
      </c>
      <c r="DF63" s="2622"/>
      <c r="DG63" s="2622"/>
      <c r="DH63" s="2622">
        <f>LEN(DE63)</f>
        <v>5</v>
      </c>
      <c r="DI63" s="2622"/>
      <c r="DJ63" s="2622"/>
      <c r="DK63" s="2622" t="str">
        <f>_xlfn.IFS(
DH63=1,DE63,
DH63=2,LEFT(DE63,1) &amp;" "&amp; RIGHT(DE63,1),
DH63=3,LEFT(DE63,1) &amp;" "&amp; MID(DE63,2,1) &amp;" "&amp; RIGHT(DE63,1),
DH63=4,LEFT(DE63,1) &amp;" "&amp; MID(DE63,2,1) &amp;" "&amp; MID(DE63,3,1) &amp;" "&amp; RIGHT(DE63,1),
DH63=5,LEFT(DE63,1) &amp;" "&amp; MID(DE63,2,1) &amp;" "&amp; MID(DE63,3,1) &amp;" "&amp; MID(DE63,4,1) &amp;" "&amp; RIGHT(DE63,1),
DH63=6,LEFT(DE63,1) &amp;" "&amp; MID(DE63,2,1) &amp;" "&amp; MID(DE63,3,1) &amp;" "&amp; MID(DE63,4,1) &amp;" "&amp; MID(DE63,5,1) &amp;" "&amp; RIGHT(DE63,1),
DH63=7,LEFT(DE63,1) &amp;" "&amp; MID(DE63,2,1) &amp;" "&amp; MID(DE63,3,1) &amp;" "&amp; MID(DE63,4,1) &amp;" "&amp; MID(DE63,5,1) &amp;" "&amp; MID(DE63,6,1) &amp;" "&amp; RIGHT(DE63,1),
DH63=8,LEFT(DE63,1) &amp;" "&amp; MID(DE63,2,1) &amp;" "&amp; MID(DE63,3,1) &amp;" "&amp; MID(DE63,4,1) &amp;" "&amp; MID(DE63,5,1) &amp;" "&amp; MID(DE63,6,1) &amp;" "&amp; MID(DE63,7,1) &amp;" "&amp; RIGHT(DE63,1),
DH63=9,LEFT(DE63,1) &amp;" "&amp; MID(DE63,2,1) &amp;" "&amp; MID(DE63,3,1) &amp;" "&amp; MID(DE63,4,1) &amp;" "&amp; MID(DE63,5,1) &amp;" "&amp; MID(DE63,6,1) &amp;" "&amp; MID(DE63,7,1) &amp;" "&amp; MID(DE63,8,1) &amp;" "&amp; RIGHT(DE63,1),
DH63=10,LEFT(DE63,1) &amp;" "&amp; MID(DE63,2,1) &amp;" "&amp; MID(DE63,3,1) &amp;" "&amp; MID(DE63,4,1) &amp;" "&amp; MID(DE63,5,1) &amp;" "&amp; MID(DE63,6,1) &amp;" "&amp; MID(DE63,7,1) &amp;" "&amp; MID(DE63,8,1) &amp;" "&amp; MID(DE63,9,1) &amp;" "&amp; RIGHT(DE63,1),
TRUE,"")</f>
        <v>T I T L E</v>
      </c>
      <c r="DL63" s="2622"/>
      <c r="DM63" s="2622"/>
      <c r="DN63" s="2623" t="str">
        <f>DK63&amp;"   &amp;   "&amp;DK64</f>
        <v>T I T L E   &amp;   T I T L E</v>
      </c>
      <c r="DO63" s="2624"/>
      <c r="DP63" s="2624"/>
      <c r="DQ63" s="2624"/>
      <c r="DR63" s="2624"/>
      <c r="DS63" s="2625"/>
    </row>
    <row r="64" spans="2:123" ht="17.100000000000001" customHeight="1" x14ac:dyDescent="0.15">
      <c r="B64" s="1003"/>
      <c r="C64" s="2521"/>
      <c r="D64" s="2521"/>
      <c r="E64" s="2521"/>
      <c r="F64" s="2521"/>
      <c r="G64" s="2521"/>
      <c r="H64" s="2521"/>
      <c r="I64" s="2521"/>
      <c r="J64" s="863"/>
      <c r="K64" s="860"/>
      <c r="L64" s="996"/>
      <c r="O64" s="1034"/>
      <c r="P64" s="1034"/>
      <c r="Q64" s="1034"/>
      <c r="S64" s="1034"/>
      <c r="T64" s="1034"/>
      <c r="U64" s="1034"/>
      <c r="V64" s="1027"/>
      <c r="X64" s="1042"/>
      <c r="Y64" s="1029">
        <v>15</v>
      </c>
      <c r="Z64" s="858"/>
      <c r="AA64" s="93">
        <f t="shared" si="19"/>
        <v>0</v>
      </c>
      <c r="AB64" s="93"/>
      <c r="AC64" s="93"/>
      <c r="AD64" s="93"/>
      <c r="AE64" s="93"/>
      <c r="AF64" s="1029">
        <v>15</v>
      </c>
      <c r="AG64" s="858"/>
      <c r="AH64" s="93">
        <f t="shared" si="20"/>
        <v>0</v>
      </c>
      <c r="AI64" s="93"/>
      <c r="AJ64" s="93"/>
      <c r="AK64" s="1030"/>
      <c r="AL64" s="93"/>
      <c r="AM64" s="1029">
        <v>15</v>
      </c>
      <c r="AN64" s="858"/>
      <c r="AO64" s="93">
        <f t="shared" si="21"/>
        <v>0</v>
      </c>
      <c r="AP64" s="93"/>
      <c r="AQ64" s="1031"/>
      <c r="AR64" s="93"/>
      <c r="AS64" s="93"/>
      <c r="AT64" s="1029">
        <v>15</v>
      </c>
      <c r="AU64" s="858"/>
      <c r="AV64" s="93">
        <f t="shared" si="22"/>
        <v>0</v>
      </c>
      <c r="AW64" s="93"/>
      <c r="AX64" s="93"/>
      <c r="AY64" s="93"/>
      <c r="AZ64" s="93"/>
      <c r="BA64" s="1029">
        <v>15</v>
      </c>
      <c r="BB64" s="858"/>
      <c r="BC64" s="93">
        <f t="shared" si="23"/>
        <v>0</v>
      </c>
      <c r="BD64" s="94"/>
      <c r="BF64" s="146"/>
      <c r="BG64" s="1044"/>
      <c r="BH64" s="1044"/>
      <c r="BI64" s="1044"/>
      <c r="BK64" s="1044"/>
      <c r="BL64" s="1044"/>
      <c r="BM64" s="1044"/>
      <c r="BN64" s="93"/>
      <c r="BO64" s="1036"/>
      <c r="BP64" s="1003"/>
      <c r="BQ64" s="2521"/>
      <c r="BR64" s="2521"/>
      <c r="BS64" s="2521"/>
      <c r="BT64" s="2521"/>
      <c r="BU64" s="2521"/>
      <c r="BV64" s="2521"/>
      <c r="BW64" s="2521"/>
      <c r="BX64" s="863"/>
      <c r="BY64" s="860"/>
      <c r="BZ64" s="996"/>
      <c r="CC64" s="2626"/>
      <c r="CD64" s="2627"/>
      <c r="CE64" s="2627"/>
      <c r="CF64" s="2627"/>
      <c r="CG64" s="2627"/>
      <c r="CH64" s="2628"/>
      <c r="CI64" s="2622" t="str">
        <f>RIGHT(CC63,LEN(CC63) - 1 - FIND("&amp;",CC63))</f>
        <v>TITLE</v>
      </c>
      <c r="CJ64" s="2622"/>
      <c r="CK64" s="2622"/>
      <c r="CL64" s="2622">
        <f>LEN(CI64)</f>
        <v>5</v>
      </c>
      <c r="CM64" s="2622"/>
      <c r="CN64" s="2622"/>
      <c r="CO64" s="2622" t="str">
        <f>_xlfn.IFS(
CL64=1,CI64,
CL64=2,LEFT(CI64,1) &amp;" "&amp; RIGHT(CI64,1),
CL64=3,LEFT(CI64,1) &amp;" "&amp; MID(CI64,2,1) &amp;" "&amp; RIGHT(CI64,1),
CL64=4,LEFT(CI64,1) &amp;" "&amp; MID(CI64,2,1) &amp;" "&amp; MID(CI64,3,1) &amp;" "&amp; RIGHT(CI64,1),
CL64=5,LEFT(CI64,1) &amp;" "&amp; MID(CI64,2,1) &amp;" "&amp; MID(CI64,3,1) &amp;" "&amp; MID(CI64,4,1) &amp;" "&amp; RIGHT(CI64,1),
CL64=6,LEFT(CI64,1) &amp;" "&amp; MID(CI64,2,1) &amp;" "&amp; MID(CI64,3,1) &amp;" "&amp; MID(CI64,4,1) &amp;" "&amp; MID(CI64,5,1) &amp;" "&amp; RIGHT(CI64,1),
CL64=7,LEFT(CI64,1) &amp;" "&amp; MID(CI64,2,1) &amp;" "&amp; MID(CI64,3,1) &amp;" "&amp; MID(CI64,4,1) &amp;" "&amp; MID(CI64,5,1) &amp;" "&amp; MID(CI64,6,1) &amp;" "&amp; RIGHT(CI64,1),
CL64=8,LEFT(CI64,1) &amp;" "&amp; MID(CI64,2,1) &amp;" "&amp; MID(CI64,3,1) &amp;" "&amp; MID(CI64,4,1) &amp;" "&amp; MID(CI64,5,1) &amp;" "&amp; MID(CI64,6,1) &amp;" "&amp; MID(CI64,7,1) &amp;" "&amp; RIGHT(CI64,1),
CL64=9,LEFT(CI64,1) &amp;" "&amp; MID(CI64,2,1) &amp;" "&amp; MID(CI64,3,1) &amp;" "&amp; MID(CI64,4,1) &amp;" "&amp; MID(CI64,5,1) &amp;" "&amp; MID(CI64,6,1) &amp;" "&amp; MID(CI64,7,1) &amp;" "&amp; MID(CI64,8,1) &amp;" "&amp; RIGHT(CI64,1),
CL64=10,LEFT(CI64,1) &amp;" "&amp; MID(CI64,2,1) &amp;" "&amp; MID(CI64,3,1) &amp;" "&amp; MID(CI64,4,1) &amp;" "&amp; MID(CI64,5,1) &amp;" "&amp; MID(CI64,6,1) &amp;" "&amp; MID(CI64,7,1) &amp;" "&amp; MID(CI64,8,1) &amp;" "&amp; MID(CI64,9,1) &amp;" "&amp; RIGHT(CI64,1),
TRUE,"")</f>
        <v>T I T L E</v>
      </c>
      <c r="CP64" s="2622"/>
      <c r="CQ64" s="2622"/>
      <c r="CR64" s="2626"/>
      <c r="CS64" s="2627"/>
      <c r="CT64" s="2627"/>
      <c r="CU64" s="2627"/>
      <c r="CV64" s="2627"/>
      <c r="CW64" s="2628"/>
      <c r="CY64" s="2626"/>
      <c r="CZ64" s="2627"/>
      <c r="DA64" s="2627"/>
      <c r="DB64" s="2627"/>
      <c r="DC64" s="2627"/>
      <c r="DD64" s="2628"/>
      <c r="DE64" s="2622" t="str">
        <f>RIGHT(CY63,LEN(CY63) - 1 - FIND("&amp;",CY63))</f>
        <v>TITLE</v>
      </c>
      <c r="DF64" s="2622"/>
      <c r="DG64" s="2622"/>
      <c r="DH64" s="2622">
        <f>LEN(DE64)</f>
        <v>5</v>
      </c>
      <c r="DI64" s="2622"/>
      <c r="DJ64" s="2622"/>
      <c r="DK64" s="2622" t="str">
        <f>_xlfn.IFS(
DH64=1,DE64,
DH64=2,LEFT(DE64,1) &amp;" "&amp; RIGHT(DE64,1),
DH64=3,LEFT(DE64,1) &amp;" "&amp; MID(DE64,2,1) &amp;" "&amp; RIGHT(DE64,1),
DH64=4,LEFT(DE64,1) &amp;" "&amp; MID(DE64,2,1) &amp;" "&amp; MID(DE64,3,1) &amp;" "&amp; RIGHT(DE64,1),
DH64=5,LEFT(DE64,1) &amp;" "&amp; MID(DE64,2,1) &amp;" "&amp; MID(DE64,3,1) &amp;" "&amp; MID(DE64,4,1) &amp;" "&amp; RIGHT(DE64,1),
DH64=6,LEFT(DE64,1) &amp;" "&amp; MID(DE64,2,1) &amp;" "&amp; MID(DE64,3,1) &amp;" "&amp; MID(DE64,4,1) &amp;" "&amp; MID(DE64,5,1) &amp;" "&amp; RIGHT(DE64,1),
DH64=7,LEFT(DE64,1) &amp;" "&amp; MID(DE64,2,1) &amp;" "&amp; MID(DE64,3,1) &amp;" "&amp; MID(DE64,4,1) &amp;" "&amp; MID(DE64,5,1) &amp;" "&amp; MID(DE64,6,1) &amp;" "&amp; RIGHT(DE64,1),
DH64=8,LEFT(DE64,1) &amp;" "&amp; MID(DE64,2,1) &amp;" "&amp; MID(DE64,3,1) &amp;" "&amp; MID(DE64,4,1) &amp;" "&amp; MID(DE64,5,1) &amp;" "&amp; MID(DE64,6,1) &amp;" "&amp; MID(DE64,7,1) &amp;" "&amp; RIGHT(DE64,1),
DH64=9,LEFT(DE64,1) &amp;" "&amp; MID(DE64,2,1) &amp;" "&amp; MID(DE64,3,1) &amp;" "&amp; MID(DE64,4,1) &amp;" "&amp; MID(DE64,5,1) &amp;" "&amp; MID(DE64,6,1) &amp;" "&amp; MID(DE64,7,1) &amp;" "&amp; MID(DE64,8,1) &amp;" "&amp; RIGHT(DE64,1),
DH64=10,LEFT(DE64,1) &amp;" "&amp; MID(DE64,2,1) &amp;" "&amp; MID(DE64,3,1) &amp;" "&amp; MID(DE64,4,1) &amp;" "&amp; MID(DE64,5,1) &amp;" "&amp; MID(DE64,6,1) &amp;" "&amp; MID(DE64,7,1) &amp;" "&amp; MID(DE64,8,1) &amp;" "&amp; MID(DE64,9,1) &amp;" "&amp; RIGHT(DE64,1),
TRUE,"")</f>
        <v>T I T L E</v>
      </c>
      <c r="DL64" s="2622"/>
      <c r="DM64" s="2622"/>
      <c r="DN64" s="2626"/>
      <c r="DO64" s="2627"/>
      <c r="DP64" s="2627"/>
      <c r="DQ64" s="2627"/>
      <c r="DR64" s="2627"/>
      <c r="DS64" s="2628"/>
    </row>
    <row r="65" spans="2:88" ht="17.100000000000001" customHeight="1" x14ac:dyDescent="0.25">
      <c r="B65" s="1003"/>
      <c r="C65" s="2521"/>
      <c r="D65" s="2521"/>
      <c r="E65" s="2521"/>
      <c r="F65" s="2521"/>
      <c r="G65" s="2521"/>
      <c r="H65" s="2521"/>
      <c r="I65" s="2521"/>
      <c r="J65" s="863"/>
      <c r="K65" s="860"/>
      <c r="L65" s="996"/>
      <c r="N65" s="1045" t="s">
        <v>543</v>
      </c>
      <c r="O65" s="1034"/>
      <c r="P65" s="1034"/>
      <c r="Q65" s="1034"/>
      <c r="S65" s="1034"/>
      <c r="T65" s="1034"/>
      <c r="U65" s="1034"/>
      <c r="V65" s="1027"/>
      <c r="X65" s="1042"/>
      <c r="Y65" s="1029">
        <v>16</v>
      </c>
      <c r="Z65" s="858"/>
      <c r="AA65" s="93">
        <f t="shared" si="19"/>
        <v>0</v>
      </c>
      <c r="AB65" s="93"/>
      <c r="AC65" s="93"/>
      <c r="AD65" s="93"/>
      <c r="AE65" s="93"/>
      <c r="AF65" s="1029">
        <v>16</v>
      </c>
      <c r="AG65" s="858"/>
      <c r="AH65" s="93">
        <f t="shared" si="20"/>
        <v>0</v>
      </c>
      <c r="AI65" s="93"/>
      <c r="AJ65" s="93"/>
      <c r="AK65" s="1030"/>
      <c r="AL65" s="93"/>
      <c r="AM65" s="1029">
        <v>16</v>
      </c>
      <c r="AN65" s="858"/>
      <c r="AO65" s="93">
        <f t="shared" si="21"/>
        <v>0</v>
      </c>
      <c r="AP65" s="93"/>
      <c r="AQ65" s="1031"/>
      <c r="AR65" s="93"/>
      <c r="AS65" s="93"/>
      <c r="AT65" s="1029">
        <v>16</v>
      </c>
      <c r="AU65" s="858"/>
      <c r="AV65" s="93">
        <f t="shared" si="22"/>
        <v>0</v>
      </c>
      <c r="AW65" s="93"/>
      <c r="AX65" s="93"/>
      <c r="AY65" s="93"/>
      <c r="AZ65" s="93"/>
      <c r="BA65" s="1029">
        <v>16</v>
      </c>
      <c r="BB65" s="858"/>
      <c r="BC65" s="93">
        <f t="shared" si="23"/>
        <v>0</v>
      </c>
      <c r="BF65" s="146"/>
      <c r="BG65" s="1044"/>
      <c r="BH65" s="1044"/>
      <c r="BI65" s="1044"/>
      <c r="BK65" s="1044"/>
      <c r="BL65" s="1044"/>
      <c r="BM65" s="1044"/>
      <c r="BN65" s="1045" t="s">
        <v>543</v>
      </c>
      <c r="BO65" s="1046"/>
      <c r="BP65" s="1003"/>
      <c r="BQ65" s="2521"/>
      <c r="BR65" s="2521"/>
      <c r="BS65" s="2521"/>
      <c r="BT65" s="2521"/>
      <c r="BU65" s="2521"/>
      <c r="BV65" s="2521"/>
      <c r="BW65" s="2521"/>
      <c r="BX65" s="863"/>
      <c r="BY65" s="860"/>
      <c r="BZ65" s="996"/>
    </row>
    <row r="66" spans="2:88" ht="17.100000000000001" customHeight="1" x14ac:dyDescent="0.15">
      <c r="B66" s="1003"/>
      <c r="C66" s="2521"/>
      <c r="D66" s="2521"/>
      <c r="E66" s="2521"/>
      <c r="F66" s="2521"/>
      <c r="G66" s="2521"/>
      <c r="H66" s="2521"/>
      <c r="I66" s="2521"/>
      <c r="J66" s="863"/>
      <c r="K66" s="860"/>
      <c r="L66" s="996"/>
      <c r="N66" s="997" t="s">
        <v>1074</v>
      </c>
      <c r="O66" s="1034"/>
      <c r="P66" s="1034"/>
      <c r="Q66" s="1034"/>
      <c r="S66" s="1034"/>
      <c r="T66" s="1034"/>
      <c r="U66" s="1034"/>
      <c r="V66" s="1027"/>
      <c r="X66" s="1042"/>
      <c r="Y66" s="1029">
        <v>17</v>
      </c>
      <c r="Z66" s="858"/>
      <c r="AA66" s="93">
        <f t="shared" si="19"/>
        <v>0</v>
      </c>
      <c r="AB66" s="93"/>
      <c r="AC66" s="93"/>
      <c r="AD66" s="93"/>
      <c r="AE66" s="93"/>
      <c r="AF66" s="1029">
        <v>17</v>
      </c>
      <c r="AG66" s="858"/>
      <c r="AH66" s="93">
        <f t="shared" si="20"/>
        <v>0</v>
      </c>
      <c r="AI66" s="93"/>
      <c r="AJ66" s="93"/>
      <c r="AK66" s="1030"/>
      <c r="AL66" s="93"/>
      <c r="AM66" s="1029">
        <v>17</v>
      </c>
      <c r="AN66" s="858"/>
      <c r="AO66" s="93">
        <f t="shared" si="21"/>
        <v>0</v>
      </c>
      <c r="AP66" s="93"/>
      <c r="AQ66" s="1031"/>
      <c r="AR66" s="93"/>
      <c r="AS66" s="93"/>
      <c r="AT66" s="1029">
        <v>17</v>
      </c>
      <c r="AU66" s="858"/>
      <c r="AV66" s="93">
        <f t="shared" si="22"/>
        <v>0</v>
      </c>
      <c r="AW66" s="93"/>
      <c r="AX66" s="93"/>
      <c r="AY66" s="93"/>
      <c r="AZ66" s="93"/>
      <c r="BA66" s="1029">
        <v>17</v>
      </c>
      <c r="BB66" s="858"/>
      <c r="BC66" s="93">
        <f t="shared" si="23"/>
        <v>0</v>
      </c>
      <c r="BF66" s="146"/>
      <c r="BG66" s="1044"/>
      <c r="BH66" s="1044"/>
      <c r="BI66" s="1044"/>
      <c r="BK66" s="1044"/>
      <c r="BL66" s="1044"/>
      <c r="BM66" s="1044"/>
      <c r="BN66" s="1001" t="s">
        <v>1074</v>
      </c>
      <c r="BO66" s="1036"/>
      <c r="BP66" s="1003"/>
      <c r="BQ66" s="2521"/>
      <c r="BR66" s="2521"/>
      <c r="BS66" s="2521"/>
      <c r="BT66" s="2521"/>
      <c r="BU66" s="2521"/>
      <c r="BV66" s="2521"/>
      <c r="BW66" s="2521"/>
      <c r="BX66" s="863"/>
      <c r="BY66" s="860"/>
      <c r="BZ66" s="996"/>
    </row>
    <row r="67" spans="2:88" ht="17.100000000000001" customHeight="1" x14ac:dyDescent="0.15">
      <c r="B67" s="1003"/>
      <c r="C67" s="2521"/>
      <c r="D67" s="2521"/>
      <c r="E67" s="2521"/>
      <c r="F67" s="2521"/>
      <c r="G67" s="2521"/>
      <c r="H67" s="2521"/>
      <c r="I67" s="2521"/>
      <c r="J67" s="863"/>
      <c r="K67" s="860"/>
      <c r="L67" s="996"/>
      <c r="O67" s="1035"/>
      <c r="P67" s="1035"/>
      <c r="Q67" s="1035"/>
      <c r="R67" s="93"/>
      <c r="S67" s="1035"/>
      <c r="T67" s="1035"/>
      <c r="U67" s="1035"/>
      <c r="V67" s="1027"/>
      <c r="X67" s="1042"/>
      <c r="Y67" s="1029">
        <v>18</v>
      </c>
      <c r="Z67" s="858"/>
      <c r="AA67" s="93">
        <f t="shared" si="19"/>
        <v>0</v>
      </c>
      <c r="AB67" s="93"/>
      <c r="AC67" s="93"/>
      <c r="AD67" s="93"/>
      <c r="AE67" s="93"/>
      <c r="AF67" s="1029">
        <v>18</v>
      </c>
      <c r="AG67" s="858"/>
      <c r="AH67" s="93">
        <f t="shared" si="20"/>
        <v>0</v>
      </c>
      <c r="AI67" s="93"/>
      <c r="AJ67" s="93"/>
      <c r="AK67" s="1030"/>
      <c r="AL67" s="93"/>
      <c r="AM67" s="1029">
        <v>18</v>
      </c>
      <c r="AN67" s="858"/>
      <c r="AO67" s="93">
        <f t="shared" si="21"/>
        <v>0</v>
      </c>
      <c r="AP67" s="93"/>
      <c r="AQ67" s="1031"/>
      <c r="AR67" s="93"/>
      <c r="AS67" s="93"/>
      <c r="AT67" s="1029">
        <v>18</v>
      </c>
      <c r="AU67" s="858"/>
      <c r="AV67" s="93">
        <f t="shared" si="22"/>
        <v>0</v>
      </c>
      <c r="AW67" s="93"/>
      <c r="AX67" s="93"/>
      <c r="AY67" s="93"/>
      <c r="AZ67" s="93"/>
      <c r="BA67" s="1029">
        <v>18</v>
      </c>
      <c r="BB67" s="858"/>
      <c r="BC67" s="93">
        <f t="shared" si="23"/>
        <v>0</v>
      </c>
      <c r="BD67" s="147"/>
      <c r="BF67" s="146"/>
      <c r="BG67" s="1044"/>
      <c r="BH67" s="1044"/>
      <c r="BI67" s="1044"/>
      <c r="BK67" s="1044"/>
      <c r="BL67" s="1044"/>
      <c r="BM67" s="1044"/>
      <c r="BN67" s="1035"/>
      <c r="BO67" s="1036"/>
      <c r="BP67" s="1003"/>
      <c r="BQ67" s="2521"/>
      <c r="BR67" s="2521"/>
      <c r="BS67" s="2521"/>
      <c r="BT67" s="2521"/>
      <c r="BU67" s="2521"/>
      <c r="BV67" s="2521"/>
      <c r="BW67" s="2521"/>
      <c r="BX67" s="863"/>
      <c r="BY67" s="860"/>
      <c r="BZ67" s="996"/>
    </row>
    <row r="68" spans="2:88" ht="17.100000000000001" customHeight="1" x14ac:dyDescent="0.15">
      <c r="B68" s="1003"/>
      <c r="C68" s="2521"/>
      <c r="D68" s="2521"/>
      <c r="E68" s="2521"/>
      <c r="F68" s="2521"/>
      <c r="G68" s="2521"/>
      <c r="H68" s="2521"/>
      <c r="I68" s="2521"/>
      <c r="J68" s="863"/>
      <c r="K68" s="860"/>
      <c r="L68" s="996"/>
      <c r="N68" s="1047" t="s">
        <v>1087</v>
      </c>
      <c r="P68" s="1035"/>
      <c r="Q68" s="1035"/>
      <c r="S68" s="1035"/>
      <c r="T68" s="1035"/>
      <c r="U68" s="1035"/>
      <c r="V68" s="1027"/>
      <c r="X68" s="1042"/>
      <c r="Y68" s="1029">
        <v>19</v>
      </c>
      <c r="Z68" s="858"/>
      <c r="AA68" s="93">
        <f t="shared" si="19"/>
        <v>0</v>
      </c>
      <c r="AB68" s="93"/>
      <c r="AC68" s="93"/>
      <c r="AD68" s="93"/>
      <c r="AE68" s="93"/>
      <c r="AF68" s="1029">
        <v>19</v>
      </c>
      <c r="AG68" s="858"/>
      <c r="AH68" s="93">
        <f t="shared" si="20"/>
        <v>0</v>
      </c>
      <c r="AI68" s="93"/>
      <c r="AJ68" s="93"/>
      <c r="AK68" s="1030"/>
      <c r="AL68" s="93"/>
      <c r="AM68" s="1029">
        <v>19</v>
      </c>
      <c r="AN68" s="858"/>
      <c r="AO68" s="93">
        <f t="shared" si="21"/>
        <v>0</v>
      </c>
      <c r="AP68" s="93"/>
      <c r="AQ68" s="1031"/>
      <c r="AR68" s="93"/>
      <c r="AS68" s="93"/>
      <c r="AT68" s="1029">
        <v>19</v>
      </c>
      <c r="AU68" s="858"/>
      <c r="AV68" s="93">
        <f t="shared" si="22"/>
        <v>0</v>
      </c>
      <c r="AW68" s="93"/>
      <c r="AX68" s="93"/>
      <c r="AY68" s="93"/>
      <c r="AZ68" s="93"/>
      <c r="BA68" s="1029">
        <v>19</v>
      </c>
      <c r="BB68" s="858"/>
      <c r="BC68" s="93">
        <f t="shared" si="23"/>
        <v>0</v>
      </c>
      <c r="BD68" s="147"/>
      <c r="BF68" s="146"/>
      <c r="BG68" s="1044"/>
      <c r="BH68" s="1044"/>
      <c r="BI68" s="1044"/>
      <c r="BK68" s="1044"/>
      <c r="BL68" s="1044"/>
      <c r="BM68" s="1044"/>
      <c r="BN68" s="1047" t="s">
        <v>1087</v>
      </c>
      <c r="BO68" s="1036"/>
      <c r="BP68" s="1003"/>
      <c r="BQ68" s="2521"/>
      <c r="BR68" s="2521"/>
      <c r="BS68" s="2521"/>
      <c r="BT68" s="2521"/>
      <c r="BU68" s="2521"/>
      <c r="BV68" s="2521"/>
      <c r="BW68" s="2521"/>
      <c r="BX68" s="863"/>
      <c r="BY68" s="860"/>
      <c r="BZ68" s="996"/>
      <c r="CC68" s="2620" t="s">
        <v>168</v>
      </c>
      <c r="CD68" s="2620"/>
      <c r="CE68" s="2620"/>
      <c r="CF68" s="2620"/>
      <c r="CG68" s="2620"/>
      <c r="CH68" s="2620"/>
      <c r="CI68" s="2620"/>
      <c r="CJ68" s="2620"/>
    </row>
    <row r="69" spans="2:88" ht="17.100000000000001" customHeight="1" x14ac:dyDescent="0.15">
      <c r="B69" s="1003"/>
      <c r="C69" s="2521"/>
      <c r="D69" s="2521"/>
      <c r="E69" s="2521"/>
      <c r="F69" s="2521"/>
      <c r="G69" s="2521"/>
      <c r="H69" s="2521"/>
      <c r="I69" s="2521"/>
      <c r="J69" s="863"/>
      <c r="K69" s="860"/>
      <c r="L69" s="996"/>
      <c r="N69" s="997" t="s">
        <v>1098</v>
      </c>
      <c r="P69" s="1035"/>
      <c r="Q69" s="1035"/>
      <c r="S69" s="1035"/>
      <c r="T69" s="1035"/>
      <c r="U69" s="1035"/>
      <c r="V69" s="1027"/>
      <c r="X69" s="94"/>
      <c r="Y69" s="1029">
        <v>20</v>
      </c>
      <c r="Z69" s="858"/>
      <c r="AA69" s="93">
        <f t="shared" si="19"/>
        <v>0</v>
      </c>
      <c r="AB69" s="93"/>
      <c r="AC69" s="93"/>
      <c r="AD69" s="93"/>
      <c r="AE69" s="93"/>
      <c r="AF69" s="1029">
        <v>20</v>
      </c>
      <c r="AG69" s="858"/>
      <c r="AH69" s="93">
        <f t="shared" si="20"/>
        <v>0</v>
      </c>
      <c r="AI69" s="93"/>
      <c r="AJ69" s="93"/>
      <c r="AK69" s="1030"/>
      <c r="AL69" s="93"/>
      <c r="AM69" s="1029">
        <v>20</v>
      </c>
      <c r="AN69" s="858"/>
      <c r="AO69" s="93">
        <f t="shared" si="21"/>
        <v>0</v>
      </c>
      <c r="AP69" s="93"/>
      <c r="AQ69" s="1031"/>
      <c r="AR69" s="93"/>
      <c r="AS69" s="93"/>
      <c r="AT69" s="1029">
        <v>20</v>
      </c>
      <c r="AU69" s="858"/>
      <c r="AV69" s="93">
        <f t="shared" si="22"/>
        <v>0</v>
      </c>
      <c r="AW69" s="93"/>
      <c r="AX69" s="93"/>
      <c r="AY69" s="93"/>
      <c r="AZ69" s="93"/>
      <c r="BA69" s="1029">
        <v>20</v>
      </c>
      <c r="BB69" s="858"/>
      <c r="BC69" s="93">
        <f t="shared" si="23"/>
        <v>0</v>
      </c>
      <c r="BD69" s="147"/>
      <c r="BF69" s="146"/>
      <c r="BG69" s="1044"/>
      <c r="BH69" s="1044"/>
      <c r="BI69" s="1044"/>
      <c r="BK69" s="1044"/>
      <c r="BL69" s="1044"/>
      <c r="BM69" s="1044"/>
      <c r="BN69" s="1001" t="s">
        <v>1098</v>
      </c>
      <c r="BO69" s="1036"/>
      <c r="BP69" s="1003"/>
      <c r="BQ69" s="2621"/>
      <c r="BR69" s="2621"/>
      <c r="BS69" s="2621"/>
      <c r="BT69" s="2621"/>
      <c r="BU69" s="2621"/>
      <c r="BV69" s="2621"/>
      <c r="BW69" s="2621"/>
      <c r="BX69" s="864"/>
      <c r="BY69" s="865"/>
      <c r="BZ69" s="996"/>
      <c r="CC69" s="94"/>
      <c r="CD69" s="94"/>
      <c r="CE69" s="94"/>
      <c r="CF69" s="1050">
        <v>12</v>
      </c>
      <c r="CG69" s="167" t="s">
        <v>169</v>
      </c>
      <c r="CH69" s="1051" t="s">
        <v>144</v>
      </c>
      <c r="CI69" s="1048">
        <v>0</v>
      </c>
      <c r="CJ69" s="1049" t="s">
        <v>148</v>
      </c>
    </row>
    <row r="70" spans="2:88" ht="17.100000000000001" customHeight="1" x14ac:dyDescent="0.15">
      <c r="B70" s="1003"/>
      <c r="C70" s="2521"/>
      <c r="D70" s="2521"/>
      <c r="E70" s="2521"/>
      <c r="F70" s="2521"/>
      <c r="G70" s="2521"/>
      <c r="H70" s="2521"/>
      <c r="I70" s="2521"/>
      <c r="J70" s="863"/>
      <c r="K70" s="860"/>
      <c r="L70" s="996"/>
      <c r="U70" s="1035"/>
      <c r="V70" s="1027"/>
      <c r="X70" s="94"/>
      <c r="Y70" s="1029">
        <v>21</v>
      </c>
      <c r="Z70" s="858"/>
      <c r="AA70" s="93">
        <f t="shared" si="19"/>
        <v>0</v>
      </c>
      <c r="AB70" s="93"/>
      <c r="AC70" s="93"/>
      <c r="AD70" s="93"/>
      <c r="AE70" s="93"/>
      <c r="AF70" s="1029">
        <v>21</v>
      </c>
      <c r="AG70" s="858"/>
      <c r="AH70" s="93">
        <f t="shared" si="20"/>
        <v>0</v>
      </c>
      <c r="AI70" s="93"/>
      <c r="AJ70" s="93"/>
      <c r="AK70" s="1030"/>
      <c r="AL70" s="93"/>
      <c r="AM70" s="1029">
        <v>21</v>
      </c>
      <c r="AN70" s="858"/>
      <c r="AO70" s="93">
        <f t="shared" si="21"/>
        <v>0</v>
      </c>
      <c r="AP70" s="93"/>
      <c r="AQ70" s="1031"/>
      <c r="AR70" s="93"/>
      <c r="AS70" s="93"/>
      <c r="AT70" s="1029">
        <v>21</v>
      </c>
      <c r="AU70" s="858"/>
      <c r="AV70" s="93">
        <f t="shared" si="22"/>
        <v>0</v>
      </c>
      <c r="AW70" s="93"/>
      <c r="AX70" s="93"/>
      <c r="AY70" s="93"/>
      <c r="AZ70" s="93"/>
      <c r="BA70" s="1029">
        <v>21</v>
      </c>
      <c r="BB70" s="858"/>
      <c r="BC70" s="93">
        <f t="shared" si="23"/>
        <v>0</v>
      </c>
      <c r="BD70" s="147"/>
      <c r="BF70" s="146"/>
      <c r="BG70" s="1044"/>
      <c r="BH70" s="1044"/>
      <c r="BI70" s="1044"/>
      <c r="BJ70" s="1044"/>
      <c r="BK70" s="1044"/>
      <c r="BL70" s="1044"/>
      <c r="BM70" s="1044"/>
      <c r="BO70" s="1036"/>
      <c r="BP70" s="1003"/>
      <c r="BQ70" s="2521"/>
      <c r="BR70" s="2521"/>
      <c r="BS70" s="2521"/>
      <c r="BT70" s="2521"/>
      <c r="BU70" s="2521"/>
      <c r="BV70" s="2521"/>
      <c r="BW70" s="2521"/>
      <c r="BX70" s="863"/>
      <c r="BY70" s="860"/>
      <c r="BZ70" s="996"/>
      <c r="CC70" s="94"/>
      <c r="CD70" s="94"/>
      <c r="CE70" s="94"/>
      <c r="CF70" s="1050">
        <v>13</v>
      </c>
      <c r="CG70" s="167" t="s">
        <v>169</v>
      </c>
      <c r="CH70" s="1051" t="s">
        <v>144</v>
      </c>
      <c r="CI70" s="1048">
        <v>5</v>
      </c>
      <c r="CJ70" s="1049" t="s">
        <v>148</v>
      </c>
    </row>
    <row r="71" spans="2:88" ht="17.100000000000001" customHeight="1" x14ac:dyDescent="0.15">
      <c r="B71" s="1003"/>
      <c r="C71" s="2521"/>
      <c r="D71" s="2521"/>
      <c r="E71" s="2521"/>
      <c r="F71" s="2521"/>
      <c r="G71" s="2521"/>
      <c r="H71" s="2521"/>
      <c r="I71" s="2521"/>
      <c r="J71" s="863"/>
      <c r="K71" s="860"/>
      <c r="L71" s="996"/>
      <c r="U71" s="1035"/>
      <c r="V71" s="1027"/>
      <c r="X71" s="94"/>
      <c r="Y71" s="1029">
        <v>22</v>
      </c>
      <c r="Z71" s="858"/>
      <c r="AA71" s="93">
        <f t="shared" si="19"/>
        <v>0</v>
      </c>
      <c r="AB71" s="93"/>
      <c r="AC71" s="93"/>
      <c r="AD71" s="93"/>
      <c r="AE71" s="93"/>
      <c r="AF71" s="1029">
        <v>22</v>
      </c>
      <c r="AG71" s="858"/>
      <c r="AH71" s="93">
        <f t="shared" si="20"/>
        <v>0</v>
      </c>
      <c r="AI71" s="93"/>
      <c r="AJ71" s="93"/>
      <c r="AK71" s="1030"/>
      <c r="AL71" s="93"/>
      <c r="AM71" s="1029">
        <v>22</v>
      </c>
      <c r="AN71" s="858"/>
      <c r="AO71" s="93">
        <f t="shared" si="21"/>
        <v>0</v>
      </c>
      <c r="AP71" s="93"/>
      <c r="AQ71" s="1031"/>
      <c r="AR71" s="93"/>
      <c r="AS71" s="93"/>
      <c r="AT71" s="1029">
        <v>22</v>
      </c>
      <c r="AU71" s="858"/>
      <c r="AV71" s="93">
        <f t="shared" si="22"/>
        <v>0</v>
      </c>
      <c r="AW71" s="93"/>
      <c r="AX71" s="93"/>
      <c r="AY71" s="93"/>
      <c r="AZ71" s="93"/>
      <c r="BA71" s="1029">
        <v>22</v>
      </c>
      <c r="BB71" s="858"/>
      <c r="BC71" s="93">
        <f t="shared" si="23"/>
        <v>0</v>
      </c>
      <c r="BF71" s="146"/>
      <c r="BG71" s="1044"/>
      <c r="BH71" s="1044"/>
      <c r="BI71" s="1044"/>
      <c r="BJ71" s="1044"/>
      <c r="BK71" s="1044"/>
      <c r="BL71" s="1044"/>
      <c r="BM71" s="1044"/>
      <c r="BO71" s="1036"/>
      <c r="BP71" s="1003"/>
      <c r="BQ71" s="2521"/>
      <c r="BR71" s="2521"/>
      <c r="BS71" s="2521"/>
      <c r="BT71" s="2521"/>
      <c r="BU71" s="2521"/>
      <c r="BV71" s="2521"/>
      <c r="BW71" s="2521"/>
      <c r="BX71" s="863"/>
      <c r="BY71" s="860"/>
      <c r="BZ71" s="996"/>
      <c r="CC71" s="94"/>
      <c r="CD71" s="94"/>
      <c r="CE71" s="94"/>
      <c r="CF71" s="1050">
        <v>14</v>
      </c>
      <c r="CG71" s="167" t="s">
        <v>169</v>
      </c>
      <c r="CH71" s="1051" t="s">
        <v>144</v>
      </c>
      <c r="CI71" s="1048">
        <v>10</v>
      </c>
      <c r="CJ71" s="1049" t="s">
        <v>148</v>
      </c>
    </row>
    <row r="72" spans="2:88" ht="17.100000000000001" customHeight="1" x14ac:dyDescent="0.15">
      <c r="B72" s="1003"/>
      <c r="C72" s="2521"/>
      <c r="D72" s="2521"/>
      <c r="E72" s="2521"/>
      <c r="F72" s="2521"/>
      <c r="G72" s="2521"/>
      <c r="H72" s="2521"/>
      <c r="I72" s="2521"/>
      <c r="J72" s="863"/>
      <c r="K72" s="860"/>
      <c r="L72" s="996"/>
      <c r="U72" s="1035"/>
      <c r="V72" s="1027"/>
      <c r="X72" s="94"/>
      <c r="Y72" s="1029">
        <v>23</v>
      </c>
      <c r="Z72" s="858"/>
      <c r="AA72" s="93">
        <f t="shared" si="19"/>
        <v>0</v>
      </c>
      <c r="AB72" s="93"/>
      <c r="AC72" s="93"/>
      <c r="AD72" s="93"/>
      <c r="AE72" s="93"/>
      <c r="AF72" s="1029">
        <v>23</v>
      </c>
      <c r="AG72" s="858"/>
      <c r="AH72" s="93">
        <f t="shared" si="20"/>
        <v>0</v>
      </c>
      <c r="AI72" s="93"/>
      <c r="AJ72" s="93"/>
      <c r="AK72" s="1030"/>
      <c r="AL72" s="93"/>
      <c r="AM72" s="1029">
        <v>23</v>
      </c>
      <c r="AN72" s="858"/>
      <c r="AO72" s="93">
        <f t="shared" si="21"/>
        <v>0</v>
      </c>
      <c r="AP72" s="93"/>
      <c r="AQ72" s="1031"/>
      <c r="AR72" s="93"/>
      <c r="AS72" s="93"/>
      <c r="AT72" s="1029">
        <v>23</v>
      </c>
      <c r="AU72" s="858"/>
      <c r="AV72" s="93">
        <f t="shared" si="22"/>
        <v>0</v>
      </c>
      <c r="AW72" s="93"/>
      <c r="AX72" s="93"/>
      <c r="AY72" s="93"/>
      <c r="AZ72" s="93"/>
      <c r="BA72" s="1029">
        <v>23</v>
      </c>
      <c r="BB72" s="858"/>
      <c r="BC72" s="93">
        <f t="shared" si="23"/>
        <v>0</v>
      </c>
      <c r="BF72" s="146"/>
      <c r="BG72" s="1044"/>
      <c r="BH72" s="1044"/>
      <c r="BI72" s="1044"/>
      <c r="BJ72" s="1044"/>
      <c r="BK72" s="1044"/>
      <c r="BL72" s="1044"/>
      <c r="BM72" s="1044"/>
      <c r="BO72" s="1036"/>
      <c r="BP72" s="1003"/>
      <c r="BQ72" s="2521"/>
      <c r="BR72" s="2521"/>
      <c r="BS72" s="2521"/>
      <c r="BT72" s="2521"/>
      <c r="BU72" s="2521"/>
      <c r="BV72" s="2521"/>
      <c r="BW72" s="2521"/>
      <c r="BX72" s="863"/>
      <c r="BY72" s="860"/>
      <c r="BZ72" s="996"/>
      <c r="CC72" s="94"/>
      <c r="CD72" s="94"/>
      <c r="CE72" s="94"/>
      <c r="CF72" s="1050">
        <v>15</v>
      </c>
      <c r="CG72" s="167" t="s">
        <v>169</v>
      </c>
      <c r="CH72" s="1051" t="s">
        <v>144</v>
      </c>
      <c r="CI72" s="1048">
        <v>15</v>
      </c>
      <c r="CJ72" s="1049" t="s">
        <v>148</v>
      </c>
    </row>
    <row r="73" spans="2:88" ht="17.100000000000001" customHeight="1" x14ac:dyDescent="0.15">
      <c r="B73" s="1003"/>
      <c r="C73" s="2521"/>
      <c r="D73" s="2521"/>
      <c r="E73" s="2521"/>
      <c r="F73" s="2521"/>
      <c r="G73" s="2521"/>
      <c r="H73" s="2521"/>
      <c r="I73" s="2521"/>
      <c r="J73" s="863"/>
      <c r="K73" s="860"/>
      <c r="L73" s="996"/>
      <c r="U73" s="1035"/>
      <c r="V73" s="1027"/>
      <c r="X73" s="94"/>
      <c r="Y73" s="1029">
        <v>24</v>
      </c>
      <c r="Z73" s="858"/>
      <c r="AA73" s="93">
        <f t="shared" si="19"/>
        <v>0</v>
      </c>
      <c r="AB73" s="93"/>
      <c r="AC73" s="93"/>
      <c r="AD73" s="93"/>
      <c r="AE73" s="93"/>
      <c r="AF73" s="1029">
        <v>24</v>
      </c>
      <c r="AG73" s="858"/>
      <c r="AH73" s="93">
        <f t="shared" si="20"/>
        <v>0</v>
      </c>
      <c r="AI73" s="93"/>
      <c r="AJ73" s="93"/>
      <c r="AK73" s="1030"/>
      <c r="AL73" s="93"/>
      <c r="AM73" s="1029">
        <v>24</v>
      </c>
      <c r="AN73" s="858"/>
      <c r="AO73" s="93">
        <f t="shared" si="21"/>
        <v>0</v>
      </c>
      <c r="AP73" s="93"/>
      <c r="AQ73" s="1031"/>
      <c r="AR73" s="93"/>
      <c r="AS73" s="93"/>
      <c r="AT73" s="1029">
        <v>24</v>
      </c>
      <c r="AU73" s="858"/>
      <c r="AV73" s="93">
        <f t="shared" si="22"/>
        <v>0</v>
      </c>
      <c r="AW73" s="93"/>
      <c r="AX73" s="93"/>
      <c r="AY73" s="93"/>
      <c r="AZ73" s="93"/>
      <c r="BA73" s="1029">
        <v>24</v>
      </c>
      <c r="BB73" s="858"/>
      <c r="BC73" s="93">
        <f t="shared" si="23"/>
        <v>0</v>
      </c>
      <c r="BF73" s="146"/>
      <c r="BG73" s="1044"/>
      <c r="BH73" s="1044"/>
      <c r="BI73" s="1044"/>
      <c r="BJ73" s="1044"/>
      <c r="BK73" s="1044"/>
      <c r="BL73" s="1044"/>
      <c r="BM73" s="1044"/>
      <c r="BO73" s="1036"/>
      <c r="BP73" s="1003"/>
      <c r="BQ73" s="2521"/>
      <c r="BR73" s="2521"/>
      <c r="BS73" s="2521"/>
      <c r="BT73" s="2521"/>
      <c r="BU73" s="2521"/>
      <c r="BV73" s="2521"/>
      <c r="BW73" s="2521"/>
      <c r="BX73" s="863"/>
      <c r="BY73" s="860"/>
      <c r="BZ73" s="996"/>
      <c r="CC73" s="2619" t="s">
        <v>170</v>
      </c>
      <c r="CD73" s="2619"/>
      <c r="CE73" s="1052"/>
      <c r="CF73" s="1053">
        <v>16</v>
      </c>
      <c r="CG73" s="1052" t="s">
        <v>169</v>
      </c>
      <c r="CH73" s="1054" t="s">
        <v>144</v>
      </c>
      <c r="CI73" s="1055">
        <v>20</v>
      </c>
      <c r="CJ73" s="1056" t="s">
        <v>148</v>
      </c>
    </row>
    <row r="74" spans="2:88" ht="17.100000000000001" customHeight="1" x14ac:dyDescent="0.15">
      <c r="B74" s="1003"/>
      <c r="C74" s="862"/>
      <c r="D74" s="862"/>
      <c r="E74" s="862"/>
      <c r="F74" s="862"/>
      <c r="G74" s="862"/>
      <c r="H74" s="862"/>
      <c r="I74" s="862"/>
      <c r="J74" s="861"/>
      <c r="K74" s="860"/>
      <c r="L74" s="996"/>
      <c r="U74" s="1035"/>
      <c r="V74" s="1027"/>
      <c r="X74" s="94"/>
      <c r="Y74" s="1029">
        <v>25</v>
      </c>
      <c r="Z74" s="858"/>
      <c r="AA74" s="93">
        <f t="shared" si="19"/>
        <v>0</v>
      </c>
      <c r="AB74" s="93"/>
      <c r="AC74" s="93"/>
      <c r="AD74" s="93"/>
      <c r="AE74" s="93"/>
      <c r="AF74" s="1029">
        <v>25</v>
      </c>
      <c r="AG74" s="858"/>
      <c r="AH74" s="93">
        <f t="shared" si="20"/>
        <v>0</v>
      </c>
      <c r="AI74" s="93"/>
      <c r="AJ74" s="93"/>
      <c r="AK74" s="1030"/>
      <c r="AL74" s="93"/>
      <c r="AM74" s="1029">
        <v>25</v>
      </c>
      <c r="AN74" s="858"/>
      <c r="AO74" s="93">
        <f t="shared" si="21"/>
        <v>0</v>
      </c>
      <c r="AP74" s="93"/>
      <c r="AQ74" s="1031"/>
      <c r="AR74" s="93"/>
      <c r="AS74" s="93"/>
      <c r="AT74" s="1029">
        <v>25</v>
      </c>
      <c r="AU74" s="858"/>
      <c r="AV74" s="93">
        <f t="shared" si="22"/>
        <v>0</v>
      </c>
      <c r="AW74" s="93"/>
      <c r="AX74" s="93"/>
      <c r="AY74" s="93"/>
      <c r="AZ74" s="93"/>
      <c r="BA74" s="1029">
        <v>25</v>
      </c>
      <c r="BB74" s="858"/>
      <c r="BC74" s="93">
        <f t="shared" si="23"/>
        <v>0</v>
      </c>
      <c r="BF74" s="146"/>
      <c r="BG74" s="1044"/>
      <c r="BH74" s="1044"/>
      <c r="BI74" s="1044"/>
      <c r="BJ74" s="1044"/>
      <c r="BK74" s="1044"/>
      <c r="BL74" s="1044"/>
      <c r="BM74" s="1044"/>
      <c r="BO74" s="1036"/>
      <c r="BP74" s="1003"/>
      <c r="BQ74" s="2521"/>
      <c r="BR74" s="2521"/>
      <c r="BS74" s="2521"/>
      <c r="BT74" s="2521"/>
      <c r="BU74" s="2521"/>
      <c r="BV74" s="2521"/>
      <c r="BW74" s="2521"/>
      <c r="BX74" s="863"/>
      <c r="BY74" s="860"/>
      <c r="BZ74" s="996"/>
      <c r="CC74" s="94"/>
      <c r="CD74" s="94"/>
      <c r="CE74" s="94"/>
      <c r="CF74" s="1050">
        <v>17</v>
      </c>
      <c r="CG74" s="167" t="s">
        <v>169</v>
      </c>
      <c r="CH74" s="1051" t="s">
        <v>144</v>
      </c>
      <c r="CI74" s="1048">
        <v>25</v>
      </c>
      <c r="CJ74" s="1049" t="s">
        <v>148</v>
      </c>
    </row>
    <row r="75" spans="2:88" ht="17.100000000000001" customHeight="1" x14ac:dyDescent="0.15">
      <c r="B75" s="1003"/>
      <c r="C75" s="2529"/>
      <c r="D75" s="2529"/>
      <c r="E75" s="2529"/>
      <c r="F75" s="2529"/>
      <c r="G75" s="2529"/>
      <c r="H75" s="2529"/>
      <c r="I75" s="2529"/>
      <c r="J75" s="863"/>
      <c r="K75" s="860"/>
      <c r="L75" s="996"/>
      <c r="U75" s="1035"/>
      <c r="V75" s="1027"/>
      <c r="X75" s="94"/>
      <c r="Y75" s="1029">
        <v>26</v>
      </c>
      <c r="Z75" s="858"/>
      <c r="AA75" s="93">
        <f t="shared" si="19"/>
        <v>0</v>
      </c>
      <c r="AB75" s="93"/>
      <c r="AC75" s="93"/>
      <c r="AD75" s="93"/>
      <c r="AE75" s="93"/>
      <c r="AF75" s="1029">
        <v>26</v>
      </c>
      <c r="AG75" s="858"/>
      <c r="AH75" s="93">
        <f t="shared" si="20"/>
        <v>0</v>
      </c>
      <c r="AI75" s="93"/>
      <c r="AJ75" s="93"/>
      <c r="AK75" s="1030"/>
      <c r="AL75" s="93"/>
      <c r="AM75" s="1029">
        <v>26</v>
      </c>
      <c r="AN75" s="858"/>
      <c r="AO75" s="93">
        <f t="shared" si="21"/>
        <v>0</v>
      </c>
      <c r="AP75" s="93"/>
      <c r="AQ75" s="1031"/>
      <c r="AR75" s="93"/>
      <c r="AS75" s="93"/>
      <c r="AT75" s="1029">
        <v>26</v>
      </c>
      <c r="AU75" s="858"/>
      <c r="AV75" s="93">
        <f t="shared" si="22"/>
        <v>0</v>
      </c>
      <c r="AW75" s="93"/>
      <c r="AX75" s="93"/>
      <c r="AY75" s="93"/>
      <c r="AZ75" s="93"/>
      <c r="BA75" s="1029">
        <v>26</v>
      </c>
      <c r="BB75" s="858"/>
      <c r="BC75" s="93">
        <f t="shared" si="23"/>
        <v>0</v>
      </c>
      <c r="BF75" s="146"/>
      <c r="BG75" s="1044"/>
      <c r="BH75" s="1044"/>
      <c r="BI75" s="1044"/>
      <c r="BJ75" s="1044"/>
      <c r="BK75" s="1044"/>
      <c r="BL75" s="1044"/>
      <c r="BM75" s="1044"/>
      <c r="BO75" s="1036"/>
      <c r="BP75" s="1003"/>
      <c r="BQ75" s="2521"/>
      <c r="BR75" s="2521"/>
      <c r="BS75" s="2521"/>
      <c r="BT75" s="2521"/>
      <c r="BU75" s="2521"/>
      <c r="BV75" s="2521"/>
      <c r="BW75" s="2521"/>
      <c r="BX75" s="863"/>
      <c r="BY75" s="860"/>
      <c r="BZ75" s="996"/>
      <c r="CC75" s="94"/>
      <c r="CD75" s="94"/>
      <c r="CE75" s="94"/>
      <c r="CF75" s="1050">
        <v>18</v>
      </c>
      <c r="CG75" s="167" t="s">
        <v>169</v>
      </c>
      <c r="CH75" s="1051" t="s">
        <v>144</v>
      </c>
      <c r="CI75" s="1048">
        <v>30</v>
      </c>
      <c r="CJ75" s="1049" t="s">
        <v>148</v>
      </c>
    </row>
    <row r="76" spans="2:88" ht="17.100000000000001" customHeight="1" x14ac:dyDescent="0.15">
      <c r="B76" s="1003"/>
      <c r="C76" s="2529"/>
      <c r="D76" s="2529"/>
      <c r="E76" s="2529"/>
      <c r="F76" s="2529"/>
      <c r="G76" s="2529"/>
      <c r="H76" s="2529"/>
      <c r="I76" s="2529"/>
      <c r="J76" s="863"/>
      <c r="K76" s="860"/>
      <c r="L76" s="996"/>
      <c r="U76" s="1042"/>
      <c r="V76" s="1027"/>
      <c r="X76" s="94"/>
      <c r="Y76" s="1029">
        <v>27</v>
      </c>
      <c r="Z76" s="858"/>
      <c r="AA76" s="93">
        <f t="shared" si="19"/>
        <v>0</v>
      </c>
      <c r="AB76" s="93"/>
      <c r="AC76" s="93"/>
      <c r="AD76" s="93"/>
      <c r="AE76" s="93"/>
      <c r="AF76" s="1029">
        <v>27</v>
      </c>
      <c r="AG76" s="858"/>
      <c r="AH76" s="93">
        <f t="shared" si="20"/>
        <v>0</v>
      </c>
      <c r="AI76" s="93"/>
      <c r="AJ76" s="93"/>
      <c r="AK76" s="1030"/>
      <c r="AL76" s="93"/>
      <c r="AM76" s="1029">
        <v>27</v>
      </c>
      <c r="AN76" s="858"/>
      <c r="AO76" s="93">
        <f t="shared" si="21"/>
        <v>0</v>
      </c>
      <c r="AP76" s="93"/>
      <c r="AQ76" s="1031"/>
      <c r="AR76" s="93"/>
      <c r="AS76" s="93"/>
      <c r="AT76" s="1029">
        <v>27</v>
      </c>
      <c r="AU76" s="858"/>
      <c r="AV76" s="93">
        <f t="shared" si="22"/>
        <v>0</v>
      </c>
      <c r="AW76" s="93"/>
      <c r="AX76" s="93"/>
      <c r="AY76" s="93"/>
      <c r="AZ76" s="93"/>
      <c r="BA76" s="1029">
        <v>27</v>
      </c>
      <c r="BB76" s="858"/>
      <c r="BC76" s="93">
        <f t="shared" si="23"/>
        <v>0</v>
      </c>
      <c r="BF76" s="146"/>
      <c r="BG76" s="94"/>
      <c r="BH76" s="1042"/>
      <c r="BI76" s="1042"/>
      <c r="BJ76" s="1042"/>
      <c r="BK76" s="1042"/>
      <c r="BL76" s="1042"/>
      <c r="BM76" s="94"/>
      <c r="BO76" s="1046"/>
      <c r="BP76" s="1003"/>
      <c r="BQ76" s="2521"/>
      <c r="BR76" s="2521"/>
      <c r="BS76" s="2521"/>
      <c r="BT76" s="2521"/>
      <c r="BU76" s="2521"/>
      <c r="BV76" s="2521"/>
      <c r="BW76" s="2521"/>
      <c r="BX76" s="863"/>
      <c r="BY76" s="860"/>
      <c r="BZ76" s="996"/>
      <c r="CC76" s="94"/>
      <c r="CD76" s="94"/>
      <c r="CE76" s="94"/>
      <c r="CF76" s="1050">
        <v>19</v>
      </c>
      <c r="CG76" s="167" t="s">
        <v>169</v>
      </c>
      <c r="CH76" s="1051" t="s">
        <v>144</v>
      </c>
      <c r="CI76" s="1048">
        <v>35</v>
      </c>
      <c r="CJ76" s="1049" t="s">
        <v>148</v>
      </c>
    </row>
    <row r="77" spans="2:88" ht="17.100000000000001" customHeight="1" x14ac:dyDescent="0.15">
      <c r="B77" s="1003"/>
      <c r="C77" s="2521"/>
      <c r="D77" s="2521"/>
      <c r="E77" s="2521"/>
      <c r="F77" s="2521"/>
      <c r="G77" s="2521"/>
      <c r="H77" s="2521"/>
      <c r="I77" s="2521"/>
      <c r="J77" s="863"/>
      <c r="K77" s="860"/>
      <c r="L77" s="996"/>
      <c r="P77" s="1042"/>
      <c r="Q77" s="1042"/>
      <c r="R77" s="1042"/>
      <c r="S77" s="1042"/>
      <c r="T77" s="1042"/>
      <c r="U77" s="1042"/>
      <c r="V77" s="1027"/>
      <c r="X77" s="94"/>
      <c r="Y77" s="1029">
        <v>28</v>
      </c>
      <c r="Z77" s="858"/>
      <c r="AA77" s="93">
        <f t="shared" si="19"/>
        <v>0</v>
      </c>
      <c r="AB77" s="93"/>
      <c r="AC77" s="93"/>
      <c r="AD77" s="93"/>
      <c r="AE77" s="93"/>
      <c r="AF77" s="1029">
        <v>28</v>
      </c>
      <c r="AG77" s="858"/>
      <c r="AH77" s="93">
        <f t="shared" si="20"/>
        <v>0</v>
      </c>
      <c r="AI77" s="93"/>
      <c r="AJ77" s="93"/>
      <c r="AK77" s="1030"/>
      <c r="AL77" s="93"/>
      <c r="AM77" s="1029">
        <v>28</v>
      </c>
      <c r="AN77" s="858"/>
      <c r="AO77" s="93">
        <f t="shared" si="21"/>
        <v>0</v>
      </c>
      <c r="AP77" s="93"/>
      <c r="AQ77" s="1031"/>
      <c r="AR77" s="93"/>
      <c r="AS77" s="93"/>
      <c r="AT77" s="1029">
        <v>28</v>
      </c>
      <c r="AU77" s="858"/>
      <c r="AV77" s="93">
        <f t="shared" si="22"/>
        <v>0</v>
      </c>
      <c r="AW77" s="93"/>
      <c r="AX77" s="93"/>
      <c r="AY77" s="93"/>
      <c r="AZ77" s="93"/>
      <c r="BA77" s="1029">
        <v>28</v>
      </c>
      <c r="BB77" s="858"/>
      <c r="BC77" s="93">
        <f t="shared" si="23"/>
        <v>0</v>
      </c>
      <c r="BF77" s="146"/>
      <c r="BG77" s="94"/>
      <c r="BH77" s="1042"/>
      <c r="BI77" s="1042"/>
      <c r="BJ77" s="1042"/>
      <c r="BK77" s="1042"/>
      <c r="BL77" s="1042"/>
      <c r="BM77" s="94"/>
      <c r="BO77" s="1036"/>
      <c r="BP77" s="1003"/>
      <c r="BQ77" s="2521"/>
      <c r="BR77" s="2521"/>
      <c r="BS77" s="2521"/>
      <c r="BT77" s="2521"/>
      <c r="BU77" s="2521"/>
      <c r="BV77" s="2521"/>
      <c r="BW77" s="2521"/>
      <c r="BX77" s="863"/>
      <c r="BY77" s="860"/>
      <c r="BZ77" s="996"/>
      <c r="CC77" s="94"/>
      <c r="CD77" s="94"/>
      <c r="CE77" s="94"/>
      <c r="CF77" s="1050">
        <v>20</v>
      </c>
      <c r="CG77" s="167" t="s">
        <v>169</v>
      </c>
      <c r="CH77" s="1051" t="s">
        <v>144</v>
      </c>
      <c r="CI77" s="1048">
        <v>40</v>
      </c>
      <c r="CJ77" s="1049" t="s">
        <v>148</v>
      </c>
    </row>
    <row r="78" spans="2:88" ht="17.100000000000001" customHeight="1" x14ac:dyDescent="0.15">
      <c r="B78" s="1003"/>
      <c r="C78" s="2521"/>
      <c r="D78" s="2521"/>
      <c r="E78" s="2521"/>
      <c r="F78" s="2521"/>
      <c r="G78" s="2521"/>
      <c r="H78" s="2521"/>
      <c r="I78" s="2521"/>
      <c r="J78" s="863"/>
      <c r="K78" s="860"/>
      <c r="L78" s="996"/>
      <c r="P78" s="1042"/>
      <c r="Q78" s="1042"/>
      <c r="R78" s="1042"/>
      <c r="S78" s="1042"/>
      <c r="T78" s="1042"/>
      <c r="U78" s="1042"/>
      <c r="V78" s="1027"/>
      <c r="X78" s="94"/>
      <c r="Y78" s="1029">
        <f>IF(AND(PLANS!$F$3="FEBRUARY",PLANS!$CD$57=0),"",29)</f>
        <v>29</v>
      </c>
      <c r="Z78" s="866"/>
      <c r="AA78" s="93">
        <f t="shared" si="19"/>
        <v>0</v>
      </c>
      <c r="AB78" s="93"/>
      <c r="AC78" s="93"/>
      <c r="AD78" s="93"/>
      <c r="AE78" s="93"/>
      <c r="AF78" s="1029">
        <f>IF(AND(PLANS!$F$3="FEBRUARY",PLANS!$CD$57=0),"",29)</f>
        <v>29</v>
      </c>
      <c r="AG78" s="866"/>
      <c r="AH78" s="93">
        <f t="shared" si="20"/>
        <v>0</v>
      </c>
      <c r="AI78" s="93"/>
      <c r="AJ78" s="93"/>
      <c r="AK78" s="1030"/>
      <c r="AL78" s="93"/>
      <c r="AM78" s="1029">
        <f>IF(AND(PLANS!$F$3="FEBRUARY",PLANS!$CD$57=0),"",29)</f>
        <v>29</v>
      </c>
      <c r="AN78" s="866"/>
      <c r="AO78" s="93">
        <f t="shared" si="21"/>
        <v>0</v>
      </c>
      <c r="AP78" s="93"/>
      <c r="AQ78" s="1031"/>
      <c r="AR78" s="93"/>
      <c r="AS78" s="93"/>
      <c r="AT78" s="1029">
        <f>IF(AND(PLANS!$F$3="FEBRUARY",PLANS!$CD$57=0),"",29)</f>
        <v>29</v>
      </c>
      <c r="AU78" s="866"/>
      <c r="AV78" s="93">
        <f t="shared" si="22"/>
        <v>0</v>
      </c>
      <c r="AW78" s="93"/>
      <c r="AX78" s="93"/>
      <c r="AY78" s="93"/>
      <c r="AZ78" s="93"/>
      <c r="BA78" s="1029">
        <f>IF(AND(PLANS!$F$3="FEBRUARY",PLANS!$CD$57=0),"",29)</f>
        <v>29</v>
      </c>
      <c r="BB78" s="866"/>
      <c r="BC78" s="93">
        <f t="shared" si="23"/>
        <v>0</v>
      </c>
      <c r="BF78" s="146"/>
      <c r="BG78" s="94"/>
      <c r="BH78" s="1042"/>
      <c r="BI78" s="1042"/>
      <c r="BJ78" s="1042"/>
      <c r="BK78" s="1042"/>
      <c r="BL78" s="1042"/>
      <c r="BM78" s="571"/>
      <c r="BO78" s="1036"/>
      <c r="BP78" s="1003"/>
      <c r="BQ78" s="2521"/>
      <c r="BR78" s="2521"/>
      <c r="BS78" s="2521"/>
      <c r="BT78" s="2521"/>
      <c r="BU78" s="2521"/>
      <c r="BV78" s="2521"/>
      <c r="BW78" s="2521"/>
      <c r="BX78" s="863"/>
      <c r="BY78" s="860"/>
      <c r="BZ78" s="996"/>
      <c r="CC78" s="94"/>
      <c r="CD78" s="94"/>
      <c r="CE78" s="94"/>
      <c r="CF78" s="1050">
        <v>21</v>
      </c>
      <c r="CG78" s="167" t="s">
        <v>169</v>
      </c>
      <c r="CH78" s="1051" t="s">
        <v>144</v>
      </c>
      <c r="CI78" s="1048">
        <v>45</v>
      </c>
      <c r="CJ78" s="1049" t="s">
        <v>148</v>
      </c>
    </row>
    <row r="79" spans="2:88" ht="17.100000000000001" customHeight="1" x14ac:dyDescent="0.15">
      <c r="B79" s="1003"/>
      <c r="C79" s="2521"/>
      <c r="D79" s="2521"/>
      <c r="E79" s="2521"/>
      <c r="F79" s="2521"/>
      <c r="G79" s="2521"/>
      <c r="H79" s="2521"/>
      <c r="I79" s="2521"/>
      <c r="J79" s="863"/>
      <c r="K79" s="860"/>
      <c r="L79" s="996"/>
      <c r="P79" s="1057"/>
      <c r="Q79" s="1057"/>
      <c r="R79" s="1057"/>
      <c r="S79" s="1057"/>
      <c r="T79" s="1057"/>
      <c r="U79" s="1057"/>
      <c r="V79" s="1027"/>
      <c r="X79" s="94"/>
      <c r="Y79" s="1029">
        <f>IF(PLANS!$F$3="FEBRUARY","",30)</f>
        <v>30</v>
      </c>
      <c r="Z79" s="866"/>
      <c r="AA79" s="93">
        <f t="shared" si="19"/>
        <v>0</v>
      </c>
      <c r="AB79" s="93"/>
      <c r="AC79" s="93"/>
      <c r="AD79" s="93"/>
      <c r="AE79" s="93"/>
      <c r="AF79" s="1029">
        <f>IF(PLANS!$F$3="FEBRUARY","",30)</f>
        <v>30</v>
      </c>
      <c r="AG79" s="866"/>
      <c r="AH79" s="93">
        <f t="shared" si="20"/>
        <v>0</v>
      </c>
      <c r="AI79" s="93"/>
      <c r="AJ79" s="93"/>
      <c r="AK79" s="1030"/>
      <c r="AL79" s="93"/>
      <c r="AM79" s="1029">
        <f>IF(PLANS!$F$3="FEBRUARY","",30)</f>
        <v>30</v>
      </c>
      <c r="AN79" s="866"/>
      <c r="AO79" s="93">
        <f t="shared" si="21"/>
        <v>0</v>
      </c>
      <c r="AP79" s="93"/>
      <c r="AQ79" s="1031"/>
      <c r="AR79" s="93"/>
      <c r="AS79" s="93"/>
      <c r="AT79" s="1029">
        <f>IF(PLANS!$F$3="FEBRUARY","",30)</f>
        <v>30</v>
      </c>
      <c r="AU79" s="866"/>
      <c r="AV79" s="93">
        <f t="shared" si="22"/>
        <v>0</v>
      </c>
      <c r="AW79" s="93"/>
      <c r="AX79" s="93"/>
      <c r="AY79" s="93"/>
      <c r="AZ79" s="93"/>
      <c r="BA79" s="1029">
        <f>IF(PLANS!$F$3="FEBRUARY","",30)</f>
        <v>30</v>
      </c>
      <c r="BB79" s="866"/>
      <c r="BC79" s="93">
        <f t="shared" si="23"/>
        <v>0</v>
      </c>
      <c r="BF79" s="146"/>
      <c r="BH79" s="1057"/>
      <c r="BI79" s="1057"/>
      <c r="BJ79" s="1057"/>
      <c r="BK79" s="1057"/>
      <c r="BL79" s="1057"/>
      <c r="BO79" s="1036"/>
      <c r="BP79" s="1003"/>
      <c r="BQ79" s="867"/>
      <c r="BR79" s="867"/>
      <c r="BS79" s="867"/>
      <c r="BT79" s="867"/>
      <c r="BU79" s="867"/>
      <c r="BV79" s="867"/>
      <c r="BW79" s="867"/>
      <c r="BX79" s="863"/>
      <c r="BY79" s="860"/>
      <c r="BZ79" s="996"/>
      <c r="CC79" s="94"/>
      <c r="CD79" s="94"/>
      <c r="CE79" s="94"/>
      <c r="CF79" s="1050">
        <v>22</v>
      </c>
      <c r="CG79" s="167" t="s">
        <v>169</v>
      </c>
      <c r="CH79" s="1051" t="s">
        <v>144</v>
      </c>
      <c r="CI79" s="1048">
        <v>50</v>
      </c>
      <c r="CJ79" s="1049" t="s">
        <v>148</v>
      </c>
    </row>
    <row r="80" spans="2:88" ht="17.100000000000001" customHeight="1" x14ac:dyDescent="0.15">
      <c r="B80" s="1003"/>
      <c r="C80" s="2521"/>
      <c r="D80" s="2521"/>
      <c r="E80" s="2521"/>
      <c r="F80" s="2521"/>
      <c r="G80" s="2521"/>
      <c r="H80" s="2521"/>
      <c r="I80" s="2521"/>
      <c r="J80" s="863"/>
      <c r="K80" s="860"/>
      <c r="L80" s="996"/>
      <c r="P80" s="1057"/>
      <c r="Q80" s="1057"/>
      <c r="R80" s="1057"/>
      <c r="S80" s="1057"/>
      <c r="T80" s="1057"/>
      <c r="U80" s="1057"/>
      <c r="V80" s="1027"/>
      <c r="X80" s="94"/>
      <c r="Y80" s="1029">
        <f>IF(OR(PLANS!$F$3="FEBRUARY",PLANS!$F$3="APRIL",PLANS!$F$3="JUNE",PLANS!$F$3="SEPTEMBER",PLANS!$F$3="NOVEMBER"),"",31)</f>
        <v>31</v>
      </c>
      <c r="Z80" s="866"/>
      <c r="AA80" s="93">
        <f t="shared" si="19"/>
        <v>0</v>
      </c>
      <c r="AB80" s="93"/>
      <c r="AC80" s="93"/>
      <c r="AD80" s="93"/>
      <c r="AE80" s="93"/>
      <c r="AF80" s="1029">
        <f>IF(OR(PLANS!$F$3="FEBRUARY",PLANS!$F$3="APRIL",PLANS!$F$3="JUNE",PLANS!$F$3="SEPTEMBER",PLANS!$F$3="NOVEMBER"),"",31)</f>
        <v>31</v>
      </c>
      <c r="AG80" s="866"/>
      <c r="AH80" s="93">
        <f t="shared" si="20"/>
        <v>0</v>
      </c>
      <c r="AI80" s="93"/>
      <c r="AJ80" s="93"/>
      <c r="AK80" s="1030"/>
      <c r="AL80" s="93"/>
      <c r="AM80" s="1029">
        <f>IF(OR(PLANS!$F$3="FEBRUARY",PLANS!$F$3="APRIL",PLANS!$F$3="JUNE",PLANS!$F$3="SEPTEMBER",PLANS!$F$3="NOVEMBER"),"",31)</f>
        <v>31</v>
      </c>
      <c r="AN80" s="866"/>
      <c r="AO80" s="93">
        <f t="shared" si="21"/>
        <v>0</v>
      </c>
      <c r="AP80" s="93"/>
      <c r="AQ80" s="1031"/>
      <c r="AR80" s="93"/>
      <c r="AS80" s="93"/>
      <c r="AT80" s="1029">
        <f>IF(OR(PLANS!$F$3="FEBRUARY",PLANS!$F$3="APRIL",PLANS!$F$3="JUNE",PLANS!$F$3="SEPTEMBER",PLANS!$F$3="NOVEMBER"),"",31)</f>
        <v>31</v>
      </c>
      <c r="AU80" s="866"/>
      <c r="AV80" s="93">
        <f t="shared" si="22"/>
        <v>0</v>
      </c>
      <c r="AW80" s="93"/>
      <c r="AX80" s="93"/>
      <c r="AY80" s="93"/>
      <c r="AZ80" s="93"/>
      <c r="BA80" s="1029">
        <f>IF(OR(PLANS!$F$3="FEBRUARY",PLANS!$F$3="APRIL",PLANS!$F$3="JUNE",PLANS!$F$3="SEPTEMBER",PLANS!$F$3="NOVEMBER"),"",31)</f>
        <v>31</v>
      </c>
      <c r="BB80" s="866"/>
      <c r="BC80" s="93">
        <f t="shared" si="23"/>
        <v>0</v>
      </c>
      <c r="BF80" s="146"/>
      <c r="BH80" s="1057"/>
      <c r="BI80" s="1057"/>
      <c r="BJ80" s="1057"/>
      <c r="BK80" s="1057"/>
      <c r="BL80" s="1057"/>
      <c r="BO80" s="1036"/>
      <c r="BP80" s="1003"/>
      <c r="BQ80" s="2522"/>
      <c r="BR80" s="2522"/>
      <c r="BS80" s="867"/>
      <c r="BT80" s="867"/>
      <c r="BU80" s="867"/>
      <c r="BV80" s="867"/>
      <c r="BW80" s="867"/>
      <c r="BX80" s="863"/>
      <c r="BY80" s="860"/>
      <c r="BZ80" s="996"/>
      <c r="CC80" s="94"/>
      <c r="CD80" s="94"/>
      <c r="CE80" s="94"/>
      <c r="CF80" s="1050">
        <v>23</v>
      </c>
      <c r="CG80" s="167" t="s">
        <v>169</v>
      </c>
      <c r="CH80" s="1051" t="s">
        <v>144</v>
      </c>
      <c r="CI80" s="1048">
        <v>55</v>
      </c>
      <c r="CJ80" s="1049" t="s">
        <v>148</v>
      </c>
    </row>
    <row r="81" spans="2:88" ht="17.100000000000001" customHeight="1" x14ac:dyDescent="0.15">
      <c r="B81" s="1003"/>
      <c r="C81" s="2521"/>
      <c r="D81" s="2521"/>
      <c r="E81" s="2521"/>
      <c r="F81" s="2521"/>
      <c r="G81" s="2521"/>
      <c r="H81" s="2521"/>
      <c r="I81" s="2521"/>
      <c r="J81" s="863"/>
      <c r="K81" s="860"/>
      <c r="L81" s="996"/>
      <c r="O81" s="93"/>
      <c r="P81" s="1057"/>
      <c r="Q81" s="1057"/>
      <c r="R81" s="1057"/>
      <c r="S81" s="1057"/>
      <c r="T81" s="1057"/>
      <c r="U81" s="1057"/>
      <c r="V81" s="31"/>
      <c r="W81" s="32"/>
      <c r="X81" s="32"/>
      <c r="Y81" s="1058"/>
      <c r="Z81" s="1058"/>
      <c r="AA81" s="1058"/>
      <c r="AB81" s="1058"/>
      <c r="AC81" s="1058"/>
      <c r="AD81" s="1058"/>
      <c r="AE81" s="1058"/>
      <c r="AF81" s="1058"/>
      <c r="AG81" s="1058"/>
      <c r="AH81" s="1058"/>
      <c r="AI81" s="1058"/>
      <c r="AJ81" s="1058"/>
      <c r="AK81" s="1058"/>
      <c r="AL81" s="1058"/>
      <c r="AM81" s="1058"/>
      <c r="AN81" s="1058"/>
      <c r="AO81" s="1058"/>
      <c r="AP81" s="1058"/>
      <c r="AQ81" s="1058"/>
      <c r="AR81" s="1058"/>
      <c r="AS81" s="1058"/>
      <c r="AT81" s="1058"/>
      <c r="AU81" s="1058"/>
      <c r="AV81" s="1058"/>
      <c r="AW81" s="1058"/>
      <c r="AX81" s="1058"/>
      <c r="AY81" s="1058"/>
      <c r="AZ81" s="1058"/>
      <c r="BA81" s="1058"/>
      <c r="BB81" s="32"/>
      <c r="BC81" s="32"/>
      <c r="BD81" s="32"/>
      <c r="BE81" s="32"/>
      <c r="BF81" s="33"/>
      <c r="BH81" s="1057"/>
      <c r="BI81" s="1057"/>
      <c r="BJ81" s="1057"/>
      <c r="BK81" s="1057"/>
      <c r="BL81" s="1057"/>
      <c r="BM81" s="1057"/>
      <c r="BO81" s="1036"/>
      <c r="BP81" s="1003"/>
      <c r="BQ81" s="2521"/>
      <c r="BR81" s="2521"/>
      <c r="BS81" s="2521"/>
      <c r="BT81" s="2521"/>
      <c r="BU81" s="2521"/>
      <c r="BV81" s="2521"/>
      <c r="BW81" s="2521"/>
      <c r="BX81" s="863"/>
      <c r="BY81" s="860"/>
      <c r="BZ81" s="996"/>
      <c r="CC81" s="1053">
        <v>1</v>
      </c>
      <c r="CD81" s="1052" t="s">
        <v>171</v>
      </c>
      <c r="CE81" s="1052"/>
      <c r="CF81" s="1053">
        <v>24</v>
      </c>
      <c r="CG81" s="1052" t="s">
        <v>169</v>
      </c>
      <c r="CH81" s="1054" t="s">
        <v>144</v>
      </c>
      <c r="CI81" s="1055">
        <v>60</v>
      </c>
      <c r="CJ81" s="1056" t="s">
        <v>148</v>
      </c>
    </row>
    <row r="82" spans="2:88" ht="17.100000000000001" customHeight="1" x14ac:dyDescent="0.15">
      <c r="B82" s="1003"/>
      <c r="C82" s="2521"/>
      <c r="D82" s="2521"/>
      <c r="E82" s="2521"/>
      <c r="F82" s="2521"/>
      <c r="G82" s="2521"/>
      <c r="H82" s="2521"/>
      <c r="I82" s="2521"/>
      <c r="J82" s="863"/>
      <c r="K82" s="860"/>
      <c r="L82" s="996"/>
      <c r="O82" s="93"/>
      <c r="P82" s="1057"/>
      <c r="Q82" s="1057"/>
      <c r="R82" s="1057"/>
      <c r="S82" s="1057"/>
      <c r="T82" s="1057"/>
      <c r="U82" s="1057"/>
      <c r="BH82" s="1057"/>
      <c r="BI82" s="1057"/>
      <c r="BJ82" s="1057"/>
      <c r="BK82" s="1057"/>
      <c r="BL82" s="1057"/>
      <c r="BO82" s="1036"/>
      <c r="BP82" s="1003"/>
      <c r="BQ82" s="2521"/>
      <c r="BR82" s="2521"/>
      <c r="BS82" s="2521"/>
      <c r="BT82" s="2521"/>
      <c r="BU82" s="2521"/>
      <c r="BV82" s="2521"/>
      <c r="BW82" s="2521"/>
      <c r="BX82" s="863"/>
      <c r="BY82" s="860"/>
      <c r="BZ82" s="996"/>
      <c r="CC82" s="963"/>
      <c r="CD82" s="168"/>
      <c r="CE82" s="94"/>
      <c r="CF82" s="1050">
        <v>36</v>
      </c>
      <c r="CG82" s="167" t="s">
        <v>169</v>
      </c>
      <c r="CH82" s="1051" t="s">
        <v>144</v>
      </c>
      <c r="CI82" s="1048">
        <v>90</v>
      </c>
      <c r="CJ82" s="1049" t="s">
        <v>148</v>
      </c>
    </row>
    <row r="83" spans="2:88" ht="17.100000000000001" customHeight="1" x14ac:dyDescent="0.15">
      <c r="B83" s="1003"/>
      <c r="C83" s="2521"/>
      <c r="D83" s="2521"/>
      <c r="E83" s="2521"/>
      <c r="F83" s="2521"/>
      <c r="G83" s="2521"/>
      <c r="H83" s="2521"/>
      <c r="I83" s="2521"/>
      <c r="J83" s="863"/>
      <c r="K83" s="860"/>
      <c r="L83" s="996"/>
      <c r="BO83" s="1036"/>
      <c r="BP83" s="1003"/>
      <c r="BQ83" s="2521"/>
      <c r="BR83" s="2521"/>
      <c r="BS83" s="2521"/>
      <c r="BT83" s="2521"/>
      <c r="BU83" s="2521"/>
      <c r="BV83" s="2521"/>
      <c r="BW83" s="2521"/>
      <c r="BX83" s="863"/>
      <c r="BY83" s="860"/>
      <c r="BZ83" s="996"/>
      <c r="CC83" s="1053">
        <v>2</v>
      </c>
      <c r="CD83" s="1052" t="s">
        <v>165</v>
      </c>
      <c r="CE83" s="1052"/>
      <c r="CF83" s="1053">
        <v>48</v>
      </c>
      <c r="CG83" s="1052" t="s">
        <v>169</v>
      </c>
      <c r="CH83" s="1054" t="s">
        <v>144</v>
      </c>
      <c r="CI83" s="1055">
        <v>120</v>
      </c>
      <c r="CJ83" s="1056" t="s">
        <v>148</v>
      </c>
    </row>
    <row r="84" spans="2:88" ht="16.899999999999999" customHeight="1" x14ac:dyDescent="0.15">
      <c r="B84" s="1003"/>
      <c r="C84" s="2521"/>
      <c r="D84" s="2521"/>
      <c r="E84" s="2521"/>
      <c r="F84" s="2521"/>
      <c r="G84" s="2521"/>
      <c r="H84" s="2521"/>
      <c r="I84" s="2521"/>
      <c r="J84" s="863"/>
      <c r="K84" s="860"/>
      <c r="L84" s="996"/>
      <c r="BP84" s="1003"/>
      <c r="BQ84" s="2521"/>
      <c r="BR84" s="2521"/>
      <c r="BS84" s="2521"/>
      <c r="BT84" s="2521"/>
      <c r="BU84" s="2521"/>
      <c r="BV84" s="2521"/>
      <c r="BW84" s="2521"/>
      <c r="BX84" s="863"/>
      <c r="BY84" s="860"/>
      <c r="BZ84" s="996"/>
      <c r="CC84" s="963"/>
      <c r="CD84" s="168"/>
      <c r="CE84" s="94"/>
      <c r="CF84" s="1050">
        <v>60</v>
      </c>
      <c r="CG84" s="167" t="s">
        <v>169</v>
      </c>
      <c r="CH84" s="1051" t="s">
        <v>144</v>
      </c>
      <c r="CI84" s="1048">
        <v>150</v>
      </c>
      <c r="CJ84" s="1049" t="s">
        <v>148</v>
      </c>
    </row>
    <row r="85" spans="2:88" ht="17.100000000000001" customHeight="1" x14ac:dyDescent="0.15">
      <c r="B85" s="1003"/>
      <c r="C85" s="2521"/>
      <c r="D85" s="2521"/>
      <c r="E85" s="2521"/>
      <c r="F85" s="2521"/>
      <c r="G85" s="2521"/>
      <c r="H85" s="2521"/>
      <c r="I85" s="2521"/>
      <c r="J85" s="863"/>
      <c r="K85" s="860"/>
      <c r="L85" s="996"/>
      <c r="O85" s="1034"/>
      <c r="BP85" s="1003"/>
      <c r="BQ85" s="2521"/>
      <c r="BR85" s="2521"/>
      <c r="BS85" s="2521"/>
      <c r="BT85" s="2521"/>
      <c r="BU85" s="2521"/>
      <c r="BV85" s="2521"/>
      <c r="BW85" s="2521"/>
      <c r="BX85" s="863"/>
      <c r="BY85" s="860"/>
      <c r="BZ85" s="996"/>
      <c r="CC85" s="1053">
        <v>3</v>
      </c>
      <c r="CD85" s="1052" t="s">
        <v>165</v>
      </c>
      <c r="CE85" s="1052"/>
      <c r="CF85" s="1053">
        <v>72</v>
      </c>
      <c r="CG85" s="1052" t="s">
        <v>169</v>
      </c>
      <c r="CH85" s="1054" t="s">
        <v>144</v>
      </c>
      <c r="CI85" s="1055">
        <v>180</v>
      </c>
      <c r="CJ85" s="1056" t="s">
        <v>148</v>
      </c>
    </row>
    <row r="86" spans="2:88" ht="17.100000000000001" customHeight="1" x14ac:dyDescent="0.15">
      <c r="B86" s="1003"/>
      <c r="C86" s="2521"/>
      <c r="D86" s="2521"/>
      <c r="E86" s="2521"/>
      <c r="F86" s="2521"/>
      <c r="G86" s="2521"/>
      <c r="H86" s="2521"/>
      <c r="I86" s="2521"/>
      <c r="J86" s="863"/>
      <c r="K86" s="860"/>
      <c r="L86" s="996"/>
      <c r="O86" s="1034"/>
      <c r="BP86" s="1003"/>
      <c r="BQ86" s="2521"/>
      <c r="BR86" s="2521"/>
      <c r="BS86" s="2521"/>
      <c r="BT86" s="2521"/>
      <c r="BU86" s="2521"/>
      <c r="BV86" s="2521"/>
      <c r="BW86" s="2521"/>
      <c r="BX86" s="863"/>
      <c r="BY86" s="860"/>
      <c r="BZ86" s="996"/>
      <c r="CC86" s="963"/>
      <c r="CD86" s="168"/>
      <c r="CE86" s="94"/>
      <c r="CF86" s="1050">
        <v>84</v>
      </c>
      <c r="CG86" s="167" t="s">
        <v>169</v>
      </c>
      <c r="CH86" s="1051" t="s">
        <v>144</v>
      </c>
      <c r="CI86" s="1048">
        <v>210</v>
      </c>
      <c r="CJ86" s="1049" t="s">
        <v>148</v>
      </c>
    </row>
    <row r="87" spans="2:88" ht="17.100000000000001" customHeight="1" x14ac:dyDescent="0.15">
      <c r="B87" s="1003"/>
      <c r="C87" s="2521"/>
      <c r="D87" s="2521"/>
      <c r="E87" s="2521"/>
      <c r="F87" s="2521"/>
      <c r="G87" s="2521"/>
      <c r="H87" s="2521"/>
      <c r="I87" s="2521"/>
      <c r="J87" s="863"/>
      <c r="K87" s="860"/>
      <c r="L87" s="996"/>
      <c r="O87" s="1034"/>
      <c r="BP87" s="1003"/>
      <c r="BQ87" s="2521"/>
      <c r="BR87" s="2521"/>
      <c r="BS87" s="2521"/>
      <c r="BT87" s="2521"/>
      <c r="BU87" s="2521"/>
      <c r="BV87" s="2521"/>
      <c r="BW87" s="2521"/>
      <c r="BX87" s="863"/>
      <c r="BY87" s="860"/>
      <c r="BZ87" s="996"/>
      <c r="CC87" s="1053">
        <v>4</v>
      </c>
      <c r="CD87" s="1052" t="s">
        <v>165</v>
      </c>
      <c r="CE87" s="1052"/>
      <c r="CF87" s="1053">
        <v>96</v>
      </c>
      <c r="CG87" s="1052" t="s">
        <v>169</v>
      </c>
      <c r="CH87" s="1054" t="s">
        <v>144</v>
      </c>
      <c r="CI87" s="1055">
        <v>240</v>
      </c>
      <c r="CJ87" s="1056" t="s">
        <v>148</v>
      </c>
    </row>
    <row r="88" spans="2:88" ht="17.100000000000001" customHeight="1" x14ac:dyDescent="0.15">
      <c r="B88" s="1003"/>
      <c r="C88" s="2521"/>
      <c r="D88" s="2521"/>
      <c r="E88" s="2521"/>
      <c r="F88" s="2521"/>
      <c r="G88" s="2521"/>
      <c r="H88" s="2521"/>
      <c r="I88" s="2521"/>
      <c r="J88" s="863"/>
      <c r="K88" s="860"/>
      <c r="L88" s="996"/>
      <c r="BP88" s="1003"/>
      <c r="BQ88" s="2529"/>
      <c r="BR88" s="2529"/>
      <c r="BS88" s="2529"/>
      <c r="BT88" s="2529"/>
      <c r="BU88" s="2529"/>
      <c r="BV88" s="2529"/>
      <c r="BW88" s="2529"/>
      <c r="BX88" s="863"/>
      <c r="BY88" s="860"/>
      <c r="BZ88" s="996"/>
      <c r="CC88" s="963"/>
      <c r="CD88" s="168"/>
      <c r="CE88" s="94"/>
      <c r="CF88" s="1050">
        <v>108</v>
      </c>
      <c r="CG88" s="167" t="s">
        <v>169</v>
      </c>
      <c r="CH88" s="1051" t="s">
        <v>144</v>
      </c>
      <c r="CI88" s="1048">
        <v>270</v>
      </c>
      <c r="CJ88" s="1049" t="s">
        <v>148</v>
      </c>
    </row>
    <row r="89" spans="2:88" ht="17.100000000000001" customHeight="1" x14ac:dyDescent="0.15">
      <c r="B89" s="1003"/>
      <c r="C89" s="2521"/>
      <c r="D89" s="2521"/>
      <c r="E89" s="2521"/>
      <c r="F89" s="2521"/>
      <c r="G89" s="2521"/>
      <c r="H89" s="2521"/>
      <c r="I89" s="2521"/>
      <c r="J89" s="863"/>
      <c r="K89" s="860"/>
      <c r="L89" s="996"/>
      <c r="BP89" s="1003"/>
      <c r="BQ89" s="2521"/>
      <c r="BR89" s="2521"/>
      <c r="BS89" s="2521"/>
      <c r="BT89" s="2521"/>
      <c r="BU89" s="2521"/>
      <c r="BV89" s="2521"/>
      <c r="BW89" s="2521"/>
      <c r="BX89" s="863"/>
      <c r="BY89" s="860"/>
      <c r="BZ89" s="996"/>
      <c r="CC89" s="1053">
        <v>5</v>
      </c>
      <c r="CD89" s="1052" t="s">
        <v>165</v>
      </c>
      <c r="CE89" s="1052"/>
      <c r="CF89" s="1053">
        <v>120</v>
      </c>
      <c r="CG89" s="1052" t="s">
        <v>169</v>
      </c>
      <c r="CH89" s="1054" t="s">
        <v>144</v>
      </c>
      <c r="CI89" s="1055">
        <v>300</v>
      </c>
      <c r="CJ89" s="1056" t="s">
        <v>148</v>
      </c>
    </row>
    <row r="90" spans="2:88" ht="17.100000000000001" customHeight="1" x14ac:dyDescent="0.15">
      <c r="B90" s="1003"/>
      <c r="C90" s="2521"/>
      <c r="D90" s="2521"/>
      <c r="E90" s="2521"/>
      <c r="F90" s="2521"/>
      <c r="G90" s="2521"/>
      <c r="H90" s="2521"/>
      <c r="I90" s="2521"/>
      <c r="J90" s="863"/>
      <c r="K90" s="860"/>
      <c r="L90" s="996"/>
      <c r="BP90" s="1003"/>
      <c r="BQ90" s="2521"/>
      <c r="BR90" s="2521"/>
      <c r="BS90" s="2521"/>
      <c r="BT90" s="2521"/>
      <c r="BU90" s="2521"/>
      <c r="BV90" s="2521"/>
      <c r="BW90" s="2521"/>
      <c r="BX90" s="863"/>
      <c r="BY90" s="860"/>
      <c r="BZ90" s="996"/>
      <c r="CC90" s="963"/>
      <c r="CD90" s="168"/>
      <c r="CE90" s="94"/>
      <c r="CF90" s="1050">
        <v>132</v>
      </c>
      <c r="CG90" s="167" t="s">
        <v>169</v>
      </c>
      <c r="CH90" s="1051" t="s">
        <v>144</v>
      </c>
      <c r="CI90" s="1048">
        <v>330</v>
      </c>
      <c r="CJ90" s="1049" t="s">
        <v>148</v>
      </c>
    </row>
    <row r="91" spans="2:88" ht="17.100000000000001" customHeight="1" x14ac:dyDescent="0.15">
      <c r="B91" s="1003"/>
      <c r="C91" s="2521"/>
      <c r="D91" s="2521"/>
      <c r="E91" s="2521"/>
      <c r="F91" s="2521"/>
      <c r="G91" s="2521"/>
      <c r="H91" s="2521"/>
      <c r="I91" s="2521"/>
      <c r="J91" s="863"/>
      <c r="K91" s="860"/>
      <c r="L91" s="996"/>
      <c r="BP91" s="1003"/>
      <c r="BQ91" s="2521"/>
      <c r="BR91" s="2521"/>
      <c r="BS91" s="2521"/>
      <c r="BT91" s="2521"/>
      <c r="BU91" s="2521"/>
      <c r="BV91" s="2521"/>
      <c r="BW91" s="2521"/>
      <c r="BX91" s="863"/>
      <c r="BY91" s="860"/>
      <c r="BZ91" s="996"/>
      <c r="CC91" s="1053">
        <v>6</v>
      </c>
      <c r="CD91" s="1052" t="s">
        <v>165</v>
      </c>
      <c r="CE91" s="1052"/>
      <c r="CF91" s="1053">
        <v>144</v>
      </c>
      <c r="CG91" s="1052" t="s">
        <v>169</v>
      </c>
      <c r="CH91" s="1054" t="s">
        <v>144</v>
      </c>
      <c r="CI91" s="1055">
        <v>360</v>
      </c>
      <c r="CJ91" s="1056" t="s">
        <v>148</v>
      </c>
    </row>
    <row r="92" spans="2:88" ht="17.100000000000001" customHeight="1" x14ac:dyDescent="0.15">
      <c r="B92" s="1003"/>
      <c r="C92" s="2521"/>
      <c r="D92" s="2521"/>
      <c r="E92" s="2521"/>
      <c r="F92" s="2521"/>
      <c r="G92" s="2521"/>
      <c r="H92" s="2521"/>
      <c r="I92" s="2521"/>
      <c r="J92" s="863"/>
      <c r="K92" s="860"/>
      <c r="L92" s="996"/>
      <c r="BP92" s="1003"/>
      <c r="BQ92" s="867"/>
      <c r="BR92" s="867"/>
      <c r="BS92" s="867"/>
      <c r="BT92" s="867"/>
      <c r="BU92" s="867"/>
      <c r="BV92" s="867"/>
      <c r="BW92" s="867"/>
      <c r="BX92" s="863"/>
      <c r="BY92" s="860"/>
      <c r="BZ92" s="996"/>
      <c r="CC92" s="963"/>
      <c r="CD92" s="168"/>
      <c r="CE92" s="94"/>
      <c r="CF92" s="1050">
        <v>156</v>
      </c>
      <c r="CG92" s="167" t="s">
        <v>169</v>
      </c>
      <c r="CH92" s="1051" t="s">
        <v>144</v>
      </c>
      <c r="CI92" s="1048">
        <v>390</v>
      </c>
      <c r="CJ92" s="1049" t="s">
        <v>148</v>
      </c>
    </row>
    <row r="93" spans="2:88" ht="17.100000000000001" customHeight="1" x14ac:dyDescent="0.15">
      <c r="B93" s="1003"/>
      <c r="C93" s="2521"/>
      <c r="D93" s="2521"/>
      <c r="E93" s="2521"/>
      <c r="F93" s="2521"/>
      <c r="G93" s="2521"/>
      <c r="H93" s="2521"/>
      <c r="I93" s="2521"/>
      <c r="J93" s="863"/>
      <c r="K93" s="860"/>
      <c r="L93" s="996"/>
      <c r="BP93" s="1003"/>
      <c r="BQ93" s="2522"/>
      <c r="BR93" s="2522"/>
      <c r="BS93" s="867"/>
      <c r="BT93" s="867"/>
      <c r="BU93" s="867"/>
      <c r="BV93" s="867"/>
      <c r="BW93" s="867"/>
      <c r="BX93" s="863"/>
      <c r="BY93" s="860"/>
      <c r="BZ93" s="996"/>
      <c r="CC93" s="1053">
        <v>7</v>
      </c>
      <c r="CD93" s="1052" t="s">
        <v>165</v>
      </c>
      <c r="CE93" s="1052"/>
      <c r="CF93" s="1053">
        <v>168</v>
      </c>
      <c r="CG93" s="1052" t="s">
        <v>169</v>
      </c>
      <c r="CH93" s="1054" t="s">
        <v>144</v>
      </c>
      <c r="CI93" s="1055">
        <v>420</v>
      </c>
      <c r="CJ93" s="1056" t="s">
        <v>148</v>
      </c>
    </row>
    <row r="94" spans="2:88" ht="17.100000000000001" customHeight="1" x14ac:dyDescent="0.15">
      <c r="B94" s="1003"/>
      <c r="C94" s="2521"/>
      <c r="D94" s="2521"/>
      <c r="E94" s="2521"/>
      <c r="F94" s="2521"/>
      <c r="G94" s="2521"/>
      <c r="H94" s="2521"/>
      <c r="I94" s="2521"/>
      <c r="J94" s="863"/>
      <c r="K94" s="860"/>
      <c r="L94" s="996"/>
      <c r="BP94" s="1003"/>
      <c r="BQ94" s="2521"/>
      <c r="BR94" s="2521"/>
      <c r="BS94" s="2521"/>
      <c r="BT94" s="2521"/>
      <c r="BU94" s="2521"/>
      <c r="BV94" s="2521"/>
      <c r="BW94" s="2521"/>
      <c r="BX94" s="863"/>
      <c r="BY94" s="860"/>
      <c r="BZ94" s="996"/>
    </row>
    <row r="95" spans="2:88" ht="17.100000000000001" customHeight="1" x14ac:dyDescent="0.15">
      <c r="B95" s="1003"/>
      <c r="C95" s="2521"/>
      <c r="D95" s="2521"/>
      <c r="E95" s="2521"/>
      <c r="F95" s="2521"/>
      <c r="G95" s="2521"/>
      <c r="H95" s="2521"/>
      <c r="I95" s="2521"/>
      <c r="J95" s="863"/>
      <c r="K95" s="860"/>
      <c r="L95" s="996"/>
      <c r="BP95" s="1003"/>
      <c r="BQ95" s="2521"/>
      <c r="BR95" s="2521"/>
      <c r="BS95" s="2521"/>
      <c r="BT95" s="2521"/>
      <c r="BU95" s="2521"/>
      <c r="BV95" s="2521"/>
      <c r="BW95" s="2521"/>
      <c r="BX95" s="863"/>
      <c r="BY95" s="860"/>
      <c r="BZ95" s="996"/>
      <c r="CB95" s="147"/>
      <c r="CC95" s="148"/>
      <c r="CE95" s="1059"/>
      <c r="CF95" s="1060"/>
      <c r="CG95" s="1061"/>
      <c r="CH95" s="1001"/>
      <c r="CI95" s="1062"/>
    </row>
    <row r="96" spans="2:88" ht="17.100000000000001" customHeight="1" x14ac:dyDescent="0.15">
      <c r="B96" s="1003"/>
      <c r="C96" s="2521"/>
      <c r="D96" s="2521"/>
      <c r="E96" s="2521"/>
      <c r="F96" s="2521"/>
      <c r="G96" s="2521"/>
      <c r="H96" s="2521"/>
      <c r="I96" s="2521"/>
      <c r="J96" s="863"/>
      <c r="K96" s="860"/>
      <c r="L96" s="996"/>
      <c r="BP96" s="1003"/>
      <c r="BQ96" s="2521"/>
      <c r="BR96" s="2521"/>
      <c r="BS96" s="2521"/>
      <c r="BT96" s="2521"/>
      <c r="BU96" s="2521"/>
      <c r="BV96" s="2521"/>
      <c r="BW96" s="2521"/>
      <c r="BX96" s="863"/>
      <c r="BY96" s="860"/>
      <c r="BZ96" s="996"/>
      <c r="CE96" s="1059"/>
      <c r="CF96" s="1060"/>
      <c r="CG96" s="1061"/>
      <c r="CH96" s="1001"/>
      <c r="CI96" s="1062"/>
    </row>
    <row r="97" spans="2:87" ht="17.100000000000001" customHeight="1" x14ac:dyDescent="0.15">
      <c r="B97" s="1003"/>
      <c r="C97" s="2521"/>
      <c r="D97" s="2521"/>
      <c r="E97" s="2521"/>
      <c r="F97" s="2521"/>
      <c r="G97" s="2521"/>
      <c r="H97" s="2521"/>
      <c r="I97" s="2521"/>
      <c r="J97" s="863"/>
      <c r="K97" s="860"/>
      <c r="L97" s="996"/>
      <c r="BP97" s="1003"/>
      <c r="BQ97" s="2521"/>
      <c r="BR97" s="2521"/>
      <c r="BS97" s="2521"/>
      <c r="BT97" s="2521"/>
      <c r="BU97" s="2521"/>
      <c r="BV97" s="2521"/>
      <c r="BW97" s="2521"/>
      <c r="BX97" s="863"/>
      <c r="BY97" s="860"/>
      <c r="BZ97" s="996"/>
      <c r="CE97" s="1059"/>
      <c r="CF97" s="1060"/>
      <c r="CG97" s="1061"/>
      <c r="CH97" s="1001"/>
      <c r="CI97" s="1062"/>
    </row>
    <row r="98" spans="2:87" ht="17.100000000000001" customHeight="1" x14ac:dyDescent="0.15">
      <c r="B98" s="1003"/>
      <c r="C98" s="2521"/>
      <c r="D98" s="2521"/>
      <c r="E98" s="2521"/>
      <c r="F98" s="2521"/>
      <c r="G98" s="2521"/>
      <c r="H98" s="2521"/>
      <c r="I98" s="2521"/>
      <c r="J98" s="863"/>
      <c r="K98" s="860"/>
      <c r="L98" s="996"/>
      <c r="BP98" s="1003"/>
      <c r="BQ98" s="2521"/>
      <c r="BR98" s="2521"/>
      <c r="BS98" s="2521"/>
      <c r="BT98" s="2521"/>
      <c r="BU98" s="2521"/>
      <c r="BV98" s="2521"/>
      <c r="BW98" s="2521"/>
      <c r="BX98" s="863"/>
      <c r="BY98" s="860"/>
      <c r="BZ98" s="996"/>
      <c r="CE98" s="1059"/>
      <c r="CF98" s="1060"/>
      <c r="CG98" s="1061"/>
      <c r="CH98" s="1001"/>
      <c r="CI98" s="1062"/>
    </row>
    <row r="99" spans="2:87" ht="17.100000000000001" customHeight="1" x14ac:dyDescent="0.15">
      <c r="B99" s="1003"/>
      <c r="C99" s="2521"/>
      <c r="D99" s="2521"/>
      <c r="E99" s="2521"/>
      <c r="F99" s="2521"/>
      <c r="G99" s="2521"/>
      <c r="H99" s="2521"/>
      <c r="I99" s="2521"/>
      <c r="J99" s="863"/>
      <c r="K99" s="860"/>
      <c r="L99" s="996"/>
      <c r="BP99" s="1003"/>
      <c r="BQ99" s="2521"/>
      <c r="BR99" s="2521"/>
      <c r="BS99" s="2521"/>
      <c r="BT99" s="2521"/>
      <c r="BU99" s="2521"/>
      <c r="BV99" s="2521"/>
      <c r="BW99" s="2521"/>
      <c r="BX99" s="863"/>
      <c r="BY99" s="860"/>
      <c r="BZ99" s="996"/>
      <c r="CE99" s="1059"/>
      <c r="CF99" s="1060"/>
      <c r="CG99" s="1061"/>
      <c r="CH99" s="1001"/>
      <c r="CI99" s="1062"/>
    </row>
    <row r="100" spans="2:87" ht="17.100000000000001" customHeight="1" x14ac:dyDescent="0.15">
      <c r="B100" s="1003"/>
      <c r="C100" s="2521"/>
      <c r="D100" s="2521"/>
      <c r="E100" s="2521"/>
      <c r="F100" s="2521"/>
      <c r="G100" s="2521"/>
      <c r="H100" s="2521"/>
      <c r="I100" s="2521"/>
      <c r="J100" s="863"/>
      <c r="K100" s="860"/>
      <c r="L100" s="996"/>
      <c r="BP100" s="1003"/>
      <c r="BQ100" s="2521"/>
      <c r="BR100" s="2521"/>
      <c r="BS100" s="2521"/>
      <c r="BT100" s="2521"/>
      <c r="BU100" s="2521"/>
      <c r="BV100" s="2521"/>
      <c r="BW100" s="2521"/>
      <c r="BX100" s="863"/>
      <c r="BY100" s="860"/>
      <c r="BZ100" s="996"/>
      <c r="CE100" s="1059"/>
      <c r="CF100" s="1060"/>
      <c r="CG100" s="1061"/>
      <c r="CH100" s="1001"/>
      <c r="CI100" s="1062"/>
    </row>
    <row r="101" spans="2:87" ht="17.100000000000001" customHeight="1" x14ac:dyDescent="0.15">
      <c r="B101" s="1003"/>
      <c r="C101" s="2521"/>
      <c r="D101" s="2521"/>
      <c r="E101" s="2521"/>
      <c r="F101" s="2521"/>
      <c r="G101" s="2521"/>
      <c r="H101" s="2521"/>
      <c r="I101" s="2521"/>
      <c r="J101" s="863"/>
      <c r="K101" s="860"/>
      <c r="L101" s="996"/>
      <c r="BP101" s="1003"/>
      <c r="BQ101" s="2521"/>
      <c r="BR101" s="2521"/>
      <c r="BS101" s="2521"/>
      <c r="BT101" s="2521"/>
      <c r="BU101" s="2521"/>
      <c r="BV101" s="2521"/>
      <c r="BW101" s="2521"/>
      <c r="BX101" s="863"/>
      <c r="BY101" s="860"/>
      <c r="BZ101" s="996"/>
      <c r="CE101" s="1059"/>
      <c r="CF101" s="1060"/>
      <c r="CG101" s="1061"/>
      <c r="CH101" s="1001"/>
      <c r="CI101" s="1062"/>
    </row>
    <row r="102" spans="2:87" ht="17.100000000000001" customHeight="1" x14ac:dyDescent="0.15">
      <c r="B102" s="1003"/>
      <c r="C102" s="2521"/>
      <c r="D102" s="2521"/>
      <c r="E102" s="2521"/>
      <c r="F102" s="2521"/>
      <c r="G102" s="2521"/>
      <c r="H102" s="2521"/>
      <c r="I102" s="2521"/>
      <c r="J102" s="863"/>
      <c r="K102" s="860"/>
      <c r="L102" s="996"/>
      <c r="BP102" s="1003"/>
      <c r="BQ102" s="2521"/>
      <c r="BR102" s="2521"/>
      <c r="BS102" s="2521"/>
      <c r="BT102" s="2521"/>
      <c r="BU102" s="2521"/>
      <c r="BV102" s="2521"/>
      <c r="BW102" s="2521"/>
      <c r="BX102" s="863"/>
      <c r="BY102" s="860"/>
      <c r="BZ102" s="996"/>
      <c r="CE102" s="1059"/>
      <c r="CF102" s="1060"/>
      <c r="CG102" s="1061"/>
      <c r="CH102" s="1001"/>
      <c r="CI102" s="1062"/>
    </row>
    <row r="103" spans="2:87" ht="17.100000000000001" customHeight="1" x14ac:dyDescent="0.15">
      <c r="B103" s="1003"/>
      <c r="C103" s="2521"/>
      <c r="D103" s="2521"/>
      <c r="E103" s="2521"/>
      <c r="F103" s="2521"/>
      <c r="G103" s="2521"/>
      <c r="H103" s="2521"/>
      <c r="I103" s="2521"/>
      <c r="J103" s="863"/>
      <c r="K103" s="860"/>
      <c r="L103" s="996"/>
      <c r="BP103" s="1003"/>
      <c r="BQ103" s="2521"/>
      <c r="BR103" s="2521"/>
      <c r="BS103" s="2521"/>
      <c r="BT103" s="2521"/>
      <c r="BU103" s="2521"/>
      <c r="BV103" s="2521"/>
      <c r="BW103" s="2521"/>
      <c r="BX103" s="863"/>
      <c r="BY103" s="860"/>
      <c r="BZ103" s="996"/>
      <c r="CE103" s="1059"/>
      <c r="CF103" s="1060"/>
      <c r="CG103" s="1061"/>
      <c r="CH103" s="1001"/>
      <c r="CI103" s="1062"/>
    </row>
    <row r="104" spans="2:87" ht="17.100000000000001" customHeight="1" x14ac:dyDescent="0.15">
      <c r="B104" s="1003"/>
      <c r="C104" s="2521"/>
      <c r="D104" s="2521"/>
      <c r="E104" s="2521"/>
      <c r="F104" s="2521"/>
      <c r="G104" s="2521"/>
      <c r="H104" s="2521"/>
      <c r="I104" s="2521"/>
      <c r="J104" s="863"/>
      <c r="K104" s="860"/>
      <c r="L104" s="996"/>
      <c r="BP104" s="1003"/>
      <c r="BQ104" s="2521"/>
      <c r="BR104" s="2521"/>
      <c r="BS104" s="2521"/>
      <c r="BT104" s="2521"/>
      <c r="BU104" s="2521"/>
      <c r="BV104" s="2521"/>
      <c r="BW104" s="2521"/>
      <c r="BX104" s="863"/>
      <c r="BY104" s="860"/>
      <c r="BZ104" s="996"/>
      <c r="CE104" s="1059"/>
      <c r="CF104" s="1060"/>
      <c r="CG104" s="1061"/>
      <c r="CH104" s="1001"/>
      <c r="CI104" s="1062"/>
    </row>
    <row r="105" spans="2:87" ht="17.100000000000001" customHeight="1" x14ac:dyDescent="0.15">
      <c r="B105" s="1003"/>
      <c r="C105" s="2521"/>
      <c r="D105" s="2521"/>
      <c r="E105" s="2521"/>
      <c r="F105" s="2521"/>
      <c r="G105" s="2521"/>
      <c r="H105" s="2521"/>
      <c r="I105" s="2521"/>
      <c r="J105" s="863"/>
      <c r="K105" s="860"/>
      <c r="L105" s="996"/>
      <c r="BP105" s="1003"/>
      <c r="BQ105" s="2521"/>
      <c r="BR105" s="2521"/>
      <c r="BS105" s="2521"/>
      <c r="BT105" s="2521"/>
      <c r="BU105" s="2521"/>
      <c r="BV105" s="2521"/>
      <c r="BW105" s="2521"/>
      <c r="BX105" s="863"/>
      <c r="BY105" s="860"/>
      <c r="BZ105" s="996"/>
      <c r="CE105" s="1059"/>
      <c r="CF105" s="1060"/>
      <c r="CG105" s="1061"/>
      <c r="CH105" s="1001"/>
      <c r="CI105" s="1062"/>
    </row>
    <row r="106" spans="2:87" ht="17.100000000000001" customHeight="1" x14ac:dyDescent="0.15">
      <c r="B106" s="31"/>
      <c r="C106" s="32"/>
      <c r="D106" s="32"/>
      <c r="E106" s="32"/>
      <c r="F106" s="32"/>
      <c r="G106" s="32"/>
      <c r="H106" s="32"/>
      <c r="I106" s="32"/>
      <c r="J106" s="32"/>
      <c r="K106" s="32"/>
      <c r="L106" s="33"/>
      <c r="BP106" s="31"/>
      <c r="BQ106" s="32"/>
      <c r="BR106" s="32"/>
      <c r="BS106" s="32"/>
      <c r="BT106" s="32"/>
      <c r="BU106" s="32"/>
      <c r="BV106" s="32"/>
      <c r="BW106" s="32"/>
      <c r="BX106" s="32"/>
      <c r="BY106" s="32"/>
      <c r="BZ106" s="33"/>
      <c r="CE106" s="1059"/>
      <c r="CF106" s="1060"/>
      <c r="CG106" s="1061"/>
      <c r="CH106" s="1001"/>
      <c r="CI106" s="1062"/>
    </row>
    <row r="146" spans="30:58" ht="17.100000000000001" customHeight="1" x14ac:dyDescent="0.15">
      <c r="AD146" s="93"/>
      <c r="AE146" s="93"/>
      <c r="AF146" s="93"/>
      <c r="AG146" s="93"/>
      <c r="AH146" s="93"/>
      <c r="AI146" s="93"/>
      <c r="AJ146" s="93"/>
      <c r="AK146" s="93"/>
      <c r="AL146" s="93"/>
      <c r="AM146" s="93"/>
      <c r="AN146" s="93"/>
      <c r="AO146" s="93"/>
      <c r="AP146" s="93"/>
      <c r="AQ146" s="93"/>
      <c r="AR146" s="93"/>
      <c r="AS146" s="93"/>
      <c r="AT146" s="93"/>
      <c r="AU146" s="93"/>
      <c r="AV146" s="93"/>
      <c r="AW146" s="93"/>
      <c r="AX146" s="93"/>
      <c r="AY146" s="93"/>
      <c r="AZ146" s="93"/>
      <c r="BA146" s="93"/>
      <c r="BB146" s="93"/>
      <c r="BC146" s="93"/>
      <c r="BD146" s="93"/>
      <c r="BE146" s="93"/>
      <c r="BF146" s="93"/>
    </row>
  </sheetData>
  <sheetProtection sheet="1"/>
  <mergeCells count="249">
    <mergeCell ref="DN61:DS62"/>
    <mergeCell ref="CY63:DD64"/>
    <mergeCell ref="DE63:DG63"/>
    <mergeCell ref="DH63:DJ63"/>
    <mergeCell ref="DK63:DM63"/>
    <mergeCell ref="DN63:DS64"/>
    <mergeCell ref="DE64:DG64"/>
    <mergeCell ref="DH64:DJ64"/>
    <mergeCell ref="DK64:DM64"/>
    <mergeCell ref="CR63:CW64"/>
    <mergeCell ref="CY61:DD62"/>
    <mergeCell ref="DE61:DG62"/>
    <mergeCell ref="DH61:DJ62"/>
    <mergeCell ref="DK61:DM62"/>
    <mergeCell ref="CI63:CK63"/>
    <mergeCell ref="CL63:CN63"/>
    <mergeCell ref="CO63:CQ63"/>
    <mergeCell ref="CC61:CH62"/>
    <mergeCell ref="CI61:CK62"/>
    <mergeCell ref="CL61:CN62"/>
    <mergeCell ref="CO61:CQ62"/>
    <mergeCell ref="CR61:CW62"/>
    <mergeCell ref="BQ105:BW105"/>
    <mergeCell ref="BM17:BM18"/>
    <mergeCell ref="BN17:BN18"/>
    <mergeCell ref="AH18:AT19"/>
    <mergeCell ref="P19:Q19"/>
    <mergeCell ref="BK19:BL19"/>
    <mergeCell ref="U16:AG17"/>
    <mergeCell ref="AU16:BG17"/>
    <mergeCell ref="U18:AG19"/>
    <mergeCell ref="AU18:BG19"/>
    <mergeCell ref="P16:Q16"/>
    <mergeCell ref="AH16:AT16"/>
    <mergeCell ref="BK16:BL16"/>
    <mergeCell ref="BS59:BW59"/>
    <mergeCell ref="BS56:BW56"/>
    <mergeCell ref="BQ57:BR57"/>
    <mergeCell ref="BQ61:BR61"/>
    <mergeCell ref="BQ62:BW62"/>
    <mergeCell ref="BQ58:BR58"/>
    <mergeCell ref="X42:BD42"/>
    <mergeCell ref="AL44:AP45"/>
    <mergeCell ref="AS44:AW45"/>
    <mergeCell ref="AE44:AI45"/>
    <mergeCell ref="BJ17:BJ18"/>
    <mergeCell ref="BK17:BL18"/>
    <mergeCell ref="CU43:CX44"/>
    <mergeCell ref="CC73:CD73"/>
    <mergeCell ref="CC68:CJ68"/>
    <mergeCell ref="BS58:BW58"/>
    <mergeCell ref="BQ56:BR56"/>
    <mergeCell ref="BQ71:BW71"/>
    <mergeCell ref="BQ63:BW63"/>
    <mergeCell ref="BQ64:BW64"/>
    <mergeCell ref="BQ65:BW65"/>
    <mergeCell ref="BQ72:BW72"/>
    <mergeCell ref="BS46:BZ46"/>
    <mergeCell ref="BS47:BZ47"/>
    <mergeCell ref="BS48:BZ48"/>
    <mergeCell ref="BS49:BZ49"/>
    <mergeCell ref="BQ69:BW69"/>
    <mergeCell ref="BS57:BW57"/>
    <mergeCell ref="BQ66:BW66"/>
    <mergeCell ref="BQ59:BR59"/>
    <mergeCell ref="CI64:CK64"/>
    <mergeCell ref="CL64:CN64"/>
    <mergeCell ref="CO64:CQ64"/>
    <mergeCell ref="CC63:CH64"/>
    <mergeCell ref="BX34:BX36"/>
    <mergeCell ref="E61:I61"/>
    <mergeCell ref="E50:L50"/>
    <mergeCell ref="E51:L51"/>
    <mergeCell ref="E52:L52"/>
    <mergeCell ref="E49:L49"/>
    <mergeCell ref="N17:N18"/>
    <mergeCell ref="O17:O18"/>
    <mergeCell ref="P17:Q18"/>
    <mergeCell ref="R17:R18"/>
    <mergeCell ref="E55:I55"/>
    <mergeCell ref="E60:I60"/>
    <mergeCell ref="E54:I54"/>
    <mergeCell ref="E59:I59"/>
    <mergeCell ref="AH20:AT20"/>
    <mergeCell ref="U20:AG20"/>
    <mergeCell ref="AU20:BG20"/>
    <mergeCell ref="C54:D54"/>
    <mergeCell ref="BS54:BW54"/>
    <mergeCell ref="BQ55:BR55"/>
    <mergeCell ref="BS55:BW55"/>
    <mergeCell ref="BQ44:BR44"/>
    <mergeCell ref="BQ45:BR45"/>
    <mergeCell ref="BQ46:BR46"/>
    <mergeCell ref="BQ47:BR47"/>
    <mergeCell ref="BQ48:BR48"/>
    <mergeCell ref="BQ49:BR49"/>
    <mergeCell ref="BQ50:BR50"/>
    <mergeCell ref="BQ51:BR51"/>
    <mergeCell ref="BQ52:BR52"/>
    <mergeCell ref="AA46:AB46"/>
    <mergeCell ref="AV46:AW46"/>
    <mergeCell ref="BC46:BD46"/>
    <mergeCell ref="AO46:AP46"/>
    <mergeCell ref="AH46:AI46"/>
    <mergeCell ref="C50:D50"/>
    <mergeCell ref="E47:L47"/>
    <mergeCell ref="BQ54:BR54"/>
    <mergeCell ref="BW2:BZ2"/>
    <mergeCell ref="AK2:AQ2"/>
    <mergeCell ref="AK3:AQ11"/>
    <mergeCell ref="AP13:AQ13"/>
    <mergeCell ref="AK13:AL13"/>
    <mergeCell ref="AM13:AO13"/>
    <mergeCell ref="AR13:AU13"/>
    <mergeCell ref="B2:E2"/>
    <mergeCell ref="F2:G2"/>
    <mergeCell ref="AG13:AJ13"/>
    <mergeCell ref="BU2:BV2"/>
    <mergeCell ref="BP34:BP36"/>
    <mergeCell ref="AX31:BM36"/>
    <mergeCell ref="AF24:AV36"/>
    <mergeCell ref="AX24:BM29"/>
    <mergeCell ref="BQ42:BY42"/>
    <mergeCell ref="BS50:BZ50"/>
    <mergeCell ref="BS51:BZ51"/>
    <mergeCell ref="BS52:BZ52"/>
    <mergeCell ref="BS44:BZ44"/>
    <mergeCell ref="BS45:BZ45"/>
    <mergeCell ref="AZ44:BD45"/>
    <mergeCell ref="BZ34:BZ36"/>
    <mergeCell ref="BU34:BU36"/>
    <mergeCell ref="BV34:BV36"/>
    <mergeCell ref="BW34:BW36"/>
    <mergeCell ref="C60:D60"/>
    <mergeCell ref="B34:B36"/>
    <mergeCell ref="C34:C36"/>
    <mergeCell ref="D34:D36"/>
    <mergeCell ref="E34:E36"/>
    <mergeCell ref="F34:F36"/>
    <mergeCell ref="G34:G36"/>
    <mergeCell ref="H34:H36"/>
    <mergeCell ref="O24:AD29"/>
    <mergeCell ref="X44:AB45"/>
    <mergeCell ref="C59:D59"/>
    <mergeCell ref="E58:I58"/>
    <mergeCell ref="C58:D58"/>
    <mergeCell ref="E57:I57"/>
    <mergeCell ref="C57:D57"/>
    <mergeCell ref="E56:I56"/>
    <mergeCell ref="C56:D56"/>
    <mergeCell ref="C55:D55"/>
    <mergeCell ref="C65:I65"/>
    <mergeCell ref="BY34:BY36"/>
    <mergeCell ref="BT34:BT36"/>
    <mergeCell ref="BQ83:BW83"/>
    <mergeCell ref="BQ87:BW87"/>
    <mergeCell ref="BQ88:BW88"/>
    <mergeCell ref="I34:I36"/>
    <mergeCell ref="J34:J36"/>
    <mergeCell ref="K34:K36"/>
    <mergeCell ref="O31:AD36"/>
    <mergeCell ref="L34:L36"/>
    <mergeCell ref="C42:K42"/>
    <mergeCell ref="C44:D44"/>
    <mergeCell ref="C45:D45"/>
    <mergeCell ref="C46:D46"/>
    <mergeCell ref="C47:D47"/>
    <mergeCell ref="C52:D52"/>
    <mergeCell ref="C48:D48"/>
    <mergeCell ref="E44:L44"/>
    <mergeCell ref="E45:L45"/>
    <mergeCell ref="E46:L46"/>
    <mergeCell ref="E48:L48"/>
    <mergeCell ref="C51:D51"/>
    <mergeCell ref="C49:D49"/>
    <mergeCell ref="BQ103:BW103"/>
    <mergeCell ref="BQ104:BW104"/>
    <mergeCell ref="BQ86:BW86"/>
    <mergeCell ref="BQ95:BW95"/>
    <mergeCell ref="BQ93:BR93"/>
    <mergeCell ref="BQ94:BW94"/>
    <mergeCell ref="BQ89:BW89"/>
    <mergeCell ref="BQ85:BW85"/>
    <mergeCell ref="BQ90:BW90"/>
    <mergeCell ref="BQ91:BW91"/>
    <mergeCell ref="BQ102:BW102"/>
    <mergeCell ref="BQ96:BW96"/>
    <mergeCell ref="BQ97:BW97"/>
    <mergeCell ref="BQ98:BW98"/>
    <mergeCell ref="BQ99:BW99"/>
    <mergeCell ref="BQ100:BW100"/>
    <mergeCell ref="BQ101:BW101"/>
    <mergeCell ref="C70:I70"/>
    <mergeCell ref="C69:I69"/>
    <mergeCell ref="C68:I68"/>
    <mergeCell ref="BQ67:BW67"/>
    <mergeCell ref="BQ81:BW81"/>
    <mergeCell ref="BQ82:BW82"/>
    <mergeCell ref="BQ84:BW84"/>
    <mergeCell ref="BQ76:BW76"/>
    <mergeCell ref="BQ75:BW75"/>
    <mergeCell ref="BQ78:BW78"/>
    <mergeCell ref="BQ74:BW74"/>
    <mergeCell ref="BQ68:BW68"/>
    <mergeCell ref="BQ73:BW73"/>
    <mergeCell ref="BQ77:BW77"/>
    <mergeCell ref="BQ70:BW70"/>
    <mergeCell ref="BQ80:BR80"/>
    <mergeCell ref="C61:D61"/>
    <mergeCell ref="BQ34:BQ36"/>
    <mergeCell ref="BR34:BR36"/>
    <mergeCell ref="BS34:BS36"/>
    <mergeCell ref="C66:I66"/>
    <mergeCell ref="C85:I85"/>
    <mergeCell ref="C86:I86"/>
    <mergeCell ref="C87:I87"/>
    <mergeCell ref="C88:I88"/>
    <mergeCell ref="C77:I77"/>
    <mergeCell ref="C78:I78"/>
    <mergeCell ref="C79:I79"/>
    <mergeCell ref="C80:I80"/>
    <mergeCell ref="C81:I81"/>
    <mergeCell ref="C82:I82"/>
    <mergeCell ref="C83:I83"/>
    <mergeCell ref="C84:I84"/>
    <mergeCell ref="C64:I64"/>
    <mergeCell ref="C67:I67"/>
    <mergeCell ref="C76:I76"/>
    <mergeCell ref="C75:I75"/>
    <mergeCell ref="C73:I73"/>
    <mergeCell ref="C72:I72"/>
    <mergeCell ref="C71:I71"/>
    <mergeCell ref="C89:I89"/>
    <mergeCell ref="C90:I90"/>
    <mergeCell ref="C91:I91"/>
    <mergeCell ref="C92:I92"/>
    <mergeCell ref="C93:I93"/>
    <mergeCell ref="C94:I94"/>
    <mergeCell ref="C104:I104"/>
    <mergeCell ref="C105:I105"/>
    <mergeCell ref="C95:I95"/>
    <mergeCell ref="C96:I96"/>
    <mergeCell ref="C97:I97"/>
    <mergeCell ref="C98:I98"/>
    <mergeCell ref="C99:I99"/>
    <mergeCell ref="C100:I100"/>
    <mergeCell ref="C101:I101"/>
    <mergeCell ref="C102:I102"/>
    <mergeCell ref="C103:I103"/>
  </mergeCells>
  <phoneticPr fontId="40" type="noConversion"/>
  <conditionalFormatting sqref="BQ3:BQ33">
    <cfRule type="cellIs" dxfId="2459" priority="342" operator="greaterThan">
      <formula>0</formula>
    </cfRule>
  </conditionalFormatting>
  <conditionalFormatting sqref="BR3:BR33">
    <cfRule type="cellIs" dxfId="2458" priority="343" operator="greaterThan">
      <formula>0</formula>
    </cfRule>
  </conditionalFormatting>
  <conditionalFormatting sqref="BS3:BS33">
    <cfRule type="cellIs" dxfId="2457" priority="344" operator="greaterThan">
      <formula>0</formula>
    </cfRule>
  </conditionalFormatting>
  <conditionalFormatting sqref="BT3:BT33">
    <cfRule type="cellIs" dxfId="2456" priority="345" operator="greaterThan">
      <formula>0</formula>
    </cfRule>
  </conditionalFormatting>
  <conditionalFormatting sqref="BU3:BU33">
    <cfRule type="cellIs" dxfId="2455" priority="346" operator="greaterThan">
      <formula>0</formula>
    </cfRule>
  </conditionalFormatting>
  <conditionalFormatting sqref="BV3:BV33">
    <cfRule type="cellIs" dxfId="2454" priority="347" operator="greaterThan">
      <formula>0</formula>
    </cfRule>
  </conditionalFormatting>
  <conditionalFormatting sqref="BW3:BW33">
    <cfRule type="cellIs" dxfId="2453" priority="348" operator="greaterThan">
      <formula>0</formula>
    </cfRule>
  </conditionalFormatting>
  <conditionalFormatting sqref="BX3:BX33">
    <cfRule type="cellIs" dxfId="2452" priority="349" operator="greaterThan">
      <formula>0</formula>
    </cfRule>
  </conditionalFormatting>
  <conditionalFormatting sqref="BY3:BY33">
    <cfRule type="cellIs" dxfId="2451" priority="350" operator="greaterThan">
      <formula>0</formula>
    </cfRule>
  </conditionalFormatting>
  <conditionalFormatting sqref="C3:C33">
    <cfRule type="cellIs" dxfId="2450" priority="360" operator="greaterThan">
      <formula>0</formula>
    </cfRule>
  </conditionalFormatting>
  <conditionalFormatting sqref="D3:D33">
    <cfRule type="cellIs" dxfId="2449" priority="359" operator="greaterThan">
      <formula>0</formula>
    </cfRule>
  </conditionalFormatting>
  <conditionalFormatting sqref="E3:E33">
    <cfRule type="cellIs" dxfId="2448" priority="358" operator="greaterThan">
      <formula>0</formula>
    </cfRule>
  </conditionalFormatting>
  <conditionalFormatting sqref="F3:F33">
    <cfRule type="cellIs" dxfId="2447" priority="357" operator="greaterThan">
      <formula>0</formula>
    </cfRule>
  </conditionalFormatting>
  <conditionalFormatting sqref="G3:G33">
    <cfRule type="cellIs" dxfId="2446" priority="356" operator="greaterThan">
      <formula>0</formula>
    </cfRule>
  </conditionalFormatting>
  <conditionalFormatting sqref="H3:H33">
    <cfRule type="cellIs" dxfId="2445" priority="355" operator="greaterThan">
      <formula>0</formula>
    </cfRule>
  </conditionalFormatting>
  <conditionalFormatting sqref="I3:I33">
    <cfRule type="cellIs" dxfId="2444" priority="354" operator="greaterThan">
      <formula>0</formula>
    </cfRule>
  </conditionalFormatting>
  <conditionalFormatting sqref="J3:J33">
    <cfRule type="cellIs" dxfId="2443" priority="353" operator="greaterThan">
      <formula>0</formula>
    </cfRule>
  </conditionalFormatting>
  <conditionalFormatting sqref="K3:K33">
    <cfRule type="cellIs" dxfId="2442" priority="352" operator="greaterThan">
      <formula>0</formula>
    </cfRule>
  </conditionalFormatting>
  <conditionalFormatting sqref="BB50:BB77">
    <cfRule type="expression" dxfId="2441" priority="259">
      <formula>BB50&gt;0</formula>
    </cfRule>
  </conditionalFormatting>
  <conditionalFormatting sqref="AU50:AU77">
    <cfRule type="expression" dxfId="2440" priority="247">
      <formula>AU50&gt;0</formula>
    </cfRule>
  </conditionalFormatting>
  <conditionalFormatting sqref="AN50:AN77">
    <cfRule type="expression" dxfId="2439" priority="245">
      <formula>AN50&gt;0</formula>
    </cfRule>
  </conditionalFormatting>
  <conditionalFormatting sqref="AG50:AG77">
    <cfRule type="expression" dxfId="2438" priority="243">
      <formula>AG50&gt;0</formula>
    </cfRule>
  </conditionalFormatting>
  <conditionalFormatting sqref="Z50:Z80">
    <cfRule type="expression" dxfId="2437" priority="241">
      <formula>Z50&gt;0</formula>
    </cfRule>
  </conditionalFormatting>
  <conditionalFormatting sqref="AG78:AG80">
    <cfRule type="expression" dxfId="2436" priority="200">
      <formula>AG78&gt;0</formula>
    </cfRule>
  </conditionalFormatting>
  <conditionalFormatting sqref="AN78:AN80">
    <cfRule type="expression" dxfId="2435" priority="195">
      <formula>AN78&gt;0</formula>
    </cfRule>
  </conditionalFormatting>
  <conditionalFormatting sqref="AU78:AU80">
    <cfRule type="expression" dxfId="2434" priority="190">
      <formula>AU78&gt;0</formula>
    </cfRule>
  </conditionalFormatting>
  <conditionalFormatting sqref="BB78:BB80">
    <cfRule type="expression" dxfId="2433" priority="185">
      <formula>BB78&gt;0</formula>
    </cfRule>
  </conditionalFormatting>
  <conditionalFormatting sqref="BG22">
    <cfRule type="expression" dxfId="2432" priority="161">
      <formula>$CH$37&gt;=1</formula>
    </cfRule>
  </conditionalFormatting>
  <conditionalFormatting sqref="BI22">
    <cfRule type="expression" dxfId="2431" priority="160">
      <formula>$CH$37&gt;=3</formula>
    </cfRule>
  </conditionalFormatting>
  <conditionalFormatting sqref="BH22">
    <cfRule type="expression" dxfId="2430" priority="159">
      <formula>$CH$37&gt;=2</formula>
    </cfRule>
  </conditionalFormatting>
  <conditionalFormatting sqref="BJ22">
    <cfRule type="expression" dxfId="2429" priority="158">
      <formula>$CH$37&gt;=4</formula>
    </cfRule>
  </conditionalFormatting>
  <conditionalFormatting sqref="BK22">
    <cfRule type="expression" dxfId="2428" priority="157">
      <formula>$CH$37&gt;=5</formula>
    </cfRule>
  </conditionalFormatting>
  <conditionalFormatting sqref="BL22">
    <cfRule type="expression" dxfId="2427" priority="156">
      <formula>$CH$37&gt;=6</formula>
    </cfRule>
  </conditionalFormatting>
  <conditionalFormatting sqref="BM22">
    <cfRule type="expression" dxfId="2426" priority="155">
      <formula>$CH$37&gt;=7</formula>
    </cfRule>
  </conditionalFormatting>
  <conditionalFormatting sqref="U22">
    <cfRule type="expression" dxfId="2425" priority="154">
      <formula>$CH$37&gt;=1</formula>
    </cfRule>
  </conditionalFormatting>
  <conditionalFormatting sqref="T22">
    <cfRule type="expression" dxfId="2424" priority="153">
      <formula>$CH$37&gt;=2</formula>
    </cfRule>
  </conditionalFormatting>
  <conditionalFormatting sqref="S22">
    <cfRule type="expression" dxfId="2423" priority="152">
      <formula>$CH$37&gt;=3</formula>
    </cfRule>
  </conditionalFormatting>
  <conditionalFormatting sqref="R22">
    <cfRule type="expression" dxfId="2422" priority="151">
      <formula>$CH$37&gt;=4</formula>
    </cfRule>
  </conditionalFormatting>
  <conditionalFormatting sqref="Q22">
    <cfRule type="expression" dxfId="2421" priority="150">
      <formula>$CH$37&gt;=5</formula>
    </cfRule>
  </conditionalFormatting>
  <conditionalFormatting sqref="P22">
    <cfRule type="expression" dxfId="2420" priority="149">
      <formula>$CH$37&gt;=6</formula>
    </cfRule>
  </conditionalFormatting>
  <conditionalFormatting sqref="O22">
    <cfRule type="expression" dxfId="2419" priority="148">
      <formula>$CH$37&gt;=7</formula>
    </cfRule>
  </conditionalFormatting>
  <conditionalFormatting sqref="AA50:AA80">
    <cfRule type="expression" dxfId="2418" priority="147">
      <formula>AA50=AA49</formula>
    </cfRule>
  </conditionalFormatting>
  <conditionalFormatting sqref="AH50:AH80">
    <cfRule type="expression" dxfId="2417" priority="146">
      <formula>AH50=AH49</formula>
    </cfRule>
  </conditionalFormatting>
  <conditionalFormatting sqref="BC50:BC80">
    <cfRule type="expression" dxfId="2416" priority="145">
      <formula>BC50=BC49</formula>
    </cfRule>
  </conditionalFormatting>
  <conditionalFormatting sqref="AV50:AV80">
    <cfRule type="expression" dxfId="2415" priority="144">
      <formula>AV50=AV49</formula>
    </cfRule>
  </conditionalFormatting>
  <conditionalFormatting sqref="AO50:AO80">
    <cfRule type="expression" dxfId="2414" priority="143">
      <formula>AO50=AO49</formula>
    </cfRule>
  </conditionalFormatting>
  <conditionalFormatting sqref="N22">
    <cfRule type="expression" dxfId="2413" priority="142">
      <formula>$CH$37&gt;=8</formula>
    </cfRule>
  </conditionalFormatting>
  <conditionalFormatting sqref="BN22">
    <cfRule type="expression" dxfId="2412" priority="141">
      <formula>$CH$37&gt;=8</formula>
    </cfRule>
  </conditionalFormatting>
  <conditionalFormatting sqref="BJ13">
    <cfRule type="expression" dxfId="2411" priority="37">
      <formula>BJ13=0</formula>
    </cfRule>
  </conditionalFormatting>
  <conditionalFormatting sqref="R13">
    <cfRule type="expression" dxfId="2410" priority="36">
      <formula>R13=0</formula>
    </cfRule>
  </conditionalFormatting>
  <conditionalFormatting sqref="BA13:BB13">
    <cfRule type="expression" dxfId="2409" priority="35">
      <formula>$BA$13&gt;=1</formula>
    </cfRule>
  </conditionalFormatting>
  <conditionalFormatting sqref="Z13:AA13">
    <cfRule type="expression" dxfId="2408" priority="34">
      <formula>$AA$13&gt;=1</formula>
    </cfRule>
  </conditionalFormatting>
  <conditionalFormatting sqref="AC13:AD13">
    <cfRule type="expression" dxfId="2407" priority="33">
      <formula>$AC$13&gt;=1</formula>
    </cfRule>
  </conditionalFormatting>
  <conditionalFormatting sqref="AX13:AY13">
    <cfRule type="expression" dxfId="2406" priority="32">
      <formula>$AY$13&gt;=1</formula>
    </cfRule>
  </conditionalFormatting>
  <conditionalFormatting sqref="AB13">
    <cfRule type="expression" dxfId="2405" priority="31">
      <formula>$AA$13&gt;=1</formula>
    </cfRule>
  </conditionalFormatting>
  <conditionalFormatting sqref="AZ13">
    <cfRule type="expression" dxfId="2404" priority="30">
      <formula>$BA$13&gt;=1</formula>
    </cfRule>
  </conditionalFormatting>
  <conditionalFormatting sqref="P16:R16">
    <cfRule type="expression" dxfId="2403" priority="29">
      <formula>$R$16&gt;=1</formula>
    </cfRule>
  </conditionalFormatting>
  <conditionalFormatting sqref="P17:R18">
    <cfRule type="expression" dxfId="2402" priority="28">
      <formula>$R$17&gt;=1</formula>
    </cfRule>
  </conditionalFormatting>
  <conditionalFormatting sqref="P19:R19">
    <cfRule type="expression" dxfId="2401" priority="27">
      <formula>$R$19&gt;=1</formula>
    </cfRule>
  </conditionalFormatting>
  <conditionalFormatting sqref="BJ16:BL16">
    <cfRule type="expression" dxfId="2400" priority="26">
      <formula>$BJ$16&gt;=1</formula>
    </cfRule>
  </conditionalFormatting>
  <conditionalFormatting sqref="BJ17:BL18">
    <cfRule type="expression" dxfId="2399" priority="25">
      <formula>$BJ$17&gt;=1</formula>
    </cfRule>
  </conditionalFormatting>
  <conditionalFormatting sqref="BJ19:BL19">
    <cfRule type="expression" dxfId="2398" priority="24">
      <formula>$BJ$19&gt;=1</formula>
    </cfRule>
  </conditionalFormatting>
  <conditionalFormatting sqref="CE3:CE33">
    <cfRule type="expression" dxfId="2397" priority="23">
      <formula>CE3&lt;$CT$29</formula>
    </cfRule>
  </conditionalFormatting>
  <conditionalFormatting sqref="CH3:CH33">
    <cfRule type="expression" dxfId="2396" priority="22">
      <formula>CH3=1</formula>
    </cfRule>
  </conditionalFormatting>
  <conditionalFormatting sqref="DE18">
    <cfRule type="expression" dxfId="2395" priority="21">
      <formula>DE18=1</formula>
    </cfRule>
  </conditionalFormatting>
  <conditionalFormatting sqref="CJ3:CJ33">
    <cfRule type="expression" dxfId="2394" priority="20">
      <formula>CJ3&gt;=$CT$33</formula>
    </cfRule>
  </conditionalFormatting>
  <conditionalFormatting sqref="BJ16:BL16">
    <cfRule type="expression" dxfId="2393" priority="16">
      <formula>$BM$16="!"</formula>
    </cfRule>
  </conditionalFormatting>
  <conditionalFormatting sqref="BJ17:BL18">
    <cfRule type="expression" dxfId="2392" priority="15">
      <formula>$BM$17="!"</formula>
    </cfRule>
  </conditionalFormatting>
  <conditionalFormatting sqref="BJ19:BL19">
    <cfRule type="expression" dxfId="2391" priority="14">
      <formula>$BM$19="!"</formula>
    </cfRule>
  </conditionalFormatting>
  <conditionalFormatting sqref="AH20:AT20">
    <cfRule type="expression" dxfId="2390" priority="9">
      <formula>$AH$18&lt;&gt;""</formula>
    </cfRule>
  </conditionalFormatting>
  <conditionalFormatting sqref="AH18:AT19">
    <cfRule type="expression" dxfId="2389" priority="8">
      <formula>$AH$18=""</formula>
    </cfRule>
  </conditionalFormatting>
  <conditionalFormatting sqref="AU20:BG20">
    <cfRule type="expression" dxfId="2388" priority="6">
      <formula>AND(AU16&lt;&gt;"",AU18&lt;&gt;"")</formula>
    </cfRule>
  </conditionalFormatting>
  <conditionalFormatting sqref="U16:AG17">
    <cfRule type="expression" dxfId="2387" priority="5">
      <formula>U16=""</formula>
    </cfRule>
  </conditionalFormatting>
  <conditionalFormatting sqref="U18:AG19">
    <cfRule type="expression" dxfId="2386" priority="4">
      <formula>U18=""</formula>
    </cfRule>
  </conditionalFormatting>
  <conditionalFormatting sqref="AU16:BG17">
    <cfRule type="expression" dxfId="2385" priority="3">
      <formula>AU16=""</formula>
    </cfRule>
  </conditionalFormatting>
  <conditionalFormatting sqref="AU18:BG19">
    <cfRule type="expression" dxfId="2384" priority="2">
      <formula>AU18=""</formula>
    </cfRule>
  </conditionalFormatting>
  <conditionalFormatting sqref="U20:AG20">
    <cfRule type="expression" dxfId="2383" priority="1">
      <formula>AND(U16&lt;&gt;"",U18&lt;&gt;"")</formula>
    </cfRule>
  </conditionalFormatting>
  <conditionalFormatting sqref="P16:R16">
    <cfRule type="expression" dxfId="2382" priority="19">
      <formula>$O$16="!"</formula>
    </cfRule>
  </conditionalFormatting>
  <conditionalFormatting sqref="P17:R18">
    <cfRule type="expression" dxfId="2381" priority="18">
      <formula>$O$17="!"</formula>
    </cfRule>
  </conditionalFormatting>
  <dataValidations count="1">
    <dataValidation allowBlank="1" showInputMessage="1" showErrorMessage="1" promptTitle=" ACTIVITIES" prompt="This is for ENTERING ACTIVITIES DONE_x000a__x000a_Here you can:_x000a_- input EXACT INFO on SKILLS _x000a_- enter FOCUSSES and track CHALLENGES_x000a_- see STATUS OVERVIEW and INSPIRATION_x000a__x000a_Click on individual cells for specific information and instructions_x000a__x000a__x000a_" sqref="CA1" xr:uid="{1307FEE4-930A-4143-9952-199C61DB12EE}"/>
  </dataValidations>
  <printOptions horizontalCentered="1" verticalCentered="1"/>
  <pageMargins left="0.39370078740157483" right="0.39370078740157483" top="0.39370078740157483" bottom="0.39370078740157483" header="0" footer="0"/>
  <pageSetup paperSize="9" scale="50" fitToWidth="0" fitToHeight="0" orientation="landscape" r:id="rId1"/>
  <headerFooter>
    <oddHeader>&amp;C&amp;"Lucida Console,Bold"GAMEPLAN</oddHeader>
  </headerFooter>
  <extLst>
    <ext xmlns:x14="http://schemas.microsoft.com/office/spreadsheetml/2009/9/main" uri="{78C0D931-6437-407d-A8EE-F0AAD7539E65}">
      <x14:conditionalFormattings>
        <x14:conditionalFormatting xmlns:xm="http://schemas.microsoft.com/office/excel/2006/main">
          <x14:cfRule type="expression" priority="17" id="{EFA5CDFC-6015-4104-958A-75C2D30C1007}">
            <xm:f>AND(MISSIONS!$DQ$11&gt;0,MISSIONS!$DT$11=0)</xm:f>
            <x14:dxf>
              <font>
                <color theme="0"/>
              </font>
            </x14:dxf>
          </x14:cfRule>
          <xm:sqref>P19:R19</xm:sqref>
        </x14:conditionalFormatting>
        <x14:conditionalFormatting xmlns:xm="http://schemas.microsoft.com/office/excel/2006/main">
          <x14:cfRule type="expression" priority="439" id="{00000000-000E-0000-0400-00003F000000}">
            <xm:f>Y50&lt;=PLANS!$A$1</xm:f>
            <x14:dxf>
              <font>
                <color theme="0" tint="-0.14996795556505021"/>
              </font>
            </x14:dxf>
          </x14:cfRule>
          <xm:sqref>Y50:Y80</xm:sqref>
        </x14:conditionalFormatting>
        <x14:conditionalFormatting xmlns:xm="http://schemas.microsoft.com/office/excel/2006/main">
          <x14:cfRule type="expression" priority="541" id="{33826C0A-486B-4E57-BF36-3947B0AB4668}">
            <xm:f>data!$AV$14&gt;=AR2</xm:f>
            <x14:dxf>
              <font>
                <color theme="0"/>
              </font>
              <fill>
                <patternFill>
                  <bgColor rgb="FF0070C0"/>
                </patternFill>
              </fill>
            </x14:dxf>
          </x14:cfRule>
          <xm:sqref>AR3:BN3</xm:sqref>
        </x14:conditionalFormatting>
        <x14:conditionalFormatting xmlns:xm="http://schemas.microsoft.com/office/excel/2006/main">
          <x14:cfRule type="expression" priority="540" id="{FDC4821D-1805-4FBE-831A-9162A02DCE3C}">
            <xm:f>data!$AW$14&gt;=AR2</xm:f>
            <x14:dxf>
              <font>
                <color theme="0"/>
              </font>
              <fill>
                <patternFill>
                  <bgColor rgb="FF9900CC"/>
                </patternFill>
              </fill>
            </x14:dxf>
          </x14:cfRule>
          <xm:sqref>AR4:BN4</xm:sqref>
        </x14:conditionalFormatting>
        <x14:conditionalFormatting xmlns:xm="http://schemas.microsoft.com/office/excel/2006/main">
          <x14:cfRule type="expression" priority="539" id="{2494C18A-0EC1-4B39-95C4-0CA432D3588C}">
            <xm:f>data!$AX$14&gt;=AR2</xm:f>
            <x14:dxf>
              <font>
                <color theme="0"/>
              </font>
              <fill>
                <patternFill>
                  <bgColor rgb="FFFF00FF"/>
                </patternFill>
              </fill>
            </x14:dxf>
          </x14:cfRule>
          <xm:sqref>AR5:BN5</xm:sqref>
        </x14:conditionalFormatting>
        <x14:conditionalFormatting xmlns:xm="http://schemas.microsoft.com/office/excel/2006/main">
          <x14:cfRule type="expression" priority="538" id="{D361AEF9-FE72-407E-B051-2BDEB3C4D10A}">
            <xm:f>data!$AY$14&gt;=AR2</xm:f>
            <x14:dxf>
              <font>
                <color theme="0"/>
              </font>
              <fill>
                <patternFill>
                  <bgColor rgb="FFFF0000"/>
                </patternFill>
              </fill>
            </x14:dxf>
          </x14:cfRule>
          <xm:sqref>AR6:BN6</xm:sqref>
        </x14:conditionalFormatting>
        <x14:conditionalFormatting xmlns:xm="http://schemas.microsoft.com/office/excel/2006/main">
          <x14:cfRule type="expression" priority="537" id="{4B1A9AD4-F3AF-483D-9CE5-296F0F212DDF}">
            <xm:f>data!$AZ$14&gt;=AR2</xm:f>
            <x14:dxf>
              <font>
                <color theme="0"/>
              </font>
              <fill>
                <patternFill>
                  <bgColor rgb="FFC00000"/>
                </patternFill>
              </fill>
            </x14:dxf>
          </x14:cfRule>
          <xm:sqref>AR7:BN7</xm:sqref>
        </x14:conditionalFormatting>
        <x14:conditionalFormatting xmlns:xm="http://schemas.microsoft.com/office/excel/2006/main">
          <x14:cfRule type="expression" priority="536" id="{D03775BD-F80D-4FA1-8D30-CAB218D2591D}">
            <xm:f>data!$BA$14&gt;=AR2</xm:f>
            <x14:dxf>
              <font>
                <color theme="0"/>
              </font>
              <fill>
                <patternFill>
                  <bgColor rgb="FFFF6600"/>
                </patternFill>
              </fill>
            </x14:dxf>
          </x14:cfRule>
          <xm:sqref>AR8:BN8</xm:sqref>
        </x14:conditionalFormatting>
        <x14:conditionalFormatting xmlns:xm="http://schemas.microsoft.com/office/excel/2006/main">
          <x14:cfRule type="expression" priority="535" id="{CA093C1B-7EAE-4DD3-B4A7-5B02BEBF283F}">
            <xm:f>data!$BB$14&gt;=AR2</xm:f>
            <x14:dxf>
              <font>
                <color theme="0"/>
              </font>
              <fill>
                <patternFill>
                  <bgColor rgb="FFFFC000"/>
                </patternFill>
              </fill>
            </x14:dxf>
          </x14:cfRule>
          <xm:sqref>AR9:BN9</xm:sqref>
        </x14:conditionalFormatting>
        <x14:conditionalFormatting xmlns:xm="http://schemas.microsoft.com/office/excel/2006/main">
          <x14:cfRule type="expression" priority="534" id="{162FAD3E-B879-404C-BA18-E87204B1277A}">
            <xm:f>data!$BC$14&gt;=AR2</xm:f>
            <x14:dxf>
              <font>
                <color theme="0"/>
              </font>
              <fill>
                <patternFill>
                  <bgColor rgb="FF00B050"/>
                </patternFill>
              </fill>
            </x14:dxf>
          </x14:cfRule>
          <xm:sqref>AR10:BN10</xm:sqref>
        </x14:conditionalFormatting>
        <x14:conditionalFormatting xmlns:xm="http://schemas.microsoft.com/office/excel/2006/main">
          <x14:cfRule type="expression" priority="533" id="{688C5BC8-17FB-4DB7-89CE-67AD99367F8C}">
            <xm:f>data!$BD$14&gt;=AR2</xm:f>
            <x14:dxf>
              <font>
                <color theme="0"/>
              </font>
              <fill>
                <patternFill>
                  <bgColor rgb="FF00B0F0"/>
                </patternFill>
              </fill>
            </x14:dxf>
          </x14:cfRule>
          <xm:sqref>AR11:BN11</xm:sqref>
        </x14:conditionalFormatting>
        <x14:conditionalFormatting xmlns:xm="http://schemas.microsoft.com/office/excel/2006/main">
          <x14:cfRule type="expression" priority="532" id="{F7E39F0B-5653-4EFC-9C84-C7D6276EA221}">
            <xm:f>data!$AV$9&gt;=N2</xm:f>
            <x14:dxf>
              <font>
                <color theme="0"/>
              </font>
              <fill>
                <patternFill>
                  <bgColor rgb="FF00B0F0"/>
                </patternFill>
              </fill>
            </x14:dxf>
          </x14:cfRule>
          <xm:sqref>N3:AJ3</xm:sqref>
        </x14:conditionalFormatting>
        <x14:conditionalFormatting xmlns:xm="http://schemas.microsoft.com/office/excel/2006/main">
          <x14:cfRule type="expression" priority="531" id="{20937FF6-BA2E-4889-86CE-094E69B0B689}">
            <xm:f>data!$AW$9&gt;=N2</xm:f>
            <x14:dxf>
              <font>
                <color theme="0"/>
              </font>
              <fill>
                <patternFill>
                  <bgColor rgb="FF00B050"/>
                </patternFill>
              </fill>
            </x14:dxf>
          </x14:cfRule>
          <xm:sqref>N4:AJ4</xm:sqref>
        </x14:conditionalFormatting>
        <x14:conditionalFormatting xmlns:xm="http://schemas.microsoft.com/office/excel/2006/main">
          <x14:cfRule type="expression" priority="530" id="{8FD6B7B5-08B3-4C21-A246-EA893583A11D}">
            <xm:f>data!$AX$9&gt;=N2</xm:f>
            <x14:dxf>
              <font>
                <color theme="0"/>
              </font>
              <fill>
                <patternFill>
                  <bgColor rgb="FFFFC000"/>
                </patternFill>
              </fill>
            </x14:dxf>
          </x14:cfRule>
          <xm:sqref>N5:AJ5</xm:sqref>
        </x14:conditionalFormatting>
        <x14:conditionalFormatting xmlns:xm="http://schemas.microsoft.com/office/excel/2006/main">
          <x14:cfRule type="expression" priority="529" id="{7824B4A2-4376-46CB-9AD3-3B55591AE531}">
            <xm:f>data!$AY$9&gt;=N2</xm:f>
            <x14:dxf>
              <font>
                <color theme="0"/>
              </font>
              <fill>
                <patternFill>
                  <bgColor rgb="FFFF6600"/>
                </patternFill>
              </fill>
            </x14:dxf>
          </x14:cfRule>
          <xm:sqref>N6:AJ6</xm:sqref>
        </x14:conditionalFormatting>
        <x14:conditionalFormatting xmlns:xm="http://schemas.microsoft.com/office/excel/2006/main">
          <x14:cfRule type="expression" priority="528" id="{1F333054-6F22-4378-B02B-806D78E4E54B}">
            <xm:f>data!$AZ$9&gt;=N2</xm:f>
            <x14:dxf>
              <font>
                <color theme="0"/>
              </font>
              <fill>
                <patternFill>
                  <bgColor rgb="FFC00000"/>
                </patternFill>
              </fill>
            </x14:dxf>
          </x14:cfRule>
          <xm:sqref>N7:AJ7</xm:sqref>
        </x14:conditionalFormatting>
        <x14:conditionalFormatting xmlns:xm="http://schemas.microsoft.com/office/excel/2006/main">
          <x14:cfRule type="expression" priority="527" id="{54975D93-0D00-4701-AE93-C999C40DB2D8}">
            <xm:f>data!$BA$9&gt;=N2</xm:f>
            <x14:dxf>
              <font>
                <color theme="0"/>
              </font>
              <fill>
                <patternFill>
                  <bgColor rgb="FFFF0000"/>
                </patternFill>
              </fill>
            </x14:dxf>
          </x14:cfRule>
          <xm:sqref>N8:AJ8</xm:sqref>
        </x14:conditionalFormatting>
        <x14:conditionalFormatting xmlns:xm="http://schemas.microsoft.com/office/excel/2006/main">
          <x14:cfRule type="expression" priority="526" id="{A512AF6B-63D8-44FF-8F1A-584E95384664}">
            <xm:f>data!$BB$9&gt;=N2</xm:f>
            <x14:dxf>
              <font>
                <color theme="0"/>
              </font>
              <fill>
                <patternFill>
                  <bgColor rgb="FFFF00FF"/>
                </patternFill>
              </fill>
            </x14:dxf>
          </x14:cfRule>
          <xm:sqref>N9:AJ9</xm:sqref>
        </x14:conditionalFormatting>
        <x14:conditionalFormatting xmlns:xm="http://schemas.microsoft.com/office/excel/2006/main">
          <x14:cfRule type="expression" priority="525" id="{75B520A9-6381-4E43-B885-7896107049A4}">
            <xm:f>data!$BC$9&gt;=N2</xm:f>
            <x14:dxf>
              <font>
                <color theme="0"/>
              </font>
              <fill>
                <patternFill>
                  <bgColor rgb="FF9900CC"/>
                </patternFill>
              </fill>
            </x14:dxf>
          </x14:cfRule>
          <xm:sqref>N10:AJ10</xm:sqref>
        </x14:conditionalFormatting>
        <x14:conditionalFormatting xmlns:xm="http://schemas.microsoft.com/office/excel/2006/main">
          <x14:cfRule type="expression" priority="524" id="{43094E82-B754-4C9F-B955-90E98B5EC204}">
            <xm:f>data!$BD$9&gt;=N2</xm:f>
            <x14:dxf>
              <font>
                <color theme="0"/>
              </font>
              <fill>
                <patternFill>
                  <bgColor rgb="FF0070C0"/>
                </patternFill>
              </fill>
            </x14:dxf>
          </x14:cfRule>
          <xm:sqref>N11:AJ11</xm:sqref>
        </x14:conditionalFormatting>
        <x14:conditionalFormatting xmlns:xm="http://schemas.microsoft.com/office/excel/2006/main">
          <x14:cfRule type="expression" priority="375" id="{02FA52B3-3CA0-484E-B72D-352CF7EFA1EB}">
            <xm:f>B3&lt;PLANS!$A$1</xm:f>
            <x14:dxf>
              <font>
                <color theme="1"/>
              </font>
            </x14:dxf>
          </x14:cfRule>
          <x14:cfRule type="expression" priority="376" id="{41917D54-753B-4395-9351-E99AD48D0BC7}">
            <xm:f>B3=PLANS!$A$1</xm:f>
            <x14:dxf>
              <font>
                <color theme="0"/>
              </font>
              <fill>
                <patternFill>
                  <bgColor theme="1"/>
                </patternFill>
              </fill>
            </x14:dxf>
          </x14:cfRule>
          <xm:sqref>B3:B33</xm:sqref>
        </x14:conditionalFormatting>
        <x14:conditionalFormatting xmlns:xm="http://schemas.microsoft.com/office/excel/2006/main">
          <x14:cfRule type="expression" priority="373" id="{E1FA8DE0-CADC-4EA0-9227-7F21C3325F97}">
            <xm:f>BZ3&lt;PLANS!$A$1</xm:f>
            <x14:dxf>
              <font>
                <color theme="1"/>
              </font>
            </x14:dxf>
          </x14:cfRule>
          <x14:cfRule type="expression" priority="374" id="{57131E8F-7AA1-4105-A7FB-A856348A1C60}">
            <xm:f>BZ3=PLANS!$A$1</xm:f>
            <x14:dxf>
              <font>
                <color theme="0"/>
              </font>
              <fill>
                <patternFill>
                  <bgColor theme="1"/>
                </patternFill>
              </fill>
            </x14:dxf>
          </x14:cfRule>
          <xm:sqref>BZ3:BZ33</xm:sqref>
        </x14:conditionalFormatting>
        <x14:conditionalFormatting xmlns:xm="http://schemas.microsoft.com/office/excel/2006/main">
          <x14:cfRule type="expression" priority="371" id="{5D3B6621-D15B-4012-BAD2-AD2E6836B346}">
            <xm:f>B3&lt;PLANS!$A$1</xm:f>
            <x14:dxf>
              <font>
                <color theme="1"/>
              </font>
              <fill>
                <patternFill patternType="none">
                  <bgColor auto="1"/>
                </patternFill>
              </fill>
            </x14:dxf>
          </x14:cfRule>
          <x14:cfRule type="expression" priority="372" id="{0ED75B36-3D9C-46CD-A572-B7456099585D}">
            <xm:f>B3=PLANS!$A$1</xm:f>
            <x14:dxf>
              <font>
                <color theme="0"/>
              </font>
              <fill>
                <patternFill>
                  <bgColor theme="1"/>
                </patternFill>
              </fill>
            </x14:dxf>
          </x14:cfRule>
          <xm:sqref>L3:L33</xm:sqref>
        </x14:conditionalFormatting>
        <x14:conditionalFormatting xmlns:xm="http://schemas.microsoft.com/office/excel/2006/main">
          <x14:cfRule type="expression" priority="369" id="{014EDB3B-D319-4A51-A307-A34F6B77D7E4}">
            <xm:f>BZ3&lt;PLANS!$A$1</xm:f>
            <x14:dxf>
              <font>
                <color theme="1"/>
              </font>
            </x14:dxf>
          </x14:cfRule>
          <x14:cfRule type="expression" priority="370" id="{137C8169-73AD-44A9-A6D7-227E800137C7}">
            <xm:f>BZ3=PLANS!$A$1</xm:f>
            <x14:dxf>
              <font>
                <color theme="0"/>
              </font>
              <fill>
                <patternFill>
                  <bgColor theme="1"/>
                </patternFill>
              </fill>
            </x14:dxf>
          </x14:cfRule>
          <xm:sqref>BP3:BP33</xm:sqref>
        </x14:conditionalFormatting>
        <x14:conditionalFormatting xmlns:xm="http://schemas.microsoft.com/office/excel/2006/main">
          <x14:cfRule type="expression" priority="368" id="{4C7FF94C-6539-4756-84A1-E9F377130234}">
            <xm:f>AF50&lt;=PLANS!$A$1</xm:f>
            <x14:dxf>
              <font>
                <color theme="0" tint="-0.14996795556505021"/>
              </font>
            </x14:dxf>
          </x14:cfRule>
          <xm:sqref>AF50:AF77</xm:sqref>
        </x14:conditionalFormatting>
        <x14:conditionalFormatting xmlns:xm="http://schemas.microsoft.com/office/excel/2006/main">
          <x14:cfRule type="expression" priority="367" id="{4E849587-F31B-4095-9C73-A7E7CFDB6961}">
            <xm:f>AM50&lt;=PLANS!$A$1</xm:f>
            <x14:dxf>
              <font>
                <color theme="0" tint="-0.14996795556505021"/>
              </font>
            </x14:dxf>
          </x14:cfRule>
          <xm:sqref>AM50:AM77</xm:sqref>
        </x14:conditionalFormatting>
        <x14:conditionalFormatting xmlns:xm="http://schemas.microsoft.com/office/excel/2006/main">
          <x14:cfRule type="expression" priority="366" id="{AAF1C024-EB53-4825-A110-744BE0706A82}">
            <xm:f>AT50&lt;=PLANS!$A$1</xm:f>
            <x14:dxf>
              <font>
                <color theme="0" tint="-0.14996795556505021"/>
              </font>
            </x14:dxf>
          </x14:cfRule>
          <xm:sqref>AT50:AT77</xm:sqref>
        </x14:conditionalFormatting>
        <x14:conditionalFormatting xmlns:xm="http://schemas.microsoft.com/office/excel/2006/main">
          <x14:cfRule type="expression" priority="365" id="{1289F002-F921-4F39-B973-F53E8144666D}">
            <xm:f>BA50&lt;=PLANS!$A$1</xm:f>
            <x14:dxf>
              <font>
                <color theme="0" tint="-0.14996795556505021"/>
              </font>
            </x14:dxf>
          </x14:cfRule>
          <xm:sqref>BA50:BA77</xm:sqref>
        </x14:conditionalFormatting>
        <x14:conditionalFormatting xmlns:xm="http://schemas.microsoft.com/office/excel/2006/main">
          <x14:cfRule type="expression" priority="364" id="{EFAF9B68-A039-4B88-BD18-A3E5FB279495}">
            <xm:f>OR(PLANS!$F$3="FEBRUARY",PLANS!$F$3="APRIL",PLANS!$F$3="JUNE",PLANS!$F$3="SEPTEMBER",PLANS!$F$3="NOVEMBER")</xm:f>
            <x14:dxf>
              <font>
                <color theme="0"/>
              </font>
            </x14:dxf>
          </x14:cfRule>
          <xm:sqref>B3</xm:sqref>
        </x14:conditionalFormatting>
        <x14:conditionalFormatting xmlns:xm="http://schemas.microsoft.com/office/excel/2006/main">
          <x14:cfRule type="expression" priority="363" id="{AB8D8733-7A51-41ED-BCAC-E7B6074F007A}">
            <xm:f>OR(PLANS!$F$3="FEBRUARY",PLANS!$F$3="APRIL",PLANS!$F$3="JUNE",PLANS!$F$3="SEPTEMBER",PLANS!$F$3="NOVEMBER")</xm:f>
            <x14:dxf>
              <font>
                <color theme="0"/>
              </font>
            </x14:dxf>
          </x14:cfRule>
          <xm:sqref>L3</xm:sqref>
        </x14:conditionalFormatting>
        <x14:conditionalFormatting xmlns:xm="http://schemas.microsoft.com/office/excel/2006/main">
          <x14:cfRule type="expression" priority="362" id="{B6E2CFE9-433B-4902-8508-E7818B7DB724}">
            <xm:f>OR(PLANS!$F$3="FEBRUARY",PLANS!$F$3="APRIL",PLANS!$F$3="JUNE",PLANS!$F$3="SEPTEMBER",PLANS!$F$3="NOVEMBER")</xm:f>
            <x14:dxf>
              <font>
                <color theme="0"/>
              </font>
            </x14:dxf>
          </x14:cfRule>
          <xm:sqref>BP3</xm:sqref>
        </x14:conditionalFormatting>
        <x14:conditionalFormatting xmlns:xm="http://schemas.microsoft.com/office/excel/2006/main">
          <x14:cfRule type="expression" priority="361" id="{45F26253-21DB-4BE2-80A2-C675CCB43E0F}">
            <xm:f>OR(PLANS!$F$3="FEBRUARY",PLANS!$F$3="APRIL",PLANS!$F$3="JUNE",PLANS!$F$3="SEPTEMBER",PLANS!$F$3="NOVEMBER")</xm:f>
            <x14:dxf>
              <font>
                <color theme="0"/>
              </font>
            </x14:dxf>
          </x14:cfRule>
          <xm:sqref>BZ3</xm:sqref>
        </x14:conditionalFormatting>
        <x14:conditionalFormatting xmlns:xm="http://schemas.microsoft.com/office/excel/2006/main">
          <x14:cfRule type="expression" priority="564" id="{FDF67D6B-5F87-4DE6-8F44-5973FCDF482F}">
            <xm:f>OR(  AND( B3=PLANS!$BP$4,PLANS!$BQ$3=0 ), AND( B3=PLANS!$BP$10,PLANS!$BQ$9=0 ), AND( B3=PLANS!$BP$16,PLANS!$BQ$15=0 ), AND( B3=PLANS!$BP$22,PLANS!$BQ$21=0 ), AND( B3=PLANS!$BP$28,PLANS!$BQ$27=0 ), AND( B3=PLANS!$BP$34,PLANS!$BQ$33=0 ),  AND( B3=PLANS!$BY$4,PLANS!$BZ$3=0 ), AND( B3=PLANS!$BY$10,PLANS!$BZ$9=0 ), AND( B3=PLANS!$BY$16,PLANS!$BZ$15=0 ), AND( B3=PLANS!$BY$22,PLANS!$BZ$21=0 ), AND( B3=PLANS!$BY$28,PLANS!$BZ$27=0 ), AND( B3=PLANS!$BY$34,PLANS!$BZ$33=0 )  )</xm:f>
            <x14:dxf>
              <fill>
                <patternFill>
                  <bgColor rgb="FFEAEAEA"/>
                </patternFill>
              </fill>
            </x14:dxf>
          </x14:cfRule>
          <xm:sqref>C3:C33</xm:sqref>
        </x14:conditionalFormatting>
        <x14:conditionalFormatting xmlns:xm="http://schemas.microsoft.com/office/excel/2006/main">
          <x14:cfRule type="expression" priority="565" id="{D489CBBE-69EA-43A2-89BB-9A64107E0B08}">
            <xm:f>OR(  AND( B3=PLANS!$BP$4,PLANS!$BQ$3=0 ), AND( B3=PLANS!$BP$10,PLANS!$BQ$9=0 ), AND( B3=PLANS!$BP$16,PLANS!$BQ$15=0 ), AND( B3=PLANS!$BP$22,PLANS!$BQ$21=0 ), AND( B3=PLANS!$BP$28,PLANS!$BQ$27=0 ), AND( B3=PLANS!$BP$34,PLANS!$BQ$33=0 ),  AND( B3=PLANS!$BY$4,PLANS!$BZ$3=0 ), AND( B3=PLANS!$BY$10,PLANS!$BZ$9=0 ), AND( B3=PLANS!$BY$16,PLANS!$BZ$15=0 ), AND( B3=PLANS!$BY$22,PLANS!$BZ$21=0 ), AND( B3=PLANS!$BY$28,PLANS!$BZ$27=0 ), AND( B3=PLANS!$BY$34,PLANS!$BZ$33=0 )  )</xm:f>
            <x14:dxf>
              <fill>
                <patternFill>
                  <bgColor rgb="FFEAEAEA"/>
                </patternFill>
              </fill>
            </x14:dxf>
          </x14:cfRule>
          <xm:sqref>D3:D33</xm:sqref>
        </x14:conditionalFormatting>
        <x14:conditionalFormatting xmlns:xm="http://schemas.microsoft.com/office/excel/2006/main">
          <x14:cfRule type="expression" priority="566" id="{95D8D6B6-E24B-40FC-940B-EBA87B81145E}">
            <xm:f>OR(  AND( B3=PLANS!$BP$4,PLANS!$BQ$3=0 ), AND( B3=PLANS!$BP$10,PLANS!$BQ$9=0 ), AND( B3=PLANS!$BP$16,PLANS!$BQ$15=0 ), AND( B3=PLANS!$BP$22,PLANS!$BQ$21=0 ), AND( B3=PLANS!$BP$28,PLANS!$BQ$27=0 ), AND( B3=PLANS!$BP$34,PLANS!$BQ$33=0 ),  AND( B3=PLANS!$BY$4,PLANS!$BZ$3=0 ), AND( B3=PLANS!$BY$10,PLANS!$BZ$9=0 ), AND( B3=PLANS!$BY$16,PLANS!$BZ$15=0 ), AND( B3=PLANS!$BY$22,PLANS!$BZ$21=0 ), AND( B3=PLANS!$BY$28,PLANS!$BZ$27=0 ), AND( B3=PLANS!$BY$34,PLANS!$BZ$33=0 )  )</xm:f>
            <x14:dxf>
              <fill>
                <patternFill>
                  <bgColor rgb="FFEAEAEA"/>
                </patternFill>
              </fill>
            </x14:dxf>
          </x14:cfRule>
          <xm:sqref>E3:E33</xm:sqref>
        </x14:conditionalFormatting>
        <x14:conditionalFormatting xmlns:xm="http://schemas.microsoft.com/office/excel/2006/main">
          <x14:cfRule type="expression" priority="567" id="{2A350152-CF84-43B9-8D37-FBCE78CB0A5B}">
            <xm:f>OR(  AND( B3=PLANS!$BP$4,PLANS!$BQ$3=0 ), AND( B3=PLANS!$BP$10,PLANS!$BQ$9=0 ), AND( B3=PLANS!$BP$16,PLANS!$BQ$15=0 ), AND( B3=PLANS!$BP$22,PLANS!$BQ$21=0 ), AND( B3=PLANS!$BP$28,PLANS!$BQ$27=0 ), AND( B3=PLANS!$BP$34,PLANS!$BQ$33=0 ),  AND( B3=PLANS!$BY$4,PLANS!$BZ$3=0 ), AND( B3=PLANS!$BY$10,PLANS!$BZ$9=0 ), AND( B3=PLANS!$BY$16,PLANS!$BZ$15=0 ), AND( B3=PLANS!$BY$22,PLANS!$BZ$21=0 ), AND( B3=PLANS!$BY$28,PLANS!$BZ$27=0 ), AND( B3=PLANS!$BY$34,PLANS!$BZ$33=0 )  )</xm:f>
            <x14:dxf>
              <fill>
                <patternFill>
                  <bgColor rgb="FFEAEAEA"/>
                </patternFill>
              </fill>
            </x14:dxf>
          </x14:cfRule>
          <xm:sqref>F3:F33</xm:sqref>
        </x14:conditionalFormatting>
        <x14:conditionalFormatting xmlns:xm="http://schemas.microsoft.com/office/excel/2006/main">
          <x14:cfRule type="expression" priority="568" id="{BC29BD6F-745E-4166-BE93-4DDC55C5790F}">
            <xm:f>OR(  AND( B3=PLANS!$BP$4,PLANS!$BQ$3=0 ), AND( B3=PLANS!$BP$10,PLANS!$BQ$9=0 ), AND( B3=PLANS!$BP$16,PLANS!$BQ$15=0 ), AND( B3=PLANS!$BP$22,PLANS!$BQ$21=0 ), AND( B3=PLANS!$BP$28,PLANS!$BQ$27=0 ), AND( B3=PLANS!$BP$34,PLANS!$BQ$33=0 ),  AND( B3=PLANS!$BY$4,PLANS!$BZ$3=0 ), AND( B3=PLANS!$BY$10,PLANS!$BZ$9=0 ), AND( B3=PLANS!$BY$16,PLANS!$BZ$15=0 ), AND( B3=PLANS!$BY$22,PLANS!$BZ$21=0 ), AND( B3=PLANS!$BY$28,PLANS!$BZ$27=0 ), AND( B3=PLANS!$BY$34,PLANS!$BZ$33=0 )  )</xm:f>
            <x14:dxf>
              <fill>
                <patternFill>
                  <bgColor rgb="FFEAEAEA"/>
                </patternFill>
              </fill>
            </x14:dxf>
          </x14:cfRule>
          <xm:sqref>G3:G33</xm:sqref>
        </x14:conditionalFormatting>
        <x14:conditionalFormatting xmlns:xm="http://schemas.microsoft.com/office/excel/2006/main">
          <x14:cfRule type="expression" priority="569" id="{7F2AF150-8F78-4509-802F-C5ABA517365A}">
            <xm:f>OR(  AND( B3=PLANS!$BP$4,PLANS!$BQ$3=0 ), AND( B3=PLANS!$BP$10,PLANS!$BQ$9=0 ), AND( B3=PLANS!$BP$16,PLANS!$BQ$15=0 ), AND( B3=PLANS!$BP$22,PLANS!$BQ$21=0 ), AND( B3=PLANS!$BP$28,PLANS!$BQ$27=0 ), AND( B3=PLANS!$BP$34,PLANS!$BQ$33=0 ),  AND( B3=PLANS!$BY$4,PLANS!$BZ$3=0 ), AND( B3=PLANS!$BY$10,PLANS!$BZ$9=0 ), AND( B3=PLANS!$BY$16,PLANS!$BZ$15=0 ), AND( B3=PLANS!$BY$22,PLANS!$BZ$21=0 ), AND( B3=PLANS!$BY$28,PLANS!$BZ$27=0 ), AND( B3=PLANS!$BY$34,PLANS!$BZ$33=0 )  )</xm:f>
            <x14:dxf>
              <fill>
                <patternFill>
                  <bgColor rgb="FFEAEAEA"/>
                </patternFill>
              </fill>
            </x14:dxf>
          </x14:cfRule>
          <xm:sqref>H3:H33</xm:sqref>
        </x14:conditionalFormatting>
        <x14:conditionalFormatting xmlns:xm="http://schemas.microsoft.com/office/excel/2006/main">
          <x14:cfRule type="expression" priority="570" id="{D6C66693-6E22-40C4-94AB-D9A514A18894}">
            <xm:f>OR(  AND( B3=PLANS!$BP$4,PLANS!$BQ$3=0 ), AND( B3=PLANS!$BP$10,PLANS!$BQ$9=0 ), AND( B3=PLANS!$BP$16,PLANS!$BQ$15=0 ), AND( B3=PLANS!$BP$22,PLANS!$BQ$21=0 ), AND( B3=PLANS!$BP$28,PLANS!$BQ$27=0 ), AND( B3=PLANS!$BP$34,PLANS!$BQ$33=0 ),  AND( B3=PLANS!$BY$4,PLANS!$BZ$3=0 ), AND( B3=PLANS!$BY$10,PLANS!$BZ$9=0 ), AND( B3=PLANS!$BY$16,PLANS!$BZ$15=0 ), AND( B3=PLANS!$BY$22,PLANS!$BZ$21=0 ), AND( B3=PLANS!$BY$28,PLANS!$BZ$27=0 ), AND( B3=PLANS!$BY$34,PLANS!$BZ$33=0 )  )</xm:f>
            <x14:dxf>
              <fill>
                <patternFill>
                  <bgColor rgb="FFEAEAEA"/>
                </patternFill>
              </fill>
            </x14:dxf>
          </x14:cfRule>
          <xm:sqref>I3:I33</xm:sqref>
        </x14:conditionalFormatting>
        <x14:conditionalFormatting xmlns:xm="http://schemas.microsoft.com/office/excel/2006/main">
          <x14:cfRule type="expression" priority="571" id="{D991CFBA-4409-4D77-BCE4-0B5D5796AA32}">
            <xm:f>OR(  AND( B3=PLANS!$BP$4,PLANS!$BQ$3=0 ), AND( B3=PLANS!$BP$10,PLANS!$BQ$9=0 ), AND( B3=PLANS!$BP$16,PLANS!$BQ$15=0 ), AND( B3=PLANS!$BP$22,PLANS!$BQ$21=0 ), AND( B3=PLANS!$BP$28,PLANS!$BQ$27=0 ), AND( B3=PLANS!$BP$34,PLANS!$BQ$33=0 ),  AND( B3=PLANS!$BY$4,PLANS!$BZ$3=0 ), AND( B3=PLANS!$BY$10,PLANS!$BZ$9=0 ), AND( B3=PLANS!$BY$16,PLANS!$BZ$15=0 ), AND( B3=PLANS!$BY$22,PLANS!$BZ$21=0 ), AND( B3=PLANS!$BY$28,PLANS!$BZ$27=0 ), AND( B3=PLANS!$BY$34,PLANS!$BZ$33=0 )  )</xm:f>
            <x14:dxf>
              <fill>
                <patternFill>
                  <bgColor rgb="FFEAEAEA"/>
                </patternFill>
              </fill>
            </x14:dxf>
          </x14:cfRule>
          <xm:sqref>J3:J33</xm:sqref>
        </x14:conditionalFormatting>
        <x14:conditionalFormatting xmlns:xm="http://schemas.microsoft.com/office/excel/2006/main">
          <x14:cfRule type="expression" priority="572" id="{11B5FCC0-5D9A-4F65-860E-15B82585C662}">
            <xm:f>OR(  AND( B3=PLANS!$BP$4,PLANS!$BQ$3=0 ), AND( B3=PLANS!$BP$10,PLANS!$BQ$9=0 ), AND( B3=PLANS!$BP$16,PLANS!$BQ$15=0 ), AND( B3=PLANS!$BP$22,PLANS!$BQ$21=0 ), AND( B3=PLANS!$BP$28,PLANS!$BQ$27=0 ), AND( B3=PLANS!$BP$34,PLANS!$BQ$33=0 ),  AND( B3=PLANS!$BY$4,PLANS!$BZ$3=0 ), AND( B3=PLANS!$BY$10,PLANS!$BZ$9=0 ), AND( B3=PLANS!$BY$16,PLANS!$BZ$15=0 ), AND( B3=PLANS!$BY$22,PLANS!$BZ$21=0 ), AND( B3=PLANS!$BY$28,PLANS!$BZ$27=0 ), AND( B3=PLANS!$BY$34,PLANS!$BZ$33=0 )  )</xm:f>
            <x14:dxf>
              <fill>
                <patternFill>
                  <bgColor rgb="FFEAEAEA"/>
                </patternFill>
              </fill>
            </x14:dxf>
          </x14:cfRule>
          <xm:sqref>K3:K33</xm:sqref>
        </x14:conditionalFormatting>
        <x14:conditionalFormatting xmlns:xm="http://schemas.microsoft.com/office/excel/2006/main">
          <x14:cfRule type="expression" priority="351" id="{138120F1-B4D4-4ABA-80D6-7B50E2CDF600}">
            <xm:f>OR(PLANS!$F$3="FEBRUARY",PLANS!$F$3="APRIL",PLANS!$F$3="JUNE",PLANS!$F$3="SEPTEMBER",PLANS!$F$3="NOVEMBER")</xm:f>
            <x14:dxf>
              <border>
                <left style="thin">
                  <color theme="0"/>
                </left>
                <right style="thin">
                  <color theme="0"/>
                </right>
                <vertical/>
                <horizontal/>
              </border>
            </x14:dxf>
          </x14:cfRule>
          <xm:sqref>D3:J3</xm:sqref>
        </x14:conditionalFormatting>
        <x14:conditionalFormatting xmlns:xm="http://schemas.microsoft.com/office/excel/2006/main">
          <x14:cfRule type="expression" priority="573" id="{DE7D49A2-31C8-48FD-BB3F-10FD79D3ACD8}">
            <xm:f>OR(  AND( BZ3=PLANS!$BP$4,PLANS!$BQ$3=0 ), AND( BZ3=PLANS!$BP$10,PLANS!$BQ$9=0 ), AND( BZ3=PLANS!$BP$16,PLANS!$BQ$15=0 ), AND( BZ3=PLANS!$BP$22,PLANS!$BQ$21=0 ), AND( BZ3=PLANS!$BP$28,PLANS!$BQ$27=0 ), AND( BZ3=PLANS!$BP$34,PLANS!$BQ$33=0 ),  AND( BZ3=PLANS!$BY$4,PLANS!$BZ$3=0 ), AND( BZ3=PLANS!$BY$10,PLANS!$BZ$9=0 ), AND( BZ3=PLANS!$BY$16,PLANS!$BZ$15=0 ), AND( BZ3=PLANS!$BY$22,PLANS!$BZ$21=0 ), AND( BZ3=PLANS!$BY$28,PLANS!$BZ$27=0 ), AND( BZ3=PLANS!$BY$34,PLANS!$BZ$33=0 )  )</xm:f>
            <x14:dxf>
              <fill>
                <patternFill>
                  <bgColor rgb="FFEAEAEA"/>
                </patternFill>
              </fill>
            </x14:dxf>
          </x14:cfRule>
          <xm:sqref>BY3:BY33</xm:sqref>
        </x14:conditionalFormatting>
        <x14:conditionalFormatting xmlns:xm="http://schemas.microsoft.com/office/excel/2006/main">
          <x14:cfRule type="expression" priority="574" id="{B3E77320-5A73-4815-BCB8-11CD02888630}">
            <xm:f>OR(  AND( BZ3=PLANS!$BP$4,PLANS!$BQ$3=0 ), AND( BZ3=PLANS!$BP$10,PLANS!$BQ$9=0 ), AND( BZ3=PLANS!$BP$16,PLANS!$BQ$15=0 ), AND( BZ3=PLANS!$BP$22,PLANS!$BQ$21=0 ), AND( BZ3=PLANS!$BP$28,PLANS!$BQ$27=0 ), AND( BZ3=PLANS!$BP$34,PLANS!$BQ$33=0 ),  AND( BZ3=PLANS!$BY$4,PLANS!$BZ$3=0 ), AND( BZ3=PLANS!$BY$10,PLANS!$BZ$9=0 ), AND( BZ3=PLANS!$BY$16,PLANS!$BZ$15=0 ), AND( BZ3=PLANS!$BY$22,PLANS!$BZ$21=0 ), AND( BZ3=PLANS!$BY$28,PLANS!$BZ$27=0 ), AND( BZ3=PLANS!$BY$34,PLANS!$BZ$33=0 )  )</xm:f>
            <x14:dxf>
              <fill>
                <patternFill>
                  <bgColor rgb="FFEAEAEA"/>
                </patternFill>
              </fill>
            </x14:dxf>
          </x14:cfRule>
          <xm:sqref>BX3:BX33</xm:sqref>
        </x14:conditionalFormatting>
        <x14:conditionalFormatting xmlns:xm="http://schemas.microsoft.com/office/excel/2006/main">
          <x14:cfRule type="expression" priority="575" id="{E2523570-639A-47FA-807E-C53ABFD05F5F}">
            <xm:f>OR(  AND( BZ3=PLANS!$BP$4,PLANS!$BQ$3=0 ), AND( BZ3=PLANS!$BP$10,PLANS!$BQ$9=0 ), AND( BZ3=PLANS!$BP$16,PLANS!$BQ$15=0 ), AND( BZ3=PLANS!$BP$22,PLANS!$BQ$21=0 ), AND( BZ3=PLANS!$BP$28,PLANS!$BQ$27=0 ), AND( BZ3=PLANS!$BP$34,PLANS!$BQ$33=0 ),  AND( BZ3=PLANS!$BY$4,PLANS!$BZ$3=0 ), AND( BZ3=PLANS!$BY$10,PLANS!$BZ$9=0 ), AND( BZ3=PLANS!$BY$16,PLANS!$BZ$15=0 ), AND( BZ3=PLANS!$BY$22,PLANS!$BZ$21=0 ), AND( BZ3=PLANS!$BY$28,PLANS!$BZ$27=0 ), AND( BZ3=PLANS!$BY$34,PLANS!$BZ$33=0 )  )</xm:f>
            <x14:dxf>
              <fill>
                <patternFill>
                  <bgColor rgb="FFEAEAEA"/>
                </patternFill>
              </fill>
            </x14:dxf>
          </x14:cfRule>
          <xm:sqref>BW3:BW33</xm:sqref>
        </x14:conditionalFormatting>
        <x14:conditionalFormatting xmlns:xm="http://schemas.microsoft.com/office/excel/2006/main">
          <x14:cfRule type="expression" priority="576" id="{CD984B86-BE51-4FD7-B9C3-54217C560924}">
            <xm:f>OR(  AND( BZ3=PLANS!$BP$4,PLANS!$BQ$3=0 ), AND( BZ3=PLANS!$BP$10,PLANS!$BQ$9=0 ), AND( BZ3=PLANS!$BP$16,PLANS!$BQ$15=0 ), AND( BZ3=PLANS!$BP$22,PLANS!$BQ$21=0 ), AND( BZ3=PLANS!$BP$28,PLANS!$BQ$27=0 ), AND( BZ3=PLANS!$BP$34,PLANS!$BQ$33=0 ),  AND( BZ3=PLANS!$BY$4,PLANS!$BZ$3=0 ), AND( BZ3=PLANS!$BY$10,PLANS!$BZ$9=0 ), AND( BZ3=PLANS!$BY$16,PLANS!$BZ$15=0 ), AND( BZ3=PLANS!$BY$22,PLANS!$BZ$21=0 ), AND( BZ3=PLANS!$BY$28,PLANS!$BZ$27=0 ), AND( BZ3=PLANS!$BY$34,PLANS!$BZ$33=0 )  )</xm:f>
            <x14:dxf>
              <fill>
                <patternFill>
                  <bgColor rgb="FFEAEAEA"/>
                </patternFill>
              </fill>
            </x14:dxf>
          </x14:cfRule>
          <xm:sqref>BV3:BV33</xm:sqref>
        </x14:conditionalFormatting>
        <x14:conditionalFormatting xmlns:xm="http://schemas.microsoft.com/office/excel/2006/main">
          <x14:cfRule type="expression" priority="577" id="{313DD2C5-BADB-4D19-9D7E-194C0045204D}">
            <xm:f>OR(  AND( BZ3=PLANS!$BP$4,PLANS!$BQ$3=0 ), AND( BZ3=PLANS!$BP$10,PLANS!$BQ$9=0 ), AND( BZ3=PLANS!$BP$16,PLANS!$BQ$15=0 ), AND( BZ3=PLANS!$BP$22,PLANS!$BQ$21=0 ), AND( BZ3=PLANS!$BP$28,PLANS!$BQ$27=0 ), AND( BZ3=PLANS!$BP$34,PLANS!$BQ$33=0 ),  AND( BZ3=PLANS!$BY$4,PLANS!$BZ$3=0 ), AND( BZ3=PLANS!$BY$10,PLANS!$BZ$9=0 ), AND( BZ3=PLANS!$BY$16,PLANS!$BZ$15=0 ), AND( BZ3=PLANS!$BY$22,PLANS!$BZ$21=0 ), AND( BZ3=PLANS!$BY$28,PLANS!$BZ$27=0 ), AND( BZ3=PLANS!$BY$34,PLANS!$BZ$33=0 )  )</xm:f>
            <x14:dxf>
              <fill>
                <patternFill>
                  <bgColor rgb="FFEAEAEA"/>
                </patternFill>
              </fill>
            </x14:dxf>
          </x14:cfRule>
          <xm:sqref>BU3:BU33</xm:sqref>
        </x14:conditionalFormatting>
        <x14:conditionalFormatting xmlns:xm="http://schemas.microsoft.com/office/excel/2006/main">
          <x14:cfRule type="expression" priority="578" id="{CDADFE9D-5D36-4D62-A5FE-4D900DB8A33F}">
            <xm:f>OR(  AND( BZ3=PLANS!$BP$4,PLANS!$BQ$3=0 ), AND( BZ3=PLANS!$BP$10,PLANS!$BQ$9=0 ), AND( BZ3=PLANS!$BP$16,PLANS!$BQ$15=0 ), AND( BZ3=PLANS!$BP$22,PLANS!$BQ$21=0 ), AND( BZ3=PLANS!$BP$28,PLANS!$BQ$27=0 ), AND( BZ3=PLANS!$BP$34,PLANS!$BQ$33=0 ),  AND( BZ3=PLANS!$BY$4,PLANS!$BZ$3=0 ), AND( BZ3=PLANS!$BY$10,PLANS!$BZ$9=0 ), AND( BZ3=PLANS!$BY$16,PLANS!$BZ$15=0 ), AND( BZ3=PLANS!$BY$22,PLANS!$BZ$21=0 ), AND( BZ3=PLANS!$BY$28,PLANS!$BZ$27=0 ), AND( BZ3=PLANS!$BY$34,PLANS!$BZ$33=0 )  )</xm:f>
            <x14:dxf>
              <fill>
                <patternFill>
                  <bgColor rgb="FFEAEAEA"/>
                </patternFill>
              </fill>
            </x14:dxf>
          </x14:cfRule>
          <xm:sqref>BT3:BT33</xm:sqref>
        </x14:conditionalFormatting>
        <x14:conditionalFormatting xmlns:xm="http://schemas.microsoft.com/office/excel/2006/main">
          <x14:cfRule type="expression" priority="579" id="{DC4FAEA9-02A6-483F-B12B-676261237584}">
            <xm:f>OR(  AND( BZ3=PLANS!$BP$4,PLANS!$BQ$3=0 ), AND( BZ3=PLANS!$BP$10,PLANS!$BQ$9=0 ), AND( BZ3=PLANS!$BP$16,PLANS!$BQ$15=0 ), AND( BZ3=PLANS!$BP$22,PLANS!$BQ$21=0 ), AND( BZ3=PLANS!$BP$28,PLANS!$BQ$27=0 ), AND( BZ3=PLANS!$BP$34,PLANS!$BQ$33=0 ),  AND( BZ3=PLANS!$BY$4,PLANS!$BZ$3=0 ), AND( BZ3=PLANS!$BY$10,PLANS!$BZ$9=0 ), AND( BZ3=PLANS!$BY$16,PLANS!$BZ$15=0 ), AND( BZ3=PLANS!$BY$22,PLANS!$BZ$21=0 ), AND( BZ3=PLANS!$BY$28,PLANS!$BZ$27=0 ), AND( BZ3=PLANS!$BY$34,PLANS!$BZ$33=0 )  )</xm:f>
            <x14:dxf>
              <fill>
                <patternFill>
                  <bgColor rgb="FFEAEAEA"/>
                </patternFill>
              </fill>
            </x14:dxf>
          </x14:cfRule>
          <xm:sqref>BS3:BS33</xm:sqref>
        </x14:conditionalFormatting>
        <x14:conditionalFormatting xmlns:xm="http://schemas.microsoft.com/office/excel/2006/main">
          <x14:cfRule type="expression" priority="582" id="{A13F1785-187F-4384-85A0-364A9745FF0F}">
            <xm:f>OR(  AND( BZ3=PLANS!$BP$4,PLANS!$BQ$3=0 ), AND( BZ3=PLANS!$BP$10,PLANS!$BQ$9=0 ), AND( BZ3=PLANS!$BP$16,PLANS!$BQ$15=0 ), AND( BZ3=PLANS!$BP$22,PLANS!$BQ$21=0 ), AND( BZ3=PLANS!$BP$28,PLANS!$BQ$27=0 ), AND( BZ3=PLANS!$BP$34,PLANS!$BQ$33=0 ),  AND( BZ3=PLANS!$BY$4,PLANS!$BZ$3=0 ), AND( BZ3=PLANS!$BY$10,PLANS!$BZ$9=0 ), AND( BZ3=PLANS!$BY$16,PLANS!$BZ$15=0 ), AND( BZ3=PLANS!$BY$22,PLANS!$BZ$21=0 ), AND( BZ3=PLANS!$BY$28,PLANS!$BZ$27=0 ), AND( BZ3=PLANS!$BY$34,PLANS!$BZ$33=0 )  )</xm:f>
            <x14:dxf>
              <fill>
                <patternFill>
                  <bgColor rgb="FFEAEAEA"/>
                </patternFill>
              </fill>
            </x14:dxf>
          </x14:cfRule>
          <xm:sqref>BR3:BR33</xm:sqref>
        </x14:conditionalFormatting>
        <x14:conditionalFormatting xmlns:xm="http://schemas.microsoft.com/office/excel/2006/main">
          <x14:cfRule type="expression" priority="583" id="{F9AE554B-7354-42AF-85E9-7665FB852E5B}">
            <xm:f>OR(  AND( BZ3=PLANS!$BP$4,PLANS!$BQ$3=0 ), AND( BZ3=PLANS!$BP$10,PLANS!$BQ$9=0 ), AND( BZ3=PLANS!$BP$16,PLANS!$BQ$15=0 ), AND( BZ3=PLANS!$BP$22,PLANS!$BQ$21=0 ), AND( BZ3=PLANS!$BP$28,PLANS!$BQ$27=0 ), AND( BZ3=PLANS!$BP$34,PLANS!$BQ$33=0 ),  AND( BZ3=PLANS!$BY$4,PLANS!$BZ$3=0 ), AND( BZ3=PLANS!$BY$10,PLANS!$BZ$9=0 ), AND( BZ3=PLANS!$BY$16,PLANS!$BZ$15=0 ), AND( BZ3=PLANS!$BY$22,PLANS!$BZ$21=0 ), AND( BZ3=PLANS!$BY$28,PLANS!$BZ$27=0 ), AND( BZ3=PLANS!$BY$34,PLANS!$BZ$33=0 )  )</xm:f>
            <x14:dxf>
              <fill>
                <patternFill>
                  <bgColor rgb="FFEAEAEA"/>
                </patternFill>
              </fill>
            </x14:dxf>
          </x14:cfRule>
          <xm:sqref>BQ3:BQ33</xm:sqref>
        </x14:conditionalFormatting>
        <x14:conditionalFormatting xmlns:xm="http://schemas.microsoft.com/office/excel/2006/main">
          <x14:cfRule type="expression" priority="341" id="{C08AC5D2-1EF5-4A1D-AEE0-F0E158349D4A}">
            <xm:f>OR(PLANS!$F$3="FEBRUARY",PLANS!$F$3="APRIL",PLANS!$F$3="JUNE",PLANS!$F$3="SEPTEMBER",PLANS!$F$3="NOVEMBER")</xm:f>
            <x14:dxf>
              <border>
                <left style="thin">
                  <color theme="0"/>
                </left>
                <right style="thin">
                  <color theme="0"/>
                </right>
                <vertical/>
                <horizontal/>
              </border>
            </x14:dxf>
          </x14:cfRule>
          <xm:sqref>BR3:BX3</xm:sqref>
        </x14:conditionalFormatting>
        <x14:conditionalFormatting xmlns:xm="http://schemas.microsoft.com/office/excel/2006/main">
          <x14:cfRule type="expression" priority="114" id="{7143607C-78A4-489D-80CD-472CBD3BA408}">
            <xm:f>OBJECTIVES!$DK$29=1</xm:f>
            <x14:dxf>
              <font>
                <color theme="0" tint="-0.499984740745262"/>
              </font>
            </x14:dxf>
          </x14:cfRule>
          <x14:cfRule type="expression" priority="301" id="{F05C55D9-3EBE-407A-A3EF-6B7C545C8F4F}">
            <xm:f>ISBLANK(OBJECTIVES!$AH$31)</xm:f>
            <x14:dxf>
              <font>
                <color theme="0"/>
              </font>
              <fill>
                <patternFill>
                  <bgColor theme="0"/>
                </patternFill>
              </fill>
              <border>
                <left style="thin">
                  <color theme="0" tint="-0.14996795556505021"/>
                </left>
                <right style="thin">
                  <color theme="0" tint="-0.14996795556505021"/>
                </right>
                <top style="thin">
                  <color theme="0" tint="-0.14996795556505021"/>
                </top>
                <bottom style="thin">
                  <color theme="0" tint="-0.14996795556505021"/>
                </bottom>
              </border>
            </x14:dxf>
          </x14:cfRule>
          <x14:cfRule type="expression" priority="340" id="{325DDE14-0FAB-4062-A6D1-A5EE0A30F0F5}">
            <xm:f>OBJECTIVES!$AP$32&gt;=OBJECTIVES!$AR$32</xm:f>
            <x14:dxf>
              <fill>
                <patternFill>
                  <bgColor theme="1"/>
                </patternFill>
              </fill>
            </x14:dxf>
          </x14:cfRule>
          <xm:sqref>AL44:AP45</xm:sqref>
        </x14:conditionalFormatting>
        <x14:conditionalFormatting xmlns:xm="http://schemas.microsoft.com/office/excel/2006/main">
          <x14:cfRule type="expression" priority="115" id="{F31BF536-9DDA-48CA-9365-66A58CB3AFDF}">
            <xm:f>OBJECTIVES!$DK$28=1</xm:f>
            <x14:dxf>
              <font>
                <color theme="0" tint="-0.499984740745262"/>
              </font>
            </x14:dxf>
          </x14:cfRule>
          <x14:cfRule type="expression" priority="300" id="{148F3AC7-92A8-4E2D-849B-45FE12C6CBB3}">
            <xm:f>ISBLANK(OBJECTIVES!$AH$29)</xm:f>
            <x14:dxf>
              <font>
                <color theme="0"/>
              </font>
              <fill>
                <patternFill>
                  <bgColor theme="0"/>
                </patternFill>
              </fill>
              <border>
                <left style="thin">
                  <color theme="0" tint="-0.14996795556505021"/>
                </left>
                <right style="thin">
                  <color theme="0" tint="-0.14996795556505021"/>
                </right>
                <top style="thin">
                  <color theme="0" tint="-0.14996795556505021"/>
                </top>
                <bottom style="thin">
                  <color theme="0" tint="-0.14996795556505021"/>
                </bottom>
              </border>
            </x14:dxf>
          </x14:cfRule>
          <x14:cfRule type="expression" priority="339" id="{08A1B89F-BCB5-4A71-8E66-F5B5B34D7F83}">
            <xm:f>OBJECTIVES!$AP$30&gt;=OBJECTIVES!$AR$30</xm:f>
            <x14:dxf>
              <fill>
                <patternFill>
                  <bgColor theme="1"/>
                </patternFill>
              </fill>
            </x14:dxf>
          </x14:cfRule>
          <xm:sqref>AE44:AI45</xm:sqref>
        </x14:conditionalFormatting>
        <x14:conditionalFormatting xmlns:xm="http://schemas.microsoft.com/office/excel/2006/main">
          <x14:cfRule type="expression" priority="116" id="{3E9A6AD7-1465-4521-A166-4826493EB7F0}">
            <xm:f>OBJECTIVES!$DK$27=1</xm:f>
            <x14:dxf>
              <font>
                <color theme="0" tint="-0.499984740745262"/>
              </font>
            </x14:dxf>
          </x14:cfRule>
          <x14:cfRule type="expression" priority="299" id="{C2E95860-2153-41F1-AA20-2F6379A7BD07}">
            <xm:f>ISBLANK(OBJECTIVES!$AH$27)</xm:f>
            <x14:dxf>
              <font>
                <color theme="0"/>
              </font>
              <fill>
                <patternFill>
                  <bgColor theme="0"/>
                </patternFill>
              </fill>
              <border>
                <left style="thin">
                  <color theme="2" tint="-9.9948118533890809E-2"/>
                </left>
                <right style="thin">
                  <color theme="2" tint="-9.9948118533890809E-2"/>
                </right>
                <top style="thin">
                  <color theme="2" tint="-9.9948118533890809E-2"/>
                </top>
                <bottom style="thin">
                  <color theme="2" tint="-9.9948118533890809E-2"/>
                </bottom>
              </border>
            </x14:dxf>
          </x14:cfRule>
          <x14:cfRule type="expression" priority="338" id="{FD67CA3C-E57A-4ABA-AB5F-E4192B86FAAD}">
            <xm:f>OBJECTIVES!$AP$28&gt;=OBJECTIVES!$AR$28</xm:f>
            <x14:dxf>
              <fill>
                <patternFill>
                  <bgColor theme="1"/>
                </patternFill>
              </fill>
            </x14:dxf>
          </x14:cfRule>
          <xm:sqref>X44:AB45</xm:sqref>
        </x14:conditionalFormatting>
        <x14:conditionalFormatting xmlns:xm="http://schemas.microsoft.com/office/excel/2006/main">
          <x14:cfRule type="expression" priority="113" id="{62130CED-7B56-4776-B169-20A9D28A0957}">
            <xm:f>OBJECTIVES!$DK$30=1</xm:f>
            <x14:dxf>
              <font>
                <color theme="0" tint="-0.499984740745262"/>
              </font>
            </x14:dxf>
          </x14:cfRule>
          <x14:cfRule type="expression" priority="303" id="{B4F556D6-A44D-4E67-B1BB-444DBFB86F67}">
            <xm:f>ISBLANK(OBJECTIVES!$AH$33)</xm:f>
            <x14:dxf>
              <font>
                <color theme="0"/>
              </font>
              <fill>
                <patternFill>
                  <bgColor theme="0"/>
                </patternFill>
              </fill>
              <border>
                <left style="thin">
                  <color theme="0" tint="-0.14996795556505021"/>
                </left>
                <right style="thin">
                  <color theme="0" tint="-0.14996795556505021"/>
                </right>
                <top style="thin">
                  <color theme="0" tint="-0.14996795556505021"/>
                </top>
                <bottom style="thin">
                  <color theme="0" tint="-0.14996795556505021"/>
                </bottom>
              </border>
            </x14:dxf>
          </x14:cfRule>
          <x14:cfRule type="expression" priority="337" id="{912BE57F-0F24-4739-B46C-D0B63310B9AF}">
            <xm:f>OBJECTIVES!$AP$34&gt;=OBJECTIVES!$AR$34</xm:f>
            <x14:dxf>
              <fill>
                <patternFill>
                  <bgColor theme="1"/>
                </patternFill>
              </fill>
            </x14:dxf>
          </x14:cfRule>
          <xm:sqref>AS44:AW45</xm:sqref>
        </x14:conditionalFormatting>
        <x14:conditionalFormatting xmlns:xm="http://schemas.microsoft.com/office/excel/2006/main">
          <x14:cfRule type="expression" priority="112" id="{34C8406F-F388-4DD1-A19E-571781EF1BDE}">
            <xm:f>OBJECTIVES!$DK$31=1</xm:f>
            <x14:dxf>
              <font>
                <color theme="0" tint="-0.499984740745262"/>
              </font>
            </x14:dxf>
          </x14:cfRule>
          <x14:cfRule type="expression" priority="302" id="{049E4FA2-143F-472B-A3D6-C99EE1288B5C}">
            <xm:f>ISBLANK(OBJECTIVES!$AH$35)</xm:f>
            <x14:dxf>
              <font>
                <color theme="0"/>
              </font>
              <fill>
                <patternFill>
                  <bgColor theme="0"/>
                </patternFill>
              </fill>
              <border>
                <left style="thin">
                  <color theme="0" tint="-0.14996795556505021"/>
                </left>
                <right style="thin">
                  <color theme="0" tint="-0.14996795556505021"/>
                </right>
                <top style="thin">
                  <color theme="0" tint="-0.14996795556505021"/>
                </top>
                <bottom style="thin">
                  <color theme="0" tint="-0.14996795556505021"/>
                </bottom>
              </border>
            </x14:dxf>
          </x14:cfRule>
          <x14:cfRule type="expression" priority="336" id="{295018B1-4404-4B16-A72E-014C52C092F7}">
            <xm:f>OBJECTIVES!$AP$36&gt;=OBJECTIVES!$AR$36</xm:f>
            <x14:dxf>
              <fill>
                <patternFill>
                  <bgColor theme="1"/>
                </patternFill>
              </fill>
            </x14:dxf>
          </x14:cfRule>
          <xm:sqref>AZ44:BD45</xm:sqref>
        </x14:conditionalFormatting>
        <x14:conditionalFormatting xmlns:xm="http://schemas.microsoft.com/office/excel/2006/main">
          <x14:cfRule type="expression" priority="334" id="{E2224C89-F8BA-4B64-B5BB-B1B48DD00921}">
            <xm:f>SUM(OBJECTIVES!$AU$27:$AV$36)&gt;=1</xm:f>
            <x14:dxf>
              <font>
                <color theme="0"/>
              </font>
            </x14:dxf>
          </x14:cfRule>
          <xm:sqref>AB14</xm:sqref>
        </x14:conditionalFormatting>
        <x14:conditionalFormatting xmlns:xm="http://schemas.microsoft.com/office/excel/2006/main">
          <x14:cfRule type="expression" priority="283" id="{14C1BACB-CE48-421C-A5A0-BAE9F50F6514}">
            <xm:f>INVENTORY!$G$8="^"</xm:f>
            <x14:dxf>
              <font>
                <color theme="0"/>
              </font>
            </x14:dxf>
          </x14:cfRule>
          <xm:sqref>T13</xm:sqref>
        </x14:conditionalFormatting>
        <x14:conditionalFormatting xmlns:xm="http://schemas.microsoft.com/office/excel/2006/main">
          <x14:cfRule type="expression" priority="282" id="{BF5AC25F-1E34-4D7A-A00F-4B6448D4BEAE}">
            <xm:f>INVENTORY!$P$8="^"</xm:f>
            <x14:dxf>
              <font>
                <color theme="0"/>
              </font>
            </x14:dxf>
          </x14:cfRule>
          <xm:sqref>U13</xm:sqref>
        </x14:conditionalFormatting>
        <x14:conditionalFormatting xmlns:xm="http://schemas.microsoft.com/office/excel/2006/main">
          <x14:cfRule type="expression" priority="281" id="{5B82F42C-8754-47DF-9BD2-15D5F8264084}">
            <xm:f>INVENTORY!$G$11="^"</xm:f>
            <x14:dxf>
              <font>
                <color theme="0"/>
              </font>
            </x14:dxf>
          </x14:cfRule>
          <xm:sqref>V13</xm:sqref>
        </x14:conditionalFormatting>
        <x14:conditionalFormatting xmlns:xm="http://schemas.microsoft.com/office/excel/2006/main">
          <x14:cfRule type="expression" priority="280" id="{16A42F14-A5A0-42B8-AD6C-5AF80EB8BD47}">
            <xm:f>INVENTORY!$P$11="^"</xm:f>
            <x14:dxf>
              <font>
                <color theme="0"/>
              </font>
            </x14:dxf>
          </x14:cfRule>
          <xm:sqref>W13</xm:sqref>
        </x14:conditionalFormatting>
        <x14:conditionalFormatting xmlns:xm="http://schemas.microsoft.com/office/excel/2006/main">
          <x14:cfRule type="expression" priority="279" id="{EC9D7092-0180-4B82-B059-B0AD92DE8584}">
            <xm:f>INVENTORY!$BF$8="^"</xm:f>
            <x14:dxf>
              <font>
                <color theme="0"/>
              </font>
            </x14:dxf>
          </x14:cfRule>
          <xm:sqref>BE13</xm:sqref>
        </x14:conditionalFormatting>
        <x14:conditionalFormatting xmlns:xm="http://schemas.microsoft.com/office/excel/2006/main">
          <x14:cfRule type="expression" priority="278" id="{0AC3C753-1F50-4409-A633-5FE8803446DF}">
            <xm:f>INVENTORY!$BO$8="^"</xm:f>
            <x14:dxf>
              <font>
                <color theme="0"/>
              </font>
            </x14:dxf>
          </x14:cfRule>
          <xm:sqref>BF13</xm:sqref>
        </x14:conditionalFormatting>
        <x14:conditionalFormatting xmlns:xm="http://schemas.microsoft.com/office/excel/2006/main">
          <x14:cfRule type="expression" priority="277" id="{1854C63D-760A-4260-8986-F9D354ABDDE3}">
            <xm:f>INVENTORY!$BF$11="^"</xm:f>
            <x14:dxf>
              <font>
                <color theme="0"/>
              </font>
            </x14:dxf>
          </x14:cfRule>
          <xm:sqref>BG13</xm:sqref>
        </x14:conditionalFormatting>
        <x14:conditionalFormatting xmlns:xm="http://schemas.microsoft.com/office/excel/2006/main">
          <x14:cfRule type="expression" priority="276" id="{BC775A2C-1A69-4D92-B2CA-4036B4F714D2}">
            <xm:f>INVENTORY!$BO$11="^"</xm:f>
            <x14:dxf>
              <font>
                <color theme="0"/>
              </font>
            </x14:dxf>
          </x14:cfRule>
          <xm:sqref>BH13</xm:sqref>
        </x14:conditionalFormatting>
        <x14:conditionalFormatting xmlns:xm="http://schemas.microsoft.com/office/excel/2006/main">
          <x14:cfRule type="expression" priority="224" id="{716330E1-FBB1-4486-9983-A3DD2FD869BC}">
            <xm:f>ISBLANK(OBJECTIVES!$AR$28)</xm:f>
            <x14:dxf>
              <border>
                <left/>
                <right/>
                <top/>
                <bottom/>
                <vertical/>
                <horizontal/>
              </border>
            </x14:dxf>
          </x14:cfRule>
          <xm:sqref>Z50:Z80</xm:sqref>
        </x14:conditionalFormatting>
        <x14:conditionalFormatting xmlns:xm="http://schemas.microsoft.com/office/excel/2006/main">
          <x14:cfRule type="expression" priority="223" id="{1F9EB978-BE41-4745-B4FB-32A95BB0D3B2}">
            <xm:f>ISBLANK(OBJECTIVES!$AR$30)</xm:f>
            <x14:dxf>
              <border>
                <left/>
                <right/>
                <top/>
                <bottom/>
                <vertical/>
                <horizontal/>
              </border>
            </x14:dxf>
          </x14:cfRule>
          <xm:sqref>AG50:AG77</xm:sqref>
        </x14:conditionalFormatting>
        <x14:conditionalFormatting xmlns:xm="http://schemas.microsoft.com/office/excel/2006/main">
          <x14:cfRule type="expression" priority="222" id="{9BE4DF10-1421-4C0A-8B49-8DE19A008AAC}">
            <xm:f>ISBLANK(OBJECTIVES!$AR$32)</xm:f>
            <x14:dxf>
              <border>
                <left/>
                <right/>
                <top/>
                <bottom/>
                <vertical/>
                <horizontal/>
              </border>
            </x14:dxf>
          </x14:cfRule>
          <xm:sqref>AN50:AN77</xm:sqref>
        </x14:conditionalFormatting>
        <x14:conditionalFormatting xmlns:xm="http://schemas.microsoft.com/office/excel/2006/main">
          <x14:cfRule type="expression" priority="221" id="{844C7827-9F4B-4163-88F8-1D9446B326AC}">
            <xm:f>ISBLANK(OBJECTIVES!$AR$34)</xm:f>
            <x14:dxf>
              <border>
                <left/>
                <right/>
                <top/>
                <bottom/>
                <vertical/>
                <horizontal/>
              </border>
            </x14:dxf>
          </x14:cfRule>
          <xm:sqref>AU50:AU77</xm:sqref>
        </x14:conditionalFormatting>
        <x14:conditionalFormatting xmlns:xm="http://schemas.microsoft.com/office/excel/2006/main">
          <x14:cfRule type="expression" priority="220" id="{1916E1B9-8DCA-4EF7-B8B5-699C07975BE3}">
            <xm:f>ISBLANK(OBJECTIVES!$AR$36)</xm:f>
            <x14:dxf>
              <border>
                <left/>
                <right/>
                <top/>
                <bottom/>
                <vertical/>
                <horizontal/>
              </border>
            </x14:dxf>
          </x14:cfRule>
          <xm:sqref>BB50:BB77</xm:sqref>
        </x14:conditionalFormatting>
        <x14:conditionalFormatting xmlns:xm="http://schemas.microsoft.com/office/excel/2006/main">
          <x14:cfRule type="expression" priority="215" id="{2E6AE3F6-E392-484D-967D-C349073BB425}">
            <xm:f>PLANS!$F$3="FEBRUARY"</xm:f>
            <x14:dxf>
              <font>
                <color theme="0"/>
              </font>
            </x14:dxf>
          </x14:cfRule>
          <xm:sqref>B4</xm:sqref>
        </x14:conditionalFormatting>
        <x14:conditionalFormatting xmlns:xm="http://schemas.microsoft.com/office/excel/2006/main">
          <x14:cfRule type="expression" priority="214" id="{92C8BE56-0AA6-42EC-B42B-5C83359DD286}">
            <xm:f>AND(PLANS!$F$3="FEBRUARY",PLANS!$CD$57=0)</xm:f>
            <x14:dxf>
              <font>
                <color theme="0"/>
              </font>
            </x14:dxf>
          </x14:cfRule>
          <xm:sqref>B5 L5 BP5 BZ5</xm:sqref>
        </x14:conditionalFormatting>
        <x14:conditionalFormatting xmlns:xm="http://schemas.microsoft.com/office/excel/2006/main">
          <x14:cfRule type="expression" priority="213" id="{2EDA576B-5F97-4FDB-BF8C-9FDFDFB9A10B}">
            <xm:f>PLANS!$F$3="FEBRUARY"</xm:f>
            <x14:dxf>
              <font>
                <color theme="0"/>
              </font>
            </x14:dxf>
          </x14:cfRule>
          <xm:sqref>L4</xm:sqref>
        </x14:conditionalFormatting>
        <x14:conditionalFormatting xmlns:xm="http://schemas.microsoft.com/office/excel/2006/main">
          <x14:cfRule type="expression" priority="211" id="{6071A226-D5CC-4E28-85AE-39DA826FA097}">
            <xm:f>PLANS!$F$3="FEBRUARY"</xm:f>
            <x14:dxf>
              <font>
                <color theme="0"/>
              </font>
            </x14:dxf>
          </x14:cfRule>
          <xm:sqref>BP4</xm:sqref>
        </x14:conditionalFormatting>
        <x14:conditionalFormatting xmlns:xm="http://schemas.microsoft.com/office/excel/2006/main">
          <x14:cfRule type="expression" priority="209" id="{BC92E3A7-6135-41A1-B620-C395B0CBD24B}">
            <xm:f>PLANS!$F$3="FEBRUARY"</xm:f>
            <x14:dxf>
              <font>
                <color theme="0"/>
              </font>
            </x14:dxf>
          </x14:cfRule>
          <xm:sqref>BZ4</xm:sqref>
        </x14:conditionalFormatting>
        <x14:conditionalFormatting xmlns:xm="http://schemas.microsoft.com/office/excel/2006/main">
          <x14:cfRule type="expression" priority="207" id="{213F26FD-CBEC-4534-886D-04D097977672}">
            <xm:f>PLANS!$F$3="FEBRUARY"</xm:f>
            <x14:dxf>
              <border>
                <left/>
                <right/>
                <vertical/>
                <horizontal/>
              </border>
            </x14:dxf>
          </x14:cfRule>
          <xm:sqref>D4:J4</xm:sqref>
        </x14:conditionalFormatting>
        <x14:conditionalFormatting xmlns:xm="http://schemas.microsoft.com/office/excel/2006/main">
          <x14:cfRule type="expression" priority="206" id="{8AB23B64-265D-46A3-AC4F-EED2DE0476A2}">
            <xm:f>AND(PLANS!$F$3="FEBRUARY",PLANS!$CD$57=0)</xm:f>
            <x14:dxf>
              <border>
                <left/>
                <right/>
                <vertical/>
                <horizontal/>
              </border>
            </x14:dxf>
          </x14:cfRule>
          <xm:sqref>D5:J5 BR5:BX5</xm:sqref>
        </x14:conditionalFormatting>
        <x14:conditionalFormatting xmlns:xm="http://schemas.microsoft.com/office/excel/2006/main">
          <x14:cfRule type="expression" priority="205" id="{AE8BFCCB-9B51-4EBE-B52F-8C6A76CC6D3D}">
            <xm:f>PLANS!$F$3="FEBRUARY"</xm:f>
            <x14:dxf>
              <border>
                <left/>
                <right/>
                <vertical/>
                <horizontal/>
              </border>
            </x14:dxf>
          </x14:cfRule>
          <xm:sqref>BR4:BX4</xm:sqref>
        </x14:conditionalFormatting>
        <x14:conditionalFormatting xmlns:xm="http://schemas.microsoft.com/office/excel/2006/main">
          <x14:cfRule type="expression" priority="203" id="{586FD764-2397-47C2-B8D0-C13388C94158}">
            <xm:f>OR(PLANS!$F$3="FEBRUARY",PLANS!$F$3="APRIL",PLANS!$F$3="JUNE",PLANS!$F$3="SEPTEMBER",PLANS!$F$3="NOVEMBER")</xm:f>
            <x14:dxf>
              <border>
                <left/>
                <right/>
                <bottom/>
                <vertical/>
                <horizontal/>
              </border>
            </x14:dxf>
          </x14:cfRule>
          <xm:sqref>Z80</xm:sqref>
        </x14:conditionalFormatting>
        <x14:conditionalFormatting xmlns:xm="http://schemas.microsoft.com/office/excel/2006/main">
          <x14:cfRule type="expression" priority="202" id="{97D1F5F3-8067-4B81-8E56-C1190C143F87}">
            <xm:f>PLANS!$F$3="FEBRUARY"</xm:f>
            <x14:dxf>
              <border>
                <left/>
                <right/>
                <bottom/>
                <vertical/>
                <horizontal/>
              </border>
            </x14:dxf>
          </x14:cfRule>
          <xm:sqref>Z79</xm:sqref>
        </x14:conditionalFormatting>
        <x14:conditionalFormatting xmlns:xm="http://schemas.microsoft.com/office/excel/2006/main">
          <x14:cfRule type="expression" priority="201" id="{DABA3C06-A04E-4D9B-9520-994C940DA91C}">
            <xm:f>AND(PLANS!$F$3="FEBRUARY",PLANS!$CD$57=0)</xm:f>
            <x14:dxf>
              <border>
                <left/>
                <right/>
                <bottom/>
                <vertical/>
                <horizontal/>
              </border>
            </x14:dxf>
          </x14:cfRule>
          <xm:sqref>Z78 AG78 AN78 AU78 BB78</xm:sqref>
        </x14:conditionalFormatting>
        <x14:conditionalFormatting xmlns:xm="http://schemas.microsoft.com/office/excel/2006/main">
          <x14:cfRule type="expression" priority="199" id="{D5756D2A-5877-46E7-9F67-E556EEA73C0D}">
            <xm:f>ISBLANK(OBJECTIVES!$AR$28)</xm:f>
            <x14:dxf>
              <border>
                <left/>
                <right/>
                <top/>
                <bottom/>
                <vertical/>
                <horizontal/>
              </border>
            </x14:dxf>
          </x14:cfRule>
          <xm:sqref>AG78:AG80</xm:sqref>
        </x14:conditionalFormatting>
        <x14:conditionalFormatting xmlns:xm="http://schemas.microsoft.com/office/excel/2006/main">
          <x14:cfRule type="expression" priority="198" id="{72D4BFE5-55B5-4B80-83AA-C687705E6A0D}">
            <xm:f>OR(PLANS!$F$3="FEBRUARY",PLANS!$F$3="APRIL",PLANS!$F$3="JUNE",PLANS!$F$3="SEPTEMBER",PLANS!$F$3="NOVEMBER")</xm:f>
            <x14:dxf>
              <border>
                <left/>
                <right/>
                <bottom/>
                <vertical/>
                <horizontal/>
              </border>
            </x14:dxf>
          </x14:cfRule>
          <xm:sqref>AG80</xm:sqref>
        </x14:conditionalFormatting>
        <x14:conditionalFormatting xmlns:xm="http://schemas.microsoft.com/office/excel/2006/main">
          <x14:cfRule type="expression" priority="197" id="{2C144F34-0563-44D9-9B1D-69F99C098451}">
            <xm:f>PLANS!$F$3="FEBRUARY"</xm:f>
            <x14:dxf>
              <border>
                <left/>
                <right/>
                <bottom/>
                <vertical/>
                <horizontal/>
              </border>
            </x14:dxf>
          </x14:cfRule>
          <xm:sqref>AG79</xm:sqref>
        </x14:conditionalFormatting>
        <x14:conditionalFormatting xmlns:xm="http://schemas.microsoft.com/office/excel/2006/main">
          <x14:cfRule type="expression" priority="194" id="{EA129566-2F1B-4777-A9E3-68ADF4F1B44A}">
            <xm:f>ISBLANK(OBJECTIVES!$AR$28)</xm:f>
            <x14:dxf>
              <border>
                <left/>
                <right/>
                <top/>
                <bottom/>
                <vertical/>
                <horizontal/>
              </border>
            </x14:dxf>
          </x14:cfRule>
          <xm:sqref>AN78:AN80</xm:sqref>
        </x14:conditionalFormatting>
        <x14:conditionalFormatting xmlns:xm="http://schemas.microsoft.com/office/excel/2006/main">
          <x14:cfRule type="expression" priority="193" id="{11A83AC0-C169-4181-BD87-0FE9CD52610F}">
            <xm:f>OR(PLANS!$F$3="FEBRUARY",PLANS!$F$3="APRIL",PLANS!$F$3="JUNE",PLANS!$F$3="SEPTEMBER",PLANS!$F$3="NOVEMBER")</xm:f>
            <x14:dxf>
              <border>
                <left/>
                <right/>
                <bottom/>
                <vertical/>
                <horizontal/>
              </border>
            </x14:dxf>
          </x14:cfRule>
          <xm:sqref>AN80</xm:sqref>
        </x14:conditionalFormatting>
        <x14:conditionalFormatting xmlns:xm="http://schemas.microsoft.com/office/excel/2006/main">
          <x14:cfRule type="expression" priority="192" id="{C8B453C7-CD18-459E-AD7A-7DEDEDCF3478}">
            <xm:f>PLANS!$F$3="FEBRUARY"</xm:f>
            <x14:dxf>
              <border>
                <left/>
                <right/>
                <bottom/>
                <vertical/>
                <horizontal/>
              </border>
            </x14:dxf>
          </x14:cfRule>
          <xm:sqref>AN79</xm:sqref>
        </x14:conditionalFormatting>
        <x14:conditionalFormatting xmlns:xm="http://schemas.microsoft.com/office/excel/2006/main">
          <x14:cfRule type="expression" priority="189" id="{39054104-DAB5-49EF-A9D0-71334323F43A}">
            <xm:f>ISBLANK(OBJECTIVES!$AR$28)</xm:f>
            <x14:dxf>
              <border>
                <left/>
                <right/>
                <top/>
                <bottom/>
                <vertical/>
                <horizontal/>
              </border>
            </x14:dxf>
          </x14:cfRule>
          <xm:sqref>AU78:AU80</xm:sqref>
        </x14:conditionalFormatting>
        <x14:conditionalFormatting xmlns:xm="http://schemas.microsoft.com/office/excel/2006/main">
          <x14:cfRule type="expression" priority="188" id="{FEB5DFA2-DE30-4EB5-81EF-755D948B9E96}">
            <xm:f>OR(PLANS!$F$3="FEBRUARY",PLANS!$F$3="APRIL",PLANS!$F$3="JUNE",PLANS!$F$3="SEPTEMBER",PLANS!$F$3="NOVEMBER")</xm:f>
            <x14:dxf>
              <border>
                <left/>
                <right/>
                <bottom/>
                <vertical/>
                <horizontal/>
              </border>
            </x14:dxf>
          </x14:cfRule>
          <xm:sqref>AU80</xm:sqref>
        </x14:conditionalFormatting>
        <x14:conditionalFormatting xmlns:xm="http://schemas.microsoft.com/office/excel/2006/main">
          <x14:cfRule type="expression" priority="187" id="{5E3B3EDB-612B-4A14-B6A6-96FEE1BA0D51}">
            <xm:f>PLANS!$F$3="FEBRUARY"</xm:f>
            <x14:dxf>
              <border>
                <left/>
                <right/>
                <bottom/>
                <vertical/>
                <horizontal/>
              </border>
            </x14:dxf>
          </x14:cfRule>
          <xm:sqref>AU79</xm:sqref>
        </x14:conditionalFormatting>
        <x14:conditionalFormatting xmlns:xm="http://schemas.microsoft.com/office/excel/2006/main">
          <x14:cfRule type="expression" priority="184" id="{436192D6-658C-4A76-B09E-B999744E6C33}">
            <xm:f>ISBLANK(OBJECTIVES!$AR$28)</xm:f>
            <x14:dxf>
              <border>
                <left/>
                <right/>
                <top/>
                <bottom/>
                <vertical/>
                <horizontal/>
              </border>
            </x14:dxf>
          </x14:cfRule>
          <xm:sqref>BB78:BB80</xm:sqref>
        </x14:conditionalFormatting>
        <x14:conditionalFormatting xmlns:xm="http://schemas.microsoft.com/office/excel/2006/main">
          <x14:cfRule type="expression" priority="183" id="{E1C25B0E-3EBA-4B4B-8F0D-4EEB9D7405B9}">
            <xm:f>OR(PLANS!$F$3="FEBRUARY",PLANS!$F$3="APRIL",PLANS!$F$3="JUNE",PLANS!$F$3="SEPTEMBER",PLANS!$F$3="NOVEMBER")</xm:f>
            <x14:dxf>
              <border>
                <left/>
                <right/>
                <bottom/>
                <vertical/>
                <horizontal/>
              </border>
            </x14:dxf>
          </x14:cfRule>
          <xm:sqref>BB80</xm:sqref>
        </x14:conditionalFormatting>
        <x14:conditionalFormatting xmlns:xm="http://schemas.microsoft.com/office/excel/2006/main">
          <x14:cfRule type="expression" priority="182" id="{2034740B-22AF-49E4-995C-AFC83E282BF4}">
            <xm:f>PLANS!$F$3="FEBRUARY"</xm:f>
            <x14:dxf>
              <border>
                <left/>
                <right/>
                <bottom/>
                <vertical/>
                <horizontal/>
              </border>
            </x14:dxf>
          </x14:cfRule>
          <xm:sqref>BB79</xm:sqref>
        </x14:conditionalFormatting>
        <x14:conditionalFormatting xmlns:xm="http://schemas.microsoft.com/office/excel/2006/main">
          <x14:cfRule type="expression" priority="179" id="{9E966936-0E5D-4F33-A63B-98AAA019F915}">
            <xm:f>INVENTORY!$CC$97=1</xm:f>
            <x14:dxf>
              <font>
                <color theme="1"/>
              </font>
            </x14:dxf>
          </x14:cfRule>
          <x14:cfRule type="expression" priority="180" id="{C8390F7D-C38D-4BC9-979D-21BE66A489FA}">
            <xm:f>INVENTORY!$CC$100&gt;=1</xm:f>
            <x14:dxf>
              <font>
                <color theme="0"/>
              </font>
            </x14:dxf>
          </x14:cfRule>
          <xm:sqref>BE22</xm:sqref>
        </x14:conditionalFormatting>
        <x14:conditionalFormatting xmlns:xm="http://schemas.microsoft.com/office/excel/2006/main">
          <x14:cfRule type="expression" priority="177" id="{F80B1AF0-B722-4E83-8296-65AAA4DF4830}">
            <xm:f>INVENTORY!$CC$97=1</xm:f>
            <x14:dxf>
              <font>
                <color theme="1"/>
              </font>
            </x14:dxf>
          </x14:cfRule>
          <x14:cfRule type="expression" priority="178" id="{E6078812-2B5E-4C25-9215-8C09B76D1101}">
            <xm:f>INVENTORY!$CC$100&gt;=1</xm:f>
            <x14:dxf>
              <font>
                <color theme="0"/>
              </font>
            </x14:dxf>
          </x14:cfRule>
          <xm:sqref>W22</xm:sqref>
        </x14:conditionalFormatting>
        <x14:conditionalFormatting xmlns:xm="http://schemas.microsoft.com/office/excel/2006/main">
          <x14:cfRule type="expression" priority="98" id="{3D19F23B-171A-4CF4-887D-5A57B1A1E91F}">
            <xm:f>AND(OBJECTIVES!$AM$15&gt;=AO23,$CH$37=0)</xm:f>
            <x14:dxf>
              <font>
                <color theme="1"/>
              </font>
            </x14:dxf>
          </x14:cfRule>
          <x14:cfRule type="expression" priority="99" id="{01B53620-03F2-43F2-A247-C7371AD044F3}">
            <xm:f>OBJECTIVES!$AM$15&gt;=AO23</xm:f>
            <x14:dxf>
              <font>
                <color theme="0"/>
              </font>
            </x14:dxf>
          </x14:cfRule>
          <xm:sqref>AO22</xm:sqref>
        </x14:conditionalFormatting>
        <x14:conditionalFormatting xmlns:xm="http://schemas.microsoft.com/office/excel/2006/main">
          <x14:cfRule type="expression" priority="82" id="{57E9C3E6-14B4-4D3C-9B96-CC6885D6052D}">
            <xm:f>AND(OBJECTIVES!$AM$15&gt;=AM23,$CH$37=0)</xm:f>
            <x14:dxf>
              <font>
                <color theme="1"/>
              </font>
            </x14:dxf>
          </x14:cfRule>
          <x14:cfRule type="expression" priority="83" id="{05FEB9D5-4653-479C-AACD-865BA24A79B8}">
            <xm:f>OBJECTIVES!$AM$15&gt;=AM23</xm:f>
            <x14:dxf>
              <font>
                <color theme="0"/>
              </font>
            </x14:dxf>
          </x14:cfRule>
          <xm:sqref>AM22</xm:sqref>
        </x14:conditionalFormatting>
        <x14:conditionalFormatting xmlns:xm="http://schemas.microsoft.com/office/excel/2006/main">
          <x14:cfRule type="expression" priority="80" id="{1E615132-316E-443A-B121-AF073EAF5656}">
            <xm:f>AND(OBJECTIVES!$AM$15&gt;=AK23,$CH$37=0)</xm:f>
            <x14:dxf>
              <font>
                <color theme="1"/>
              </font>
            </x14:dxf>
          </x14:cfRule>
          <x14:cfRule type="expression" priority="81" id="{56E31336-DA72-40BD-BDB1-9A132320E5BE}">
            <xm:f>OBJECTIVES!$AM$15&gt;=AK23</xm:f>
            <x14:dxf>
              <font>
                <color theme="0"/>
              </font>
            </x14:dxf>
          </x14:cfRule>
          <xm:sqref>AK22</xm:sqref>
        </x14:conditionalFormatting>
        <x14:conditionalFormatting xmlns:xm="http://schemas.microsoft.com/office/excel/2006/main">
          <x14:cfRule type="expression" priority="78" id="{169A8838-B50F-435E-AE03-5DB7BDA5CFE8}">
            <xm:f>AND(OBJECTIVES!$AM$15&gt;=AI23,$CH$37=0)</xm:f>
            <x14:dxf>
              <font>
                <color theme="1"/>
              </font>
            </x14:dxf>
          </x14:cfRule>
          <x14:cfRule type="expression" priority="79" id="{56B1B579-F7EB-46CE-9A87-776EB7FAD531}">
            <xm:f>OBJECTIVES!$AM$15&gt;=AI23</xm:f>
            <x14:dxf>
              <font>
                <color theme="0"/>
              </font>
            </x14:dxf>
          </x14:cfRule>
          <xm:sqref>AI22</xm:sqref>
        </x14:conditionalFormatting>
        <x14:conditionalFormatting xmlns:xm="http://schemas.microsoft.com/office/excel/2006/main">
          <x14:cfRule type="expression" priority="76" id="{C3071132-8C1E-4801-8D83-0A2F5BCAF97F}">
            <xm:f>AND(OBJECTIVES!$AM$15&gt;=AG23,$CH$37=0)</xm:f>
            <x14:dxf>
              <font>
                <color theme="1"/>
              </font>
            </x14:dxf>
          </x14:cfRule>
          <x14:cfRule type="expression" priority="77" id="{B592E12B-F2F9-41F9-9938-941C9D4DD70E}">
            <xm:f>OBJECTIVES!$AM$15&gt;=AG23</xm:f>
            <x14:dxf>
              <font>
                <color theme="0"/>
              </font>
            </x14:dxf>
          </x14:cfRule>
          <xm:sqref>AG22</xm:sqref>
        </x14:conditionalFormatting>
        <x14:conditionalFormatting xmlns:xm="http://schemas.microsoft.com/office/excel/2006/main">
          <x14:cfRule type="expression" priority="74" id="{3A1C12D5-0CCC-44BF-8B56-F4315A84F2BA}">
            <xm:f>AND(OBJECTIVES!$AM$15&gt;=AE23,$CH$37=0)</xm:f>
            <x14:dxf>
              <font>
                <color theme="1"/>
              </font>
            </x14:dxf>
          </x14:cfRule>
          <x14:cfRule type="expression" priority="75" id="{96271621-C8B0-47C7-A7DB-863841E0BEBC}">
            <xm:f>OBJECTIVES!$AM$15&gt;=AE23</xm:f>
            <x14:dxf>
              <font>
                <color theme="0"/>
              </font>
            </x14:dxf>
          </x14:cfRule>
          <xm:sqref>AE22</xm:sqref>
        </x14:conditionalFormatting>
        <x14:conditionalFormatting xmlns:xm="http://schemas.microsoft.com/office/excel/2006/main">
          <x14:cfRule type="expression" priority="72" id="{1F4F4627-C6E5-4F03-8FC8-B9752BEF8695}">
            <xm:f>AND(OBJECTIVES!$AM$15&gt;=AC23,$CH$37=0)</xm:f>
            <x14:dxf>
              <font>
                <color theme="1"/>
              </font>
            </x14:dxf>
          </x14:cfRule>
          <x14:cfRule type="expression" priority="73" id="{1C3DFEBA-9D13-4797-A55A-796ECCA52633}">
            <xm:f>OBJECTIVES!$AM$15&gt;=AC23</xm:f>
            <x14:dxf>
              <font>
                <color theme="0"/>
              </font>
            </x14:dxf>
          </x14:cfRule>
          <xm:sqref>AC22</xm:sqref>
        </x14:conditionalFormatting>
        <x14:conditionalFormatting xmlns:xm="http://schemas.microsoft.com/office/excel/2006/main">
          <x14:cfRule type="expression" priority="70" id="{36E40019-2D62-4056-B5A8-4592E8A93F33}">
            <xm:f>AND(OBJECTIVES!$AM$15&gt;=AA23,$CH$37=0)</xm:f>
            <x14:dxf>
              <font>
                <color theme="1"/>
              </font>
            </x14:dxf>
          </x14:cfRule>
          <x14:cfRule type="expression" priority="71" id="{1291F0B4-6F74-4329-9B19-D39765FA9A88}">
            <xm:f>OBJECTIVES!$AM$15&gt;=AA23</xm:f>
            <x14:dxf>
              <font>
                <color theme="0"/>
              </font>
            </x14:dxf>
          </x14:cfRule>
          <xm:sqref>AA22</xm:sqref>
        </x14:conditionalFormatting>
        <x14:conditionalFormatting xmlns:xm="http://schemas.microsoft.com/office/excel/2006/main">
          <x14:cfRule type="expression" priority="68" id="{EBF4783A-8505-4B92-B852-8D34D7EDB62F}">
            <xm:f>AND(OBJECTIVES!$AM$15&gt;=Y23,$CH$37=0)</xm:f>
            <x14:dxf>
              <font>
                <color theme="1"/>
              </font>
            </x14:dxf>
          </x14:cfRule>
          <x14:cfRule type="expression" priority="69" id="{860599A6-607A-4762-92AC-AE7DB3E7784A}">
            <xm:f>OBJECTIVES!$AM$15&gt;=Y23</xm:f>
            <x14:dxf>
              <font>
                <color theme="0"/>
              </font>
            </x14:dxf>
          </x14:cfRule>
          <xm:sqref>Y22</xm:sqref>
        </x14:conditionalFormatting>
        <x14:conditionalFormatting xmlns:xm="http://schemas.microsoft.com/office/excel/2006/main">
          <x14:cfRule type="expression" priority="66" id="{CFD250AE-C4D7-47DC-9A08-3DC7C30E5218}">
            <xm:f>AND(OBJECTIVES!$AM$15&gt;=AQ23,$CH$37=0)</xm:f>
            <x14:dxf>
              <font>
                <color theme="1"/>
              </font>
            </x14:dxf>
          </x14:cfRule>
          <x14:cfRule type="expression" priority="67" id="{3A2DD3A8-39D0-49AC-92F2-EE5EA3A4A14A}">
            <xm:f>OBJECTIVES!$AM$15&gt;=AQ23</xm:f>
            <x14:dxf>
              <font>
                <color theme="0"/>
              </font>
            </x14:dxf>
          </x14:cfRule>
          <xm:sqref>AQ22</xm:sqref>
        </x14:conditionalFormatting>
        <x14:conditionalFormatting xmlns:xm="http://schemas.microsoft.com/office/excel/2006/main">
          <x14:cfRule type="expression" priority="64" id="{0F59120C-4A35-458C-B6F2-8817ADE3A1B4}">
            <xm:f>AND(OBJECTIVES!$AM$15&gt;=AS23,$CH$37=0)</xm:f>
            <x14:dxf>
              <font>
                <color theme="1"/>
              </font>
            </x14:dxf>
          </x14:cfRule>
          <x14:cfRule type="expression" priority="65" id="{DF135D18-CA9A-414A-BAFF-42590EDBA3FE}">
            <xm:f>OBJECTIVES!$AM$15&gt;=AS23</xm:f>
            <x14:dxf>
              <font>
                <color theme="0"/>
              </font>
            </x14:dxf>
          </x14:cfRule>
          <xm:sqref>AS22</xm:sqref>
        </x14:conditionalFormatting>
        <x14:conditionalFormatting xmlns:xm="http://schemas.microsoft.com/office/excel/2006/main">
          <x14:cfRule type="expression" priority="62" id="{897A3775-329F-4BA7-9565-22C4BCB9F265}">
            <xm:f>AND(OBJECTIVES!$AM$15&gt;=AU23,$CH$37=0)</xm:f>
            <x14:dxf>
              <font>
                <color theme="1"/>
              </font>
            </x14:dxf>
          </x14:cfRule>
          <x14:cfRule type="expression" priority="63" id="{AFDCB5BE-1FBE-4B9B-BFBA-90C61492C7A6}">
            <xm:f>OBJECTIVES!$AM$15&gt;=AU23</xm:f>
            <x14:dxf>
              <font>
                <color theme="0"/>
              </font>
            </x14:dxf>
          </x14:cfRule>
          <xm:sqref>AU22</xm:sqref>
        </x14:conditionalFormatting>
        <x14:conditionalFormatting xmlns:xm="http://schemas.microsoft.com/office/excel/2006/main">
          <x14:cfRule type="expression" priority="60" id="{C4EDE420-65CB-4F7F-AA57-3C3CFDA83070}">
            <xm:f>AND(OBJECTIVES!$AM$15&gt;=AW23,$CH$37=0)</xm:f>
            <x14:dxf>
              <font>
                <color theme="1"/>
              </font>
            </x14:dxf>
          </x14:cfRule>
          <x14:cfRule type="expression" priority="61" id="{0B2E1E22-E33A-4634-8E86-1866385C15C6}">
            <xm:f>OBJECTIVES!$AM$15&gt;=AW23</xm:f>
            <x14:dxf>
              <font>
                <color theme="0"/>
              </font>
            </x14:dxf>
          </x14:cfRule>
          <xm:sqref>AW22</xm:sqref>
        </x14:conditionalFormatting>
        <x14:conditionalFormatting xmlns:xm="http://schemas.microsoft.com/office/excel/2006/main">
          <x14:cfRule type="expression" priority="58" id="{0149D24A-445B-47C3-ADA8-61E8B8F01D9A}">
            <xm:f>AND(OBJECTIVES!$AM$15&gt;=AY23,$CH$37=0)</xm:f>
            <x14:dxf>
              <font>
                <color theme="1"/>
              </font>
            </x14:dxf>
          </x14:cfRule>
          <x14:cfRule type="expression" priority="59" id="{38C5560A-F0EC-453C-A5E8-168FC1829596}">
            <xm:f>OBJECTIVES!$AM$15&gt;=AY23</xm:f>
            <x14:dxf>
              <font>
                <color theme="0"/>
              </font>
            </x14:dxf>
          </x14:cfRule>
          <xm:sqref>AY22</xm:sqref>
        </x14:conditionalFormatting>
        <x14:conditionalFormatting xmlns:xm="http://schemas.microsoft.com/office/excel/2006/main">
          <x14:cfRule type="expression" priority="56" id="{B91C28DD-A2F9-4CEF-A667-99F1EABC100D}">
            <xm:f>AND(OBJECTIVES!$AM$15&gt;=BA23,$CH$37=0)</xm:f>
            <x14:dxf>
              <font>
                <color theme="1"/>
              </font>
            </x14:dxf>
          </x14:cfRule>
          <x14:cfRule type="expression" priority="57" id="{6204C84C-6ED2-4421-BBB1-9788FC8B37F3}">
            <xm:f>OBJECTIVES!$AM$15&gt;=BA23</xm:f>
            <x14:dxf>
              <font>
                <color theme="0"/>
              </font>
            </x14:dxf>
          </x14:cfRule>
          <xm:sqref>BA22</xm:sqref>
        </x14:conditionalFormatting>
        <x14:conditionalFormatting xmlns:xm="http://schemas.microsoft.com/office/excel/2006/main">
          <x14:cfRule type="expression" priority="54" id="{DD495144-DF59-4B7F-BCAA-5E8163FCDF06}">
            <xm:f>AND(OBJECTIVES!$AM$15&gt;=BC23,$CH$37=0)</xm:f>
            <x14:dxf>
              <font>
                <color theme="1"/>
              </font>
            </x14:dxf>
          </x14:cfRule>
          <x14:cfRule type="expression" priority="55" id="{FF51E9D5-6247-41B0-9242-D30284E3F33D}">
            <xm:f>OBJECTIVES!$AM$15&gt;=BC23</xm:f>
            <x14:dxf>
              <font>
                <color theme="0"/>
              </font>
            </x14:dxf>
          </x14:cfRule>
          <xm:sqref>BC22</xm:sqref>
        </x14:conditionalFormatting>
        <x14:conditionalFormatting xmlns:xm="http://schemas.microsoft.com/office/excel/2006/main">
          <x14:cfRule type="expression" priority="13" id="{0977D55F-824C-45AB-BC18-AAA3CA4F9A9C}">
            <xm:f>AF78&lt;=PLANS!$A$1</xm:f>
            <x14:dxf>
              <font>
                <color theme="0" tint="-0.14996795556505021"/>
              </font>
            </x14:dxf>
          </x14:cfRule>
          <xm:sqref>AF78:AF80</xm:sqref>
        </x14:conditionalFormatting>
        <x14:conditionalFormatting xmlns:xm="http://schemas.microsoft.com/office/excel/2006/main">
          <x14:cfRule type="expression" priority="12" id="{093EC5DA-6694-4AEC-8A91-BE1B63C59199}">
            <xm:f>AM78&lt;=PLANS!$A$1</xm:f>
            <x14:dxf>
              <font>
                <color theme="0" tint="-0.14996795556505021"/>
              </font>
            </x14:dxf>
          </x14:cfRule>
          <xm:sqref>AM78:AM80</xm:sqref>
        </x14:conditionalFormatting>
        <x14:conditionalFormatting xmlns:xm="http://schemas.microsoft.com/office/excel/2006/main">
          <x14:cfRule type="expression" priority="11" id="{400A01F7-B273-4319-B30C-19C00215E1F8}">
            <xm:f>AT78&lt;=PLANS!$A$1</xm:f>
            <x14:dxf>
              <font>
                <color theme="0" tint="-0.14996795556505021"/>
              </font>
            </x14:dxf>
          </x14:cfRule>
          <xm:sqref>AT78:AT80</xm:sqref>
        </x14:conditionalFormatting>
        <x14:conditionalFormatting xmlns:xm="http://schemas.microsoft.com/office/excel/2006/main">
          <x14:cfRule type="expression" priority="10" id="{5C49C7F0-F2E6-46AD-A4A6-C3E817868344}">
            <xm:f>BA78&lt;=PLANS!$A$1</xm:f>
            <x14:dxf>
              <font>
                <color theme="0" tint="-0.14996795556505021"/>
              </font>
            </x14:dxf>
          </x14:cfRule>
          <xm:sqref>BA78:BA80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B9C2D4-4ECB-4754-89D3-F64172B12E87}">
  <sheetPr codeName="Sheet6"/>
  <dimension ref="A1:EH146"/>
  <sheetViews>
    <sheetView showGridLines="0" showRowColHeaders="0" zoomScaleNormal="100" workbookViewId="0">
      <selection activeCell="CA1" sqref="CA1"/>
    </sheetView>
  </sheetViews>
  <sheetFormatPr defaultColWidth="3.42578125" defaultRowHeight="17.100000000000001" customHeight="1" x14ac:dyDescent="0.15"/>
  <cols>
    <col min="1" max="36" width="3.42578125" style="1"/>
    <col min="37" max="37" width="3.42578125" style="1" customWidth="1"/>
    <col min="38" max="80" width="3.42578125" style="1"/>
    <col min="81" max="81" width="3.42578125" style="1" customWidth="1"/>
    <col min="82" max="88" width="3.42578125" style="1"/>
    <col min="89" max="89" width="3.42578125" style="1" customWidth="1"/>
    <col min="90" max="16384" width="3.42578125" style="1"/>
  </cols>
  <sheetData>
    <row r="1" spans="1:138" ht="17.100000000000001" customHeight="1" thickTop="1" x14ac:dyDescent="0.15">
      <c r="A1" s="11"/>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c r="BL1" s="12"/>
      <c r="BM1" s="12"/>
      <c r="BN1" s="12"/>
      <c r="BO1" s="12"/>
      <c r="BP1" s="12"/>
      <c r="BQ1" s="12"/>
      <c r="BR1" s="12"/>
      <c r="BS1" s="12"/>
      <c r="BT1" s="12"/>
      <c r="BU1" s="12"/>
      <c r="BV1" s="12"/>
      <c r="BW1" s="12"/>
      <c r="BX1" s="12"/>
      <c r="BY1" s="12"/>
      <c r="BZ1" s="12"/>
      <c r="CA1" s="2146" t="s">
        <v>1548</v>
      </c>
    </row>
    <row r="2" spans="1:138" ht="17.100000000000001" customHeight="1" thickBot="1" x14ac:dyDescent="0.25">
      <c r="A2" s="13"/>
      <c r="B2" s="1079"/>
      <c r="C2" s="1080"/>
      <c r="D2" s="1080"/>
      <c r="E2" s="1080"/>
      <c r="F2" s="1081" t="str">
        <f ca="1">IF( '^'!$BT$43="A C T I V E",MISSIONS!$B$2,"")</f>
        <v/>
      </c>
      <c r="G2" s="1082" t="str">
        <f ca="1">IF( '^'!$BT$43="A C T I V E",PLANS!$A$1,"")</f>
        <v/>
      </c>
      <c r="H2" s="1083" t="str">
        <f ca="1">_xlfn.IFS(OR(PLANS!$A$1=1,PLANS!$A$1=21,PLANS!$A$1=31),"st",OR(PLANS!$A$1=2,PLANS!$A$1=22),"nd",OR(PLANS!$A$1=3,PLANS!$A$1=23),"rd",PLANS!$A$1=32, "", TRUE,"th")</f>
        <v/>
      </c>
      <c r="I2" s="1080"/>
      <c r="J2" s="1080"/>
      <c r="K2" s="1080"/>
      <c r="L2" s="1084"/>
      <c r="M2" s="3"/>
      <c r="N2" s="875">
        <v>23</v>
      </c>
      <c r="O2" s="1085">
        <v>22</v>
      </c>
      <c r="P2" s="1085">
        <v>21</v>
      </c>
      <c r="Q2" s="1085">
        <v>20</v>
      </c>
      <c r="R2" s="1085">
        <v>19</v>
      </c>
      <c r="S2" s="1085">
        <v>18</v>
      </c>
      <c r="T2" s="1085">
        <v>17</v>
      </c>
      <c r="U2" s="1085">
        <v>16</v>
      </c>
      <c r="V2" s="1085">
        <v>15</v>
      </c>
      <c r="W2" s="1085">
        <v>14</v>
      </c>
      <c r="X2" s="1085">
        <v>13</v>
      </c>
      <c r="Y2" s="1085">
        <v>12</v>
      </c>
      <c r="Z2" s="1085">
        <v>11</v>
      </c>
      <c r="AA2" s="1085">
        <v>10</v>
      </c>
      <c r="AB2" s="1085">
        <v>9</v>
      </c>
      <c r="AC2" s="1085">
        <v>8</v>
      </c>
      <c r="AD2" s="1085">
        <v>7</v>
      </c>
      <c r="AE2" s="1085">
        <v>6</v>
      </c>
      <c r="AF2" s="1085">
        <v>5</v>
      </c>
      <c r="AG2" s="1085">
        <v>4</v>
      </c>
      <c r="AH2" s="1085">
        <v>3</v>
      </c>
      <c r="AI2" s="1085">
        <v>2</v>
      </c>
      <c r="AJ2" s="1085">
        <v>1</v>
      </c>
      <c r="AK2" s="2822" t="s">
        <v>172</v>
      </c>
      <c r="AL2" s="2822"/>
      <c r="AM2" s="1086"/>
      <c r="AN2" s="1087" t="s">
        <v>146</v>
      </c>
      <c r="AO2" s="1086"/>
      <c r="AP2" s="2822" t="s">
        <v>172</v>
      </c>
      <c r="AQ2" s="2822"/>
      <c r="AR2" s="1085">
        <v>1</v>
      </c>
      <c r="AS2" s="1085">
        <v>2</v>
      </c>
      <c r="AT2" s="1085">
        <v>3</v>
      </c>
      <c r="AU2" s="1085">
        <v>4</v>
      </c>
      <c r="AV2" s="1085">
        <v>5</v>
      </c>
      <c r="AW2" s="1085">
        <v>6</v>
      </c>
      <c r="AX2" s="1085">
        <v>7</v>
      </c>
      <c r="AY2" s="1085">
        <v>8</v>
      </c>
      <c r="AZ2" s="1085">
        <v>9</v>
      </c>
      <c r="BA2" s="1085">
        <v>10</v>
      </c>
      <c r="BB2" s="1085">
        <v>11</v>
      </c>
      <c r="BC2" s="1085">
        <v>12</v>
      </c>
      <c r="BD2" s="1085">
        <v>13</v>
      </c>
      <c r="BE2" s="1085">
        <v>14</v>
      </c>
      <c r="BF2" s="1085">
        <v>15</v>
      </c>
      <c r="BG2" s="1085">
        <v>16</v>
      </c>
      <c r="BH2" s="1085">
        <v>17</v>
      </c>
      <c r="BI2" s="1085">
        <v>18</v>
      </c>
      <c r="BJ2" s="1085">
        <v>19</v>
      </c>
      <c r="BK2" s="1085">
        <v>20</v>
      </c>
      <c r="BL2" s="1085">
        <v>21</v>
      </c>
      <c r="BM2" s="1085">
        <v>22</v>
      </c>
      <c r="BN2" s="875">
        <v>23</v>
      </c>
      <c r="BO2" s="3"/>
      <c r="BP2" s="1079"/>
      <c r="BQ2" s="1080"/>
      <c r="BR2" s="1080"/>
      <c r="BS2" s="1080"/>
      <c r="BT2" s="1088" t="str">
        <f ca="1">IF( '^'!$BT$43="A C T I V E",PLANS!$A$1,"")</f>
        <v/>
      </c>
      <c r="BU2" s="1083" t="str">
        <f ca="1">_xlfn.IFS(OR(PLANS!$A$1=1,PLANS!$A$1=21,PLANS!$A$1=31),"st",OR(PLANS!$A$1=2,PLANS!$A$1=22),"nd",OR(PLANS!$A$1=3,PLANS!$A$1=23),"rd",PLANS!$A$1=32, "", TRUE,"th")</f>
        <v/>
      </c>
      <c r="BV2" s="1089" t="str">
        <f ca="1">IF( '^'!$BT$43="A C T I V E",MISSIONS!$B$2,"")</f>
        <v/>
      </c>
      <c r="BW2" s="1088"/>
      <c r="BX2" s="1080"/>
      <c r="BY2" s="1080"/>
      <c r="BZ2" s="1084"/>
      <c r="CA2" s="3"/>
      <c r="CB2" s="2691" t="s">
        <v>172</v>
      </c>
      <c r="CC2" s="2691"/>
      <c r="CD2" s="2694">
        <v>23</v>
      </c>
      <c r="CE2" s="2694"/>
      <c r="CF2" s="2694"/>
      <c r="CG2" s="2694">
        <v>24</v>
      </c>
      <c r="CH2" s="2694"/>
      <c r="CI2" s="2694"/>
      <c r="CJ2" s="2694">
        <v>25</v>
      </c>
      <c r="CK2" s="2694"/>
      <c r="CL2" s="2694"/>
      <c r="CM2" s="2694">
        <v>26</v>
      </c>
      <c r="CN2" s="2694"/>
      <c r="CO2" s="2694"/>
      <c r="CP2" s="2694">
        <v>27</v>
      </c>
      <c r="CQ2" s="2694"/>
      <c r="CR2" s="2694"/>
      <c r="CS2" s="2694">
        <v>28</v>
      </c>
      <c r="CT2" s="2694"/>
      <c r="CU2" s="2694"/>
      <c r="CV2" s="2694">
        <v>29</v>
      </c>
      <c r="CW2" s="2694"/>
      <c r="CX2" s="2694"/>
      <c r="CY2" s="2694">
        <v>30</v>
      </c>
      <c r="CZ2" s="2694"/>
      <c r="DA2" s="2694"/>
      <c r="DB2" s="2694">
        <v>31</v>
      </c>
      <c r="DC2" s="2694"/>
      <c r="DD2" s="2694"/>
      <c r="DE2" s="2694">
        <v>32</v>
      </c>
      <c r="DF2" s="2694"/>
      <c r="DG2" s="2694"/>
      <c r="DH2" s="2694">
        <v>33</v>
      </c>
      <c r="DI2" s="2694"/>
      <c r="DJ2" s="2694"/>
      <c r="DK2" s="2694">
        <v>34</v>
      </c>
      <c r="DL2" s="2694"/>
      <c r="DM2" s="2694"/>
      <c r="DN2" s="2694">
        <v>35</v>
      </c>
      <c r="DO2" s="2694"/>
      <c r="DP2" s="2694"/>
      <c r="DQ2" s="2694">
        <v>36</v>
      </c>
      <c r="DR2" s="2694"/>
      <c r="DS2" s="2694"/>
      <c r="DT2" s="2694">
        <v>37</v>
      </c>
      <c r="DU2" s="2694"/>
      <c r="DV2" s="2694"/>
      <c r="DW2" s="2694">
        <v>38</v>
      </c>
      <c r="DX2" s="2694"/>
      <c r="DY2" s="2694"/>
      <c r="DZ2" s="2694">
        <v>39</v>
      </c>
      <c r="EA2" s="2694"/>
      <c r="EB2" s="2694"/>
      <c r="EC2" s="2694">
        <v>40</v>
      </c>
      <c r="ED2" s="2694"/>
      <c r="EE2" s="2694"/>
      <c r="EF2" s="2694">
        <v>41</v>
      </c>
      <c r="EG2" s="2694"/>
      <c r="EH2" s="2694"/>
    </row>
    <row r="3" spans="1:138" ht="17.100000000000001" customHeight="1" thickTop="1" thickBot="1" x14ac:dyDescent="0.25">
      <c r="A3" s="13"/>
      <c r="B3" s="1090" t="s">
        <v>173</v>
      </c>
      <c r="C3" s="1091">
        <f>ACTIVITIES!C37</f>
        <v>0</v>
      </c>
      <c r="D3" s="1091">
        <f>ACTIVITIES!D37</f>
        <v>0</v>
      </c>
      <c r="E3" s="1091">
        <f>ACTIVITIES!E37</f>
        <v>0</v>
      </c>
      <c r="F3" s="1091">
        <f>ACTIVITIES!F37</f>
        <v>0</v>
      </c>
      <c r="G3" s="1091">
        <f>ACTIVITIES!G37</f>
        <v>0</v>
      </c>
      <c r="H3" s="1091">
        <f>ACTIVITIES!H37</f>
        <v>0</v>
      </c>
      <c r="I3" s="1091">
        <f>ACTIVITIES!I37</f>
        <v>0</v>
      </c>
      <c r="J3" s="1091">
        <f>ACTIVITIES!J37</f>
        <v>0</v>
      </c>
      <c r="K3" s="1091">
        <f>ACTIVITIES!K37</f>
        <v>0</v>
      </c>
      <c r="L3" s="1090" t="s">
        <v>173</v>
      </c>
      <c r="M3" s="3"/>
      <c r="N3" s="1063">
        <f>_xlfn.IFS(
data!$AV$7&lt;CG3,23,
data!$AV$7&lt;CJ3,24,
data!$AV$7&lt;CM3,25,
data!$AV$7&lt;CP3,26,
data!$AV$7&lt;CS3,27,
data!$AV$7&lt;CV3,28,
data!$AV$7&lt;CY3,29,
data!$AV$7&lt;DB3,30,
data!$AV$7&lt;DE3,31,
data!$AV$7&lt;DH3,32,
data!$AV$7&lt;DK3,33,
data!$AV$7&lt;DN3,34,
data!$AV$7&lt;DQ3,35,
data!$AV$7&lt;DT3,36,
data!$AV$7&lt;DW3,37,
data!$AV$7&lt;DZ3,38,
data!$AV$7&lt;EC3,39,
data!$AV$7&lt;EF3,40,
data!$AV$7&gt;=EF3,41
)</f>
        <v>23</v>
      </c>
      <c r="O3" s="1064" t="s">
        <v>174</v>
      </c>
      <c r="P3" s="1064" t="s">
        <v>174</v>
      </c>
      <c r="Q3" s="1064" t="s">
        <v>174</v>
      </c>
      <c r="R3" s="1064" t="s">
        <v>174</v>
      </c>
      <c r="S3" s="1064" t="s">
        <v>174</v>
      </c>
      <c r="T3" s="1064" t="s">
        <v>174</v>
      </c>
      <c r="U3" s="1064" t="s">
        <v>174</v>
      </c>
      <c r="V3" s="1064" t="s">
        <v>174</v>
      </c>
      <c r="W3" s="1064" t="s">
        <v>174</v>
      </c>
      <c r="X3" s="1064" t="s">
        <v>174</v>
      </c>
      <c r="Y3" s="1064" t="s">
        <v>174</v>
      </c>
      <c r="Z3" s="1064" t="s">
        <v>174</v>
      </c>
      <c r="AA3" s="1064" t="s">
        <v>174</v>
      </c>
      <c r="AB3" s="1064" t="s">
        <v>174</v>
      </c>
      <c r="AC3" s="1064" t="s">
        <v>174</v>
      </c>
      <c r="AD3" s="1064" t="s">
        <v>174</v>
      </c>
      <c r="AE3" s="1064" t="s">
        <v>174</v>
      </c>
      <c r="AF3" s="1064" t="s">
        <v>174</v>
      </c>
      <c r="AG3" s="1064" t="s">
        <v>174</v>
      </c>
      <c r="AH3" s="1064" t="s">
        <v>174</v>
      </c>
      <c r="AI3" s="1064" t="s">
        <v>174</v>
      </c>
      <c r="AJ3" s="1064" t="s">
        <v>174</v>
      </c>
      <c r="AK3" s="2825" t="str">
        <f>ACTIVITIES!$C$34</f>
        <v>SKLL</v>
      </c>
      <c r="AL3" s="2825"/>
      <c r="AM3" s="1092" t="s">
        <v>146</v>
      </c>
      <c r="AN3" s="2835" t="s">
        <v>142</v>
      </c>
      <c r="AO3" s="1092" t="s">
        <v>146</v>
      </c>
      <c r="AP3" s="2824" t="str">
        <f>ACTIVITIES!$BQ$34</f>
        <v>SKLL</v>
      </c>
      <c r="AQ3" s="2824"/>
      <c r="AR3" s="1065" t="s">
        <v>175</v>
      </c>
      <c r="AS3" s="1065" t="s">
        <v>175</v>
      </c>
      <c r="AT3" s="1065" t="s">
        <v>175</v>
      </c>
      <c r="AU3" s="1065" t="s">
        <v>175</v>
      </c>
      <c r="AV3" s="1065" t="s">
        <v>175</v>
      </c>
      <c r="AW3" s="1065" t="s">
        <v>175</v>
      </c>
      <c r="AX3" s="1065" t="s">
        <v>175</v>
      </c>
      <c r="AY3" s="1065" t="s">
        <v>175</v>
      </c>
      <c r="AZ3" s="1065" t="s">
        <v>175</v>
      </c>
      <c r="BA3" s="1065" t="s">
        <v>175</v>
      </c>
      <c r="BB3" s="1065" t="s">
        <v>175</v>
      </c>
      <c r="BC3" s="1065" t="s">
        <v>175</v>
      </c>
      <c r="BD3" s="1065" t="s">
        <v>175</v>
      </c>
      <c r="BE3" s="1065" t="s">
        <v>175</v>
      </c>
      <c r="BF3" s="1065" t="s">
        <v>175</v>
      </c>
      <c r="BG3" s="1065" t="s">
        <v>175</v>
      </c>
      <c r="BH3" s="1065" t="s">
        <v>175</v>
      </c>
      <c r="BI3" s="1065" t="s">
        <v>175</v>
      </c>
      <c r="BJ3" s="1065" t="s">
        <v>175</v>
      </c>
      <c r="BK3" s="1065" t="s">
        <v>175</v>
      </c>
      <c r="BL3" s="1065" t="s">
        <v>175</v>
      </c>
      <c r="BM3" s="1065" t="s">
        <v>175</v>
      </c>
      <c r="BN3" s="1066">
        <f>_xlfn.IFS(
data!$AV$12&lt;CG3,23,
data!$AV$12&lt;CJ3,24,
data!$AV$12&lt;CM3,25,
data!$AV$12&lt;CP3,26,
data!$AV$12&lt;CS3,27,
data!$AV$12&lt;CV3,28,
data!$AV$12&lt;CY3,29,
data!$AV$12&lt;DB3,30,
data!$AV$12&lt;DE3,31,
data!$AV$12&lt;DH3,32,
data!$AV$12&lt;DK3,33,
data!$AV$12&lt;DN3,34,
data!$AV$12&lt;DQ3,35,
data!$AV$12&lt;DT3,36,
data!$AV$12&lt;DW3,37,
data!$AV$12&lt;DZ3,38,
data!$AV$12&lt;EC3,39,
data!$AV$12&lt;EF3,40,
data!$AV$12&gt;=EF3,41
)</f>
        <v>23</v>
      </c>
      <c r="BO3" s="3"/>
      <c r="BP3" s="1093" t="s">
        <v>173</v>
      </c>
      <c r="BQ3" s="1094">
        <f>ACTIVITIES!BQ37</f>
        <v>0</v>
      </c>
      <c r="BR3" s="1094">
        <f>ACTIVITIES!BR37</f>
        <v>0</v>
      </c>
      <c r="BS3" s="1094">
        <f>ACTIVITIES!BS37</f>
        <v>0</v>
      </c>
      <c r="BT3" s="1094">
        <f>ACTIVITIES!BT37</f>
        <v>0</v>
      </c>
      <c r="BU3" s="1094">
        <f>ACTIVITIES!BU37</f>
        <v>0</v>
      </c>
      <c r="BV3" s="1094">
        <f>ACTIVITIES!BV37</f>
        <v>0</v>
      </c>
      <c r="BW3" s="1094">
        <f>ACTIVITIES!BW37</f>
        <v>0</v>
      </c>
      <c r="BX3" s="1094">
        <f>ACTIVITIES!BX37</f>
        <v>0</v>
      </c>
      <c r="BY3" s="1094">
        <f>ACTIVITIES!BY37</f>
        <v>0</v>
      </c>
      <c r="BZ3" s="1093" t="s">
        <v>173</v>
      </c>
      <c r="CA3" s="3"/>
      <c r="CB3" s="2692" t="s">
        <v>148</v>
      </c>
      <c r="CC3" s="2693"/>
      <c r="CD3" s="2696">
        <f>data!$BQ$2+data!$AV$2+(data!$BQ$2*0.05)</f>
        <v>24858.285071013706</v>
      </c>
      <c r="CE3" s="2696"/>
      <c r="CF3" s="2696"/>
      <c r="CG3" s="2695">
        <f>CD3+data!$AV$2+(CD3*0.05)</f>
        <v>26701.19932456439</v>
      </c>
      <c r="CH3" s="2695"/>
      <c r="CI3" s="2695"/>
      <c r="CJ3" s="2695">
        <f>CG3+data!$AV$2+(CG3*0.05)</f>
        <v>28636.259290792608</v>
      </c>
      <c r="CK3" s="2695"/>
      <c r="CL3" s="2695"/>
      <c r="CM3" s="2695">
        <f>CJ3+data!$AV$2+(CJ3*0.05)</f>
        <v>30668.072255332238</v>
      </c>
      <c r="CN3" s="2695"/>
      <c r="CO3" s="2695"/>
      <c r="CP3" s="2695">
        <f>CM3+data!$AV$2+(CM3*0.05)</f>
        <v>32801.475868098853</v>
      </c>
      <c r="CQ3" s="2695"/>
      <c r="CR3" s="2695"/>
      <c r="CS3" s="2695">
        <f>CP3+data!$AV$2+(CP3*0.05)</f>
        <v>35041.549661503792</v>
      </c>
      <c r="CT3" s="2695"/>
      <c r="CU3" s="2695"/>
      <c r="CV3" s="2695">
        <f>CS3+data!$AV$2+(CS3*0.05)</f>
        <v>37393.627144578983</v>
      </c>
      <c r="CW3" s="2695"/>
      <c r="CX3" s="2695"/>
      <c r="CY3" s="2695">
        <f>CV3+data!$AV$2+(CV3*0.05)</f>
        <v>39863.308501807929</v>
      </c>
      <c r="CZ3" s="2695"/>
      <c r="DA3" s="2695"/>
      <c r="DB3" s="2695">
        <f>CY3+data!$AV$2+(CY3*0.05)</f>
        <v>42456.473926898325</v>
      </c>
      <c r="DC3" s="2695"/>
      <c r="DD3" s="2695"/>
      <c r="DE3" s="2695">
        <f>DB3+data!$AV$2+(DB3*0.05)</f>
        <v>45179.297623243241</v>
      </c>
      <c r="DF3" s="2695"/>
      <c r="DG3" s="2695"/>
      <c r="DH3" s="2695">
        <f>DE3+data!$AV$2+(DE3*0.05)</f>
        <v>48038.2625044054</v>
      </c>
      <c r="DI3" s="2695"/>
      <c r="DJ3" s="2695"/>
      <c r="DK3" s="2695">
        <f>DH3+data!$AV$2+(DH3*0.05)</f>
        <v>51040.175629625672</v>
      </c>
      <c r="DL3" s="2695"/>
      <c r="DM3" s="2695"/>
      <c r="DN3" s="2695">
        <f>DK3+data!$AV$2+(DK3*0.05)</f>
        <v>54192.184411106959</v>
      </c>
      <c r="DO3" s="2695"/>
      <c r="DP3" s="2695"/>
      <c r="DQ3" s="2695">
        <f>DN3+data!$AV$2+(DN3*0.05)</f>
        <v>57501.793631662309</v>
      </c>
      <c r="DR3" s="2695"/>
      <c r="DS3" s="2695"/>
      <c r="DT3" s="2695">
        <f>DQ3+data!$AV$2+(DQ3*0.05)</f>
        <v>60976.883313245424</v>
      </c>
      <c r="DU3" s="2695"/>
      <c r="DV3" s="2695"/>
      <c r="DW3" s="2695">
        <f>DT3+data!$AV$2+(DT3*0.05)</f>
        <v>64625.727478907698</v>
      </c>
      <c r="DX3" s="2695"/>
      <c r="DY3" s="2695"/>
      <c r="DZ3" s="2695">
        <f>DW3+data!$AV$2+(DW3*0.05)</f>
        <v>68457.013852853081</v>
      </c>
      <c r="EA3" s="2695"/>
      <c r="EB3" s="2695"/>
      <c r="EC3" s="2695">
        <f>DZ3+data!$AV$2+(DZ3*0.05)</f>
        <v>72479.86454549573</v>
      </c>
      <c r="ED3" s="2695"/>
      <c r="EE3" s="2695"/>
      <c r="EF3" s="2695">
        <f>EC3+data!$AV$2+(EC3*0.05)</f>
        <v>76703.857772770512</v>
      </c>
      <c r="EG3" s="2695"/>
      <c r="EH3" s="2695"/>
    </row>
    <row r="4" spans="1:138" ht="17.100000000000001" customHeight="1" thickTop="1" thickBot="1" x14ac:dyDescent="0.25">
      <c r="A4" s="13"/>
      <c r="B4" s="1095">
        <v>30</v>
      </c>
      <c r="C4" s="1096">
        <v>1800</v>
      </c>
      <c r="D4" s="1096">
        <v>1800</v>
      </c>
      <c r="E4" s="1096">
        <v>1800</v>
      </c>
      <c r="F4" s="1096">
        <v>1800</v>
      </c>
      <c r="G4" s="1096">
        <v>1800</v>
      </c>
      <c r="H4" s="1096">
        <v>1800</v>
      </c>
      <c r="I4" s="1096">
        <v>1800</v>
      </c>
      <c r="J4" s="1096">
        <v>1800</v>
      </c>
      <c r="K4" s="1096">
        <v>1800</v>
      </c>
      <c r="L4" s="1097" t="s">
        <v>176</v>
      </c>
      <c r="M4" s="3"/>
      <c r="N4" s="1063">
        <f>_xlfn.IFS(
data!$AW$7&lt;CG3,23,
data!$AW$7&lt;CJ3,24,
data!$AW$7&lt;CM3,25,
data!$AW$7&lt;CP3,26,
data!$AW$7&lt;CS3,27,
data!$AW$7&lt;CV3,28,
data!$AW$7&lt;CY3,29,
data!$AW$7&lt;DB3,30,
data!$AW$7&lt;DE3,31,
data!$AW$7&lt;DH3,32,
data!$AW$7&lt;DK3,33,
data!$AW$7&lt;DN3,34,
data!$AW$7&lt;DQ3,35,
data!$AW$7&lt;DT3,36,
data!$AW$7&lt;DW3,37,
data!$AW$7&lt;DZ3,38,
data!$AW$7&lt;EC3,39,
data!$AW$7&lt;EF3,40,
data!$AW$7&gt;=EF3,41
)</f>
        <v>23</v>
      </c>
      <c r="O4" s="1064" t="s">
        <v>174</v>
      </c>
      <c r="P4" s="1064" t="s">
        <v>174</v>
      </c>
      <c r="Q4" s="1064" t="s">
        <v>174</v>
      </c>
      <c r="R4" s="1064" t="s">
        <v>174</v>
      </c>
      <c r="S4" s="1064" t="s">
        <v>174</v>
      </c>
      <c r="T4" s="1064" t="s">
        <v>174</v>
      </c>
      <c r="U4" s="1064" t="s">
        <v>174</v>
      </c>
      <c r="V4" s="1064" t="s">
        <v>174</v>
      </c>
      <c r="W4" s="1064" t="s">
        <v>174</v>
      </c>
      <c r="X4" s="1064" t="s">
        <v>174</v>
      </c>
      <c r="Y4" s="1064" t="s">
        <v>174</v>
      </c>
      <c r="Z4" s="1064" t="s">
        <v>174</v>
      </c>
      <c r="AA4" s="1064" t="s">
        <v>174</v>
      </c>
      <c r="AB4" s="1064" t="s">
        <v>174</v>
      </c>
      <c r="AC4" s="1064" t="s">
        <v>174</v>
      </c>
      <c r="AD4" s="1064" t="s">
        <v>174</v>
      </c>
      <c r="AE4" s="1064" t="s">
        <v>174</v>
      </c>
      <c r="AF4" s="1064" t="s">
        <v>174</v>
      </c>
      <c r="AG4" s="1064" t="s">
        <v>174</v>
      </c>
      <c r="AH4" s="1064" t="s">
        <v>174</v>
      </c>
      <c r="AI4" s="1064" t="s">
        <v>174</v>
      </c>
      <c r="AJ4" s="1064" t="s">
        <v>174</v>
      </c>
      <c r="AK4" s="2831" t="str">
        <f>ACTIVITIES!$D$34</f>
        <v>SKLL</v>
      </c>
      <c r="AL4" s="2831"/>
      <c r="AM4" s="1092" t="s">
        <v>146</v>
      </c>
      <c r="AN4" s="2836"/>
      <c r="AO4" s="1092" t="s">
        <v>146</v>
      </c>
      <c r="AP4" s="2830" t="str">
        <f>ACTIVITIES!$BR$34</f>
        <v>SKLL</v>
      </c>
      <c r="AQ4" s="2830"/>
      <c r="AR4" s="1065" t="s">
        <v>175</v>
      </c>
      <c r="AS4" s="1065" t="s">
        <v>175</v>
      </c>
      <c r="AT4" s="1065" t="s">
        <v>175</v>
      </c>
      <c r="AU4" s="1065" t="s">
        <v>175</v>
      </c>
      <c r="AV4" s="1065" t="s">
        <v>175</v>
      </c>
      <c r="AW4" s="1065" t="s">
        <v>175</v>
      </c>
      <c r="AX4" s="1065" t="s">
        <v>175</v>
      </c>
      <c r="AY4" s="1065" t="s">
        <v>175</v>
      </c>
      <c r="AZ4" s="1065" t="s">
        <v>175</v>
      </c>
      <c r="BA4" s="1065" t="s">
        <v>175</v>
      </c>
      <c r="BB4" s="1065" t="s">
        <v>175</v>
      </c>
      <c r="BC4" s="1065" t="s">
        <v>175</v>
      </c>
      <c r="BD4" s="1065" t="s">
        <v>175</v>
      </c>
      <c r="BE4" s="1065" t="s">
        <v>175</v>
      </c>
      <c r="BF4" s="1065" t="s">
        <v>175</v>
      </c>
      <c r="BG4" s="1065" t="s">
        <v>175</v>
      </c>
      <c r="BH4" s="1065" t="s">
        <v>175</v>
      </c>
      <c r="BI4" s="1065" t="s">
        <v>175</v>
      </c>
      <c r="BJ4" s="1065" t="s">
        <v>175</v>
      </c>
      <c r="BK4" s="1065" t="s">
        <v>175</v>
      </c>
      <c r="BL4" s="1065" t="s">
        <v>175</v>
      </c>
      <c r="BM4" s="1065" t="s">
        <v>175</v>
      </c>
      <c r="BN4" s="1066">
        <f>_xlfn.IFS(
data!$AW$12&lt;CG3,23,
data!$AW$12&lt;CJ3,24,
data!$AW$12&lt;CM3,25,
data!$AW$12&lt;CP3,26,
data!$AW$12&lt;CS3,27,
data!$AW$12&lt;CV3,28,
data!$AW$12&lt;CY3,29,
data!$AW$12&lt;DB3,30,
data!$AW$12&lt;DE3,31,
data!$AW$12&lt;DH3,32,
data!$AW$12&lt;DK3,33,
data!$AW$12&lt;DN3,34,
data!$AW$12&lt;DQ3,35,
data!$AW$12&lt;DT3,36,
data!$AW$12&lt;DW3,37,
data!$AW$12&lt;DZ3,38,
data!$AW$12&lt;EC3,39,
data!$AW$12&lt;EF3,40,
data!$AW$12&gt;=EF3,41
)</f>
        <v>23</v>
      </c>
      <c r="BO4" s="3"/>
      <c r="BP4" s="1097" t="s">
        <v>176</v>
      </c>
      <c r="BQ4" s="1096">
        <v>1800</v>
      </c>
      <c r="BR4" s="1096">
        <v>1800</v>
      </c>
      <c r="BS4" s="1096">
        <v>1800</v>
      </c>
      <c r="BT4" s="1096">
        <v>1800</v>
      </c>
      <c r="BU4" s="1096">
        <v>1800</v>
      </c>
      <c r="BV4" s="1096">
        <v>1800</v>
      </c>
      <c r="BW4" s="1096">
        <v>1800</v>
      </c>
      <c r="BX4" s="1096">
        <v>1800</v>
      </c>
      <c r="BY4" s="1096">
        <v>1800</v>
      </c>
      <c r="BZ4" s="1095">
        <v>30</v>
      </c>
      <c r="CA4" s="3"/>
      <c r="CB4" s="2692" t="s">
        <v>177</v>
      </c>
      <c r="CC4" s="2693"/>
      <c r="CD4" s="2696">
        <f t="shared" ref="CD4" si="0">CD3/60</f>
        <v>414.30475118356179</v>
      </c>
      <c r="CE4" s="2696"/>
      <c r="CF4" s="2696"/>
      <c r="CG4" s="2695">
        <f t="shared" ref="CG4" si="1">CG3/60</f>
        <v>445.01998874273983</v>
      </c>
      <c r="CH4" s="2695"/>
      <c r="CI4" s="2695"/>
      <c r="CJ4" s="2695">
        <f t="shared" ref="CJ4:CP4" si="2">CJ3/60</f>
        <v>477.27098817987678</v>
      </c>
      <c r="CK4" s="2695"/>
      <c r="CL4" s="2695"/>
      <c r="CM4" s="2695">
        <f t="shared" si="2"/>
        <v>511.13453758887061</v>
      </c>
      <c r="CN4" s="2695"/>
      <c r="CO4" s="2695"/>
      <c r="CP4" s="2695">
        <f t="shared" si="2"/>
        <v>546.69126446831422</v>
      </c>
      <c r="CQ4" s="2695"/>
      <c r="CR4" s="2695"/>
      <c r="CS4" s="2695">
        <f t="shared" ref="CS4" si="3">CS3/60</f>
        <v>584.02582769172989</v>
      </c>
      <c r="CT4" s="2695"/>
      <c r="CU4" s="2695"/>
      <c r="CV4" s="2695">
        <f t="shared" ref="CV4" si="4">CV3/60</f>
        <v>623.2271190763164</v>
      </c>
      <c r="CW4" s="2695"/>
      <c r="CX4" s="2695"/>
      <c r="CY4" s="2695">
        <f t="shared" ref="CY4" si="5">CY3/60</f>
        <v>664.3884750301321</v>
      </c>
      <c r="CZ4" s="2695"/>
      <c r="DA4" s="2695"/>
      <c r="DB4" s="2695">
        <f t="shared" ref="DB4" si="6">DB3/60</f>
        <v>707.60789878163871</v>
      </c>
      <c r="DC4" s="2695"/>
      <c r="DD4" s="2695"/>
      <c r="DE4" s="2695">
        <f t="shared" ref="DE4" si="7">DE3/60</f>
        <v>752.98829372072066</v>
      </c>
      <c r="DF4" s="2695"/>
      <c r="DG4" s="2695"/>
      <c r="DH4" s="2695">
        <f t="shared" ref="DH4" si="8">DH3/60</f>
        <v>800.6377084067567</v>
      </c>
      <c r="DI4" s="2695"/>
      <c r="DJ4" s="2695"/>
      <c r="DK4" s="2695">
        <f t="shared" ref="DK4" si="9">DK3/60</f>
        <v>850.66959382709456</v>
      </c>
      <c r="DL4" s="2695"/>
      <c r="DM4" s="2695"/>
      <c r="DN4" s="2695">
        <f t="shared" ref="DN4" si="10">DN3/60</f>
        <v>903.20307351844929</v>
      </c>
      <c r="DO4" s="2695"/>
      <c r="DP4" s="2695"/>
      <c r="DQ4" s="2695">
        <f t="shared" ref="DQ4" si="11">DQ3/60</f>
        <v>958.3632271943718</v>
      </c>
      <c r="DR4" s="2695"/>
      <c r="DS4" s="2695"/>
      <c r="DT4" s="2695">
        <f t="shared" ref="DT4" si="12">DT3/60</f>
        <v>1016.2813885540904</v>
      </c>
      <c r="DU4" s="2695"/>
      <c r="DV4" s="2695"/>
      <c r="DW4" s="2695">
        <f t="shared" ref="DW4" si="13">DW3/60</f>
        <v>1077.0954579817949</v>
      </c>
      <c r="DX4" s="2695"/>
      <c r="DY4" s="2695"/>
      <c r="DZ4" s="2695">
        <f t="shared" ref="DZ4" si="14">DZ3/60</f>
        <v>1140.9502308808846</v>
      </c>
      <c r="EA4" s="2695"/>
      <c r="EB4" s="2695"/>
      <c r="EC4" s="2695">
        <f t="shared" ref="EC4" si="15">EC3/60</f>
        <v>1207.9977424249289</v>
      </c>
      <c r="ED4" s="2695"/>
      <c r="EE4" s="2695"/>
      <c r="EF4" s="2695">
        <f t="shared" ref="EF4" si="16">EF3/60</f>
        <v>1278.3976295461753</v>
      </c>
      <c r="EG4" s="2695"/>
      <c r="EH4" s="2695"/>
    </row>
    <row r="5" spans="1:138" ht="17.100000000000001" customHeight="1" thickTop="1" thickBot="1" x14ac:dyDescent="0.2">
      <c r="A5" s="13"/>
      <c r="B5" s="1098">
        <v>29</v>
      </c>
      <c r="C5" s="1096">
        <v>1740</v>
      </c>
      <c r="D5" s="1096">
        <v>1740</v>
      </c>
      <c r="E5" s="1096">
        <v>1740</v>
      </c>
      <c r="F5" s="1096">
        <v>1740</v>
      </c>
      <c r="G5" s="1096">
        <v>1740</v>
      </c>
      <c r="H5" s="1096">
        <v>1740</v>
      </c>
      <c r="I5" s="1096">
        <v>1740</v>
      </c>
      <c r="J5" s="1096">
        <v>1740</v>
      </c>
      <c r="K5" s="1096">
        <v>1740</v>
      </c>
      <c r="L5" s="1099" t="s">
        <v>176</v>
      </c>
      <c r="M5" s="3"/>
      <c r="N5" s="1063">
        <f>_xlfn.IFS(
data!$AX$7&lt;CG3,23,
data!$AX$7&lt;CJ3,24,
data!$AX$7&lt;CM3,25,
data!$AX$7&lt;CP3,26,
data!$AX$7&lt;CS3,27,
data!$AX$7&lt;CV3,28,
data!$AX$7&lt;CY3,29,
data!$AX$7&lt;DB3,30,
data!$AX$7&lt;DE3,31,
data!$AX$7&lt;DH3,32,
data!$AX$7&lt;DK3,33,
data!$AX$7&lt;DN3,34,
data!$AX$7&lt;DQ3,35,
data!$AX$7&lt;DT3,36,
data!$AX$7&lt;DW3,37,
data!$AX$7&lt;DZ3,38,
data!$AX$7&lt;EC3,39,
data!$AX$7&lt;EF3,40,
data!$AX$7&gt;=EF3,41
)</f>
        <v>23</v>
      </c>
      <c r="O5" s="1064" t="s">
        <v>174</v>
      </c>
      <c r="P5" s="1064" t="s">
        <v>174</v>
      </c>
      <c r="Q5" s="1064" t="s">
        <v>174</v>
      </c>
      <c r="R5" s="1064" t="s">
        <v>174</v>
      </c>
      <c r="S5" s="1064" t="s">
        <v>174</v>
      </c>
      <c r="T5" s="1064" t="s">
        <v>174</v>
      </c>
      <c r="U5" s="1064" t="s">
        <v>174</v>
      </c>
      <c r="V5" s="1064" t="s">
        <v>174</v>
      </c>
      <c r="W5" s="1064" t="s">
        <v>174</v>
      </c>
      <c r="X5" s="1064" t="s">
        <v>174</v>
      </c>
      <c r="Y5" s="1064" t="s">
        <v>174</v>
      </c>
      <c r="Z5" s="1064" t="s">
        <v>174</v>
      </c>
      <c r="AA5" s="1064" t="s">
        <v>174</v>
      </c>
      <c r="AB5" s="1064" t="s">
        <v>174</v>
      </c>
      <c r="AC5" s="1064" t="s">
        <v>174</v>
      </c>
      <c r="AD5" s="1064" t="s">
        <v>174</v>
      </c>
      <c r="AE5" s="1064" t="s">
        <v>174</v>
      </c>
      <c r="AF5" s="1064" t="s">
        <v>174</v>
      </c>
      <c r="AG5" s="1064" t="s">
        <v>174</v>
      </c>
      <c r="AH5" s="1064" t="s">
        <v>174</v>
      </c>
      <c r="AI5" s="1064" t="s">
        <v>174</v>
      </c>
      <c r="AJ5" s="1064" t="s">
        <v>174</v>
      </c>
      <c r="AK5" s="2829" t="str">
        <f>ACTIVITIES!$E$34</f>
        <v>SKLL</v>
      </c>
      <c r="AL5" s="2829"/>
      <c r="AM5" s="1092" t="s">
        <v>146</v>
      </c>
      <c r="AN5" s="2832" t="s">
        <v>142</v>
      </c>
      <c r="AO5" s="1092" t="s">
        <v>146</v>
      </c>
      <c r="AP5" s="2828" t="str">
        <f>ACTIVITIES!$BS$34</f>
        <v>SKLL</v>
      </c>
      <c r="AQ5" s="2828"/>
      <c r="AR5" s="1065" t="s">
        <v>175</v>
      </c>
      <c r="AS5" s="1065" t="s">
        <v>175</v>
      </c>
      <c r="AT5" s="1065" t="s">
        <v>175</v>
      </c>
      <c r="AU5" s="1065" t="s">
        <v>175</v>
      </c>
      <c r="AV5" s="1065" t="s">
        <v>175</v>
      </c>
      <c r="AW5" s="1065" t="s">
        <v>175</v>
      </c>
      <c r="AX5" s="1065" t="s">
        <v>175</v>
      </c>
      <c r="AY5" s="1065" t="s">
        <v>175</v>
      </c>
      <c r="AZ5" s="1065" t="s">
        <v>175</v>
      </c>
      <c r="BA5" s="1065" t="s">
        <v>175</v>
      </c>
      <c r="BB5" s="1065" t="s">
        <v>175</v>
      </c>
      <c r="BC5" s="1065" t="s">
        <v>175</v>
      </c>
      <c r="BD5" s="1065" t="s">
        <v>175</v>
      </c>
      <c r="BE5" s="1065" t="s">
        <v>175</v>
      </c>
      <c r="BF5" s="1065" t="s">
        <v>175</v>
      </c>
      <c r="BG5" s="1065" t="s">
        <v>175</v>
      </c>
      <c r="BH5" s="1065" t="s">
        <v>175</v>
      </c>
      <c r="BI5" s="1065" t="s">
        <v>175</v>
      </c>
      <c r="BJ5" s="1065" t="s">
        <v>175</v>
      </c>
      <c r="BK5" s="1065" t="s">
        <v>175</v>
      </c>
      <c r="BL5" s="1065" t="s">
        <v>175</v>
      </c>
      <c r="BM5" s="1065" t="s">
        <v>175</v>
      </c>
      <c r="BN5" s="1066">
        <f>_xlfn.IFS(
data!$AX$12&lt;CG3,23,
data!$AX$12&lt;CJ3,24,
data!$AX$12&lt;CM3,25,
data!$AX$12&lt;CP3,26,
data!$AX$12&lt;CS3,27,
data!$AX$12&lt;CV3,28,
data!$AX$12&lt;CY3,29,
data!$AX$12&lt;DB3,30,
data!$AX$12&lt;DE3,31,
data!$AX$12&lt;DH3,32,
data!$AX$12&lt;DK3,33,
data!$AX$12&lt;DN3,34,
data!$AX$12&lt;DQ3,35,
data!$AX$12&lt;DT3,36,
data!$AX$12&lt;DW3,37,
data!$AX$12&lt;DZ3,38,
data!$AX$12&lt;EC3,39,
data!$AX$12&lt;EF3,40,
data!$AX$12&gt;=EF3,41
)</f>
        <v>23</v>
      </c>
      <c r="BO5" s="3"/>
      <c r="BP5" s="1099" t="s">
        <v>176</v>
      </c>
      <c r="BQ5" s="1096">
        <v>1740</v>
      </c>
      <c r="BR5" s="1096">
        <v>1740</v>
      </c>
      <c r="BS5" s="1096">
        <v>1740</v>
      </c>
      <c r="BT5" s="1096">
        <v>1740</v>
      </c>
      <c r="BU5" s="1096">
        <v>1740</v>
      </c>
      <c r="BV5" s="1096">
        <v>1740</v>
      </c>
      <c r="BW5" s="1096">
        <v>1740</v>
      </c>
      <c r="BX5" s="1096">
        <v>1740</v>
      </c>
      <c r="BY5" s="1096">
        <v>1740</v>
      </c>
      <c r="BZ5" s="1098">
        <v>29</v>
      </c>
      <c r="CA5" s="3"/>
    </row>
    <row r="6" spans="1:138" ht="17.100000000000001" customHeight="1" thickTop="1" thickBot="1" x14ac:dyDescent="0.2">
      <c r="A6" s="13"/>
      <c r="B6" s="1098">
        <v>28</v>
      </c>
      <c r="C6" s="1096">
        <v>1680</v>
      </c>
      <c r="D6" s="1096">
        <v>1680</v>
      </c>
      <c r="E6" s="1096">
        <v>1680</v>
      </c>
      <c r="F6" s="1096">
        <v>1680</v>
      </c>
      <c r="G6" s="1096">
        <v>1680</v>
      </c>
      <c r="H6" s="1096">
        <v>1680</v>
      </c>
      <c r="I6" s="1096">
        <v>1680</v>
      </c>
      <c r="J6" s="1096">
        <v>1680</v>
      </c>
      <c r="K6" s="1096">
        <v>1680</v>
      </c>
      <c r="L6" s="1099" t="s">
        <v>176</v>
      </c>
      <c r="M6" s="3"/>
      <c r="N6" s="1063">
        <f>_xlfn.IFS(
data!$AY$7&lt;CG3,23,
data!$AY$7&lt;CJ3,24,
data!$AY$7&lt;CM3,25,
data!$AY$7&lt;CP3,26,
data!$AY$7&lt;CS3,27,
data!$AY$7&lt;CV3,28,
data!$AY$7&lt;CY3,29,
data!$AY$7&lt;DB3,30,
data!$AY$7&lt;DE3,31,
data!$AY$7&lt;DH3,32,
data!$AY$7&lt;DK3,33,
data!$AY$7&lt;DN3,34,
data!$AY$7&lt;DQ3,35,
data!$AY$7&lt;DT3,36,
data!$AY$7&lt;DW3,37,
data!$AY$7&lt;DZ3,38,
data!$AY$7&lt;EC3,39,
data!$AY$7&lt;EF3,40,
data!$AY$7&gt;=EF3,41
)</f>
        <v>23</v>
      </c>
      <c r="O6" s="1064" t="s">
        <v>174</v>
      </c>
      <c r="P6" s="1064" t="s">
        <v>174</v>
      </c>
      <c r="Q6" s="1064" t="s">
        <v>174</v>
      </c>
      <c r="R6" s="1064" t="s">
        <v>174</v>
      </c>
      <c r="S6" s="1064" t="s">
        <v>174</v>
      </c>
      <c r="T6" s="1064" t="s">
        <v>174</v>
      </c>
      <c r="U6" s="1064" t="s">
        <v>174</v>
      </c>
      <c r="V6" s="1064" t="s">
        <v>174</v>
      </c>
      <c r="W6" s="1064" t="s">
        <v>174</v>
      </c>
      <c r="X6" s="1064" t="s">
        <v>174</v>
      </c>
      <c r="Y6" s="1064" t="s">
        <v>174</v>
      </c>
      <c r="Z6" s="1064" t="s">
        <v>174</v>
      </c>
      <c r="AA6" s="1064" t="s">
        <v>174</v>
      </c>
      <c r="AB6" s="1064" t="s">
        <v>174</v>
      </c>
      <c r="AC6" s="1064" t="s">
        <v>174</v>
      </c>
      <c r="AD6" s="1064" t="s">
        <v>174</v>
      </c>
      <c r="AE6" s="1064" t="s">
        <v>174</v>
      </c>
      <c r="AF6" s="1064" t="s">
        <v>174</v>
      </c>
      <c r="AG6" s="1064" t="s">
        <v>174</v>
      </c>
      <c r="AH6" s="1064" t="s">
        <v>174</v>
      </c>
      <c r="AI6" s="1064" t="s">
        <v>174</v>
      </c>
      <c r="AJ6" s="1064" t="s">
        <v>174</v>
      </c>
      <c r="AK6" s="2827" t="str">
        <f>ACTIVITIES!$F$34</f>
        <v>SKLL</v>
      </c>
      <c r="AL6" s="2827"/>
      <c r="AM6" s="1092" t="s">
        <v>146</v>
      </c>
      <c r="AN6" s="2832"/>
      <c r="AO6" s="1092" t="s">
        <v>146</v>
      </c>
      <c r="AP6" s="2826" t="str">
        <f>ACTIVITIES!$BT$34</f>
        <v>SKLL</v>
      </c>
      <c r="AQ6" s="2826"/>
      <c r="AR6" s="1065" t="s">
        <v>175</v>
      </c>
      <c r="AS6" s="1065" t="s">
        <v>175</v>
      </c>
      <c r="AT6" s="1065" t="s">
        <v>175</v>
      </c>
      <c r="AU6" s="1065" t="s">
        <v>175</v>
      </c>
      <c r="AV6" s="1065" t="s">
        <v>175</v>
      </c>
      <c r="AW6" s="1065" t="s">
        <v>175</v>
      </c>
      <c r="AX6" s="1065" t="s">
        <v>175</v>
      </c>
      <c r="AY6" s="1065" t="s">
        <v>175</v>
      </c>
      <c r="AZ6" s="1065" t="s">
        <v>175</v>
      </c>
      <c r="BA6" s="1065" t="s">
        <v>175</v>
      </c>
      <c r="BB6" s="1065" t="s">
        <v>175</v>
      </c>
      <c r="BC6" s="1065" t="s">
        <v>175</v>
      </c>
      <c r="BD6" s="1065" t="s">
        <v>175</v>
      </c>
      <c r="BE6" s="1065" t="s">
        <v>175</v>
      </c>
      <c r="BF6" s="1065" t="s">
        <v>175</v>
      </c>
      <c r="BG6" s="1065" t="s">
        <v>175</v>
      </c>
      <c r="BH6" s="1065" t="s">
        <v>175</v>
      </c>
      <c r="BI6" s="1065" t="s">
        <v>175</v>
      </c>
      <c r="BJ6" s="1065" t="s">
        <v>175</v>
      </c>
      <c r="BK6" s="1065" t="s">
        <v>175</v>
      </c>
      <c r="BL6" s="1065" t="s">
        <v>175</v>
      </c>
      <c r="BM6" s="1065" t="s">
        <v>175</v>
      </c>
      <c r="BN6" s="1066">
        <f>_xlfn.IFS(
data!$AY$12&lt;CG3,23,
data!$AY$12&lt;CJ3,24,
data!$AY$12&lt;CM3,25,
data!$AY$12&lt;CP3,26,
data!$AY$12&lt;CS3,27,
data!$AY$12&lt;CV3,28,
data!$AY$12&lt;CY3,29,
data!$AY$12&lt;DB3,30,
data!$AY$12&lt;DE3,31,
data!$AY$12&lt;DH3,32,
data!$AY$12&lt;DK3,33,
data!$AY$12&lt;DN3,34,
data!$AY$12&lt;DQ3,35,
data!$AY$12&lt;DT3,36,
data!$AY$12&lt;DW3,37,
data!$AY$12&lt;DZ3,38,
data!$AY$12&lt;EC3,39,
data!$AY$12&lt;EF3,40,
data!$AY$12&gt;=EF3,41
)</f>
        <v>23</v>
      </c>
      <c r="BO6" s="3"/>
      <c r="BP6" s="1099" t="s">
        <v>176</v>
      </c>
      <c r="BQ6" s="1096">
        <v>1680</v>
      </c>
      <c r="BR6" s="1096">
        <v>1680</v>
      </c>
      <c r="BS6" s="1096">
        <v>1680</v>
      </c>
      <c r="BT6" s="1096">
        <v>1680</v>
      </c>
      <c r="BU6" s="1096">
        <v>1680</v>
      </c>
      <c r="BV6" s="1096">
        <v>1680</v>
      </c>
      <c r="BW6" s="1096">
        <v>1680</v>
      </c>
      <c r="BX6" s="1096">
        <v>1680</v>
      </c>
      <c r="BY6" s="1096">
        <v>1680</v>
      </c>
      <c r="BZ6" s="1098">
        <v>28</v>
      </c>
      <c r="CA6" s="3"/>
    </row>
    <row r="7" spans="1:138" ht="17.100000000000001" customHeight="1" thickTop="1" thickBot="1" x14ac:dyDescent="0.2">
      <c r="A7" s="13"/>
      <c r="B7" s="1098">
        <v>27</v>
      </c>
      <c r="C7" s="1096">
        <v>1620</v>
      </c>
      <c r="D7" s="1096">
        <v>1620</v>
      </c>
      <c r="E7" s="1096">
        <v>1620</v>
      </c>
      <c r="F7" s="1096">
        <v>1620</v>
      </c>
      <c r="G7" s="1096">
        <v>1620</v>
      </c>
      <c r="H7" s="1096">
        <v>1620</v>
      </c>
      <c r="I7" s="1096">
        <v>1620</v>
      </c>
      <c r="J7" s="1096">
        <v>1620</v>
      </c>
      <c r="K7" s="1096">
        <v>1620</v>
      </c>
      <c r="L7" s="1099" t="s">
        <v>176</v>
      </c>
      <c r="M7" s="3"/>
      <c r="N7" s="1063">
        <f>_xlfn.IFS(
data!$AZ$7&lt;CG3,23,
data!$AZ$7&lt;CJ3,24,
data!$AZ$7&lt;CM3,25,
data!$AZ$7&lt;CP3,26,
data!$AZ$7&lt;CS3,27,
data!$AZ$7&lt;CV3,28,
data!$AZ$7&lt;CY3,29,
data!$AZ$7&lt;DB3,30,
data!$AZ$7&lt;DE3,31,
data!$AZ$7&lt;DH3,32,
data!$AZ$7&lt;DK3,33,
data!$AZ$7&lt;DN3,34,
data!$AZ$7&lt;DQ3,35,
data!$AZ$7&lt;DT3,36,
data!$AZ$7&lt;DW3,37,
data!$AZ$7&lt;DZ3,38,
data!$AZ$7&lt;EC3,39,
data!$AZ$7&lt;EF3,40,
data!$AZ$7&gt;=EF3,41
)</f>
        <v>23</v>
      </c>
      <c r="O7" s="1064" t="s">
        <v>174</v>
      </c>
      <c r="P7" s="1064" t="s">
        <v>174</v>
      </c>
      <c r="Q7" s="1064" t="s">
        <v>174</v>
      </c>
      <c r="R7" s="1064" t="s">
        <v>174</v>
      </c>
      <c r="S7" s="1064" t="s">
        <v>174</v>
      </c>
      <c r="T7" s="1064" t="s">
        <v>174</v>
      </c>
      <c r="U7" s="1064" t="s">
        <v>174</v>
      </c>
      <c r="V7" s="1064" t="s">
        <v>174</v>
      </c>
      <c r="W7" s="1064" t="s">
        <v>174</v>
      </c>
      <c r="X7" s="1064" t="s">
        <v>174</v>
      </c>
      <c r="Y7" s="1064" t="s">
        <v>174</v>
      </c>
      <c r="Z7" s="1064" t="s">
        <v>174</v>
      </c>
      <c r="AA7" s="1064" t="s">
        <v>174</v>
      </c>
      <c r="AB7" s="1064" t="s">
        <v>174</v>
      </c>
      <c r="AC7" s="1064" t="s">
        <v>174</v>
      </c>
      <c r="AD7" s="1064" t="s">
        <v>174</v>
      </c>
      <c r="AE7" s="1064" t="s">
        <v>174</v>
      </c>
      <c r="AF7" s="1064" t="s">
        <v>174</v>
      </c>
      <c r="AG7" s="1064" t="s">
        <v>174</v>
      </c>
      <c r="AH7" s="1064" t="s">
        <v>174</v>
      </c>
      <c r="AI7" s="1064" t="s">
        <v>174</v>
      </c>
      <c r="AJ7" s="1064" t="s">
        <v>174</v>
      </c>
      <c r="AK7" s="2823" t="str">
        <f>ACTIVITIES!$G$34</f>
        <v>SKLL</v>
      </c>
      <c r="AL7" s="2823"/>
      <c r="AM7" s="1092" t="s">
        <v>146</v>
      </c>
      <c r="AN7" s="1100" t="s">
        <v>142</v>
      </c>
      <c r="AO7" s="1092" t="s">
        <v>146</v>
      </c>
      <c r="AP7" s="2823" t="str">
        <f>ACTIVITIES!$BU$34</f>
        <v>SKLL</v>
      </c>
      <c r="AQ7" s="2823"/>
      <c r="AR7" s="1065" t="s">
        <v>175</v>
      </c>
      <c r="AS7" s="1065" t="s">
        <v>175</v>
      </c>
      <c r="AT7" s="1065" t="s">
        <v>175</v>
      </c>
      <c r="AU7" s="1065" t="s">
        <v>175</v>
      </c>
      <c r="AV7" s="1065" t="s">
        <v>175</v>
      </c>
      <c r="AW7" s="1065" t="s">
        <v>175</v>
      </c>
      <c r="AX7" s="1065" t="s">
        <v>175</v>
      </c>
      <c r="AY7" s="1065" t="s">
        <v>175</v>
      </c>
      <c r="AZ7" s="1065" t="s">
        <v>175</v>
      </c>
      <c r="BA7" s="1065" t="s">
        <v>175</v>
      </c>
      <c r="BB7" s="1065" t="s">
        <v>175</v>
      </c>
      <c r="BC7" s="1065" t="s">
        <v>175</v>
      </c>
      <c r="BD7" s="1065" t="s">
        <v>175</v>
      </c>
      <c r="BE7" s="1065" t="s">
        <v>175</v>
      </c>
      <c r="BF7" s="1065" t="s">
        <v>175</v>
      </c>
      <c r="BG7" s="1065" t="s">
        <v>175</v>
      </c>
      <c r="BH7" s="1065" t="s">
        <v>175</v>
      </c>
      <c r="BI7" s="1065" t="s">
        <v>175</v>
      </c>
      <c r="BJ7" s="1065" t="s">
        <v>175</v>
      </c>
      <c r="BK7" s="1065" t="s">
        <v>175</v>
      </c>
      <c r="BL7" s="1065" t="s">
        <v>175</v>
      </c>
      <c r="BM7" s="1065" t="s">
        <v>175</v>
      </c>
      <c r="BN7" s="1066">
        <f>_xlfn.IFS(
data!$AZ$12&lt;CG3,23,
data!$AZ$12&lt;CJ3,24,
data!$AZ$12&lt;CM3,25,
data!$AZ$12&lt;CP3,26,
data!$AZ$12&lt;CS3,27,
data!$AZ$12&lt;CV3,28,
data!$AZ$12&lt;CY3,29,
data!$AZ$12&lt;DB3,30,
data!$AZ$12&lt;DE3,31,
data!$AZ$12&lt;DH3,32,
data!$AZ$12&lt;DK3,33,
data!$AZ$12&lt;DN3,34,
data!$AZ$12&lt;DQ3,35,
data!$AZ$12&lt;DT3,36,
data!$AZ$12&lt;DW3,37,
data!$AZ$12&lt;DZ3,38,
data!$AZ$12&lt;EC3,39,
data!$AZ$12&lt;EF3,40,
data!$AZ$12&gt;=EF3,41
)</f>
        <v>23</v>
      </c>
      <c r="BO7" s="3"/>
      <c r="BP7" s="1099" t="s">
        <v>176</v>
      </c>
      <c r="BQ7" s="1096">
        <v>1620</v>
      </c>
      <c r="BR7" s="1096">
        <v>1620</v>
      </c>
      <c r="BS7" s="1096">
        <v>1620</v>
      </c>
      <c r="BT7" s="1096">
        <v>1620</v>
      </c>
      <c r="BU7" s="1096">
        <v>1620</v>
      </c>
      <c r="BV7" s="1096">
        <v>1620</v>
      </c>
      <c r="BW7" s="1096">
        <v>1620</v>
      </c>
      <c r="BX7" s="1096">
        <v>1620</v>
      </c>
      <c r="BY7" s="1096">
        <v>1620</v>
      </c>
      <c r="BZ7" s="1098">
        <v>27</v>
      </c>
      <c r="CA7" s="3"/>
    </row>
    <row r="8" spans="1:138" ht="17.100000000000001" customHeight="1" thickTop="1" thickBot="1" x14ac:dyDescent="0.25">
      <c r="A8" s="13"/>
      <c r="B8" s="1098">
        <v>26</v>
      </c>
      <c r="C8" s="1096">
        <v>1560</v>
      </c>
      <c r="D8" s="1096">
        <v>1560</v>
      </c>
      <c r="E8" s="1096">
        <v>1560</v>
      </c>
      <c r="F8" s="1096">
        <v>1560</v>
      </c>
      <c r="G8" s="1096">
        <v>1560</v>
      </c>
      <c r="H8" s="1096">
        <v>1560</v>
      </c>
      <c r="I8" s="1096">
        <v>1560</v>
      </c>
      <c r="J8" s="1096">
        <v>1560</v>
      </c>
      <c r="K8" s="1096">
        <v>1560</v>
      </c>
      <c r="L8" s="1099" t="s">
        <v>176</v>
      </c>
      <c r="M8" s="3"/>
      <c r="N8" s="1063">
        <f>_xlfn.IFS(
data!$BA$7&lt;CG3,23,
data!$BA$7&lt;CJ3,24,
data!$BA$7&lt;CM3,25,
data!$BA$7&lt;CP3,26,
data!$BA$7&lt;CS3,27,
data!$BA$7&lt;CV3,28,
data!$BA$7&lt;CY3,29,
data!$BA$7&lt;DB3,30,
data!$BA$7&lt;DE3,31,
data!$BA$7&lt;DH3,32,
data!$BA$7&lt;DK3,33,
data!$BA$7&lt;DN3,34,
data!$BA$7&lt;DQ3,35,
data!$BA$7&lt;DT3,36,
data!$BA$7&lt;DW3,37,
data!$BA$7&lt;DZ3,38,
data!$BA$7&lt;EC3,39,
data!$BA$7&lt;EF3,40,
data!$BA$7&gt;=EF3,41
)</f>
        <v>23</v>
      </c>
      <c r="O8" s="1064" t="s">
        <v>174</v>
      </c>
      <c r="P8" s="1064" t="s">
        <v>174</v>
      </c>
      <c r="Q8" s="1064" t="s">
        <v>174</v>
      </c>
      <c r="R8" s="1064" t="s">
        <v>174</v>
      </c>
      <c r="S8" s="1064" t="s">
        <v>174</v>
      </c>
      <c r="T8" s="1064" t="s">
        <v>174</v>
      </c>
      <c r="U8" s="1064" t="s">
        <v>174</v>
      </c>
      <c r="V8" s="1064" t="s">
        <v>174</v>
      </c>
      <c r="W8" s="1064" t="s">
        <v>174</v>
      </c>
      <c r="X8" s="1064" t="s">
        <v>174</v>
      </c>
      <c r="Y8" s="1064" t="s">
        <v>174</v>
      </c>
      <c r="Z8" s="1064" t="s">
        <v>174</v>
      </c>
      <c r="AA8" s="1064" t="s">
        <v>174</v>
      </c>
      <c r="AB8" s="1064" t="s">
        <v>174</v>
      </c>
      <c r="AC8" s="1064" t="s">
        <v>174</v>
      </c>
      <c r="AD8" s="1064" t="s">
        <v>174</v>
      </c>
      <c r="AE8" s="1064" t="s">
        <v>174</v>
      </c>
      <c r="AF8" s="1064" t="s">
        <v>174</v>
      </c>
      <c r="AG8" s="1064" t="s">
        <v>174</v>
      </c>
      <c r="AH8" s="1064" t="s">
        <v>174</v>
      </c>
      <c r="AI8" s="1064" t="s">
        <v>174</v>
      </c>
      <c r="AJ8" s="1064" t="s">
        <v>174</v>
      </c>
      <c r="AK8" s="2826" t="str">
        <f>ACTIVITIES!$H$34</f>
        <v>SKLL</v>
      </c>
      <c r="AL8" s="2826"/>
      <c r="AM8" s="1092" t="s">
        <v>146</v>
      </c>
      <c r="AN8" s="2832" t="s">
        <v>142</v>
      </c>
      <c r="AO8" s="1092" t="s">
        <v>146</v>
      </c>
      <c r="AP8" s="2827" t="str">
        <f>ACTIVITIES!$BV$34</f>
        <v>SKLL</v>
      </c>
      <c r="AQ8" s="2827"/>
      <c r="AR8" s="1065" t="s">
        <v>175</v>
      </c>
      <c r="AS8" s="1065" t="s">
        <v>175</v>
      </c>
      <c r="AT8" s="1065" t="s">
        <v>175</v>
      </c>
      <c r="AU8" s="1065" t="s">
        <v>175</v>
      </c>
      <c r="AV8" s="1065" t="s">
        <v>175</v>
      </c>
      <c r="AW8" s="1065" t="s">
        <v>175</v>
      </c>
      <c r="AX8" s="1065" t="s">
        <v>175</v>
      </c>
      <c r="AY8" s="1065" t="s">
        <v>175</v>
      </c>
      <c r="AZ8" s="1065" t="s">
        <v>175</v>
      </c>
      <c r="BA8" s="1065" t="s">
        <v>175</v>
      </c>
      <c r="BB8" s="1065" t="s">
        <v>175</v>
      </c>
      <c r="BC8" s="1065" t="s">
        <v>175</v>
      </c>
      <c r="BD8" s="1065" t="s">
        <v>175</v>
      </c>
      <c r="BE8" s="1065" t="s">
        <v>175</v>
      </c>
      <c r="BF8" s="1065" t="s">
        <v>175</v>
      </c>
      <c r="BG8" s="1065" t="s">
        <v>175</v>
      </c>
      <c r="BH8" s="1065" t="s">
        <v>175</v>
      </c>
      <c r="BI8" s="1065" t="s">
        <v>175</v>
      </c>
      <c r="BJ8" s="1065" t="s">
        <v>175</v>
      </c>
      <c r="BK8" s="1065" t="s">
        <v>175</v>
      </c>
      <c r="BL8" s="1065" t="s">
        <v>175</v>
      </c>
      <c r="BM8" s="1065" t="s">
        <v>175</v>
      </c>
      <c r="BN8" s="1066">
        <f>_xlfn.IFS(
data!$BA$12&lt;CG3,23,
data!$BA$12&lt;CJ3,24,
data!$BA$12&lt;CM3,25,
data!$BA$12&lt;CP3,26,
data!$BA$12&lt;CS3,27,
data!$BA$12&lt;CV3,28,
data!$BA$12&lt;CY3,29,
data!$BA$12&lt;DB3,30,
data!$BA$12&lt;DE3,31,
data!$BA$12&lt;DH3,32,
data!$BA$12&lt;DK3,33,
data!$BA$12&lt;DN3,34,
data!$BA$12&lt;DQ3,35,
data!$BA$12&lt;DT3,36,
data!$BA$12&lt;DW3,37,
data!$BA$12&lt;DZ3,38,
data!$BA$12&lt;EC3,39,
data!$BA$12&lt;EF3,40,
data!$BA$12&gt;=EF3,41
)</f>
        <v>23</v>
      </c>
      <c r="BO8" s="3"/>
      <c r="BP8" s="1099" t="s">
        <v>176</v>
      </c>
      <c r="BQ8" s="1096">
        <v>1560</v>
      </c>
      <c r="BR8" s="1096">
        <v>1560</v>
      </c>
      <c r="BS8" s="1096">
        <v>1560</v>
      </c>
      <c r="BT8" s="1096">
        <v>1560</v>
      </c>
      <c r="BU8" s="1096">
        <v>1560</v>
      </c>
      <c r="BV8" s="1096">
        <v>1560</v>
      </c>
      <c r="BW8" s="1096">
        <v>1560</v>
      </c>
      <c r="BX8" s="1096">
        <v>1560</v>
      </c>
      <c r="BY8" s="1096">
        <v>1560</v>
      </c>
      <c r="BZ8" s="1098">
        <v>26</v>
      </c>
      <c r="CA8" s="3"/>
      <c r="CC8" s="956">
        <f>_xlfn.IFS( OR('^'!$BU$54=1,'^'!$BU$54=3,'^'!$BU$54=5,'^'!$BU$54=7,'^'!$BU$54=8,'^'!$BU$54=10,'^'!$BU$54=12), 31, OR('^'!$BU$54=4,'^'!$BU$54=6,'^'!$BU$54=9,'^'!$BU$54=11), 30, AND('^'!$BU$54=2, PLANS!$CD$57=1), 29, AND('^'!$BU$54=2, PLANS!$CD$57=0),28, TRUE, 0)</f>
        <v>0</v>
      </c>
      <c r="CD8" s="786" t="s">
        <v>1128</v>
      </c>
      <c r="CG8" s="71"/>
      <c r="CS8" s="1101"/>
      <c r="CT8" s="1102"/>
      <c r="CU8" s="2"/>
      <c r="CV8" s="2"/>
      <c r="DE8" s="71"/>
      <c r="DQ8" s="71"/>
    </row>
    <row r="9" spans="1:138" ht="17.100000000000001" customHeight="1" thickTop="1" thickBot="1" x14ac:dyDescent="0.2">
      <c r="A9" s="13"/>
      <c r="B9" s="1098">
        <v>25</v>
      </c>
      <c r="C9" s="1096">
        <v>1500</v>
      </c>
      <c r="D9" s="1096">
        <v>1500</v>
      </c>
      <c r="E9" s="1096">
        <v>1500</v>
      </c>
      <c r="F9" s="1096">
        <v>1500</v>
      </c>
      <c r="G9" s="1096">
        <v>1500</v>
      </c>
      <c r="H9" s="1096">
        <v>1500</v>
      </c>
      <c r="I9" s="1096">
        <v>1500</v>
      </c>
      <c r="J9" s="1096">
        <v>1500</v>
      </c>
      <c r="K9" s="1096">
        <v>1500</v>
      </c>
      <c r="L9" s="1099" t="s">
        <v>176</v>
      </c>
      <c r="M9" s="3"/>
      <c r="N9" s="1063">
        <f>_xlfn.IFS(
data!$BB$7&lt;CG3,23,
data!$BB$7&lt;CJ3,24,
data!$BB$7&lt;CM3,25,
data!$BB$7&lt;CP3,26,
data!$BB$7&lt;CS3,27,
data!$BB$7&lt;CV3,28,
data!$BB$7&lt;CY3,29,
data!$BB$7&lt;DB3,30,
data!$BB$7&lt;DE3,31,
data!$BB$7&lt;DH3,32,
data!$BB$7&lt;DK3,33,
data!$BB$7&lt;DN3,34,
data!$BB$7&lt;DQ3,35,
data!$BB$7&lt;DT3,36,
data!$BB$7&lt;DW3,37,
data!$BB$7&lt;DZ3,38,
data!$BB$7&lt;EC3,39,
data!$BB$7&lt;EF3,40,
data!$BB$7&gt;=EF3,41
)</f>
        <v>23</v>
      </c>
      <c r="O9" s="1064" t="s">
        <v>174</v>
      </c>
      <c r="P9" s="1064" t="s">
        <v>174</v>
      </c>
      <c r="Q9" s="1064" t="s">
        <v>174</v>
      </c>
      <c r="R9" s="1064" t="s">
        <v>174</v>
      </c>
      <c r="S9" s="1064" t="s">
        <v>174</v>
      </c>
      <c r="T9" s="1064" t="s">
        <v>174</v>
      </c>
      <c r="U9" s="1064" t="s">
        <v>174</v>
      </c>
      <c r="V9" s="1064" t="s">
        <v>174</v>
      </c>
      <c r="W9" s="1064" t="s">
        <v>174</v>
      </c>
      <c r="X9" s="1064" t="s">
        <v>174</v>
      </c>
      <c r="Y9" s="1064" t="s">
        <v>174</v>
      </c>
      <c r="Z9" s="1064" t="s">
        <v>174</v>
      </c>
      <c r="AA9" s="1064" t="s">
        <v>174</v>
      </c>
      <c r="AB9" s="1064" t="s">
        <v>174</v>
      </c>
      <c r="AC9" s="1064" t="s">
        <v>174</v>
      </c>
      <c r="AD9" s="1064" t="s">
        <v>174</v>
      </c>
      <c r="AE9" s="1064" t="s">
        <v>174</v>
      </c>
      <c r="AF9" s="1064" t="s">
        <v>174</v>
      </c>
      <c r="AG9" s="1064" t="s">
        <v>174</v>
      </c>
      <c r="AH9" s="1064" t="s">
        <v>174</v>
      </c>
      <c r="AI9" s="1064" t="s">
        <v>174</v>
      </c>
      <c r="AJ9" s="1064" t="s">
        <v>174</v>
      </c>
      <c r="AK9" s="2828" t="str">
        <f>ACTIVITIES!$I$34</f>
        <v>SKLL</v>
      </c>
      <c r="AL9" s="2828"/>
      <c r="AM9" s="1092" t="s">
        <v>146</v>
      </c>
      <c r="AN9" s="2832"/>
      <c r="AO9" s="1092" t="s">
        <v>146</v>
      </c>
      <c r="AP9" s="2829" t="str">
        <f>ACTIVITIES!$BW$34</f>
        <v>SKLL</v>
      </c>
      <c r="AQ9" s="2829"/>
      <c r="AR9" s="1065" t="s">
        <v>175</v>
      </c>
      <c r="AS9" s="1065" t="s">
        <v>175</v>
      </c>
      <c r="AT9" s="1065" t="s">
        <v>175</v>
      </c>
      <c r="AU9" s="1065" t="s">
        <v>175</v>
      </c>
      <c r="AV9" s="1065" t="s">
        <v>175</v>
      </c>
      <c r="AW9" s="1065" t="s">
        <v>175</v>
      </c>
      <c r="AX9" s="1065" t="s">
        <v>175</v>
      </c>
      <c r="AY9" s="1065" t="s">
        <v>175</v>
      </c>
      <c r="AZ9" s="1065" t="s">
        <v>175</v>
      </c>
      <c r="BA9" s="1065" t="s">
        <v>175</v>
      </c>
      <c r="BB9" s="1065" t="s">
        <v>175</v>
      </c>
      <c r="BC9" s="1065" t="s">
        <v>175</v>
      </c>
      <c r="BD9" s="1065" t="s">
        <v>175</v>
      </c>
      <c r="BE9" s="1065" t="s">
        <v>175</v>
      </c>
      <c r="BF9" s="1065" t="s">
        <v>175</v>
      </c>
      <c r="BG9" s="1065" t="s">
        <v>175</v>
      </c>
      <c r="BH9" s="1065" t="s">
        <v>175</v>
      </c>
      <c r="BI9" s="1065" t="s">
        <v>175</v>
      </c>
      <c r="BJ9" s="1065" t="s">
        <v>175</v>
      </c>
      <c r="BK9" s="1065" t="s">
        <v>175</v>
      </c>
      <c r="BL9" s="1065" t="s">
        <v>175</v>
      </c>
      <c r="BM9" s="1065" t="s">
        <v>175</v>
      </c>
      <c r="BN9" s="1066">
        <f>_xlfn.IFS(
data!$BB$12&lt;CG3,23,
data!$BB$12&lt;CJ3,24,
data!$BB$12&lt;CM3,25,
data!$BB$12&lt;CP3,26,
data!$BB$12&lt;CS3,27,
data!$BB$12&lt;CV3,28,
data!$BB$12&lt;CY3,29,
data!$BB$12&lt;DB3,30,
data!$BB$12&lt;DE3,31,
data!$BB$12&lt;DH3,32,
data!$BB$12&lt;DK3,33,
data!$BB$12&lt;DN3,34,
data!$BB$12&lt;DQ3,35,
data!$BB$12&lt;DT3,36,
data!$BB$12&lt;DW3,37,
data!$BB$12&lt;DZ3,38,
data!$BB$12&lt;EC3,39,
data!$BB$12&lt;EF3,40,
data!$BB$12&gt;=EF3,41
)</f>
        <v>23</v>
      </c>
      <c r="BO9" s="3"/>
      <c r="BP9" s="1099" t="s">
        <v>176</v>
      </c>
      <c r="BQ9" s="1096">
        <v>1500</v>
      </c>
      <c r="BR9" s="1096">
        <v>1500</v>
      </c>
      <c r="BS9" s="1096">
        <v>1500</v>
      </c>
      <c r="BT9" s="1096">
        <v>1500</v>
      </c>
      <c r="BU9" s="1096">
        <v>1500</v>
      </c>
      <c r="BV9" s="1096">
        <v>1500</v>
      </c>
      <c r="BW9" s="1096">
        <v>1500</v>
      </c>
      <c r="BX9" s="1096">
        <v>1500</v>
      </c>
      <c r="BY9" s="1096">
        <v>1500</v>
      </c>
      <c r="BZ9" s="1098">
        <v>25</v>
      </c>
      <c r="CA9" s="3"/>
      <c r="CC9" s="956">
        <f ca="1">IF(PLANS!$A$1=32,0,$CC$8-PLANS!$A$1+1)</f>
        <v>0</v>
      </c>
      <c r="CD9" s="786" t="s">
        <v>1335</v>
      </c>
    </row>
    <row r="10" spans="1:138" ht="17.100000000000001" customHeight="1" thickTop="1" thickBot="1" x14ac:dyDescent="0.2">
      <c r="A10" s="13"/>
      <c r="B10" s="1098">
        <v>24</v>
      </c>
      <c r="C10" s="1096">
        <v>1440</v>
      </c>
      <c r="D10" s="1096">
        <v>1440</v>
      </c>
      <c r="E10" s="1096">
        <v>1440</v>
      </c>
      <c r="F10" s="1096">
        <v>1440</v>
      </c>
      <c r="G10" s="1096">
        <v>1440</v>
      </c>
      <c r="H10" s="1096">
        <v>1440</v>
      </c>
      <c r="I10" s="1096">
        <v>1440</v>
      </c>
      <c r="J10" s="1096">
        <v>1440</v>
      </c>
      <c r="K10" s="1096">
        <v>1440</v>
      </c>
      <c r="L10" s="1099" t="s">
        <v>176</v>
      </c>
      <c r="M10" s="3"/>
      <c r="N10" s="1063">
        <f>_xlfn.IFS(
data!$BC$7&lt;CG3,23,
data!$BC$7&lt;CJ3,24,
data!$BC$7&lt;CM3,25,
data!$BC$7&lt;CP3,26,
data!$BC$7&lt;CS3,27,
data!$BC$7&lt;CV3,28,
data!$BC$7&lt;CY3,29,
data!$BC$7&lt;DB3,30,
data!$BC$7&lt;DE3,31,
data!$BC$7&lt;DH3,32,
data!$BC$7&lt;DK3,33,
data!$BC$7&lt;DN3,34,
data!$BC$7&lt;DQ3,35,
data!$BC$7&lt;DT3,36,
data!$BC$7&lt;DW3,37,
data!$BC$7&lt;DZ3,38,
data!$BC$7&lt;EC3,39,
data!$BC$7&lt;EF3,40,
data!$BC$7&gt;=EF3,41
)</f>
        <v>23</v>
      </c>
      <c r="O10" s="1064" t="s">
        <v>174</v>
      </c>
      <c r="P10" s="1064" t="s">
        <v>174</v>
      </c>
      <c r="Q10" s="1064" t="s">
        <v>174</v>
      </c>
      <c r="R10" s="1064" t="s">
        <v>174</v>
      </c>
      <c r="S10" s="1064" t="s">
        <v>174</v>
      </c>
      <c r="T10" s="1064" t="s">
        <v>174</v>
      </c>
      <c r="U10" s="1064" t="s">
        <v>174</v>
      </c>
      <c r="V10" s="1064" t="s">
        <v>174</v>
      </c>
      <c r="W10" s="1064" t="s">
        <v>174</v>
      </c>
      <c r="X10" s="1064" t="s">
        <v>174</v>
      </c>
      <c r="Y10" s="1064" t="s">
        <v>174</v>
      </c>
      <c r="Z10" s="1064" t="s">
        <v>174</v>
      </c>
      <c r="AA10" s="1064" t="s">
        <v>174</v>
      </c>
      <c r="AB10" s="1064" t="s">
        <v>174</v>
      </c>
      <c r="AC10" s="1064" t="s">
        <v>174</v>
      </c>
      <c r="AD10" s="1064" t="s">
        <v>174</v>
      </c>
      <c r="AE10" s="1064" t="s">
        <v>174</v>
      </c>
      <c r="AF10" s="1064" t="s">
        <v>174</v>
      </c>
      <c r="AG10" s="1064" t="s">
        <v>174</v>
      </c>
      <c r="AH10" s="1064" t="s">
        <v>174</v>
      </c>
      <c r="AI10" s="1064" t="s">
        <v>174</v>
      </c>
      <c r="AJ10" s="1064" t="s">
        <v>174</v>
      </c>
      <c r="AK10" s="2830" t="str">
        <f>ACTIVITIES!$J$34</f>
        <v>SKLL</v>
      </c>
      <c r="AL10" s="2830"/>
      <c r="AM10" s="1092" t="s">
        <v>146</v>
      </c>
      <c r="AN10" s="2833" t="s">
        <v>142</v>
      </c>
      <c r="AO10" s="1092" t="s">
        <v>146</v>
      </c>
      <c r="AP10" s="2831" t="str">
        <f>ACTIVITIES!$BX$34</f>
        <v>SKLL</v>
      </c>
      <c r="AQ10" s="2831"/>
      <c r="AR10" s="1065" t="s">
        <v>175</v>
      </c>
      <c r="AS10" s="1065" t="s">
        <v>175</v>
      </c>
      <c r="AT10" s="1065" t="s">
        <v>175</v>
      </c>
      <c r="AU10" s="1065" t="s">
        <v>175</v>
      </c>
      <c r="AV10" s="1065" t="s">
        <v>175</v>
      </c>
      <c r="AW10" s="1065" t="s">
        <v>175</v>
      </c>
      <c r="AX10" s="1065" t="s">
        <v>175</v>
      </c>
      <c r="AY10" s="1065" t="s">
        <v>175</v>
      </c>
      <c r="AZ10" s="1065" t="s">
        <v>175</v>
      </c>
      <c r="BA10" s="1065" t="s">
        <v>175</v>
      </c>
      <c r="BB10" s="1065" t="s">
        <v>175</v>
      </c>
      <c r="BC10" s="1065" t="s">
        <v>175</v>
      </c>
      <c r="BD10" s="1065" t="s">
        <v>175</v>
      </c>
      <c r="BE10" s="1065" t="s">
        <v>175</v>
      </c>
      <c r="BF10" s="1065" t="s">
        <v>175</v>
      </c>
      <c r="BG10" s="1065" t="s">
        <v>175</v>
      </c>
      <c r="BH10" s="1065" t="s">
        <v>175</v>
      </c>
      <c r="BI10" s="1065" t="s">
        <v>175</v>
      </c>
      <c r="BJ10" s="1065" t="s">
        <v>175</v>
      </c>
      <c r="BK10" s="1065" t="s">
        <v>175</v>
      </c>
      <c r="BL10" s="1065" t="s">
        <v>175</v>
      </c>
      <c r="BM10" s="1065" t="s">
        <v>175</v>
      </c>
      <c r="BN10" s="1066">
        <f>_xlfn.IFS(
data!$BC$12&lt;CG3,23,
data!$BC$12&lt;CJ3,24,
data!$BC$12&lt;CM3,25,
data!$BC$12&lt;CP3,26,
data!$BC$12&lt;CS3,27,
data!$BC$12&lt;CV3,28,
data!$BC$12&lt;CY3,29,
data!$BC$12&lt;DB3,30,
data!$BC$12&lt;DE3,31,
data!$BC$12&lt;DH3,32,
data!$BC$12&lt;DK3,33,
data!$BC$12&lt;DN3,34,
data!$BC$12&lt;DQ3,35,
data!$BC$12&lt;DT3,36,
data!$BC$12&lt;DW3,37,
data!$BC$12&lt;DZ3,38,
data!$BC$12&lt;EC3,39,
data!$BC$12&lt;EF3,40,
data!$BC$12&gt;=EF3,41
)</f>
        <v>23</v>
      </c>
      <c r="BO10" s="3"/>
      <c r="BP10" s="1099" t="s">
        <v>176</v>
      </c>
      <c r="BQ10" s="1096">
        <v>1440</v>
      </c>
      <c r="BR10" s="1096">
        <v>1440</v>
      </c>
      <c r="BS10" s="1096">
        <v>1440</v>
      </c>
      <c r="BT10" s="1096">
        <v>1440</v>
      </c>
      <c r="BU10" s="1096">
        <v>1440</v>
      </c>
      <c r="BV10" s="1096">
        <v>1440</v>
      </c>
      <c r="BW10" s="1096">
        <v>1440</v>
      </c>
      <c r="BX10" s="1096">
        <v>1440</v>
      </c>
      <c r="BY10" s="1096">
        <v>1440</v>
      </c>
      <c r="BZ10" s="1098">
        <v>24</v>
      </c>
      <c r="CA10" s="3"/>
    </row>
    <row r="11" spans="1:138" ht="17.100000000000001" customHeight="1" thickTop="1" thickBot="1" x14ac:dyDescent="0.2">
      <c r="A11" s="13"/>
      <c r="B11" s="1098">
        <v>23</v>
      </c>
      <c r="C11" s="1096">
        <v>1380</v>
      </c>
      <c r="D11" s="1096">
        <v>1380</v>
      </c>
      <c r="E11" s="1096">
        <v>1380</v>
      </c>
      <c r="F11" s="1096">
        <v>1380</v>
      </c>
      <c r="G11" s="1096">
        <v>1380</v>
      </c>
      <c r="H11" s="1096">
        <v>1380</v>
      </c>
      <c r="I11" s="1096">
        <v>1380</v>
      </c>
      <c r="J11" s="1096">
        <v>1380</v>
      </c>
      <c r="K11" s="1096">
        <v>1380</v>
      </c>
      <c r="L11" s="1099" t="s">
        <v>176</v>
      </c>
      <c r="M11" s="3"/>
      <c r="N11" s="1063">
        <f>_xlfn.IFS(
data!$BD$7&lt;CG3,23,
data!$BD$7&lt;CJ3,24,
data!$BD$7&lt;CM3,25,
data!$BD$7&lt;CP3,26,
data!$BD$7&lt;CS3,27,
data!$BD$7&lt;CV3,28,
data!$BD$7&lt;CY3,29,
data!$BD$7&lt;DB3,30,
data!$BD$7&lt;DE3,31,
data!$BD$7&lt;DH3,32,
data!$BD$7&lt;DK3,33,
data!$BD$7&lt;DN3,34,
data!$BD$7&lt;DQ3,35,
data!$BD$7&lt;DT3,36,
data!$BD$7&lt;DW3,37,
data!$BD$7&lt;DZ3,38,
data!$BD$7&lt;EC3,39,
data!$BD$7&lt;EF3,40,
data!$BD$7&gt;=EF3,41
)</f>
        <v>23</v>
      </c>
      <c r="O11" s="1064" t="s">
        <v>174</v>
      </c>
      <c r="P11" s="1064" t="s">
        <v>174</v>
      </c>
      <c r="Q11" s="1064" t="s">
        <v>174</v>
      </c>
      <c r="R11" s="1064" t="s">
        <v>174</v>
      </c>
      <c r="S11" s="1064" t="s">
        <v>174</v>
      </c>
      <c r="T11" s="1064" t="s">
        <v>174</v>
      </c>
      <c r="U11" s="1064" t="s">
        <v>174</v>
      </c>
      <c r="V11" s="1064" t="s">
        <v>174</v>
      </c>
      <c r="W11" s="1064" t="s">
        <v>174</v>
      </c>
      <c r="X11" s="1064" t="s">
        <v>174</v>
      </c>
      <c r="Y11" s="1064" t="s">
        <v>174</v>
      </c>
      <c r="Z11" s="1064" t="s">
        <v>174</v>
      </c>
      <c r="AA11" s="1064" t="s">
        <v>174</v>
      </c>
      <c r="AB11" s="1064" t="s">
        <v>174</v>
      </c>
      <c r="AC11" s="1064" t="s">
        <v>174</v>
      </c>
      <c r="AD11" s="1064" t="s">
        <v>174</v>
      </c>
      <c r="AE11" s="1064" t="s">
        <v>174</v>
      </c>
      <c r="AF11" s="1064" t="s">
        <v>174</v>
      </c>
      <c r="AG11" s="1064" t="s">
        <v>174</v>
      </c>
      <c r="AH11" s="1064" t="s">
        <v>174</v>
      </c>
      <c r="AI11" s="1064" t="s">
        <v>174</v>
      </c>
      <c r="AJ11" s="1064" t="s">
        <v>174</v>
      </c>
      <c r="AK11" s="2824" t="str">
        <f>ACTIVITIES!$K$34</f>
        <v>SKLL</v>
      </c>
      <c r="AL11" s="2824"/>
      <c r="AM11" s="1092" t="s">
        <v>146</v>
      </c>
      <c r="AN11" s="2834"/>
      <c r="AO11" s="1092" t="s">
        <v>146</v>
      </c>
      <c r="AP11" s="2825" t="str">
        <f>ACTIVITIES!$BY$34</f>
        <v>SKLL</v>
      </c>
      <c r="AQ11" s="2825"/>
      <c r="AR11" s="1065" t="s">
        <v>175</v>
      </c>
      <c r="AS11" s="1065" t="s">
        <v>175</v>
      </c>
      <c r="AT11" s="1065" t="s">
        <v>175</v>
      </c>
      <c r="AU11" s="1065" t="s">
        <v>175</v>
      </c>
      <c r="AV11" s="1065" t="s">
        <v>175</v>
      </c>
      <c r="AW11" s="1065" t="s">
        <v>175</v>
      </c>
      <c r="AX11" s="1065" t="s">
        <v>175</v>
      </c>
      <c r="AY11" s="1065" t="s">
        <v>175</v>
      </c>
      <c r="AZ11" s="1065" t="s">
        <v>175</v>
      </c>
      <c r="BA11" s="1065" t="s">
        <v>175</v>
      </c>
      <c r="BB11" s="1065" t="s">
        <v>175</v>
      </c>
      <c r="BC11" s="1065" t="s">
        <v>175</v>
      </c>
      <c r="BD11" s="1065" t="s">
        <v>175</v>
      </c>
      <c r="BE11" s="1065" t="s">
        <v>175</v>
      </c>
      <c r="BF11" s="1065" t="s">
        <v>175</v>
      </c>
      <c r="BG11" s="1065" t="s">
        <v>175</v>
      </c>
      <c r="BH11" s="1065" t="s">
        <v>175</v>
      </c>
      <c r="BI11" s="1065" t="s">
        <v>175</v>
      </c>
      <c r="BJ11" s="1065" t="s">
        <v>175</v>
      </c>
      <c r="BK11" s="1065" t="s">
        <v>175</v>
      </c>
      <c r="BL11" s="1065" t="s">
        <v>175</v>
      </c>
      <c r="BM11" s="1065" t="s">
        <v>175</v>
      </c>
      <c r="BN11" s="1066">
        <f>_xlfn.IFS(
data!$BD$12&lt;CG3,23,
data!$BD$12&lt;CJ3,24,
data!$BD$12&lt;CM3,25,
data!$BD$12&lt;CP3,26,
data!$BD$12&lt;CS3,27,
data!$BD$12&lt;CV3,28,
data!$BD$12&lt;CY3,29,
data!$BD$12&lt;DB3,30,
data!$BD$12&lt;DE3,31,
data!$BD$12&lt;DH3,32,
data!$BD$12&lt;DK3,33,
data!$BD$12&lt;DN3,34,
data!$BD$12&lt;DQ3,35,
data!$BD$12&lt;DT3,36,
data!$BD$12&lt;DW3,37,
data!$BD$12&lt;DZ3,38,
data!$BD$12&lt;EC3,39,
data!$BD$12&lt;EF3,40,
data!$BD$12&gt;=EF3,41
)</f>
        <v>23</v>
      </c>
      <c r="BO11" s="3"/>
      <c r="BP11" s="1099" t="s">
        <v>176</v>
      </c>
      <c r="BQ11" s="1096">
        <v>1380</v>
      </c>
      <c r="BR11" s="1096">
        <v>1380</v>
      </c>
      <c r="BS11" s="1096">
        <v>1380</v>
      </c>
      <c r="BT11" s="1096">
        <v>1380</v>
      </c>
      <c r="BU11" s="1096">
        <v>1380</v>
      </c>
      <c r="BV11" s="1096">
        <v>1380</v>
      </c>
      <c r="BW11" s="1096">
        <v>1380</v>
      </c>
      <c r="BX11" s="1096">
        <v>1380</v>
      </c>
      <c r="BY11" s="1096">
        <v>1380</v>
      </c>
      <c r="BZ11" s="1098">
        <v>23</v>
      </c>
      <c r="CA11" s="3"/>
      <c r="CR11" s="1103"/>
      <c r="CS11" s="1103"/>
      <c r="CT11" s="1103"/>
      <c r="DD11" s="1103"/>
      <c r="DE11" s="1103"/>
      <c r="DF11" s="1103"/>
    </row>
    <row r="12" spans="1:138" ht="17.100000000000001" customHeight="1" thickTop="1" x14ac:dyDescent="0.15">
      <c r="A12" s="13"/>
      <c r="B12" s="1098">
        <v>22</v>
      </c>
      <c r="C12" s="1096">
        <v>1320</v>
      </c>
      <c r="D12" s="1096">
        <v>1320</v>
      </c>
      <c r="E12" s="1096">
        <v>1320</v>
      </c>
      <c r="F12" s="1096">
        <v>1320</v>
      </c>
      <c r="G12" s="1096">
        <v>1320</v>
      </c>
      <c r="H12" s="1096">
        <v>1320</v>
      </c>
      <c r="I12" s="1096">
        <v>1320</v>
      </c>
      <c r="J12" s="1096">
        <v>1320</v>
      </c>
      <c r="K12" s="1096">
        <v>1320</v>
      </c>
      <c r="L12" s="1099" t="s">
        <v>176</v>
      </c>
      <c r="M12" s="3"/>
      <c r="N12" s="1104" t="str">
        <f>ROUND(data!$BR$3,0)&amp;"+"</f>
        <v>414+</v>
      </c>
      <c r="O12" s="1104">
        <f>data!$BQ$3</f>
        <v>385.05214398434453</v>
      </c>
      <c r="P12" s="1104">
        <f>data!$BP$3</f>
        <v>357.19251808032817</v>
      </c>
      <c r="Q12" s="1104">
        <f>data!$BO$3</f>
        <v>330.65954102888395</v>
      </c>
      <c r="R12" s="1104">
        <f>data!$BN$3</f>
        <v>305.39003907512762</v>
      </c>
      <c r="S12" s="1104">
        <f>data!$BM$3</f>
        <v>281.32384673821679</v>
      </c>
      <c r="T12" s="1104">
        <f>data!$BL$3</f>
        <v>258.40366356020644</v>
      </c>
      <c r="U12" s="1104">
        <f>data!$BK$3</f>
        <v>236.57491767638712</v>
      </c>
      <c r="V12" s="1104">
        <f>data!$BJ$3</f>
        <v>215.78563588227343</v>
      </c>
      <c r="W12" s="1104">
        <f>data!$BI$3</f>
        <v>195.98631988787946</v>
      </c>
      <c r="X12" s="1104">
        <f>data!$BH$3</f>
        <v>177.12982846464712</v>
      </c>
      <c r="Y12" s="1104">
        <f>data!$BG$3</f>
        <v>159.17126520442582</v>
      </c>
      <c r="Z12" s="1104">
        <f>data!$BF$3</f>
        <v>142.0678716232627</v>
      </c>
      <c r="AA12" s="1104">
        <f>data!$BE$3</f>
        <v>125.7789253554883</v>
      </c>
      <c r="AB12" s="1104">
        <f>data!$BD$3</f>
        <v>110.26564319570313</v>
      </c>
      <c r="AC12" s="1104">
        <f>data!$BC$3</f>
        <v>95.491088757812506</v>
      </c>
      <c r="AD12" s="1104">
        <f>data!$BB$3</f>
        <v>81.420084531249998</v>
      </c>
      <c r="AE12" s="1104">
        <f>data!$BA$3</f>
        <v>68.019128124999995</v>
      </c>
      <c r="AF12" s="1104">
        <f>data!$AZ$3</f>
        <v>55.2563125</v>
      </c>
      <c r="AG12" s="1104">
        <f>data!$AY$3</f>
        <v>43.10125</v>
      </c>
      <c r="AH12" s="1104">
        <f>data!$AX$3</f>
        <v>31.524999999999999</v>
      </c>
      <c r="AI12" s="1104">
        <f>data!$AW$3</f>
        <v>20.5</v>
      </c>
      <c r="AJ12" s="1104">
        <f>data!$AV$3</f>
        <v>10</v>
      </c>
      <c r="AK12" s="2804" t="s">
        <v>177</v>
      </c>
      <c r="AL12" s="2804"/>
      <c r="AM12" s="1105"/>
      <c r="AN12" s="1106"/>
      <c r="AO12" s="1105"/>
      <c r="AP12" s="2805" t="s">
        <v>177</v>
      </c>
      <c r="AQ12" s="2805"/>
      <c r="AR12" s="1104">
        <f>data!$AV$3</f>
        <v>10</v>
      </c>
      <c r="AS12" s="1104">
        <f>data!$AW$3</f>
        <v>20.5</v>
      </c>
      <c r="AT12" s="1104">
        <f>data!$AX$3</f>
        <v>31.524999999999999</v>
      </c>
      <c r="AU12" s="1104">
        <f>data!$AY$3</f>
        <v>43.10125</v>
      </c>
      <c r="AV12" s="1104">
        <f>data!$AZ$3</f>
        <v>55.2563125</v>
      </c>
      <c r="AW12" s="1104">
        <f>data!$BA$3</f>
        <v>68.019128124999995</v>
      </c>
      <c r="AX12" s="1104">
        <f>data!$BB$3</f>
        <v>81.420084531249998</v>
      </c>
      <c r="AY12" s="1104">
        <f>data!$BC$3</f>
        <v>95.491088757812506</v>
      </c>
      <c r="AZ12" s="1104">
        <f>data!$BD$3</f>
        <v>110.26564319570313</v>
      </c>
      <c r="BA12" s="1104">
        <f>data!$BE$3</f>
        <v>125.7789253554883</v>
      </c>
      <c r="BB12" s="1104">
        <f>data!$BF$3</f>
        <v>142.0678716232627</v>
      </c>
      <c r="BC12" s="1104">
        <f>data!$BG$3</f>
        <v>159.17126520442582</v>
      </c>
      <c r="BD12" s="1104">
        <f>data!$BH$3</f>
        <v>177.12982846464712</v>
      </c>
      <c r="BE12" s="1104">
        <f>data!$BI$3</f>
        <v>195.98631988787946</v>
      </c>
      <c r="BF12" s="1104">
        <f>data!$BJ$3</f>
        <v>215.78563588227343</v>
      </c>
      <c r="BG12" s="1104">
        <f>data!$BK$3</f>
        <v>236.57491767638712</v>
      </c>
      <c r="BH12" s="1104">
        <f>data!$BL$3</f>
        <v>258.40366356020644</v>
      </c>
      <c r="BI12" s="1104">
        <f>data!$BM$3</f>
        <v>281.32384673821679</v>
      </c>
      <c r="BJ12" s="1104">
        <f>data!$BN$3</f>
        <v>305.39003907512762</v>
      </c>
      <c r="BK12" s="1104">
        <f>data!$BO$3</f>
        <v>330.65954102888395</v>
      </c>
      <c r="BL12" s="1104">
        <f>data!$BP$3</f>
        <v>357.19251808032817</v>
      </c>
      <c r="BM12" s="1104">
        <f>data!$BQ$3</f>
        <v>385.05214398434453</v>
      </c>
      <c r="BN12" s="1104" t="str">
        <f>ROUND(data!$BR$3,0)&amp;"+"</f>
        <v>414+</v>
      </c>
      <c r="BO12" s="3"/>
      <c r="BP12" s="1099" t="s">
        <v>176</v>
      </c>
      <c r="BQ12" s="1096">
        <v>1320</v>
      </c>
      <c r="BR12" s="1096">
        <v>1320</v>
      </c>
      <c r="BS12" s="1096">
        <v>1320</v>
      </c>
      <c r="BT12" s="1096">
        <v>1320</v>
      </c>
      <c r="BU12" s="1096">
        <v>1320</v>
      </c>
      <c r="BV12" s="1096">
        <v>1320</v>
      </c>
      <c r="BW12" s="1096">
        <v>1320</v>
      </c>
      <c r="BX12" s="1096">
        <v>1320</v>
      </c>
      <c r="BY12" s="1096">
        <v>1320</v>
      </c>
      <c r="BZ12" s="1098">
        <v>22</v>
      </c>
      <c r="CA12" s="3"/>
      <c r="CR12" s="1103"/>
      <c r="CS12" s="1103"/>
      <c r="CT12" s="1103"/>
      <c r="DD12" s="1103"/>
      <c r="DE12" s="1103"/>
      <c r="DF12" s="1103"/>
    </row>
    <row r="13" spans="1:138" ht="17.100000000000001" customHeight="1" x14ac:dyDescent="0.3">
      <c r="A13" s="13"/>
      <c r="B13" s="1098">
        <v>21</v>
      </c>
      <c r="C13" s="1096">
        <v>1260</v>
      </c>
      <c r="D13" s="1096">
        <v>1260</v>
      </c>
      <c r="E13" s="1096">
        <v>1260</v>
      </c>
      <c r="F13" s="1096">
        <v>1260</v>
      </c>
      <c r="G13" s="1096">
        <v>1260</v>
      </c>
      <c r="H13" s="1096">
        <v>1260</v>
      </c>
      <c r="I13" s="1096">
        <v>1260</v>
      </c>
      <c r="J13" s="1096">
        <v>1260</v>
      </c>
      <c r="K13" s="1096">
        <v>1260</v>
      </c>
      <c r="L13" s="1099" t="s">
        <v>176</v>
      </c>
      <c r="M13" s="3"/>
      <c r="N13" s="3"/>
      <c r="O13" s="3"/>
      <c r="P13" s="1107"/>
      <c r="Q13" s="1107"/>
      <c r="R13" s="1107"/>
      <c r="S13" s="1107"/>
      <c r="T13" s="1107"/>
      <c r="U13" s="1107"/>
      <c r="V13" s="1107"/>
      <c r="W13" s="1107"/>
      <c r="X13" s="1107"/>
      <c r="Y13" s="1107"/>
      <c r="Z13" s="1108"/>
      <c r="AA13" s="1108"/>
      <c r="AB13" s="1108"/>
      <c r="AC13" s="1108"/>
      <c r="AD13" s="1108"/>
      <c r="AE13" s="1108"/>
      <c r="AF13" s="1108"/>
      <c r="AG13" s="1108"/>
      <c r="AH13" s="1108"/>
      <c r="AI13" s="1108"/>
      <c r="AJ13" s="1108"/>
      <c r="AK13" s="1108"/>
      <c r="AL13" s="1108"/>
      <c r="AM13" s="1109"/>
      <c r="AN13" s="876"/>
      <c r="AO13" s="1109"/>
      <c r="AP13" s="1110"/>
      <c r="AQ13" s="1110"/>
      <c r="AR13" s="1110"/>
      <c r="AS13" s="1110"/>
      <c r="AT13" s="1110"/>
      <c r="AU13" s="1110"/>
      <c r="AV13" s="1110"/>
      <c r="AW13" s="1110"/>
      <c r="AX13" s="1110"/>
      <c r="AY13" s="1110"/>
      <c r="AZ13" s="1110"/>
      <c r="BA13" s="1110"/>
      <c r="BB13" s="1110"/>
      <c r="BC13" s="1111"/>
      <c r="BD13" s="1111"/>
      <c r="BE13" s="1111"/>
      <c r="BF13" s="1111"/>
      <c r="BG13" s="1111"/>
      <c r="BH13" s="1111"/>
      <c r="BI13" s="1111"/>
      <c r="BJ13" s="1111"/>
      <c r="BK13" s="1111"/>
      <c r="BL13" s="1111"/>
      <c r="BM13" s="3"/>
      <c r="BN13" s="3"/>
      <c r="BO13" s="3"/>
      <c r="BP13" s="1099" t="s">
        <v>176</v>
      </c>
      <c r="BQ13" s="1096">
        <v>1260</v>
      </c>
      <c r="BR13" s="1096">
        <v>1260</v>
      </c>
      <c r="BS13" s="1096">
        <v>1260</v>
      </c>
      <c r="BT13" s="1096">
        <v>1260</v>
      </c>
      <c r="BU13" s="1096">
        <v>1260</v>
      </c>
      <c r="BV13" s="1096">
        <v>1260</v>
      </c>
      <c r="BW13" s="1096">
        <v>1260</v>
      </c>
      <c r="BX13" s="1096">
        <v>1260</v>
      </c>
      <c r="BY13" s="1096">
        <v>1260</v>
      </c>
      <c r="BZ13" s="1098">
        <v>21</v>
      </c>
      <c r="CA13" s="3"/>
      <c r="CE13" s="781"/>
      <c r="CF13" s="1112" t="s">
        <v>935</v>
      </c>
      <c r="CG13" s="1113"/>
      <c r="CH13" s="1112"/>
      <c r="CI13" s="1112" t="s">
        <v>1125</v>
      </c>
      <c r="CJ13" s="1114"/>
      <c r="CK13" s="1112"/>
      <c r="CL13" s="1112" t="s">
        <v>1120</v>
      </c>
      <c r="CP13" s="1112" t="s">
        <v>1126</v>
      </c>
      <c r="CT13" s="1112" t="s">
        <v>1147</v>
      </c>
      <c r="DD13" s="1115"/>
      <c r="DE13" s="1115"/>
      <c r="DF13" s="1115"/>
    </row>
    <row r="14" spans="1:138" ht="17.100000000000001" customHeight="1" thickBot="1" x14ac:dyDescent="0.35">
      <c r="A14" s="13"/>
      <c r="B14" s="1095">
        <v>20</v>
      </c>
      <c r="C14" s="1096">
        <v>1200</v>
      </c>
      <c r="D14" s="1096">
        <v>1200</v>
      </c>
      <c r="E14" s="1096">
        <v>1200</v>
      </c>
      <c r="F14" s="1096">
        <v>1200</v>
      </c>
      <c r="G14" s="1096">
        <v>1200</v>
      </c>
      <c r="H14" s="1096">
        <v>1200</v>
      </c>
      <c r="I14" s="1096">
        <v>1200</v>
      </c>
      <c r="J14" s="1096">
        <v>1200</v>
      </c>
      <c r="K14" s="1096">
        <v>1200</v>
      </c>
      <c r="L14" s="1097" t="s">
        <v>176</v>
      </c>
      <c r="M14" s="3"/>
      <c r="N14" s="3"/>
      <c r="O14" s="3"/>
      <c r="P14" s="1116"/>
      <c r="Q14" s="1116"/>
      <c r="R14" s="1116"/>
      <c r="S14" s="1116"/>
      <c r="T14" s="1116"/>
      <c r="U14" s="1116"/>
      <c r="V14" s="1116"/>
      <c r="W14" s="1116"/>
      <c r="X14" s="1116"/>
      <c r="Y14" s="1116"/>
      <c r="Z14" s="1117"/>
      <c r="AA14" s="1117"/>
      <c r="AB14" s="1117"/>
      <c r="AC14" s="1117"/>
      <c r="AD14" s="1117"/>
      <c r="AE14" s="1117"/>
      <c r="AF14" s="1117"/>
      <c r="AG14" s="1117"/>
      <c r="AH14" s="1117"/>
      <c r="AI14" s="1117"/>
      <c r="AJ14" s="1117"/>
      <c r="AK14" s="1117"/>
      <c r="AL14" s="1118" t="s">
        <v>178</v>
      </c>
      <c r="AM14" s="2811" t="s">
        <v>179</v>
      </c>
      <c r="AN14" s="2811"/>
      <c r="AO14" s="2811"/>
      <c r="AP14" s="1119" t="s">
        <v>180</v>
      </c>
      <c r="AQ14" s="1120"/>
      <c r="AR14" s="1120"/>
      <c r="AS14" s="1120"/>
      <c r="AT14" s="1120"/>
      <c r="AU14" s="1120"/>
      <c r="AV14" s="1120"/>
      <c r="AW14" s="1120"/>
      <c r="AX14" s="1120"/>
      <c r="AY14" s="1120"/>
      <c r="AZ14" s="1120"/>
      <c r="BA14" s="1120"/>
      <c r="BB14" s="1120"/>
      <c r="BC14" s="1121"/>
      <c r="BD14" s="1121"/>
      <c r="BE14" s="1121"/>
      <c r="BF14" s="1121"/>
      <c r="BG14" s="1121"/>
      <c r="BH14" s="1121"/>
      <c r="BI14" s="1121"/>
      <c r="BJ14" s="1121"/>
      <c r="BK14" s="1121"/>
      <c r="BL14" s="1121"/>
      <c r="BM14" s="3"/>
      <c r="BN14" s="3"/>
      <c r="BO14" s="3"/>
      <c r="BP14" s="1097" t="s">
        <v>176</v>
      </c>
      <c r="BQ14" s="1096">
        <v>1200</v>
      </c>
      <c r="BR14" s="1096">
        <v>1200</v>
      </c>
      <c r="BS14" s="1096">
        <v>1200</v>
      </c>
      <c r="BT14" s="1096">
        <v>1200</v>
      </c>
      <c r="BU14" s="1096">
        <v>1200</v>
      </c>
      <c r="BV14" s="1096">
        <v>1200</v>
      </c>
      <c r="BW14" s="1096">
        <v>1200</v>
      </c>
      <c r="BX14" s="1096">
        <v>1200</v>
      </c>
      <c r="BY14" s="1096">
        <v>1200</v>
      </c>
      <c r="BZ14" s="1095">
        <v>20</v>
      </c>
      <c r="CA14" s="3"/>
      <c r="CE14" s="783" t="s">
        <v>1124</v>
      </c>
      <c r="CF14" s="782">
        <f>COUNTA($W$27:$Y$35,$BG$27:$BI$35)</f>
        <v>0</v>
      </c>
      <c r="CG14" s="166"/>
      <c r="CH14" s="783"/>
      <c r="CI14" s="782">
        <f>SUM($AD$27:$AD$35,$BN$27:$BN$35)</f>
        <v>0</v>
      </c>
      <c r="CJ14" s="166"/>
      <c r="CK14" s="783"/>
      <c r="CL14" s="782">
        <f>CF14-CI14</f>
        <v>0</v>
      </c>
      <c r="CP14" s="782">
        <f>SUM($CQ$27:$CQ$35,$DB$27:$DB$35)</f>
        <v>0</v>
      </c>
      <c r="CT14" s="784">
        <f>CL14-CP14</f>
        <v>0</v>
      </c>
    </row>
    <row r="15" spans="1:138" ht="17.100000000000001" customHeight="1" thickTop="1" x14ac:dyDescent="0.15">
      <c r="A15" s="13"/>
      <c r="B15" s="1098">
        <v>19</v>
      </c>
      <c r="C15" s="1096">
        <v>1140</v>
      </c>
      <c r="D15" s="1096">
        <v>1140</v>
      </c>
      <c r="E15" s="1096">
        <v>1140</v>
      </c>
      <c r="F15" s="1096">
        <v>1140</v>
      </c>
      <c r="G15" s="1096">
        <v>1140</v>
      </c>
      <c r="H15" s="1096">
        <v>1140</v>
      </c>
      <c r="I15" s="1096">
        <v>1140</v>
      </c>
      <c r="J15" s="1096">
        <v>1140</v>
      </c>
      <c r="K15" s="1096">
        <v>1140</v>
      </c>
      <c r="L15" s="1099" t="s">
        <v>176</v>
      </c>
      <c r="M15" s="3"/>
      <c r="N15" s="3"/>
      <c r="O15" s="3"/>
      <c r="P15" s="919"/>
      <c r="Q15" s="1122"/>
      <c r="R15" s="1122"/>
      <c r="S15" s="1122"/>
      <c r="T15" s="1122"/>
      <c r="U15" s="1122"/>
      <c r="V15" s="1122"/>
      <c r="W15" s="1122"/>
      <c r="X15" s="1122"/>
      <c r="Y15" s="1122"/>
      <c r="Z15" s="1122"/>
      <c r="AA15" s="1122"/>
      <c r="AB15" s="1122"/>
      <c r="AC15" s="1122"/>
      <c r="AD15" s="1122"/>
      <c r="AE15" s="1122"/>
      <c r="AF15" s="1122"/>
      <c r="AG15" s="1122"/>
      <c r="AH15" s="1122"/>
      <c r="AI15" s="1122"/>
      <c r="AJ15" s="1122"/>
      <c r="AK15" s="1122"/>
      <c r="AL15" s="1123"/>
      <c r="AM15" s="2809">
        <f>IF(
$AD$21&gt;=1,
IF( PLANS!$L$3 - INT(PLANS!$L$3) &lt; 12/24, ROUND($AO$21,1)+ROUND($AX$21,1),
IF(AND($AM$21&gt;=$AN$16,$AM$22&lt;120),2, $AO$22)),
2)</f>
        <v>2</v>
      </c>
      <c r="AN15" s="2809"/>
      <c r="AO15" s="2809"/>
      <c r="AP15" s="1124"/>
      <c r="AQ15" s="1122"/>
      <c r="AR15" s="1122"/>
      <c r="AS15" s="1122"/>
      <c r="AT15" s="1122"/>
      <c r="AU15" s="1122"/>
      <c r="AV15" s="1122"/>
      <c r="AW15" s="1122"/>
      <c r="AX15" s="1122"/>
      <c r="AY15" s="1122"/>
      <c r="AZ15" s="1122"/>
      <c r="BA15" s="1122"/>
      <c r="BB15" s="1122"/>
      <c r="BC15" s="1122"/>
      <c r="BD15" s="1122"/>
      <c r="BE15" s="1122"/>
      <c r="BF15" s="1122"/>
      <c r="BG15" s="1122"/>
      <c r="BH15" s="1122"/>
      <c r="BI15" s="1122"/>
      <c r="BJ15" s="1122"/>
      <c r="BK15" s="1122"/>
      <c r="BL15" s="923"/>
      <c r="BM15" s="3"/>
      <c r="BN15" s="3"/>
      <c r="BO15" s="3"/>
      <c r="BP15" s="1099" t="s">
        <v>176</v>
      </c>
      <c r="BQ15" s="1096">
        <v>1140</v>
      </c>
      <c r="BR15" s="1096">
        <v>1140</v>
      </c>
      <c r="BS15" s="1096">
        <v>1140</v>
      </c>
      <c r="BT15" s="1096">
        <v>1140</v>
      </c>
      <c r="BU15" s="1096">
        <v>1140</v>
      </c>
      <c r="BV15" s="1096">
        <v>1140</v>
      </c>
      <c r="BW15" s="1096">
        <v>1140</v>
      </c>
      <c r="BX15" s="1096">
        <v>1140</v>
      </c>
      <c r="BY15" s="1096">
        <v>1140</v>
      </c>
      <c r="BZ15" s="1098">
        <v>19</v>
      </c>
      <c r="CA15" s="3"/>
      <c r="CB15" s="16"/>
      <c r="CQ15" s="16"/>
      <c r="CT15" s="16"/>
      <c r="CU15" s="1060"/>
      <c r="CV15" s="1060"/>
      <c r="CW15" s="1060"/>
      <c r="CX15" s="1060"/>
      <c r="CZ15" s="16"/>
      <c r="DA15" s="16"/>
      <c r="DB15" s="16"/>
      <c r="DC15" s="16"/>
      <c r="DD15" s="16"/>
      <c r="DE15" s="16"/>
      <c r="DF15" s="16"/>
      <c r="DG15" s="1060"/>
      <c r="DH15" s="1060"/>
      <c r="DI15" s="1060"/>
      <c r="DJ15" s="1060"/>
      <c r="DM15" s="16"/>
      <c r="DU15" s="1125"/>
      <c r="DV15" s="1125"/>
    </row>
    <row r="16" spans="1:138" ht="17.100000000000001" customHeight="1" x14ac:dyDescent="0.65">
      <c r="A16" s="13"/>
      <c r="B16" s="1098">
        <v>18</v>
      </c>
      <c r="C16" s="1096">
        <v>1080</v>
      </c>
      <c r="D16" s="1096">
        <v>1080</v>
      </c>
      <c r="E16" s="1096">
        <v>1080</v>
      </c>
      <c r="F16" s="1096">
        <v>1080</v>
      </c>
      <c r="G16" s="1096">
        <v>1080</v>
      </c>
      <c r="H16" s="1096">
        <v>1080</v>
      </c>
      <c r="I16" s="1096">
        <v>1080</v>
      </c>
      <c r="J16" s="1096">
        <v>1080</v>
      </c>
      <c r="K16" s="1096">
        <v>1080</v>
      </c>
      <c r="L16" s="1099" t="s">
        <v>176</v>
      </c>
      <c r="M16" s="3"/>
      <c r="N16" s="1126"/>
      <c r="O16" s="1127"/>
      <c r="P16" s="1128"/>
      <c r="Q16" s="2810" t="str">
        <f>IF($AF$21&gt;=S18,"®","")</f>
        <v/>
      </c>
      <c r="R16" s="2810"/>
      <c r="S16" s="1129"/>
      <c r="T16" s="2810" t="str">
        <f>IF($AF$21&gt;=V18,"®","")</f>
        <v/>
      </c>
      <c r="U16" s="2810"/>
      <c r="V16" s="1130"/>
      <c r="W16" s="2810" t="str">
        <f>IF($AF$21&gt;=Y18,"®","")</f>
        <v/>
      </c>
      <c r="X16" s="2810"/>
      <c r="Y16" s="1131"/>
      <c r="Z16" s="2810" t="str">
        <f>IF($AF$21&gt;=AB18,"®","")</f>
        <v/>
      </c>
      <c r="AA16" s="2810"/>
      <c r="AB16" s="1131"/>
      <c r="AC16" s="2810" t="str">
        <f>IF($AF$21&gt;=AE18,"®","")</f>
        <v/>
      </c>
      <c r="AD16" s="2810"/>
      <c r="AE16" s="1131"/>
      <c r="AF16" s="2810" t="str">
        <f>IF($AF$21&gt;=AH18,"®","")</f>
        <v/>
      </c>
      <c r="AG16" s="2810"/>
      <c r="AH16" s="1130"/>
      <c r="AI16" s="2810" t="str">
        <f>IF($AF$21&gt;=AK18,"®","")</f>
        <v/>
      </c>
      <c r="AJ16" s="2810"/>
      <c r="AK16" s="1130"/>
      <c r="AL16" s="2810" t="s">
        <v>176</v>
      </c>
      <c r="AM16" s="2810"/>
      <c r="AN16" s="1132">
        <f>ACTIVITIES!$CT$33</f>
        <v>480</v>
      </c>
      <c r="AO16" s="2810" t="s">
        <v>176</v>
      </c>
      <c r="AP16" s="2810"/>
      <c r="AQ16" s="1130"/>
      <c r="AR16" s="2810" t="str">
        <f>IF($AF$21&gt;=AQ18,"®","")</f>
        <v/>
      </c>
      <c r="AS16" s="2810"/>
      <c r="AT16" s="1130"/>
      <c r="AU16" s="2810" t="str">
        <f>IF($AF$21&gt;=AT18,"®","")</f>
        <v/>
      </c>
      <c r="AV16" s="2810"/>
      <c r="AW16" s="1130"/>
      <c r="AX16" s="2810" t="str">
        <f>IF($AF$21&gt;=AW18,"®","")</f>
        <v/>
      </c>
      <c r="AY16" s="2810"/>
      <c r="AZ16" s="1130"/>
      <c r="BA16" s="2810" t="str">
        <f>IF($AF$21&gt;=AZ18,"®","")</f>
        <v/>
      </c>
      <c r="BB16" s="2810"/>
      <c r="BC16" s="1130"/>
      <c r="BD16" s="2810" t="str">
        <f>IF($AF$21&gt;=BC18,"®","")</f>
        <v/>
      </c>
      <c r="BE16" s="2810"/>
      <c r="BF16" s="1130"/>
      <c r="BG16" s="2810" t="str">
        <f>IF($AF$21&gt;=BF18,"®","")</f>
        <v/>
      </c>
      <c r="BH16" s="2810"/>
      <c r="BI16" s="1130"/>
      <c r="BJ16" s="2810" t="str">
        <f>IF($AF$21&gt;=BI18,"®","")</f>
        <v/>
      </c>
      <c r="BK16" s="2810"/>
      <c r="BL16" s="1133"/>
      <c r="BM16" s="1134"/>
      <c r="BN16" s="1126"/>
      <c r="BO16" s="3"/>
      <c r="BP16" s="1099" t="s">
        <v>176</v>
      </c>
      <c r="BQ16" s="1096">
        <v>1080</v>
      </c>
      <c r="BR16" s="1096">
        <v>1080</v>
      </c>
      <c r="BS16" s="1096">
        <v>1080</v>
      </c>
      <c r="BT16" s="1096">
        <v>1080</v>
      </c>
      <c r="BU16" s="1096">
        <v>1080</v>
      </c>
      <c r="BV16" s="1096">
        <v>1080</v>
      </c>
      <c r="BW16" s="1096">
        <v>1080</v>
      </c>
      <c r="BX16" s="1096">
        <v>1080</v>
      </c>
      <c r="BY16" s="1096">
        <v>1080</v>
      </c>
      <c r="BZ16" s="1098">
        <v>18</v>
      </c>
      <c r="CA16" s="3"/>
      <c r="CQ16" s="1135"/>
      <c r="CT16" s="149"/>
      <c r="DA16" s="1135"/>
      <c r="DB16" s="1135"/>
      <c r="DC16" s="1135"/>
      <c r="DD16" s="149"/>
      <c r="DE16" s="149"/>
      <c r="DF16" s="149"/>
      <c r="DM16" s="1135"/>
    </row>
    <row r="17" spans="1:126" ht="17.100000000000001" customHeight="1" x14ac:dyDescent="0.65">
      <c r="A17" s="13"/>
      <c r="B17" s="1098">
        <v>17</v>
      </c>
      <c r="C17" s="1096">
        <v>1020</v>
      </c>
      <c r="D17" s="1096">
        <v>1020</v>
      </c>
      <c r="E17" s="1096">
        <v>1020</v>
      </c>
      <c r="F17" s="1096">
        <v>1020</v>
      </c>
      <c r="G17" s="1096">
        <v>1020</v>
      </c>
      <c r="H17" s="1096">
        <v>1020</v>
      </c>
      <c r="I17" s="1096">
        <v>1020</v>
      </c>
      <c r="J17" s="1096">
        <v>1020</v>
      </c>
      <c r="K17" s="1096">
        <v>1020</v>
      </c>
      <c r="L17" s="1099" t="s">
        <v>176</v>
      </c>
      <c r="M17" s="3"/>
      <c r="N17" s="1126"/>
      <c r="O17" s="1127"/>
      <c r="P17" s="1136"/>
      <c r="Q17" s="2810"/>
      <c r="R17" s="2810"/>
      <c r="S17" s="1129"/>
      <c r="T17" s="2810"/>
      <c r="U17" s="2810"/>
      <c r="V17" s="1130"/>
      <c r="W17" s="2810"/>
      <c r="X17" s="2810"/>
      <c r="Y17" s="1131"/>
      <c r="Z17" s="2810"/>
      <c r="AA17" s="2810"/>
      <c r="AB17" s="1131"/>
      <c r="AC17" s="2810"/>
      <c r="AD17" s="2810"/>
      <c r="AE17" s="1131"/>
      <c r="AF17" s="2810"/>
      <c r="AG17" s="2810"/>
      <c r="AH17" s="1130"/>
      <c r="AI17" s="2810"/>
      <c r="AJ17" s="2810"/>
      <c r="AK17" s="1130"/>
      <c r="AL17" s="2810"/>
      <c r="AM17" s="2810"/>
      <c r="AN17" s="1137"/>
      <c r="AO17" s="2810"/>
      <c r="AP17" s="2810"/>
      <c r="AQ17" s="1130"/>
      <c r="AR17" s="2810"/>
      <c r="AS17" s="2810"/>
      <c r="AT17" s="1130"/>
      <c r="AU17" s="2810"/>
      <c r="AV17" s="2810"/>
      <c r="AW17" s="1130"/>
      <c r="AX17" s="2810"/>
      <c r="AY17" s="2810"/>
      <c r="AZ17" s="1130"/>
      <c r="BA17" s="2810"/>
      <c r="BB17" s="2810"/>
      <c r="BC17" s="1130"/>
      <c r="BD17" s="2810"/>
      <c r="BE17" s="2810"/>
      <c r="BF17" s="1130"/>
      <c r="BG17" s="2810"/>
      <c r="BH17" s="2810"/>
      <c r="BI17" s="1130"/>
      <c r="BJ17" s="2810"/>
      <c r="BK17" s="2810"/>
      <c r="BL17" s="1133"/>
      <c r="BM17" s="1134"/>
      <c r="BN17" s="1126"/>
      <c r="BO17" s="3"/>
      <c r="BP17" s="1099" t="s">
        <v>176</v>
      </c>
      <c r="BQ17" s="1096">
        <v>1020</v>
      </c>
      <c r="BR17" s="1096">
        <v>1020</v>
      </c>
      <c r="BS17" s="1096">
        <v>1020</v>
      </c>
      <c r="BT17" s="1096">
        <v>1020</v>
      </c>
      <c r="BU17" s="1096">
        <v>1020</v>
      </c>
      <c r="BV17" s="1096">
        <v>1020</v>
      </c>
      <c r="BW17" s="1096">
        <v>1020</v>
      </c>
      <c r="BX17" s="1096">
        <v>1020</v>
      </c>
      <c r="BY17" s="1096">
        <v>1020</v>
      </c>
      <c r="BZ17" s="1098">
        <v>17</v>
      </c>
      <c r="CA17" s="3"/>
      <c r="CB17" s="16"/>
      <c r="CF17" s="1112" t="s">
        <v>935</v>
      </c>
      <c r="CG17" s="1113"/>
      <c r="CH17" s="1112"/>
      <c r="CI17" s="1112" t="s">
        <v>1125</v>
      </c>
      <c r="CJ17" s="1114"/>
      <c r="CK17" s="1112"/>
      <c r="CL17" s="1112" t="s">
        <v>1120</v>
      </c>
      <c r="CP17" s="1112" t="s">
        <v>1126</v>
      </c>
      <c r="CQ17" s="16"/>
      <c r="CT17" s="1112" t="s">
        <v>1147</v>
      </c>
      <c r="CU17" s="1060"/>
      <c r="CV17" s="1060"/>
      <c r="CW17" s="1060"/>
      <c r="CX17" s="1060"/>
      <c r="CZ17" s="16"/>
      <c r="DA17" s="16"/>
      <c r="DB17" s="16"/>
      <c r="DC17" s="16"/>
      <c r="DD17" s="1138"/>
      <c r="DE17" s="1138"/>
      <c r="DF17" s="1138"/>
      <c r="DG17" s="1060"/>
      <c r="DH17" s="1060"/>
      <c r="DI17" s="1060"/>
      <c r="DJ17" s="1060"/>
      <c r="DM17" s="16"/>
      <c r="DU17" s="1125"/>
      <c r="DV17" s="1125"/>
    </row>
    <row r="18" spans="1:126" ht="17.100000000000001" customHeight="1" thickBot="1" x14ac:dyDescent="0.25">
      <c r="A18" s="13"/>
      <c r="B18" s="1098">
        <v>16</v>
      </c>
      <c r="C18" s="1096">
        <v>960</v>
      </c>
      <c r="D18" s="1096">
        <v>960</v>
      </c>
      <c r="E18" s="1096">
        <v>960</v>
      </c>
      <c r="F18" s="1096">
        <v>960</v>
      </c>
      <c r="G18" s="1096">
        <v>960</v>
      </c>
      <c r="H18" s="1096">
        <v>960</v>
      </c>
      <c r="I18" s="1096">
        <v>960</v>
      </c>
      <c r="J18" s="1096">
        <v>960</v>
      </c>
      <c r="K18" s="1096">
        <v>960</v>
      </c>
      <c r="L18" s="1099" t="s">
        <v>176</v>
      </c>
      <c r="M18" s="3"/>
      <c r="N18" s="3"/>
      <c r="O18" s="3"/>
      <c r="P18" s="1139"/>
      <c r="Q18" s="2808">
        <v>16</v>
      </c>
      <c r="R18" s="2808"/>
      <c r="S18" s="1140">
        <v>16</v>
      </c>
      <c r="T18" s="2808">
        <v>14</v>
      </c>
      <c r="U18" s="2808"/>
      <c r="V18" s="1140">
        <v>14</v>
      </c>
      <c r="W18" s="2808">
        <v>12</v>
      </c>
      <c r="X18" s="2808"/>
      <c r="Y18" s="1140">
        <v>12</v>
      </c>
      <c r="Z18" s="2808">
        <v>10</v>
      </c>
      <c r="AA18" s="2808"/>
      <c r="AB18" s="1140">
        <v>10</v>
      </c>
      <c r="AC18" s="2808">
        <v>8</v>
      </c>
      <c r="AD18" s="2808"/>
      <c r="AE18" s="1140">
        <v>8</v>
      </c>
      <c r="AF18" s="2808">
        <v>6</v>
      </c>
      <c r="AG18" s="2808"/>
      <c r="AH18" s="1140">
        <v>6</v>
      </c>
      <c r="AI18" s="2808">
        <v>4</v>
      </c>
      <c r="AJ18" s="2808"/>
      <c r="AK18" s="1140">
        <v>4</v>
      </c>
      <c r="AL18" s="2808">
        <v>2</v>
      </c>
      <c r="AM18" s="2808"/>
      <c r="AN18" s="1141">
        <v>2</v>
      </c>
      <c r="AO18" s="2812">
        <v>2</v>
      </c>
      <c r="AP18" s="2812"/>
      <c r="AQ18" s="1141">
        <v>4</v>
      </c>
      <c r="AR18" s="2812">
        <v>4</v>
      </c>
      <c r="AS18" s="2812"/>
      <c r="AT18" s="1141">
        <v>6</v>
      </c>
      <c r="AU18" s="2812">
        <v>6</v>
      </c>
      <c r="AV18" s="2812"/>
      <c r="AW18" s="1141">
        <v>8</v>
      </c>
      <c r="AX18" s="2812">
        <v>8</v>
      </c>
      <c r="AY18" s="2812"/>
      <c r="AZ18" s="1141">
        <v>10</v>
      </c>
      <c r="BA18" s="2812">
        <v>10</v>
      </c>
      <c r="BB18" s="2812"/>
      <c r="BC18" s="1141">
        <v>12</v>
      </c>
      <c r="BD18" s="2812">
        <v>12</v>
      </c>
      <c r="BE18" s="2812"/>
      <c r="BF18" s="1141">
        <v>14</v>
      </c>
      <c r="BG18" s="2812">
        <v>14</v>
      </c>
      <c r="BH18" s="2812"/>
      <c r="BI18" s="1141">
        <v>16</v>
      </c>
      <c r="BJ18" s="2812">
        <v>16</v>
      </c>
      <c r="BK18" s="2812"/>
      <c r="BL18" s="1142"/>
      <c r="BM18" s="3"/>
      <c r="BN18" s="3"/>
      <c r="BO18" s="3"/>
      <c r="BP18" s="1099" t="s">
        <v>176</v>
      </c>
      <c r="BQ18" s="1096">
        <v>960</v>
      </c>
      <c r="BR18" s="1096">
        <v>960</v>
      </c>
      <c r="BS18" s="1096">
        <v>960</v>
      </c>
      <c r="BT18" s="1096">
        <v>960</v>
      </c>
      <c r="BU18" s="1096">
        <v>960</v>
      </c>
      <c r="BV18" s="1096">
        <v>960</v>
      </c>
      <c r="BW18" s="1096">
        <v>960</v>
      </c>
      <c r="BX18" s="1096">
        <v>960</v>
      </c>
      <c r="BY18" s="1096">
        <v>960</v>
      </c>
      <c r="BZ18" s="1098">
        <v>16</v>
      </c>
      <c r="CA18" s="3"/>
      <c r="CE18" s="783" t="s">
        <v>1106</v>
      </c>
      <c r="CF18" s="782">
        <f>COUNTA($AH$27,$AH$29,$AH$31,$AH$33,$AH$35)</f>
        <v>0</v>
      </c>
      <c r="CG18" s="166"/>
      <c r="CH18" s="783"/>
      <c r="CI18" s="782">
        <f>SUM($AU$27:$AV$36)</f>
        <v>0</v>
      </c>
      <c r="CJ18" s="166"/>
      <c r="CK18" s="783"/>
      <c r="CL18" s="782">
        <f>CF18-CI18</f>
        <v>0</v>
      </c>
      <c r="CP18" s="782">
        <f ca="1">SUM($DK$27:$DK$31)</f>
        <v>0</v>
      </c>
      <c r="CQ18" s="1135"/>
      <c r="CT18" s="784">
        <f ca="1">CL18-CP18</f>
        <v>0</v>
      </c>
      <c r="CZ18" s="1125"/>
      <c r="DA18" s="1135"/>
      <c r="DB18" s="1135"/>
      <c r="DC18" s="1135"/>
      <c r="DD18" s="149"/>
      <c r="DE18" s="149"/>
      <c r="DF18" s="149"/>
      <c r="DM18" s="1135"/>
    </row>
    <row r="19" spans="1:126" ht="17.100000000000001" customHeight="1" thickTop="1" x14ac:dyDescent="0.15">
      <c r="A19" s="13"/>
      <c r="B19" s="1098">
        <v>15</v>
      </c>
      <c r="C19" s="1096">
        <v>900</v>
      </c>
      <c r="D19" s="1096">
        <v>900</v>
      </c>
      <c r="E19" s="1096">
        <v>900</v>
      </c>
      <c r="F19" s="1096">
        <v>900</v>
      </c>
      <c r="G19" s="1096">
        <v>900</v>
      </c>
      <c r="H19" s="1096">
        <v>900</v>
      </c>
      <c r="I19" s="1096">
        <v>900</v>
      </c>
      <c r="J19" s="1096">
        <v>900</v>
      </c>
      <c r="K19" s="1096">
        <v>900</v>
      </c>
      <c r="L19" s="1099" t="s">
        <v>176</v>
      </c>
      <c r="M19" s="3"/>
      <c r="N19" s="3"/>
      <c r="O19" s="3"/>
      <c r="P19" s="5"/>
      <c r="Q19" s="2813"/>
      <c r="R19" s="2813"/>
      <c r="S19" s="1143"/>
      <c r="T19" s="2813"/>
      <c r="U19" s="2813"/>
      <c r="V19" s="1143"/>
      <c r="W19" s="2813"/>
      <c r="X19" s="2813"/>
      <c r="Y19" s="1143"/>
      <c r="Z19" s="2813"/>
      <c r="AA19" s="2813"/>
      <c r="AB19" s="1143"/>
      <c r="AC19" s="2813"/>
      <c r="AD19" s="2813"/>
      <c r="AE19" s="1143"/>
      <c r="AF19" s="2813"/>
      <c r="AG19" s="2813"/>
      <c r="AH19" s="1143"/>
      <c r="AI19" s="2813"/>
      <c r="AJ19" s="2813"/>
      <c r="AK19" s="1143"/>
      <c r="AL19" s="2813"/>
      <c r="AM19" s="2813"/>
      <c r="AN19" s="1143"/>
      <c r="AO19" s="2813"/>
      <c r="AP19" s="2813"/>
      <c r="AQ19" s="1143"/>
      <c r="AR19" s="2813"/>
      <c r="AS19" s="2813"/>
      <c r="AT19" s="1143"/>
      <c r="AU19" s="2813"/>
      <c r="AV19" s="2813"/>
      <c r="AW19" s="1143"/>
      <c r="AX19" s="2813"/>
      <c r="AY19" s="2813"/>
      <c r="AZ19" s="1143"/>
      <c r="BA19" s="2813"/>
      <c r="BB19" s="2813"/>
      <c r="BC19" s="1143"/>
      <c r="BD19" s="2813"/>
      <c r="BE19" s="2813"/>
      <c r="BF19" s="1143"/>
      <c r="BG19" s="2813"/>
      <c r="BH19" s="2813"/>
      <c r="BI19" s="1143"/>
      <c r="BJ19" s="2813"/>
      <c r="BK19" s="2813"/>
      <c r="BL19" s="1143"/>
      <c r="BM19" s="3"/>
      <c r="BN19" s="3"/>
      <c r="BO19" s="3"/>
      <c r="BP19" s="1099" t="s">
        <v>176</v>
      </c>
      <c r="BQ19" s="1096">
        <v>900</v>
      </c>
      <c r="BR19" s="1096">
        <v>900</v>
      </c>
      <c r="BS19" s="1096">
        <v>900</v>
      </c>
      <c r="BT19" s="1096">
        <v>900</v>
      </c>
      <c r="BU19" s="1096">
        <v>900</v>
      </c>
      <c r="BV19" s="1096">
        <v>900</v>
      </c>
      <c r="BW19" s="1096">
        <v>900</v>
      </c>
      <c r="BX19" s="1096">
        <v>900</v>
      </c>
      <c r="BY19" s="1096">
        <v>900</v>
      </c>
      <c r="BZ19" s="1098">
        <v>15</v>
      </c>
      <c r="CA19" s="3"/>
      <c r="CB19" s="16"/>
      <c r="CQ19" s="16"/>
      <c r="CR19" s="1138"/>
      <c r="CS19" s="1138"/>
      <c r="CT19" s="1138"/>
      <c r="CU19" s="1060"/>
      <c r="CV19" s="1060"/>
      <c r="CW19" s="1060"/>
      <c r="CX19" s="1060"/>
      <c r="CZ19" s="1125"/>
      <c r="DA19" s="16"/>
      <c r="DB19" s="16"/>
      <c r="DC19" s="16"/>
      <c r="DD19" s="1138"/>
      <c r="DE19" s="1138"/>
      <c r="DF19" s="1138"/>
      <c r="DG19" s="1060"/>
      <c r="DH19" s="1060"/>
      <c r="DI19" s="1060"/>
      <c r="DJ19" s="1060"/>
      <c r="DM19" s="16"/>
      <c r="DU19" s="1125"/>
      <c r="DV19" s="1125"/>
    </row>
    <row r="20" spans="1:126" ht="17.100000000000001" customHeight="1" x14ac:dyDescent="0.2">
      <c r="A20" s="13"/>
      <c r="B20" s="1098">
        <v>14</v>
      </c>
      <c r="C20" s="1096">
        <v>840</v>
      </c>
      <c r="D20" s="1096">
        <v>840</v>
      </c>
      <c r="E20" s="1096">
        <v>840</v>
      </c>
      <c r="F20" s="1096">
        <v>840</v>
      </c>
      <c r="G20" s="1096">
        <v>840</v>
      </c>
      <c r="H20" s="1096">
        <v>840</v>
      </c>
      <c r="I20" s="1096">
        <v>840</v>
      </c>
      <c r="J20" s="1096">
        <v>840</v>
      </c>
      <c r="K20" s="1096">
        <v>840</v>
      </c>
      <c r="L20" s="1099" t="s">
        <v>176</v>
      </c>
      <c r="M20" s="3"/>
      <c r="N20" s="3"/>
      <c r="O20" s="1144"/>
      <c r="P20" s="1145"/>
      <c r="Q20" s="1145"/>
      <c r="R20" s="3"/>
      <c r="S20" s="3"/>
      <c r="T20" s="1146"/>
      <c r="U20" s="1147"/>
      <c r="V20" s="1148"/>
      <c r="W20" s="1149"/>
      <c r="X20" s="1150"/>
      <c r="Y20" s="1150"/>
      <c r="Z20" s="1151"/>
      <c r="AA20" s="3"/>
      <c r="AB20" s="3"/>
      <c r="AC20" s="3"/>
      <c r="AD20" s="3"/>
      <c r="AE20" s="3"/>
      <c r="AF20" s="3"/>
      <c r="AG20" s="3"/>
      <c r="AH20" s="3"/>
      <c r="AI20" s="1152"/>
      <c r="AJ20" s="2854" t="s">
        <v>181</v>
      </c>
      <c r="AK20" s="2854"/>
      <c r="AL20" s="2854"/>
      <c r="AM20" s="2854"/>
      <c r="AN20" s="2854"/>
      <c r="AO20" s="2854"/>
      <c r="AP20" s="2854"/>
      <c r="AQ20" s="2854"/>
      <c r="AR20" s="2854"/>
      <c r="AS20" s="1152"/>
      <c r="AT20" s="3"/>
      <c r="AU20" s="3"/>
      <c r="AV20" s="3"/>
      <c r="AW20" s="3"/>
      <c r="AX20" s="3"/>
      <c r="AY20" s="3"/>
      <c r="AZ20" s="3"/>
      <c r="BA20" s="3"/>
      <c r="BB20" s="1153"/>
      <c r="BC20" s="1154"/>
      <c r="BD20" s="1154"/>
      <c r="BE20" s="1155"/>
      <c r="BF20" s="1156"/>
      <c r="BG20" s="1157"/>
      <c r="BH20" s="1158"/>
      <c r="BI20" s="1159"/>
      <c r="BJ20" s="1160"/>
      <c r="BK20" s="1160"/>
      <c r="BL20" s="1145"/>
      <c r="BM20" s="3"/>
      <c r="BN20" s="3"/>
      <c r="BO20" s="3"/>
      <c r="BP20" s="1099" t="s">
        <v>176</v>
      </c>
      <c r="BQ20" s="1096">
        <v>840</v>
      </c>
      <c r="BR20" s="1096">
        <v>840</v>
      </c>
      <c r="BS20" s="1096">
        <v>840</v>
      </c>
      <c r="BT20" s="1096">
        <v>840</v>
      </c>
      <c r="BU20" s="1096">
        <v>840</v>
      </c>
      <c r="BV20" s="1096">
        <v>840</v>
      </c>
      <c r="BW20" s="1096">
        <v>840</v>
      </c>
      <c r="BX20" s="1096">
        <v>840</v>
      </c>
      <c r="BY20" s="1096">
        <v>840</v>
      </c>
      <c r="BZ20" s="1098">
        <v>14</v>
      </c>
      <c r="CA20" s="3"/>
      <c r="CO20" s="1135"/>
      <c r="CP20" s="1135"/>
      <c r="CQ20" s="1135"/>
      <c r="CR20" s="149"/>
      <c r="CS20" s="149"/>
      <c r="CT20" s="149"/>
      <c r="DA20" s="1135"/>
      <c r="DB20" s="1135"/>
      <c r="DC20" s="1135"/>
      <c r="DD20" s="149"/>
      <c r="DE20" s="149"/>
      <c r="DF20" s="149"/>
      <c r="DM20" s="1135"/>
      <c r="DN20" s="147"/>
      <c r="DO20" s="1135"/>
      <c r="DP20" s="149"/>
      <c r="DQ20" s="149"/>
      <c r="DR20" s="149"/>
    </row>
    <row r="21" spans="1:126" ht="17.100000000000001" customHeight="1" x14ac:dyDescent="0.35">
      <c r="A21" s="13"/>
      <c r="B21" s="1098">
        <v>13</v>
      </c>
      <c r="C21" s="1096">
        <v>780</v>
      </c>
      <c r="D21" s="1096">
        <v>780</v>
      </c>
      <c r="E21" s="1096">
        <v>780</v>
      </c>
      <c r="F21" s="1096">
        <v>780</v>
      </c>
      <c r="G21" s="1096">
        <v>780</v>
      </c>
      <c r="H21" s="1096">
        <v>780</v>
      </c>
      <c r="I21" s="1096">
        <v>780</v>
      </c>
      <c r="J21" s="1096">
        <v>780</v>
      </c>
      <c r="K21" s="1096">
        <v>780</v>
      </c>
      <c r="L21" s="1099" t="s">
        <v>176</v>
      </c>
      <c r="M21" s="3"/>
      <c r="N21" s="3"/>
      <c r="O21" s="1161"/>
      <c r="P21" s="1162" t="str">
        <f>IF($CF$21&lt;$CH$21,"!","")</f>
        <v>!</v>
      </c>
      <c r="Q21" s="1163"/>
      <c r="R21" s="1164" t="str">
        <f ca="1">IF(ACTIVITIES!$CH$37&gt;=7.5,"♥","")</f>
        <v/>
      </c>
      <c r="S21" s="1164" t="str">
        <f ca="1">IF(ACTIVITIES!$CH$37&gt;=6.5,"♥","")</f>
        <v/>
      </c>
      <c r="T21" s="1164" t="str">
        <f ca="1">IF(ACTIVITIES!$CH$37&gt;=5.5,"♥","")</f>
        <v/>
      </c>
      <c r="U21" s="1164" t="str">
        <f ca="1">IF(ACTIVITIES!$CH$37&gt;=4.5,"♥","")</f>
        <v/>
      </c>
      <c r="V21" s="1164" t="str">
        <f ca="1">IF(ACTIVITIES!$CH$37&gt;=3.5,"♥","")</f>
        <v/>
      </c>
      <c r="W21" s="1164" t="str">
        <f ca="1">IF(ACTIVITIES!$CH$37&gt;=2.5,"♥","")</f>
        <v/>
      </c>
      <c r="X21" s="1164" t="str">
        <f ca="1">IF(ACTIVITIES!$CH$37&gt;=1.5,"♥","")</f>
        <v/>
      </c>
      <c r="Y21" s="1164" t="str">
        <f ca="1">IF(ACTIVITIES!$CH$37&gt;=0.5,"♥","")</f>
        <v/>
      </c>
      <c r="Z21" s="1165"/>
      <c r="AA21" s="2846" t="s">
        <v>182</v>
      </c>
      <c r="AB21" s="2846"/>
      <c r="AC21" s="2846"/>
      <c r="AD21" s="2814">
        <f>MAX(ACTIVITIES!$CB$3:$CB$33)</f>
        <v>0</v>
      </c>
      <c r="AE21" s="2814"/>
      <c r="AF21" s="2749">
        <f>MAX(ACTIVITIES!$CC$3:$CC$33)</f>
        <v>0</v>
      </c>
      <c r="AG21" s="2749"/>
      <c r="AH21" s="1166" t="s">
        <v>169</v>
      </c>
      <c r="AI21" s="1167"/>
      <c r="AJ21" s="2852" t="s">
        <v>183</v>
      </c>
      <c r="AK21" s="2846"/>
      <c r="AL21" s="2846"/>
      <c r="AM21" s="2815">
        <f>IF(SUM(ACTIVITIES!$C$37:$K$37,ACTIVITIES!$BQ$37:$BY$37)&gt;1,AVERAGEIF(ACTIVITIES!$CB$3:$CB$33,"&lt;&gt;0"), 0)</f>
        <v>0</v>
      </c>
      <c r="AN21" s="2815"/>
      <c r="AO21" s="2749">
        <f>IF(SUM(ACTIVITIES!$C$37:$K$37,ACTIVITIES!$BQ$37:$BY$37)&gt;1,AVERAGEIF(ACTIVITIES!$CC$3:$CC$33,"&lt;&gt;0"),0)</f>
        <v>0</v>
      </c>
      <c r="AP21" s="2749"/>
      <c r="AQ21" s="1166" t="s">
        <v>169</v>
      </c>
      <c r="AR21" s="1168"/>
      <c r="AS21" s="2846" t="s">
        <v>184</v>
      </c>
      <c r="AT21" s="2846"/>
      <c r="AU21" s="2846"/>
      <c r="AV21" s="2814">
        <f ca="1">_xlfn.MINIFS(ACTIVITIES!$CE$3:$CE$33,ACTIVITIES!$CE$3:$CE$33,"&lt;&gt;0")</f>
        <v>0</v>
      </c>
      <c r="AW21" s="2814"/>
      <c r="AX21" s="2749">
        <f ca="1">_xlfn.MINIFS(ACTIVITIES!$CF$3:$CF$33,ACTIVITIES!$CF$3:$CF$33,"&lt;&gt;0")</f>
        <v>0</v>
      </c>
      <c r="AY21" s="2749"/>
      <c r="AZ21" s="1166" t="s">
        <v>169</v>
      </c>
      <c r="BA21" s="1167"/>
      <c r="BB21" s="1169"/>
      <c r="BC21" s="1164" t="str">
        <f ca="1">IF(ACTIVITIES!$CH$37&gt;=0.5,"♥","")</f>
        <v/>
      </c>
      <c r="BD21" s="1164" t="str">
        <f ca="1">IF(ACTIVITIES!$CH$37&gt;=1.5,"♥","")</f>
        <v/>
      </c>
      <c r="BE21" s="1164" t="str">
        <f ca="1">IF(ACTIVITIES!$CH$37&gt;=2.5,"♥","")</f>
        <v/>
      </c>
      <c r="BF21" s="1164" t="str">
        <f ca="1">IF(ACTIVITIES!$CH$37&gt;=3.5,"♥","")</f>
        <v/>
      </c>
      <c r="BG21" s="1164" t="str">
        <f ca="1">IF(ACTIVITIES!$CH$37&gt;=4.5,"♥","")</f>
        <v/>
      </c>
      <c r="BH21" s="1164" t="str">
        <f ca="1">IF(ACTIVITIES!$CH$37&gt;=5.5,"♥","")</f>
        <v/>
      </c>
      <c r="BI21" s="1164" t="str">
        <f ca="1">IF(ACTIVITIES!$CH$37&gt;=6.5,"♥","")</f>
        <v/>
      </c>
      <c r="BJ21" s="1164" t="str">
        <f ca="1">IF(ACTIVITIES!$CH$37&gt;=7.5,"♥","")</f>
        <v/>
      </c>
      <c r="BK21" s="1163"/>
      <c r="BL21" s="1170" t="str">
        <f>IF($CF$21&lt;$CH$21,"!","")</f>
        <v>!</v>
      </c>
      <c r="BM21" s="1171"/>
      <c r="BN21" s="3"/>
      <c r="BO21" s="3"/>
      <c r="BP21" s="1099" t="s">
        <v>176</v>
      </c>
      <c r="BQ21" s="1096">
        <v>780</v>
      </c>
      <c r="BR21" s="1096">
        <v>780</v>
      </c>
      <c r="BS21" s="1096">
        <v>780</v>
      </c>
      <c r="BT21" s="1096">
        <v>780</v>
      </c>
      <c r="BU21" s="1096">
        <v>780</v>
      </c>
      <c r="BV21" s="1096">
        <v>780</v>
      </c>
      <c r="BW21" s="1096">
        <v>780</v>
      </c>
      <c r="BX21" s="1096">
        <v>780</v>
      </c>
      <c r="BY21" s="1096">
        <v>780</v>
      </c>
      <c r="BZ21" s="1098">
        <v>13</v>
      </c>
      <c r="CA21" s="3"/>
      <c r="CB21" s="16"/>
      <c r="CE21" s="783" t="s">
        <v>1197</v>
      </c>
      <c r="CF21" s="782">
        <f>CF14+CF18</f>
        <v>0</v>
      </c>
      <c r="CH21" s="254">
        <v>11</v>
      </c>
      <c r="CI21" s="788" t="s">
        <v>1198</v>
      </c>
      <c r="CM21" s="1060"/>
      <c r="CN21" s="16"/>
      <c r="CO21" s="16"/>
      <c r="CP21" s="16"/>
      <c r="CQ21" s="16"/>
      <c r="CR21" s="1138"/>
      <c r="CS21" s="1138"/>
      <c r="CT21" s="1138"/>
      <c r="CU21" s="1060"/>
      <c r="CV21" s="1060"/>
      <c r="CW21" s="1060"/>
      <c r="CX21" s="1060"/>
      <c r="CZ21" s="16"/>
      <c r="DA21" s="16"/>
      <c r="DB21" s="16"/>
      <c r="DC21" s="16"/>
      <c r="DD21" s="1138"/>
      <c r="DE21" s="1138"/>
      <c r="DF21" s="1138"/>
      <c r="DG21" s="1060"/>
      <c r="DH21" s="1060"/>
      <c r="DI21" s="1060"/>
      <c r="DJ21" s="1060"/>
      <c r="DM21" s="16"/>
      <c r="DN21" s="20"/>
      <c r="DO21" s="16"/>
      <c r="DP21" s="2748"/>
      <c r="DQ21" s="2748"/>
      <c r="DR21" s="2748"/>
      <c r="DS21" s="1125"/>
      <c r="DT21" s="1125"/>
      <c r="DU21" s="1125"/>
      <c r="DV21" s="1125"/>
    </row>
    <row r="22" spans="1:126" ht="17.100000000000001" customHeight="1" x14ac:dyDescent="0.15">
      <c r="A22" s="13"/>
      <c r="B22" s="1098">
        <v>12</v>
      </c>
      <c r="C22" s="1096">
        <v>720</v>
      </c>
      <c r="D22" s="1096">
        <v>720</v>
      </c>
      <c r="E22" s="1096">
        <v>720</v>
      </c>
      <c r="F22" s="1096">
        <v>720</v>
      </c>
      <c r="G22" s="1096">
        <v>720</v>
      </c>
      <c r="H22" s="1096">
        <v>720</v>
      </c>
      <c r="I22" s="1096">
        <v>720</v>
      </c>
      <c r="J22" s="1096">
        <v>720</v>
      </c>
      <c r="K22" s="1096">
        <v>720</v>
      </c>
      <c r="L22" s="1099" t="s">
        <v>176</v>
      </c>
      <c r="M22" s="3"/>
      <c r="N22" s="3"/>
      <c r="O22" s="492"/>
      <c r="P22" s="1145"/>
      <c r="Q22" s="1145"/>
      <c r="R22" s="1145"/>
      <c r="S22" s="1145"/>
      <c r="T22" s="1145"/>
      <c r="U22" s="1145"/>
      <c r="V22" s="1145"/>
      <c r="W22" s="1145"/>
      <c r="X22" s="1145"/>
      <c r="Y22" s="1145"/>
      <c r="Z22" s="3"/>
      <c r="AA22" s="3"/>
      <c r="AB22" s="3"/>
      <c r="AC22" s="3"/>
      <c r="AD22" s="3"/>
      <c r="AE22" s="3"/>
      <c r="AF22" s="3"/>
      <c r="AG22" s="3"/>
      <c r="AH22" s="3"/>
      <c r="AI22" s="3"/>
      <c r="AJ22" s="2847" t="str">
        <f ca="1">IF(AM22="","","TODAY")</f>
        <v/>
      </c>
      <c r="AK22" s="2847"/>
      <c r="AL22" s="2847"/>
      <c r="AM22" s="2853" t="str">
        <f ca="1">_xlfn.IFS(
ACTIVITIES!$N$1=1,ACTIVITIES!$CB$33,
ACTIVITIES!$N$1=2,ACTIVITIES!$CB$32,
ACTIVITIES!$N$1=3,ACTIVITIES!$CB$31,
ACTIVITIES!$N$1=4,ACTIVITIES!$CB$30,
ACTIVITIES!$N$1=5,ACTIVITIES!$CB$29,
ACTIVITIES!$N$1=6,ACTIVITIES!$CB$28,
ACTIVITIES!$N$1=7,ACTIVITIES!$CB$27,
ACTIVITIES!$N$1=8,ACTIVITIES!$CB$26,
ACTIVITIES!$N$1=9,ACTIVITIES!$CB$25,
ACTIVITIES!$N$1=10,ACTIVITIES!$CB$24,
ACTIVITIES!$N$1=11,ACTIVITIES!$CB$23,
ACTIVITIES!$N$1=12,ACTIVITIES!$CB$22,
ACTIVITIES!$N$1=13,ACTIVITIES!$CB$21,
ACTIVITIES!$N$1=14,ACTIVITIES!$CB$20,
ACTIVITIES!$N$1=15,ACTIVITIES!$CB$19,
ACTIVITIES!$N$1=16,ACTIVITIES!$CB$18,
ACTIVITIES!$N$1=17,ACTIVITIES!$CB$17,
ACTIVITIES!$N$1=18,ACTIVITIES!$CB$16,
ACTIVITIES!$N$1=19,ACTIVITIES!$CB$15,
ACTIVITIES!$N$1=20,ACTIVITIES!$CB$14,
ACTIVITIES!$N$1=21,ACTIVITIES!$CB$13,
ACTIVITIES!$N$1=22,ACTIVITIES!$CB$12,
ACTIVITIES!$N$1=23,ACTIVITIES!$CB$11,
ACTIVITIES!$N$1=24,ACTIVITIES!$CB$10,
ACTIVITIES!$N$1=25,ACTIVITIES!$CB$9,
ACTIVITIES!$N$1=26,ACTIVITIES!$CB$8,
ACTIVITIES!$N$1=27,ACTIVITIES!$CB$7,
ACTIVITIES!$N$1=28,ACTIVITIES!$CB$6,
ACTIVITIES!$N$1=29,ACTIVITIES!$CB$5,
ACTIVITIES!$N$1=30,ACTIVITIES!$CB$4,
ACTIVITIES!$N$1=31,ACTIVITIES!$CB$3,
ACTIVITIES!$N$1=32,""
)</f>
        <v/>
      </c>
      <c r="AN22" s="2853"/>
      <c r="AO22" s="2851" t="str">
        <f ca="1">IF('^'!$BT$43="A C T I V E", ROUND(AM22/60,1)," ")</f>
        <v xml:space="preserve"> </v>
      </c>
      <c r="AP22" s="2851"/>
      <c r="AQ22" s="1172" t="str">
        <f ca="1">IF(AM22="","","hrs")</f>
        <v/>
      </c>
      <c r="AR22" s="3"/>
      <c r="AS22" s="3"/>
      <c r="AT22" s="3"/>
      <c r="AU22" s="3"/>
      <c r="AV22" s="3"/>
      <c r="AW22" s="3"/>
      <c r="AX22" s="3"/>
      <c r="AY22" s="3"/>
      <c r="AZ22" s="3"/>
      <c r="BA22" s="3"/>
      <c r="BB22" s="162"/>
      <c r="BC22" s="1145"/>
      <c r="BD22" s="3"/>
      <c r="BE22" s="3"/>
      <c r="BF22" s="3"/>
      <c r="BG22" s="3"/>
      <c r="BH22" s="3"/>
      <c r="BI22" s="3"/>
      <c r="BJ22" s="3"/>
      <c r="BK22" s="1145"/>
      <c r="BL22" s="1145"/>
      <c r="BM22" s="3"/>
      <c r="BN22" s="3"/>
      <c r="BO22" s="3"/>
      <c r="BP22" s="1099" t="s">
        <v>176</v>
      </c>
      <c r="BQ22" s="1096">
        <v>720</v>
      </c>
      <c r="BR22" s="1096">
        <v>720</v>
      </c>
      <c r="BS22" s="1096">
        <v>720</v>
      </c>
      <c r="BT22" s="1096">
        <v>720</v>
      </c>
      <c r="BU22" s="1096">
        <v>720</v>
      </c>
      <c r="BV22" s="1096">
        <v>720</v>
      </c>
      <c r="BW22" s="1096">
        <v>720</v>
      </c>
      <c r="BX22" s="1096">
        <v>720</v>
      </c>
      <c r="BY22" s="1096">
        <v>720</v>
      </c>
      <c r="BZ22" s="1098">
        <v>12</v>
      </c>
      <c r="CA22" s="3"/>
      <c r="CC22" s="1135"/>
      <c r="CE22" s="779" t="s">
        <v>1201</v>
      </c>
      <c r="CF22" s="254">
        <f>IF($CF$21&lt;$CH$21,1,0)</f>
        <v>1</v>
      </c>
      <c r="CO22" s="1135"/>
      <c r="CP22" s="1135"/>
      <c r="CQ22" s="1135"/>
      <c r="CR22" s="149"/>
      <c r="CS22" s="149"/>
      <c r="CT22" s="149"/>
      <c r="DA22" s="1135"/>
      <c r="DB22" s="1135"/>
      <c r="DC22" s="1135"/>
      <c r="DD22" s="149"/>
      <c r="DE22" s="149"/>
      <c r="DF22" s="149"/>
      <c r="DM22" s="1135"/>
      <c r="DN22" s="147"/>
      <c r="DO22" s="1135"/>
      <c r="DP22" s="149"/>
      <c r="DQ22" s="149"/>
      <c r="DR22" s="149"/>
    </row>
    <row r="23" spans="1:126" ht="17.100000000000001" customHeight="1" thickBot="1" x14ac:dyDescent="0.2">
      <c r="A23" s="13"/>
      <c r="B23" s="1098">
        <v>11</v>
      </c>
      <c r="C23" s="1096">
        <v>660</v>
      </c>
      <c r="D23" s="1096">
        <v>660</v>
      </c>
      <c r="E23" s="1096">
        <v>660</v>
      </c>
      <c r="F23" s="1096">
        <v>660</v>
      </c>
      <c r="G23" s="1096">
        <v>660</v>
      </c>
      <c r="H23" s="1096">
        <v>660</v>
      </c>
      <c r="I23" s="1096">
        <v>660</v>
      </c>
      <c r="J23" s="1096">
        <v>660</v>
      </c>
      <c r="K23" s="1096">
        <v>660</v>
      </c>
      <c r="L23" s="1099" t="s">
        <v>176</v>
      </c>
      <c r="M23" s="3"/>
      <c r="N23" s="1173"/>
      <c r="O23" s="492"/>
      <c r="P23" s="492"/>
      <c r="Q23" s="492"/>
      <c r="R23" s="492"/>
      <c r="S23" s="492"/>
      <c r="T23" s="492"/>
      <c r="U23" s="492"/>
      <c r="V23" s="492"/>
      <c r="W23" s="492"/>
      <c r="X23" s="1174"/>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1099" t="s">
        <v>176</v>
      </c>
      <c r="BQ23" s="1096">
        <v>660</v>
      </c>
      <c r="BR23" s="1096">
        <v>660</v>
      </c>
      <c r="BS23" s="1096">
        <v>660</v>
      </c>
      <c r="BT23" s="1096">
        <v>660</v>
      </c>
      <c r="BU23" s="1096">
        <v>660</v>
      </c>
      <c r="BV23" s="1096">
        <v>660</v>
      </c>
      <c r="BW23" s="1096">
        <v>660</v>
      </c>
      <c r="BX23" s="1096">
        <v>660</v>
      </c>
      <c r="BY23" s="1096">
        <v>660</v>
      </c>
      <c r="BZ23" s="1098">
        <v>11</v>
      </c>
      <c r="CA23" s="3"/>
      <c r="CB23" s="17"/>
      <c r="CC23" s="17"/>
      <c r="CM23" s="1060"/>
      <c r="CN23" s="17"/>
      <c r="CO23" s="17"/>
      <c r="CP23" s="17"/>
      <c r="CQ23" s="17"/>
      <c r="CR23" s="1175"/>
      <c r="CS23" s="1175"/>
      <c r="CT23" s="1175"/>
      <c r="CU23" s="1062"/>
      <c r="CV23" s="1062"/>
      <c r="CW23" s="1062"/>
      <c r="CX23" s="1062"/>
      <c r="CZ23" s="17"/>
      <c r="DA23" s="17"/>
      <c r="DB23" s="17"/>
      <c r="DC23" s="17"/>
      <c r="DD23" s="1175"/>
      <c r="DE23" s="1175"/>
      <c r="DF23" s="1175"/>
      <c r="DG23" s="1062"/>
      <c r="DH23" s="1062"/>
      <c r="DI23" s="1062"/>
      <c r="DJ23" s="1062"/>
      <c r="DM23" s="17"/>
      <c r="DU23" s="1176"/>
      <c r="DV23" s="1176"/>
    </row>
    <row r="24" spans="1:126" ht="17.100000000000001" customHeight="1" thickTop="1" x14ac:dyDescent="0.15">
      <c r="A24" s="13"/>
      <c r="B24" s="1095">
        <v>10</v>
      </c>
      <c r="C24" s="1096">
        <v>600</v>
      </c>
      <c r="D24" s="1096">
        <v>600</v>
      </c>
      <c r="E24" s="1096">
        <v>600</v>
      </c>
      <c r="F24" s="1096">
        <v>600</v>
      </c>
      <c r="G24" s="1096">
        <v>600</v>
      </c>
      <c r="H24" s="1096">
        <v>600</v>
      </c>
      <c r="I24" s="1096">
        <v>600</v>
      </c>
      <c r="J24" s="1096">
        <v>600</v>
      </c>
      <c r="K24" s="1096">
        <v>600</v>
      </c>
      <c r="L24" s="1097" t="s">
        <v>176</v>
      </c>
      <c r="M24" s="3"/>
      <c r="N24" s="2757" t="str">
        <f>ACTIVITIES!$CR$63&amp;"   T A R G E T S"</f>
        <v>T I T L E   &amp;   T I T L E   T A R G E T S</v>
      </c>
      <c r="O24" s="2758"/>
      <c r="P24" s="2758"/>
      <c r="Q24" s="2758"/>
      <c r="R24" s="2758"/>
      <c r="S24" s="2758"/>
      <c r="T24" s="2758"/>
      <c r="U24" s="2758"/>
      <c r="V24" s="2758"/>
      <c r="W24" s="2758"/>
      <c r="X24" s="2758"/>
      <c r="Y24" s="2758"/>
      <c r="Z24" s="2758"/>
      <c r="AA24" s="2758"/>
      <c r="AB24" s="2758"/>
      <c r="AC24" s="2758"/>
      <c r="AD24" s="2759"/>
      <c r="AE24" s="3"/>
      <c r="AF24" s="2816" t="s">
        <v>186</v>
      </c>
      <c r="AG24" s="2817"/>
      <c r="AH24" s="2817"/>
      <c r="AI24" s="2817"/>
      <c r="AJ24" s="2817"/>
      <c r="AK24" s="2817"/>
      <c r="AL24" s="2817"/>
      <c r="AM24" s="2817"/>
      <c r="AN24" s="2817"/>
      <c r="AO24" s="2817"/>
      <c r="AP24" s="2817"/>
      <c r="AQ24" s="2817"/>
      <c r="AR24" s="2817"/>
      <c r="AS24" s="2817"/>
      <c r="AT24" s="2817"/>
      <c r="AU24" s="2817"/>
      <c r="AV24" s="2818"/>
      <c r="AW24" s="3"/>
      <c r="AX24" s="2757" t="str">
        <f>ACTIVITIES!$DN$63&amp;"   T A R G E T S"</f>
        <v>T I T L E   &amp;   T I T L E   T A R G E T S</v>
      </c>
      <c r="AY24" s="2758"/>
      <c r="AZ24" s="2758"/>
      <c r="BA24" s="2758"/>
      <c r="BB24" s="2758"/>
      <c r="BC24" s="2758"/>
      <c r="BD24" s="2758"/>
      <c r="BE24" s="2758"/>
      <c r="BF24" s="2758"/>
      <c r="BG24" s="2758"/>
      <c r="BH24" s="2758"/>
      <c r="BI24" s="2758"/>
      <c r="BJ24" s="2758"/>
      <c r="BK24" s="2758"/>
      <c r="BL24" s="2758"/>
      <c r="BM24" s="2758"/>
      <c r="BN24" s="2759"/>
      <c r="BO24" s="3"/>
      <c r="BP24" s="1097" t="s">
        <v>176</v>
      </c>
      <c r="BQ24" s="1096">
        <v>600</v>
      </c>
      <c r="BR24" s="1096">
        <v>600</v>
      </c>
      <c r="BS24" s="1096">
        <v>600</v>
      </c>
      <c r="BT24" s="1096">
        <v>600</v>
      </c>
      <c r="BU24" s="1096">
        <v>600</v>
      </c>
      <c r="BV24" s="1096">
        <v>600</v>
      </c>
      <c r="BW24" s="1096">
        <v>600</v>
      </c>
      <c r="BX24" s="1096">
        <v>600</v>
      </c>
      <c r="BY24" s="1096">
        <v>600</v>
      </c>
      <c r="BZ24" s="1095">
        <v>10</v>
      </c>
      <c r="CA24" s="3"/>
      <c r="CK24" s="2756" t="s">
        <v>1129</v>
      </c>
      <c r="CL24" s="2756"/>
      <c r="CM24" s="2756"/>
      <c r="CN24" s="2756"/>
      <c r="CO24" s="2756"/>
      <c r="CP24" s="2756"/>
      <c r="CQ24" s="2756"/>
      <c r="CV24" s="2756" t="s">
        <v>1131</v>
      </c>
      <c r="CW24" s="2756"/>
      <c r="CX24" s="2756"/>
      <c r="CY24" s="2756"/>
      <c r="CZ24" s="2756"/>
      <c r="DA24" s="2756"/>
      <c r="DB24" s="2756"/>
      <c r="DF24" s="1177"/>
      <c r="DG24" s="1177"/>
      <c r="DH24" s="2756" t="s">
        <v>1106</v>
      </c>
      <c r="DI24" s="2756"/>
      <c r="DJ24" s="2756"/>
      <c r="DK24" s="2756"/>
      <c r="DL24" s="1177"/>
    </row>
    <row r="25" spans="1:126" ht="17.100000000000001" customHeight="1" thickBot="1" x14ac:dyDescent="0.25">
      <c r="A25" s="13"/>
      <c r="B25" s="1098">
        <v>9</v>
      </c>
      <c r="C25" s="1096">
        <v>540</v>
      </c>
      <c r="D25" s="1096">
        <v>540</v>
      </c>
      <c r="E25" s="1096">
        <v>540</v>
      </c>
      <c r="F25" s="1096">
        <v>540</v>
      </c>
      <c r="G25" s="1096">
        <v>540</v>
      </c>
      <c r="H25" s="1096">
        <v>540</v>
      </c>
      <c r="I25" s="1096">
        <v>540</v>
      </c>
      <c r="J25" s="1096">
        <v>540</v>
      </c>
      <c r="K25" s="1096">
        <v>540</v>
      </c>
      <c r="L25" s="1099" t="s">
        <v>176</v>
      </c>
      <c r="M25" s="3"/>
      <c r="N25" s="2760"/>
      <c r="O25" s="2761"/>
      <c r="P25" s="2761"/>
      <c r="Q25" s="2761"/>
      <c r="R25" s="2761"/>
      <c r="S25" s="2761"/>
      <c r="T25" s="2761"/>
      <c r="U25" s="2761"/>
      <c r="V25" s="2761"/>
      <c r="W25" s="2761"/>
      <c r="X25" s="2761"/>
      <c r="Y25" s="2761"/>
      <c r="Z25" s="2761"/>
      <c r="AA25" s="2761"/>
      <c r="AB25" s="2761"/>
      <c r="AC25" s="2761"/>
      <c r="AD25" s="2762"/>
      <c r="AE25" s="492"/>
      <c r="AF25" s="2819"/>
      <c r="AG25" s="2820"/>
      <c r="AH25" s="2820"/>
      <c r="AI25" s="2820"/>
      <c r="AJ25" s="2820"/>
      <c r="AK25" s="2820"/>
      <c r="AL25" s="2820"/>
      <c r="AM25" s="2820"/>
      <c r="AN25" s="2820"/>
      <c r="AO25" s="2820"/>
      <c r="AP25" s="2820"/>
      <c r="AQ25" s="2820"/>
      <c r="AR25" s="2820"/>
      <c r="AS25" s="2820"/>
      <c r="AT25" s="2820"/>
      <c r="AU25" s="2820"/>
      <c r="AV25" s="2821"/>
      <c r="AW25" s="492"/>
      <c r="AX25" s="2760"/>
      <c r="AY25" s="2761"/>
      <c r="AZ25" s="2761"/>
      <c r="BA25" s="2761"/>
      <c r="BB25" s="2761"/>
      <c r="BC25" s="2761"/>
      <c r="BD25" s="2761"/>
      <c r="BE25" s="2761"/>
      <c r="BF25" s="2761"/>
      <c r="BG25" s="2761"/>
      <c r="BH25" s="2761"/>
      <c r="BI25" s="2761"/>
      <c r="BJ25" s="2761"/>
      <c r="BK25" s="2761"/>
      <c r="BL25" s="2761"/>
      <c r="BM25" s="2761"/>
      <c r="BN25" s="2762"/>
      <c r="BO25" s="3"/>
      <c r="BP25" s="1099" t="s">
        <v>176</v>
      </c>
      <c r="BQ25" s="1096">
        <v>540</v>
      </c>
      <c r="BR25" s="1096">
        <v>540</v>
      </c>
      <c r="BS25" s="1096">
        <v>540</v>
      </c>
      <c r="BT25" s="1096">
        <v>540</v>
      </c>
      <c r="BU25" s="1096">
        <v>540</v>
      </c>
      <c r="BV25" s="1096">
        <v>540</v>
      </c>
      <c r="BW25" s="1096">
        <v>540</v>
      </c>
      <c r="BX25" s="1096">
        <v>540</v>
      </c>
      <c r="BY25" s="1096">
        <v>540</v>
      </c>
      <c r="BZ25" s="1098">
        <v>9</v>
      </c>
      <c r="CA25" s="3"/>
      <c r="CC25" s="1178" t="s">
        <v>625</v>
      </c>
      <c r="CE25" s="1178" t="s">
        <v>626</v>
      </c>
      <c r="CF25" s="94"/>
      <c r="CK25" s="1179" t="s">
        <v>1141</v>
      </c>
      <c r="CN25" s="1180" t="s">
        <v>805</v>
      </c>
      <c r="CQ25" s="961" t="s">
        <v>1140</v>
      </c>
      <c r="CT25" s="211"/>
      <c r="CU25" s="780"/>
      <c r="CV25" s="1179" t="s">
        <v>1141</v>
      </c>
      <c r="CY25" s="1180" t="s">
        <v>805</v>
      </c>
      <c r="DB25" s="961" t="s">
        <v>1140</v>
      </c>
      <c r="DH25" s="1180" t="s">
        <v>805</v>
      </c>
      <c r="DK25" s="961" t="s">
        <v>1140</v>
      </c>
    </row>
    <row r="26" spans="1:126" ht="17.100000000000001" customHeight="1" thickTop="1" thickBot="1" x14ac:dyDescent="0.2">
      <c r="A26" s="13"/>
      <c r="B26" s="1098">
        <v>8</v>
      </c>
      <c r="C26" s="1096">
        <v>480</v>
      </c>
      <c r="D26" s="1096">
        <v>480</v>
      </c>
      <c r="E26" s="1096">
        <v>480</v>
      </c>
      <c r="F26" s="1096">
        <v>480</v>
      </c>
      <c r="G26" s="1096">
        <v>480</v>
      </c>
      <c r="H26" s="1096">
        <v>480</v>
      </c>
      <c r="I26" s="1096">
        <v>480</v>
      </c>
      <c r="J26" s="1096">
        <v>480</v>
      </c>
      <c r="K26" s="1096">
        <v>480</v>
      </c>
      <c r="L26" s="1099" t="s">
        <v>176</v>
      </c>
      <c r="M26" s="3"/>
      <c r="N26" s="1181"/>
      <c r="O26" s="1182"/>
      <c r="P26" s="1182"/>
      <c r="Q26" s="1182"/>
      <c r="R26" s="1182"/>
      <c r="S26" s="1182"/>
      <c r="T26" s="1182"/>
      <c r="U26" s="1182"/>
      <c r="V26" s="1182"/>
      <c r="W26" s="1182"/>
      <c r="X26" s="1182"/>
      <c r="Y26" s="1182"/>
      <c r="Z26" s="1182"/>
      <c r="AA26" s="1182"/>
      <c r="AB26" s="1182"/>
      <c r="AC26" s="1182"/>
      <c r="AD26" s="1183"/>
      <c r="AE26" s="3"/>
      <c r="AF26" s="2848" t="s">
        <v>187</v>
      </c>
      <c r="AG26" s="2849"/>
      <c r="AH26" s="2849"/>
      <c r="AI26" s="2849"/>
      <c r="AJ26" s="2849"/>
      <c r="AK26" s="2849"/>
      <c r="AL26" s="2849"/>
      <c r="AM26" s="2849"/>
      <c r="AN26" s="2849"/>
      <c r="AO26" s="2849"/>
      <c r="AP26" s="2849"/>
      <c r="AQ26" s="2849"/>
      <c r="AR26" s="2849"/>
      <c r="AS26" s="2849"/>
      <c r="AT26" s="2849"/>
      <c r="AU26" s="2849"/>
      <c r="AV26" s="2850"/>
      <c r="AW26" s="3"/>
      <c r="AX26" s="1181"/>
      <c r="AY26" s="1182"/>
      <c r="AZ26" s="1182"/>
      <c r="BA26" s="1182"/>
      <c r="BB26" s="1182"/>
      <c r="BC26" s="1182"/>
      <c r="BD26" s="1182"/>
      <c r="BE26" s="1182"/>
      <c r="BF26" s="1182"/>
      <c r="BG26" s="1182"/>
      <c r="BH26" s="1182"/>
      <c r="BI26" s="1182"/>
      <c r="BJ26" s="1182"/>
      <c r="BK26" s="1182"/>
      <c r="BL26" s="1182"/>
      <c r="BM26" s="1182"/>
      <c r="BN26" s="1183"/>
      <c r="BO26" s="3"/>
      <c r="BP26" s="1099" t="s">
        <v>176</v>
      </c>
      <c r="BQ26" s="1096">
        <v>480</v>
      </c>
      <c r="BR26" s="1096">
        <v>480</v>
      </c>
      <c r="BS26" s="1096">
        <v>480</v>
      </c>
      <c r="BT26" s="1096">
        <v>480</v>
      </c>
      <c r="BU26" s="1096">
        <v>480</v>
      </c>
      <c r="BV26" s="1096">
        <v>480</v>
      </c>
      <c r="BW26" s="1096">
        <v>480</v>
      </c>
      <c r="BX26" s="1096">
        <v>480</v>
      </c>
      <c r="BY26" s="1096">
        <v>480</v>
      </c>
      <c r="BZ26" s="1098">
        <v>8</v>
      </c>
      <c r="CA26" s="3"/>
      <c r="CC26" s="1184"/>
      <c r="CE26" s="94"/>
      <c r="CF26" s="94"/>
      <c r="CK26" s="1185" t="s">
        <v>1142</v>
      </c>
      <c r="CL26" s="1186"/>
      <c r="CM26" s="1186"/>
      <c r="CN26" s="1187" t="s">
        <v>1120</v>
      </c>
      <c r="CO26" s="1186"/>
      <c r="CP26" s="1186"/>
      <c r="CQ26" s="1188" t="s">
        <v>1130</v>
      </c>
      <c r="CR26" s="1186"/>
      <c r="CS26" s="1186"/>
      <c r="CT26" s="1186"/>
      <c r="CU26" s="1186"/>
      <c r="CV26" s="1185" t="s">
        <v>1142</v>
      </c>
      <c r="CW26" s="1186"/>
      <c r="CX26" s="1186"/>
      <c r="CY26" s="1187" t="s">
        <v>1120</v>
      </c>
      <c r="CZ26" s="1186"/>
      <c r="DA26" s="1186"/>
      <c r="DB26" s="1188" t="s">
        <v>1130</v>
      </c>
      <c r="DH26" s="1187" t="s">
        <v>1120</v>
      </c>
      <c r="DI26" s="1186"/>
      <c r="DJ26" s="1186"/>
      <c r="DK26" s="1188" t="s">
        <v>1130</v>
      </c>
    </row>
    <row r="27" spans="1:126" ht="17.100000000000001" customHeight="1" thickTop="1" x14ac:dyDescent="0.25">
      <c r="A27" s="13"/>
      <c r="B27" s="1098">
        <v>7</v>
      </c>
      <c r="C27" s="1096">
        <v>420</v>
      </c>
      <c r="D27" s="1096">
        <v>420</v>
      </c>
      <c r="E27" s="1096">
        <v>420</v>
      </c>
      <c r="F27" s="1096">
        <v>420</v>
      </c>
      <c r="G27" s="1096">
        <v>420</v>
      </c>
      <c r="H27" s="1096">
        <v>420</v>
      </c>
      <c r="I27" s="1096">
        <v>420</v>
      </c>
      <c r="J27" s="1096">
        <v>420</v>
      </c>
      <c r="K27" s="1096">
        <v>420</v>
      </c>
      <c r="L27" s="1099" t="s">
        <v>176</v>
      </c>
      <c r="M27" s="3"/>
      <c r="N27" s="1189"/>
      <c r="O27" s="2655" t="str">
        <f>ACTIVITIES!$C$34</f>
        <v>SKLL</v>
      </c>
      <c r="P27" s="2655"/>
      <c r="Q27" s="1190" t="s">
        <v>146</v>
      </c>
      <c r="R27" s="2655">
        <f>_xlfn.IFS(
W27=$BG$43,data!C85,
W27=$BG$44,data!D85,
W27=$BG$45,data!E85,
W27=$BG$46,data!I85,
W27=$BG$47,data!G85,
W27=$BG$48,data!H85,
TRUE, 0)</f>
        <v>0</v>
      </c>
      <c r="S27" s="2655"/>
      <c r="T27" s="1191" t="s">
        <v>188</v>
      </c>
      <c r="U27" s="2656"/>
      <c r="V27" s="2656"/>
      <c r="W27" s="2656"/>
      <c r="X27" s="2656"/>
      <c r="Y27" s="2656"/>
      <c r="Z27" s="1067"/>
      <c r="AA27" s="1192" t="str">
        <f t="shared" ref="AA27:AA35" si="17">_xlfn.IFS(AND(OR(W27=$BG$46,W27=$BG$47),Z27&gt;0),$BK$47,W27=$BG$48,$BK$48,TRUE," ")</f>
        <v xml:space="preserve"> </v>
      </c>
      <c r="AB27" s="1193" t="s">
        <v>190</v>
      </c>
      <c r="AC27" s="1068"/>
      <c r="AD27" s="1194">
        <f>IF(AND(U27&gt;0,R27&gt;=U27),1,0)</f>
        <v>0</v>
      </c>
      <c r="AE27" s="3"/>
      <c r="AF27" s="2778" t="s">
        <v>142</v>
      </c>
      <c r="AG27" s="2779"/>
      <c r="AH27" s="2806"/>
      <c r="AI27" s="2806"/>
      <c r="AJ27" s="2806"/>
      <c r="AK27" s="2806"/>
      <c r="AL27" s="2806"/>
      <c r="AM27" s="2806"/>
      <c r="AN27" s="2806"/>
      <c r="AO27" s="2806"/>
      <c r="AP27" s="2806"/>
      <c r="AQ27" s="2806"/>
      <c r="AR27" s="2806"/>
      <c r="AS27" s="1195" t="s">
        <v>190</v>
      </c>
      <c r="AT27" s="1069"/>
      <c r="AU27" s="2643">
        <f>IF(AND(AR28&gt;0,AP28&gt;=AR28),1,0)</f>
        <v>0</v>
      </c>
      <c r="AV27" s="2644"/>
      <c r="AW27" s="3"/>
      <c r="AX27" s="1189"/>
      <c r="AY27" s="2753" t="str">
        <f>ACTIVITIES!$BQ$34</f>
        <v>SKLL</v>
      </c>
      <c r="AZ27" s="2753"/>
      <c r="BA27" s="1190" t="s">
        <v>146</v>
      </c>
      <c r="BB27" s="2753">
        <f>_xlfn.IFS(
BG27=$BG$43,data!C95,
BG27=$BG$44,data!D95,
BG27=$BG$45,data!E95,
BG27=$BG$46,data!I95,
BG27=$BG$47,data!G95,
BG27=$BG$48,data!H95,
TRUE, 0)</f>
        <v>0</v>
      </c>
      <c r="BC27" s="2753"/>
      <c r="BD27" s="1196" t="s">
        <v>188</v>
      </c>
      <c r="BE27" s="2750"/>
      <c r="BF27" s="2750"/>
      <c r="BG27" s="2750"/>
      <c r="BH27" s="2750"/>
      <c r="BI27" s="2750"/>
      <c r="BJ27" s="1070"/>
      <c r="BK27" s="1197" t="str">
        <f t="shared" ref="BK27:BK35" si="18">_xlfn.IFS(AND(OR(BG27=$BG$46,BG27=$BG$47),BJ27&gt;0),$BK$47,BG27=$BG$48,$BK$48,TRUE," ")</f>
        <v xml:space="preserve"> </v>
      </c>
      <c r="BL27" s="1193" t="s">
        <v>190</v>
      </c>
      <c r="BM27" s="1068"/>
      <c r="BN27" s="1194">
        <f>IF(AND(BE27&gt;0,BB27&gt;=BE27),1,0)</f>
        <v>0</v>
      </c>
      <c r="BO27" s="3"/>
      <c r="BP27" s="1099" t="s">
        <v>176</v>
      </c>
      <c r="BQ27" s="1096">
        <v>420</v>
      </c>
      <c r="BR27" s="1096">
        <v>420</v>
      </c>
      <c r="BS27" s="1096">
        <v>420</v>
      </c>
      <c r="BT27" s="1096">
        <v>420</v>
      </c>
      <c r="BU27" s="1096">
        <v>420</v>
      </c>
      <c r="BV27" s="1096">
        <v>420</v>
      </c>
      <c r="BW27" s="1096">
        <v>420</v>
      </c>
      <c r="BX27" s="1096">
        <v>420</v>
      </c>
      <c r="BY27" s="1096">
        <v>420</v>
      </c>
      <c r="BZ27" s="1098">
        <v>7</v>
      </c>
      <c r="CA27" s="3"/>
      <c r="CC27" s="94">
        <f t="shared" ref="CC27:CC35" si="19">(BE27/3)*2</f>
        <v>0</v>
      </c>
      <c r="CE27" s="94">
        <f t="shared" ref="CE27:CE35" si="20">(BE27/4)*3</f>
        <v>0</v>
      </c>
      <c r="CF27" s="94"/>
      <c r="CJ27" s="956" t="str">
        <f>O27&amp;" "</f>
        <v xml:space="preserve">SKLL </v>
      </c>
      <c r="CK27" s="1198">
        <v>300</v>
      </c>
      <c r="CN27" s="966" t="str">
        <f ca="1">_xlfn.IFS(
AND(R27&lt;U27,PLANS!$A$1=32),32,
W27=$V$43,ROUND((U27-R27)/CK27,0),
OR(W27=$V$44,W27=$V$45,W27=$V$46,W27=$V$47),U27-R27,
W27=$V$48,(U27-R27)*Z27,
TRUE,""
)</f>
        <v/>
      </c>
      <c r="CQ27" s="966" t="str">
        <f t="shared" ref="CQ27:CQ34" si="21">IF(ISBLANK(W27),"",IF(CN27&lt;=$CC$9,0,1))</f>
        <v/>
      </c>
      <c r="CU27" s="956" t="str">
        <f>AY27&amp;" "</f>
        <v xml:space="preserve">SKLL </v>
      </c>
      <c r="CV27" s="1198">
        <v>180</v>
      </c>
      <c r="CW27" s="94"/>
      <c r="CX27" s="94"/>
      <c r="CY27" s="966" t="str">
        <f ca="1">_xlfn.IFS(
AND(BB27&lt;BE27,PLANS!$A$1=32),32,
BG27=$BG$43,ROUND((BE27-BB27)/CV27,0),
OR(BG27=$BG$44,BG27=$BG$45,BG27=$BG$46,BG27=$BG$47),BE27-BB27,
BG27=$BG$48,(BE27-BB27)*BJ27,
TRUE,""
)</f>
        <v/>
      </c>
      <c r="CZ27" s="166"/>
      <c r="DA27" s="166"/>
      <c r="DB27" s="966" t="str">
        <f>IF(ISBLANK(BG27),"",IF(CY27&lt;=$CC$9,0,1))</f>
        <v/>
      </c>
      <c r="DH27" s="966">
        <f>$AR$28-$AP$28</f>
        <v>0</v>
      </c>
      <c r="DK27" s="966">
        <f ca="1">IF(DH27&lt;=$CC$9,0,1)</f>
        <v>0</v>
      </c>
    </row>
    <row r="28" spans="1:126" ht="17.100000000000001" customHeight="1" thickBot="1" x14ac:dyDescent="0.3">
      <c r="A28" s="13"/>
      <c r="B28" s="1098">
        <v>6</v>
      </c>
      <c r="C28" s="1096">
        <v>360</v>
      </c>
      <c r="D28" s="1096">
        <v>360</v>
      </c>
      <c r="E28" s="1096">
        <v>360</v>
      </c>
      <c r="F28" s="1096">
        <v>360</v>
      </c>
      <c r="G28" s="1096">
        <v>360</v>
      </c>
      <c r="H28" s="1096">
        <v>360</v>
      </c>
      <c r="I28" s="1096">
        <v>360</v>
      </c>
      <c r="J28" s="1096">
        <v>360</v>
      </c>
      <c r="K28" s="1096">
        <v>360</v>
      </c>
      <c r="L28" s="1099" t="s">
        <v>176</v>
      </c>
      <c r="M28" s="3"/>
      <c r="N28" s="1189"/>
      <c r="O28" s="2648" t="str">
        <f>ACTIVITIES!$D$34</f>
        <v>SKLL</v>
      </c>
      <c r="P28" s="2648"/>
      <c r="Q28" s="1190" t="s">
        <v>146</v>
      </c>
      <c r="R28" s="2648">
        <f>_xlfn.IFS(
W28=$BG$43,data!C86,
W28=$BG$44,data!D86,
W28=$BG$45,data!E86,
W28=$BG$46,data!I86,
W28=$BG$47,data!G86,
W28=$BG$48,data!H86,
TRUE, 0)</f>
        <v>0</v>
      </c>
      <c r="S28" s="2648"/>
      <c r="T28" s="1199" t="s">
        <v>188</v>
      </c>
      <c r="U28" s="2661"/>
      <c r="V28" s="2661"/>
      <c r="W28" s="2661"/>
      <c r="X28" s="2661"/>
      <c r="Y28" s="2661"/>
      <c r="Z28" s="1071"/>
      <c r="AA28" s="1200" t="str">
        <f t="shared" si="17"/>
        <v xml:space="preserve"> </v>
      </c>
      <c r="AB28" s="1193" t="s">
        <v>190</v>
      </c>
      <c r="AC28" s="1068"/>
      <c r="AD28" s="1194">
        <f t="shared" ref="AD28:AD35" si="22">IF(AND(U28&gt;0,R28&gt;=U28),1,0)</f>
        <v>0</v>
      </c>
      <c r="AE28" s="3"/>
      <c r="AF28" s="2780"/>
      <c r="AG28" s="2781"/>
      <c r="AH28" s="2807"/>
      <c r="AI28" s="2807"/>
      <c r="AJ28" s="2807"/>
      <c r="AK28" s="2807"/>
      <c r="AL28" s="2807"/>
      <c r="AM28" s="2807"/>
      <c r="AN28" s="2807"/>
      <c r="AO28" s="2807"/>
      <c r="AP28" s="1201">
        <f>MAX(ACTIVITIES!$Z$50:$Z$80)</f>
        <v>0</v>
      </c>
      <c r="AQ28" s="1202" t="s">
        <v>188</v>
      </c>
      <c r="AR28" s="1072"/>
      <c r="AS28" s="2647" t="s">
        <v>165</v>
      </c>
      <c r="AT28" s="2647"/>
      <c r="AU28" s="2645"/>
      <c r="AV28" s="2646"/>
      <c r="AW28" s="3"/>
      <c r="AX28" s="1189"/>
      <c r="AY28" s="2755" t="str">
        <f>ACTIVITIES!$BR$34</f>
        <v>SKLL</v>
      </c>
      <c r="AZ28" s="2755"/>
      <c r="BA28" s="1190" t="s">
        <v>146</v>
      </c>
      <c r="BB28" s="2755">
        <f>_xlfn.IFS(
BG28=$BG$43,data!C96,
BG28=$BG$44,data!D96,
BG28=$BG$45,data!E96,
BG28=$BG$46,data!I96,
BG28=$BG$47,data!G96,
BG28=$BG$48,data!H96,
TRUE, 0)</f>
        <v>0</v>
      </c>
      <c r="BC28" s="2755"/>
      <c r="BD28" s="1203" t="s">
        <v>188</v>
      </c>
      <c r="BE28" s="2751"/>
      <c r="BF28" s="2751"/>
      <c r="BG28" s="2751"/>
      <c r="BH28" s="2751"/>
      <c r="BI28" s="2751"/>
      <c r="BJ28" s="1073"/>
      <c r="BK28" s="1204" t="str">
        <f t="shared" si="18"/>
        <v xml:space="preserve"> </v>
      </c>
      <c r="BL28" s="1193" t="s">
        <v>190</v>
      </c>
      <c r="BM28" s="1068"/>
      <c r="BN28" s="1194">
        <f t="shared" ref="BN28:BN35" si="23">IF(AND(BE28&gt;0,BB28&gt;=BE28),1,0)</f>
        <v>0</v>
      </c>
      <c r="BO28" s="3"/>
      <c r="BP28" s="1099" t="s">
        <v>176</v>
      </c>
      <c r="BQ28" s="1096">
        <v>360</v>
      </c>
      <c r="BR28" s="1096">
        <v>360</v>
      </c>
      <c r="BS28" s="1096">
        <v>360</v>
      </c>
      <c r="BT28" s="1096">
        <v>360</v>
      </c>
      <c r="BU28" s="1096">
        <v>360</v>
      </c>
      <c r="BV28" s="1096">
        <v>360</v>
      </c>
      <c r="BW28" s="1096">
        <v>360</v>
      </c>
      <c r="BX28" s="1096">
        <v>360</v>
      </c>
      <c r="BY28" s="1096">
        <v>360</v>
      </c>
      <c r="BZ28" s="1098">
        <v>6</v>
      </c>
      <c r="CA28" s="3"/>
      <c r="CC28" s="94">
        <f t="shared" si="19"/>
        <v>0</v>
      </c>
      <c r="CE28" s="94">
        <f t="shared" si="20"/>
        <v>0</v>
      </c>
      <c r="CF28" s="94"/>
      <c r="CJ28" s="956" t="str">
        <f t="shared" ref="CJ28:CJ35" si="24">O28&amp;" "</f>
        <v xml:space="preserve">SKLL </v>
      </c>
      <c r="CK28" s="1198">
        <v>300</v>
      </c>
      <c r="CN28" s="966" t="str">
        <f ca="1">_xlfn.IFS(
AND(R28&lt;U28,PLANS!$A$1=32),32,
W28=$V$43,ROUND((U28-R28)/CK28,0),
OR(W28=$V$44,W28=$V$45,W28=$V$46,W28=$V$47),U28-R28,
W28=$V$48,(U28-R28)*Z28,
TRUE,""
)</f>
        <v/>
      </c>
      <c r="CQ28" s="966" t="str">
        <f t="shared" si="21"/>
        <v/>
      </c>
      <c r="CU28" s="956" t="str">
        <f t="shared" ref="CU28:CU35" si="25">AY28&amp;" "</f>
        <v xml:space="preserve">SKLL </v>
      </c>
      <c r="CV28" s="1198">
        <v>120</v>
      </c>
      <c r="CW28" s="94"/>
      <c r="CX28" s="94"/>
      <c r="CY28" s="966" t="str">
        <f ca="1">_xlfn.IFS(
AND(BB28&lt;BE28,PLANS!$A$1=32),32,
BG28=$BG$43,ROUND((BE28-BB28)/CV28,0),
OR(BG28=$BG$44,BG28=$BG$45,BG28=$BG$46,BG28=$BG$47),BE28-BB28,
BG28=$BG$48,(BE28-BB28)*BJ28,
TRUE,""
)</f>
        <v/>
      </c>
      <c r="CZ28" s="166"/>
      <c r="DA28" s="166"/>
      <c r="DB28" s="966" t="str">
        <f t="shared" ref="DB28:DB35" si="26">IF(ISBLANK(BG28),"",IF(CY28&lt;=$CC$9,0,1))</f>
        <v/>
      </c>
      <c r="DH28" s="966">
        <f>$AR$30-$AP$30</f>
        <v>0</v>
      </c>
      <c r="DK28" s="966">
        <f t="shared" ref="DK28:DK31" ca="1" si="27">IF(DH28&lt;=$CC$9,0,1)</f>
        <v>0</v>
      </c>
    </row>
    <row r="29" spans="1:126" ht="17.100000000000001" customHeight="1" thickTop="1" x14ac:dyDescent="0.25">
      <c r="A29" s="13"/>
      <c r="B29" s="1098">
        <v>5</v>
      </c>
      <c r="C29" s="1096">
        <v>300</v>
      </c>
      <c r="D29" s="1096">
        <v>300</v>
      </c>
      <c r="E29" s="1096">
        <v>300</v>
      </c>
      <c r="F29" s="1096">
        <v>300</v>
      </c>
      <c r="G29" s="1096">
        <v>300</v>
      </c>
      <c r="H29" s="1096">
        <v>300</v>
      </c>
      <c r="I29" s="1096">
        <v>300</v>
      </c>
      <c r="J29" s="1096">
        <v>300</v>
      </c>
      <c r="K29" s="1096">
        <v>300</v>
      </c>
      <c r="L29" s="1099" t="s">
        <v>176</v>
      </c>
      <c r="M29" s="3"/>
      <c r="N29" s="1189"/>
      <c r="O29" s="2660" t="str">
        <f>ACTIVITIES!$E$34</f>
        <v>SKLL</v>
      </c>
      <c r="P29" s="2660"/>
      <c r="Q29" s="1190" t="s">
        <v>146</v>
      </c>
      <c r="R29" s="2660">
        <f>_xlfn.IFS(
W29=$BG$43,data!C87,
W29=$BG$44,data!D87,
W29=$BG$45,data!E87,
W29=$BG$46,data!I87,
W29=$BG$47,data!G87,
W29=$BG$48,data!H87,
TRUE, 0)</f>
        <v>0</v>
      </c>
      <c r="S29" s="2660"/>
      <c r="T29" s="1205" t="s">
        <v>188</v>
      </c>
      <c r="U29" s="2658"/>
      <c r="V29" s="2658"/>
      <c r="W29" s="2658"/>
      <c r="X29" s="2658"/>
      <c r="Y29" s="2658"/>
      <c r="Z29" s="1074"/>
      <c r="AA29" s="1206" t="str">
        <f t="shared" si="17"/>
        <v xml:space="preserve"> </v>
      </c>
      <c r="AB29" s="1193" t="s">
        <v>190</v>
      </c>
      <c r="AC29" s="1068"/>
      <c r="AD29" s="1194">
        <f t="shared" si="22"/>
        <v>0</v>
      </c>
      <c r="AE29" s="3"/>
      <c r="AF29" s="2778" t="s">
        <v>142</v>
      </c>
      <c r="AG29" s="2779"/>
      <c r="AH29" s="2806"/>
      <c r="AI29" s="2806"/>
      <c r="AJ29" s="2806"/>
      <c r="AK29" s="2806"/>
      <c r="AL29" s="2806"/>
      <c r="AM29" s="2806"/>
      <c r="AN29" s="2806"/>
      <c r="AO29" s="2806"/>
      <c r="AP29" s="2806"/>
      <c r="AQ29" s="2806"/>
      <c r="AR29" s="2806"/>
      <c r="AS29" s="1195" t="s">
        <v>190</v>
      </c>
      <c r="AT29" s="1069"/>
      <c r="AU29" s="2643">
        <f>IF(AND(AR30&gt;0,AP30&gt;=AR30),1,0)</f>
        <v>0</v>
      </c>
      <c r="AV29" s="2644"/>
      <c r="AW29" s="3"/>
      <c r="AX29" s="1189"/>
      <c r="AY29" s="2754" t="str">
        <f>ACTIVITIES!$BS$34</f>
        <v>SKLL</v>
      </c>
      <c r="AZ29" s="2754"/>
      <c r="BA29" s="1190" t="s">
        <v>146</v>
      </c>
      <c r="BB29" s="2754">
        <f>_xlfn.IFS(
BG29=$BG$43,data!C97,
BG29=$BG$44,data!D97,
BG29=$BG$45,data!E97,
BG29=$BG$46,data!I97,
BG29=$BG$47,data!G97,
BG29=$BG$48,data!H97,
TRUE, 0)</f>
        <v>0</v>
      </c>
      <c r="BC29" s="2754"/>
      <c r="BD29" s="1207" t="s">
        <v>188</v>
      </c>
      <c r="BE29" s="2752"/>
      <c r="BF29" s="2752"/>
      <c r="BG29" s="2752"/>
      <c r="BH29" s="2752"/>
      <c r="BI29" s="2752"/>
      <c r="BJ29" s="1075"/>
      <c r="BK29" s="1208" t="str">
        <f t="shared" si="18"/>
        <v xml:space="preserve"> </v>
      </c>
      <c r="BL29" s="1193" t="s">
        <v>190</v>
      </c>
      <c r="BM29" s="1068"/>
      <c r="BN29" s="1194">
        <f t="shared" si="23"/>
        <v>0</v>
      </c>
      <c r="BO29" s="3"/>
      <c r="BP29" s="1099" t="s">
        <v>176</v>
      </c>
      <c r="BQ29" s="1096">
        <v>300</v>
      </c>
      <c r="BR29" s="1096">
        <v>300</v>
      </c>
      <c r="BS29" s="1096">
        <v>300</v>
      </c>
      <c r="BT29" s="1096">
        <v>300</v>
      </c>
      <c r="BU29" s="1096">
        <v>300</v>
      </c>
      <c r="BV29" s="1096">
        <v>300</v>
      </c>
      <c r="BW29" s="1096">
        <v>300</v>
      </c>
      <c r="BX29" s="1096">
        <v>300</v>
      </c>
      <c r="BY29" s="1096">
        <v>300</v>
      </c>
      <c r="BZ29" s="1098">
        <v>5</v>
      </c>
      <c r="CA29" s="3"/>
      <c r="CC29" s="94">
        <f t="shared" si="19"/>
        <v>0</v>
      </c>
      <c r="CE29" s="94">
        <f t="shared" si="20"/>
        <v>0</v>
      </c>
      <c r="CF29" s="94"/>
      <c r="CJ29" s="956" t="str">
        <f t="shared" si="24"/>
        <v xml:space="preserve">SKLL </v>
      </c>
      <c r="CK29" s="1198">
        <v>300</v>
      </c>
      <c r="CN29" s="966" t="str">
        <f ca="1">_xlfn.IFS(
AND(R29&lt;U29,PLANS!$A$1=32),32,
W29=$V$43,ROUND((U29-R29)/CK29,0),
OR(W29=$V$44,W29=$V$45,W29=$V$46,W29=$V$47),U29-R29,
W29=$V$48,(U29-R29)*Z29,
TRUE,""
)</f>
        <v/>
      </c>
      <c r="CQ29" s="966" t="str">
        <f t="shared" si="21"/>
        <v/>
      </c>
      <c r="CU29" s="956" t="str">
        <f t="shared" si="25"/>
        <v xml:space="preserve">SKLL </v>
      </c>
      <c r="CV29" s="1198">
        <v>300</v>
      </c>
      <c r="CW29" s="94"/>
      <c r="CX29" s="94"/>
      <c r="CY29" s="966" t="str">
        <f ca="1">_xlfn.IFS(
AND(BB29&lt;BE29,PLANS!$A$1=32),32,
BG29=$BG$43,ROUND((BE29-BB29)/CV29,0),
OR(BG29=$BG$44,BG29=$BG$45,BG29=$BG$46,BG29=$BG$47),BE29-BB29,
BG29=$BG$48,(BE29-BB29)*BJ29,
TRUE,""
)</f>
        <v/>
      </c>
      <c r="CZ29" s="166"/>
      <c r="DA29" s="166"/>
      <c r="DB29" s="966" t="str">
        <f t="shared" si="26"/>
        <v/>
      </c>
      <c r="DH29" s="966">
        <f>$AR$32-$AP$32</f>
        <v>0</v>
      </c>
      <c r="DK29" s="966">
        <f t="shared" ca="1" si="27"/>
        <v>0</v>
      </c>
    </row>
    <row r="30" spans="1:126" ht="17.100000000000001" customHeight="1" thickBot="1" x14ac:dyDescent="0.3">
      <c r="A30" s="13"/>
      <c r="B30" s="1098">
        <v>4</v>
      </c>
      <c r="C30" s="1096">
        <v>240</v>
      </c>
      <c r="D30" s="1096">
        <v>240</v>
      </c>
      <c r="E30" s="1096">
        <v>240</v>
      </c>
      <c r="F30" s="1096">
        <v>240</v>
      </c>
      <c r="G30" s="1096">
        <v>240</v>
      </c>
      <c r="H30" s="1096">
        <v>240</v>
      </c>
      <c r="I30" s="1096">
        <v>240</v>
      </c>
      <c r="J30" s="1096">
        <v>240</v>
      </c>
      <c r="K30" s="1096">
        <v>240</v>
      </c>
      <c r="L30" s="1099" t="s">
        <v>176</v>
      </c>
      <c r="M30" s="3"/>
      <c r="N30" s="1189"/>
      <c r="O30" s="2657" t="str">
        <f>ACTIVITIES!$F$34</f>
        <v>SKLL</v>
      </c>
      <c r="P30" s="2657"/>
      <c r="Q30" s="1190" t="s">
        <v>146</v>
      </c>
      <c r="R30" s="2657">
        <f>_xlfn.IFS(
W30=$BG$43,data!C88,
W30=$BG$44,data!D88,
W30=$BG$45,data!E88,
W30=$BG$46,data!I88,
W30=$BG$47,data!G88,
W30=$BG$48,data!H88,
TRUE, 0)</f>
        <v>0</v>
      </c>
      <c r="S30" s="2657"/>
      <c r="T30" s="1209" t="s">
        <v>188</v>
      </c>
      <c r="U30" s="2659"/>
      <c r="V30" s="2659"/>
      <c r="W30" s="2659"/>
      <c r="X30" s="2659"/>
      <c r="Y30" s="2659"/>
      <c r="Z30" s="1076"/>
      <c r="AA30" s="1210" t="str">
        <f t="shared" si="17"/>
        <v xml:space="preserve"> </v>
      </c>
      <c r="AB30" s="1193" t="s">
        <v>190</v>
      </c>
      <c r="AC30" s="1068"/>
      <c r="AD30" s="1194">
        <f t="shared" si="22"/>
        <v>0</v>
      </c>
      <c r="AE30" s="3"/>
      <c r="AF30" s="2780"/>
      <c r="AG30" s="2781"/>
      <c r="AH30" s="2807"/>
      <c r="AI30" s="2807"/>
      <c r="AJ30" s="2807"/>
      <c r="AK30" s="2807"/>
      <c r="AL30" s="2807"/>
      <c r="AM30" s="2807"/>
      <c r="AN30" s="2807"/>
      <c r="AO30" s="2807"/>
      <c r="AP30" s="1201">
        <f>MAX(ACTIVITIES!$AG$50:$AG$80)</f>
        <v>0</v>
      </c>
      <c r="AQ30" s="1202" t="s">
        <v>188</v>
      </c>
      <c r="AR30" s="1072"/>
      <c r="AS30" s="2647" t="s">
        <v>165</v>
      </c>
      <c r="AT30" s="2647"/>
      <c r="AU30" s="2645"/>
      <c r="AV30" s="2646"/>
      <c r="AW30" s="3"/>
      <c r="AX30" s="1189"/>
      <c r="AY30" s="2844" t="str">
        <f>ACTIVITIES!$BT$34</f>
        <v>SKLL</v>
      </c>
      <c r="AZ30" s="2844"/>
      <c r="BA30" s="1190" t="s">
        <v>146</v>
      </c>
      <c r="BB30" s="2844">
        <f>_xlfn.IFS(
BG30=$BG$43,data!C98,
BG30=$BG$44,data!D98,
BG30=$BG$45,data!E98,
BG30=$BG$46,data!I98,
BG30=$BG$47,data!G98,
BG30=$BG$48,data!H98,
TRUE, 0)</f>
        <v>0</v>
      </c>
      <c r="BC30" s="2844"/>
      <c r="BD30" s="1211" t="s">
        <v>188</v>
      </c>
      <c r="BE30" s="2845"/>
      <c r="BF30" s="2845"/>
      <c r="BG30" s="2845"/>
      <c r="BH30" s="2845"/>
      <c r="BI30" s="2845"/>
      <c r="BJ30" s="1077"/>
      <c r="BK30" s="1212" t="str">
        <f t="shared" si="18"/>
        <v xml:space="preserve"> </v>
      </c>
      <c r="BL30" s="1193" t="s">
        <v>190</v>
      </c>
      <c r="BM30" s="1068"/>
      <c r="BN30" s="1194">
        <f t="shared" si="23"/>
        <v>0</v>
      </c>
      <c r="BO30" s="3"/>
      <c r="BP30" s="1099" t="s">
        <v>176</v>
      </c>
      <c r="BQ30" s="1096">
        <v>240</v>
      </c>
      <c r="BR30" s="1096">
        <v>240</v>
      </c>
      <c r="BS30" s="1096">
        <v>240</v>
      </c>
      <c r="BT30" s="1096">
        <v>240</v>
      </c>
      <c r="BU30" s="1096">
        <v>240</v>
      </c>
      <c r="BV30" s="1096">
        <v>240</v>
      </c>
      <c r="BW30" s="1096">
        <v>240</v>
      </c>
      <c r="BX30" s="1096">
        <v>240</v>
      </c>
      <c r="BY30" s="1096">
        <v>240</v>
      </c>
      <c r="BZ30" s="1098">
        <v>4</v>
      </c>
      <c r="CA30" s="3"/>
      <c r="CC30" s="94">
        <f t="shared" si="19"/>
        <v>0</v>
      </c>
      <c r="CE30" s="94">
        <f t="shared" si="20"/>
        <v>0</v>
      </c>
      <c r="CF30" s="94"/>
      <c r="CJ30" s="956" t="str">
        <f t="shared" si="24"/>
        <v xml:space="preserve">SKLL </v>
      </c>
      <c r="CK30" s="1198">
        <v>300</v>
      </c>
      <c r="CN30" s="966" t="str">
        <f ca="1">_xlfn.IFS(
AND(R30&lt;U30,PLANS!$A$1=32),32,
W30=$V$43,ROUND((U30-R30)/CK30,0),
OR(W30=$V$44,W30=$V$45,W30=$V$46,W30=$V$47),U30-R30,
W30=$V$48,(U30-R30)*Z30,
TRUE,""
)</f>
        <v/>
      </c>
      <c r="CQ30" s="966" t="str">
        <f t="shared" si="21"/>
        <v/>
      </c>
      <c r="CU30" s="956" t="str">
        <f t="shared" si="25"/>
        <v xml:space="preserve">SKLL </v>
      </c>
      <c r="CV30" s="1198">
        <v>120</v>
      </c>
      <c r="CW30" s="94"/>
      <c r="CX30" s="94"/>
      <c r="CY30" s="966" t="str">
        <f ca="1">_xlfn.IFS(
AND(BB30&lt;BE30,PLANS!$A$1=32),32,
BG30=$BG$43,ROUND((BE30-BB30)/CV30,0),
OR(BG30=$BG$44,BG30=$BG$45,BG30=$BG$46,BG30=$BG$47),BE30-BB30,
BG30=$BG$48,(BE30-BB30)*BJ30,
TRUE,""
)</f>
        <v/>
      </c>
      <c r="CZ30" s="166"/>
      <c r="DA30" s="166"/>
      <c r="DB30" s="966" t="str">
        <f t="shared" si="26"/>
        <v/>
      </c>
      <c r="DH30" s="966">
        <f>$AR$34-$AP$34</f>
        <v>0</v>
      </c>
      <c r="DK30" s="966">
        <f t="shared" ca="1" si="27"/>
        <v>0</v>
      </c>
    </row>
    <row r="31" spans="1:126" ht="17.100000000000001" customHeight="1" thickTop="1" x14ac:dyDescent="0.25">
      <c r="A31" s="13"/>
      <c r="B31" s="1098">
        <v>3</v>
      </c>
      <c r="C31" s="1096">
        <v>180</v>
      </c>
      <c r="D31" s="1096">
        <v>180</v>
      </c>
      <c r="E31" s="1096">
        <v>180</v>
      </c>
      <c r="F31" s="1096">
        <v>180</v>
      </c>
      <c r="G31" s="1096">
        <v>180</v>
      </c>
      <c r="H31" s="1096">
        <v>180</v>
      </c>
      <c r="I31" s="1096">
        <v>180</v>
      </c>
      <c r="J31" s="1096">
        <v>180</v>
      </c>
      <c r="K31" s="1096">
        <v>180</v>
      </c>
      <c r="L31" s="1099" t="s">
        <v>176</v>
      </c>
      <c r="M31" s="3"/>
      <c r="N31" s="1189"/>
      <c r="O31" s="2654" t="str">
        <f>ACTIVITIES!$G$34</f>
        <v>SKLL</v>
      </c>
      <c r="P31" s="2654"/>
      <c r="Q31" s="1190" t="s">
        <v>146</v>
      </c>
      <c r="R31" s="2654">
        <f>_xlfn.IFS(
W31=$BG$43,data!C89,
W31=$BG$44,data!D89,
W31=$BG$45,data!E89,
W31=$BG$46,data!I89,
W31=$BG$47,data!G89,
W31=$BG$48,data!H89,
TRUE, 0)</f>
        <v>0</v>
      </c>
      <c r="S31" s="2654"/>
      <c r="T31" s="1213" t="s">
        <v>188</v>
      </c>
      <c r="U31" s="2653"/>
      <c r="V31" s="2653"/>
      <c r="W31" s="2653"/>
      <c r="X31" s="2653"/>
      <c r="Y31" s="2653"/>
      <c r="Z31" s="1078"/>
      <c r="AA31" s="1214" t="str">
        <f t="shared" si="17"/>
        <v xml:space="preserve"> </v>
      </c>
      <c r="AB31" s="1193" t="s">
        <v>190</v>
      </c>
      <c r="AC31" s="1068"/>
      <c r="AD31" s="1194">
        <f t="shared" si="22"/>
        <v>0</v>
      </c>
      <c r="AE31" s="3"/>
      <c r="AF31" s="2778" t="s">
        <v>142</v>
      </c>
      <c r="AG31" s="2779"/>
      <c r="AH31" s="2806"/>
      <c r="AI31" s="2806"/>
      <c r="AJ31" s="2806"/>
      <c r="AK31" s="2806"/>
      <c r="AL31" s="2806"/>
      <c r="AM31" s="2806"/>
      <c r="AN31" s="2806"/>
      <c r="AO31" s="2806"/>
      <c r="AP31" s="2806"/>
      <c r="AQ31" s="2806"/>
      <c r="AR31" s="2806"/>
      <c r="AS31" s="1195" t="s">
        <v>190</v>
      </c>
      <c r="AT31" s="1069"/>
      <c r="AU31" s="2643">
        <f>IF(AND(AR32&gt;0,AP32&gt;=AR32),1,0)</f>
        <v>0</v>
      </c>
      <c r="AV31" s="2644"/>
      <c r="AW31" s="3"/>
      <c r="AX31" s="1189"/>
      <c r="AY31" s="2654" t="str">
        <f>ACTIVITIES!$BU$34</f>
        <v>SKLL</v>
      </c>
      <c r="AZ31" s="2654"/>
      <c r="BA31" s="1190" t="s">
        <v>146</v>
      </c>
      <c r="BB31" s="2654">
        <f>_xlfn.IFS(
BG31=$BG$43,data!C99,
BG31=$BG$44,data!D99,
BG31=$BG$45,data!E99,
BG31=$BG$46,data!I99,
BG31=$BG$47,data!G99,
BG31=$BG$48,data!H99,
TRUE, 0)</f>
        <v>0</v>
      </c>
      <c r="BC31" s="2654"/>
      <c r="BD31" s="1213" t="s">
        <v>188</v>
      </c>
      <c r="BE31" s="2653"/>
      <c r="BF31" s="2653"/>
      <c r="BG31" s="2653"/>
      <c r="BH31" s="2653"/>
      <c r="BI31" s="2653"/>
      <c r="BJ31" s="1078"/>
      <c r="BK31" s="1214" t="str">
        <f t="shared" si="18"/>
        <v xml:space="preserve"> </v>
      </c>
      <c r="BL31" s="1193" t="s">
        <v>190</v>
      </c>
      <c r="BM31" s="1068"/>
      <c r="BN31" s="1194">
        <f t="shared" si="23"/>
        <v>0</v>
      </c>
      <c r="BO31" s="3"/>
      <c r="BP31" s="1099" t="s">
        <v>176</v>
      </c>
      <c r="BQ31" s="1096">
        <v>180</v>
      </c>
      <c r="BR31" s="1096">
        <v>180</v>
      </c>
      <c r="BS31" s="1096">
        <v>180</v>
      </c>
      <c r="BT31" s="1096">
        <v>180</v>
      </c>
      <c r="BU31" s="1096">
        <v>180</v>
      </c>
      <c r="BV31" s="1096">
        <v>180</v>
      </c>
      <c r="BW31" s="1096">
        <v>180</v>
      </c>
      <c r="BX31" s="1096">
        <v>180</v>
      </c>
      <c r="BY31" s="1096">
        <v>180</v>
      </c>
      <c r="BZ31" s="1098">
        <v>3</v>
      </c>
      <c r="CA31" s="3"/>
      <c r="CC31" s="94">
        <f t="shared" si="19"/>
        <v>0</v>
      </c>
      <c r="CE31" s="94">
        <f t="shared" si="20"/>
        <v>0</v>
      </c>
      <c r="CF31" s="94"/>
      <c r="CJ31" s="956" t="str">
        <f t="shared" si="24"/>
        <v xml:space="preserve">SKLL </v>
      </c>
      <c r="CK31" s="1198">
        <v>300</v>
      </c>
      <c r="CN31" s="966" t="str">
        <f ca="1">_xlfn.IFS(
AND(R31&lt;U31,PLANS!$A$1=32),32,
W31=$V$43,ROUND((U31-R31)/CK31,0),
OR(W31=$V$44,W31=$V$45,W31=$V$46,W31=$V$47),U31-R31,
W31=$V$48,(U31-R31)*Z31,
TRUE,""
)</f>
        <v/>
      </c>
      <c r="CQ31" s="966" t="str">
        <f t="shared" si="21"/>
        <v/>
      </c>
      <c r="CU31" s="956" t="str">
        <f t="shared" si="25"/>
        <v xml:space="preserve">SKLL </v>
      </c>
      <c r="CV31" s="1198">
        <v>300</v>
      </c>
      <c r="CW31" s="94"/>
      <c r="CX31" s="94"/>
      <c r="CY31" s="966" t="str">
        <f ca="1">_xlfn.IFS(
AND(BB31&lt;BE31,PLANS!$A$1=32),32,
BG31=$BG$43,ROUND((BE31-BB31)/CV31,0),
OR(BG31=$BG$44,BG31=$BG$45,BG31=$BG$46,BG31=$BG$47),BE31-BB31,
BG31=$BG$48,(BE31-BB31)*BJ31,
TRUE,""
)</f>
        <v/>
      </c>
      <c r="CZ31" s="166"/>
      <c r="DA31" s="166"/>
      <c r="DB31" s="966" t="str">
        <f t="shared" si="26"/>
        <v/>
      </c>
      <c r="DH31" s="966">
        <f>$AR$36-$AP$36</f>
        <v>0</v>
      </c>
      <c r="DK31" s="966">
        <f t="shared" ca="1" si="27"/>
        <v>0</v>
      </c>
    </row>
    <row r="32" spans="1:126" ht="17.100000000000001" customHeight="1" thickBot="1" x14ac:dyDescent="0.3">
      <c r="A32" s="13"/>
      <c r="B32" s="1098">
        <v>2</v>
      </c>
      <c r="C32" s="1096">
        <v>120</v>
      </c>
      <c r="D32" s="1096">
        <v>120</v>
      </c>
      <c r="E32" s="1096">
        <v>120</v>
      </c>
      <c r="F32" s="1096">
        <v>120</v>
      </c>
      <c r="G32" s="1096">
        <v>120</v>
      </c>
      <c r="H32" s="1096">
        <v>120</v>
      </c>
      <c r="I32" s="1096">
        <v>120</v>
      </c>
      <c r="J32" s="1096">
        <v>120</v>
      </c>
      <c r="K32" s="1096">
        <v>120</v>
      </c>
      <c r="L32" s="1099" t="s">
        <v>176</v>
      </c>
      <c r="M32" s="3"/>
      <c r="N32" s="1189"/>
      <c r="O32" s="2844" t="str">
        <f>ACTIVITIES!$H$34</f>
        <v>SKLL</v>
      </c>
      <c r="P32" s="2844"/>
      <c r="Q32" s="1190" t="s">
        <v>146</v>
      </c>
      <c r="R32" s="2844">
        <f>_xlfn.IFS(
W32=$BG$43,data!C90,
W32=$BG$44,data!D90,
W32=$BG$45,data!E90,
W32=$BG$46,data!I90,
W32=$BG$47,data!G90,
W32=$BG$48,data!H90,
TRUE, 0)</f>
        <v>0</v>
      </c>
      <c r="S32" s="2844"/>
      <c r="T32" s="1211" t="s">
        <v>188</v>
      </c>
      <c r="U32" s="2845"/>
      <c r="V32" s="2845"/>
      <c r="W32" s="2845"/>
      <c r="X32" s="2845"/>
      <c r="Y32" s="2845"/>
      <c r="Z32" s="1077"/>
      <c r="AA32" s="1212" t="str">
        <f t="shared" si="17"/>
        <v xml:space="preserve"> </v>
      </c>
      <c r="AB32" s="1193" t="s">
        <v>190</v>
      </c>
      <c r="AC32" s="1068"/>
      <c r="AD32" s="1194">
        <f t="shared" si="22"/>
        <v>0</v>
      </c>
      <c r="AE32" s="3"/>
      <c r="AF32" s="2780"/>
      <c r="AG32" s="2781"/>
      <c r="AH32" s="2807"/>
      <c r="AI32" s="2807"/>
      <c r="AJ32" s="2807"/>
      <c r="AK32" s="2807"/>
      <c r="AL32" s="2807"/>
      <c r="AM32" s="2807"/>
      <c r="AN32" s="2807"/>
      <c r="AO32" s="2807"/>
      <c r="AP32" s="1201">
        <f>MAX(ACTIVITIES!$AN$50:$AN$80)</f>
        <v>0</v>
      </c>
      <c r="AQ32" s="1202" t="s">
        <v>188</v>
      </c>
      <c r="AR32" s="1072"/>
      <c r="AS32" s="2647" t="s">
        <v>165</v>
      </c>
      <c r="AT32" s="2647"/>
      <c r="AU32" s="2645"/>
      <c r="AV32" s="2646"/>
      <c r="AW32" s="3"/>
      <c r="AX32" s="1189"/>
      <c r="AY32" s="2657" t="str">
        <f>ACTIVITIES!$BV$34</f>
        <v>SKLL</v>
      </c>
      <c r="AZ32" s="2657"/>
      <c r="BA32" s="1190" t="s">
        <v>146</v>
      </c>
      <c r="BB32" s="2657">
        <f>_xlfn.IFS(
BG32=$BG$43,data!C100,
BG32=$BG$44,data!D100,
BG32=$BG$45,data!E100,
BG32=$BG$46,data!I100,
BG32=$BG$47,data!G100,
BG32=$BG$48,data!H100,
TRUE, 0)</f>
        <v>0</v>
      </c>
      <c r="BC32" s="2657"/>
      <c r="BD32" s="1209" t="s">
        <v>188</v>
      </c>
      <c r="BE32" s="2659"/>
      <c r="BF32" s="2659"/>
      <c r="BG32" s="2659"/>
      <c r="BH32" s="2659"/>
      <c r="BI32" s="2659"/>
      <c r="BJ32" s="1076"/>
      <c r="BK32" s="1210" t="str">
        <f t="shared" si="18"/>
        <v xml:space="preserve"> </v>
      </c>
      <c r="BL32" s="1193" t="s">
        <v>190</v>
      </c>
      <c r="BM32" s="1068"/>
      <c r="BN32" s="1194">
        <f t="shared" si="23"/>
        <v>0</v>
      </c>
      <c r="BO32" s="3"/>
      <c r="BP32" s="1099" t="s">
        <v>176</v>
      </c>
      <c r="BQ32" s="1096">
        <v>120</v>
      </c>
      <c r="BR32" s="1096">
        <v>120</v>
      </c>
      <c r="BS32" s="1096">
        <v>120</v>
      </c>
      <c r="BT32" s="1096">
        <v>120</v>
      </c>
      <c r="BU32" s="1096">
        <v>120</v>
      </c>
      <c r="BV32" s="1096">
        <v>120</v>
      </c>
      <c r="BW32" s="1096">
        <v>120</v>
      </c>
      <c r="BX32" s="1096">
        <v>120</v>
      </c>
      <c r="BY32" s="1096">
        <v>120</v>
      </c>
      <c r="BZ32" s="1098">
        <v>2</v>
      </c>
      <c r="CA32" s="3"/>
      <c r="CC32" s="94">
        <f t="shared" si="19"/>
        <v>0</v>
      </c>
      <c r="CE32" s="94">
        <f t="shared" si="20"/>
        <v>0</v>
      </c>
      <c r="CF32" s="94"/>
      <c r="CJ32" s="956" t="str">
        <f t="shared" si="24"/>
        <v xml:space="preserve">SKLL </v>
      </c>
      <c r="CK32" s="1198">
        <v>300</v>
      </c>
      <c r="CN32" s="966" t="str">
        <f ca="1">_xlfn.IFS(
AND(R32&lt;U32,PLANS!$A$1=32),32,
W32=$V$43,ROUND((U32-R32)/CK32,0),
OR(W32=$V$44,W32=$V$45,W32=$V$46,W32=$V$47),U32-R32,
W32=$V$48,(U32-R32)*Z32,
TRUE,""
)</f>
        <v/>
      </c>
      <c r="CQ32" s="966" t="str">
        <f t="shared" si="21"/>
        <v/>
      </c>
      <c r="CU32" s="956" t="str">
        <f t="shared" si="25"/>
        <v xml:space="preserve">SKLL </v>
      </c>
      <c r="CV32" s="1198">
        <v>600</v>
      </c>
      <c r="CW32" s="94"/>
      <c r="CX32" s="94"/>
      <c r="CY32" s="966" t="str">
        <f ca="1">_xlfn.IFS(
AND(BB32&lt;BE32,PLANS!$A$1=32),32,
BG32=$BG$43,ROUND((BE32-BB32)/CV32,0),
OR(BG32=$BG$44,BG32=$BG$45,BG32=$BG$46,BG32=$BG$47),BE32-BB32,
BG32=$BG$48,(BE32-BB32)*BJ32,
TRUE,""
)</f>
        <v/>
      </c>
      <c r="CZ32" s="166"/>
      <c r="DA32" s="166"/>
      <c r="DB32" s="966" t="str">
        <f t="shared" si="26"/>
        <v/>
      </c>
    </row>
    <row r="33" spans="1:106" ht="17.100000000000001" customHeight="1" thickTop="1" x14ac:dyDescent="0.25">
      <c r="A33" s="13"/>
      <c r="B33" s="1098">
        <v>1</v>
      </c>
      <c r="C33" s="1096">
        <v>60</v>
      </c>
      <c r="D33" s="1096">
        <v>60</v>
      </c>
      <c r="E33" s="1096">
        <v>60</v>
      </c>
      <c r="F33" s="1096">
        <v>60</v>
      </c>
      <c r="G33" s="1096">
        <v>60</v>
      </c>
      <c r="H33" s="1096">
        <v>60</v>
      </c>
      <c r="I33" s="1096">
        <v>60</v>
      </c>
      <c r="J33" s="1096">
        <v>60</v>
      </c>
      <c r="K33" s="1096">
        <v>60</v>
      </c>
      <c r="L33" s="1099" t="s">
        <v>176</v>
      </c>
      <c r="M33" s="3"/>
      <c r="N33" s="1189"/>
      <c r="O33" s="2754" t="str">
        <f>ACTIVITIES!$I$34</f>
        <v>SKLL</v>
      </c>
      <c r="P33" s="2754"/>
      <c r="Q33" s="1190" t="s">
        <v>146</v>
      </c>
      <c r="R33" s="2754">
        <f>_xlfn.IFS(
W33=$BG$43,data!C91,
W33=$BG$44,data!D91,
W33=$BG$45,data!E91,
W33=$BG$46,data!I91,
W33=$BG$47,data!G91,
W33=$BG$48,data!H91,
TRUE, 0)</f>
        <v>0</v>
      </c>
      <c r="S33" s="2754"/>
      <c r="T33" s="1207" t="s">
        <v>188</v>
      </c>
      <c r="U33" s="2752"/>
      <c r="V33" s="2752"/>
      <c r="W33" s="2752"/>
      <c r="X33" s="2752"/>
      <c r="Y33" s="2752"/>
      <c r="Z33" s="1075"/>
      <c r="AA33" s="1208" t="str">
        <f t="shared" si="17"/>
        <v xml:space="preserve"> </v>
      </c>
      <c r="AB33" s="1193" t="s">
        <v>190</v>
      </c>
      <c r="AC33" s="1068"/>
      <c r="AD33" s="1194">
        <f t="shared" si="22"/>
        <v>0</v>
      </c>
      <c r="AE33" s="3"/>
      <c r="AF33" s="2778" t="s">
        <v>142</v>
      </c>
      <c r="AG33" s="2779"/>
      <c r="AH33" s="2806"/>
      <c r="AI33" s="2806"/>
      <c r="AJ33" s="2806"/>
      <c r="AK33" s="2806"/>
      <c r="AL33" s="2806"/>
      <c r="AM33" s="2806"/>
      <c r="AN33" s="2806"/>
      <c r="AO33" s="2806"/>
      <c r="AP33" s="2806"/>
      <c r="AQ33" s="2806"/>
      <c r="AR33" s="2806"/>
      <c r="AS33" s="1195" t="s">
        <v>190</v>
      </c>
      <c r="AT33" s="1069"/>
      <c r="AU33" s="2643">
        <f>IF(AND(AR34&gt;0,AP34&gt;=AR34),1,0)</f>
        <v>0</v>
      </c>
      <c r="AV33" s="2644"/>
      <c r="AW33" s="3"/>
      <c r="AX33" s="1189"/>
      <c r="AY33" s="2660" t="str">
        <f>ACTIVITIES!$BW$34</f>
        <v>SKLL</v>
      </c>
      <c r="AZ33" s="2660"/>
      <c r="BA33" s="1190" t="s">
        <v>146</v>
      </c>
      <c r="BB33" s="2660">
        <f>_xlfn.IFS(
BG33=$BG$43,data!C101,
BG33=$BG$44,data!D101,
BG33=$BG$45,data!E101,
BG33=$BG$46,data!I101,
BG33=$BG$47,data!G101,
BG33=$BG$48,data!H101,
TRUE, 0)</f>
        <v>0</v>
      </c>
      <c r="BC33" s="2660"/>
      <c r="BD33" s="1205" t="s">
        <v>188</v>
      </c>
      <c r="BE33" s="2658"/>
      <c r="BF33" s="2658"/>
      <c r="BG33" s="2658"/>
      <c r="BH33" s="2658"/>
      <c r="BI33" s="2658"/>
      <c r="BJ33" s="1074"/>
      <c r="BK33" s="1206" t="str">
        <f t="shared" si="18"/>
        <v xml:space="preserve"> </v>
      </c>
      <c r="BL33" s="1193" t="s">
        <v>190</v>
      </c>
      <c r="BM33" s="1068"/>
      <c r="BN33" s="1194">
        <f t="shared" si="23"/>
        <v>0</v>
      </c>
      <c r="BO33" s="3"/>
      <c r="BP33" s="1099" t="s">
        <v>176</v>
      </c>
      <c r="BQ33" s="1096">
        <v>60</v>
      </c>
      <c r="BR33" s="1096">
        <v>60</v>
      </c>
      <c r="BS33" s="1096">
        <v>60</v>
      </c>
      <c r="BT33" s="1096">
        <v>60</v>
      </c>
      <c r="BU33" s="1096">
        <v>60</v>
      </c>
      <c r="BV33" s="1096">
        <v>60</v>
      </c>
      <c r="BW33" s="1096">
        <v>60</v>
      </c>
      <c r="BX33" s="1096">
        <v>60</v>
      </c>
      <c r="BY33" s="1096">
        <v>60</v>
      </c>
      <c r="BZ33" s="1098">
        <v>1</v>
      </c>
      <c r="CA33" s="3"/>
      <c r="CC33" s="94">
        <f t="shared" si="19"/>
        <v>0</v>
      </c>
      <c r="CE33" s="94">
        <f t="shared" si="20"/>
        <v>0</v>
      </c>
      <c r="CF33" s="94"/>
      <c r="CJ33" s="956" t="str">
        <f t="shared" si="24"/>
        <v xml:space="preserve">SKLL </v>
      </c>
      <c r="CK33" s="1198">
        <v>600</v>
      </c>
      <c r="CN33" s="966" t="str">
        <f ca="1">_xlfn.IFS(
AND(R33&lt;U33,PLANS!$A$1=32),32,
W33=$V$43,ROUND((U33-R33)/CK33,0),
OR(W33=$V$44,W33=$V$45,W33=$V$46,W33=$V$47),U33-R33,
W33=$V$48,(U33-R33)*Z33,
TRUE,""
)</f>
        <v/>
      </c>
      <c r="CQ33" s="966" t="str">
        <f t="shared" si="21"/>
        <v/>
      </c>
      <c r="CU33" s="956" t="str">
        <f t="shared" si="25"/>
        <v xml:space="preserve">SKLL </v>
      </c>
      <c r="CV33" s="1198">
        <v>150</v>
      </c>
      <c r="CW33" s="94"/>
      <c r="CX33" s="94"/>
      <c r="CY33" s="966" t="str">
        <f ca="1">_xlfn.IFS(
AND(BB33&lt;BE33,PLANS!$A$1=32),32,
BG33=$BG$43,ROUND((BE33-BB33)/CV33,0),
OR(BG33=$BG$44,BG33=$BG$45,BG33=$BG$46,BG33=$BG$47),BE33-BB33,
BG33=$BG$48,(BE33-BB33)*BJ33,
TRUE,""
)</f>
        <v/>
      </c>
      <c r="CZ33" s="166"/>
      <c r="DA33" s="166"/>
      <c r="DB33" s="966" t="str">
        <f t="shared" si="26"/>
        <v/>
      </c>
    </row>
    <row r="34" spans="1:106" ht="17.100000000000001" customHeight="1" thickBot="1" x14ac:dyDescent="0.3">
      <c r="A34" s="13"/>
      <c r="B34" s="2839" t="s">
        <v>177</v>
      </c>
      <c r="C34" s="2840" t="str">
        <f>ACTIVITIES!$C$34</f>
        <v>SKLL</v>
      </c>
      <c r="D34" s="2714" t="str">
        <f>ACTIVITIES!$D$34</f>
        <v>SKLL</v>
      </c>
      <c r="E34" s="2711" t="str">
        <f>ACTIVITIES!$E$34</f>
        <v>SKLL</v>
      </c>
      <c r="F34" s="2708" t="str">
        <f>ACTIVITIES!$F$34</f>
        <v>SKLL</v>
      </c>
      <c r="G34" s="2705" t="str">
        <f>ACTIVITIES!$G$34</f>
        <v>SKLL</v>
      </c>
      <c r="H34" s="2702" t="str">
        <f>ACTIVITIES!$H$34</f>
        <v>SKLL</v>
      </c>
      <c r="I34" s="2717" t="str">
        <f>ACTIVITIES!$I$34</f>
        <v>SKLL</v>
      </c>
      <c r="J34" s="2720" t="str">
        <f>ACTIVITIES!$J$34</f>
        <v>SKLL</v>
      </c>
      <c r="K34" s="2841" t="str">
        <f>ACTIVITIES!$K$34</f>
        <v>SKLL</v>
      </c>
      <c r="L34" s="2839" t="s">
        <v>193</v>
      </c>
      <c r="M34" s="3"/>
      <c r="N34" s="1189"/>
      <c r="O34" s="2755" t="str">
        <f>ACTIVITIES!$J$34</f>
        <v>SKLL</v>
      </c>
      <c r="P34" s="2755"/>
      <c r="Q34" s="1190" t="s">
        <v>146</v>
      </c>
      <c r="R34" s="2755">
        <f>_xlfn.IFS(
W34=$BG$43,data!C92,
W34=$BG$44,data!D92,
W34=$BG$45,data!E92,
W34=$BG$46,data!I92,
W34=$BG$47,data!G92,
W34=$BG$48,data!H92,
TRUE, 0)</f>
        <v>0</v>
      </c>
      <c r="S34" s="2755"/>
      <c r="T34" s="1203" t="s">
        <v>188</v>
      </c>
      <c r="U34" s="2751"/>
      <c r="V34" s="2751"/>
      <c r="W34" s="2751"/>
      <c r="X34" s="2751"/>
      <c r="Y34" s="2751"/>
      <c r="Z34" s="1073"/>
      <c r="AA34" s="1204" t="str">
        <f t="shared" si="17"/>
        <v xml:space="preserve"> </v>
      </c>
      <c r="AB34" s="1193" t="s">
        <v>190</v>
      </c>
      <c r="AC34" s="1068"/>
      <c r="AD34" s="1194">
        <f t="shared" si="22"/>
        <v>0</v>
      </c>
      <c r="AE34" s="3"/>
      <c r="AF34" s="2780"/>
      <c r="AG34" s="2781"/>
      <c r="AH34" s="2807"/>
      <c r="AI34" s="2807"/>
      <c r="AJ34" s="2807"/>
      <c r="AK34" s="2807"/>
      <c r="AL34" s="2807"/>
      <c r="AM34" s="2807"/>
      <c r="AN34" s="2807"/>
      <c r="AO34" s="2807"/>
      <c r="AP34" s="1201">
        <f>MAX(ACTIVITIES!$AU$50:$AU$80)</f>
        <v>0</v>
      </c>
      <c r="AQ34" s="1202" t="s">
        <v>188</v>
      </c>
      <c r="AR34" s="1072"/>
      <c r="AS34" s="2647" t="s">
        <v>165</v>
      </c>
      <c r="AT34" s="2647"/>
      <c r="AU34" s="2645"/>
      <c r="AV34" s="2646"/>
      <c r="AW34" s="3"/>
      <c r="AX34" s="1189"/>
      <c r="AY34" s="2648" t="str">
        <f>ACTIVITIES!$BX$34</f>
        <v>SKLL</v>
      </c>
      <c r="AZ34" s="2648"/>
      <c r="BA34" s="1190" t="s">
        <v>146</v>
      </c>
      <c r="BB34" s="2648">
        <f>_xlfn.IFS(
BG34=$BG$43,data!C102,
BG34=$BG$44,data!D102,
BG34=$BG$45,data!E102,
BG34=$BG$46,data!I102,
BG34=$BG$47,data!G102,
BG34=$BG$48,data!H102,
TRUE, 0)</f>
        <v>0</v>
      </c>
      <c r="BC34" s="2648"/>
      <c r="BD34" s="1199" t="s">
        <v>188</v>
      </c>
      <c r="BE34" s="2661"/>
      <c r="BF34" s="2661"/>
      <c r="BG34" s="2661"/>
      <c r="BH34" s="2661"/>
      <c r="BI34" s="2661"/>
      <c r="BJ34" s="1071"/>
      <c r="BK34" s="1200" t="str">
        <f t="shared" si="18"/>
        <v xml:space="preserve"> </v>
      </c>
      <c r="BL34" s="1193" t="s">
        <v>190</v>
      </c>
      <c r="BM34" s="1068"/>
      <c r="BN34" s="1194">
        <f t="shared" si="23"/>
        <v>0</v>
      </c>
      <c r="BO34" s="3"/>
      <c r="BP34" s="2701" t="s">
        <v>193</v>
      </c>
      <c r="BQ34" s="2649" t="str">
        <f>ACTIVITIES!$BQ$34</f>
        <v>SKLL</v>
      </c>
      <c r="BR34" s="2720" t="str">
        <f>ACTIVITIES!$BR$34</f>
        <v>SKLL</v>
      </c>
      <c r="BS34" s="2717" t="str">
        <f>ACTIVITIES!$BS$34</f>
        <v>SKLL</v>
      </c>
      <c r="BT34" s="2702" t="str">
        <f>ACTIVITIES!$BT$34</f>
        <v>SKLL</v>
      </c>
      <c r="BU34" s="2705" t="str">
        <f>ACTIVITIES!$BU$34</f>
        <v>SKLL</v>
      </c>
      <c r="BV34" s="2708" t="str">
        <f>ACTIVITIES!$BV$34</f>
        <v>SKLL</v>
      </c>
      <c r="BW34" s="2711" t="str">
        <f>ACTIVITIES!$BW$34</f>
        <v>SKLL</v>
      </c>
      <c r="BX34" s="2714" t="str">
        <f>ACTIVITIES!$BX$34</f>
        <v>SKLL</v>
      </c>
      <c r="BY34" s="2723" t="str">
        <f>ACTIVITIES!$BY$34</f>
        <v>SKLL</v>
      </c>
      <c r="BZ34" s="2701" t="s">
        <v>177</v>
      </c>
      <c r="CA34" s="3"/>
      <c r="CC34" s="94">
        <f t="shared" si="19"/>
        <v>0</v>
      </c>
      <c r="CE34" s="94">
        <f t="shared" si="20"/>
        <v>0</v>
      </c>
      <c r="CF34" s="94"/>
      <c r="CJ34" s="956" t="str">
        <f t="shared" si="24"/>
        <v xml:space="preserve">SKLL </v>
      </c>
      <c r="CK34" s="1198">
        <v>300</v>
      </c>
      <c r="CN34" s="966" t="str">
        <f ca="1">_xlfn.IFS(
AND(R34&lt;U34,PLANS!$A$1=32),32,
W34=$V$43,ROUND((U34-R34)/CK34,0),
OR(W34=$V$44,W34=$V$45,W34=$V$46,W34=$V$47),U34-R34,
W34=$V$48,(U34-R34)*Z34,
TRUE,""
)</f>
        <v/>
      </c>
      <c r="CQ34" s="966" t="str">
        <f t="shared" si="21"/>
        <v/>
      </c>
      <c r="CU34" s="956" t="str">
        <f t="shared" si="25"/>
        <v xml:space="preserve">SKLL </v>
      </c>
      <c r="CV34" s="1198">
        <v>120</v>
      </c>
      <c r="CW34" s="94"/>
      <c r="CX34" s="94"/>
      <c r="CY34" s="966" t="str">
        <f ca="1">_xlfn.IFS(
AND(BB34&lt;BE34,PLANS!$A$1=32),32,
BG34=$BG$43,ROUND((BE34-BB34)/CV34,0),
OR(BG34=$BG$44,BG34=$BG$45,BG34=$BG$46,BG34=$BG$47),BE34-BB34,
BG34=$BG$48,(BE34-BB34)*BJ34,
TRUE,""
)</f>
        <v/>
      </c>
      <c r="CZ34" s="166"/>
      <c r="DA34" s="166"/>
      <c r="DB34" s="966" t="str">
        <f t="shared" si="26"/>
        <v/>
      </c>
    </row>
    <row r="35" spans="1:106" ht="17.100000000000001" customHeight="1" thickTop="1" x14ac:dyDescent="0.25">
      <c r="A35" s="13"/>
      <c r="B35" s="2839"/>
      <c r="C35" s="2840"/>
      <c r="D35" s="2715"/>
      <c r="E35" s="2712"/>
      <c r="F35" s="2709"/>
      <c r="G35" s="2706"/>
      <c r="H35" s="2703"/>
      <c r="I35" s="2718"/>
      <c r="J35" s="2721"/>
      <c r="K35" s="2842"/>
      <c r="L35" s="2839"/>
      <c r="M35" s="3"/>
      <c r="N35" s="1189"/>
      <c r="O35" s="2753" t="str">
        <f>ACTIVITIES!$K$34</f>
        <v>SKLL</v>
      </c>
      <c r="P35" s="2753"/>
      <c r="Q35" s="1190" t="s">
        <v>146</v>
      </c>
      <c r="R35" s="2753">
        <f>_xlfn.IFS(
W35=$BG$43,data!C93,
W35=$BG$44,data!D93,
W35=$BG$45,data!E93,
W35=$BG$46,data!I93,
W35=$BG$47,data!G93,
W35=$BG$48,data!H93,
TRUE, 0)</f>
        <v>0</v>
      </c>
      <c r="S35" s="2753"/>
      <c r="T35" s="1196" t="s">
        <v>188</v>
      </c>
      <c r="U35" s="2750"/>
      <c r="V35" s="2750"/>
      <c r="W35" s="2750"/>
      <c r="X35" s="2750"/>
      <c r="Y35" s="2750"/>
      <c r="Z35" s="1070"/>
      <c r="AA35" s="1197" t="str">
        <f t="shared" si="17"/>
        <v xml:space="preserve"> </v>
      </c>
      <c r="AB35" s="1193" t="s">
        <v>190</v>
      </c>
      <c r="AC35" s="1068"/>
      <c r="AD35" s="1194">
        <f t="shared" si="22"/>
        <v>0</v>
      </c>
      <c r="AE35" s="3"/>
      <c r="AF35" s="2778" t="s">
        <v>142</v>
      </c>
      <c r="AG35" s="2779"/>
      <c r="AH35" s="2806"/>
      <c r="AI35" s="2806"/>
      <c r="AJ35" s="2806"/>
      <c r="AK35" s="2806"/>
      <c r="AL35" s="2806"/>
      <c r="AM35" s="2806"/>
      <c r="AN35" s="2806"/>
      <c r="AO35" s="2806"/>
      <c r="AP35" s="2806"/>
      <c r="AQ35" s="2806"/>
      <c r="AR35" s="2806"/>
      <c r="AS35" s="1195" t="s">
        <v>190</v>
      </c>
      <c r="AT35" s="1069"/>
      <c r="AU35" s="2643">
        <f>IF(AND(AR36&gt;0,AP36&gt;=AR36),1,0)</f>
        <v>0</v>
      </c>
      <c r="AV35" s="2644"/>
      <c r="AW35" s="3"/>
      <c r="AX35" s="1189"/>
      <c r="AY35" s="2655" t="str">
        <f>ACTIVITIES!$BY$34</f>
        <v>SKLL</v>
      </c>
      <c r="AZ35" s="2655"/>
      <c r="BA35" s="1190" t="s">
        <v>146</v>
      </c>
      <c r="BB35" s="2655">
        <f>_xlfn.IFS(
BG35=$BG$43,data!C103,
BG35=$BG$44,data!D103,
BG35=$BG$45,data!E103,
BG35=$BG$46,data!I103,
BG35=$BG$47,data!G103,
BG35=$BG$48,data!H103,
TRUE, 0)</f>
        <v>0</v>
      </c>
      <c r="BC35" s="2655"/>
      <c r="BD35" s="1191" t="s">
        <v>188</v>
      </c>
      <c r="BE35" s="2656"/>
      <c r="BF35" s="2656"/>
      <c r="BG35" s="2656"/>
      <c r="BH35" s="2656"/>
      <c r="BI35" s="2656"/>
      <c r="BJ35" s="1067"/>
      <c r="BK35" s="1192" t="str">
        <f t="shared" si="18"/>
        <v xml:space="preserve"> </v>
      </c>
      <c r="BL35" s="1193" t="s">
        <v>190</v>
      </c>
      <c r="BM35" s="1068"/>
      <c r="BN35" s="1194">
        <f t="shared" si="23"/>
        <v>0</v>
      </c>
      <c r="BO35" s="3"/>
      <c r="BP35" s="2701"/>
      <c r="BQ35" s="2649"/>
      <c r="BR35" s="2721"/>
      <c r="BS35" s="2718"/>
      <c r="BT35" s="2703"/>
      <c r="BU35" s="2706"/>
      <c r="BV35" s="2709"/>
      <c r="BW35" s="2712"/>
      <c r="BX35" s="2715"/>
      <c r="BY35" s="2724"/>
      <c r="BZ35" s="2701"/>
      <c r="CA35" s="3"/>
      <c r="CC35" s="94">
        <f t="shared" si="19"/>
        <v>0</v>
      </c>
      <c r="CE35" s="94">
        <f t="shared" si="20"/>
        <v>0</v>
      </c>
      <c r="CF35" s="94"/>
      <c r="CJ35" s="956" t="str">
        <f t="shared" si="24"/>
        <v xml:space="preserve">SKLL </v>
      </c>
      <c r="CK35" s="1198">
        <v>300</v>
      </c>
      <c r="CN35" s="966" t="str">
        <f ca="1">_xlfn.IFS(
AND(R35&lt;U35,PLANS!$A$1=32),32,
W35=$V$43,ROUND((U35-R35)/CK35,0),
OR(W35=$V$44,W35=$V$45,W35=$V$46,W35=$V$47),U35-R35,
W35=$V$48,(U35-R35)*Z35,
TRUE,""
)</f>
        <v/>
      </c>
      <c r="CQ35" s="966" t="str">
        <f>IF(ISBLANK(W35),"",IF(CN35&lt;=$CC$9,0,1))</f>
        <v/>
      </c>
      <c r="CU35" s="956" t="str">
        <f t="shared" si="25"/>
        <v xml:space="preserve">SKLL </v>
      </c>
      <c r="CV35" s="1198">
        <v>120</v>
      </c>
      <c r="CW35" s="94"/>
      <c r="CX35" s="94"/>
      <c r="CY35" s="966" t="str">
        <f ca="1">_xlfn.IFS(
AND(BB35&lt;BE35,PLANS!$A$1=32),32,
BG35=$BG$43,ROUND((BE35-BB35)/CV35,0),
OR(BG35=$BG$44,BG35=$BG$45,BG35=$BG$46,BG35=$BG$47),BE35-BB35,
BG35=$BG$48,(BE35-BB35)*BJ35,
TRUE,""
)</f>
        <v/>
      </c>
      <c r="CZ35" s="166"/>
      <c r="DA35" s="166"/>
      <c r="DB35" s="966" t="str">
        <f t="shared" si="26"/>
        <v/>
      </c>
    </row>
    <row r="36" spans="1:106" ht="17.100000000000001" customHeight="1" thickBot="1" x14ac:dyDescent="0.2">
      <c r="A36" s="13"/>
      <c r="B36" s="2839"/>
      <c r="C36" s="2840"/>
      <c r="D36" s="2716"/>
      <c r="E36" s="2713"/>
      <c r="F36" s="2710"/>
      <c r="G36" s="2707"/>
      <c r="H36" s="2704"/>
      <c r="I36" s="2719"/>
      <c r="J36" s="2722"/>
      <c r="K36" s="2843"/>
      <c r="L36" s="2839"/>
      <c r="M36" s="3"/>
      <c r="N36" s="1215"/>
      <c r="O36" s="1216"/>
      <c r="P36" s="1217"/>
      <c r="Q36" s="1218"/>
      <c r="R36" s="1216"/>
      <c r="S36" s="1216"/>
      <c r="T36" s="1216"/>
      <c r="U36" s="1216"/>
      <c r="V36" s="1216"/>
      <c r="W36" s="1216"/>
      <c r="X36" s="1216"/>
      <c r="Y36" s="1216"/>
      <c r="Z36" s="1216"/>
      <c r="AA36" s="1216"/>
      <c r="AB36" s="1216"/>
      <c r="AC36" s="1216"/>
      <c r="AD36" s="1219"/>
      <c r="AE36" s="3"/>
      <c r="AF36" s="2780"/>
      <c r="AG36" s="2781"/>
      <c r="AH36" s="2807"/>
      <c r="AI36" s="2807"/>
      <c r="AJ36" s="2807"/>
      <c r="AK36" s="2807"/>
      <c r="AL36" s="2807"/>
      <c r="AM36" s="2807"/>
      <c r="AN36" s="2807"/>
      <c r="AO36" s="2807"/>
      <c r="AP36" s="1201">
        <f>MAX(ACTIVITIES!$BB$50:$BB$80)</f>
        <v>0</v>
      </c>
      <c r="AQ36" s="1202" t="s">
        <v>188</v>
      </c>
      <c r="AR36" s="1072"/>
      <c r="AS36" s="2647" t="s">
        <v>165</v>
      </c>
      <c r="AT36" s="2647"/>
      <c r="AU36" s="2645"/>
      <c r="AV36" s="2646"/>
      <c r="AW36" s="3"/>
      <c r="AX36" s="1215"/>
      <c r="AY36" s="1216"/>
      <c r="AZ36" s="1217"/>
      <c r="BA36" s="1218"/>
      <c r="BB36" s="1216"/>
      <c r="BC36" s="1216"/>
      <c r="BD36" s="1216"/>
      <c r="BE36" s="1216"/>
      <c r="BF36" s="1216"/>
      <c r="BG36" s="1216"/>
      <c r="BH36" s="1216"/>
      <c r="BI36" s="1216"/>
      <c r="BJ36" s="1216"/>
      <c r="BK36" s="1216"/>
      <c r="BL36" s="1216"/>
      <c r="BM36" s="1216"/>
      <c r="BN36" s="1219"/>
      <c r="BO36" s="3"/>
      <c r="BP36" s="2701"/>
      <c r="BQ36" s="2649"/>
      <c r="BR36" s="2722"/>
      <c r="BS36" s="2719"/>
      <c r="BT36" s="2704"/>
      <c r="BU36" s="2707"/>
      <c r="BV36" s="2710"/>
      <c r="BW36" s="2713"/>
      <c r="BX36" s="2716"/>
      <c r="BY36" s="2725"/>
      <c r="BZ36" s="2701"/>
      <c r="CA36" s="3"/>
    </row>
    <row r="37" spans="1:106" ht="17.100000000000001" customHeight="1" thickTop="1" x14ac:dyDescent="0.15">
      <c r="A37" s="13"/>
      <c r="B37" s="1090"/>
      <c r="C37" s="1220" t="s">
        <v>148</v>
      </c>
      <c r="D37" s="1221" t="s">
        <v>148</v>
      </c>
      <c r="E37" s="1222" t="s">
        <v>148</v>
      </c>
      <c r="F37" s="1223" t="s">
        <v>148</v>
      </c>
      <c r="G37" s="1224" t="s">
        <v>148</v>
      </c>
      <c r="H37" s="1225" t="s">
        <v>148</v>
      </c>
      <c r="I37" s="1226" t="s">
        <v>148</v>
      </c>
      <c r="J37" s="1227" t="s">
        <v>148</v>
      </c>
      <c r="K37" s="1228" t="s">
        <v>148</v>
      </c>
      <c r="L37" s="1090"/>
      <c r="M37" s="3"/>
      <c r="N37" s="605"/>
      <c r="O37" s="605"/>
      <c r="P37" s="605"/>
      <c r="Q37" s="605"/>
      <c r="R37" s="605"/>
      <c r="S37" s="605"/>
      <c r="T37" s="605"/>
      <c r="U37" s="605"/>
      <c r="V37" s="605"/>
      <c r="W37" s="605"/>
      <c r="X37" s="605"/>
      <c r="Y37" s="605"/>
      <c r="Z37" s="605"/>
      <c r="AA37" s="605"/>
      <c r="AB37" s="605"/>
      <c r="AC37" s="605"/>
      <c r="AD37" s="605"/>
      <c r="AE37" s="605"/>
      <c r="AF37" s="605"/>
      <c r="AG37" s="605"/>
      <c r="AH37" s="605"/>
      <c r="AI37" s="605"/>
      <c r="AJ37" s="605"/>
      <c r="AK37" s="605"/>
      <c r="AL37" s="605"/>
      <c r="AM37" s="605"/>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1093"/>
      <c r="BQ37" s="1228" t="s">
        <v>148</v>
      </c>
      <c r="BR37" s="1227" t="s">
        <v>148</v>
      </c>
      <c r="BS37" s="1226" t="s">
        <v>148</v>
      </c>
      <c r="BT37" s="1225" t="s">
        <v>148</v>
      </c>
      <c r="BU37" s="1224" t="s">
        <v>148</v>
      </c>
      <c r="BV37" s="1223" t="s">
        <v>148</v>
      </c>
      <c r="BW37" s="1222" t="s">
        <v>148</v>
      </c>
      <c r="BX37" s="1221" t="s">
        <v>148</v>
      </c>
      <c r="BY37" s="1220" t="s">
        <v>148</v>
      </c>
      <c r="BZ37" s="1093"/>
      <c r="CA37" s="3"/>
    </row>
    <row r="38" spans="1:106" ht="17.100000000000001" customHeight="1" x14ac:dyDescent="0.15">
      <c r="A38" s="13"/>
      <c r="B38" s="3"/>
      <c r="C38" s="3"/>
      <c r="D38" s="3"/>
      <c r="E38" s="3"/>
      <c r="F38" s="3"/>
      <c r="G38" s="118" t="s">
        <v>1</v>
      </c>
      <c r="H38" s="3"/>
      <c r="I38" s="3"/>
      <c r="J38" s="3"/>
      <c r="K38" s="3"/>
      <c r="L38" s="3"/>
      <c r="M38" s="3"/>
      <c r="N38" s="10"/>
      <c r="O38" s="3"/>
      <c r="P38" s="14"/>
      <c r="Q38" s="3"/>
      <c r="R38" s="3"/>
      <c r="S38" s="3"/>
      <c r="T38" s="3"/>
      <c r="U38" s="3"/>
      <c r="V38" s="10"/>
      <c r="W38" s="3"/>
      <c r="X38" s="118"/>
      <c r="Y38" s="10"/>
      <c r="Z38" s="3"/>
      <c r="AA38" s="3"/>
      <c r="AB38" s="3"/>
      <c r="AC38" s="3"/>
      <c r="AD38" s="3"/>
      <c r="AE38" s="3"/>
      <c r="AF38" s="1229"/>
      <c r="AG38" s="1229"/>
      <c r="AH38" s="1229"/>
      <c r="AI38" s="1229"/>
      <c r="AJ38" s="1230"/>
      <c r="AK38" s="1230"/>
      <c r="AL38" s="1230"/>
      <c r="AM38" s="1230"/>
      <c r="AN38" s="118" t="s">
        <v>1</v>
      </c>
      <c r="AO38" s="1230"/>
      <c r="AP38" s="1230"/>
      <c r="AQ38" s="1230"/>
      <c r="AR38" s="1230"/>
      <c r="AS38" s="1231"/>
      <c r="AT38" s="1231"/>
      <c r="AU38" s="1231"/>
      <c r="AV38" s="1231"/>
      <c r="AW38" s="3"/>
      <c r="AX38" s="3"/>
      <c r="AY38" s="3"/>
      <c r="AZ38" s="3"/>
      <c r="BA38" s="3"/>
      <c r="BB38" s="3"/>
      <c r="BC38" s="10"/>
      <c r="BD38" s="10"/>
      <c r="BE38" s="3"/>
      <c r="BF38" s="10"/>
      <c r="BG38" s="3"/>
      <c r="BH38" s="3"/>
      <c r="BI38" s="3"/>
      <c r="BJ38" s="3"/>
      <c r="BK38" s="3"/>
      <c r="BL38" s="3"/>
      <c r="BM38" s="3"/>
      <c r="BN38" s="3"/>
      <c r="BO38" s="3"/>
      <c r="BP38" s="3"/>
      <c r="BQ38" s="3"/>
      <c r="BR38" s="3"/>
      <c r="BS38" s="3"/>
      <c r="BT38" s="3"/>
      <c r="BU38" s="118" t="s">
        <v>1</v>
      </c>
      <c r="BV38" s="3"/>
      <c r="BW38" s="3"/>
      <c r="BX38" s="3"/>
      <c r="BY38" s="3"/>
      <c r="BZ38" s="3"/>
      <c r="CA38" s="3"/>
    </row>
    <row r="39" spans="1:106" ht="17.100000000000001" customHeight="1" x14ac:dyDescent="0.15">
      <c r="G39" s="119" t="s">
        <v>1</v>
      </c>
      <c r="V39" s="15"/>
      <c r="X39" s="119"/>
      <c r="Y39" s="15"/>
      <c r="AN39" s="119" t="s">
        <v>1</v>
      </c>
      <c r="BC39" s="15"/>
      <c r="BD39" s="15"/>
      <c r="BF39" s="15"/>
      <c r="BU39" s="119" t="s">
        <v>1</v>
      </c>
    </row>
    <row r="40" spans="1:106" ht="17.100000000000001" customHeight="1" thickBot="1" x14ac:dyDescent="0.2">
      <c r="G40" s="119" t="s">
        <v>1</v>
      </c>
      <c r="V40" s="15"/>
      <c r="X40" s="119"/>
      <c r="Y40" s="15"/>
      <c r="AN40" s="119" t="s">
        <v>1</v>
      </c>
      <c r="BC40" s="15"/>
      <c r="BD40" s="15"/>
      <c r="BF40" s="15"/>
      <c r="BU40" s="119" t="s">
        <v>1</v>
      </c>
    </row>
    <row r="41" spans="1:106" ht="17.100000000000001" customHeight="1" x14ac:dyDescent="0.25">
      <c r="C41" s="2638" t="s">
        <v>194</v>
      </c>
      <c r="D41" s="2697"/>
      <c r="E41" s="2697"/>
      <c r="F41" s="2697"/>
      <c r="G41" s="2697"/>
      <c r="H41" s="2697"/>
      <c r="I41" s="2697"/>
      <c r="J41" s="2697"/>
      <c r="K41" s="2698"/>
      <c r="N41" s="1232"/>
      <c r="O41" s="1233"/>
      <c r="P41" s="1233"/>
      <c r="Q41" s="1233"/>
      <c r="R41" s="2764" t="s">
        <v>195</v>
      </c>
      <c r="S41" s="2764"/>
      <c r="T41" s="2764"/>
      <c r="U41" s="2764"/>
      <c r="V41" s="2764"/>
      <c r="W41" s="2764"/>
      <c r="X41" s="2764"/>
      <c r="Y41" s="2764"/>
      <c r="Z41" s="1233"/>
      <c r="AA41" s="1233"/>
      <c r="AB41" s="1233"/>
      <c r="AC41" s="1233"/>
      <c r="AD41" s="1234"/>
      <c r="AF41" s="1235"/>
      <c r="AG41" s="1236"/>
      <c r="AH41" s="1236"/>
      <c r="AI41" s="1237"/>
      <c r="AJ41" s="1237"/>
      <c r="AK41" s="1237"/>
      <c r="AL41" s="1237"/>
      <c r="AM41" s="1237"/>
      <c r="AN41" s="1237"/>
      <c r="AO41" s="1237"/>
      <c r="AP41" s="1237"/>
      <c r="AQ41" s="1237"/>
      <c r="AR41" s="1237"/>
      <c r="AS41" s="1237"/>
      <c r="AT41" s="1236"/>
      <c r="AU41" s="1236"/>
      <c r="AV41" s="1238"/>
      <c r="AX41" s="1232"/>
      <c r="AY41" s="1233"/>
      <c r="AZ41" s="1233"/>
      <c r="BA41" s="1233"/>
      <c r="BB41" s="2764" t="s">
        <v>195</v>
      </c>
      <c r="BC41" s="2764"/>
      <c r="BD41" s="2764"/>
      <c r="BE41" s="2764"/>
      <c r="BF41" s="2764"/>
      <c r="BG41" s="2764"/>
      <c r="BH41" s="2764"/>
      <c r="BI41" s="2764"/>
      <c r="BJ41" s="1233"/>
      <c r="BK41" s="1233"/>
      <c r="BL41" s="1233"/>
      <c r="BM41" s="1233"/>
      <c r="BN41" s="1234"/>
      <c r="BQ41" s="2638" t="s">
        <v>194</v>
      </c>
      <c r="BR41" s="2639"/>
      <c r="BS41" s="2639"/>
      <c r="BT41" s="2639"/>
      <c r="BU41" s="2639"/>
      <c r="BV41" s="2639"/>
      <c r="BW41" s="2639"/>
      <c r="BX41" s="2639"/>
      <c r="BY41" s="2639"/>
    </row>
    <row r="42" spans="1:106" ht="17.100000000000001" customHeight="1" x14ac:dyDescent="0.15">
      <c r="C42" s="2650">
        <f ca="1">IF(AND(PLANS!$A$1&gt;1,SUM(ACTIVITIES!C3:C33)&gt;1),AVERAGEIF(ACTIVITIES!C3:C33,"&lt;&gt;0"), 0)</f>
        <v>0</v>
      </c>
      <c r="D42" s="2733">
        <f ca="1">IF(AND(PLANS!$A$1&gt;1,SUM(ACTIVITIES!D3:D33)&gt;1),AVERAGEIF(ACTIVITIES!D3:D33,"&lt;&gt;0"), 0)</f>
        <v>0</v>
      </c>
      <c r="E42" s="2736">
        <f ca="1">IF(AND(PLANS!$A$1&gt;1,SUM(ACTIVITIES!E3:E33)&gt;1),AVERAGEIF(ACTIVITIES!E3:E33,"&lt;&gt;0"), 0)</f>
        <v>0</v>
      </c>
      <c r="F42" s="2730">
        <f ca="1">IF(AND(PLANS!$A$1&gt;1,SUM(ACTIVITIES!F3:F33)&gt;1),AVERAGEIF(ACTIVITIES!F3:F33,"&lt;&gt;0"), 0)</f>
        <v>0</v>
      </c>
      <c r="G42" s="2739">
        <f ca="1">IF(AND(PLANS!$A$1&gt;1,SUM(ACTIVITIES!G3:G33)&gt;1),AVERAGEIF(ACTIVITIES!G3:G33,"&lt;&gt;0"), 0)</f>
        <v>0</v>
      </c>
      <c r="H42" s="2640">
        <f ca="1">IF(AND(PLANS!$A$1&gt;1,SUM(ACTIVITIES!H3:H33)&gt;1),AVERAGEIF(ACTIVITIES!H3:H33,"&lt;&gt;0"), 0)</f>
        <v>0</v>
      </c>
      <c r="I42" s="2742">
        <f ca="1">IF(AND(PLANS!$A$1&gt;1,SUM(ACTIVITIES!I3:I33)&gt;1),AVERAGEIF(ACTIVITIES!I3:I33,"&lt;&gt;0"), 0)</f>
        <v>0</v>
      </c>
      <c r="J42" s="2745">
        <f ca="1">IF(AND(PLANS!$A$1&gt;1,SUM(ACTIVITIES!J3:J33)&gt;1),AVERAGEIF(ACTIVITIES!J3:J33,"&lt;&gt;0"), 0)</f>
        <v>0</v>
      </c>
      <c r="K42" s="2726">
        <f ca="1">IF(AND(PLANS!$A$1&gt;1,SUM(ACTIVITIES!K3:K33)&gt;1),AVERAGEIF(ACTIVITIES!K3:K33,"&lt;&gt;0"), 0)</f>
        <v>0</v>
      </c>
      <c r="N42" s="1239"/>
      <c r="R42" s="2765"/>
      <c r="S42" s="2765"/>
      <c r="T42" s="2765"/>
      <c r="U42" s="2765"/>
      <c r="V42" s="2765"/>
      <c r="W42" s="2765"/>
      <c r="X42" s="2765"/>
      <c r="Y42" s="2765"/>
      <c r="AD42" s="1240"/>
      <c r="AF42" s="1239"/>
      <c r="AI42" s="2766" t="s">
        <v>197</v>
      </c>
      <c r="AJ42" s="2766"/>
      <c r="AK42" s="2766"/>
      <c r="AL42" s="2766"/>
      <c r="AM42" s="2766"/>
      <c r="AN42" s="2766"/>
      <c r="AO42" s="2766"/>
      <c r="AP42" s="2766"/>
      <c r="AQ42" s="2766"/>
      <c r="AR42" s="2766"/>
      <c r="AS42" s="2766"/>
      <c r="AV42" s="1240"/>
      <c r="AX42" s="1239"/>
      <c r="BB42" s="2765"/>
      <c r="BC42" s="2765"/>
      <c r="BD42" s="2765"/>
      <c r="BE42" s="2765"/>
      <c r="BF42" s="2765"/>
      <c r="BG42" s="2765"/>
      <c r="BH42" s="2765"/>
      <c r="BI42" s="2765"/>
      <c r="BN42" s="1240"/>
      <c r="BQ42" s="2726">
        <f ca="1">IF(AND(PLANS!$A$1&gt;1,SUM(ACTIVITIES!BQ3:BQ33)&gt;1),AVERAGEIF(ACTIVITIES!BQ3:BQ33,"&lt;&gt;0"), 0)</f>
        <v>0</v>
      </c>
      <c r="BR42" s="2745">
        <f ca="1">IF(AND(PLANS!$A$1&gt;1,SUM(ACTIVITIES!BR3:BR33)&gt;1),AVERAGEIF(ACTIVITIES!BR3:BR33,"&lt;&gt;0"), 0)</f>
        <v>0</v>
      </c>
      <c r="BS42" s="2742">
        <f ca="1">IF(AND(PLANS!$A$1&gt;1,SUM(ACTIVITIES!BS3:BS33)&gt;1),AVERAGEIF(ACTIVITIES!BS3:BS33,"&lt;&gt;0"), 0)</f>
        <v>0</v>
      </c>
      <c r="BT42" s="2640">
        <f ca="1">IF(AND(PLANS!$A$1&gt;1,SUM(ACTIVITIES!BT3:BT33)&gt;1),AVERAGEIF(ACTIVITIES!BT3:BT33,"&lt;&gt;0"), 0)</f>
        <v>0</v>
      </c>
      <c r="BU42" s="2739">
        <f ca="1">IF(AND(PLANS!$A$1&gt;1,SUM(ACTIVITIES!BU3:BU33)&gt;1),AVERAGEIF(ACTIVITIES!BU3:BU33,"&lt;&gt;0"), 0)</f>
        <v>0</v>
      </c>
      <c r="BV42" s="2730">
        <f ca="1">IF(AND(PLANS!$A$1&gt;1,SUM(ACTIVITIES!BV3:BV33)&gt;1),AVERAGEIF(ACTIVITIES!BV3:BV33,"&lt;&gt;0"), 0)</f>
        <v>0</v>
      </c>
      <c r="BW42" s="2736">
        <f ca="1">IF(AND(PLANS!$A$1&gt;1,SUM(ACTIVITIES!BW3:BW33)&gt;1),AVERAGEIF(ACTIVITIES!BW3:BW33,"&lt;&gt;0"), 0)</f>
        <v>0</v>
      </c>
      <c r="BX42" s="2733">
        <f ca="1">IF(AND(PLANS!$A$1&gt;1,SUM(ACTIVITIES!BX3:BX33)&gt;1),AVERAGEIF(ACTIVITIES!BX3:BX33,"&lt;&gt;0"), 0)</f>
        <v>0</v>
      </c>
      <c r="BY42" s="2650">
        <f ca="1">IF(AND(PLANS!$A$1&gt;1,SUM(ACTIVITIES!BY3:BY33)&gt;1),AVERAGEIF(ACTIVITIES!BY3:BY33,"&lt;&gt;0"), 0)</f>
        <v>0</v>
      </c>
    </row>
    <row r="43" spans="1:106" ht="17.100000000000001" customHeight="1" x14ac:dyDescent="0.25">
      <c r="C43" s="2651"/>
      <c r="D43" s="2734"/>
      <c r="E43" s="2737"/>
      <c r="F43" s="2731"/>
      <c r="G43" s="2740"/>
      <c r="H43" s="2641"/>
      <c r="I43" s="2743"/>
      <c r="J43" s="2746"/>
      <c r="K43" s="2727"/>
      <c r="N43" s="1241"/>
      <c r="O43" s="1242"/>
      <c r="P43" s="1242"/>
      <c r="Q43" s="1242"/>
      <c r="R43" s="1243" t="s">
        <v>167</v>
      </c>
      <c r="S43" s="1244" t="s">
        <v>188</v>
      </c>
      <c r="T43" s="1245" t="s">
        <v>196</v>
      </c>
      <c r="U43" s="1246"/>
      <c r="V43" s="2774" t="str">
        <f>BG43</f>
        <v>total XP</v>
      </c>
      <c r="W43" s="2774"/>
      <c r="X43" s="2774"/>
      <c r="Y43" s="1247"/>
      <c r="Z43" s="1248"/>
      <c r="AA43" s="1249"/>
      <c r="AB43" s="1250"/>
      <c r="AC43" s="1250"/>
      <c r="AD43" s="1251"/>
      <c r="AF43" s="1239"/>
      <c r="AG43" s="1252"/>
      <c r="AH43" s="1252"/>
      <c r="AI43" s="1253"/>
      <c r="AJ43" s="1253"/>
      <c r="AK43" s="1253"/>
      <c r="AL43" s="1253"/>
      <c r="AM43" s="1253"/>
      <c r="AN43" s="1253"/>
      <c r="AO43" s="1253"/>
      <c r="AP43" s="1253"/>
      <c r="AQ43" s="1253"/>
      <c r="AR43" s="1253"/>
      <c r="AS43" s="1253"/>
      <c r="AT43" s="1254"/>
      <c r="AU43" s="1252"/>
      <c r="AV43" s="1240"/>
      <c r="AX43" s="1241"/>
      <c r="AY43" s="1242"/>
      <c r="AZ43" s="1242"/>
      <c r="BA43" s="1242"/>
      <c r="BB43" s="1242"/>
      <c r="BC43" s="1243" t="s">
        <v>167</v>
      </c>
      <c r="BD43" s="1244" t="s">
        <v>188</v>
      </c>
      <c r="BE43" s="1245" t="s">
        <v>196</v>
      </c>
      <c r="BF43" s="1246"/>
      <c r="BG43" s="2774" t="s">
        <v>192</v>
      </c>
      <c r="BH43" s="2774"/>
      <c r="BI43" s="2774"/>
      <c r="BJ43" s="1247"/>
      <c r="BK43" s="1248"/>
      <c r="BL43" s="1249"/>
      <c r="BM43" s="1250"/>
      <c r="BN43" s="1251"/>
      <c r="BQ43" s="2727"/>
      <c r="BR43" s="2746"/>
      <c r="BS43" s="2743"/>
      <c r="BT43" s="2641"/>
      <c r="BU43" s="2740"/>
      <c r="BV43" s="2731"/>
      <c r="BW43" s="2737"/>
      <c r="BX43" s="2734"/>
      <c r="BY43" s="2651"/>
      <c r="CC43" s="168" t="str">
        <f>BG43</f>
        <v>total XP</v>
      </c>
    </row>
    <row r="44" spans="1:106" ht="17.100000000000001" customHeight="1" x14ac:dyDescent="0.25">
      <c r="C44" s="2652"/>
      <c r="D44" s="2735"/>
      <c r="E44" s="2738"/>
      <c r="F44" s="2732"/>
      <c r="G44" s="2741"/>
      <c r="H44" s="2642"/>
      <c r="I44" s="2744"/>
      <c r="J44" s="2747"/>
      <c r="K44" s="2728"/>
      <c r="N44" s="1241"/>
      <c r="O44" s="1242"/>
      <c r="P44" s="1242"/>
      <c r="Q44" s="1242"/>
      <c r="R44" s="1243" t="s">
        <v>167</v>
      </c>
      <c r="S44" s="1244" t="s">
        <v>188</v>
      </c>
      <c r="T44" s="1245" t="s">
        <v>196</v>
      </c>
      <c r="U44" s="1246"/>
      <c r="V44" s="2773" t="str">
        <f t="shared" ref="V44:V48" si="28">BG44</f>
        <v>total days</v>
      </c>
      <c r="W44" s="2773"/>
      <c r="X44" s="2773"/>
      <c r="Y44" s="1247"/>
      <c r="Z44" s="1255"/>
      <c r="AA44" s="1256"/>
      <c r="AB44" s="1257"/>
      <c r="AC44" s="1257"/>
      <c r="AD44" s="1251"/>
      <c r="AF44" s="1239"/>
      <c r="AG44" s="1258"/>
      <c r="AH44" s="1258"/>
      <c r="AI44" s="1259"/>
      <c r="AJ44" s="1260"/>
      <c r="AK44" s="1260"/>
      <c r="AL44" s="1260"/>
      <c r="AM44" s="1259" t="s">
        <v>24</v>
      </c>
      <c r="AN44" s="1261" t="s">
        <v>144</v>
      </c>
      <c r="AO44" s="1260">
        <v>5</v>
      </c>
      <c r="AP44" s="1260"/>
      <c r="AQ44" s="1260"/>
      <c r="AR44" s="1260"/>
      <c r="AS44" s="1259"/>
      <c r="AT44" s="1258"/>
      <c r="AU44" s="1258"/>
      <c r="AV44" s="1240"/>
      <c r="AW44" s="1262"/>
      <c r="AX44" s="1241"/>
      <c r="AY44" s="1242"/>
      <c r="AZ44" s="1242"/>
      <c r="BA44" s="1242"/>
      <c r="BB44" s="1242"/>
      <c r="BC44" s="1243" t="s">
        <v>167</v>
      </c>
      <c r="BD44" s="1244" t="s">
        <v>188</v>
      </c>
      <c r="BE44" s="1245" t="s">
        <v>196</v>
      </c>
      <c r="BF44" s="1246"/>
      <c r="BG44" s="2773" t="s">
        <v>191</v>
      </c>
      <c r="BH44" s="2773"/>
      <c r="BI44" s="2773"/>
      <c r="BJ44" s="1247"/>
      <c r="BK44" s="1255"/>
      <c r="BL44" s="1256"/>
      <c r="BM44" s="1257"/>
      <c r="BN44" s="1251"/>
      <c r="BQ44" s="2728"/>
      <c r="BR44" s="2747"/>
      <c r="BS44" s="2744"/>
      <c r="BT44" s="2642"/>
      <c r="BU44" s="2741"/>
      <c r="BV44" s="2732"/>
      <c r="BW44" s="2738"/>
      <c r="BX44" s="2735"/>
      <c r="BY44" s="2652"/>
      <c r="CC44" s="168" t="str">
        <f t="shared" ref="CC44:CC48" si="29">BG44</f>
        <v>total days</v>
      </c>
    </row>
    <row r="45" spans="1:106" ht="17.100000000000001" customHeight="1" x14ac:dyDescent="0.25">
      <c r="C45" s="2638"/>
      <c r="D45" s="2697"/>
      <c r="E45" s="2697"/>
      <c r="F45" s="2697"/>
      <c r="G45" s="2697"/>
      <c r="H45" s="2697"/>
      <c r="I45" s="2697"/>
      <c r="J45" s="2697"/>
      <c r="K45" s="2698"/>
      <c r="N45" s="1241"/>
      <c r="O45" s="1242"/>
      <c r="P45" s="1242"/>
      <c r="Q45" s="1242"/>
      <c r="R45" s="1243" t="s">
        <v>167</v>
      </c>
      <c r="S45" s="1244" t="s">
        <v>188</v>
      </c>
      <c r="T45" s="1245" t="s">
        <v>196</v>
      </c>
      <c r="U45" s="1246"/>
      <c r="V45" s="2773" t="str">
        <f t="shared" si="28"/>
        <v>day chain</v>
      </c>
      <c r="W45" s="2773"/>
      <c r="X45" s="2773"/>
      <c r="Y45" s="1247"/>
      <c r="Z45" s="1255"/>
      <c r="AA45" s="1256"/>
      <c r="AB45" s="1257"/>
      <c r="AC45" s="1257"/>
      <c r="AD45" s="1251"/>
      <c r="AF45" s="1239"/>
      <c r="AG45" s="1258"/>
      <c r="AH45" s="1258"/>
      <c r="AI45" s="1259"/>
      <c r="AJ45" s="1260"/>
      <c r="AK45" s="1260"/>
      <c r="AL45" s="1260"/>
      <c r="AM45" s="1259" t="s">
        <v>30</v>
      </c>
      <c r="AN45" s="1261" t="s">
        <v>144</v>
      </c>
      <c r="AO45" s="1260">
        <v>10</v>
      </c>
      <c r="AP45" s="1260"/>
      <c r="AQ45" s="1260"/>
      <c r="AR45" s="1260"/>
      <c r="AS45" s="1259"/>
      <c r="AT45" s="1258"/>
      <c r="AU45" s="1258"/>
      <c r="AV45" s="1240"/>
      <c r="AX45" s="1241"/>
      <c r="AY45" s="1242"/>
      <c r="AZ45" s="1242"/>
      <c r="BA45" s="1242"/>
      <c r="BB45" s="1242"/>
      <c r="BC45" s="1243" t="s">
        <v>167</v>
      </c>
      <c r="BD45" s="1244" t="s">
        <v>188</v>
      </c>
      <c r="BE45" s="1245" t="s">
        <v>196</v>
      </c>
      <c r="BF45" s="1246"/>
      <c r="BG45" s="2773" t="s">
        <v>198</v>
      </c>
      <c r="BH45" s="2773"/>
      <c r="BI45" s="2773"/>
      <c r="BJ45" s="1247"/>
      <c r="BK45" s="1255"/>
      <c r="BL45" s="1256"/>
      <c r="BM45" s="1257"/>
      <c r="BN45" s="1251"/>
      <c r="BQ45" s="2638"/>
      <c r="BR45" s="2639"/>
      <c r="BS45" s="2639"/>
      <c r="BT45" s="2639"/>
      <c r="BU45" s="2639"/>
      <c r="BV45" s="2639"/>
      <c r="BW45" s="2639"/>
      <c r="BX45" s="2639"/>
      <c r="BY45" s="2639"/>
      <c r="CC45" s="168" t="str">
        <f t="shared" si="29"/>
        <v>day chain</v>
      </c>
    </row>
    <row r="46" spans="1:106" ht="17.100000000000001" customHeight="1" x14ac:dyDescent="0.25">
      <c r="C46" s="2688">
        <f ca="1">IF(AND(PLANS!$A$1&gt;1,SUM(ACTIVITIES!C3:C33)&gt;1),MAX(ACTIVITIES!C3:C33), 0)</f>
        <v>0</v>
      </c>
      <c r="D46" s="2664">
        <f ca="1">IF(AND(PLANS!$A$1&gt;1,SUM(ACTIVITIES!D3:D33)&gt;1),MAX(ACTIVITIES!D3:D33), 0)</f>
        <v>0</v>
      </c>
      <c r="E46" s="2667">
        <f ca="1">IF(AND(PLANS!$A$1&gt;1,SUM(ACTIVITIES!E3:E33)&gt;1),MAX(ACTIVITIES!E3:E33), 0)</f>
        <v>0</v>
      </c>
      <c r="F46" s="2670">
        <f ca="1">IF(AND(PLANS!$A$1&gt;1,SUM(ACTIVITIES!F3:F33)&gt;1),MAX(ACTIVITIES!F3:F33), 0)</f>
        <v>0</v>
      </c>
      <c r="G46" s="2673">
        <f ca="1">IF(AND(PLANS!$A$1&gt;1,SUM(ACTIVITIES!G3:G33)&gt;1),MAX(ACTIVITIES!G3:G33), 0)</f>
        <v>0</v>
      </c>
      <c r="H46" s="2676">
        <f ca="1">IF(AND(PLANS!$A$1&gt;1,SUM(ACTIVITIES!H3:H33)&gt;1),MAX(ACTIVITIES!H3:H33), 0)</f>
        <v>0</v>
      </c>
      <c r="I46" s="2679">
        <f ca="1">IF(AND(PLANS!$A$1&gt;1,SUM(ACTIVITIES!I3:I33)&gt;1),MAX(ACTIVITIES!I3:I33), 0)</f>
        <v>0</v>
      </c>
      <c r="J46" s="2682">
        <f ca="1">IF(AND(PLANS!$A$1&gt;1,SUM(ACTIVITIES!J3:J33)&gt;1),MAX(ACTIVITIES!J3:J33), 0)</f>
        <v>0</v>
      </c>
      <c r="K46" s="2685">
        <f ca="1">IF(AND(PLANS!$A$1&gt;1,SUM(ACTIVITIES!K3:K33)&gt;1),MAX(ACTIVITIES!K3:K33), 0)</f>
        <v>0</v>
      </c>
      <c r="N46" s="1241"/>
      <c r="O46" s="1242"/>
      <c r="P46" s="1242"/>
      <c r="Q46" s="1242"/>
      <c r="R46" s="1243" t="s">
        <v>167</v>
      </c>
      <c r="S46" s="1244" t="s">
        <v>188</v>
      </c>
      <c r="T46" s="1245" t="s">
        <v>196</v>
      </c>
      <c r="U46" s="1246"/>
      <c r="V46" s="2773" t="str">
        <f t="shared" si="28"/>
        <v>total days of</v>
      </c>
      <c r="W46" s="2773"/>
      <c r="X46" s="2773"/>
      <c r="Y46" s="1247" t="s">
        <v>167</v>
      </c>
      <c r="Z46" s="1263" t="s">
        <v>148</v>
      </c>
      <c r="AA46" s="1264"/>
      <c r="AB46" s="1265"/>
      <c r="AC46" s="1265"/>
      <c r="AD46" s="1251"/>
      <c r="AF46" s="1239"/>
      <c r="AG46" s="1258"/>
      <c r="AH46" s="1258"/>
      <c r="AI46" s="1259"/>
      <c r="AJ46" s="1260"/>
      <c r="AK46" s="1260"/>
      <c r="AL46" s="1260"/>
      <c r="AM46" s="1259" t="s">
        <v>36</v>
      </c>
      <c r="AN46" s="1261" t="s">
        <v>144</v>
      </c>
      <c r="AO46" s="1260">
        <v>15</v>
      </c>
      <c r="AP46" s="1260"/>
      <c r="AQ46" s="1260"/>
      <c r="AR46" s="1260"/>
      <c r="AS46" s="1259"/>
      <c r="AT46" s="1258"/>
      <c r="AU46" s="1258"/>
      <c r="AV46" s="1240"/>
      <c r="AX46" s="1241"/>
      <c r="AY46" s="1242"/>
      <c r="AZ46" s="1242"/>
      <c r="BA46" s="1242"/>
      <c r="BB46" s="1242"/>
      <c r="BC46" s="1243" t="s">
        <v>167</v>
      </c>
      <c r="BD46" s="1244" t="s">
        <v>188</v>
      </c>
      <c r="BE46" s="1245" t="s">
        <v>196</v>
      </c>
      <c r="BF46" s="1246"/>
      <c r="BG46" s="2773" t="s">
        <v>189</v>
      </c>
      <c r="BH46" s="2773"/>
      <c r="BI46" s="2773"/>
      <c r="BJ46" s="1247" t="s">
        <v>167</v>
      </c>
      <c r="BK46" s="1263" t="s">
        <v>148</v>
      </c>
      <c r="BL46" s="1264"/>
      <c r="BM46" s="1265"/>
      <c r="BN46" s="1251"/>
      <c r="BQ46" s="2685">
        <f ca="1">IF(AND(PLANS!$A$1&gt;1,SUM(ACTIVITIES!BQ3:BQ33)&gt;1),MAX(ACTIVITIES!BQ3:BQ33), 0)</f>
        <v>0</v>
      </c>
      <c r="BR46" s="2682">
        <f ca="1">IF(AND(PLANS!$A$1&gt;1,SUM(ACTIVITIES!BR3:BR33)&gt;1),MAX(ACTIVITIES!BR3:BR33), 0)</f>
        <v>0</v>
      </c>
      <c r="BS46" s="2679">
        <f ca="1">IF(AND(PLANS!$A$1&gt;1,SUM(ACTIVITIES!BS3:BS33)&gt;1),MAX(ACTIVITIES!BS3:BS33), 0)</f>
        <v>0</v>
      </c>
      <c r="BT46" s="2676">
        <f ca="1">IF(AND(PLANS!$A$1&gt;1,SUM(ACTIVITIES!BT3:BT33)&gt;1),MAX(ACTIVITIES!BT3:BT33), 0)</f>
        <v>0</v>
      </c>
      <c r="BU46" s="2673">
        <f ca="1">IF(AND(PLANS!$A$1&gt;1,SUM(ACTIVITIES!BU3:BU33)&gt;1),MAX(ACTIVITIES!BU3:BU33), 0)</f>
        <v>0</v>
      </c>
      <c r="BV46" s="2670">
        <f ca="1">IF(AND(PLANS!$A$1&gt;1,SUM(ACTIVITIES!BV3:BV33)&gt;1),MAX(ACTIVITIES!BV3:BV33), 0)</f>
        <v>0</v>
      </c>
      <c r="BW46" s="2667">
        <f ca="1">IF(AND(PLANS!$A$1&gt;1,SUM(ACTIVITIES!BW3:BW33)&gt;1),MAX(ACTIVITIES!BW3:BW33), 0)</f>
        <v>0</v>
      </c>
      <c r="BX46" s="2664">
        <f ca="1">IF(AND(PLANS!$A$1&gt;1,SUM(ACTIVITIES!BX3:BX33)&gt;1),MAX(ACTIVITIES!BX3:BX33), 0)</f>
        <v>0</v>
      </c>
      <c r="BY46" s="2688">
        <f ca="1">IF(AND(PLANS!$A$1&gt;1,SUM(ACTIVITIES!BY3:BY33)&gt;1),MAX(ACTIVITIES!BY3:BY33), 0)</f>
        <v>0</v>
      </c>
      <c r="CC46" s="168" t="str">
        <f t="shared" si="29"/>
        <v>total days of</v>
      </c>
    </row>
    <row r="47" spans="1:106" ht="17.100000000000001" customHeight="1" x14ac:dyDescent="0.25">
      <c r="C47" s="2689"/>
      <c r="D47" s="2665"/>
      <c r="E47" s="2668"/>
      <c r="F47" s="2671"/>
      <c r="G47" s="2674"/>
      <c r="H47" s="2677"/>
      <c r="I47" s="2680"/>
      <c r="J47" s="2683"/>
      <c r="K47" s="2686"/>
      <c r="N47" s="1241"/>
      <c r="O47" s="1242"/>
      <c r="P47" s="1242"/>
      <c r="Q47" s="1242"/>
      <c r="R47" s="1243" t="s">
        <v>167</v>
      </c>
      <c r="S47" s="1244" t="s">
        <v>188</v>
      </c>
      <c r="T47" s="1245" t="s">
        <v>196</v>
      </c>
      <c r="U47" s="1246"/>
      <c r="V47" s="2773" t="str">
        <f t="shared" si="28"/>
        <v xml:space="preserve">day chain of </v>
      </c>
      <c r="W47" s="2773"/>
      <c r="X47" s="2773"/>
      <c r="Y47" s="1247" t="s">
        <v>167</v>
      </c>
      <c r="Z47" s="1255" t="s">
        <v>148</v>
      </c>
      <c r="AA47" s="1256"/>
      <c r="AB47" s="1257"/>
      <c r="AC47" s="1257"/>
      <c r="AD47" s="1251"/>
      <c r="AF47" s="1239"/>
      <c r="AG47" s="1258"/>
      <c r="AH47" s="1258"/>
      <c r="AI47" s="1259"/>
      <c r="AJ47" s="1260"/>
      <c r="AK47" s="1260"/>
      <c r="AL47" s="1260"/>
      <c r="AM47" s="1259" t="s">
        <v>41</v>
      </c>
      <c r="AN47" s="1261" t="s">
        <v>144</v>
      </c>
      <c r="AO47" s="1260">
        <v>20</v>
      </c>
      <c r="AP47" s="1260"/>
      <c r="AQ47" s="1260"/>
      <c r="AR47" s="1260"/>
      <c r="AS47" s="1259"/>
      <c r="AT47" s="1258"/>
      <c r="AU47" s="1258"/>
      <c r="AV47" s="1240"/>
      <c r="AX47" s="1241"/>
      <c r="AY47" s="1242"/>
      <c r="AZ47" s="1242"/>
      <c r="BA47" s="1242"/>
      <c r="BB47" s="1242"/>
      <c r="BC47" s="1243" t="s">
        <v>167</v>
      </c>
      <c r="BD47" s="1244" t="s">
        <v>188</v>
      </c>
      <c r="BE47" s="1245" t="s">
        <v>196</v>
      </c>
      <c r="BF47" s="1246"/>
      <c r="BG47" s="2773" t="s">
        <v>199</v>
      </c>
      <c r="BH47" s="2773"/>
      <c r="BI47" s="2773"/>
      <c r="BJ47" s="1247" t="s">
        <v>167</v>
      </c>
      <c r="BK47" s="1255" t="s">
        <v>148</v>
      </c>
      <c r="BL47" s="1256"/>
      <c r="BM47" s="1257"/>
      <c r="BN47" s="1251"/>
      <c r="BQ47" s="2686"/>
      <c r="BR47" s="2683"/>
      <c r="BS47" s="2680"/>
      <c r="BT47" s="2677"/>
      <c r="BU47" s="2674"/>
      <c r="BV47" s="2671"/>
      <c r="BW47" s="2668"/>
      <c r="BX47" s="2665"/>
      <c r="BY47" s="2689"/>
      <c r="CC47" s="168" t="str">
        <f t="shared" si="29"/>
        <v xml:space="preserve">day chain of </v>
      </c>
    </row>
    <row r="48" spans="1:106" ht="17.100000000000001" customHeight="1" x14ac:dyDescent="0.25">
      <c r="C48" s="2690"/>
      <c r="D48" s="2666"/>
      <c r="E48" s="2669"/>
      <c r="F48" s="2672"/>
      <c r="G48" s="2675"/>
      <c r="H48" s="2678"/>
      <c r="I48" s="2681"/>
      <c r="J48" s="2684"/>
      <c r="K48" s="2687"/>
      <c r="N48" s="1241"/>
      <c r="O48" s="1242"/>
      <c r="P48" s="1242"/>
      <c r="Q48" s="1242"/>
      <c r="R48" s="1243" t="s">
        <v>167</v>
      </c>
      <c r="S48" s="1244" t="s">
        <v>188</v>
      </c>
      <c r="T48" s="1245" t="s">
        <v>196</v>
      </c>
      <c r="U48" s="1246"/>
      <c r="V48" s="2773" t="str">
        <f t="shared" si="28"/>
        <v>chains of</v>
      </c>
      <c r="W48" s="2773"/>
      <c r="X48" s="2773"/>
      <c r="Y48" s="1247" t="s">
        <v>167</v>
      </c>
      <c r="Z48" s="1263" t="str">
        <f>BK48</f>
        <v>days</v>
      </c>
      <c r="AA48" s="1264"/>
      <c r="AB48" s="1265"/>
      <c r="AC48" s="1265"/>
      <c r="AD48" s="1251"/>
      <c r="AF48" s="1239"/>
      <c r="AG48" s="1258"/>
      <c r="AH48" s="1258"/>
      <c r="AI48" s="1259"/>
      <c r="AJ48" s="1260"/>
      <c r="AK48" s="1260"/>
      <c r="AL48" s="1260"/>
      <c r="AM48" s="1259" t="s">
        <v>46</v>
      </c>
      <c r="AN48" s="1261" t="s">
        <v>144</v>
      </c>
      <c r="AO48" s="1260">
        <v>25</v>
      </c>
      <c r="AP48" s="1260"/>
      <c r="AQ48" s="1260"/>
      <c r="AR48" s="1260"/>
      <c r="AS48" s="1259"/>
      <c r="AT48" s="1258"/>
      <c r="AU48" s="1258"/>
      <c r="AV48" s="1240"/>
      <c r="AX48" s="1241"/>
      <c r="AY48" s="1242"/>
      <c r="AZ48" s="1242"/>
      <c r="BA48" s="1242"/>
      <c r="BB48" s="1242"/>
      <c r="BC48" s="1243" t="s">
        <v>167</v>
      </c>
      <c r="BD48" s="1244" t="s">
        <v>188</v>
      </c>
      <c r="BE48" s="1245" t="s">
        <v>196</v>
      </c>
      <c r="BF48" s="1246"/>
      <c r="BG48" s="2773" t="s">
        <v>200</v>
      </c>
      <c r="BH48" s="2773"/>
      <c r="BI48" s="2773"/>
      <c r="BJ48" s="1247" t="s">
        <v>167</v>
      </c>
      <c r="BK48" s="1263" t="s">
        <v>165</v>
      </c>
      <c r="BL48" s="1264"/>
      <c r="BM48" s="1265"/>
      <c r="BN48" s="1251"/>
      <c r="BQ48" s="2687"/>
      <c r="BR48" s="2684"/>
      <c r="BS48" s="2681"/>
      <c r="BT48" s="2678"/>
      <c r="BU48" s="2675"/>
      <c r="BV48" s="2672"/>
      <c r="BW48" s="2669"/>
      <c r="BX48" s="2666"/>
      <c r="BY48" s="2690"/>
      <c r="CC48" s="168" t="str">
        <f t="shared" si="29"/>
        <v>chains of</v>
      </c>
    </row>
    <row r="49" spans="2:95" ht="17.100000000000001" customHeight="1" thickBot="1" x14ac:dyDescent="0.3">
      <c r="C49" s="2662" t="s">
        <v>692</v>
      </c>
      <c r="D49" s="2663"/>
      <c r="E49" s="2663"/>
      <c r="F49" s="2663"/>
      <c r="G49" s="2663"/>
      <c r="H49" s="2663"/>
      <c r="I49" s="2663"/>
      <c r="J49" s="2663"/>
      <c r="K49" s="2663"/>
      <c r="N49" s="1266"/>
      <c r="O49" s="1267"/>
      <c r="P49" s="1267"/>
      <c r="Q49" s="1267"/>
      <c r="R49" s="1267"/>
      <c r="S49" s="1267"/>
      <c r="T49" s="1267"/>
      <c r="U49" s="1268"/>
      <c r="V49" s="1267"/>
      <c r="W49" s="1267"/>
      <c r="X49" s="1267"/>
      <c r="Y49" s="1267"/>
      <c r="Z49" s="1267"/>
      <c r="AA49" s="1267"/>
      <c r="AB49" s="1267"/>
      <c r="AC49" s="1267"/>
      <c r="AD49" s="1269"/>
      <c r="AF49" s="1270"/>
      <c r="AG49" s="1271"/>
      <c r="AH49" s="1271"/>
      <c r="AI49" s="1271"/>
      <c r="AJ49" s="1271"/>
      <c r="AK49" s="1271"/>
      <c r="AL49" s="1271"/>
      <c r="AM49" s="1271"/>
      <c r="AN49" s="1272"/>
      <c r="AO49" s="1271"/>
      <c r="AP49" s="1271"/>
      <c r="AQ49" s="1271"/>
      <c r="AR49" s="1271"/>
      <c r="AS49" s="1271"/>
      <c r="AT49" s="1271"/>
      <c r="AU49" s="1271"/>
      <c r="AV49" s="1273"/>
      <c r="AX49" s="1266"/>
      <c r="AY49" s="1267"/>
      <c r="AZ49" s="1267"/>
      <c r="BA49" s="1267"/>
      <c r="BB49" s="1267"/>
      <c r="BC49" s="1267"/>
      <c r="BD49" s="1267"/>
      <c r="BE49" s="1267"/>
      <c r="BF49" s="1268"/>
      <c r="BG49" s="1267"/>
      <c r="BH49" s="1267"/>
      <c r="BI49" s="1267"/>
      <c r="BJ49" s="1267"/>
      <c r="BK49" s="1267"/>
      <c r="BL49" s="1267"/>
      <c r="BM49" s="1267"/>
      <c r="BN49" s="1269"/>
      <c r="BQ49" s="2662" t="s">
        <v>692</v>
      </c>
      <c r="BR49" s="2663"/>
      <c r="BS49" s="2663"/>
      <c r="BT49" s="2663"/>
      <c r="BU49" s="2663"/>
      <c r="BV49" s="2663"/>
      <c r="BW49" s="2663"/>
      <c r="BX49" s="2663"/>
      <c r="BY49" s="2663"/>
    </row>
    <row r="50" spans="2:95" ht="17.100000000000001" customHeight="1" x14ac:dyDescent="0.15">
      <c r="AN50" s="1274"/>
    </row>
    <row r="51" spans="2:95" ht="17.100000000000001" customHeight="1" x14ac:dyDescent="0.15">
      <c r="AN51" s="15" t="s">
        <v>51</v>
      </c>
      <c r="CA51" s="1275"/>
    </row>
    <row r="52" spans="2:95" ht="17.100000000000001" customHeight="1" thickBot="1" x14ac:dyDescent="0.2">
      <c r="AN52" s="15" t="s">
        <v>51</v>
      </c>
      <c r="CA52" s="1275"/>
    </row>
    <row r="53" spans="2:95" ht="17.100000000000001" customHeight="1" thickTop="1" thickBot="1" x14ac:dyDescent="0.2">
      <c r="B53" s="1275"/>
      <c r="C53" s="1275"/>
      <c r="D53" s="1275"/>
      <c r="E53" s="1275"/>
      <c r="F53" s="1275"/>
      <c r="G53" s="1275"/>
      <c r="H53" s="1275"/>
      <c r="I53" s="1275"/>
      <c r="J53" s="1275"/>
      <c r="K53" s="1275"/>
      <c r="L53" s="1275"/>
      <c r="M53" s="1275"/>
      <c r="N53" s="2767" t="s">
        <v>1311</v>
      </c>
      <c r="O53" s="2768"/>
      <c r="P53" s="2768"/>
      <c r="Q53" s="2768"/>
      <c r="R53" s="2768"/>
      <c r="S53" s="2768"/>
      <c r="T53" s="2768"/>
      <c r="U53" s="2768"/>
      <c r="V53" s="2768"/>
      <c r="W53" s="2768"/>
      <c r="X53" s="2768"/>
      <c r="Y53" s="2768"/>
      <c r="Z53" s="2768"/>
      <c r="AA53" s="2768"/>
      <c r="AB53" s="2768"/>
      <c r="AC53" s="2768"/>
      <c r="AD53" s="2769"/>
      <c r="AF53" s="2789" t="s">
        <v>1312</v>
      </c>
      <c r="AG53" s="2790"/>
      <c r="AH53" s="2790"/>
      <c r="AI53" s="2790"/>
      <c r="AJ53" s="2790"/>
      <c r="AK53" s="2790"/>
      <c r="AL53" s="2790"/>
      <c r="AM53" s="2790"/>
      <c r="AN53" s="2790"/>
      <c r="AO53" s="2790"/>
      <c r="AP53" s="2790"/>
      <c r="AQ53" s="2790"/>
      <c r="AR53" s="2790"/>
      <c r="AS53" s="2790"/>
      <c r="AT53" s="2790"/>
      <c r="AU53" s="2790"/>
      <c r="AV53" s="2791"/>
      <c r="AX53" s="2767" t="s">
        <v>1311</v>
      </c>
      <c r="AY53" s="2768"/>
      <c r="AZ53" s="2768"/>
      <c r="BA53" s="2768"/>
      <c r="BB53" s="2768"/>
      <c r="BC53" s="2768"/>
      <c r="BD53" s="2768"/>
      <c r="BE53" s="2768"/>
      <c r="BF53" s="2768"/>
      <c r="BG53" s="2768"/>
      <c r="BH53" s="2768"/>
      <c r="BI53" s="2768"/>
      <c r="BJ53" s="2768"/>
      <c r="BK53" s="2768"/>
      <c r="BL53" s="2768"/>
      <c r="BM53" s="2768"/>
      <c r="BN53" s="2769"/>
      <c r="BP53" s="1275"/>
      <c r="BQ53" s="1275"/>
      <c r="BR53" s="1275"/>
      <c r="BS53" s="1275"/>
      <c r="BT53" s="1275"/>
      <c r="BU53" s="1275"/>
      <c r="BV53" s="1275"/>
      <c r="BW53" s="1275"/>
      <c r="BX53" s="1275"/>
      <c r="BY53" s="1275"/>
      <c r="BZ53" s="1275"/>
      <c r="CA53" s="1275"/>
    </row>
    <row r="54" spans="2:95" ht="17.100000000000001" customHeight="1" thickTop="1" thickBot="1" x14ac:dyDescent="0.25">
      <c r="B54" s="2838" t="s">
        <v>1080</v>
      </c>
      <c r="C54" s="2838"/>
      <c r="D54" s="2838"/>
      <c r="E54" s="2838"/>
      <c r="F54" s="2838"/>
      <c r="G54" s="2838"/>
      <c r="H54" s="2838"/>
      <c r="I54" s="2838"/>
      <c r="J54" s="2838"/>
      <c r="K54" s="2838"/>
      <c r="L54" s="2838"/>
      <c r="M54" s="1275"/>
      <c r="N54" s="2770"/>
      <c r="O54" s="2771"/>
      <c r="P54" s="2771"/>
      <c r="Q54" s="2771"/>
      <c r="R54" s="2771"/>
      <c r="S54" s="2771"/>
      <c r="T54" s="2771"/>
      <c r="U54" s="2771"/>
      <c r="V54" s="2771"/>
      <c r="W54" s="2771"/>
      <c r="X54" s="2771"/>
      <c r="Y54" s="2771"/>
      <c r="Z54" s="2771"/>
      <c r="AA54" s="2771"/>
      <c r="AB54" s="2771"/>
      <c r="AC54" s="2771"/>
      <c r="AD54" s="2772"/>
      <c r="AF54" s="2789"/>
      <c r="AG54" s="2790"/>
      <c r="AH54" s="2790"/>
      <c r="AI54" s="2790"/>
      <c r="AJ54" s="2790"/>
      <c r="AK54" s="2790"/>
      <c r="AL54" s="2790"/>
      <c r="AM54" s="2790"/>
      <c r="AN54" s="2790"/>
      <c r="AO54" s="2790"/>
      <c r="AP54" s="2790"/>
      <c r="AQ54" s="2790"/>
      <c r="AR54" s="2790"/>
      <c r="AS54" s="2790"/>
      <c r="AT54" s="2790"/>
      <c r="AU54" s="2790"/>
      <c r="AV54" s="2791"/>
      <c r="AX54" s="2770"/>
      <c r="AY54" s="2771"/>
      <c r="AZ54" s="2771"/>
      <c r="BA54" s="2771"/>
      <c r="BB54" s="2771"/>
      <c r="BC54" s="2771"/>
      <c r="BD54" s="2771"/>
      <c r="BE54" s="2771"/>
      <c r="BF54" s="2771"/>
      <c r="BG54" s="2771"/>
      <c r="BH54" s="2771"/>
      <c r="BI54" s="2771"/>
      <c r="BJ54" s="2771"/>
      <c r="BK54" s="2771"/>
      <c r="BL54" s="2771"/>
      <c r="BM54" s="2771"/>
      <c r="BN54" s="2772"/>
      <c r="BP54" s="2729" t="s">
        <v>1079</v>
      </c>
      <c r="BQ54" s="2729"/>
      <c r="BR54" s="2729"/>
      <c r="BS54" s="2729"/>
      <c r="BT54" s="2729"/>
      <c r="BU54" s="2729"/>
      <c r="BV54" s="2729"/>
      <c r="BW54" s="2729"/>
      <c r="BX54" s="2729"/>
      <c r="BY54" s="2729"/>
      <c r="BZ54" s="2729"/>
      <c r="CA54" s="1275"/>
    </row>
    <row r="55" spans="2:95" ht="17.100000000000001" customHeight="1" thickTop="1" thickBot="1" x14ac:dyDescent="0.2">
      <c r="M55" s="15"/>
      <c r="N55" s="1276"/>
      <c r="O55" s="1277"/>
      <c r="P55" s="1277"/>
      <c r="Q55" s="1277"/>
      <c r="R55" s="1277"/>
      <c r="S55" s="1277"/>
      <c r="T55" s="1277"/>
      <c r="U55" s="1277"/>
      <c r="V55" s="1277"/>
      <c r="W55" s="1277"/>
      <c r="X55" s="1277"/>
      <c r="Y55" s="1277"/>
      <c r="Z55" s="1277"/>
      <c r="AA55" s="1277"/>
      <c r="AB55" s="1277"/>
      <c r="AC55" s="1277"/>
      <c r="AD55" s="1278"/>
      <c r="AF55" s="2792"/>
      <c r="AG55" s="2793"/>
      <c r="AH55" s="2793"/>
      <c r="AI55" s="2793"/>
      <c r="AJ55" s="2793"/>
      <c r="AK55" s="2793"/>
      <c r="AL55" s="2793"/>
      <c r="AM55" s="2793"/>
      <c r="AN55" s="2793"/>
      <c r="AO55" s="2793"/>
      <c r="AP55" s="2793"/>
      <c r="AQ55" s="2793"/>
      <c r="AR55" s="2793"/>
      <c r="AS55" s="2793"/>
      <c r="AT55" s="2793"/>
      <c r="AU55" s="2793"/>
      <c r="AV55" s="2794"/>
      <c r="AX55" s="1276"/>
      <c r="AY55" s="1277"/>
      <c r="AZ55" s="1277"/>
      <c r="BA55" s="1277"/>
      <c r="BB55" s="1277"/>
      <c r="BC55" s="1277"/>
      <c r="BD55" s="1277"/>
      <c r="BE55" s="1277"/>
      <c r="BF55" s="1277"/>
      <c r="BG55" s="1277"/>
      <c r="BH55" s="1277"/>
      <c r="BI55" s="1277"/>
      <c r="BJ55" s="1277"/>
      <c r="BK55" s="1277"/>
      <c r="BL55" s="1277"/>
      <c r="BM55" s="1277"/>
      <c r="BN55" s="1278"/>
      <c r="BO55" s="15"/>
      <c r="CA55" s="1275"/>
    </row>
    <row r="56" spans="2:95" ht="17.100000000000001" customHeight="1" thickTop="1" x14ac:dyDescent="0.25">
      <c r="B56" s="1279"/>
      <c r="D56" s="1280">
        <v>10</v>
      </c>
      <c r="F56" s="1279"/>
      <c r="H56" s="1281">
        <v>5</v>
      </c>
      <c r="J56" s="1279"/>
      <c r="L56" s="1280">
        <v>5</v>
      </c>
      <c r="N56" s="1282"/>
      <c r="O56" s="2763" t="str">
        <f>ACTIVITIES!$C$34</f>
        <v>SKLL</v>
      </c>
      <c r="P56" s="2763"/>
      <c r="Q56" s="1283" t="s">
        <v>146</v>
      </c>
      <c r="R56" s="2776"/>
      <c r="S56" s="2776"/>
      <c r="T56" s="2776"/>
      <c r="U56" s="2776"/>
      <c r="V56" s="2776"/>
      <c r="W56" s="2776"/>
      <c r="X56" s="2776"/>
      <c r="Y56" s="2776"/>
      <c r="Z56" s="2776"/>
      <c r="AA56" s="2776"/>
      <c r="AB56" s="2776"/>
      <c r="AC56" s="2776"/>
      <c r="AD56" s="1284"/>
      <c r="AF56" s="2799" t="s">
        <v>142</v>
      </c>
      <c r="AG56" s="2800"/>
      <c r="AH56" s="2803" t="s">
        <v>1239</v>
      </c>
      <c r="AI56" s="2803"/>
      <c r="AJ56" s="2803"/>
      <c r="AK56" s="2803"/>
      <c r="AL56" s="2803"/>
      <c r="AM56" s="2803"/>
      <c r="AN56" s="2803"/>
      <c r="AO56" s="2803"/>
      <c r="AP56" s="2803"/>
      <c r="AQ56" s="2803"/>
      <c r="AR56" s="2803"/>
      <c r="AS56" s="2803"/>
      <c r="AT56" s="2803"/>
      <c r="AU56" s="2795"/>
      <c r="AV56" s="2796"/>
      <c r="AW56" s="1285"/>
      <c r="AX56" s="1282"/>
      <c r="AY56" s="2763" t="str">
        <f>ACTIVITIES!$BQ$34</f>
        <v>SKLL</v>
      </c>
      <c r="AZ56" s="2763"/>
      <c r="BA56" s="1283" t="s">
        <v>146</v>
      </c>
      <c r="BB56" s="2776"/>
      <c r="BC56" s="2776"/>
      <c r="BD56" s="2776"/>
      <c r="BE56" s="2776"/>
      <c r="BF56" s="2776"/>
      <c r="BG56" s="2776"/>
      <c r="BH56" s="2776"/>
      <c r="BI56" s="2776"/>
      <c r="BJ56" s="2776"/>
      <c r="BK56" s="2776"/>
      <c r="BL56" s="2776"/>
      <c r="BM56" s="2776"/>
      <c r="BN56" s="1284"/>
      <c r="BP56" s="1286">
        <v>10</v>
      </c>
      <c r="BR56" s="1279"/>
      <c r="BT56" s="1279"/>
      <c r="BV56" s="1279"/>
      <c r="BX56" s="1279"/>
      <c r="BZ56" s="1281">
        <v>15</v>
      </c>
      <c r="CQ56" s="1287"/>
    </row>
    <row r="57" spans="2:95" ht="17.100000000000001" customHeight="1" thickBot="1" x14ac:dyDescent="0.3">
      <c r="B57" s="1286">
        <v>5</v>
      </c>
      <c r="D57" s="1279"/>
      <c r="F57" s="1280">
        <v>10</v>
      </c>
      <c r="H57" s="1288">
        <v>10</v>
      </c>
      <c r="J57" s="1288">
        <v>10</v>
      </c>
      <c r="L57" s="1280">
        <v>10</v>
      </c>
      <c r="N57" s="1282"/>
      <c r="O57" s="2763" t="str">
        <f>ACTIVITIES!$D$34</f>
        <v>SKLL</v>
      </c>
      <c r="P57" s="2763"/>
      <c r="Q57" s="1283" t="s">
        <v>146</v>
      </c>
      <c r="R57" s="2775"/>
      <c r="S57" s="2775"/>
      <c r="T57" s="2775"/>
      <c r="U57" s="2775"/>
      <c r="V57" s="2775"/>
      <c r="W57" s="2775"/>
      <c r="X57" s="2775"/>
      <c r="Y57" s="2775"/>
      <c r="Z57" s="2775"/>
      <c r="AA57" s="2775"/>
      <c r="AB57" s="2775"/>
      <c r="AC57" s="2775"/>
      <c r="AD57" s="1284"/>
      <c r="AE57" s="1289"/>
      <c r="AF57" s="2801"/>
      <c r="AG57" s="2802"/>
      <c r="AH57" s="2782" t="s">
        <v>937</v>
      </c>
      <c r="AI57" s="2782"/>
      <c r="AJ57" s="2782"/>
      <c r="AK57" s="2782"/>
      <c r="AL57" s="2782"/>
      <c r="AM57" s="2782"/>
      <c r="AN57" s="2782"/>
      <c r="AO57" s="2782"/>
      <c r="AP57" s="2782"/>
      <c r="AQ57" s="2782"/>
      <c r="AR57" s="2782"/>
      <c r="AS57" s="2782"/>
      <c r="AT57" s="2782"/>
      <c r="AU57" s="2797"/>
      <c r="AV57" s="2798"/>
      <c r="AW57" s="1290"/>
      <c r="AX57" s="1282"/>
      <c r="AY57" s="2763" t="str">
        <f>ACTIVITIES!$BR$34</f>
        <v>SKLL</v>
      </c>
      <c r="AZ57" s="2763"/>
      <c r="BA57" s="1283" t="s">
        <v>146</v>
      </c>
      <c r="BB57" s="2775"/>
      <c r="BC57" s="2775"/>
      <c r="BD57" s="2775"/>
      <c r="BE57" s="2775"/>
      <c r="BF57" s="2775"/>
      <c r="BG57" s="2775"/>
      <c r="BH57" s="2775"/>
      <c r="BI57" s="2775"/>
      <c r="BJ57" s="2775"/>
      <c r="BK57" s="2775"/>
      <c r="BL57" s="2775"/>
      <c r="BM57" s="2775"/>
      <c r="BN57" s="1284"/>
      <c r="BP57" s="1279"/>
      <c r="BR57" s="1280">
        <v>5</v>
      </c>
      <c r="BT57" s="1279"/>
      <c r="BV57" s="1279"/>
      <c r="BX57" s="1281">
        <v>5</v>
      </c>
      <c r="BZ57" s="1279"/>
    </row>
    <row r="58" spans="2:95" ht="17.100000000000001" customHeight="1" thickTop="1" x14ac:dyDescent="0.25">
      <c r="B58" s="1279"/>
      <c r="D58" s="1280">
        <v>15</v>
      </c>
      <c r="F58" s="1280">
        <v>10</v>
      </c>
      <c r="H58" s="1288">
        <v>15</v>
      </c>
      <c r="J58" s="1288">
        <v>15</v>
      </c>
      <c r="L58" s="1280">
        <v>10</v>
      </c>
      <c r="N58" s="1282"/>
      <c r="O58" s="2763" t="str">
        <f>ACTIVITIES!$E$34</f>
        <v>SKLL</v>
      </c>
      <c r="P58" s="2763"/>
      <c r="Q58" s="1283" t="s">
        <v>146</v>
      </c>
      <c r="R58" s="2775"/>
      <c r="S58" s="2775"/>
      <c r="T58" s="2775"/>
      <c r="U58" s="2775"/>
      <c r="V58" s="2775"/>
      <c r="W58" s="2775"/>
      <c r="X58" s="2775"/>
      <c r="Y58" s="2775"/>
      <c r="Z58" s="2775"/>
      <c r="AA58" s="2775"/>
      <c r="AB58" s="2775"/>
      <c r="AC58" s="2775"/>
      <c r="AD58" s="1284"/>
      <c r="AE58" s="1291"/>
      <c r="AF58" s="2799" t="s">
        <v>142</v>
      </c>
      <c r="AG58" s="2800"/>
      <c r="AH58" s="2803" t="s">
        <v>1240</v>
      </c>
      <c r="AI58" s="2803"/>
      <c r="AJ58" s="2803"/>
      <c r="AK58" s="2803"/>
      <c r="AL58" s="2803"/>
      <c r="AM58" s="2803"/>
      <c r="AN58" s="2803"/>
      <c r="AO58" s="2803"/>
      <c r="AP58" s="2803"/>
      <c r="AQ58" s="2803"/>
      <c r="AR58" s="2803"/>
      <c r="AS58" s="2803"/>
      <c r="AT58" s="2803"/>
      <c r="AU58" s="2795"/>
      <c r="AV58" s="2796"/>
      <c r="AX58" s="1282"/>
      <c r="AY58" s="2763" t="str">
        <f>ACTIVITIES!$BS$34</f>
        <v>SKLL</v>
      </c>
      <c r="AZ58" s="2763"/>
      <c r="BA58" s="1283" t="s">
        <v>146</v>
      </c>
      <c r="BB58" s="2775" t="s">
        <v>800</v>
      </c>
      <c r="BC58" s="2775"/>
      <c r="BD58" s="2775"/>
      <c r="BE58" s="2775"/>
      <c r="BF58" s="2775"/>
      <c r="BG58" s="2775"/>
      <c r="BH58" s="2775"/>
      <c r="BI58" s="2775"/>
      <c r="BJ58" s="2775"/>
      <c r="BK58" s="2775"/>
      <c r="BL58" s="2775"/>
      <c r="BM58" s="2775"/>
      <c r="BN58" s="1284"/>
      <c r="BP58" s="1286">
        <v>10</v>
      </c>
      <c r="BR58" s="1280">
        <v>10</v>
      </c>
      <c r="BT58" s="1279"/>
      <c r="BV58" s="1288">
        <v>10</v>
      </c>
      <c r="BX58" s="1281">
        <v>5</v>
      </c>
      <c r="BZ58" s="1280">
        <v>10</v>
      </c>
    </row>
    <row r="59" spans="2:95" ht="17.100000000000001" customHeight="1" thickBot="1" x14ac:dyDescent="0.3">
      <c r="B59" s="1286">
        <v>10</v>
      </c>
      <c r="D59" s="1280">
        <v>10</v>
      </c>
      <c r="F59" s="1280">
        <v>5</v>
      </c>
      <c r="H59" s="1288">
        <v>10</v>
      </c>
      <c r="J59" s="1288">
        <v>10</v>
      </c>
      <c r="L59" s="1279"/>
      <c r="N59" s="1282"/>
      <c r="O59" s="2763" t="str">
        <f>ACTIVITIES!$F$34</f>
        <v>SKLL</v>
      </c>
      <c r="P59" s="2763"/>
      <c r="Q59" s="1283" t="s">
        <v>146</v>
      </c>
      <c r="R59" s="2775"/>
      <c r="S59" s="2775"/>
      <c r="T59" s="2775"/>
      <c r="U59" s="2775"/>
      <c r="V59" s="2775"/>
      <c r="W59" s="2775"/>
      <c r="X59" s="2775"/>
      <c r="Y59" s="2775"/>
      <c r="Z59" s="2775"/>
      <c r="AA59" s="2775"/>
      <c r="AB59" s="2775"/>
      <c r="AC59" s="2775"/>
      <c r="AD59" s="1284"/>
      <c r="AE59" s="1289"/>
      <c r="AF59" s="2801"/>
      <c r="AG59" s="2802"/>
      <c r="AH59" s="2782" t="s">
        <v>588</v>
      </c>
      <c r="AI59" s="2782"/>
      <c r="AJ59" s="2782"/>
      <c r="AK59" s="2782"/>
      <c r="AL59" s="2782"/>
      <c r="AM59" s="2782"/>
      <c r="AN59" s="2782"/>
      <c r="AO59" s="2782"/>
      <c r="AP59" s="2782"/>
      <c r="AQ59" s="2782"/>
      <c r="AR59" s="2782"/>
      <c r="AS59" s="2782"/>
      <c r="AT59" s="2782"/>
      <c r="AU59" s="2797"/>
      <c r="AV59" s="2798"/>
      <c r="AX59" s="1282"/>
      <c r="AY59" s="2763" t="str">
        <f>ACTIVITIES!$BT$34</f>
        <v>SKLL</v>
      </c>
      <c r="AZ59" s="2763"/>
      <c r="BA59" s="1283" t="s">
        <v>146</v>
      </c>
      <c r="BB59" s="2775" t="s">
        <v>644</v>
      </c>
      <c r="BC59" s="2775"/>
      <c r="BD59" s="2775"/>
      <c r="BE59" s="2775"/>
      <c r="BF59" s="2775"/>
      <c r="BG59" s="2775"/>
      <c r="BH59" s="2775"/>
      <c r="BI59" s="2775"/>
      <c r="BJ59" s="2775"/>
      <c r="BK59" s="2775"/>
      <c r="BL59" s="2775"/>
      <c r="BM59" s="2775"/>
      <c r="BN59" s="1284"/>
      <c r="BP59" s="1279"/>
      <c r="BR59" s="1279"/>
      <c r="BT59" s="1280">
        <v>10</v>
      </c>
      <c r="BV59" s="1279"/>
      <c r="BX59" s="1288">
        <v>10</v>
      </c>
      <c r="BZ59" s="1280">
        <v>5</v>
      </c>
    </row>
    <row r="60" spans="2:95" ht="17.100000000000001" customHeight="1" thickTop="1" x14ac:dyDescent="0.25">
      <c r="B60" s="1279"/>
      <c r="D60" s="1279"/>
      <c r="F60" s="1279"/>
      <c r="H60" s="1281">
        <v>5</v>
      </c>
      <c r="J60" s="1288">
        <v>10</v>
      </c>
      <c r="L60" s="1280">
        <v>10</v>
      </c>
      <c r="N60" s="1282"/>
      <c r="O60" s="2763" t="str">
        <f>ACTIVITIES!$G$34</f>
        <v>SKLL</v>
      </c>
      <c r="P60" s="2763"/>
      <c r="Q60" s="1283" t="s">
        <v>146</v>
      </c>
      <c r="R60" s="2775"/>
      <c r="S60" s="2775"/>
      <c r="T60" s="2775"/>
      <c r="U60" s="2775"/>
      <c r="V60" s="2775"/>
      <c r="W60" s="2775"/>
      <c r="X60" s="2775"/>
      <c r="Y60" s="2775"/>
      <c r="Z60" s="2775"/>
      <c r="AA60" s="2775"/>
      <c r="AB60" s="2775"/>
      <c r="AC60" s="2775"/>
      <c r="AD60" s="1284"/>
      <c r="AE60" s="1291"/>
      <c r="AF60" s="2799" t="s">
        <v>142</v>
      </c>
      <c r="AG60" s="2800"/>
      <c r="AH60" s="2803"/>
      <c r="AI60" s="2803"/>
      <c r="AJ60" s="2803"/>
      <c r="AK60" s="2803"/>
      <c r="AL60" s="2803"/>
      <c r="AM60" s="2803"/>
      <c r="AN60" s="2803"/>
      <c r="AO60" s="2803"/>
      <c r="AP60" s="2803"/>
      <c r="AQ60" s="2803"/>
      <c r="AR60" s="2803"/>
      <c r="AS60" s="2803"/>
      <c r="AT60" s="2803"/>
      <c r="AU60" s="2795"/>
      <c r="AV60" s="2796"/>
      <c r="AX60" s="1282"/>
      <c r="AY60" s="2763" t="str">
        <f>ACTIVITIES!$BU$34</f>
        <v>SKLL</v>
      </c>
      <c r="AZ60" s="2763"/>
      <c r="BA60" s="1283" t="s">
        <v>146</v>
      </c>
      <c r="BB60" s="2775" t="s">
        <v>1368</v>
      </c>
      <c r="BC60" s="2775"/>
      <c r="BD60" s="2775"/>
      <c r="BE60" s="2775"/>
      <c r="BF60" s="2775"/>
      <c r="BG60" s="2775"/>
      <c r="BH60" s="2775"/>
      <c r="BI60" s="2775"/>
      <c r="BJ60" s="2775"/>
      <c r="BK60" s="2775"/>
      <c r="BL60" s="2775"/>
      <c r="BM60" s="2775"/>
      <c r="BN60" s="1284"/>
      <c r="BP60" s="1286">
        <v>5</v>
      </c>
      <c r="BR60" s="1280">
        <v>15</v>
      </c>
      <c r="BT60" s="1280">
        <v>5</v>
      </c>
      <c r="BV60" s="1288">
        <v>15</v>
      </c>
      <c r="BX60" s="1288">
        <v>15</v>
      </c>
      <c r="BY60" s="1292"/>
      <c r="BZ60" s="1279"/>
    </row>
    <row r="61" spans="2:95" ht="17.100000000000001" customHeight="1" thickBot="1" x14ac:dyDescent="0.3">
      <c r="B61" s="1279">
        <v>5</v>
      </c>
      <c r="D61" s="1280">
        <v>5</v>
      </c>
      <c r="F61" s="1279"/>
      <c r="H61" s="1288">
        <v>10</v>
      </c>
      <c r="J61" s="1288">
        <v>15</v>
      </c>
      <c r="L61" s="1280">
        <v>5</v>
      </c>
      <c r="N61" s="1282"/>
      <c r="O61" s="2763" t="str">
        <f>ACTIVITIES!$H$34</f>
        <v>SKLL</v>
      </c>
      <c r="P61" s="2763"/>
      <c r="Q61" s="1283" t="s">
        <v>146</v>
      </c>
      <c r="R61" s="2775" t="s">
        <v>800</v>
      </c>
      <c r="S61" s="2775"/>
      <c r="T61" s="2775"/>
      <c r="U61" s="2775"/>
      <c r="V61" s="2775"/>
      <c r="W61" s="2775"/>
      <c r="X61" s="2775"/>
      <c r="Y61" s="2775"/>
      <c r="Z61" s="2775"/>
      <c r="AA61" s="2775"/>
      <c r="AB61" s="2775"/>
      <c r="AC61" s="2775"/>
      <c r="AD61" s="1284"/>
      <c r="AF61" s="2801"/>
      <c r="AG61" s="2802"/>
      <c r="AH61" s="2782"/>
      <c r="AI61" s="2782"/>
      <c r="AJ61" s="2782"/>
      <c r="AK61" s="2782"/>
      <c r="AL61" s="2782"/>
      <c r="AM61" s="2782"/>
      <c r="AN61" s="2782"/>
      <c r="AO61" s="2782"/>
      <c r="AP61" s="2782"/>
      <c r="AQ61" s="2782"/>
      <c r="AR61" s="2782"/>
      <c r="AS61" s="2782"/>
      <c r="AT61" s="2782"/>
      <c r="AU61" s="2797"/>
      <c r="AV61" s="2798"/>
      <c r="AX61" s="1282"/>
      <c r="AY61" s="2763" t="str">
        <f>ACTIVITIES!$BV$34</f>
        <v>SKLL</v>
      </c>
      <c r="AZ61" s="2763"/>
      <c r="BA61" s="1283" t="s">
        <v>146</v>
      </c>
      <c r="BB61" s="2775"/>
      <c r="BC61" s="2775"/>
      <c r="BD61" s="2775"/>
      <c r="BE61" s="2775"/>
      <c r="BF61" s="2775"/>
      <c r="BG61" s="2775"/>
      <c r="BH61" s="2775"/>
      <c r="BI61" s="2775"/>
      <c r="BJ61" s="2775"/>
      <c r="BK61" s="2775"/>
      <c r="BL61" s="2775"/>
      <c r="BM61" s="2775"/>
      <c r="BN61" s="1284"/>
      <c r="BP61" s="1286">
        <v>5</v>
      </c>
      <c r="BR61" s="1279"/>
      <c r="BT61" s="1280">
        <v>15</v>
      </c>
      <c r="BV61" s="1279"/>
      <c r="BX61" s="1279"/>
      <c r="BZ61" s="1280">
        <v>10</v>
      </c>
    </row>
    <row r="62" spans="2:95" ht="17.100000000000001" customHeight="1" thickTop="1" x14ac:dyDescent="0.25">
      <c r="B62" s="1286">
        <v>5</v>
      </c>
      <c r="D62" s="1280">
        <v>5</v>
      </c>
      <c r="F62" s="1280">
        <v>15</v>
      </c>
      <c r="H62" s="1281">
        <v>5</v>
      </c>
      <c r="J62" s="1281">
        <v>5</v>
      </c>
      <c r="L62" s="1280">
        <v>15</v>
      </c>
      <c r="N62" s="1282"/>
      <c r="O62" s="2777" t="str">
        <f>ACTIVITIES!$I$34</f>
        <v>SKLL</v>
      </c>
      <c r="P62" s="2777"/>
      <c r="Q62" s="1283" t="s">
        <v>146</v>
      </c>
      <c r="R62" s="2775"/>
      <c r="S62" s="2775"/>
      <c r="T62" s="2775"/>
      <c r="U62" s="2775"/>
      <c r="V62" s="2775"/>
      <c r="W62" s="2775"/>
      <c r="X62" s="2775"/>
      <c r="Y62" s="2775"/>
      <c r="Z62" s="2775"/>
      <c r="AA62" s="2775"/>
      <c r="AB62" s="2775"/>
      <c r="AC62" s="2775"/>
      <c r="AD62" s="1284"/>
      <c r="AF62" s="2799" t="s">
        <v>142</v>
      </c>
      <c r="AG62" s="2800"/>
      <c r="AH62" s="2803"/>
      <c r="AI62" s="2803"/>
      <c r="AJ62" s="2803"/>
      <c r="AK62" s="2803"/>
      <c r="AL62" s="2803"/>
      <c r="AM62" s="2803"/>
      <c r="AN62" s="2803"/>
      <c r="AO62" s="2803"/>
      <c r="AP62" s="2803"/>
      <c r="AQ62" s="2803"/>
      <c r="AR62" s="2803"/>
      <c r="AS62" s="2803"/>
      <c r="AT62" s="2803"/>
      <c r="AU62" s="2795"/>
      <c r="AV62" s="2796"/>
      <c r="AX62" s="1282"/>
      <c r="AY62" s="2763" t="str">
        <f>ACTIVITIES!$BW$34</f>
        <v>SKLL</v>
      </c>
      <c r="AZ62" s="2763"/>
      <c r="BA62" s="1283" t="s">
        <v>146</v>
      </c>
      <c r="BB62" s="2775" t="s">
        <v>1168</v>
      </c>
      <c r="BC62" s="2775"/>
      <c r="BD62" s="2775"/>
      <c r="BE62" s="2775"/>
      <c r="BF62" s="2775"/>
      <c r="BG62" s="2775"/>
      <c r="BH62" s="2775"/>
      <c r="BI62" s="2775"/>
      <c r="BJ62" s="2775"/>
      <c r="BK62" s="2775"/>
      <c r="BL62" s="2775"/>
      <c r="BM62" s="2775"/>
      <c r="BN62" s="1284"/>
      <c r="BP62" s="1286">
        <v>10</v>
      </c>
      <c r="BR62" s="1280">
        <v>5</v>
      </c>
      <c r="BT62" s="1280">
        <v>5</v>
      </c>
      <c r="BV62" s="1281">
        <v>5</v>
      </c>
      <c r="BX62" s="1281">
        <v>5</v>
      </c>
      <c r="BZ62" s="1280">
        <v>15</v>
      </c>
    </row>
    <row r="63" spans="2:95" ht="17.100000000000001" customHeight="1" thickBot="1" x14ac:dyDescent="0.3">
      <c r="N63" s="1282"/>
      <c r="O63" s="2763" t="str">
        <f>ACTIVITIES!$J$34</f>
        <v>SKLL</v>
      </c>
      <c r="P63" s="2763"/>
      <c r="Q63" s="1283" t="s">
        <v>146</v>
      </c>
      <c r="R63" s="2775"/>
      <c r="S63" s="2775"/>
      <c r="T63" s="2775"/>
      <c r="U63" s="2775"/>
      <c r="V63" s="2775"/>
      <c r="W63" s="2775"/>
      <c r="X63" s="2775"/>
      <c r="Y63" s="2775"/>
      <c r="Z63" s="2775"/>
      <c r="AA63" s="2775"/>
      <c r="AB63" s="2775"/>
      <c r="AC63" s="2775"/>
      <c r="AD63" s="1284"/>
      <c r="AF63" s="2801"/>
      <c r="AG63" s="2802"/>
      <c r="AH63" s="2782"/>
      <c r="AI63" s="2782"/>
      <c r="AJ63" s="2782"/>
      <c r="AK63" s="2782"/>
      <c r="AL63" s="2782"/>
      <c r="AM63" s="2782"/>
      <c r="AN63" s="2782"/>
      <c r="AO63" s="2782"/>
      <c r="AP63" s="2782"/>
      <c r="AQ63" s="2782"/>
      <c r="AR63" s="2782"/>
      <c r="AS63" s="2782"/>
      <c r="AT63" s="2782"/>
      <c r="AU63" s="2797"/>
      <c r="AV63" s="2798"/>
      <c r="AX63" s="1282"/>
      <c r="AY63" s="2763" t="str">
        <f>ACTIVITIES!$BX$34</f>
        <v>SKLL</v>
      </c>
      <c r="AZ63" s="2763"/>
      <c r="BA63" s="1283" t="s">
        <v>146</v>
      </c>
      <c r="BB63" s="2775"/>
      <c r="BC63" s="2775"/>
      <c r="BD63" s="2775"/>
      <c r="BE63" s="2775"/>
      <c r="BF63" s="2775"/>
      <c r="BG63" s="2775"/>
      <c r="BH63" s="2775"/>
      <c r="BI63" s="2775"/>
      <c r="BJ63" s="2775"/>
      <c r="BK63" s="2775"/>
      <c r="BL63" s="2775"/>
      <c r="BM63" s="2775"/>
      <c r="BN63" s="1284"/>
      <c r="CN63" s="20"/>
    </row>
    <row r="64" spans="2:95" ht="17.100000000000001" customHeight="1" thickTop="1" x14ac:dyDescent="0.25">
      <c r="B64" s="2837" t="str">
        <f>"20 "&amp;$BG$43</f>
        <v>20 total XP</v>
      </c>
      <c r="C64" s="2837"/>
      <c r="D64" s="2837" t="str">
        <f>"5 "&amp;$BG$44</f>
        <v>5 total days</v>
      </c>
      <c r="E64" s="2837"/>
      <c r="F64" s="2837" t="str">
        <f>"3 "&amp;$BG$45</f>
        <v>3 day chain</v>
      </c>
      <c r="G64" s="2837"/>
      <c r="H64" s="2837" t="str">
        <f>"4 "&amp;$BG$46&amp;" 10 "&amp;BK46</f>
        <v>4 total days of 10 XP</v>
      </c>
      <c r="I64" s="2837"/>
      <c r="J64" s="2837" t="str">
        <f>"5 "&amp;$BG$47&amp;" 10 "&amp;BK47</f>
        <v>5 day chain of  10 XP</v>
      </c>
      <c r="K64" s="2837"/>
      <c r="L64" s="2837" t="str">
        <f>"2 "&amp;$BG$48&amp;" 3 "&amp;BK48</f>
        <v>2 chains of 3 days</v>
      </c>
      <c r="M64" s="2837"/>
      <c r="N64" s="1282"/>
      <c r="O64" s="2763" t="str">
        <f>ACTIVITIES!$K$34</f>
        <v>SKLL</v>
      </c>
      <c r="P64" s="2763"/>
      <c r="Q64" s="1283" t="s">
        <v>146</v>
      </c>
      <c r="R64" s="2775"/>
      <c r="S64" s="2775"/>
      <c r="T64" s="2775"/>
      <c r="U64" s="2775"/>
      <c r="V64" s="2775"/>
      <c r="W64" s="2775"/>
      <c r="X64" s="2775"/>
      <c r="Y64" s="2775"/>
      <c r="Z64" s="2775"/>
      <c r="AA64" s="2775"/>
      <c r="AB64" s="2775"/>
      <c r="AC64" s="2775"/>
      <c r="AD64" s="1284"/>
      <c r="AF64" s="2799" t="s">
        <v>142</v>
      </c>
      <c r="AG64" s="2800"/>
      <c r="AH64" s="2803"/>
      <c r="AI64" s="2803"/>
      <c r="AJ64" s="2803"/>
      <c r="AK64" s="2803"/>
      <c r="AL64" s="2803"/>
      <c r="AM64" s="2803"/>
      <c r="AN64" s="2803"/>
      <c r="AO64" s="2803"/>
      <c r="AP64" s="2803"/>
      <c r="AQ64" s="2803"/>
      <c r="AR64" s="2803"/>
      <c r="AS64" s="2803"/>
      <c r="AT64" s="2803"/>
      <c r="AU64" s="2795"/>
      <c r="AV64" s="2796"/>
      <c r="AX64" s="1282"/>
      <c r="AY64" s="2763" t="str">
        <f>ACTIVITIES!$BY$34</f>
        <v>SKLL</v>
      </c>
      <c r="AZ64" s="2763"/>
      <c r="BA64" s="1283" t="s">
        <v>146</v>
      </c>
      <c r="BB64" s="2775" t="s">
        <v>589</v>
      </c>
      <c r="BC64" s="2775"/>
      <c r="BD64" s="2775"/>
      <c r="BE64" s="2775"/>
      <c r="BF64" s="2775"/>
      <c r="BG64" s="2775"/>
      <c r="BH64" s="2775"/>
      <c r="BI64" s="2775"/>
      <c r="BJ64" s="2775"/>
      <c r="BK64" s="2775"/>
      <c r="BL64" s="2775"/>
      <c r="BM64" s="2775"/>
      <c r="BN64" s="1284"/>
      <c r="BO64" s="2699" t="str">
        <f>"40 "&amp;$BG$43</f>
        <v>40 total XP</v>
      </c>
      <c r="BP64" s="2699"/>
      <c r="BQ64" s="2699" t="str">
        <f>"4 "&amp;$BG$44</f>
        <v>4 total days</v>
      </c>
      <c r="BR64" s="2699"/>
      <c r="BS64" s="2699" t="str">
        <f>"4 "&amp;$BG$45</f>
        <v>4 day chain</v>
      </c>
      <c r="BT64" s="2699"/>
      <c r="BU64" s="2699" t="str">
        <f>"2 "&amp;$BG$46&amp;" 10 "&amp;BK46</f>
        <v>2 total days of 10 XP</v>
      </c>
      <c r="BV64" s="2699"/>
      <c r="BW64" s="2700" t="str">
        <f>"2 "&amp;$BG$47&amp;" 10 "&amp;BK47</f>
        <v>2 day chain of  10 XP</v>
      </c>
      <c r="BX64" s="2700"/>
      <c r="BY64" s="2699" t="str">
        <f>"2 "&amp;$BG$48&amp;" 2 "&amp;BK48</f>
        <v>2 chains of 2 days</v>
      </c>
      <c r="BZ64" s="2699"/>
      <c r="CN64" s="20"/>
    </row>
    <row r="65" spans="2:96" ht="17.100000000000001" customHeight="1" thickBot="1" x14ac:dyDescent="0.2">
      <c r="B65" s="2837"/>
      <c r="C65" s="2837"/>
      <c r="D65" s="2837"/>
      <c r="E65" s="2837"/>
      <c r="F65" s="2837"/>
      <c r="G65" s="2837"/>
      <c r="H65" s="2837"/>
      <c r="I65" s="2837"/>
      <c r="J65" s="2837"/>
      <c r="K65" s="2837"/>
      <c r="L65" s="2837"/>
      <c r="M65" s="2837"/>
      <c r="N65" s="1293"/>
      <c r="O65" s="1294"/>
      <c r="P65" s="1295"/>
      <c r="Q65" s="1296"/>
      <c r="R65" s="1294"/>
      <c r="S65" s="1294"/>
      <c r="T65" s="1294"/>
      <c r="U65" s="1294"/>
      <c r="V65" s="1294"/>
      <c r="W65" s="1294"/>
      <c r="X65" s="1294"/>
      <c r="Y65" s="1294"/>
      <c r="Z65" s="1294"/>
      <c r="AA65" s="1294"/>
      <c r="AB65" s="1294"/>
      <c r="AC65" s="1294"/>
      <c r="AD65" s="1297"/>
      <c r="AF65" s="2801"/>
      <c r="AG65" s="2802"/>
      <c r="AH65" s="2782"/>
      <c r="AI65" s="2782"/>
      <c r="AJ65" s="2782"/>
      <c r="AK65" s="2782"/>
      <c r="AL65" s="2782"/>
      <c r="AM65" s="2782"/>
      <c r="AN65" s="2782"/>
      <c r="AO65" s="2782"/>
      <c r="AP65" s="2782"/>
      <c r="AQ65" s="2782"/>
      <c r="AR65" s="2782"/>
      <c r="AS65" s="2782"/>
      <c r="AT65" s="2782"/>
      <c r="AU65" s="2797"/>
      <c r="AV65" s="2798"/>
      <c r="AX65" s="1293"/>
      <c r="AY65" s="1294"/>
      <c r="AZ65" s="1295"/>
      <c r="BA65" s="1296"/>
      <c r="BB65" s="1294"/>
      <c r="BC65" s="1294"/>
      <c r="BD65" s="1294"/>
      <c r="BE65" s="1294"/>
      <c r="BF65" s="1294"/>
      <c r="BG65" s="1294"/>
      <c r="BH65" s="1294"/>
      <c r="BI65" s="1294"/>
      <c r="BJ65" s="1294"/>
      <c r="BK65" s="1294"/>
      <c r="BL65" s="1294"/>
      <c r="BM65" s="1294"/>
      <c r="BN65" s="1297"/>
      <c r="BO65" s="2699"/>
      <c r="BP65" s="2699"/>
      <c r="BQ65" s="2699"/>
      <c r="BR65" s="2699"/>
      <c r="BS65" s="2699"/>
      <c r="BT65" s="2699"/>
      <c r="BU65" s="2699"/>
      <c r="BV65" s="2699"/>
      <c r="BW65" s="2700"/>
      <c r="BX65" s="2700"/>
      <c r="BY65" s="2699"/>
      <c r="BZ65" s="2699"/>
      <c r="CN65" s="20"/>
    </row>
    <row r="66" spans="2:96" ht="17.100000000000001" customHeight="1" thickTop="1" x14ac:dyDescent="0.15">
      <c r="CN66" s="20"/>
    </row>
    <row r="67" spans="2:96" ht="17.100000000000001" customHeight="1" x14ac:dyDescent="0.15">
      <c r="AN67" s="15" t="s">
        <v>51</v>
      </c>
      <c r="CN67" s="1298"/>
    </row>
    <row r="68" spans="2:96" ht="17.100000000000001" customHeight="1" x14ac:dyDescent="0.15">
      <c r="AN68" s="15" t="s">
        <v>51</v>
      </c>
      <c r="CM68" s="1299"/>
      <c r="CN68" s="1300"/>
      <c r="CO68" s="1301"/>
      <c r="CP68" s="1302"/>
      <c r="CQ68" s="1302"/>
      <c r="CR68" s="1302"/>
    </row>
    <row r="69" spans="2:96" ht="17.100000000000001" customHeight="1" x14ac:dyDescent="0.2">
      <c r="N69" s="606"/>
      <c r="O69" s="606"/>
      <c r="P69" s="606"/>
      <c r="Q69" s="606"/>
      <c r="R69" s="606"/>
      <c r="S69" s="606"/>
      <c r="T69" s="606"/>
      <c r="U69" s="606"/>
      <c r="V69" s="606"/>
      <c r="W69" s="606"/>
      <c r="X69" s="606"/>
      <c r="Y69" s="606"/>
      <c r="Z69" s="606"/>
      <c r="AA69" s="606"/>
      <c r="AB69" s="785"/>
      <c r="AC69" s="606"/>
      <c r="AD69" s="606"/>
      <c r="AE69" s="606"/>
      <c r="AF69" s="606"/>
      <c r="AG69" s="606"/>
      <c r="AH69" s="606"/>
      <c r="AI69" s="198"/>
      <c r="AJ69" s="2783" t="s">
        <v>61</v>
      </c>
      <c r="AK69" s="2784"/>
      <c r="AL69" s="2784"/>
      <c r="AM69" s="2784"/>
      <c r="AN69" s="2784"/>
      <c r="AO69" s="2784"/>
      <c r="AP69" s="2784"/>
      <c r="AQ69" s="2784"/>
      <c r="AR69" s="2785"/>
      <c r="AS69" s="198"/>
      <c r="AT69" s="198"/>
      <c r="AU69" s="198"/>
      <c r="AV69" s="198"/>
      <c r="AW69" s="198"/>
      <c r="AX69" s="198"/>
      <c r="AY69" s="198"/>
      <c r="AZ69" s="198"/>
      <c r="BA69" s="198"/>
      <c r="BB69" s="198"/>
      <c r="BC69" s="198"/>
      <c r="BD69" s="198"/>
      <c r="BE69" s="198"/>
      <c r="BF69" s="198"/>
      <c r="BG69" s="198"/>
      <c r="BH69" s="198"/>
      <c r="BI69" s="198"/>
      <c r="BJ69" s="198"/>
      <c r="BK69" s="198"/>
      <c r="BL69" s="198"/>
      <c r="BM69" s="198"/>
      <c r="BN69" s="198"/>
    </row>
    <row r="70" spans="2:96" ht="17.100000000000001" customHeight="1" x14ac:dyDescent="0.3">
      <c r="N70" s="606"/>
      <c r="O70" s="606"/>
      <c r="P70" s="606"/>
      <c r="Q70" s="606"/>
      <c r="R70" s="606"/>
      <c r="S70" s="606"/>
      <c r="T70" s="606"/>
      <c r="U70" s="606"/>
      <c r="V70" s="606"/>
      <c r="W70" s="606"/>
      <c r="X70" s="606"/>
      <c r="Y70" s="606"/>
      <c r="Z70" s="606"/>
      <c r="AA70" s="606"/>
      <c r="AB70" s="199"/>
      <c r="AC70" s="199"/>
      <c r="AD70" s="199"/>
      <c r="AE70" s="199"/>
      <c r="AF70" s="199"/>
      <c r="AG70" s="199"/>
      <c r="AH70" s="199"/>
      <c r="AI70" s="198"/>
      <c r="AJ70" s="2786"/>
      <c r="AK70" s="2787"/>
      <c r="AL70" s="2787"/>
      <c r="AM70" s="2787"/>
      <c r="AN70" s="2787"/>
      <c r="AO70" s="2787"/>
      <c r="AP70" s="2787"/>
      <c r="AQ70" s="2787"/>
      <c r="AR70" s="2788"/>
      <c r="AS70" s="199"/>
      <c r="AT70" s="199"/>
      <c r="AU70" s="199"/>
      <c r="AV70" s="199"/>
      <c r="AW70" s="199"/>
      <c r="AX70" s="199"/>
      <c r="AY70" s="199"/>
      <c r="AZ70" s="199"/>
      <c r="BA70" s="199"/>
      <c r="BB70" s="199"/>
      <c r="BC70" s="199"/>
      <c r="BD70" s="199"/>
      <c r="BE70" s="199"/>
      <c r="BF70" s="199"/>
      <c r="BG70" s="199"/>
      <c r="BH70" s="198"/>
      <c r="BI70" s="198"/>
      <c r="BJ70" s="198"/>
      <c r="BK70" s="198"/>
      <c r="BL70" s="198"/>
      <c r="BM70" s="198"/>
      <c r="BN70" s="198"/>
    </row>
    <row r="71" spans="2:96" ht="17.100000000000001" customHeight="1" x14ac:dyDescent="0.3">
      <c r="N71" s="606"/>
      <c r="O71" s="600"/>
      <c r="P71" s="600"/>
      <c r="Q71" s="600"/>
      <c r="R71" s="600"/>
      <c r="S71" s="600"/>
      <c r="T71" s="600"/>
      <c r="U71" s="600"/>
      <c r="V71" s="600"/>
      <c r="W71" s="600"/>
      <c r="X71" s="600"/>
      <c r="Y71" s="600"/>
      <c r="Z71" s="600"/>
      <c r="AA71" s="600"/>
      <c r="AB71" s="599"/>
      <c r="AC71" s="599"/>
      <c r="AD71" s="599"/>
      <c r="AE71" s="599"/>
      <c r="AF71" s="599"/>
      <c r="AG71" s="599"/>
      <c r="AH71" s="599"/>
      <c r="AI71" s="469"/>
      <c r="AJ71" s="469"/>
      <c r="AK71" s="469"/>
      <c r="AL71" s="469"/>
      <c r="AM71" s="469"/>
      <c r="AN71" s="469"/>
      <c r="AO71" s="469"/>
      <c r="AP71" s="469"/>
      <c r="AQ71" s="469"/>
      <c r="AR71" s="469"/>
      <c r="AS71" s="599"/>
      <c r="AT71" s="599"/>
      <c r="AU71" s="599"/>
      <c r="AV71" s="599"/>
      <c r="AW71" s="599"/>
      <c r="AX71" s="599"/>
      <c r="AY71" s="599"/>
      <c r="AZ71" s="599"/>
      <c r="BA71" s="599"/>
      <c r="BB71" s="599"/>
      <c r="BC71" s="599"/>
      <c r="BD71" s="599"/>
      <c r="BE71" s="599"/>
      <c r="BF71" s="599"/>
      <c r="BG71" s="599"/>
      <c r="BH71" s="469"/>
      <c r="BI71" s="469"/>
      <c r="BJ71" s="469"/>
      <c r="BK71" s="469"/>
      <c r="BL71" s="469"/>
      <c r="BM71" s="469"/>
      <c r="BN71" s="198"/>
    </row>
    <row r="72" spans="2:96" ht="17.100000000000001" customHeight="1" x14ac:dyDescent="0.15">
      <c r="N72" s="787"/>
      <c r="O72" s="778"/>
      <c r="P72" s="778"/>
      <c r="Q72" s="778"/>
      <c r="R72" s="778"/>
      <c r="S72" s="778"/>
      <c r="T72" s="778"/>
      <c r="U72" s="778"/>
      <c r="V72" s="778"/>
      <c r="W72" s="778"/>
      <c r="X72" s="778"/>
      <c r="Y72" s="778"/>
      <c r="Z72" s="778"/>
      <c r="AA72" s="778"/>
      <c r="AB72" s="778"/>
      <c r="AC72" s="778"/>
      <c r="AD72" s="778"/>
      <c r="AE72" s="778"/>
      <c r="AF72" s="778"/>
      <c r="AG72" s="778"/>
      <c r="AH72" s="778"/>
      <c r="AI72" s="778"/>
      <c r="AJ72" s="778"/>
      <c r="AK72" s="778"/>
      <c r="AL72" s="469"/>
      <c r="AM72" s="469"/>
      <c r="AN72" s="469"/>
      <c r="AO72" s="469"/>
      <c r="AP72" s="469"/>
      <c r="AQ72" s="469"/>
      <c r="AR72" s="469"/>
      <c r="AS72" s="469"/>
      <c r="AT72" s="469"/>
      <c r="AU72" s="469"/>
      <c r="AV72" s="469"/>
      <c r="AW72" s="469"/>
      <c r="AX72" s="469"/>
      <c r="AY72" s="469"/>
      <c r="AZ72" s="469"/>
      <c r="BA72" s="469"/>
      <c r="BB72" s="469"/>
      <c r="BC72" s="469"/>
      <c r="BD72" s="469"/>
      <c r="BE72" s="469"/>
      <c r="BF72" s="469"/>
      <c r="BG72" s="469"/>
      <c r="BH72" s="469"/>
      <c r="BI72" s="469"/>
      <c r="BJ72" s="469"/>
      <c r="BK72" s="469"/>
      <c r="BL72" s="469"/>
      <c r="BM72" s="469"/>
      <c r="BN72" s="198"/>
    </row>
    <row r="73" spans="2:96" ht="17.100000000000001" customHeight="1" x14ac:dyDescent="0.15">
      <c r="N73" s="198"/>
      <c r="O73" s="469"/>
      <c r="P73" s="469"/>
      <c r="Q73" s="469"/>
      <c r="R73" s="469"/>
      <c r="S73" s="469"/>
      <c r="T73" s="469"/>
      <c r="U73" s="469"/>
      <c r="V73" s="469"/>
      <c r="W73" s="469"/>
      <c r="X73" s="469"/>
      <c r="Y73" s="600"/>
      <c r="Z73" s="600"/>
      <c r="AA73" s="600"/>
      <c r="AB73" s="600"/>
      <c r="AC73" s="600"/>
      <c r="AD73" s="600"/>
      <c r="AE73" s="600"/>
      <c r="AF73" s="600"/>
      <c r="AG73" s="600"/>
      <c r="AH73" s="600"/>
      <c r="AI73" s="469"/>
      <c r="AJ73" s="469"/>
      <c r="AK73" s="469"/>
      <c r="AL73" s="469"/>
      <c r="AM73" s="469"/>
      <c r="AN73" s="469"/>
      <c r="AO73" s="469"/>
      <c r="AP73" s="469"/>
      <c r="AQ73" s="469"/>
      <c r="AR73" s="469"/>
      <c r="AS73" s="469"/>
      <c r="AT73" s="469"/>
      <c r="AU73" s="469"/>
      <c r="AV73" s="469"/>
      <c r="AW73" s="469"/>
      <c r="AX73" s="469"/>
      <c r="AY73" s="469"/>
      <c r="AZ73" s="469"/>
      <c r="BA73" s="469"/>
      <c r="BB73" s="469"/>
      <c r="BC73" s="469"/>
      <c r="BD73" s="469"/>
      <c r="BE73" s="469"/>
      <c r="BF73" s="469"/>
      <c r="BG73" s="469"/>
      <c r="BH73" s="469"/>
      <c r="BI73" s="469"/>
      <c r="BJ73" s="469"/>
      <c r="BK73" s="469"/>
      <c r="BL73" s="469"/>
      <c r="BM73" s="469"/>
      <c r="BN73" s="198"/>
    </row>
    <row r="74" spans="2:96" ht="17.100000000000001" customHeight="1" x14ac:dyDescent="0.15">
      <c r="N74" s="198"/>
      <c r="O74" s="469"/>
      <c r="P74" s="469"/>
      <c r="Q74" s="469"/>
      <c r="R74" s="469"/>
      <c r="S74" s="469"/>
      <c r="T74" s="469"/>
      <c r="U74" s="469"/>
      <c r="V74" s="469"/>
      <c r="W74" s="469"/>
      <c r="X74" s="469"/>
      <c r="Y74" s="601"/>
      <c r="Z74" s="601"/>
      <c r="AA74" s="601"/>
      <c r="AB74" s="601"/>
      <c r="AC74" s="601"/>
      <c r="AD74" s="601"/>
      <c r="AE74" s="601"/>
      <c r="AF74" s="601"/>
      <c r="AG74" s="601"/>
      <c r="AH74" s="601"/>
      <c r="AI74" s="469"/>
      <c r="AJ74" s="469"/>
      <c r="AK74" s="469"/>
      <c r="AL74" s="469"/>
      <c r="AM74" s="469"/>
      <c r="AN74" s="469"/>
      <c r="AO74" s="469"/>
      <c r="AP74" s="469"/>
      <c r="AQ74" s="469"/>
      <c r="AR74" s="469"/>
      <c r="AS74" s="469"/>
      <c r="AT74" s="469"/>
      <c r="AU74" s="469"/>
      <c r="AV74" s="469"/>
      <c r="AW74" s="469"/>
      <c r="AX74" s="469"/>
      <c r="AY74" s="469"/>
      <c r="AZ74" s="469"/>
      <c r="BA74" s="469"/>
      <c r="BB74" s="469"/>
      <c r="BC74" s="469"/>
      <c r="BD74" s="469"/>
      <c r="BE74" s="469"/>
      <c r="BF74" s="469"/>
      <c r="BG74" s="469"/>
      <c r="BH74" s="469"/>
      <c r="BI74" s="469"/>
      <c r="BJ74" s="469"/>
      <c r="BK74" s="469"/>
      <c r="BL74" s="469"/>
      <c r="BM74" s="469"/>
      <c r="BN74" s="198"/>
    </row>
    <row r="75" spans="2:96" ht="17.100000000000001" customHeight="1" x14ac:dyDescent="0.15">
      <c r="N75" s="198"/>
      <c r="O75" s="469"/>
      <c r="P75" s="469"/>
      <c r="Q75" s="469"/>
      <c r="R75" s="469"/>
      <c r="S75" s="469"/>
      <c r="T75" s="469"/>
      <c r="U75" s="469"/>
      <c r="V75" s="469"/>
      <c r="W75" s="469"/>
      <c r="X75" s="469"/>
      <c r="Y75" s="601"/>
      <c r="Z75" s="601"/>
      <c r="AA75" s="601"/>
      <c r="AB75" s="601"/>
      <c r="AC75" s="601"/>
      <c r="AD75" s="601"/>
      <c r="AE75" s="601"/>
      <c r="AF75" s="601"/>
      <c r="AG75" s="601"/>
      <c r="AH75" s="469"/>
      <c r="AI75" s="469"/>
      <c r="AJ75" s="469"/>
      <c r="AK75" s="469"/>
      <c r="AL75" s="469"/>
      <c r="AM75" s="469"/>
      <c r="AN75" s="469"/>
      <c r="AO75" s="469"/>
      <c r="AP75" s="469"/>
      <c r="AQ75" s="469"/>
      <c r="AR75" s="469"/>
      <c r="AS75" s="469"/>
      <c r="AT75" s="469"/>
      <c r="AU75" s="469"/>
      <c r="AV75" s="469"/>
      <c r="AW75" s="469"/>
      <c r="AX75" s="469"/>
      <c r="AY75" s="469"/>
      <c r="AZ75" s="469"/>
      <c r="BA75" s="469"/>
      <c r="BB75" s="469"/>
      <c r="BC75" s="469"/>
      <c r="BD75" s="469"/>
      <c r="BE75" s="469"/>
      <c r="BF75" s="469"/>
      <c r="BG75" s="469"/>
      <c r="BH75" s="469"/>
      <c r="BI75" s="469"/>
      <c r="BJ75" s="469"/>
      <c r="BK75" s="469"/>
      <c r="BL75" s="469"/>
      <c r="BM75" s="469"/>
      <c r="BN75" s="198"/>
    </row>
    <row r="76" spans="2:96" ht="17.100000000000001" customHeight="1" x14ac:dyDescent="0.15">
      <c r="N76" s="198"/>
      <c r="O76" s="469"/>
      <c r="P76" s="469"/>
      <c r="Q76" s="469"/>
      <c r="R76" s="469"/>
      <c r="S76" s="469"/>
      <c r="T76" s="469"/>
      <c r="U76" s="469"/>
      <c r="V76" s="469"/>
      <c r="W76" s="469"/>
      <c r="X76" s="469"/>
      <c r="Y76" s="601"/>
      <c r="Z76" s="601"/>
      <c r="AA76" s="601"/>
      <c r="AB76" s="601"/>
      <c r="AC76" s="601"/>
      <c r="AD76" s="601"/>
      <c r="AE76" s="601"/>
      <c r="AF76" s="601"/>
      <c r="AG76" s="601"/>
      <c r="AH76" s="469"/>
      <c r="AI76" s="469"/>
      <c r="AJ76" s="469"/>
      <c r="AK76" s="469"/>
      <c r="AL76" s="469"/>
      <c r="AM76" s="469"/>
      <c r="AN76" s="469"/>
      <c r="AO76" s="469"/>
      <c r="AP76" s="469"/>
      <c r="AQ76" s="469"/>
      <c r="AR76" s="469"/>
      <c r="AS76" s="469"/>
      <c r="AT76" s="469"/>
      <c r="AU76" s="469"/>
      <c r="AV76" s="469"/>
      <c r="AW76" s="469"/>
      <c r="AX76" s="469"/>
      <c r="AY76" s="469"/>
      <c r="AZ76" s="469"/>
      <c r="BA76" s="469"/>
      <c r="BB76" s="469"/>
      <c r="BC76" s="469"/>
      <c r="BD76" s="469"/>
      <c r="BE76" s="469"/>
      <c r="BF76" s="469"/>
      <c r="BG76" s="469"/>
      <c r="BH76" s="469"/>
      <c r="BI76" s="469"/>
      <c r="BJ76" s="469"/>
      <c r="BK76" s="469"/>
      <c r="BL76" s="469"/>
      <c r="BM76" s="469"/>
      <c r="BN76" s="198"/>
    </row>
    <row r="77" spans="2:96" ht="17.100000000000001" customHeight="1" x14ac:dyDescent="0.15">
      <c r="N77" s="198"/>
      <c r="O77" s="469"/>
      <c r="P77" s="469"/>
      <c r="Q77" s="469"/>
      <c r="R77" s="469"/>
      <c r="S77" s="469"/>
      <c r="T77" s="469"/>
      <c r="U77" s="469"/>
      <c r="V77" s="469"/>
      <c r="W77" s="469"/>
      <c r="X77" s="469"/>
      <c r="Y77" s="601"/>
      <c r="Z77" s="601"/>
      <c r="AA77" s="601"/>
      <c r="AB77" s="601"/>
      <c r="AC77" s="601"/>
      <c r="AD77" s="601"/>
      <c r="AE77" s="601"/>
      <c r="AF77" s="601"/>
      <c r="AG77" s="601"/>
      <c r="AH77" s="469"/>
      <c r="AI77" s="469"/>
      <c r="AJ77" s="469"/>
      <c r="AK77" s="469"/>
      <c r="AL77" s="469"/>
      <c r="AM77" s="469"/>
      <c r="AN77" s="469"/>
      <c r="AO77" s="469"/>
      <c r="AP77" s="469"/>
      <c r="AQ77" s="469"/>
      <c r="AR77" s="469"/>
      <c r="AS77" s="469"/>
      <c r="AT77" s="469"/>
      <c r="AU77" s="469"/>
      <c r="AV77" s="469"/>
      <c r="AW77" s="469"/>
      <c r="AX77" s="469"/>
      <c r="AY77" s="469"/>
      <c r="AZ77" s="469"/>
      <c r="BA77" s="469"/>
      <c r="BB77" s="469"/>
      <c r="BC77" s="469"/>
      <c r="BD77" s="469"/>
      <c r="BE77" s="469"/>
      <c r="BF77" s="469"/>
      <c r="BG77" s="469"/>
      <c r="BH77" s="469"/>
      <c r="BI77" s="469"/>
      <c r="BJ77" s="469"/>
      <c r="BK77" s="469"/>
      <c r="BL77" s="469"/>
      <c r="BM77" s="469"/>
      <c r="BN77" s="198"/>
    </row>
    <row r="78" spans="2:96" ht="17.100000000000001" customHeight="1" x14ac:dyDescent="0.15">
      <c r="N78" s="198"/>
      <c r="O78" s="469"/>
      <c r="P78" s="469"/>
      <c r="Q78" s="469"/>
      <c r="R78" s="469"/>
      <c r="S78" s="469"/>
      <c r="T78" s="469"/>
      <c r="U78" s="469"/>
      <c r="V78" s="469"/>
      <c r="W78" s="469"/>
      <c r="X78" s="469"/>
      <c r="Y78" s="601"/>
      <c r="Z78" s="601"/>
      <c r="AA78" s="601"/>
      <c r="AB78" s="601"/>
      <c r="AC78" s="601"/>
      <c r="AD78" s="601"/>
      <c r="AE78" s="601"/>
      <c r="AF78" s="601"/>
      <c r="AG78" s="601"/>
      <c r="AH78" s="469"/>
      <c r="AI78" s="469"/>
      <c r="AJ78" s="469"/>
      <c r="AK78" s="469"/>
      <c r="AL78" s="469"/>
      <c r="AM78" s="469"/>
      <c r="AN78" s="469"/>
      <c r="AO78" s="469"/>
      <c r="AP78" s="469"/>
      <c r="AQ78" s="469"/>
      <c r="AR78" s="469"/>
      <c r="AS78" s="469"/>
      <c r="AT78" s="469"/>
      <c r="AU78" s="469"/>
      <c r="AV78" s="469"/>
      <c r="AW78" s="469"/>
      <c r="AX78" s="469"/>
      <c r="AY78" s="469"/>
      <c r="AZ78" s="469"/>
      <c r="BA78" s="469"/>
      <c r="BB78" s="469"/>
      <c r="BC78" s="469"/>
      <c r="BD78" s="469"/>
      <c r="BE78" s="469"/>
      <c r="BF78" s="469"/>
      <c r="BG78" s="469"/>
      <c r="BH78" s="469"/>
      <c r="BI78" s="469"/>
      <c r="BJ78" s="469"/>
      <c r="BK78" s="469"/>
      <c r="BL78" s="469"/>
      <c r="BM78" s="469"/>
      <c r="BN78" s="198"/>
    </row>
    <row r="79" spans="2:96" ht="17.100000000000001" customHeight="1" x14ac:dyDescent="0.15">
      <c r="N79" s="198"/>
      <c r="O79" s="469"/>
      <c r="P79" s="469"/>
      <c r="Q79" s="469"/>
      <c r="R79" s="469"/>
      <c r="S79" s="469"/>
      <c r="T79" s="469"/>
      <c r="U79" s="469"/>
      <c r="V79" s="469"/>
      <c r="W79" s="469"/>
      <c r="X79" s="469"/>
      <c r="Y79" s="469"/>
      <c r="Z79" s="602"/>
      <c r="AA79" s="602"/>
      <c r="AB79" s="602"/>
      <c r="AC79" s="602"/>
      <c r="AD79" s="602"/>
      <c r="AE79" s="602"/>
      <c r="AF79" s="602"/>
      <c r="AG79" s="602"/>
      <c r="AH79" s="469"/>
      <c r="AI79" s="469"/>
      <c r="AJ79" s="469"/>
      <c r="AK79" s="469"/>
      <c r="AL79" s="469"/>
      <c r="AM79" s="469"/>
      <c r="AN79" s="469"/>
      <c r="AO79" s="469"/>
      <c r="AP79" s="469"/>
      <c r="AQ79" s="469"/>
      <c r="AR79" s="469"/>
      <c r="AS79" s="469"/>
      <c r="AT79" s="469"/>
      <c r="AU79" s="469"/>
      <c r="AV79" s="469"/>
      <c r="AW79" s="469"/>
      <c r="AX79" s="469"/>
      <c r="AY79" s="469"/>
      <c r="AZ79" s="469"/>
      <c r="BA79" s="469"/>
      <c r="BB79" s="469"/>
      <c r="BC79" s="469"/>
      <c r="BD79" s="469"/>
      <c r="BE79" s="469"/>
      <c r="BF79" s="469"/>
      <c r="BG79" s="469"/>
      <c r="BH79" s="469"/>
      <c r="BI79" s="469"/>
      <c r="BJ79" s="469"/>
      <c r="BK79" s="469"/>
      <c r="BL79" s="469"/>
      <c r="BM79" s="469"/>
      <c r="BN79" s="198"/>
    </row>
    <row r="80" spans="2:96" ht="17.100000000000001" customHeight="1" x14ac:dyDescent="0.15">
      <c r="N80" s="198"/>
      <c r="O80" s="469"/>
      <c r="P80" s="469"/>
      <c r="Q80" s="469"/>
      <c r="R80" s="469"/>
      <c r="S80" s="469"/>
      <c r="T80" s="469"/>
      <c r="U80" s="469"/>
      <c r="V80" s="469"/>
      <c r="W80" s="469"/>
      <c r="X80" s="469"/>
      <c r="Y80" s="602"/>
      <c r="Z80" s="602"/>
      <c r="AA80" s="602"/>
      <c r="AB80" s="602"/>
      <c r="AC80" s="602"/>
      <c r="AD80" s="602"/>
      <c r="AE80" s="602"/>
      <c r="AF80" s="602"/>
      <c r="AG80" s="602"/>
      <c r="AH80" s="469"/>
      <c r="AI80" s="469"/>
      <c r="AJ80" s="469"/>
      <c r="AK80" s="469"/>
      <c r="AL80" s="469"/>
      <c r="AM80" s="469"/>
      <c r="AN80" s="469"/>
      <c r="AO80" s="469"/>
      <c r="AP80" s="469"/>
      <c r="AQ80" s="469"/>
      <c r="AR80" s="469"/>
      <c r="AS80" s="469"/>
      <c r="AT80" s="469"/>
      <c r="AU80" s="469"/>
      <c r="AV80" s="469"/>
      <c r="AW80" s="469"/>
      <c r="AX80" s="469"/>
      <c r="AY80" s="469"/>
      <c r="AZ80" s="469"/>
      <c r="BA80" s="469"/>
      <c r="BB80" s="469"/>
      <c r="BC80" s="469"/>
      <c r="BD80" s="469"/>
      <c r="BE80" s="469"/>
      <c r="BF80" s="469"/>
      <c r="BG80" s="469"/>
      <c r="BH80" s="469"/>
      <c r="BI80" s="469"/>
      <c r="BJ80" s="469"/>
      <c r="BK80" s="469"/>
      <c r="BL80" s="469"/>
      <c r="BM80" s="469"/>
      <c r="BN80" s="198"/>
    </row>
    <row r="81" spans="14:66" ht="17.100000000000001" customHeight="1" x14ac:dyDescent="0.15">
      <c r="N81" s="198"/>
      <c r="O81" s="469"/>
      <c r="P81" s="469"/>
      <c r="Q81" s="469"/>
      <c r="R81" s="469"/>
      <c r="S81" s="469"/>
      <c r="T81" s="469"/>
      <c r="U81" s="469"/>
      <c r="V81" s="469"/>
      <c r="W81" s="469"/>
      <c r="X81" s="469"/>
      <c r="Y81" s="602"/>
      <c r="Z81" s="602"/>
      <c r="AA81" s="602"/>
      <c r="AB81" s="602"/>
      <c r="AC81" s="602"/>
      <c r="AD81" s="602"/>
      <c r="AE81" s="602"/>
      <c r="AF81" s="602"/>
      <c r="AG81" s="602"/>
      <c r="AH81" s="469"/>
      <c r="AI81" s="469"/>
      <c r="AJ81" s="469"/>
      <c r="AK81" s="469"/>
      <c r="AL81" s="469"/>
      <c r="AM81" s="469"/>
      <c r="AN81" s="469"/>
      <c r="AO81" s="469"/>
      <c r="AP81" s="469"/>
      <c r="AQ81" s="469"/>
      <c r="AR81" s="469"/>
      <c r="AS81" s="469"/>
      <c r="AT81" s="469"/>
      <c r="AU81" s="469"/>
      <c r="AV81" s="469"/>
      <c r="AW81" s="469"/>
      <c r="AX81" s="469"/>
      <c r="AY81" s="469"/>
      <c r="AZ81" s="469"/>
      <c r="BA81" s="469"/>
      <c r="BB81" s="469"/>
      <c r="BC81" s="469"/>
      <c r="BD81" s="469"/>
      <c r="BE81" s="469"/>
      <c r="BF81" s="469"/>
      <c r="BG81" s="469"/>
      <c r="BH81" s="469"/>
      <c r="BI81" s="469"/>
      <c r="BJ81" s="469"/>
      <c r="BK81" s="469"/>
      <c r="BL81" s="469"/>
      <c r="BM81" s="469"/>
      <c r="BN81" s="198"/>
    </row>
    <row r="82" spans="14:66" ht="17.100000000000001" customHeight="1" x14ac:dyDescent="0.15">
      <c r="N82" s="198"/>
      <c r="O82" s="469"/>
      <c r="P82" s="469"/>
      <c r="Q82" s="469"/>
      <c r="R82" s="469"/>
      <c r="S82" s="469"/>
      <c r="T82" s="469"/>
      <c r="U82" s="469"/>
      <c r="V82" s="469"/>
      <c r="W82" s="469"/>
      <c r="X82" s="469"/>
      <c r="Y82" s="602"/>
      <c r="Z82" s="602"/>
      <c r="AA82" s="602"/>
      <c r="AB82" s="602"/>
      <c r="AC82" s="602"/>
      <c r="AD82" s="602"/>
      <c r="AE82" s="602"/>
      <c r="AF82" s="602"/>
      <c r="AG82" s="602"/>
      <c r="AH82" s="469"/>
      <c r="AI82" s="469"/>
      <c r="AJ82" s="469"/>
      <c r="AK82" s="469"/>
      <c r="AL82" s="469"/>
      <c r="AM82" s="469"/>
      <c r="AN82" s="469"/>
      <c r="AO82" s="469"/>
      <c r="AP82" s="469"/>
      <c r="AQ82" s="469"/>
      <c r="AR82" s="469"/>
      <c r="AS82" s="469"/>
      <c r="AT82" s="469"/>
      <c r="AU82" s="469"/>
      <c r="AV82" s="469"/>
      <c r="AW82" s="469"/>
      <c r="AX82" s="469"/>
      <c r="AY82" s="469"/>
      <c r="AZ82" s="469"/>
      <c r="BA82" s="469"/>
      <c r="BB82" s="469"/>
      <c r="BC82" s="469"/>
      <c r="BD82" s="469"/>
      <c r="BE82" s="469"/>
      <c r="BF82" s="469"/>
      <c r="BG82" s="469"/>
      <c r="BH82" s="469"/>
      <c r="BI82" s="469"/>
      <c r="BJ82" s="469"/>
      <c r="BK82" s="469"/>
      <c r="BL82" s="469"/>
      <c r="BM82" s="469"/>
      <c r="BN82" s="198"/>
    </row>
    <row r="83" spans="14:66" ht="17.100000000000001" customHeight="1" x14ac:dyDescent="0.15">
      <c r="N83" s="198"/>
      <c r="O83" s="469"/>
      <c r="P83" s="469"/>
      <c r="Q83" s="469"/>
      <c r="R83" s="469"/>
      <c r="S83" s="469"/>
      <c r="T83" s="469"/>
      <c r="U83" s="469"/>
      <c r="V83" s="469"/>
      <c r="W83" s="469"/>
      <c r="X83" s="469"/>
      <c r="Y83" s="602"/>
      <c r="Z83" s="602"/>
      <c r="AA83" s="602"/>
      <c r="AB83" s="602"/>
      <c r="AC83" s="602"/>
      <c r="AD83" s="602"/>
      <c r="AE83" s="602"/>
      <c r="AF83" s="602"/>
      <c r="AG83" s="602"/>
      <c r="AH83" s="469"/>
      <c r="AI83" s="469"/>
      <c r="AJ83" s="469"/>
      <c r="AK83" s="469"/>
      <c r="AL83" s="469"/>
      <c r="AM83" s="469"/>
      <c r="AN83" s="469"/>
      <c r="AO83" s="469"/>
      <c r="AP83" s="469"/>
      <c r="AQ83" s="469"/>
      <c r="AR83" s="469"/>
      <c r="AS83" s="469"/>
      <c r="AT83" s="469"/>
      <c r="AU83" s="469"/>
      <c r="AV83" s="469"/>
      <c r="AW83" s="469"/>
      <c r="AX83" s="469"/>
      <c r="AY83" s="469"/>
      <c r="AZ83" s="469"/>
      <c r="BA83" s="469"/>
      <c r="BB83" s="469"/>
      <c r="BC83" s="469"/>
      <c r="BD83" s="469"/>
      <c r="BE83" s="469"/>
      <c r="BF83" s="469"/>
      <c r="BG83" s="469"/>
      <c r="BH83" s="469"/>
      <c r="BI83" s="469"/>
      <c r="BJ83" s="469"/>
      <c r="BK83" s="469"/>
      <c r="BL83" s="469"/>
      <c r="BM83" s="469"/>
      <c r="BN83" s="198"/>
    </row>
    <row r="84" spans="14:66" ht="17.100000000000001" customHeight="1" x14ac:dyDescent="0.15">
      <c r="N84" s="198"/>
      <c r="O84" s="469"/>
      <c r="P84" s="469"/>
      <c r="Q84" s="469"/>
      <c r="R84" s="469"/>
      <c r="S84" s="469"/>
      <c r="T84" s="469"/>
      <c r="U84" s="469"/>
      <c r="V84" s="469"/>
      <c r="W84" s="469"/>
      <c r="X84" s="469"/>
      <c r="Y84" s="603"/>
      <c r="Z84" s="603"/>
      <c r="AA84" s="603"/>
      <c r="AB84" s="603"/>
      <c r="AC84" s="603"/>
      <c r="AD84" s="603"/>
      <c r="AE84" s="603"/>
      <c r="AF84" s="603"/>
      <c r="AG84" s="603"/>
      <c r="AH84" s="469"/>
      <c r="AI84" s="469"/>
      <c r="AJ84" s="469"/>
      <c r="AK84" s="469"/>
      <c r="AL84" s="469"/>
      <c r="AM84" s="469"/>
      <c r="AN84" s="469"/>
      <c r="AO84" s="469"/>
      <c r="AP84" s="469"/>
      <c r="AQ84" s="469"/>
      <c r="AR84" s="469"/>
      <c r="AS84" s="469"/>
      <c r="AT84" s="469"/>
      <c r="AU84" s="469"/>
      <c r="AV84" s="469"/>
      <c r="AW84" s="469"/>
      <c r="AX84" s="469"/>
      <c r="AY84" s="469"/>
      <c r="AZ84" s="469"/>
      <c r="BA84" s="469"/>
      <c r="BB84" s="469"/>
      <c r="BC84" s="469"/>
      <c r="BD84" s="469"/>
      <c r="BE84" s="469"/>
      <c r="BF84" s="469"/>
      <c r="BG84" s="469"/>
      <c r="BH84" s="469"/>
      <c r="BI84" s="469"/>
      <c r="BJ84" s="469"/>
      <c r="BK84" s="469"/>
      <c r="BL84" s="469"/>
      <c r="BM84" s="469"/>
      <c r="BN84" s="198"/>
    </row>
    <row r="85" spans="14:66" ht="17.100000000000001" customHeight="1" x14ac:dyDescent="0.15">
      <c r="N85" s="198"/>
      <c r="O85" s="469"/>
      <c r="P85" s="469"/>
      <c r="Q85" s="469"/>
      <c r="R85" s="469"/>
      <c r="S85" s="469"/>
      <c r="T85" s="469"/>
      <c r="U85" s="469"/>
      <c r="V85" s="469"/>
      <c r="W85" s="469"/>
      <c r="X85" s="469"/>
      <c r="Y85" s="603"/>
      <c r="Z85" s="603"/>
      <c r="AA85" s="603"/>
      <c r="AB85" s="603"/>
      <c r="AC85" s="603"/>
      <c r="AD85" s="603"/>
      <c r="AE85" s="603"/>
      <c r="AF85" s="603"/>
      <c r="AG85" s="603"/>
      <c r="AH85" s="469"/>
      <c r="AI85" s="469"/>
      <c r="AJ85" s="469"/>
      <c r="AK85" s="469"/>
      <c r="AL85" s="469"/>
      <c r="AM85" s="469"/>
      <c r="AN85" s="469"/>
      <c r="AO85" s="469"/>
      <c r="AP85" s="469"/>
      <c r="AQ85" s="469"/>
      <c r="AR85" s="469"/>
      <c r="AS85" s="469"/>
      <c r="AT85" s="469"/>
      <c r="AU85" s="469"/>
      <c r="AV85" s="469"/>
      <c r="AW85" s="469"/>
      <c r="AX85" s="469"/>
      <c r="AY85" s="469"/>
      <c r="AZ85" s="469"/>
      <c r="BA85" s="469"/>
      <c r="BB85" s="469"/>
      <c r="BC85" s="469"/>
      <c r="BD85" s="469"/>
      <c r="BE85" s="469"/>
      <c r="BF85" s="469"/>
      <c r="BG85" s="469"/>
      <c r="BH85" s="469"/>
      <c r="BI85" s="469"/>
      <c r="BJ85" s="469"/>
      <c r="BK85" s="469"/>
      <c r="BL85" s="469"/>
      <c r="BM85" s="469"/>
      <c r="BN85" s="198"/>
    </row>
    <row r="86" spans="14:66" ht="17.100000000000001" customHeight="1" x14ac:dyDescent="0.15">
      <c r="N86" s="198"/>
      <c r="O86" s="469"/>
      <c r="P86" s="469"/>
      <c r="Q86" s="469"/>
      <c r="R86" s="469"/>
      <c r="S86" s="469"/>
      <c r="T86" s="469"/>
      <c r="U86" s="469"/>
      <c r="V86" s="469"/>
      <c r="W86" s="469"/>
      <c r="X86" s="469"/>
      <c r="Y86" s="603"/>
      <c r="Z86" s="603"/>
      <c r="AA86" s="603"/>
      <c r="AB86" s="603"/>
      <c r="AC86" s="603"/>
      <c r="AD86" s="603"/>
      <c r="AE86" s="603"/>
      <c r="AF86" s="603"/>
      <c r="AG86" s="603"/>
      <c r="AH86" s="469"/>
      <c r="AI86" s="469"/>
      <c r="AJ86" s="469"/>
      <c r="AK86" s="469"/>
      <c r="AL86" s="469"/>
      <c r="AM86" s="469"/>
      <c r="AN86" s="469"/>
      <c r="AO86" s="469"/>
      <c r="AP86" s="469"/>
      <c r="AQ86" s="469"/>
      <c r="AR86" s="469"/>
      <c r="AS86" s="469"/>
      <c r="AT86" s="469"/>
      <c r="AU86" s="469"/>
      <c r="AV86" s="469"/>
      <c r="AW86" s="469"/>
      <c r="AX86" s="469"/>
      <c r="AY86" s="469"/>
      <c r="AZ86" s="469"/>
      <c r="BA86" s="469"/>
      <c r="BB86" s="469"/>
      <c r="BC86" s="469"/>
      <c r="BD86" s="469"/>
      <c r="BE86" s="469"/>
      <c r="BF86" s="469"/>
      <c r="BG86" s="469"/>
      <c r="BH86" s="469"/>
      <c r="BI86" s="469"/>
      <c r="BJ86" s="469"/>
      <c r="BK86" s="469"/>
      <c r="BL86" s="469"/>
      <c r="BM86" s="469"/>
      <c r="BN86" s="198"/>
    </row>
    <row r="87" spans="14:66" ht="17.100000000000001" customHeight="1" x14ac:dyDescent="0.15">
      <c r="N87" s="198"/>
      <c r="O87" s="469"/>
      <c r="P87" s="469"/>
      <c r="Q87" s="469"/>
      <c r="R87" s="469"/>
      <c r="S87" s="469"/>
      <c r="T87" s="469"/>
      <c r="U87" s="469"/>
      <c r="V87" s="469"/>
      <c r="W87" s="469"/>
      <c r="X87" s="469"/>
      <c r="Y87" s="603"/>
      <c r="Z87" s="603"/>
      <c r="AA87" s="603"/>
      <c r="AB87" s="603"/>
      <c r="AC87" s="603"/>
      <c r="AD87" s="603"/>
      <c r="AE87" s="603"/>
      <c r="AF87" s="603"/>
      <c r="AG87" s="603"/>
      <c r="AH87" s="469"/>
      <c r="AI87" s="469"/>
      <c r="AJ87" s="469"/>
      <c r="AK87" s="469"/>
      <c r="AL87" s="469"/>
      <c r="AM87" s="469"/>
      <c r="AN87" s="469"/>
      <c r="AO87" s="469"/>
      <c r="AP87" s="469"/>
      <c r="AQ87" s="469"/>
      <c r="AR87" s="469"/>
      <c r="AS87" s="469"/>
      <c r="AT87" s="469"/>
      <c r="AU87" s="469"/>
      <c r="AV87" s="469"/>
      <c r="AW87" s="469"/>
      <c r="AX87" s="469"/>
      <c r="AY87" s="469"/>
      <c r="AZ87" s="469"/>
      <c r="BA87" s="469"/>
      <c r="BB87" s="469"/>
      <c r="BC87" s="469"/>
      <c r="BD87" s="469"/>
      <c r="BE87" s="469"/>
      <c r="BF87" s="469"/>
      <c r="BG87" s="469"/>
      <c r="BH87" s="469"/>
      <c r="BI87" s="469"/>
      <c r="BJ87" s="469"/>
      <c r="BK87" s="469"/>
      <c r="BL87" s="469"/>
      <c r="BM87" s="469"/>
      <c r="BN87" s="198"/>
    </row>
    <row r="88" spans="14:66" ht="17.100000000000001" customHeight="1" x14ac:dyDescent="0.15">
      <c r="N88" s="198"/>
      <c r="O88" s="469"/>
      <c r="P88" s="469"/>
      <c r="Q88" s="469"/>
      <c r="R88" s="469"/>
      <c r="S88" s="469"/>
      <c r="T88" s="469"/>
      <c r="U88" s="469"/>
      <c r="V88" s="469"/>
      <c r="W88" s="469"/>
      <c r="X88" s="469"/>
      <c r="Y88" s="603"/>
      <c r="Z88" s="603"/>
      <c r="AA88" s="603"/>
      <c r="AB88" s="603"/>
      <c r="AC88" s="603"/>
      <c r="AD88" s="603"/>
      <c r="AE88" s="603"/>
      <c r="AF88" s="603"/>
      <c r="AG88" s="603"/>
      <c r="AH88" s="469"/>
      <c r="AI88" s="469"/>
      <c r="AJ88" s="469"/>
      <c r="AK88" s="469"/>
      <c r="AL88" s="469"/>
      <c r="AM88" s="469"/>
      <c r="AN88" s="469"/>
      <c r="AO88" s="469"/>
      <c r="AP88" s="469"/>
      <c r="AQ88" s="469"/>
      <c r="AR88" s="469"/>
      <c r="AS88" s="469"/>
      <c r="AT88" s="469"/>
      <c r="AU88" s="469"/>
      <c r="AV88" s="469"/>
      <c r="AW88" s="469"/>
      <c r="AX88" s="469"/>
      <c r="AY88" s="469"/>
      <c r="AZ88" s="469"/>
      <c r="BA88" s="469"/>
      <c r="BB88" s="469"/>
      <c r="BC88" s="469"/>
      <c r="BD88" s="469"/>
      <c r="BE88" s="469"/>
      <c r="BF88" s="469"/>
      <c r="BG88" s="469"/>
      <c r="BH88" s="469"/>
      <c r="BI88" s="469"/>
      <c r="BJ88" s="469"/>
      <c r="BK88" s="469"/>
      <c r="BL88" s="469"/>
      <c r="BM88" s="469"/>
      <c r="BN88" s="198"/>
    </row>
    <row r="89" spans="14:66" ht="17.100000000000001" customHeight="1" x14ac:dyDescent="0.15">
      <c r="N89" s="198"/>
      <c r="O89" s="469"/>
      <c r="P89" s="469"/>
      <c r="Q89" s="469"/>
      <c r="R89" s="469"/>
      <c r="S89" s="469"/>
      <c r="T89" s="469"/>
      <c r="U89" s="469"/>
      <c r="V89" s="469"/>
      <c r="W89" s="469"/>
      <c r="X89" s="469"/>
      <c r="Y89" s="604"/>
      <c r="Z89" s="604"/>
      <c r="AA89" s="604"/>
      <c r="AB89" s="604"/>
      <c r="AC89" s="604"/>
      <c r="AD89" s="604"/>
      <c r="AE89" s="604"/>
      <c r="AF89" s="604"/>
      <c r="AG89" s="604"/>
      <c r="AH89" s="469"/>
      <c r="AI89" s="469"/>
      <c r="AJ89" s="469"/>
      <c r="AK89" s="469"/>
      <c r="AL89" s="469"/>
      <c r="AM89" s="469"/>
      <c r="AN89" s="469"/>
      <c r="AO89" s="469"/>
      <c r="AP89" s="469"/>
      <c r="AQ89" s="469"/>
      <c r="AR89" s="469"/>
      <c r="AS89" s="469"/>
      <c r="AT89" s="469"/>
      <c r="AU89" s="469"/>
      <c r="AV89" s="469"/>
      <c r="AW89" s="469"/>
      <c r="AX89" s="469"/>
      <c r="AY89" s="469"/>
      <c r="AZ89" s="469"/>
      <c r="BA89" s="469"/>
      <c r="BB89" s="469"/>
      <c r="BC89" s="469"/>
      <c r="BD89" s="469"/>
      <c r="BE89" s="469"/>
      <c r="BF89" s="469"/>
      <c r="BG89" s="469"/>
      <c r="BH89" s="469"/>
      <c r="BI89" s="469"/>
      <c r="BJ89" s="469"/>
      <c r="BK89" s="469"/>
      <c r="BL89" s="469"/>
      <c r="BM89" s="469"/>
      <c r="BN89" s="198"/>
    </row>
    <row r="90" spans="14:66" ht="17.100000000000001" customHeight="1" x14ac:dyDescent="0.15">
      <c r="N90" s="198"/>
      <c r="O90" s="469"/>
      <c r="P90" s="469"/>
      <c r="Q90" s="469"/>
      <c r="R90" s="469"/>
      <c r="S90" s="469"/>
      <c r="T90" s="469"/>
      <c r="U90" s="469"/>
      <c r="V90" s="469"/>
      <c r="W90" s="469"/>
      <c r="X90" s="469"/>
      <c r="Y90" s="604"/>
      <c r="Z90" s="604"/>
      <c r="AA90" s="604"/>
      <c r="AB90" s="604"/>
      <c r="AC90" s="604"/>
      <c r="AD90" s="604"/>
      <c r="AE90" s="604"/>
      <c r="AF90" s="604"/>
      <c r="AG90" s="604"/>
      <c r="AH90" s="469"/>
      <c r="AI90" s="469"/>
      <c r="AJ90" s="469"/>
      <c r="AK90" s="469"/>
      <c r="AL90" s="469"/>
      <c r="AM90" s="469"/>
      <c r="AN90" s="469"/>
      <c r="AO90" s="469"/>
      <c r="AP90" s="469"/>
      <c r="AQ90" s="469"/>
      <c r="AR90" s="469"/>
      <c r="AS90" s="469"/>
      <c r="AT90" s="469"/>
      <c r="AU90" s="469"/>
      <c r="AV90" s="469"/>
      <c r="AW90" s="469"/>
      <c r="AX90" s="469"/>
      <c r="AY90" s="469"/>
      <c r="AZ90" s="469"/>
      <c r="BA90" s="469"/>
      <c r="BB90" s="469"/>
      <c r="BC90" s="469"/>
      <c r="BD90" s="469"/>
      <c r="BE90" s="469"/>
      <c r="BF90" s="469"/>
      <c r="BG90" s="469"/>
      <c r="BH90" s="469"/>
      <c r="BI90" s="469"/>
      <c r="BJ90" s="469"/>
      <c r="BK90" s="469"/>
      <c r="BL90" s="469"/>
      <c r="BM90" s="469"/>
      <c r="BN90" s="198"/>
    </row>
    <row r="91" spans="14:66" ht="17.100000000000001" customHeight="1" x14ac:dyDescent="0.15">
      <c r="N91" s="198"/>
      <c r="O91" s="469"/>
      <c r="P91" s="469"/>
      <c r="Q91" s="469"/>
      <c r="R91" s="469"/>
      <c r="S91" s="469"/>
      <c r="T91" s="469"/>
      <c r="U91" s="469"/>
      <c r="V91" s="469"/>
      <c r="W91" s="469"/>
      <c r="X91" s="469"/>
      <c r="Y91" s="604"/>
      <c r="Z91" s="604"/>
      <c r="AA91" s="604"/>
      <c r="AB91" s="604"/>
      <c r="AC91" s="604"/>
      <c r="AD91" s="604"/>
      <c r="AE91" s="604"/>
      <c r="AF91" s="604"/>
      <c r="AG91" s="604"/>
      <c r="AH91" s="469"/>
      <c r="AI91" s="469"/>
      <c r="AJ91" s="469"/>
      <c r="AK91" s="469"/>
      <c r="AL91" s="469"/>
      <c r="AM91" s="469"/>
      <c r="AN91" s="469"/>
      <c r="AO91" s="469"/>
      <c r="AP91" s="469"/>
      <c r="AQ91" s="469"/>
      <c r="AR91" s="469"/>
      <c r="AS91" s="469"/>
      <c r="AT91" s="469"/>
      <c r="AU91" s="469"/>
      <c r="AV91" s="469"/>
      <c r="AW91" s="469"/>
      <c r="AX91" s="469"/>
      <c r="AY91" s="469"/>
      <c r="AZ91" s="469"/>
      <c r="BA91" s="469"/>
      <c r="BB91" s="469"/>
      <c r="BC91" s="469"/>
      <c r="BD91" s="469"/>
      <c r="BE91" s="469"/>
      <c r="BF91" s="469"/>
      <c r="BG91" s="469"/>
      <c r="BH91" s="469"/>
      <c r="BI91" s="469"/>
      <c r="BJ91" s="469"/>
      <c r="BK91" s="469"/>
      <c r="BL91" s="469"/>
      <c r="BM91" s="469"/>
      <c r="BN91" s="198"/>
    </row>
    <row r="92" spans="14:66" ht="17.100000000000001" customHeight="1" x14ac:dyDescent="0.15">
      <c r="N92" s="198"/>
      <c r="O92" s="469"/>
      <c r="P92" s="469"/>
      <c r="Q92" s="469"/>
      <c r="R92" s="469"/>
      <c r="S92" s="469"/>
      <c r="T92" s="469"/>
      <c r="U92" s="469"/>
      <c r="V92" s="469"/>
      <c r="W92" s="469"/>
      <c r="X92" s="469"/>
      <c r="Y92" s="604"/>
      <c r="Z92" s="604"/>
      <c r="AA92" s="604"/>
      <c r="AB92" s="604"/>
      <c r="AC92" s="604"/>
      <c r="AD92" s="604"/>
      <c r="AE92" s="604"/>
      <c r="AF92" s="604"/>
      <c r="AG92" s="604"/>
      <c r="AH92" s="469"/>
      <c r="AI92" s="469"/>
      <c r="AJ92" s="469"/>
      <c r="AK92" s="469"/>
      <c r="AL92" s="469"/>
      <c r="AM92" s="469"/>
      <c r="AN92" s="469"/>
      <c r="AO92" s="469"/>
      <c r="AP92" s="469"/>
      <c r="AQ92" s="469"/>
      <c r="AR92" s="469"/>
      <c r="AS92" s="469"/>
      <c r="AT92" s="469"/>
      <c r="AU92" s="469"/>
      <c r="AV92" s="469"/>
      <c r="AW92" s="469"/>
      <c r="AX92" s="469"/>
      <c r="AY92" s="469"/>
      <c r="AZ92" s="469"/>
      <c r="BA92" s="469"/>
      <c r="BB92" s="469"/>
      <c r="BC92" s="469"/>
      <c r="BD92" s="469"/>
      <c r="BE92" s="469"/>
      <c r="BF92" s="469"/>
      <c r="BG92" s="469"/>
      <c r="BH92" s="469"/>
      <c r="BI92" s="469"/>
      <c r="BJ92" s="469"/>
      <c r="BK92" s="469"/>
      <c r="BL92" s="469"/>
      <c r="BM92" s="469"/>
      <c r="BN92" s="198"/>
    </row>
    <row r="93" spans="14:66" ht="17.100000000000001" customHeight="1" x14ac:dyDescent="0.15">
      <c r="N93" s="198"/>
      <c r="O93" s="469"/>
      <c r="P93" s="469"/>
      <c r="Q93" s="469"/>
      <c r="R93" s="469"/>
      <c r="S93" s="469"/>
      <c r="T93" s="469"/>
      <c r="U93" s="469"/>
      <c r="V93" s="469"/>
      <c r="W93" s="469"/>
      <c r="X93" s="469"/>
      <c r="Y93" s="604"/>
      <c r="Z93" s="604"/>
      <c r="AA93" s="604"/>
      <c r="AB93" s="604"/>
      <c r="AC93" s="604"/>
      <c r="AD93" s="604"/>
      <c r="AE93" s="604"/>
      <c r="AF93" s="604"/>
      <c r="AG93" s="604"/>
      <c r="AH93" s="469"/>
      <c r="AI93" s="469"/>
      <c r="AJ93" s="469"/>
      <c r="AK93" s="469"/>
      <c r="AL93" s="469"/>
      <c r="AM93" s="469"/>
      <c r="AN93" s="469"/>
      <c r="AO93" s="469"/>
      <c r="AP93" s="469"/>
      <c r="AQ93" s="469"/>
      <c r="AR93" s="469"/>
      <c r="AS93" s="469"/>
      <c r="AT93" s="469"/>
      <c r="AU93" s="469"/>
      <c r="AV93" s="469"/>
      <c r="AW93" s="469"/>
      <c r="AX93" s="469"/>
      <c r="AY93" s="469"/>
      <c r="AZ93" s="469"/>
      <c r="BA93" s="469"/>
      <c r="BB93" s="469"/>
      <c r="BC93" s="469"/>
      <c r="BD93" s="469"/>
      <c r="BE93" s="469"/>
      <c r="BF93" s="469"/>
      <c r="BG93" s="469"/>
      <c r="BH93" s="469"/>
      <c r="BI93" s="469"/>
      <c r="BJ93" s="469"/>
      <c r="BK93" s="469"/>
      <c r="BL93" s="469"/>
      <c r="BM93" s="469"/>
      <c r="BN93" s="198"/>
    </row>
    <row r="94" spans="14:66" ht="17.100000000000001" customHeight="1" x14ac:dyDescent="0.15">
      <c r="N94" s="198"/>
      <c r="O94" s="469"/>
      <c r="P94" s="469"/>
      <c r="Q94" s="469"/>
      <c r="R94" s="469"/>
      <c r="S94" s="469"/>
      <c r="T94" s="469"/>
      <c r="U94" s="469"/>
      <c r="V94" s="469"/>
      <c r="W94" s="469"/>
      <c r="X94" s="469"/>
      <c r="Y94" s="604"/>
      <c r="Z94" s="604"/>
      <c r="AA94" s="604"/>
      <c r="AB94" s="604"/>
      <c r="AC94" s="604"/>
      <c r="AD94" s="604"/>
      <c r="AE94" s="604"/>
      <c r="AF94" s="604"/>
      <c r="AG94" s="604"/>
      <c r="AH94" s="469"/>
      <c r="AI94" s="469"/>
      <c r="AJ94" s="469"/>
      <c r="AK94" s="469"/>
      <c r="AL94" s="469"/>
      <c r="AM94" s="469"/>
      <c r="AN94" s="469"/>
      <c r="AO94" s="469"/>
      <c r="AP94" s="469"/>
      <c r="AQ94" s="469"/>
      <c r="AR94" s="469"/>
      <c r="AS94" s="469"/>
      <c r="AT94" s="469"/>
      <c r="AU94" s="469"/>
      <c r="AV94" s="469"/>
      <c r="AW94" s="469"/>
      <c r="AX94" s="469"/>
      <c r="AY94" s="469"/>
      <c r="AZ94" s="469"/>
      <c r="BA94" s="469"/>
      <c r="BB94" s="469"/>
      <c r="BC94" s="469"/>
      <c r="BD94" s="469"/>
      <c r="BE94" s="469"/>
      <c r="BF94" s="469"/>
      <c r="BG94" s="469"/>
      <c r="BH94" s="469"/>
      <c r="BI94" s="469"/>
      <c r="BJ94" s="469"/>
      <c r="BK94" s="469"/>
      <c r="BL94" s="469"/>
      <c r="BM94" s="469"/>
      <c r="BN94" s="198"/>
    </row>
    <row r="95" spans="14:66" ht="17.100000000000001" customHeight="1" x14ac:dyDescent="0.15">
      <c r="N95" s="198"/>
      <c r="O95" s="469"/>
      <c r="P95" s="469"/>
      <c r="Q95" s="469"/>
      <c r="R95" s="469"/>
      <c r="S95" s="469"/>
      <c r="T95" s="469"/>
      <c r="U95" s="469"/>
      <c r="V95" s="469"/>
      <c r="W95" s="469"/>
      <c r="X95" s="469"/>
      <c r="Y95" s="604"/>
      <c r="Z95" s="604"/>
      <c r="AA95" s="604"/>
      <c r="AB95" s="604"/>
      <c r="AC95" s="604"/>
      <c r="AD95" s="604"/>
      <c r="AE95" s="604"/>
      <c r="AF95" s="604"/>
      <c r="AG95" s="604"/>
      <c r="AH95" s="469"/>
      <c r="AI95" s="469"/>
      <c r="AJ95" s="469"/>
      <c r="AK95" s="469"/>
      <c r="AL95" s="469"/>
      <c r="AM95" s="469"/>
      <c r="AN95" s="469"/>
      <c r="AO95" s="469"/>
      <c r="AP95" s="469"/>
      <c r="AQ95" s="469"/>
      <c r="AR95" s="469"/>
      <c r="AS95" s="469"/>
      <c r="AT95" s="469"/>
      <c r="AU95" s="469"/>
      <c r="AV95" s="469"/>
      <c r="AW95" s="469"/>
      <c r="AX95" s="469"/>
      <c r="AY95" s="469"/>
      <c r="AZ95" s="469"/>
      <c r="BA95" s="469"/>
      <c r="BB95" s="469"/>
      <c r="BC95" s="469"/>
      <c r="BD95" s="469"/>
      <c r="BE95" s="469"/>
      <c r="BF95" s="469"/>
      <c r="BG95" s="469"/>
      <c r="BH95" s="469"/>
      <c r="BI95" s="469"/>
      <c r="BJ95" s="469"/>
      <c r="BK95" s="469"/>
      <c r="BL95" s="469"/>
      <c r="BM95" s="469"/>
      <c r="BN95" s="198"/>
    </row>
    <row r="96" spans="14:66" ht="17.100000000000001" customHeight="1" x14ac:dyDescent="0.15">
      <c r="N96" s="198"/>
      <c r="O96" s="469"/>
      <c r="P96" s="469"/>
      <c r="Q96" s="469"/>
      <c r="R96" s="469"/>
      <c r="S96" s="469"/>
      <c r="T96" s="469"/>
      <c r="U96" s="469"/>
      <c r="V96" s="469"/>
      <c r="W96" s="469"/>
      <c r="X96" s="469"/>
      <c r="Y96" s="604"/>
      <c r="Z96" s="604"/>
      <c r="AA96" s="604"/>
      <c r="AB96" s="604"/>
      <c r="AC96" s="604"/>
      <c r="AD96" s="604"/>
      <c r="AE96" s="604"/>
      <c r="AF96" s="604"/>
      <c r="AG96" s="604"/>
      <c r="AH96" s="469"/>
      <c r="AI96" s="469"/>
      <c r="AJ96" s="469"/>
      <c r="AK96" s="469"/>
      <c r="AL96" s="469"/>
      <c r="AM96" s="469"/>
      <c r="AN96" s="469"/>
      <c r="AO96" s="469"/>
      <c r="AP96" s="469"/>
      <c r="AQ96" s="469"/>
      <c r="AR96" s="469"/>
      <c r="AS96" s="469"/>
      <c r="AT96" s="469"/>
      <c r="AU96" s="469"/>
      <c r="AV96" s="469"/>
      <c r="AW96" s="469"/>
      <c r="AX96" s="469"/>
      <c r="AY96" s="469"/>
      <c r="AZ96" s="469"/>
      <c r="BA96" s="469"/>
      <c r="BB96" s="469"/>
      <c r="BC96" s="469"/>
      <c r="BD96" s="469"/>
      <c r="BE96" s="469"/>
      <c r="BF96" s="469"/>
      <c r="BG96" s="469"/>
      <c r="BH96" s="469"/>
      <c r="BI96" s="469"/>
      <c r="BJ96" s="469"/>
      <c r="BK96" s="469"/>
      <c r="BL96" s="469"/>
      <c r="BM96" s="469"/>
      <c r="BN96" s="198"/>
    </row>
    <row r="97" spans="14:66" ht="17.100000000000001" customHeight="1" x14ac:dyDescent="0.15">
      <c r="N97" s="198"/>
      <c r="O97" s="469"/>
      <c r="P97" s="469"/>
      <c r="Q97" s="469"/>
      <c r="R97" s="469"/>
      <c r="S97" s="469"/>
      <c r="T97" s="469"/>
      <c r="U97" s="469"/>
      <c r="V97" s="469"/>
      <c r="W97" s="469"/>
      <c r="X97" s="469"/>
      <c r="Y97" s="604"/>
      <c r="Z97" s="604"/>
      <c r="AA97" s="604"/>
      <c r="AB97" s="604"/>
      <c r="AC97" s="604"/>
      <c r="AD97" s="604"/>
      <c r="AE97" s="604"/>
      <c r="AF97" s="604"/>
      <c r="AG97" s="604"/>
      <c r="AH97" s="469"/>
      <c r="AI97" s="469"/>
      <c r="AJ97" s="469"/>
      <c r="AK97" s="469"/>
      <c r="AL97" s="469"/>
      <c r="AM97" s="469"/>
      <c r="AN97" s="469"/>
      <c r="AO97" s="469"/>
      <c r="AP97" s="469"/>
      <c r="AQ97" s="469"/>
      <c r="AR97" s="469"/>
      <c r="AS97" s="469"/>
      <c r="AT97" s="469"/>
      <c r="AU97" s="469"/>
      <c r="AV97" s="469"/>
      <c r="AW97" s="469"/>
      <c r="AX97" s="469"/>
      <c r="AY97" s="469"/>
      <c r="AZ97" s="469"/>
      <c r="BA97" s="469"/>
      <c r="BB97" s="469"/>
      <c r="BC97" s="469"/>
      <c r="BD97" s="469"/>
      <c r="BE97" s="469"/>
      <c r="BF97" s="469"/>
      <c r="BG97" s="469"/>
      <c r="BH97" s="469"/>
      <c r="BI97" s="469"/>
      <c r="BJ97" s="469"/>
      <c r="BK97" s="469"/>
      <c r="BL97" s="469"/>
      <c r="BM97" s="469"/>
      <c r="BN97" s="198"/>
    </row>
    <row r="98" spans="14:66" ht="17.100000000000001" customHeight="1" x14ac:dyDescent="0.15">
      <c r="N98" s="198"/>
      <c r="O98" s="469"/>
      <c r="P98" s="469"/>
      <c r="Q98" s="469"/>
      <c r="R98" s="469"/>
      <c r="S98" s="469"/>
      <c r="T98" s="469"/>
      <c r="U98" s="469"/>
      <c r="V98" s="469"/>
      <c r="W98" s="469"/>
      <c r="X98" s="469"/>
      <c r="Y98" s="604"/>
      <c r="Z98" s="604"/>
      <c r="AA98" s="604"/>
      <c r="AB98" s="604"/>
      <c r="AC98" s="604"/>
      <c r="AD98" s="604"/>
      <c r="AE98" s="604"/>
      <c r="AF98" s="604"/>
      <c r="AG98" s="604"/>
      <c r="AH98" s="469"/>
      <c r="AI98" s="469"/>
      <c r="AJ98" s="469"/>
      <c r="AK98" s="469"/>
      <c r="AL98" s="469"/>
      <c r="AM98" s="469"/>
      <c r="AN98" s="469"/>
      <c r="AO98" s="469"/>
      <c r="AP98" s="469"/>
      <c r="AQ98" s="469"/>
      <c r="AR98" s="469"/>
      <c r="AS98" s="469"/>
      <c r="AT98" s="469"/>
      <c r="AU98" s="469"/>
      <c r="AV98" s="469"/>
      <c r="AW98" s="469"/>
      <c r="AX98" s="469"/>
      <c r="AY98" s="469"/>
      <c r="AZ98" s="469"/>
      <c r="BA98" s="469"/>
      <c r="BB98" s="469"/>
      <c r="BC98" s="469"/>
      <c r="BD98" s="469"/>
      <c r="BE98" s="469"/>
      <c r="BF98" s="469"/>
      <c r="BG98" s="469"/>
      <c r="BH98" s="469"/>
      <c r="BI98" s="469"/>
      <c r="BJ98" s="469"/>
      <c r="BK98" s="469"/>
      <c r="BL98" s="469"/>
      <c r="BM98" s="469"/>
      <c r="BN98" s="198"/>
    </row>
    <row r="99" spans="14:66" ht="17.100000000000001" customHeight="1" x14ac:dyDescent="0.15">
      <c r="N99" s="198"/>
      <c r="O99" s="469"/>
      <c r="P99" s="469"/>
      <c r="Q99" s="469"/>
      <c r="R99" s="469"/>
      <c r="S99" s="469"/>
      <c r="T99" s="469"/>
      <c r="U99" s="469"/>
      <c r="V99" s="469"/>
      <c r="W99" s="469"/>
      <c r="X99" s="469"/>
      <c r="Y99" s="604"/>
      <c r="Z99" s="604"/>
      <c r="AA99" s="604"/>
      <c r="AB99" s="604"/>
      <c r="AC99" s="604"/>
      <c r="AD99" s="604"/>
      <c r="AE99" s="604"/>
      <c r="AF99" s="604"/>
      <c r="AG99" s="604"/>
      <c r="AH99" s="469"/>
      <c r="AI99" s="469"/>
      <c r="AJ99" s="469"/>
      <c r="AK99" s="469"/>
      <c r="AL99" s="469"/>
      <c r="AM99" s="469"/>
      <c r="AN99" s="469"/>
      <c r="AO99" s="469"/>
      <c r="AP99" s="469"/>
      <c r="AQ99" s="469"/>
      <c r="AR99" s="469"/>
      <c r="AS99" s="469"/>
      <c r="AT99" s="469"/>
      <c r="AU99" s="469"/>
      <c r="AV99" s="469"/>
      <c r="AW99" s="469"/>
      <c r="AX99" s="469"/>
      <c r="AY99" s="469"/>
      <c r="AZ99" s="469"/>
      <c r="BA99" s="469"/>
      <c r="BB99" s="469"/>
      <c r="BC99" s="469"/>
      <c r="BD99" s="469"/>
      <c r="BE99" s="469"/>
      <c r="BF99" s="469"/>
      <c r="BG99" s="469"/>
      <c r="BH99" s="469"/>
      <c r="BI99" s="469"/>
      <c r="BJ99" s="469"/>
      <c r="BK99" s="469"/>
      <c r="BL99" s="469"/>
      <c r="BM99" s="469"/>
      <c r="BN99" s="198"/>
    </row>
    <row r="100" spans="14:66" ht="17.100000000000001" customHeight="1" x14ac:dyDescent="0.15">
      <c r="N100" s="198"/>
      <c r="O100" s="469"/>
      <c r="P100" s="469"/>
      <c r="Q100" s="469"/>
      <c r="R100" s="469"/>
      <c r="S100" s="469"/>
      <c r="T100" s="469"/>
      <c r="U100" s="469"/>
      <c r="V100" s="469"/>
      <c r="W100" s="469"/>
      <c r="X100" s="469"/>
      <c r="Y100" s="604"/>
      <c r="Z100" s="604"/>
      <c r="AA100" s="604"/>
      <c r="AB100" s="604"/>
      <c r="AC100" s="604"/>
      <c r="AD100" s="604"/>
      <c r="AE100" s="604"/>
      <c r="AF100" s="604"/>
      <c r="AG100" s="604"/>
      <c r="AH100" s="469"/>
      <c r="AI100" s="469"/>
      <c r="AJ100" s="469"/>
      <c r="AK100" s="469"/>
      <c r="AL100" s="469"/>
      <c r="AM100" s="469"/>
      <c r="AN100" s="469"/>
      <c r="AO100" s="469"/>
      <c r="AP100" s="469"/>
      <c r="AQ100" s="469"/>
      <c r="AR100" s="469"/>
      <c r="AS100" s="469"/>
      <c r="AT100" s="469"/>
      <c r="AU100" s="469"/>
      <c r="AV100" s="469"/>
      <c r="AW100" s="469"/>
      <c r="AX100" s="469"/>
      <c r="AY100" s="469"/>
      <c r="AZ100" s="469"/>
      <c r="BA100" s="469"/>
      <c r="BB100" s="469"/>
      <c r="BC100" s="469"/>
      <c r="BD100" s="469"/>
      <c r="BE100" s="469"/>
      <c r="BF100" s="469"/>
      <c r="BG100" s="469"/>
      <c r="BH100" s="469"/>
      <c r="BI100" s="469"/>
      <c r="BJ100" s="469"/>
      <c r="BK100" s="469"/>
      <c r="BL100" s="469"/>
      <c r="BM100" s="469"/>
      <c r="BN100" s="198"/>
    </row>
    <row r="101" spans="14:66" ht="17.100000000000001" customHeight="1" x14ac:dyDescent="0.15">
      <c r="N101" s="198"/>
      <c r="O101" s="469"/>
      <c r="P101" s="469"/>
      <c r="Q101" s="469"/>
      <c r="R101" s="469"/>
      <c r="S101" s="469"/>
      <c r="T101" s="469"/>
      <c r="U101" s="469"/>
      <c r="V101" s="469"/>
      <c r="W101" s="469"/>
      <c r="X101" s="469"/>
      <c r="Y101" s="604"/>
      <c r="Z101" s="604"/>
      <c r="AA101" s="604"/>
      <c r="AB101" s="604"/>
      <c r="AC101" s="604"/>
      <c r="AD101" s="604"/>
      <c r="AE101" s="604"/>
      <c r="AF101" s="604"/>
      <c r="AG101" s="604"/>
      <c r="AH101" s="469"/>
      <c r="AI101" s="469"/>
      <c r="AJ101" s="469"/>
      <c r="AK101" s="469"/>
      <c r="AL101" s="469"/>
      <c r="AM101" s="469"/>
      <c r="AN101" s="469"/>
      <c r="AO101" s="469"/>
      <c r="AP101" s="469"/>
      <c r="AQ101" s="469"/>
      <c r="AR101" s="469"/>
      <c r="AS101" s="469"/>
      <c r="AT101" s="469"/>
      <c r="AU101" s="469"/>
      <c r="AV101" s="469"/>
      <c r="AW101" s="469"/>
      <c r="AX101" s="469"/>
      <c r="AY101" s="469"/>
      <c r="AZ101" s="469"/>
      <c r="BA101" s="469"/>
      <c r="BB101" s="469"/>
      <c r="BC101" s="469"/>
      <c r="BD101" s="469"/>
      <c r="BE101" s="469"/>
      <c r="BF101" s="469"/>
      <c r="BG101" s="469"/>
      <c r="BH101" s="469"/>
      <c r="BI101" s="469"/>
      <c r="BJ101" s="469"/>
      <c r="BK101" s="469"/>
      <c r="BL101" s="469"/>
      <c r="BM101" s="469"/>
      <c r="BN101" s="198"/>
    </row>
    <row r="102" spans="14:66" ht="17.100000000000001" customHeight="1" x14ac:dyDescent="0.15">
      <c r="N102" s="198"/>
      <c r="O102" s="469"/>
      <c r="P102" s="469"/>
      <c r="Q102" s="469"/>
      <c r="R102" s="469"/>
      <c r="S102" s="469"/>
      <c r="T102" s="469"/>
      <c r="U102" s="469"/>
      <c r="V102" s="469"/>
      <c r="W102" s="469"/>
      <c r="X102" s="469"/>
      <c r="Y102" s="604"/>
      <c r="Z102" s="604"/>
      <c r="AA102" s="604"/>
      <c r="AB102" s="604"/>
      <c r="AC102" s="604"/>
      <c r="AD102" s="604"/>
      <c r="AE102" s="604"/>
      <c r="AF102" s="604"/>
      <c r="AG102" s="604"/>
      <c r="AH102" s="469"/>
      <c r="AI102" s="469"/>
      <c r="AJ102" s="469"/>
      <c r="AK102" s="469"/>
      <c r="AL102" s="469"/>
      <c r="AM102" s="469"/>
      <c r="AN102" s="469"/>
      <c r="AO102" s="469"/>
      <c r="AP102" s="469"/>
      <c r="AQ102" s="469"/>
      <c r="AR102" s="469"/>
      <c r="AS102" s="469"/>
      <c r="AT102" s="469"/>
      <c r="AU102" s="469"/>
      <c r="AV102" s="469"/>
      <c r="AW102" s="469"/>
      <c r="AX102" s="469"/>
      <c r="AY102" s="469"/>
      <c r="AZ102" s="469"/>
      <c r="BA102" s="469"/>
      <c r="BB102" s="469"/>
      <c r="BC102" s="469"/>
      <c r="BD102" s="469"/>
      <c r="BE102" s="469"/>
      <c r="BF102" s="469"/>
      <c r="BG102" s="469"/>
      <c r="BH102" s="469"/>
      <c r="BI102" s="469"/>
      <c r="BJ102" s="469"/>
      <c r="BK102" s="469"/>
      <c r="BL102" s="469"/>
      <c r="BM102" s="469"/>
      <c r="BN102" s="198"/>
    </row>
    <row r="103" spans="14:66" ht="17.100000000000001" customHeight="1" x14ac:dyDescent="0.15">
      <c r="N103" s="198"/>
      <c r="O103" s="469"/>
      <c r="P103" s="469"/>
      <c r="Q103" s="469"/>
      <c r="R103" s="469"/>
      <c r="S103" s="469"/>
      <c r="T103" s="469"/>
      <c r="U103" s="469"/>
      <c r="V103" s="469"/>
      <c r="W103" s="469"/>
      <c r="X103" s="469"/>
      <c r="Y103" s="604"/>
      <c r="Z103" s="604"/>
      <c r="AA103" s="604"/>
      <c r="AB103" s="604"/>
      <c r="AC103" s="604"/>
      <c r="AD103" s="604"/>
      <c r="AE103" s="604"/>
      <c r="AF103" s="604"/>
      <c r="AG103" s="604"/>
      <c r="AH103" s="469"/>
      <c r="AI103" s="469"/>
      <c r="AJ103" s="469"/>
      <c r="AK103" s="469"/>
      <c r="AL103" s="469"/>
      <c r="AM103" s="469"/>
      <c r="AN103" s="469"/>
      <c r="AO103" s="469"/>
      <c r="AP103" s="469"/>
      <c r="AQ103" s="469"/>
      <c r="AR103" s="469"/>
      <c r="AS103" s="469"/>
      <c r="AT103" s="469"/>
      <c r="AU103" s="469"/>
      <c r="AV103" s="469"/>
      <c r="AW103" s="469"/>
      <c r="AX103" s="469"/>
      <c r="AY103" s="469"/>
      <c r="AZ103" s="469"/>
      <c r="BA103" s="469"/>
      <c r="BB103" s="469"/>
      <c r="BC103" s="469"/>
      <c r="BD103" s="469"/>
      <c r="BE103" s="469"/>
      <c r="BF103" s="469"/>
      <c r="BG103" s="469"/>
      <c r="BH103" s="469"/>
      <c r="BI103" s="469"/>
      <c r="BJ103" s="469"/>
      <c r="BK103" s="469"/>
      <c r="BL103" s="469"/>
      <c r="BM103" s="469"/>
      <c r="BN103" s="198"/>
    </row>
    <row r="104" spans="14:66" ht="17.100000000000001" customHeight="1" x14ac:dyDescent="0.15">
      <c r="N104" s="198"/>
      <c r="O104" s="469"/>
      <c r="P104" s="469"/>
      <c r="Q104" s="469"/>
      <c r="R104" s="469"/>
      <c r="S104" s="469"/>
      <c r="T104" s="469"/>
      <c r="U104" s="469"/>
      <c r="V104" s="469"/>
      <c r="W104" s="469"/>
      <c r="X104" s="469"/>
      <c r="Y104" s="604"/>
      <c r="Z104" s="604"/>
      <c r="AA104" s="604"/>
      <c r="AB104" s="604"/>
      <c r="AC104" s="604"/>
      <c r="AD104" s="604"/>
      <c r="AE104" s="604"/>
      <c r="AF104" s="604"/>
      <c r="AG104" s="604"/>
      <c r="AH104" s="469"/>
      <c r="AI104" s="469"/>
      <c r="AJ104" s="469"/>
      <c r="AK104" s="469"/>
      <c r="AL104" s="469"/>
      <c r="AM104" s="469"/>
      <c r="AN104" s="469"/>
      <c r="AO104" s="469"/>
      <c r="AP104" s="469"/>
      <c r="AQ104" s="469"/>
      <c r="AR104" s="469"/>
      <c r="AS104" s="469"/>
      <c r="AT104" s="469"/>
      <c r="AU104" s="469"/>
      <c r="AV104" s="469"/>
      <c r="AW104" s="469"/>
      <c r="AX104" s="469"/>
      <c r="AY104" s="469"/>
      <c r="AZ104" s="469"/>
      <c r="BA104" s="469"/>
      <c r="BB104" s="469"/>
      <c r="BC104" s="469"/>
      <c r="BD104" s="469"/>
      <c r="BE104" s="469"/>
      <c r="BF104" s="469"/>
      <c r="BG104" s="469"/>
      <c r="BH104" s="469"/>
      <c r="BI104" s="469"/>
      <c r="BJ104" s="469"/>
      <c r="BK104" s="469"/>
      <c r="BL104" s="469"/>
      <c r="BM104" s="469"/>
      <c r="BN104" s="198"/>
    </row>
    <row r="105" spans="14:66" ht="17.100000000000001" customHeight="1" x14ac:dyDescent="0.15">
      <c r="N105" s="198"/>
      <c r="O105" s="469"/>
      <c r="P105" s="469"/>
      <c r="Q105" s="469"/>
      <c r="R105" s="469"/>
      <c r="S105" s="469"/>
      <c r="T105" s="469"/>
      <c r="U105" s="469"/>
      <c r="V105" s="469"/>
      <c r="W105" s="469"/>
      <c r="X105" s="469"/>
      <c r="Y105" s="604"/>
      <c r="Z105" s="604"/>
      <c r="AA105" s="604"/>
      <c r="AB105" s="604"/>
      <c r="AC105" s="604"/>
      <c r="AD105" s="604"/>
      <c r="AE105" s="604"/>
      <c r="AF105" s="604"/>
      <c r="AG105" s="604"/>
      <c r="AH105" s="469"/>
      <c r="AI105" s="469"/>
      <c r="AJ105" s="469"/>
      <c r="AK105" s="469"/>
      <c r="AL105" s="469"/>
      <c r="AM105" s="469"/>
      <c r="AN105" s="469"/>
      <c r="AO105" s="469"/>
      <c r="AP105" s="469"/>
      <c r="AQ105" s="469"/>
      <c r="AR105" s="469"/>
      <c r="AS105" s="469"/>
      <c r="AT105" s="469"/>
      <c r="AU105" s="469"/>
      <c r="AV105" s="469"/>
      <c r="AW105" s="469"/>
      <c r="AX105" s="469"/>
      <c r="AY105" s="469"/>
      <c r="AZ105" s="469"/>
      <c r="BA105" s="469"/>
      <c r="BB105" s="469"/>
      <c r="BC105" s="469"/>
      <c r="BD105" s="469"/>
      <c r="BE105" s="469"/>
      <c r="BF105" s="469"/>
      <c r="BG105" s="469"/>
      <c r="BH105" s="469"/>
      <c r="BI105" s="469"/>
      <c r="BJ105" s="469"/>
      <c r="BK105" s="469"/>
      <c r="BL105" s="469"/>
      <c r="BM105" s="469"/>
      <c r="BN105" s="198"/>
    </row>
    <row r="106" spans="14:66" ht="17.100000000000001" customHeight="1" x14ac:dyDescent="0.15">
      <c r="N106" s="198"/>
      <c r="O106" s="469"/>
      <c r="P106" s="469"/>
      <c r="Q106" s="469"/>
      <c r="R106" s="469"/>
      <c r="S106" s="469"/>
      <c r="T106" s="469"/>
      <c r="U106" s="469"/>
      <c r="V106" s="469"/>
      <c r="W106" s="469"/>
      <c r="X106" s="469"/>
      <c r="Y106" s="604"/>
      <c r="Z106" s="604"/>
      <c r="AA106" s="604"/>
      <c r="AB106" s="604"/>
      <c r="AC106" s="604"/>
      <c r="AD106" s="604"/>
      <c r="AE106" s="604"/>
      <c r="AF106" s="604"/>
      <c r="AG106" s="604"/>
      <c r="AH106" s="469"/>
      <c r="AI106" s="469"/>
      <c r="AJ106" s="469"/>
      <c r="AK106" s="469"/>
      <c r="AL106" s="469"/>
      <c r="AM106" s="469"/>
      <c r="AN106" s="469"/>
      <c r="AO106" s="469"/>
      <c r="AP106" s="469"/>
      <c r="AQ106" s="469"/>
      <c r="AR106" s="469"/>
      <c r="AS106" s="469"/>
      <c r="AT106" s="469"/>
      <c r="AU106" s="469"/>
      <c r="AV106" s="469"/>
      <c r="AW106" s="469"/>
      <c r="AX106" s="469"/>
      <c r="AY106" s="469"/>
      <c r="AZ106" s="469"/>
      <c r="BA106" s="469"/>
      <c r="BB106" s="469"/>
      <c r="BC106" s="469"/>
      <c r="BD106" s="469"/>
      <c r="BE106" s="469"/>
      <c r="BF106" s="469"/>
      <c r="BG106" s="469"/>
      <c r="BH106" s="469"/>
      <c r="BI106" s="469"/>
      <c r="BJ106" s="469"/>
      <c r="BK106" s="469"/>
      <c r="BL106" s="469"/>
      <c r="BM106" s="469"/>
      <c r="BN106" s="198"/>
    </row>
    <row r="107" spans="14:66" ht="17.100000000000001" customHeight="1" x14ac:dyDescent="0.15">
      <c r="N107" s="198"/>
      <c r="O107" s="469"/>
      <c r="P107" s="469"/>
      <c r="Q107" s="469"/>
      <c r="R107" s="469"/>
      <c r="S107" s="469"/>
      <c r="T107" s="469"/>
      <c r="U107" s="469"/>
      <c r="V107" s="469"/>
      <c r="W107" s="469"/>
      <c r="X107" s="469"/>
      <c r="Y107" s="604"/>
      <c r="Z107" s="604"/>
      <c r="AA107" s="604"/>
      <c r="AB107" s="604"/>
      <c r="AC107" s="604"/>
      <c r="AD107" s="604"/>
      <c r="AE107" s="604"/>
      <c r="AF107" s="604"/>
      <c r="AG107" s="604"/>
      <c r="AH107" s="469"/>
      <c r="AI107" s="469"/>
      <c r="AJ107" s="469"/>
      <c r="AK107" s="469"/>
      <c r="AL107" s="469"/>
      <c r="AM107" s="469"/>
      <c r="AN107" s="469"/>
      <c r="AO107" s="469"/>
      <c r="AP107" s="469"/>
      <c r="AQ107" s="469"/>
      <c r="AR107" s="469"/>
      <c r="AS107" s="469"/>
      <c r="AT107" s="469"/>
      <c r="AU107" s="469"/>
      <c r="AV107" s="469"/>
      <c r="AW107" s="469"/>
      <c r="AX107" s="469"/>
      <c r="AY107" s="469"/>
      <c r="AZ107" s="469"/>
      <c r="BA107" s="469"/>
      <c r="BB107" s="469"/>
      <c r="BC107" s="469"/>
      <c r="BD107" s="469"/>
      <c r="BE107" s="469"/>
      <c r="BF107" s="469"/>
      <c r="BG107" s="469"/>
      <c r="BH107" s="469"/>
      <c r="BI107" s="469"/>
      <c r="BJ107" s="469"/>
      <c r="BK107" s="469"/>
      <c r="BL107" s="469"/>
      <c r="BM107" s="469"/>
      <c r="BN107" s="198"/>
    </row>
    <row r="108" spans="14:66" ht="17.100000000000001" customHeight="1" x14ac:dyDescent="0.15">
      <c r="N108" s="198"/>
      <c r="O108" s="469"/>
      <c r="P108" s="469"/>
      <c r="Q108" s="469"/>
      <c r="R108" s="469"/>
      <c r="S108" s="469"/>
      <c r="T108" s="469"/>
      <c r="U108" s="469"/>
      <c r="V108" s="469"/>
      <c r="W108" s="469"/>
      <c r="X108" s="469"/>
      <c r="Y108" s="604"/>
      <c r="Z108" s="604"/>
      <c r="AA108" s="604"/>
      <c r="AB108" s="604"/>
      <c r="AC108" s="604"/>
      <c r="AD108" s="604"/>
      <c r="AE108" s="604"/>
      <c r="AF108" s="604"/>
      <c r="AG108" s="604"/>
      <c r="AH108" s="469"/>
      <c r="AI108" s="469"/>
      <c r="AJ108" s="469"/>
      <c r="AK108" s="469"/>
      <c r="AL108" s="469"/>
      <c r="AM108" s="469"/>
      <c r="AN108" s="469"/>
      <c r="AO108" s="469"/>
      <c r="AP108" s="469"/>
      <c r="AQ108" s="469"/>
      <c r="AR108" s="469"/>
      <c r="AS108" s="469"/>
      <c r="AT108" s="469"/>
      <c r="AU108" s="469"/>
      <c r="AV108" s="469"/>
      <c r="AW108" s="469"/>
      <c r="AX108" s="469"/>
      <c r="AY108" s="469"/>
      <c r="AZ108" s="469"/>
      <c r="BA108" s="469"/>
      <c r="BB108" s="469"/>
      <c r="BC108" s="469"/>
      <c r="BD108" s="469"/>
      <c r="BE108" s="469"/>
      <c r="BF108" s="469"/>
      <c r="BG108" s="469"/>
      <c r="BH108" s="469"/>
      <c r="BI108" s="469"/>
      <c r="BJ108" s="469"/>
      <c r="BK108" s="469"/>
      <c r="BL108" s="469"/>
      <c r="BM108" s="469"/>
      <c r="BN108" s="198"/>
    </row>
    <row r="109" spans="14:66" ht="17.100000000000001" customHeight="1" x14ac:dyDescent="0.15">
      <c r="N109" s="198"/>
      <c r="O109" s="469"/>
      <c r="P109" s="469"/>
      <c r="Q109" s="469"/>
      <c r="R109" s="469"/>
      <c r="S109" s="469"/>
      <c r="T109" s="469"/>
      <c r="U109" s="469"/>
      <c r="V109" s="469"/>
      <c r="W109" s="469"/>
      <c r="X109" s="469"/>
      <c r="Y109" s="604"/>
      <c r="Z109" s="604"/>
      <c r="AA109" s="604"/>
      <c r="AB109" s="604"/>
      <c r="AC109" s="604"/>
      <c r="AD109" s="604"/>
      <c r="AE109" s="604"/>
      <c r="AF109" s="604"/>
      <c r="AG109" s="604"/>
      <c r="AH109" s="469"/>
      <c r="AI109" s="469"/>
      <c r="AJ109" s="469"/>
      <c r="AK109" s="469"/>
      <c r="AL109" s="469"/>
      <c r="AM109" s="469"/>
      <c r="AN109" s="469"/>
      <c r="AO109" s="469"/>
      <c r="AP109" s="469"/>
      <c r="AQ109" s="469"/>
      <c r="AR109" s="469"/>
      <c r="AS109" s="469"/>
      <c r="AT109" s="469"/>
      <c r="AU109" s="469"/>
      <c r="AV109" s="469"/>
      <c r="AW109" s="469"/>
      <c r="AX109" s="469"/>
      <c r="AY109" s="469"/>
      <c r="AZ109" s="469"/>
      <c r="BA109" s="469"/>
      <c r="BB109" s="469"/>
      <c r="BC109" s="469"/>
      <c r="BD109" s="469"/>
      <c r="BE109" s="469"/>
      <c r="BF109" s="469"/>
      <c r="BG109" s="469"/>
      <c r="BH109" s="469"/>
      <c r="BI109" s="469"/>
      <c r="BJ109" s="469"/>
      <c r="BK109" s="469"/>
      <c r="BL109" s="469"/>
      <c r="BM109" s="469"/>
      <c r="BN109" s="198"/>
    </row>
    <row r="110" spans="14:66" ht="17.100000000000001" customHeight="1" x14ac:dyDescent="0.15">
      <c r="N110" s="198"/>
      <c r="O110" s="469"/>
      <c r="P110" s="469"/>
      <c r="Q110" s="469"/>
      <c r="R110" s="469"/>
      <c r="S110" s="469"/>
      <c r="T110" s="469"/>
      <c r="U110" s="469"/>
      <c r="V110" s="469"/>
      <c r="W110" s="469"/>
      <c r="X110" s="469"/>
      <c r="Y110" s="604"/>
      <c r="Z110" s="604"/>
      <c r="AA110" s="604"/>
      <c r="AB110" s="604"/>
      <c r="AC110" s="604"/>
      <c r="AD110" s="604"/>
      <c r="AE110" s="604"/>
      <c r="AF110" s="604"/>
      <c r="AG110" s="604"/>
      <c r="AH110" s="469"/>
      <c r="AI110" s="469"/>
      <c r="AJ110" s="469"/>
      <c r="AK110" s="469"/>
      <c r="AL110" s="469"/>
      <c r="AM110" s="469"/>
      <c r="AN110" s="469"/>
      <c r="AO110" s="469"/>
      <c r="AP110" s="469"/>
      <c r="AQ110" s="469"/>
      <c r="AR110" s="469"/>
      <c r="AS110" s="469"/>
      <c r="AT110" s="469"/>
      <c r="AU110" s="469"/>
      <c r="AV110" s="469"/>
      <c r="AW110" s="469"/>
      <c r="AX110" s="469"/>
      <c r="AY110" s="469"/>
      <c r="AZ110" s="469"/>
      <c r="BA110" s="469"/>
      <c r="BB110" s="469"/>
      <c r="BC110" s="469"/>
      <c r="BD110" s="469"/>
      <c r="BE110" s="469"/>
      <c r="BF110" s="469"/>
      <c r="BG110" s="469"/>
      <c r="BH110" s="469"/>
      <c r="BI110" s="469"/>
      <c r="BJ110" s="469"/>
      <c r="BK110" s="469"/>
      <c r="BL110" s="469"/>
      <c r="BM110" s="469"/>
      <c r="BN110" s="198"/>
    </row>
    <row r="111" spans="14:66" ht="17.100000000000001" customHeight="1" x14ac:dyDescent="0.15">
      <c r="N111" s="198"/>
      <c r="O111" s="469"/>
      <c r="P111" s="469"/>
      <c r="Q111" s="469"/>
      <c r="R111" s="469"/>
      <c r="S111" s="469"/>
      <c r="T111" s="469"/>
      <c r="U111" s="469"/>
      <c r="V111" s="469"/>
      <c r="W111" s="469"/>
      <c r="X111" s="469"/>
      <c r="Y111" s="604"/>
      <c r="Z111" s="604"/>
      <c r="AA111" s="604"/>
      <c r="AB111" s="604"/>
      <c r="AC111" s="604"/>
      <c r="AD111" s="604"/>
      <c r="AE111" s="604"/>
      <c r="AF111" s="604"/>
      <c r="AG111" s="604"/>
      <c r="AH111" s="469"/>
      <c r="AI111" s="469"/>
      <c r="AJ111" s="469"/>
      <c r="AK111" s="469"/>
      <c r="AL111" s="469"/>
      <c r="AM111" s="469"/>
      <c r="AN111" s="469"/>
      <c r="AO111" s="469"/>
      <c r="AP111" s="469"/>
      <c r="AQ111" s="469"/>
      <c r="AR111" s="469"/>
      <c r="AS111" s="469"/>
      <c r="AT111" s="469"/>
      <c r="AU111" s="469"/>
      <c r="AV111" s="469"/>
      <c r="AW111" s="469"/>
      <c r="AX111" s="469"/>
      <c r="AY111" s="469"/>
      <c r="AZ111" s="469"/>
      <c r="BA111" s="469"/>
      <c r="BB111" s="469"/>
      <c r="BC111" s="469"/>
      <c r="BD111" s="469"/>
      <c r="BE111" s="469"/>
      <c r="BF111" s="469"/>
      <c r="BG111" s="469"/>
      <c r="BH111" s="469"/>
      <c r="BI111" s="469"/>
      <c r="BJ111" s="469"/>
      <c r="BK111" s="469"/>
      <c r="BL111" s="469"/>
      <c r="BM111" s="469"/>
      <c r="BN111" s="198"/>
    </row>
    <row r="112" spans="14:66" ht="17.100000000000001" customHeight="1" x14ac:dyDescent="0.15">
      <c r="N112" s="198"/>
      <c r="O112" s="469"/>
      <c r="P112" s="469"/>
      <c r="Q112" s="469"/>
      <c r="R112" s="469"/>
      <c r="S112" s="469"/>
      <c r="T112" s="469"/>
      <c r="U112" s="469"/>
      <c r="V112" s="469"/>
      <c r="W112" s="469"/>
      <c r="X112" s="469"/>
      <c r="Y112" s="604"/>
      <c r="Z112" s="604"/>
      <c r="AA112" s="604"/>
      <c r="AB112" s="604"/>
      <c r="AC112" s="604"/>
      <c r="AD112" s="604"/>
      <c r="AE112" s="604"/>
      <c r="AF112" s="604"/>
      <c r="AG112" s="604"/>
      <c r="AH112" s="469"/>
      <c r="AI112" s="469"/>
      <c r="AJ112" s="469"/>
      <c r="AK112" s="469"/>
      <c r="AL112" s="469"/>
      <c r="AM112" s="469"/>
      <c r="AN112" s="469"/>
      <c r="AO112" s="469"/>
      <c r="AP112" s="469"/>
      <c r="AQ112" s="469"/>
      <c r="AR112" s="469"/>
      <c r="AS112" s="469"/>
      <c r="AT112" s="469"/>
      <c r="AU112" s="469"/>
      <c r="AV112" s="469"/>
      <c r="AW112" s="469"/>
      <c r="AX112" s="469"/>
      <c r="AY112" s="469"/>
      <c r="AZ112" s="469"/>
      <c r="BA112" s="469"/>
      <c r="BB112" s="469"/>
      <c r="BC112" s="469"/>
      <c r="BD112" s="469"/>
      <c r="BE112" s="469"/>
      <c r="BF112" s="469"/>
      <c r="BG112" s="469"/>
      <c r="BH112" s="469"/>
      <c r="BI112" s="469"/>
      <c r="BJ112" s="469"/>
      <c r="BK112" s="469"/>
      <c r="BL112" s="469"/>
      <c r="BM112" s="469"/>
      <c r="BN112" s="198"/>
    </row>
    <row r="113" spans="14:66" ht="17.100000000000001" customHeight="1" x14ac:dyDescent="0.15">
      <c r="N113" s="198"/>
      <c r="O113" s="469"/>
      <c r="P113" s="469"/>
      <c r="Q113" s="469"/>
      <c r="R113" s="469"/>
      <c r="S113" s="469"/>
      <c r="T113" s="469"/>
      <c r="U113" s="469"/>
      <c r="V113" s="469"/>
      <c r="W113" s="469"/>
      <c r="X113" s="469"/>
      <c r="Y113" s="604"/>
      <c r="Z113" s="604"/>
      <c r="AA113" s="604"/>
      <c r="AB113" s="604"/>
      <c r="AC113" s="604"/>
      <c r="AD113" s="604"/>
      <c r="AE113" s="604"/>
      <c r="AF113" s="604"/>
      <c r="AG113" s="604"/>
      <c r="AH113" s="469"/>
      <c r="AI113" s="469"/>
      <c r="AJ113" s="469"/>
      <c r="AK113" s="469"/>
      <c r="AL113" s="469"/>
      <c r="AM113" s="469"/>
      <c r="AN113" s="469"/>
      <c r="AO113" s="469"/>
      <c r="AP113" s="469"/>
      <c r="AQ113" s="469"/>
      <c r="AR113" s="469"/>
      <c r="AS113" s="469"/>
      <c r="AT113" s="469"/>
      <c r="AU113" s="469"/>
      <c r="AV113" s="469"/>
      <c r="AW113" s="469"/>
      <c r="AX113" s="469"/>
      <c r="AY113" s="469"/>
      <c r="AZ113" s="469"/>
      <c r="BA113" s="469"/>
      <c r="BB113" s="469"/>
      <c r="BC113" s="469"/>
      <c r="BD113" s="469"/>
      <c r="BE113" s="469"/>
      <c r="BF113" s="469"/>
      <c r="BG113" s="469"/>
      <c r="BH113" s="469"/>
      <c r="BI113" s="469"/>
      <c r="BJ113" s="469"/>
      <c r="BK113" s="469"/>
      <c r="BL113" s="469"/>
      <c r="BM113" s="469"/>
      <c r="BN113" s="198"/>
    </row>
    <row r="114" spans="14:66" ht="17.100000000000001" customHeight="1" x14ac:dyDescent="0.15">
      <c r="N114" s="198"/>
      <c r="O114" s="469"/>
      <c r="P114" s="469"/>
      <c r="Q114" s="469"/>
      <c r="R114" s="469"/>
      <c r="S114" s="469"/>
      <c r="T114" s="469"/>
      <c r="U114" s="469"/>
      <c r="V114" s="469"/>
      <c r="W114" s="469"/>
      <c r="X114" s="469"/>
      <c r="Y114" s="604"/>
      <c r="Z114" s="604"/>
      <c r="AA114" s="604"/>
      <c r="AB114" s="604"/>
      <c r="AC114" s="604"/>
      <c r="AD114" s="604"/>
      <c r="AE114" s="604"/>
      <c r="AF114" s="604"/>
      <c r="AG114" s="604"/>
      <c r="AH114" s="469"/>
      <c r="AI114" s="469"/>
      <c r="AJ114" s="469"/>
      <c r="AK114" s="469"/>
      <c r="AL114" s="469"/>
      <c r="AM114" s="469"/>
      <c r="AN114" s="469"/>
      <c r="AO114" s="469"/>
      <c r="AP114" s="469"/>
      <c r="AQ114" s="469"/>
      <c r="AR114" s="469"/>
      <c r="AS114" s="469"/>
      <c r="AT114" s="469"/>
      <c r="AU114" s="469"/>
      <c r="AV114" s="469"/>
      <c r="AW114" s="469"/>
      <c r="AX114" s="469"/>
      <c r="AY114" s="469"/>
      <c r="AZ114" s="469"/>
      <c r="BA114" s="469"/>
      <c r="BB114" s="469"/>
      <c r="BC114" s="469"/>
      <c r="BD114" s="469"/>
      <c r="BE114" s="469"/>
      <c r="BF114" s="469"/>
      <c r="BG114" s="469"/>
      <c r="BH114" s="469"/>
      <c r="BI114" s="469"/>
      <c r="BJ114" s="469"/>
      <c r="BK114" s="469"/>
      <c r="BL114" s="469"/>
      <c r="BM114" s="469"/>
      <c r="BN114" s="198"/>
    </row>
    <row r="115" spans="14:66" ht="17.100000000000001" customHeight="1" x14ac:dyDescent="0.15">
      <c r="N115" s="198"/>
      <c r="O115" s="469"/>
      <c r="P115" s="469"/>
      <c r="Q115" s="469"/>
      <c r="R115" s="469"/>
      <c r="S115" s="469"/>
      <c r="T115" s="469"/>
      <c r="U115" s="469"/>
      <c r="V115" s="469"/>
      <c r="W115" s="469"/>
      <c r="X115" s="469"/>
      <c r="Y115" s="604"/>
      <c r="Z115" s="604"/>
      <c r="AA115" s="604"/>
      <c r="AB115" s="604"/>
      <c r="AC115" s="604"/>
      <c r="AD115" s="604"/>
      <c r="AE115" s="604"/>
      <c r="AF115" s="604"/>
      <c r="AG115" s="604"/>
      <c r="AH115" s="469"/>
      <c r="AI115" s="469"/>
      <c r="AJ115" s="469"/>
      <c r="AK115" s="469"/>
      <c r="AL115" s="469"/>
      <c r="AM115" s="469"/>
      <c r="AN115" s="469"/>
      <c r="AO115" s="469"/>
      <c r="AP115" s="469"/>
      <c r="AQ115" s="469"/>
      <c r="AR115" s="469"/>
      <c r="AS115" s="469"/>
      <c r="AT115" s="469"/>
      <c r="AU115" s="469"/>
      <c r="AV115" s="469"/>
      <c r="AW115" s="469"/>
      <c r="AX115" s="469"/>
      <c r="AY115" s="469"/>
      <c r="AZ115" s="469"/>
      <c r="BA115" s="469"/>
      <c r="BB115" s="469"/>
      <c r="BC115" s="469"/>
      <c r="BD115" s="469"/>
      <c r="BE115" s="469"/>
      <c r="BF115" s="469"/>
      <c r="BG115" s="469"/>
      <c r="BH115" s="469"/>
      <c r="BI115" s="469"/>
      <c r="BJ115" s="469"/>
      <c r="BK115" s="469"/>
      <c r="BL115" s="469"/>
      <c r="BM115" s="469"/>
      <c r="BN115" s="198"/>
    </row>
    <row r="116" spans="14:66" ht="17.100000000000001" customHeight="1" x14ac:dyDescent="0.15">
      <c r="N116" s="198"/>
      <c r="O116" s="469"/>
      <c r="P116" s="469"/>
      <c r="Q116" s="469"/>
      <c r="R116" s="469"/>
      <c r="S116" s="469"/>
      <c r="T116" s="469"/>
      <c r="U116" s="469"/>
      <c r="V116" s="469"/>
      <c r="W116" s="469"/>
      <c r="X116" s="469"/>
      <c r="Y116" s="604"/>
      <c r="Z116" s="604"/>
      <c r="AA116" s="604"/>
      <c r="AB116" s="604"/>
      <c r="AC116" s="604"/>
      <c r="AD116" s="604"/>
      <c r="AE116" s="604"/>
      <c r="AF116" s="604"/>
      <c r="AG116" s="604"/>
      <c r="AH116" s="469"/>
      <c r="AI116" s="469"/>
      <c r="AJ116" s="469"/>
      <c r="AK116" s="469"/>
      <c r="AL116" s="469"/>
      <c r="AM116" s="469"/>
      <c r="AN116" s="469"/>
      <c r="AO116" s="469"/>
      <c r="AP116" s="469"/>
      <c r="AQ116" s="469"/>
      <c r="AR116" s="469"/>
      <c r="AS116" s="469"/>
      <c r="AT116" s="469"/>
      <c r="AU116" s="469"/>
      <c r="AV116" s="469"/>
      <c r="AW116" s="469"/>
      <c r="AX116" s="469"/>
      <c r="AY116" s="469"/>
      <c r="AZ116" s="469"/>
      <c r="BA116" s="469"/>
      <c r="BB116" s="469"/>
      <c r="BC116" s="469"/>
      <c r="BD116" s="469"/>
      <c r="BE116" s="469"/>
      <c r="BF116" s="469"/>
      <c r="BG116" s="469"/>
      <c r="BH116" s="469"/>
      <c r="BI116" s="469"/>
      <c r="BJ116" s="469"/>
      <c r="BK116" s="469"/>
      <c r="BL116" s="469"/>
      <c r="BM116" s="469"/>
      <c r="BN116" s="198"/>
    </row>
    <row r="117" spans="14:66" ht="17.100000000000001" customHeight="1" x14ac:dyDescent="0.15">
      <c r="N117" s="198"/>
      <c r="O117" s="469"/>
      <c r="P117" s="469"/>
      <c r="Q117" s="469"/>
      <c r="R117" s="469"/>
      <c r="S117" s="469"/>
      <c r="T117" s="469"/>
      <c r="U117" s="469"/>
      <c r="V117" s="469"/>
      <c r="W117" s="469"/>
      <c r="X117" s="469"/>
      <c r="Y117" s="604"/>
      <c r="Z117" s="604"/>
      <c r="AA117" s="604"/>
      <c r="AB117" s="604"/>
      <c r="AC117" s="604"/>
      <c r="AD117" s="604"/>
      <c r="AE117" s="604"/>
      <c r="AF117" s="604"/>
      <c r="AG117" s="604"/>
      <c r="AH117" s="469"/>
      <c r="AI117" s="469"/>
      <c r="AJ117" s="469"/>
      <c r="AK117" s="469"/>
      <c r="AL117" s="469"/>
      <c r="AM117" s="469"/>
      <c r="AN117" s="469"/>
      <c r="AO117" s="469"/>
      <c r="AP117" s="469"/>
      <c r="AQ117" s="469"/>
      <c r="AR117" s="469"/>
      <c r="AS117" s="469"/>
      <c r="AT117" s="469"/>
      <c r="AU117" s="469"/>
      <c r="AV117" s="469"/>
      <c r="AW117" s="469"/>
      <c r="AX117" s="469"/>
      <c r="AY117" s="469"/>
      <c r="AZ117" s="469"/>
      <c r="BA117" s="469"/>
      <c r="BB117" s="469"/>
      <c r="BC117" s="469"/>
      <c r="BD117" s="469"/>
      <c r="BE117" s="469"/>
      <c r="BF117" s="469"/>
      <c r="BG117" s="469"/>
      <c r="BH117" s="469"/>
      <c r="BI117" s="469"/>
      <c r="BJ117" s="469"/>
      <c r="BK117" s="469"/>
      <c r="BL117" s="469"/>
      <c r="BM117" s="469"/>
      <c r="BN117" s="198"/>
    </row>
    <row r="118" spans="14:66" ht="17.100000000000001" customHeight="1" x14ac:dyDescent="0.15">
      <c r="N118" s="198"/>
      <c r="O118" s="469"/>
      <c r="P118" s="469"/>
      <c r="Q118" s="469"/>
      <c r="R118" s="469"/>
      <c r="S118" s="469"/>
      <c r="T118" s="469"/>
      <c r="U118" s="469"/>
      <c r="V118" s="469"/>
      <c r="W118" s="469"/>
      <c r="X118" s="469"/>
      <c r="Y118" s="604"/>
      <c r="Z118" s="604"/>
      <c r="AA118" s="604"/>
      <c r="AB118" s="604"/>
      <c r="AC118" s="604"/>
      <c r="AD118" s="604"/>
      <c r="AE118" s="604"/>
      <c r="AF118" s="604"/>
      <c r="AG118" s="604"/>
      <c r="AH118" s="469"/>
      <c r="AI118" s="469"/>
      <c r="AJ118" s="469"/>
      <c r="AK118" s="469"/>
      <c r="AL118" s="469"/>
      <c r="AM118" s="469"/>
      <c r="AN118" s="469"/>
      <c r="AO118" s="469"/>
      <c r="AP118" s="469"/>
      <c r="AQ118" s="469"/>
      <c r="AR118" s="469"/>
      <c r="AS118" s="469"/>
      <c r="AT118" s="469"/>
      <c r="AU118" s="469"/>
      <c r="AV118" s="469"/>
      <c r="AW118" s="469"/>
      <c r="AX118" s="469"/>
      <c r="AY118" s="469"/>
      <c r="AZ118" s="469"/>
      <c r="BA118" s="469"/>
      <c r="BB118" s="469"/>
      <c r="BC118" s="469"/>
      <c r="BD118" s="469"/>
      <c r="BE118" s="469"/>
      <c r="BF118" s="469"/>
      <c r="BG118" s="469"/>
      <c r="BH118" s="469"/>
      <c r="BI118" s="469"/>
      <c r="BJ118" s="469"/>
      <c r="BK118" s="469"/>
      <c r="BL118" s="469"/>
      <c r="BM118" s="469"/>
      <c r="BN118" s="198"/>
    </row>
    <row r="119" spans="14:66" ht="17.100000000000001" customHeight="1" x14ac:dyDescent="0.15">
      <c r="N119" s="198"/>
      <c r="O119" s="469"/>
      <c r="P119" s="469"/>
      <c r="Q119" s="469"/>
      <c r="R119" s="469"/>
      <c r="S119" s="469"/>
      <c r="T119" s="469"/>
      <c r="U119" s="469"/>
      <c r="V119" s="469"/>
      <c r="W119" s="469"/>
      <c r="X119" s="469"/>
      <c r="Y119" s="604"/>
      <c r="Z119" s="604"/>
      <c r="AA119" s="604"/>
      <c r="AB119" s="604"/>
      <c r="AC119" s="604"/>
      <c r="AD119" s="604"/>
      <c r="AE119" s="604"/>
      <c r="AF119" s="604"/>
      <c r="AG119" s="604"/>
      <c r="AH119" s="469"/>
      <c r="AI119" s="469"/>
      <c r="AJ119" s="469"/>
      <c r="AK119" s="469"/>
      <c r="AL119" s="469"/>
      <c r="AM119" s="469"/>
      <c r="AN119" s="469"/>
      <c r="AO119" s="469"/>
      <c r="AP119" s="469"/>
      <c r="AQ119" s="469"/>
      <c r="AR119" s="469"/>
      <c r="AS119" s="469"/>
      <c r="AT119" s="469"/>
      <c r="AU119" s="469"/>
      <c r="AV119" s="469"/>
      <c r="AW119" s="469"/>
      <c r="AX119" s="469"/>
      <c r="AY119" s="469"/>
      <c r="AZ119" s="469"/>
      <c r="BA119" s="469"/>
      <c r="BB119" s="469"/>
      <c r="BC119" s="469"/>
      <c r="BD119" s="469"/>
      <c r="BE119" s="469"/>
      <c r="BF119" s="469"/>
      <c r="BG119" s="469"/>
      <c r="BH119" s="469"/>
      <c r="BI119" s="469"/>
      <c r="BJ119" s="469"/>
      <c r="BK119" s="469"/>
      <c r="BL119" s="469"/>
      <c r="BM119" s="469"/>
      <c r="BN119" s="198"/>
    </row>
    <row r="120" spans="14:66" ht="17.100000000000001" customHeight="1" x14ac:dyDescent="0.15">
      <c r="N120" s="198"/>
      <c r="O120" s="469"/>
      <c r="P120" s="469"/>
      <c r="Q120" s="469"/>
      <c r="R120" s="469"/>
      <c r="S120" s="469"/>
      <c r="T120" s="469"/>
      <c r="U120" s="469"/>
      <c r="V120" s="469"/>
      <c r="W120" s="469"/>
      <c r="X120" s="469"/>
      <c r="Y120" s="604"/>
      <c r="Z120" s="604"/>
      <c r="AA120" s="604"/>
      <c r="AB120" s="604"/>
      <c r="AC120" s="604"/>
      <c r="AD120" s="604"/>
      <c r="AE120" s="604"/>
      <c r="AF120" s="604"/>
      <c r="AG120" s="604"/>
      <c r="AH120" s="469"/>
      <c r="AI120" s="469"/>
      <c r="AJ120" s="469"/>
      <c r="AK120" s="469"/>
      <c r="AL120" s="469"/>
      <c r="AM120" s="469"/>
      <c r="AN120" s="469"/>
      <c r="AO120" s="469"/>
      <c r="AP120" s="469"/>
      <c r="AQ120" s="469"/>
      <c r="AR120" s="469"/>
      <c r="AS120" s="469"/>
      <c r="AT120" s="469"/>
      <c r="AU120" s="469"/>
      <c r="AV120" s="469"/>
      <c r="AW120" s="469"/>
      <c r="AX120" s="469"/>
      <c r="AY120" s="469"/>
      <c r="AZ120" s="469"/>
      <c r="BA120" s="469"/>
      <c r="BB120" s="469"/>
      <c r="BC120" s="469"/>
      <c r="BD120" s="469"/>
      <c r="BE120" s="469"/>
      <c r="BF120" s="469"/>
      <c r="BG120" s="469"/>
      <c r="BH120" s="469"/>
      <c r="BI120" s="469"/>
      <c r="BJ120" s="469"/>
      <c r="BK120" s="469"/>
      <c r="BL120" s="469"/>
      <c r="BM120" s="469"/>
      <c r="BN120" s="198"/>
    </row>
    <row r="121" spans="14:66" ht="17.100000000000001" customHeight="1" x14ac:dyDescent="0.15">
      <c r="N121" s="198"/>
      <c r="O121" s="469"/>
      <c r="P121" s="469"/>
      <c r="Q121" s="469"/>
      <c r="R121" s="469"/>
      <c r="S121" s="469"/>
      <c r="T121" s="469"/>
      <c r="U121" s="469"/>
      <c r="V121" s="469"/>
      <c r="W121" s="469"/>
      <c r="X121" s="469"/>
      <c r="Y121" s="604"/>
      <c r="Z121" s="604"/>
      <c r="AA121" s="604"/>
      <c r="AB121" s="604"/>
      <c r="AC121" s="604"/>
      <c r="AD121" s="604"/>
      <c r="AE121" s="604"/>
      <c r="AF121" s="604"/>
      <c r="AG121" s="604"/>
      <c r="AH121" s="469"/>
      <c r="AI121" s="469"/>
      <c r="AJ121" s="469"/>
      <c r="AK121" s="469"/>
      <c r="AL121" s="469"/>
      <c r="AM121" s="469"/>
      <c r="AN121" s="469"/>
      <c r="AO121" s="469"/>
      <c r="AP121" s="469"/>
      <c r="AQ121" s="469"/>
      <c r="AR121" s="469"/>
      <c r="AS121" s="469"/>
      <c r="AT121" s="469"/>
      <c r="AU121" s="469"/>
      <c r="AV121" s="469"/>
      <c r="AW121" s="469"/>
      <c r="AX121" s="469"/>
      <c r="AY121" s="469"/>
      <c r="AZ121" s="469"/>
      <c r="BA121" s="469"/>
      <c r="BB121" s="469"/>
      <c r="BC121" s="469"/>
      <c r="BD121" s="469"/>
      <c r="BE121" s="469"/>
      <c r="BF121" s="469"/>
      <c r="BG121" s="469"/>
      <c r="BH121" s="469"/>
      <c r="BI121" s="469"/>
      <c r="BJ121" s="469"/>
      <c r="BK121" s="469"/>
      <c r="BL121" s="469"/>
      <c r="BM121" s="469"/>
      <c r="BN121" s="198"/>
    </row>
    <row r="122" spans="14:66" ht="17.100000000000001" customHeight="1" x14ac:dyDescent="0.15">
      <c r="N122" s="198"/>
      <c r="O122" s="469"/>
      <c r="P122" s="469"/>
      <c r="Q122" s="469"/>
      <c r="R122" s="469"/>
      <c r="S122" s="469"/>
      <c r="T122" s="469"/>
      <c r="U122" s="469"/>
      <c r="V122" s="469"/>
      <c r="W122" s="469"/>
      <c r="X122" s="469"/>
      <c r="Y122" s="604"/>
      <c r="Z122" s="604"/>
      <c r="AA122" s="604"/>
      <c r="AB122" s="604"/>
      <c r="AC122" s="604"/>
      <c r="AD122" s="604"/>
      <c r="AE122" s="604"/>
      <c r="AF122" s="604"/>
      <c r="AG122" s="604"/>
      <c r="AH122" s="469"/>
      <c r="AI122" s="469"/>
      <c r="AJ122" s="469"/>
      <c r="AK122" s="469"/>
      <c r="AL122" s="469"/>
      <c r="AM122" s="469"/>
      <c r="AN122" s="469"/>
      <c r="AO122" s="469"/>
      <c r="AP122" s="469"/>
      <c r="AQ122" s="469"/>
      <c r="AR122" s="469"/>
      <c r="AS122" s="469"/>
      <c r="AT122" s="469"/>
      <c r="AU122" s="469"/>
      <c r="AV122" s="469"/>
      <c r="AW122" s="469"/>
      <c r="AX122" s="469"/>
      <c r="AY122" s="469"/>
      <c r="AZ122" s="469"/>
      <c r="BA122" s="469"/>
      <c r="BB122" s="469"/>
      <c r="BC122" s="469"/>
      <c r="BD122" s="469"/>
      <c r="BE122" s="469"/>
      <c r="BF122" s="469"/>
      <c r="BG122" s="469"/>
      <c r="BH122" s="469"/>
      <c r="BI122" s="469"/>
      <c r="BJ122" s="469"/>
      <c r="BK122" s="469"/>
      <c r="BL122" s="469"/>
      <c r="BM122" s="469"/>
      <c r="BN122" s="198"/>
    </row>
    <row r="123" spans="14:66" ht="17.100000000000001" customHeight="1" x14ac:dyDescent="0.15">
      <c r="N123" s="198"/>
      <c r="O123" s="469"/>
      <c r="P123" s="469"/>
      <c r="Q123" s="469"/>
      <c r="R123" s="469"/>
      <c r="S123" s="469"/>
      <c r="T123" s="469"/>
      <c r="U123" s="469"/>
      <c r="V123" s="469"/>
      <c r="W123" s="469"/>
      <c r="X123" s="469"/>
      <c r="Y123" s="604"/>
      <c r="Z123" s="604"/>
      <c r="AA123" s="604"/>
      <c r="AB123" s="604"/>
      <c r="AC123" s="604"/>
      <c r="AD123" s="604"/>
      <c r="AE123" s="604"/>
      <c r="AF123" s="604"/>
      <c r="AG123" s="604"/>
      <c r="AH123" s="469"/>
      <c r="AI123" s="469"/>
      <c r="AJ123" s="469"/>
      <c r="AK123" s="469"/>
      <c r="AL123" s="469"/>
      <c r="AM123" s="469"/>
      <c r="AN123" s="469"/>
      <c r="AO123" s="469"/>
      <c r="AP123" s="469"/>
      <c r="AQ123" s="469"/>
      <c r="AR123" s="469"/>
      <c r="AS123" s="469"/>
      <c r="AT123" s="469"/>
      <c r="AU123" s="469"/>
      <c r="AV123" s="469"/>
      <c r="AW123" s="469"/>
      <c r="AX123" s="469"/>
      <c r="AY123" s="469"/>
      <c r="AZ123" s="469"/>
      <c r="BA123" s="469"/>
      <c r="BB123" s="469"/>
      <c r="BC123" s="469"/>
      <c r="BD123" s="469"/>
      <c r="BE123" s="469"/>
      <c r="BF123" s="469"/>
      <c r="BG123" s="469"/>
      <c r="BH123" s="469"/>
      <c r="BI123" s="469"/>
      <c r="BJ123" s="469"/>
      <c r="BK123" s="469"/>
      <c r="BL123" s="469"/>
      <c r="BM123" s="469"/>
      <c r="BN123" s="198"/>
    </row>
    <row r="124" spans="14:66" ht="17.100000000000001" customHeight="1" x14ac:dyDescent="0.15">
      <c r="N124" s="198"/>
      <c r="O124" s="469"/>
      <c r="P124" s="469"/>
      <c r="Q124" s="469"/>
      <c r="R124" s="469"/>
      <c r="S124" s="469"/>
      <c r="T124" s="469"/>
      <c r="U124" s="469"/>
      <c r="V124" s="469"/>
      <c r="W124" s="469"/>
      <c r="X124" s="469"/>
      <c r="Y124" s="604"/>
      <c r="Z124" s="604"/>
      <c r="AA124" s="604"/>
      <c r="AB124" s="604"/>
      <c r="AC124" s="604"/>
      <c r="AD124" s="604"/>
      <c r="AE124" s="604"/>
      <c r="AF124" s="604"/>
      <c r="AG124" s="604"/>
      <c r="AH124" s="469"/>
      <c r="AI124" s="469"/>
      <c r="AJ124" s="469"/>
      <c r="AK124" s="469"/>
      <c r="AL124" s="469"/>
      <c r="AM124" s="469"/>
      <c r="AN124" s="469"/>
      <c r="AO124" s="469"/>
      <c r="AP124" s="469"/>
      <c r="AQ124" s="469"/>
      <c r="AR124" s="469"/>
      <c r="AS124" s="469"/>
      <c r="AT124" s="469"/>
      <c r="AU124" s="469"/>
      <c r="AV124" s="469"/>
      <c r="AW124" s="469"/>
      <c r="AX124" s="469"/>
      <c r="AY124" s="469"/>
      <c r="AZ124" s="469"/>
      <c r="BA124" s="469"/>
      <c r="BB124" s="469"/>
      <c r="BC124" s="469"/>
      <c r="BD124" s="469"/>
      <c r="BE124" s="469"/>
      <c r="BF124" s="469"/>
      <c r="BG124" s="469"/>
      <c r="BH124" s="469"/>
      <c r="BI124" s="469"/>
      <c r="BJ124" s="469"/>
      <c r="BK124" s="469"/>
      <c r="BL124" s="469"/>
      <c r="BM124" s="469"/>
      <c r="BN124" s="198"/>
    </row>
    <row r="125" spans="14:66" ht="17.100000000000001" customHeight="1" x14ac:dyDescent="0.15">
      <c r="N125" s="198"/>
      <c r="O125" s="469"/>
      <c r="P125" s="469"/>
      <c r="Q125" s="469"/>
      <c r="R125" s="469"/>
      <c r="S125" s="469"/>
      <c r="T125" s="469"/>
      <c r="U125" s="469"/>
      <c r="V125" s="469"/>
      <c r="W125" s="469"/>
      <c r="X125" s="469"/>
      <c r="Y125" s="604"/>
      <c r="Z125" s="604"/>
      <c r="AA125" s="604"/>
      <c r="AB125" s="604"/>
      <c r="AC125" s="604"/>
      <c r="AD125" s="604"/>
      <c r="AE125" s="604"/>
      <c r="AF125" s="604"/>
      <c r="AG125" s="604"/>
      <c r="AH125" s="469"/>
      <c r="AI125" s="469"/>
      <c r="AJ125" s="469"/>
      <c r="AK125" s="469"/>
      <c r="AL125" s="469"/>
      <c r="AM125" s="469"/>
      <c r="AN125" s="469"/>
      <c r="AO125" s="469"/>
      <c r="AP125" s="469"/>
      <c r="AQ125" s="469"/>
      <c r="AR125" s="469"/>
      <c r="AS125" s="469"/>
      <c r="AT125" s="469"/>
      <c r="AU125" s="469"/>
      <c r="AV125" s="469"/>
      <c r="AW125" s="469"/>
      <c r="AX125" s="469"/>
      <c r="AY125" s="469"/>
      <c r="AZ125" s="469"/>
      <c r="BA125" s="469"/>
      <c r="BB125" s="469"/>
      <c r="BC125" s="469"/>
      <c r="BD125" s="469"/>
      <c r="BE125" s="469"/>
      <c r="BF125" s="469"/>
      <c r="BG125" s="469"/>
      <c r="BH125" s="469"/>
      <c r="BI125" s="469"/>
      <c r="BJ125" s="469"/>
      <c r="BK125" s="469"/>
      <c r="BL125" s="469"/>
      <c r="BM125" s="469"/>
      <c r="BN125" s="198"/>
    </row>
    <row r="126" spans="14:66" ht="17.100000000000001" customHeight="1" x14ac:dyDescent="0.15">
      <c r="N126" s="198"/>
      <c r="O126" s="469"/>
      <c r="P126" s="469"/>
      <c r="Q126" s="469"/>
      <c r="R126" s="469"/>
      <c r="S126" s="469"/>
      <c r="T126" s="469"/>
      <c r="U126" s="469"/>
      <c r="V126" s="469"/>
      <c r="W126" s="469"/>
      <c r="X126" s="469"/>
      <c r="Y126" s="604"/>
      <c r="Z126" s="604"/>
      <c r="AA126" s="604"/>
      <c r="AB126" s="604"/>
      <c r="AC126" s="604"/>
      <c r="AD126" s="604"/>
      <c r="AE126" s="604"/>
      <c r="AF126" s="604"/>
      <c r="AG126" s="604"/>
      <c r="AH126" s="469"/>
      <c r="AI126" s="469"/>
      <c r="AJ126" s="469"/>
      <c r="AK126" s="469"/>
      <c r="AL126" s="469"/>
      <c r="AM126" s="469"/>
      <c r="AN126" s="469"/>
      <c r="AO126" s="469"/>
      <c r="AP126" s="469"/>
      <c r="AQ126" s="469"/>
      <c r="AR126" s="469"/>
      <c r="AS126" s="469"/>
      <c r="AT126" s="469"/>
      <c r="AU126" s="469"/>
      <c r="AV126" s="469"/>
      <c r="AW126" s="469"/>
      <c r="AX126" s="469"/>
      <c r="AY126" s="469"/>
      <c r="AZ126" s="469"/>
      <c r="BA126" s="469"/>
      <c r="BB126" s="469"/>
      <c r="BC126" s="469"/>
      <c r="BD126" s="469"/>
      <c r="BE126" s="469"/>
      <c r="BF126" s="469"/>
      <c r="BG126" s="469"/>
      <c r="BH126" s="469"/>
      <c r="BI126" s="469"/>
      <c r="BJ126" s="469"/>
      <c r="BK126" s="469"/>
      <c r="BL126" s="469"/>
      <c r="BM126" s="469"/>
      <c r="BN126" s="198"/>
    </row>
    <row r="127" spans="14:66" ht="17.100000000000001" customHeight="1" x14ac:dyDescent="0.15">
      <c r="N127" s="198"/>
      <c r="O127" s="469"/>
      <c r="P127" s="469"/>
      <c r="Q127" s="469"/>
      <c r="R127" s="469"/>
      <c r="S127" s="469"/>
      <c r="T127" s="469"/>
      <c r="U127" s="469"/>
      <c r="V127" s="469"/>
      <c r="W127" s="469"/>
      <c r="X127" s="469"/>
      <c r="Y127" s="604"/>
      <c r="Z127" s="604"/>
      <c r="AA127" s="604"/>
      <c r="AB127" s="604"/>
      <c r="AC127" s="604"/>
      <c r="AD127" s="604"/>
      <c r="AE127" s="604"/>
      <c r="AF127" s="604"/>
      <c r="AG127" s="604"/>
      <c r="AH127" s="469"/>
      <c r="AI127" s="469"/>
      <c r="AJ127" s="469"/>
      <c r="AK127" s="469"/>
      <c r="AL127" s="469"/>
      <c r="AM127" s="469"/>
      <c r="AN127" s="469"/>
      <c r="AO127" s="469"/>
      <c r="AP127" s="469"/>
      <c r="AQ127" s="469"/>
      <c r="AR127" s="469"/>
      <c r="AS127" s="469"/>
      <c r="AT127" s="469"/>
      <c r="AU127" s="469"/>
      <c r="AV127" s="469"/>
      <c r="AW127" s="469"/>
      <c r="AX127" s="469"/>
      <c r="AY127" s="469"/>
      <c r="AZ127" s="469"/>
      <c r="BA127" s="469"/>
      <c r="BB127" s="469"/>
      <c r="BC127" s="469"/>
      <c r="BD127" s="469"/>
      <c r="BE127" s="469"/>
      <c r="BF127" s="469"/>
      <c r="BG127" s="469"/>
      <c r="BH127" s="469"/>
      <c r="BI127" s="469"/>
      <c r="BJ127" s="469"/>
      <c r="BK127" s="469"/>
      <c r="BL127" s="469"/>
      <c r="BM127" s="469"/>
      <c r="BN127" s="198"/>
    </row>
    <row r="128" spans="14:66" ht="17.100000000000001" customHeight="1" x14ac:dyDescent="0.15">
      <c r="N128" s="198"/>
      <c r="O128" s="469"/>
      <c r="P128" s="469"/>
      <c r="Q128" s="469"/>
      <c r="R128" s="469"/>
      <c r="S128" s="469"/>
      <c r="T128" s="469"/>
      <c r="U128" s="469"/>
      <c r="V128" s="469"/>
      <c r="W128" s="469"/>
      <c r="X128" s="469"/>
      <c r="Y128" s="604"/>
      <c r="Z128" s="604"/>
      <c r="AA128" s="604"/>
      <c r="AB128" s="604"/>
      <c r="AC128" s="604"/>
      <c r="AD128" s="604"/>
      <c r="AE128" s="604"/>
      <c r="AF128" s="604"/>
      <c r="AG128" s="604"/>
      <c r="AH128" s="469"/>
      <c r="AI128" s="469"/>
      <c r="AJ128" s="469"/>
      <c r="AK128" s="469"/>
      <c r="AL128" s="469"/>
      <c r="AM128" s="469"/>
      <c r="AN128" s="469"/>
      <c r="AO128" s="469"/>
      <c r="AP128" s="469"/>
      <c r="AQ128" s="469"/>
      <c r="AR128" s="469"/>
      <c r="AS128" s="469"/>
      <c r="AT128" s="469"/>
      <c r="AU128" s="469"/>
      <c r="AV128" s="469"/>
      <c r="AW128" s="469"/>
      <c r="AX128" s="469"/>
      <c r="AY128" s="469"/>
      <c r="AZ128" s="469"/>
      <c r="BA128" s="469"/>
      <c r="BB128" s="469"/>
      <c r="BC128" s="469"/>
      <c r="BD128" s="469"/>
      <c r="BE128" s="469"/>
      <c r="BF128" s="469"/>
      <c r="BG128" s="469"/>
      <c r="BH128" s="469"/>
      <c r="BI128" s="469"/>
      <c r="BJ128" s="469"/>
      <c r="BK128" s="469"/>
      <c r="BL128" s="469"/>
      <c r="BM128" s="469"/>
      <c r="BN128" s="198"/>
    </row>
    <row r="129" spans="14:66" ht="17.100000000000001" customHeight="1" x14ac:dyDescent="0.15">
      <c r="N129" s="198"/>
      <c r="O129" s="469"/>
      <c r="P129" s="469"/>
      <c r="Q129" s="469"/>
      <c r="R129" s="469"/>
      <c r="S129" s="469"/>
      <c r="T129" s="469"/>
      <c r="U129" s="469"/>
      <c r="V129" s="469"/>
      <c r="W129" s="469"/>
      <c r="X129" s="469"/>
      <c r="Y129" s="604"/>
      <c r="Z129" s="604"/>
      <c r="AA129" s="604"/>
      <c r="AB129" s="604"/>
      <c r="AC129" s="604"/>
      <c r="AD129" s="604"/>
      <c r="AE129" s="604"/>
      <c r="AF129" s="604"/>
      <c r="AG129" s="604"/>
      <c r="AH129" s="469"/>
      <c r="AI129" s="469"/>
      <c r="AJ129" s="469"/>
      <c r="AK129" s="469"/>
      <c r="AL129" s="469"/>
      <c r="AM129" s="469"/>
      <c r="AN129" s="469"/>
      <c r="AO129" s="469"/>
      <c r="AP129" s="469"/>
      <c r="AQ129" s="469"/>
      <c r="AR129" s="469"/>
      <c r="AS129" s="469"/>
      <c r="AT129" s="469"/>
      <c r="AU129" s="469"/>
      <c r="AV129" s="469"/>
      <c r="AW129" s="469"/>
      <c r="AX129" s="469"/>
      <c r="AY129" s="469"/>
      <c r="AZ129" s="469"/>
      <c r="BA129" s="469"/>
      <c r="BB129" s="469"/>
      <c r="BC129" s="469"/>
      <c r="BD129" s="469"/>
      <c r="BE129" s="469"/>
      <c r="BF129" s="469"/>
      <c r="BG129" s="469"/>
      <c r="BH129" s="469"/>
      <c r="BI129" s="469"/>
      <c r="BJ129" s="469"/>
      <c r="BK129" s="469"/>
      <c r="BL129" s="469"/>
      <c r="BM129" s="469"/>
      <c r="BN129" s="198"/>
    </row>
    <row r="130" spans="14:66" ht="17.100000000000001" customHeight="1" x14ac:dyDescent="0.15">
      <c r="N130" s="198"/>
      <c r="O130" s="469"/>
      <c r="P130" s="469"/>
      <c r="Q130" s="469"/>
      <c r="R130" s="469"/>
      <c r="S130" s="469"/>
      <c r="T130" s="469"/>
      <c r="U130" s="469"/>
      <c r="V130" s="469"/>
      <c r="W130" s="469"/>
      <c r="X130" s="469"/>
      <c r="Y130" s="604"/>
      <c r="Z130" s="604"/>
      <c r="AA130" s="604"/>
      <c r="AB130" s="604"/>
      <c r="AC130" s="604"/>
      <c r="AD130" s="604"/>
      <c r="AE130" s="604"/>
      <c r="AF130" s="604"/>
      <c r="AG130" s="604"/>
      <c r="AH130" s="469"/>
      <c r="AI130" s="469"/>
      <c r="AJ130" s="469"/>
      <c r="AK130" s="469"/>
      <c r="AL130" s="469"/>
      <c r="AM130" s="469"/>
      <c r="AN130" s="469"/>
      <c r="AO130" s="469"/>
      <c r="AP130" s="469"/>
      <c r="AQ130" s="469"/>
      <c r="AR130" s="469"/>
      <c r="AS130" s="469"/>
      <c r="AT130" s="469"/>
      <c r="AU130" s="469"/>
      <c r="AV130" s="469"/>
      <c r="AW130" s="469"/>
      <c r="AX130" s="469"/>
      <c r="AY130" s="469"/>
      <c r="AZ130" s="469"/>
      <c r="BA130" s="469"/>
      <c r="BB130" s="469"/>
      <c r="BC130" s="469"/>
      <c r="BD130" s="469"/>
      <c r="BE130" s="469"/>
      <c r="BF130" s="469"/>
      <c r="BG130" s="469"/>
      <c r="BH130" s="469"/>
      <c r="BI130" s="469"/>
      <c r="BJ130" s="469"/>
      <c r="BK130" s="469"/>
      <c r="BL130" s="469"/>
      <c r="BM130" s="469"/>
      <c r="BN130" s="198"/>
    </row>
    <row r="131" spans="14:66" ht="17.100000000000001" customHeight="1" x14ac:dyDescent="0.15">
      <c r="N131" s="198"/>
      <c r="O131" s="469"/>
      <c r="P131" s="469"/>
      <c r="Q131" s="469"/>
      <c r="R131" s="469"/>
      <c r="S131" s="469"/>
      <c r="T131" s="469"/>
      <c r="U131" s="469"/>
      <c r="V131" s="469"/>
      <c r="W131" s="469"/>
      <c r="X131" s="469"/>
      <c r="Y131" s="604"/>
      <c r="Z131" s="604"/>
      <c r="AA131" s="604"/>
      <c r="AB131" s="604"/>
      <c r="AC131" s="604"/>
      <c r="AD131" s="604"/>
      <c r="AE131" s="604"/>
      <c r="AF131" s="604"/>
      <c r="AG131" s="604"/>
      <c r="AH131" s="469"/>
      <c r="AI131" s="469"/>
      <c r="AJ131" s="469"/>
      <c r="AK131" s="469"/>
      <c r="AL131" s="469"/>
      <c r="AM131" s="469"/>
      <c r="AN131" s="469"/>
      <c r="AO131" s="469"/>
      <c r="AP131" s="469"/>
      <c r="AQ131" s="469"/>
      <c r="AR131" s="469"/>
      <c r="AS131" s="469"/>
      <c r="AT131" s="469"/>
      <c r="AU131" s="469"/>
      <c r="AV131" s="469"/>
      <c r="AW131" s="469"/>
      <c r="AX131" s="469"/>
      <c r="AY131" s="469"/>
      <c r="AZ131" s="469"/>
      <c r="BA131" s="469"/>
      <c r="BB131" s="469"/>
      <c r="BC131" s="469"/>
      <c r="BD131" s="469"/>
      <c r="BE131" s="469"/>
      <c r="BF131" s="469"/>
      <c r="BG131" s="469"/>
      <c r="BH131" s="469"/>
      <c r="BI131" s="469"/>
      <c r="BJ131" s="469"/>
      <c r="BK131" s="469"/>
      <c r="BL131" s="469"/>
      <c r="BM131" s="469"/>
      <c r="BN131" s="198"/>
    </row>
    <row r="132" spans="14:66" ht="17.100000000000001" customHeight="1" x14ac:dyDescent="0.15">
      <c r="N132" s="198"/>
      <c r="O132" s="469"/>
      <c r="P132" s="469"/>
      <c r="Q132" s="469"/>
      <c r="R132" s="469"/>
      <c r="S132" s="469"/>
      <c r="T132" s="469"/>
      <c r="U132" s="469"/>
      <c r="V132" s="469"/>
      <c r="W132" s="469"/>
      <c r="X132" s="469"/>
      <c r="Y132" s="604"/>
      <c r="Z132" s="604"/>
      <c r="AA132" s="604"/>
      <c r="AB132" s="604"/>
      <c r="AC132" s="604"/>
      <c r="AD132" s="604"/>
      <c r="AE132" s="604"/>
      <c r="AF132" s="604"/>
      <c r="AG132" s="604"/>
      <c r="AH132" s="469"/>
      <c r="AI132" s="469"/>
      <c r="AJ132" s="469"/>
      <c r="AK132" s="469"/>
      <c r="AL132" s="469"/>
      <c r="AM132" s="469"/>
      <c r="AN132" s="469"/>
      <c r="AO132" s="469"/>
      <c r="AP132" s="469"/>
      <c r="AQ132" s="469"/>
      <c r="AR132" s="469"/>
      <c r="AS132" s="469"/>
      <c r="AT132" s="469"/>
      <c r="AU132" s="469"/>
      <c r="AV132" s="469"/>
      <c r="AW132" s="469"/>
      <c r="AX132" s="469"/>
      <c r="AY132" s="469"/>
      <c r="AZ132" s="469"/>
      <c r="BA132" s="469"/>
      <c r="BB132" s="469"/>
      <c r="BC132" s="469"/>
      <c r="BD132" s="469"/>
      <c r="BE132" s="469"/>
      <c r="BF132" s="469"/>
      <c r="BG132" s="469"/>
      <c r="BH132" s="469"/>
      <c r="BI132" s="469"/>
      <c r="BJ132" s="469"/>
      <c r="BK132" s="469"/>
      <c r="BL132" s="469"/>
      <c r="BM132" s="469"/>
      <c r="BN132" s="198"/>
    </row>
    <row r="133" spans="14:66" ht="17.100000000000001" customHeight="1" x14ac:dyDescent="0.15">
      <c r="N133" s="198"/>
      <c r="O133" s="469"/>
      <c r="P133" s="469"/>
      <c r="Q133" s="469"/>
      <c r="R133" s="469"/>
      <c r="S133" s="469"/>
      <c r="T133" s="469"/>
      <c r="U133" s="469"/>
      <c r="V133" s="469"/>
      <c r="W133" s="469"/>
      <c r="X133" s="469"/>
      <c r="Y133" s="604"/>
      <c r="Z133" s="604"/>
      <c r="AA133" s="604"/>
      <c r="AB133" s="604"/>
      <c r="AC133" s="604"/>
      <c r="AD133" s="604"/>
      <c r="AE133" s="604"/>
      <c r="AF133" s="604"/>
      <c r="AG133" s="604"/>
      <c r="AH133" s="469"/>
      <c r="AI133" s="469"/>
      <c r="AJ133" s="469"/>
      <c r="AK133" s="469"/>
      <c r="AL133" s="469"/>
      <c r="AM133" s="469"/>
      <c r="AN133" s="469"/>
      <c r="AO133" s="469"/>
      <c r="AP133" s="469"/>
      <c r="AQ133" s="469"/>
      <c r="AR133" s="469"/>
      <c r="AS133" s="469"/>
      <c r="AT133" s="469"/>
      <c r="AU133" s="469"/>
      <c r="AV133" s="469"/>
      <c r="AW133" s="469"/>
      <c r="AX133" s="469"/>
      <c r="AY133" s="469"/>
      <c r="AZ133" s="469"/>
      <c r="BA133" s="469"/>
      <c r="BB133" s="469"/>
      <c r="BC133" s="469"/>
      <c r="BD133" s="469"/>
      <c r="BE133" s="469"/>
      <c r="BF133" s="469"/>
      <c r="BG133" s="469"/>
      <c r="BH133" s="469"/>
      <c r="BI133" s="469"/>
      <c r="BJ133" s="469"/>
      <c r="BK133" s="469"/>
      <c r="BL133" s="469"/>
      <c r="BM133" s="469"/>
      <c r="BN133" s="198"/>
    </row>
    <row r="134" spans="14:66" ht="17.100000000000001" customHeight="1" x14ac:dyDescent="0.15">
      <c r="N134" s="198"/>
      <c r="O134" s="469"/>
      <c r="P134" s="469"/>
      <c r="Q134" s="469"/>
      <c r="R134" s="469"/>
      <c r="S134" s="469"/>
      <c r="T134" s="469"/>
      <c r="U134" s="469"/>
      <c r="V134" s="469"/>
      <c r="W134" s="469"/>
      <c r="X134" s="469"/>
      <c r="Y134" s="604"/>
      <c r="Z134" s="604"/>
      <c r="AA134" s="604"/>
      <c r="AB134" s="604"/>
      <c r="AC134" s="604"/>
      <c r="AD134" s="604"/>
      <c r="AE134" s="604"/>
      <c r="AF134" s="604"/>
      <c r="AG134" s="604"/>
      <c r="AH134" s="469"/>
      <c r="AI134" s="469"/>
      <c r="AJ134" s="469"/>
      <c r="AK134" s="469"/>
      <c r="AL134" s="469"/>
      <c r="AM134" s="469"/>
      <c r="AN134" s="469"/>
      <c r="AO134" s="469"/>
      <c r="AP134" s="469"/>
      <c r="AQ134" s="469"/>
      <c r="AR134" s="469"/>
      <c r="AS134" s="469"/>
      <c r="AT134" s="469"/>
      <c r="AU134" s="469"/>
      <c r="AV134" s="469"/>
      <c r="AW134" s="469"/>
      <c r="AX134" s="469"/>
      <c r="AY134" s="469"/>
      <c r="AZ134" s="469"/>
      <c r="BA134" s="469"/>
      <c r="BB134" s="469"/>
      <c r="BC134" s="469"/>
      <c r="BD134" s="469"/>
      <c r="BE134" s="469"/>
      <c r="BF134" s="469"/>
      <c r="BG134" s="469"/>
      <c r="BH134" s="469"/>
      <c r="BI134" s="469"/>
      <c r="BJ134" s="469"/>
      <c r="BK134" s="469"/>
      <c r="BL134" s="469"/>
      <c r="BM134" s="469"/>
      <c r="BN134" s="198"/>
    </row>
    <row r="135" spans="14:66" ht="17.100000000000001" customHeight="1" x14ac:dyDescent="0.15">
      <c r="N135" s="198"/>
      <c r="O135" s="469"/>
      <c r="P135" s="469"/>
      <c r="Q135" s="469"/>
      <c r="R135" s="469"/>
      <c r="S135" s="469"/>
      <c r="T135" s="469"/>
      <c r="U135" s="469"/>
      <c r="V135" s="469"/>
      <c r="W135" s="469"/>
      <c r="X135" s="469"/>
      <c r="Y135" s="604"/>
      <c r="Z135" s="604"/>
      <c r="AA135" s="604"/>
      <c r="AB135" s="604"/>
      <c r="AC135" s="604"/>
      <c r="AD135" s="604"/>
      <c r="AE135" s="604"/>
      <c r="AF135" s="604"/>
      <c r="AG135" s="604"/>
      <c r="AH135" s="469"/>
      <c r="AI135" s="469"/>
      <c r="AJ135" s="469"/>
      <c r="AK135" s="469"/>
      <c r="AL135" s="469"/>
      <c r="AM135" s="469"/>
      <c r="AN135" s="469"/>
      <c r="AO135" s="469"/>
      <c r="AP135" s="469"/>
      <c r="AQ135" s="469"/>
      <c r="AR135" s="469"/>
      <c r="AS135" s="469"/>
      <c r="AT135" s="469"/>
      <c r="AU135" s="469"/>
      <c r="AV135" s="469"/>
      <c r="AW135" s="469"/>
      <c r="AX135" s="469"/>
      <c r="AY135" s="469"/>
      <c r="AZ135" s="469"/>
      <c r="BA135" s="469"/>
      <c r="BB135" s="469"/>
      <c r="BC135" s="469"/>
      <c r="BD135" s="469"/>
      <c r="BE135" s="469"/>
      <c r="BF135" s="469"/>
      <c r="BG135" s="469"/>
      <c r="BH135" s="469"/>
      <c r="BI135" s="469"/>
      <c r="BJ135" s="469"/>
      <c r="BK135" s="469"/>
      <c r="BL135" s="469"/>
      <c r="BM135" s="469"/>
      <c r="BN135" s="198"/>
    </row>
    <row r="136" spans="14:66" ht="17.100000000000001" customHeight="1" x14ac:dyDescent="0.15">
      <c r="N136" s="198"/>
      <c r="O136" s="469"/>
      <c r="P136" s="469"/>
      <c r="Q136" s="469"/>
      <c r="R136" s="469"/>
      <c r="S136" s="469"/>
      <c r="T136" s="469"/>
      <c r="U136" s="469"/>
      <c r="V136" s="469"/>
      <c r="W136" s="469"/>
      <c r="X136" s="469"/>
      <c r="Y136" s="604"/>
      <c r="Z136" s="604"/>
      <c r="AA136" s="604"/>
      <c r="AB136" s="604"/>
      <c r="AC136" s="604"/>
      <c r="AD136" s="604"/>
      <c r="AE136" s="604"/>
      <c r="AF136" s="604"/>
      <c r="AG136" s="604"/>
      <c r="AH136" s="469"/>
      <c r="AI136" s="469"/>
      <c r="AJ136" s="469"/>
      <c r="AK136" s="469"/>
      <c r="AL136" s="469"/>
      <c r="AM136" s="469"/>
      <c r="AN136" s="469"/>
      <c r="AO136" s="469"/>
      <c r="AP136" s="469"/>
      <c r="AQ136" s="469"/>
      <c r="AR136" s="469"/>
      <c r="AS136" s="469"/>
      <c r="AT136" s="469"/>
      <c r="AU136" s="469"/>
      <c r="AV136" s="469"/>
      <c r="AW136" s="469"/>
      <c r="AX136" s="469"/>
      <c r="AY136" s="469"/>
      <c r="AZ136" s="469"/>
      <c r="BA136" s="469"/>
      <c r="BB136" s="469"/>
      <c r="BC136" s="469"/>
      <c r="BD136" s="469"/>
      <c r="BE136" s="469"/>
      <c r="BF136" s="469"/>
      <c r="BG136" s="469"/>
      <c r="BH136" s="469"/>
      <c r="BI136" s="469"/>
      <c r="BJ136" s="469"/>
      <c r="BK136" s="469"/>
      <c r="BL136" s="469"/>
      <c r="BM136" s="469"/>
      <c r="BN136" s="198"/>
    </row>
    <row r="137" spans="14:66" ht="17.100000000000001" customHeight="1" x14ac:dyDescent="0.15">
      <c r="N137" s="198"/>
      <c r="O137" s="469"/>
      <c r="P137" s="469"/>
      <c r="Q137" s="469"/>
      <c r="R137" s="469"/>
      <c r="S137" s="469"/>
      <c r="T137" s="469"/>
      <c r="U137" s="469"/>
      <c r="V137" s="469"/>
      <c r="W137" s="469"/>
      <c r="X137" s="469"/>
      <c r="Y137" s="604"/>
      <c r="Z137" s="604"/>
      <c r="AA137" s="604"/>
      <c r="AB137" s="604"/>
      <c r="AC137" s="604"/>
      <c r="AD137" s="604"/>
      <c r="AE137" s="604"/>
      <c r="AF137" s="604"/>
      <c r="AG137" s="604"/>
      <c r="AH137" s="469"/>
      <c r="AI137" s="469"/>
      <c r="AJ137" s="469"/>
      <c r="AK137" s="469"/>
      <c r="AL137" s="469"/>
      <c r="AM137" s="469"/>
      <c r="AN137" s="469"/>
      <c r="AO137" s="469"/>
      <c r="AP137" s="469"/>
      <c r="AQ137" s="469"/>
      <c r="AR137" s="469"/>
      <c r="AS137" s="469"/>
      <c r="AT137" s="469"/>
      <c r="AU137" s="469"/>
      <c r="AV137" s="469"/>
      <c r="AW137" s="469"/>
      <c r="AX137" s="469"/>
      <c r="AY137" s="469"/>
      <c r="AZ137" s="469"/>
      <c r="BA137" s="469"/>
      <c r="BB137" s="469"/>
      <c r="BC137" s="469"/>
      <c r="BD137" s="469"/>
      <c r="BE137" s="469"/>
      <c r="BF137" s="469"/>
      <c r="BG137" s="469"/>
      <c r="BH137" s="469"/>
      <c r="BI137" s="469"/>
      <c r="BJ137" s="469"/>
      <c r="BK137" s="469"/>
      <c r="BL137" s="469"/>
      <c r="BM137" s="469"/>
      <c r="BN137" s="198"/>
    </row>
    <row r="138" spans="14:66" ht="17.100000000000001" customHeight="1" x14ac:dyDescent="0.15">
      <c r="N138" s="198"/>
      <c r="O138" s="469"/>
      <c r="P138" s="469"/>
      <c r="Q138" s="469"/>
      <c r="R138" s="469"/>
      <c r="S138" s="469"/>
      <c r="T138" s="469"/>
      <c r="U138" s="469"/>
      <c r="V138" s="469"/>
      <c r="W138" s="469"/>
      <c r="X138" s="469"/>
      <c r="Y138" s="604"/>
      <c r="Z138" s="604"/>
      <c r="AA138" s="604"/>
      <c r="AB138" s="604"/>
      <c r="AC138" s="604"/>
      <c r="AD138" s="604"/>
      <c r="AE138" s="604"/>
      <c r="AF138" s="604"/>
      <c r="AG138" s="604"/>
      <c r="AH138" s="469"/>
      <c r="AI138" s="469"/>
      <c r="AJ138" s="469"/>
      <c r="AK138" s="469"/>
      <c r="AL138" s="469"/>
      <c r="AM138" s="469"/>
      <c r="AN138" s="469"/>
      <c r="AO138" s="469"/>
      <c r="AP138" s="469"/>
      <c r="AQ138" s="469"/>
      <c r="AR138" s="469"/>
      <c r="AS138" s="469"/>
      <c r="AT138" s="469"/>
      <c r="AU138" s="469"/>
      <c r="AV138" s="469"/>
      <c r="AW138" s="469"/>
      <c r="AX138" s="469"/>
      <c r="AY138" s="469"/>
      <c r="AZ138" s="469"/>
      <c r="BA138" s="469"/>
      <c r="BB138" s="469"/>
      <c r="BC138" s="469"/>
      <c r="BD138" s="469"/>
      <c r="BE138" s="469"/>
      <c r="BF138" s="469"/>
      <c r="BG138" s="469"/>
      <c r="BH138" s="469"/>
      <c r="BI138" s="469"/>
      <c r="BJ138" s="469"/>
      <c r="BK138" s="469"/>
      <c r="BL138" s="469"/>
      <c r="BM138" s="469"/>
      <c r="BN138" s="198"/>
    </row>
    <row r="139" spans="14:66" ht="17.100000000000001" customHeight="1" x14ac:dyDescent="0.15">
      <c r="N139" s="198"/>
      <c r="O139" s="469"/>
      <c r="P139" s="469"/>
      <c r="Q139" s="469"/>
      <c r="R139" s="469"/>
      <c r="S139" s="469"/>
      <c r="T139" s="469"/>
      <c r="U139" s="469"/>
      <c r="V139" s="469"/>
      <c r="W139" s="469"/>
      <c r="X139" s="469"/>
      <c r="Y139" s="604"/>
      <c r="Z139" s="604"/>
      <c r="AA139" s="604"/>
      <c r="AB139" s="604"/>
      <c r="AC139" s="604"/>
      <c r="AD139" s="604"/>
      <c r="AE139" s="604"/>
      <c r="AF139" s="604"/>
      <c r="AG139" s="604"/>
      <c r="AH139" s="469"/>
      <c r="AI139" s="469"/>
      <c r="AJ139" s="469"/>
      <c r="AK139" s="469"/>
      <c r="AL139" s="469"/>
      <c r="AM139" s="469"/>
      <c r="AN139" s="469"/>
      <c r="AO139" s="469"/>
      <c r="AP139" s="469"/>
      <c r="AQ139" s="469"/>
      <c r="AR139" s="469"/>
      <c r="AS139" s="469"/>
      <c r="AT139" s="469"/>
      <c r="AU139" s="469"/>
      <c r="AV139" s="469"/>
      <c r="AW139" s="469"/>
      <c r="AX139" s="469"/>
      <c r="AY139" s="469"/>
      <c r="AZ139" s="469"/>
      <c r="BA139" s="469"/>
      <c r="BB139" s="469"/>
      <c r="BC139" s="469"/>
      <c r="BD139" s="469"/>
      <c r="BE139" s="469"/>
      <c r="BF139" s="469"/>
      <c r="BG139" s="469"/>
      <c r="BH139" s="469"/>
      <c r="BI139" s="469"/>
      <c r="BJ139" s="469"/>
      <c r="BK139" s="469"/>
      <c r="BL139" s="469"/>
      <c r="BM139" s="469"/>
      <c r="BN139" s="198"/>
    </row>
    <row r="140" spans="14:66" ht="17.100000000000001" customHeight="1" x14ac:dyDescent="0.15">
      <c r="N140" s="198"/>
      <c r="O140" s="469"/>
      <c r="P140" s="469"/>
      <c r="Q140" s="469"/>
      <c r="R140" s="469"/>
      <c r="S140" s="469"/>
      <c r="T140" s="469"/>
      <c r="U140" s="469"/>
      <c r="V140" s="469"/>
      <c r="W140" s="469"/>
      <c r="X140" s="469"/>
      <c r="Y140" s="604"/>
      <c r="Z140" s="604"/>
      <c r="AA140" s="604"/>
      <c r="AB140" s="604"/>
      <c r="AC140" s="604"/>
      <c r="AD140" s="604"/>
      <c r="AE140" s="604"/>
      <c r="AF140" s="604"/>
      <c r="AG140" s="604"/>
      <c r="AH140" s="469"/>
      <c r="AI140" s="469"/>
      <c r="AJ140" s="469"/>
      <c r="AK140" s="469"/>
      <c r="AL140" s="469"/>
      <c r="AM140" s="469"/>
      <c r="AN140" s="469"/>
      <c r="AO140" s="469"/>
      <c r="AP140" s="469"/>
      <c r="AQ140" s="469"/>
      <c r="AR140" s="469"/>
      <c r="AS140" s="469"/>
      <c r="AT140" s="469"/>
      <c r="AU140" s="469"/>
      <c r="AV140" s="469"/>
      <c r="AW140" s="469"/>
      <c r="AX140" s="469"/>
      <c r="AY140" s="469"/>
      <c r="AZ140" s="469"/>
      <c r="BA140" s="469"/>
      <c r="BB140" s="469"/>
      <c r="BC140" s="469"/>
      <c r="BD140" s="469"/>
      <c r="BE140" s="469"/>
      <c r="BF140" s="469"/>
      <c r="BG140" s="469"/>
      <c r="BH140" s="469"/>
      <c r="BI140" s="469"/>
      <c r="BJ140" s="469"/>
      <c r="BK140" s="469"/>
      <c r="BL140" s="469"/>
      <c r="BM140" s="469"/>
      <c r="BN140" s="198"/>
    </row>
    <row r="141" spans="14:66" ht="17.100000000000001" customHeight="1" x14ac:dyDescent="0.15">
      <c r="N141" s="198"/>
      <c r="O141" s="469"/>
      <c r="P141" s="469"/>
      <c r="Q141" s="469"/>
      <c r="R141" s="469"/>
      <c r="S141" s="469"/>
      <c r="T141" s="469"/>
      <c r="U141" s="469"/>
      <c r="V141" s="469"/>
      <c r="W141" s="469"/>
      <c r="X141" s="469"/>
      <c r="Y141" s="604"/>
      <c r="Z141" s="604"/>
      <c r="AA141" s="604"/>
      <c r="AB141" s="604"/>
      <c r="AC141" s="604"/>
      <c r="AD141" s="604"/>
      <c r="AE141" s="604"/>
      <c r="AF141" s="604"/>
      <c r="AG141" s="604"/>
      <c r="AH141" s="469"/>
      <c r="AI141" s="469"/>
      <c r="AJ141" s="469"/>
      <c r="AK141" s="469"/>
      <c r="AL141" s="469"/>
      <c r="AM141" s="469"/>
      <c r="AN141" s="469"/>
      <c r="AO141" s="469"/>
      <c r="AP141" s="469"/>
      <c r="AQ141" s="469"/>
      <c r="AR141" s="469"/>
      <c r="AS141" s="469"/>
      <c r="AT141" s="469"/>
      <c r="AU141" s="469"/>
      <c r="AV141" s="469"/>
      <c r="AW141" s="469"/>
      <c r="AX141" s="469"/>
      <c r="AY141" s="469"/>
      <c r="AZ141" s="469"/>
      <c r="BA141" s="469"/>
      <c r="BB141" s="469"/>
      <c r="BC141" s="469"/>
      <c r="BD141" s="469"/>
      <c r="BE141" s="469"/>
      <c r="BF141" s="469"/>
      <c r="BG141" s="469"/>
      <c r="BH141" s="469"/>
      <c r="BI141" s="469"/>
      <c r="BJ141" s="469"/>
      <c r="BK141" s="469"/>
      <c r="BL141" s="469"/>
      <c r="BM141" s="469"/>
      <c r="BN141" s="198"/>
    </row>
    <row r="142" spans="14:66" ht="17.100000000000001" customHeight="1" x14ac:dyDescent="0.15">
      <c r="N142" s="198"/>
      <c r="O142" s="469"/>
      <c r="P142" s="469"/>
      <c r="Q142" s="469"/>
      <c r="R142" s="469"/>
      <c r="S142" s="469"/>
      <c r="T142" s="469"/>
      <c r="U142" s="469"/>
      <c r="V142" s="469"/>
      <c r="W142" s="469"/>
      <c r="X142" s="469"/>
      <c r="Y142" s="604"/>
      <c r="Z142" s="604"/>
      <c r="AA142" s="604"/>
      <c r="AB142" s="604"/>
      <c r="AC142" s="604"/>
      <c r="AD142" s="604"/>
      <c r="AE142" s="604"/>
      <c r="AF142" s="604"/>
      <c r="AG142" s="604"/>
      <c r="AH142" s="469"/>
      <c r="AI142" s="469"/>
      <c r="AJ142" s="469"/>
      <c r="AK142" s="469"/>
      <c r="AL142" s="469"/>
      <c r="AM142" s="469"/>
      <c r="AN142" s="469"/>
      <c r="AO142" s="469"/>
      <c r="AP142" s="469"/>
      <c r="AQ142" s="469"/>
      <c r="AR142" s="469"/>
      <c r="AS142" s="469"/>
      <c r="AT142" s="469"/>
      <c r="AU142" s="469"/>
      <c r="AV142" s="469"/>
      <c r="AW142" s="469"/>
      <c r="AX142" s="469"/>
      <c r="AY142" s="469"/>
      <c r="AZ142" s="469"/>
      <c r="BA142" s="469"/>
      <c r="BB142" s="469"/>
      <c r="BC142" s="469"/>
      <c r="BD142" s="469"/>
      <c r="BE142" s="469"/>
      <c r="BF142" s="469"/>
      <c r="BG142" s="469"/>
      <c r="BH142" s="469"/>
      <c r="BI142" s="469"/>
      <c r="BJ142" s="469"/>
      <c r="BK142" s="469"/>
      <c r="BL142" s="469"/>
      <c r="BM142" s="469"/>
      <c r="BN142" s="198"/>
    </row>
    <row r="143" spans="14:66" ht="17.100000000000001" customHeight="1" x14ac:dyDescent="0.15">
      <c r="N143" s="198"/>
      <c r="O143" s="469"/>
      <c r="P143" s="469"/>
      <c r="Q143" s="469"/>
      <c r="R143" s="469"/>
      <c r="S143" s="469"/>
      <c r="T143" s="469"/>
      <c r="U143" s="469"/>
      <c r="V143" s="469"/>
      <c r="W143" s="469"/>
      <c r="X143" s="469"/>
      <c r="Y143" s="604"/>
      <c r="Z143" s="604"/>
      <c r="AA143" s="604"/>
      <c r="AB143" s="604"/>
      <c r="AC143" s="604"/>
      <c r="AD143" s="604"/>
      <c r="AE143" s="604"/>
      <c r="AF143" s="604"/>
      <c r="AG143" s="604"/>
      <c r="AH143" s="469"/>
      <c r="AI143" s="469"/>
      <c r="AJ143" s="469"/>
      <c r="AK143" s="469"/>
      <c r="AL143" s="469"/>
      <c r="AM143" s="469"/>
      <c r="AN143" s="469"/>
      <c r="AO143" s="469"/>
      <c r="AP143" s="469"/>
      <c r="AQ143" s="469"/>
      <c r="AR143" s="469"/>
      <c r="AS143" s="469"/>
      <c r="AT143" s="469"/>
      <c r="AU143" s="469"/>
      <c r="AV143" s="469"/>
      <c r="AW143" s="469"/>
      <c r="AX143" s="469"/>
      <c r="AY143" s="469"/>
      <c r="AZ143" s="469"/>
      <c r="BA143" s="469"/>
      <c r="BB143" s="469"/>
      <c r="BC143" s="469"/>
      <c r="BD143" s="469"/>
      <c r="BE143" s="469"/>
      <c r="BF143" s="469"/>
      <c r="BG143" s="469"/>
      <c r="BH143" s="469"/>
      <c r="BI143" s="469"/>
      <c r="BJ143" s="469"/>
      <c r="BK143" s="469"/>
      <c r="BL143" s="469"/>
      <c r="BM143" s="469"/>
      <c r="BN143" s="198"/>
    </row>
    <row r="144" spans="14:66" ht="17.100000000000001" customHeight="1" x14ac:dyDescent="0.15">
      <c r="N144" s="198"/>
      <c r="O144" s="469"/>
      <c r="P144" s="469"/>
      <c r="Q144" s="469"/>
      <c r="R144" s="469"/>
      <c r="S144" s="469"/>
      <c r="T144" s="469"/>
      <c r="U144" s="469"/>
      <c r="V144" s="469"/>
      <c r="W144" s="469"/>
      <c r="X144" s="469"/>
      <c r="Y144" s="604"/>
      <c r="Z144" s="604"/>
      <c r="AA144" s="604"/>
      <c r="AB144" s="604"/>
      <c r="AC144" s="604"/>
      <c r="AD144" s="604"/>
      <c r="AE144" s="604"/>
      <c r="AF144" s="604"/>
      <c r="AG144" s="604"/>
      <c r="AH144" s="469"/>
      <c r="AI144" s="469"/>
      <c r="AJ144" s="469"/>
      <c r="AK144" s="469"/>
      <c r="AL144" s="469"/>
      <c r="AM144" s="469"/>
      <c r="AN144" s="469"/>
      <c r="AO144" s="469"/>
      <c r="AP144" s="469"/>
      <c r="AQ144" s="469"/>
      <c r="AR144" s="469"/>
      <c r="AS144" s="469"/>
      <c r="AT144" s="469"/>
      <c r="AU144" s="469"/>
      <c r="AV144" s="469"/>
      <c r="AW144" s="469"/>
      <c r="AX144" s="469"/>
      <c r="AY144" s="469"/>
      <c r="AZ144" s="469"/>
      <c r="BA144" s="469"/>
      <c r="BB144" s="469"/>
      <c r="BC144" s="469"/>
      <c r="BD144" s="469"/>
      <c r="BE144" s="469"/>
      <c r="BF144" s="469"/>
      <c r="BG144" s="469"/>
      <c r="BH144" s="469"/>
      <c r="BI144" s="469"/>
      <c r="BJ144" s="469"/>
      <c r="BK144" s="469"/>
      <c r="BL144" s="469"/>
      <c r="BM144" s="469"/>
      <c r="BN144" s="198"/>
    </row>
    <row r="145" spans="14:66" ht="17.100000000000001" customHeight="1" x14ac:dyDescent="0.15">
      <c r="N145" s="198"/>
      <c r="O145" s="469"/>
      <c r="P145" s="469"/>
      <c r="Q145" s="469"/>
      <c r="R145" s="469"/>
      <c r="S145" s="469"/>
      <c r="T145" s="469"/>
      <c r="U145" s="469"/>
      <c r="V145" s="469"/>
      <c r="W145" s="469"/>
      <c r="X145" s="469"/>
      <c r="Y145" s="604"/>
      <c r="Z145" s="604"/>
      <c r="AA145" s="604"/>
      <c r="AB145" s="604"/>
      <c r="AC145" s="604"/>
      <c r="AD145" s="604"/>
      <c r="AE145" s="604"/>
      <c r="AF145" s="604"/>
      <c r="AG145" s="604"/>
      <c r="AH145" s="469"/>
      <c r="AI145" s="469"/>
      <c r="AJ145" s="469"/>
      <c r="AK145" s="469"/>
      <c r="AL145" s="469"/>
      <c r="AM145" s="469"/>
      <c r="AN145" s="469"/>
      <c r="AO145" s="469"/>
      <c r="AP145" s="469"/>
      <c r="AQ145" s="469"/>
      <c r="AR145" s="469"/>
      <c r="AS145" s="469"/>
      <c r="AT145" s="469"/>
      <c r="AU145" s="469"/>
      <c r="AV145" s="469"/>
      <c r="AW145" s="469"/>
      <c r="AX145" s="469"/>
      <c r="AY145" s="469"/>
      <c r="AZ145" s="469"/>
      <c r="BA145" s="469"/>
      <c r="BB145" s="469"/>
      <c r="BC145" s="469"/>
      <c r="BD145" s="469"/>
      <c r="BE145" s="469"/>
      <c r="BF145" s="469"/>
      <c r="BG145" s="469"/>
      <c r="BH145" s="469"/>
      <c r="BI145" s="469"/>
      <c r="BJ145" s="469"/>
      <c r="BK145" s="469"/>
      <c r="BL145" s="469"/>
      <c r="BM145" s="469"/>
      <c r="BN145" s="198"/>
    </row>
    <row r="146" spans="14:66" ht="17.100000000000001" customHeight="1" x14ac:dyDescent="0.15">
      <c r="N146" s="198"/>
      <c r="O146" s="198"/>
      <c r="P146" s="198"/>
      <c r="Q146" s="198"/>
      <c r="R146" s="198"/>
      <c r="S146" s="198"/>
      <c r="T146" s="198"/>
      <c r="U146" s="198"/>
      <c r="V146" s="198"/>
      <c r="W146" s="198"/>
      <c r="X146" s="198"/>
      <c r="Y146" s="607"/>
      <c r="Z146" s="607"/>
      <c r="AA146" s="607"/>
      <c r="AB146" s="607"/>
      <c r="AC146" s="607"/>
      <c r="AD146" s="607"/>
      <c r="AE146" s="607"/>
      <c r="AF146" s="607"/>
      <c r="AG146" s="607"/>
      <c r="AH146" s="198"/>
      <c r="AI146" s="198"/>
      <c r="AJ146" s="198"/>
      <c r="AK146" s="198"/>
      <c r="AL146" s="198"/>
      <c r="AM146" s="198"/>
      <c r="AN146" s="198"/>
      <c r="AO146" s="198"/>
      <c r="AP146" s="198"/>
      <c r="AQ146" s="198"/>
      <c r="AR146" s="198"/>
      <c r="AS146" s="198"/>
      <c r="AT146" s="198"/>
      <c r="AU146" s="198"/>
      <c r="AV146" s="198"/>
      <c r="AW146" s="198"/>
      <c r="AX146" s="198"/>
      <c r="AY146" s="198"/>
      <c r="AZ146" s="198"/>
      <c r="BA146" s="198"/>
      <c r="BB146" s="198"/>
      <c r="BC146" s="198"/>
      <c r="BD146" s="198"/>
      <c r="BE146" s="198"/>
      <c r="BF146" s="198"/>
      <c r="BG146" s="198"/>
      <c r="BH146" s="198"/>
      <c r="BI146" s="198"/>
      <c r="BJ146" s="198"/>
      <c r="BK146" s="198"/>
      <c r="BL146" s="198"/>
      <c r="BM146" s="198"/>
      <c r="BN146" s="198"/>
    </row>
  </sheetData>
  <sheetProtection sheet="1"/>
  <mergeCells count="408">
    <mergeCell ref="BJ18:BK18"/>
    <mergeCell ref="BJ19:BK19"/>
    <mergeCell ref="BG18:BH18"/>
    <mergeCell ref="BG19:BH19"/>
    <mergeCell ref="AF21:AG21"/>
    <mergeCell ref="AJ21:AL21"/>
    <mergeCell ref="AV21:AW21"/>
    <mergeCell ref="AS21:AU21"/>
    <mergeCell ref="BG30:BI30"/>
    <mergeCell ref="AY30:AZ30"/>
    <mergeCell ref="AU18:AV18"/>
    <mergeCell ref="AX18:AY18"/>
    <mergeCell ref="BA18:BB18"/>
    <mergeCell ref="BD18:BE18"/>
    <mergeCell ref="BE30:BF30"/>
    <mergeCell ref="AM22:AN22"/>
    <mergeCell ref="AJ20:AR20"/>
    <mergeCell ref="BD19:BE19"/>
    <mergeCell ref="AL19:AM19"/>
    <mergeCell ref="AO19:AP19"/>
    <mergeCell ref="AR19:AS19"/>
    <mergeCell ref="AI19:AJ19"/>
    <mergeCell ref="AX19:AY19"/>
    <mergeCell ref="BA19:BB19"/>
    <mergeCell ref="AU19:AV19"/>
    <mergeCell ref="R58:AC58"/>
    <mergeCell ref="W35:Y35"/>
    <mergeCell ref="V48:X48"/>
    <mergeCell ref="V47:X47"/>
    <mergeCell ref="V46:X46"/>
    <mergeCell ref="AF29:AG30"/>
    <mergeCell ref="AH29:AR29"/>
    <mergeCell ref="W31:Y31"/>
    <mergeCell ref="AH33:AR33"/>
    <mergeCell ref="R41:Y42"/>
    <mergeCell ref="V44:X44"/>
    <mergeCell ref="R56:AC56"/>
    <mergeCell ref="AH36:AO36"/>
    <mergeCell ref="BG16:BH17"/>
    <mergeCell ref="BJ16:BK17"/>
    <mergeCell ref="T16:U17"/>
    <mergeCell ref="Q16:R17"/>
    <mergeCell ref="Z16:AA17"/>
    <mergeCell ref="AF16:AG17"/>
    <mergeCell ref="AI16:AJ17"/>
    <mergeCell ref="AU16:AV17"/>
    <mergeCell ref="AX16:AY17"/>
    <mergeCell ref="BA16:BB17"/>
    <mergeCell ref="BD16:BE17"/>
    <mergeCell ref="BE32:BF32"/>
    <mergeCell ref="BE34:BF34"/>
    <mergeCell ref="W16:X17"/>
    <mergeCell ref="Q18:R18"/>
    <mergeCell ref="T18:U18"/>
    <mergeCell ref="W18:X18"/>
    <mergeCell ref="Z18:AA18"/>
    <mergeCell ref="AC18:AD18"/>
    <mergeCell ref="AF18:AG18"/>
    <mergeCell ref="AI18:AJ18"/>
    <mergeCell ref="T19:U19"/>
    <mergeCell ref="AA21:AC21"/>
    <mergeCell ref="AH27:AR27"/>
    <mergeCell ref="AF27:AG28"/>
    <mergeCell ref="AJ22:AL22"/>
    <mergeCell ref="AF26:AV26"/>
    <mergeCell ref="AU27:AV28"/>
    <mergeCell ref="AS28:AT28"/>
    <mergeCell ref="AH28:AO28"/>
    <mergeCell ref="AO22:AP22"/>
    <mergeCell ref="Q19:R19"/>
    <mergeCell ref="AF19:AG19"/>
    <mergeCell ref="Z19:AA19"/>
    <mergeCell ref="W19:X19"/>
    <mergeCell ref="O32:P32"/>
    <mergeCell ref="R32:S32"/>
    <mergeCell ref="O31:P31"/>
    <mergeCell ref="R31:S31"/>
    <mergeCell ref="R29:S29"/>
    <mergeCell ref="U29:V29"/>
    <mergeCell ref="U30:V30"/>
    <mergeCell ref="AY34:AZ34"/>
    <mergeCell ref="BB30:BC30"/>
    <mergeCell ref="AS30:AT30"/>
    <mergeCell ref="W32:Y32"/>
    <mergeCell ref="BB33:BC33"/>
    <mergeCell ref="U31:V31"/>
    <mergeCell ref="AS34:AT34"/>
    <mergeCell ref="W34:Y34"/>
    <mergeCell ref="W33:Y33"/>
    <mergeCell ref="U32:V32"/>
    <mergeCell ref="AU29:AV30"/>
    <mergeCell ref="R30:S30"/>
    <mergeCell ref="AH30:AO30"/>
    <mergeCell ref="B34:B36"/>
    <mergeCell ref="C34:C36"/>
    <mergeCell ref="K34:K36"/>
    <mergeCell ref="R33:S33"/>
    <mergeCell ref="U33:V33"/>
    <mergeCell ref="O33:P33"/>
    <mergeCell ref="R34:S34"/>
    <mergeCell ref="R35:S35"/>
    <mergeCell ref="O35:P35"/>
    <mergeCell ref="U34:V34"/>
    <mergeCell ref="D34:D36"/>
    <mergeCell ref="G34:G36"/>
    <mergeCell ref="L34:L36"/>
    <mergeCell ref="H34:H36"/>
    <mergeCell ref="I34:I36"/>
    <mergeCell ref="J34:J36"/>
    <mergeCell ref="U35:V35"/>
    <mergeCell ref="E34:E36"/>
    <mergeCell ref="F34:F36"/>
    <mergeCell ref="O34:P34"/>
    <mergeCell ref="C41:K41"/>
    <mergeCell ref="C42:C44"/>
    <mergeCell ref="H64:I65"/>
    <mergeCell ref="O56:P56"/>
    <mergeCell ref="J42:J44"/>
    <mergeCell ref="K42:K44"/>
    <mergeCell ref="O57:P57"/>
    <mergeCell ref="D64:E65"/>
    <mergeCell ref="F64:G65"/>
    <mergeCell ref="I42:I44"/>
    <mergeCell ref="G42:G44"/>
    <mergeCell ref="F42:F44"/>
    <mergeCell ref="H42:H44"/>
    <mergeCell ref="J64:K65"/>
    <mergeCell ref="L64:M65"/>
    <mergeCell ref="D42:D44"/>
    <mergeCell ref="E42:E44"/>
    <mergeCell ref="B54:L54"/>
    <mergeCell ref="O61:P61"/>
    <mergeCell ref="O63:P63"/>
    <mergeCell ref="B64:C65"/>
    <mergeCell ref="O64:P64"/>
    <mergeCell ref="K46:K48"/>
    <mergeCell ref="C46:C48"/>
    <mergeCell ref="AK2:AL2"/>
    <mergeCell ref="AP2:AQ2"/>
    <mergeCell ref="AK7:AL7"/>
    <mergeCell ref="AK11:AL11"/>
    <mergeCell ref="AP11:AQ11"/>
    <mergeCell ref="AP7:AQ7"/>
    <mergeCell ref="AK8:AL8"/>
    <mergeCell ref="AP8:AQ8"/>
    <mergeCell ref="AK9:AL9"/>
    <mergeCell ref="AP9:AQ9"/>
    <mergeCell ref="AK10:AL10"/>
    <mergeCell ref="AP10:AQ10"/>
    <mergeCell ref="AN8:AN9"/>
    <mergeCell ref="AN10:AN11"/>
    <mergeCell ref="AK3:AL3"/>
    <mergeCell ref="AP3:AQ3"/>
    <mergeCell ref="AP6:AQ6"/>
    <mergeCell ref="AN3:AN4"/>
    <mergeCell ref="AN5:AN6"/>
    <mergeCell ref="AP4:AQ4"/>
    <mergeCell ref="AK5:AL5"/>
    <mergeCell ref="AP5:AQ5"/>
    <mergeCell ref="AK6:AL6"/>
    <mergeCell ref="AK4:AL4"/>
    <mergeCell ref="O27:P27"/>
    <mergeCell ref="O29:P29"/>
    <mergeCell ref="O30:P30"/>
    <mergeCell ref="W30:Y30"/>
    <mergeCell ref="W29:Y29"/>
    <mergeCell ref="O28:P28"/>
    <mergeCell ref="R27:S27"/>
    <mergeCell ref="U27:V27"/>
    <mergeCell ref="W27:Y27"/>
    <mergeCell ref="R28:S28"/>
    <mergeCell ref="U28:V28"/>
    <mergeCell ref="W28:Y28"/>
    <mergeCell ref="AK12:AL12"/>
    <mergeCell ref="AP12:AQ12"/>
    <mergeCell ref="AH35:AR35"/>
    <mergeCell ref="AH31:AR31"/>
    <mergeCell ref="AS32:AT32"/>
    <mergeCell ref="AH32:AO32"/>
    <mergeCell ref="AL18:AM18"/>
    <mergeCell ref="AM15:AO15"/>
    <mergeCell ref="AC16:AD17"/>
    <mergeCell ref="AM14:AO14"/>
    <mergeCell ref="AF33:AG34"/>
    <mergeCell ref="AO18:AP18"/>
    <mergeCell ref="AO16:AP17"/>
    <mergeCell ref="AR16:AS17"/>
    <mergeCell ref="AR18:AS18"/>
    <mergeCell ref="AL16:AM17"/>
    <mergeCell ref="AC19:AD19"/>
    <mergeCell ref="AD21:AE21"/>
    <mergeCell ref="AM21:AN21"/>
    <mergeCell ref="AO21:AP21"/>
    <mergeCell ref="AF31:AG32"/>
    <mergeCell ref="AH34:AO34"/>
    <mergeCell ref="N24:AD25"/>
    <mergeCell ref="AF24:AV25"/>
    <mergeCell ref="AJ69:AR70"/>
    <mergeCell ref="AF53:AV54"/>
    <mergeCell ref="AF55:AV55"/>
    <mergeCell ref="AU64:AV65"/>
    <mergeCell ref="AH65:AT65"/>
    <mergeCell ref="AU60:AV61"/>
    <mergeCell ref="AU58:AV59"/>
    <mergeCell ref="AF56:AG57"/>
    <mergeCell ref="AH56:AT56"/>
    <mergeCell ref="AU56:AV57"/>
    <mergeCell ref="AH57:AT57"/>
    <mergeCell ref="AF62:AG63"/>
    <mergeCell ref="AH62:AT62"/>
    <mergeCell ref="AH63:AT63"/>
    <mergeCell ref="AH58:AT58"/>
    <mergeCell ref="AH61:AT61"/>
    <mergeCell ref="AF64:AG65"/>
    <mergeCell ref="AU62:AV63"/>
    <mergeCell ref="AH60:AT60"/>
    <mergeCell ref="AF58:AG59"/>
    <mergeCell ref="AH64:AT64"/>
    <mergeCell ref="AF60:AG61"/>
    <mergeCell ref="R64:AC64"/>
    <mergeCell ref="O62:P62"/>
    <mergeCell ref="BB35:BC35"/>
    <mergeCell ref="AF35:AG36"/>
    <mergeCell ref="N53:AD54"/>
    <mergeCell ref="R57:AC57"/>
    <mergeCell ref="AH59:AT59"/>
    <mergeCell ref="V43:X43"/>
    <mergeCell ref="V45:X45"/>
    <mergeCell ref="O59:P59"/>
    <mergeCell ref="O58:P58"/>
    <mergeCell ref="R59:AC59"/>
    <mergeCell ref="O60:P60"/>
    <mergeCell ref="R61:AC61"/>
    <mergeCell ref="R60:AC60"/>
    <mergeCell ref="R63:AC63"/>
    <mergeCell ref="R62:AC62"/>
    <mergeCell ref="AY63:AZ63"/>
    <mergeCell ref="BB60:BM60"/>
    <mergeCell ref="BB64:BM64"/>
    <mergeCell ref="BB63:BM63"/>
    <mergeCell ref="BB62:BM62"/>
    <mergeCell ref="BB61:BM61"/>
    <mergeCell ref="BB57:BM57"/>
    <mergeCell ref="AY64:AZ64"/>
    <mergeCell ref="BB41:BI42"/>
    <mergeCell ref="AY62:AZ62"/>
    <mergeCell ref="AI42:AS42"/>
    <mergeCell ref="AY58:AZ58"/>
    <mergeCell ref="AY57:AZ57"/>
    <mergeCell ref="AX53:BN54"/>
    <mergeCell ref="AY56:AZ56"/>
    <mergeCell ref="BG48:BI48"/>
    <mergeCell ref="BG47:BI47"/>
    <mergeCell ref="BG43:BI43"/>
    <mergeCell ref="BG44:BI44"/>
    <mergeCell ref="BG45:BI45"/>
    <mergeCell ref="AY60:AZ60"/>
    <mergeCell ref="AY61:AZ61"/>
    <mergeCell ref="BB59:BM59"/>
    <mergeCell ref="AY59:AZ59"/>
    <mergeCell ref="BB58:BM58"/>
    <mergeCell ref="BB56:BM56"/>
    <mergeCell ref="BG46:BI46"/>
    <mergeCell ref="DP21:DR21"/>
    <mergeCell ref="AX21:AY21"/>
    <mergeCell ref="BG27:BI27"/>
    <mergeCell ref="BG28:BI28"/>
    <mergeCell ref="BG29:BI29"/>
    <mergeCell ref="AY27:AZ27"/>
    <mergeCell ref="BE28:BF28"/>
    <mergeCell ref="BB29:BC29"/>
    <mergeCell ref="BB28:BC28"/>
    <mergeCell ref="BE29:BF29"/>
    <mergeCell ref="CK24:CQ24"/>
    <mergeCell ref="CV24:DB24"/>
    <mergeCell ref="DH24:DK24"/>
    <mergeCell ref="AY29:AZ29"/>
    <mergeCell ref="AY28:AZ28"/>
    <mergeCell ref="AX24:BN25"/>
    <mergeCell ref="BB27:BC27"/>
    <mergeCell ref="BE27:BF27"/>
    <mergeCell ref="BY64:BZ65"/>
    <mergeCell ref="BO64:BP65"/>
    <mergeCell ref="BQ64:BR65"/>
    <mergeCell ref="BS64:BT65"/>
    <mergeCell ref="BU64:BV65"/>
    <mergeCell ref="BW64:BX65"/>
    <mergeCell ref="BZ34:BZ36"/>
    <mergeCell ref="BT34:BT36"/>
    <mergeCell ref="BU34:BU36"/>
    <mergeCell ref="BV34:BV36"/>
    <mergeCell ref="BW34:BW36"/>
    <mergeCell ref="BX34:BX36"/>
    <mergeCell ref="BS34:BS36"/>
    <mergeCell ref="BR34:BR36"/>
    <mergeCell ref="BY34:BY36"/>
    <mergeCell ref="BQ42:BQ44"/>
    <mergeCell ref="BP54:BZ54"/>
    <mergeCell ref="BV42:BV44"/>
    <mergeCell ref="BX42:BX44"/>
    <mergeCell ref="BW42:BW44"/>
    <mergeCell ref="BU42:BU44"/>
    <mergeCell ref="BS42:BS44"/>
    <mergeCell ref="BR42:BR44"/>
    <mergeCell ref="BP34:BP36"/>
    <mergeCell ref="CD2:CF2"/>
    <mergeCell ref="CG2:CI2"/>
    <mergeCell ref="CG3:CI3"/>
    <mergeCell ref="CG4:CI4"/>
    <mergeCell ref="CJ2:CL2"/>
    <mergeCell ref="CM2:CO2"/>
    <mergeCell ref="CP2:CR2"/>
    <mergeCell ref="CJ3:CL3"/>
    <mergeCell ref="CM3:CO3"/>
    <mergeCell ref="CP3:CR3"/>
    <mergeCell ref="CJ4:CL4"/>
    <mergeCell ref="CM4:CO4"/>
    <mergeCell ref="CP4:CR4"/>
    <mergeCell ref="C45:K45"/>
    <mergeCell ref="DQ3:DS3"/>
    <mergeCell ref="DK4:DM4"/>
    <mergeCell ref="DN4:DP4"/>
    <mergeCell ref="DQ4:DS4"/>
    <mergeCell ref="DZ2:EB2"/>
    <mergeCell ref="EC2:EE2"/>
    <mergeCell ref="EF2:EH2"/>
    <mergeCell ref="DZ3:EB3"/>
    <mergeCell ref="EC3:EE3"/>
    <mergeCell ref="EF3:EH3"/>
    <mergeCell ref="DZ4:EB4"/>
    <mergeCell ref="EC4:EE4"/>
    <mergeCell ref="EF4:EH4"/>
    <mergeCell ref="CS2:CU2"/>
    <mergeCell ref="CV2:CX2"/>
    <mergeCell ref="CY2:DA2"/>
    <mergeCell ref="DB2:DD2"/>
    <mergeCell ref="DE2:DG2"/>
    <mergeCell ref="DH2:DJ2"/>
    <mergeCell ref="CS3:CU3"/>
    <mergeCell ref="CV3:CX3"/>
    <mergeCell ref="CY3:DA3"/>
    <mergeCell ref="CD4:CF4"/>
    <mergeCell ref="CB2:CC2"/>
    <mergeCell ref="CB3:CC3"/>
    <mergeCell ref="CB4:CC4"/>
    <mergeCell ref="DT2:DV2"/>
    <mergeCell ref="DW2:DY2"/>
    <mergeCell ref="DT3:DV3"/>
    <mergeCell ref="DW3:DY3"/>
    <mergeCell ref="DT4:DV4"/>
    <mergeCell ref="DW4:DY4"/>
    <mergeCell ref="CS4:CU4"/>
    <mergeCell ref="CV4:CX4"/>
    <mergeCell ref="CY4:DA4"/>
    <mergeCell ref="DB4:DD4"/>
    <mergeCell ref="DE4:DG4"/>
    <mergeCell ref="DH4:DJ4"/>
    <mergeCell ref="DK2:DM2"/>
    <mergeCell ref="DN2:DP2"/>
    <mergeCell ref="DQ2:DS2"/>
    <mergeCell ref="DK3:DM3"/>
    <mergeCell ref="DN3:DP3"/>
    <mergeCell ref="DB3:DD3"/>
    <mergeCell ref="DE3:DG3"/>
    <mergeCell ref="DH3:DJ3"/>
    <mergeCell ref="CD3:CF3"/>
    <mergeCell ref="BQ49:BY49"/>
    <mergeCell ref="C49:K49"/>
    <mergeCell ref="D46:D48"/>
    <mergeCell ref="E46:E48"/>
    <mergeCell ref="F46:F48"/>
    <mergeCell ref="G46:G48"/>
    <mergeCell ref="H46:H48"/>
    <mergeCell ref="I46:I48"/>
    <mergeCell ref="J46:J48"/>
    <mergeCell ref="BQ46:BQ48"/>
    <mergeCell ref="BR46:BR48"/>
    <mergeCell ref="BS46:BS48"/>
    <mergeCell ref="BT46:BT48"/>
    <mergeCell ref="BU46:BU48"/>
    <mergeCell ref="BV46:BV48"/>
    <mergeCell ref="BW46:BW48"/>
    <mergeCell ref="BX46:BX48"/>
    <mergeCell ref="BY46:BY48"/>
    <mergeCell ref="BQ45:BY45"/>
    <mergeCell ref="BT42:BT44"/>
    <mergeCell ref="AU31:AV32"/>
    <mergeCell ref="AU35:AV36"/>
    <mergeCell ref="AS36:AT36"/>
    <mergeCell ref="BB34:BC34"/>
    <mergeCell ref="BQ34:BQ36"/>
    <mergeCell ref="BQ41:BY41"/>
    <mergeCell ref="BY42:BY44"/>
    <mergeCell ref="BG31:BI31"/>
    <mergeCell ref="AY31:AZ31"/>
    <mergeCell ref="AY35:AZ35"/>
    <mergeCell ref="BG35:BI35"/>
    <mergeCell ref="BB32:BC32"/>
    <mergeCell ref="BG33:BI33"/>
    <mergeCell ref="BG32:BI32"/>
    <mergeCell ref="BE31:BF31"/>
    <mergeCell ref="BE33:BF33"/>
    <mergeCell ref="BE35:BF35"/>
    <mergeCell ref="AY32:AZ32"/>
    <mergeCell ref="AY33:AZ33"/>
    <mergeCell ref="BG34:BI34"/>
    <mergeCell ref="BB31:BC31"/>
    <mergeCell ref="AU33:AV34"/>
  </mergeCells>
  <phoneticPr fontId="40" type="noConversion"/>
  <conditionalFormatting sqref="C3">
    <cfRule type="cellIs" dxfId="2232" priority="867" operator="greaterThanOrEqual">
      <formula>1860</formula>
    </cfRule>
  </conditionalFormatting>
  <conditionalFormatting sqref="H3">
    <cfRule type="cellIs" dxfId="2231" priority="866" operator="greaterThanOrEqual">
      <formula>1860</formula>
    </cfRule>
  </conditionalFormatting>
  <conditionalFormatting sqref="D3">
    <cfRule type="cellIs" dxfId="2230" priority="865" operator="greaterThanOrEqual">
      <formula>1860</formula>
    </cfRule>
  </conditionalFormatting>
  <conditionalFormatting sqref="E3">
    <cfRule type="cellIs" dxfId="2229" priority="863" operator="greaterThanOrEqual">
      <formula>1860</formula>
    </cfRule>
    <cfRule type="cellIs" dxfId="2228" priority="864" operator="greaterThanOrEqual">
      <formula>1860</formula>
    </cfRule>
  </conditionalFormatting>
  <conditionalFormatting sqref="F3">
    <cfRule type="cellIs" dxfId="2227" priority="862" operator="greaterThanOrEqual">
      <formula>1860</formula>
    </cfRule>
  </conditionalFormatting>
  <conditionalFormatting sqref="G3">
    <cfRule type="cellIs" dxfId="2226" priority="861" operator="greaterThanOrEqual">
      <formula>1860</formula>
    </cfRule>
  </conditionalFormatting>
  <conditionalFormatting sqref="I3">
    <cfRule type="cellIs" dxfId="2225" priority="860" operator="greaterThanOrEqual">
      <formula>1860</formula>
    </cfRule>
  </conditionalFormatting>
  <conditionalFormatting sqref="J3">
    <cfRule type="cellIs" dxfId="2224" priority="859" operator="greaterThanOrEqual">
      <formula>1860</formula>
    </cfRule>
  </conditionalFormatting>
  <conditionalFormatting sqref="K3">
    <cfRule type="cellIs" dxfId="2223" priority="858" operator="greaterThanOrEqual">
      <formula>1860</formula>
    </cfRule>
  </conditionalFormatting>
  <conditionalFormatting sqref="BQ3">
    <cfRule type="cellIs" dxfId="2222" priority="856" operator="greaterThanOrEqual">
      <formula>1860</formula>
    </cfRule>
  </conditionalFormatting>
  <conditionalFormatting sqref="BR3">
    <cfRule type="cellIs" dxfId="2221" priority="855" operator="greaterThanOrEqual">
      <formula>1860</formula>
    </cfRule>
  </conditionalFormatting>
  <conditionalFormatting sqref="BS3">
    <cfRule type="cellIs" dxfId="2220" priority="854" operator="greaterThanOrEqual">
      <formula>1860</formula>
    </cfRule>
  </conditionalFormatting>
  <conditionalFormatting sqref="BT3">
    <cfRule type="cellIs" dxfId="2219" priority="853" operator="greaterThanOrEqual">
      <formula>1860</formula>
    </cfRule>
  </conditionalFormatting>
  <conditionalFormatting sqref="BU3">
    <cfRule type="cellIs" dxfId="2218" priority="852" operator="greaterThanOrEqual">
      <formula>1860</formula>
    </cfRule>
  </conditionalFormatting>
  <conditionalFormatting sqref="BV3">
    <cfRule type="cellIs" dxfId="2217" priority="851" operator="greaterThanOrEqual">
      <formula>1860</formula>
    </cfRule>
  </conditionalFormatting>
  <conditionalFormatting sqref="BW3">
    <cfRule type="cellIs" dxfId="2216" priority="850" operator="greaterThanOrEqual">
      <formula>1860</formula>
    </cfRule>
  </conditionalFormatting>
  <conditionalFormatting sqref="BX3">
    <cfRule type="cellIs" dxfId="2215" priority="849" operator="greaterThanOrEqual">
      <formula>1860</formula>
    </cfRule>
  </conditionalFormatting>
  <conditionalFormatting sqref="BY3">
    <cfRule type="cellIs" dxfId="2214" priority="848" operator="greaterThanOrEqual">
      <formula>1860</formula>
    </cfRule>
  </conditionalFormatting>
  <conditionalFormatting sqref="AF27:AG28">
    <cfRule type="expression" dxfId="2213" priority="333">
      <formula>AND(AR28&gt;0,AP28&gt;=((AR28/3)*2))</formula>
    </cfRule>
    <cfRule type="expression" dxfId="2212" priority="792">
      <formula>AH28="Details"</formula>
    </cfRule>
    <cfRule type="expression" dxfId="2211" priority="830">
      <formula>ISBLANK(AU27)</formula>
    </cfRule>
    <cfRule type="expression" dxfId="2210" priority="838">
      <formula>AU27=1</formula>
    </cfRule>
  </conditionalFormatting>
  <conditionalFormatting sqref="AN3:AN4">
    <cfRule type="expression" dxfId="2209" priority="813">
      <formula>AU27=1</formula>
    </cfRule>
  </conditionalFormatting>
  <conditionalFormatting sqref="AN5:AN6">
    <cfRule type="expression" dxfId="2208" priority="812">
      <formula>$AU$29=1</formula>
    </cfRule>
  </conditionalFormatting>
  <conditionalFormatting sqref="AN7">
    <cfRule type="expression" dxfId="2207" priority="811">
      <formula>$AU$31=1</formula>
    </cfRule>
  </conditionalFormatting>
  <conditionalFormatting sqref="AN8:AN9">
    <cfRule type="expression" dxfId="2206" priority="810">
      <formula>$AU$33=1</formula>
    </cfRule>
  </conditionalFormatting>
  <conditionalFormatting sqref="AN10:AN11">
    <cfRule type="expression" dxfId="2205" priority="809">
      <formula>$AU$35=1</formula>
    </cfRule>
  </conditionalFormatting>
  <conditionalFormatting sqref="AJ44:AJ48 AG43:AG48">
    <cfRule type="expression" dxfId="2204" priority="806">
      <formula>AR43=1</formula>
    </cfRule>
  </conditionalFormatting>
  <conditionalFormatting sqref="AM3:AM11">
    <cfRule type="expression" dxfId="2203" priority="804">
      <formula>AD27=1</formula>
    </cfRule>
  </conditionalFormatting>
  <conditionalFormatting sqref="AO3:AO11">
    <cfRule type="expression" dxfId="2202" priority="800">
      <formula>BN27=1</formula>
    </cfRule>
  </conditionalFormatting>
  <conditionalFormatting sqref="AH35 AH29 AH31 AH33">
    <cfRule type="expression" dxfId="2201" priority="790">
      <formula>AU29=1</formula>
    </cfRule>
    <cfRule type="expression" dxfId="2200" priority="791">
      <formula>AU29=0</formula>
    </cfRule>
  </conditionalFormatting>
  <conditionalFormatting sqref="AH36 AH30 AH32 AH34">
    <cfRule type="expression" dxfId="2199" priority="786">
      <formula>AU29=1</formula>
    </cfRule>
    <cfRule type="expression" dxfId="2198" priority="788">
      <formula>AU29=0</formula>
    </cfRule>
  </conditionalFormatting>
  <conditionalFormatting sqref="AO44:AO48">
    <cfRule type="expression" dxfId="2197" priority="2494">
      <formula>BL44=1</formula>
    </cfRule>
  </conditionalFormatting>
  <conditionalFormatting sqref="AH44:AI47 AH43">
    <cfRule type="expression" dxfId="2196" priority="2495">
      <formula>#REF!=1</formula>
    </cfRule>
  </conditionalFormatting>
  <conditionalFormatting sqref="AH48:AI48">
    <cfRule type="expression" dxfId="2195" priority="720">
      <formula>#REF!=1</formula>
    </cfRule>
  </conditionalFormatting>
  <conditionalFormatting sqref="AT43">
    <cfRule type="expression" dxfId="2194" priority="717">
      <formula>#REF!=1</formula>
    </cfRule>
  </conditionalFormatting>
  <conditionalFormatting sqref="AT35">
    <cfRule type="expression" dxfId="2193" priority="693">
      <formula>AU35=1</formula>
    </cfRule>
    <cfRule type="expression" dxfId="2192" priority="695">
      <formula>AH36="Details"</formula>
    </cfRule>
  </conditionalFormatting>
  <conditionalFormatting sqref="AS35">
    <cfRule type="expression" dxfId="2191" priority="400">
      <formula>ISBLANK(AH35)</formula>
    </cfRule>
    <cfRule type="expression" dxfId="2190" priority="692">
      <formula>AU35=1</formula>
    </cfRule>
  </conditionalFormatting>
  <conditionalFormatting sqref="AI42:AI43">
    <cfRule type="expression" dxfId="2189" priority="691">
      <formula>AT42=1</formula>
    </cfRule>
  </conditionalFormatting>
  <conditionalFormatting sqref="AM44:AM47">
    <cfRule type="expression" dxfId="2188" priority="667">
      <formula>#REF!=1</formula>
    </cfRule>
  </conditionalFormatting>
  <conditionalFormatting sqref="AM48">
    <cfRule type="expression" dxfId="2187" priority="666">
      <formula>#REF!=1</formula>
    </cfRule>
  </conditionalFormatting>
  <conditionalFormatting sqref="R27:S27">
    <cfRule type="expression" dxfId="2186" priority="643">
      <formula>AD27=1</formula>
    </cfRule>
  </conditionalFormatting>
  <conditionalFormatting sqref="T27:T35">
    <cfRule type="expression" dxfId="2185" priority="642">
      <formula>AD27=1</formula>
    </cfRule>
  </conditionalFormatting>
  <conditionalFormatting sqref="U27:V27">
    <cfRule type="expression" dxfId="2184" priority="641">
      <formula>AD27=1</formula>
    </cfRule>
  </conditionalFormatting>
  <conditionalFormatting sqref="W27:W35 Z27:Z35">
    <cfRule type="expression" dxfId="2183" priority="640">
      <formula>AD27=1</formula>
    </cfRule>
  </conditionalFormatting>
  <conditionalFormatting sqref="AA27:AA35">
    <cfRule type="expression" dxfId="2182" priority="639">
      <formula>AD27=1</formula>
    </cfRule>
  </conditionalFormatting>
  <conditionalFormatting sqref="O27:P27">
    <cfRule type="expression" dxfId="2181" priority="247">
      <formula>ISBLANK(W27)</formula>
    </cfRule>
    <cfRule type="expression" dxfId="2180" priority="638">
      <formula>AD27=1</formula>
    </cfRule>
  </conditionalFormatting>
  <conditionalFormatting sqref="T27:T35">
    <cfRule type="expression" dxfId="2179" priority="636">
      <formula>U27=0</formula>
    </cfRule>
  </conditionalFormatting>
  <conditionalFormatting sqref="R27:S27">
    <cfRule type="expression" dxfId="2178" priority="635">
      <formula>U27=0</formula>
    </cfRule>
  </conditionalFormatting>
  <conditionalFormatting sqref="AS44:AS48">
    <cfRule type="expression" dxfId="2177" priority="6636">
      <formula>#REF!=1</formula>
    </cfRule>
  </conditionalFormatting>
  <conditionalFormatting sqref="AK44:AL48">
    <cfRule type="expression" dxfId="2176" priority="6639">
      <formula>#REF!=1</formula>
    </cfRule>
  </conditionalFormatting>
  <conditionalFormatting sqref="Z27:Z35">
    <cfRule type="expression" dxfId="2175" priority="630">
      <formula>AD27=1</formula>
    </cfRule>
  </conditionalFormatting>
  <conditionalFormatting sqref="AR36">
    <cfRule type="expression" dxfId="2174" priority="600">
      <formula>AU35=1</formula>
    </cfRule>
  </conditionalFormatting>
  <conditionalFormatting sqref="AS36">
    <cfRule type="expression" dxfId="2173" priority="599">
      <formula>AU35=1</formula>
    </cfRule>
  </conditionalFormatting>
  <conditionalFormatting sqref="AR36">
    <cfRule type="expression" dxfId="2172" priority="574">
      <formula>AS35=1</formula>
    </cfRule>
  </conditionalFormatting>
  <conditionalFormatting sqref="AP36">
    <cfRule type="expression" dxfId="2171" priority="399">
      <formula>ISBLANK(AH35)</formula>
    </cfRule>
    <cfRule type="expression" dxfId="2170" priority="571">
      <formula>AU35=1</formula>
    </cfRule>
  </conditionalFormatting>
  <conditionalFormatting sqref="AQ36">
    <cfRule type="expression" dxfId="2169" priority="398">
      <formula>ISBLANK(AH35)</formula>
    </cfRule>
    <cfRule type="expression" dxfId="2168" priority="570">
      <formula>AU35=1</formula>
    </cfRule>
  </conditionalFormatting>
  <conditionalFormatting sqref="O56:P56">
    <cfRule type="expression" dxfId="2167" priority="523">
      <formula>ISBLANK(R56)</formula>
    </cfRule>
  </conditionalFormatting>
  <conditionalFormatting sqref="O57:P64">
    <cfRule type="expression" dxfId="2166" priority="522">
      <formula>ISBLANK(R57)</formula>
    </cfRule>
  </conditionalFormatting>
  <conditionalFormatting sqref="AY56:AZ64">
    <cfRule type="expression" dxfId="2165" priority="521">
      <formula>ISBLANK(BB56)</formula>
    </cfRule>
  </conditionalFormatting>
  <conditionalFormatting sqref="AB27:AB35">
    <cfRule type="expression" dxfId="2164" priority="205">
      <formula>CQ27=1</formula>
    </cfRule>
    <cfRule type="expression" dxfId="2163" priority="515">
      <formula>AD27=1</formula>
    </cfRule>
    <cfRule type="expression" dxfId="2162" priority="516">
      <formula>ISBLANK(W27)</formula>
    </cfRule>
  </conditionalFormatting>
  <conditionalFormatting sqref="AC27:AC35">
    <cfRule type="expression" dxfId="2161" priority="204">
      <formula>CQ27=1</formula>
    </cfRule>
    <cfRule type="expression" dxfId="2160" priority="514">
      <formula>AD27=1</formula>
    </cfRule>
  </conditionalFormatting>
  <conditionalFormatting sqref="AL16:AM17">
    <cfRule type="expression" dxfId="2159" priority="431">
      <formula>$AM$15&gt;=AL18</formula>
    </cfRule>
  </conditionalFormatting>
  <conditionalFormatting sqref="AH60:AT60">
    <cfRule type="expression" dxfId="2158" priority="406">
      <formula>AH60="Challenge"</formula>
    </cfRule>
  </conditionalFormatting>
  <conditionalFormatting sqref="AH61:AT61">
    <cfRule type="expression" dxfId="2157" priority="405">
      <formula>AH60="Challenge"</formula>
    </cfRule>
  </conditionalFormatting>
  <conditionalFormatting sqref="AS36:AT36">
    <cfRule type="expression" dxfId="2156" priority="397">
      <formula>ISBLANK(AH35)</formula>
    </cfRule>
  </conditionalFormatting>
  <conditionalFormatting sqref="AH27">
    <cfRule type="expression" dxfId="2155" priority="395">
      <formula>AU27=1</formula>
    </cfRule>
    <cfRule type="expression" dxfId="2154" priority="396">
      <formula>AU27=0</formula>
    </cfRule>
  </conditionalFormatting>
  <conditionalFormatting sqref="AH28">
    <cfRule type="expression" dxfId="2153" priority="393">
      <formula>AU27=1</formula>
    </cfRule>
    <cfRule type="expression" dxfId="2152" priority="394">
      <formula>AU27=0</formula>
    </cfRule>
  </conditionalFormatting>
  <conditionalFormatting sqref="AT27">
    <cfRule type="expression" dxfId="2151" priority="391">
      <formula>AU27=1</formula>
    </cfRule>
    <cfRule type="expression" dxfId="2150" priority="392">
      <formula>AH28="Details"</formula>
    </cfRule>
  </conditionalFormatting>
  <conditionalFormatting sqref="AS27">
    <cfRule type="expression" dxfId="2149" priority="384">
      <formula>ISBLANK(AH27)</formula>
    </cfRule>
    <cfRule type="expression" dxfId="2148" priority="390">
      <formula>AU27=1</formula>
    </cfRule>
  </conditionalFormatting>
  <conditionalFormatting sqref="AR28">
    <cfRule type="expression" dxfId="2147" priority="389">
      <formula>AU27=1</formula>
    </cfRule>
  </conditionalFormatting>
  <conditionalFormatting sqref="AS28">
    <cfRule type="expression" dxfId="2146" priority="388">
      <formula>AU27=1</formula>
    </cfRule>
  </conditionalFormatting>
  <conditionalFormatting sqref="AR28">
    <cfRule type="expression" dxfId="2145" priority="387">
      <formula>AS27=1</formula>
    </cfRule>
  </conditionalFormatting>
  <conditionalFormatting sqref="AP28">
    <cfRule type="expression" dxfId="2144" priority="383">
      <formula>ISBLANK(AH27)</formula>
    </cfRule>
    <cfRule type="expression" dxfId="2143" priority="386">
      <formula>AU27=1</formula>
    </cfRule>
  </conditionalFormatting>
  <conditionalFormatting sqref="AQ28">
    <cfRule type="expression" dxfId="2142" priority="382">
      <formula>ISBLANK(AH27)</formula>
    </cfRule>
    <cfRule type="expression" dxfId="2141" priority="385">
      <formula>AU27=1</formula>
    </cfRule>
  </conditionalFormatting>
  <conditionalFormatting sqref="AS28:AT28">
    <cfRule type="expression" dxfId="2140" priority="381">
      <formula>ISBLANK(AH27)</formula>
    </cfRule>
  </conditionalFormatting>
  <conditionalFormatting sqref="AT29">
    <cfRule type="expression" dxfId="2139" priority="379">
      <formula>AU29=1</formula>
    </cfRule>
    <cfRule type="expression" dxfId="2138" priority="380">
      <formula>AH30="Details"</formula>
    </cfRule>
  </conditionalFormatting>
  <conditionalFormatting sqref="AS29">
    <cfRule type="expression" dxfId="2137" priority="372">
      <formula>ISBLANK(AH29)</formula>
    </cfRule>
    <cfRule type="expression" dxfId="2136" priority="378">
      <formula>AU29=1</formula>
    </cfRule>
  </conditionalFormatting>
  <conditionalFormatting sqref="AR30">
    <cfRule type="expression" dxfId="2135" priority="377">
      <formula>AU29=1</formula>
    </cfRule>
  </conditionalFormatting>
  <conditionalFormatting sqref="AS30">
    <cfRule type="expression" dxfId="2134" priority="376">
      <formula>AU29=1</formula>
    </cfRule>
  </conditionalFormatting>
  <conditionalFormatting sqref="AR30">
    <cfRule type="expression" dxfId="2133" priority="375">
      <formula>AS29=1</formula>
    </cfRule>
  </conditionalFormatting>
  <conditionalFormatting sqref="AP30">
    <cfRule type="expression" dxfId="2132" priority="371">
      <formula>ISBLANK(AH29)</formula>
    </cfRule>
    <cfRule type="expression" dxfId="2131" priority="374">
      <formula>AU29=1</formula>
    </cfRule>
  </conditionalFormatting>
  <conditionalFormatting sqref="AQ30">
    <cfRule type="expression" dxfId="2130" priority="370">
      <formula>ISBLANK(AH29)</formula>
    </cfRule>
    <cfRule type="expression" dxfId="2129" priority="373">
      <formula>AU29=1</formula>
    </cfRule>
  </conditionalFormatting>
  <conditionalFormatting sqref="AS30:AT30">
    <cfRule type="expression" dxfId="2128" priority="369">
      <formula>ISBLANK(AH29)</formula>
    </cfRule>
  </conditionalFormatting>
  <conditionalFormatting sqref="AT31">
    <cfRule type="expression" dxfId="2127" priority="367">
      <formula>AU31=1</formula>
    </cfRule>
    <cfRule type="expression" dxfId="2126" priority="368">
      <formula>AH32="Details"</formula>
    </cfRule>
  </conditionalFormatting>
  <conditionalFormatting sqref="AS31">
    <cfRule type="expression" dxfId="2125" priority="360">
      <formula>ISBLANK(AH31)</formula>
    </cfRule>
    <cfRule type="expression" dxfId="2124" priority="366">
      <formula>AU31=1</formula>
    </cfRule>
  </conditionalFormatting>
  <conditionalFormatting sqref="AR32">
    <cfRule type="expression" dxfId="2123" priority="365">
      <formula>AU31=1</formula>
    </cfRule>
  </conditionalFormatting>
  <conditionalFormatting sqref="AS32">
    <cfRule type="expression" dxfId="2122" priority="364">
      <formula>AU31=1</formula>
    </cfRule>
  </conditionalFormatting>
  <conditionalFormatting sqref="AR32">
    <cfRule type="expression" dxfId="2121" priority="363">
      <formula>AS31=1</formula>
    </cfRule>
  </conditionalFormatting>
  <conditionalFormatting sqref="AP32">
    <cfRule type="expression" dxfId="2120" priority="359">
      <formula>ISBLANK(AH31)</formula>
    </cfRule>
    <cfRule type="expression" dxfId="2119" priority="362">
      <formula>AU31=1</formula>
    </cfRule>
  </conditionalFormatting>
  <conditionalFormatting sqref="AQ32">
    <cfRule type="expression" dxfId="2118" priority="358">
      <formula>ISBLANK(AH31)</formula>
    </cfRule>
    <cfRule type="expression" dxfId="2117" priority="361">
      <formula>AU31=1</formula>
    </cfRule>
  </conditionalFormatting>
  <conditionalFormatting sqref="AS32:AT32">
    <cfRule type="expression" dxfId="2116" priority="357">
      <formula>ISBLANK(AH31)</formula>
    </cfRule>
  </conditionalFormatting>
  <conditionalFormatting sqref="AT33">
    <cfRule type="expression" dxfId="2115" priority="355">
      <formula>AU33=1</formula>
    </cfRule>
    <cfRule type="expression" dxfId="2114" priority="356">
      <formula>AH34="Details"</formula>
    </cfRule>
  </conditionalFormatting>
  <conditionalFormatting sqref="AS33">
    <cfRule type="expression" dxfId="2113" priority="348">
      <formula>ISBLANK(AH33)</formula>
    </cfRule>
    <cfRule type="expression" dxfId="2112" priority="354">
      <formula>AU33=1</formula>
    </cfRule>
  </conditionalFormatting>
  <conditionalFormatting sqref="AR34">
    <cfRule type="expression" dxfId="2111" priority="353">
      <formula>AU33=1</formula>
    </cfRule>
  </conditionalFormatting>
  <conditionalFormatting sqref="AS34">
    <cfRule type="expression" dxfId="2110" priority="352">
      <formula>AU33=1</formula>
    </cfRule>
  </conditionalFormatting>
  <conditionalFormatting sqref="AR34">
    <cfRule type="expression" dxfId="2109" priority="351">
      <formula>AS33=1</formula>
    </cfRule>
  </conditionalFormatting>
  <conditionalFormatting sqref="AP34">
    <cfRule type="expression" dxfId="2108" priority="347">
      <formula>ISBLANK(AH33)</formula>
    </cfRule>
    <cfRule type="expression" dxfId="2107" priority="350">
      <formula>AU33=1</formula>
    </cfRule>
  </conditionalFormatting>
  <conditionalFormatting sqref="AQ34">
    <cfRule type="expression" dxfId="2106" priority="346">
      <formula>ISBLANK(AH33)</formula>
    </cfRule>
    <cfRule type="expression" dxfId="2105" priority="349">
      <formula>AU33=1</formula>
    </cfRule>
  </conditionalFormatting>
  <conditionalFormatting sqref="AS34:AT34">
    <cfRule type="expression" dxfId="2104" priority="345">
      <formula>ISBLANK(AH33)</formula>
    </cfRule>
  </conditionalFormatting>
  <conditionalFormatting sqref="AH56:AT56">
    <cfRule type="expression" dxfId="2103" priority="344">
      <formula>AH56="Challenge"</formula>
    </cfRule>
  </conditionalFormatting>
  <conditionalFormatting sqref="AH57:AT57">
    <cfRule type="expression" dxfId="2102" priority="343">
      <formula>AH56="Challenge"</formula>
    </cfRule>
  </conditionalFormatting>
  <conditionalFormatting sqref="AH58:AT58">
    <cfRule type="expression" dxfId="2101" priority="342">
      <formula>AH58="Challenge"</formula>
    </cfRule>
  </conditionalFormatting>
  <conditionalFormatting sqref="AH59:AT59">
    <cfRule type="expression" dxfId="2100" priority="341">
      <formula>AH58="Challenge"</formula>
    </cfRule>
  </conditionalFormatting>
  <conditionalFormatting sqref="AH62:AT62">
    <cfRule type="expression" dxfId="2099" priority="340">
      <formula>AH62="Challenge"</formula>
    </cfRule>
  </conditionalFormatting>
  <conditionalFormatting sqref="AH63:AT63">
    <cfRule type="expression" dxfId="2098" priority="339">
      <formula>AH62="Challenge"</formula>
    </cfRule>
  </conditionalFormatting>
  <conditionalFormatting sqref="AH64:AT64">
    <cfRule type="expression" dxfId="2097" priority="338">
      <formula>AH64="Challenge"</formula>
    </cfRule>
  </conditionalFormatting>
  <conditionalFormatting sqref="AH65:AT65">
    <cfRule type="expression" dxfId="2096" priority="337">
      <formula>AH64="Challenge"</formula>
    </cfRule>
  </conditionalFormatting>
  <conditionalFormatting sqref="Q27:Q35">
    <cfRule type="expression" dxfId="2095" priority="206">
      <formula>ISBLANK(W27)</formula>
    </cfRule>
    <cfRule type="expression" dxfId="2094" priority="335">
      <formula>AD27=1</formula>
    </cfRule>
  </conditionalFormatting>
  <conditionalFormatting sqref="Q27:Q35">
    <cfRule type="expression" dxfId="2093" priority="334">
      <formula>AND(U27&gt;0,R27&gt;=((U27/3)*2))</formula>
    </cfRule>
  </conditionalFormatting>
  <conditionalFormatting sqref="AF29:AG30">
    <cfRule type="expression" dxfId="2092" priority="329">
      <formula>AND(AR30&gt;0,AP30&gt;=((AR30/3)*2))</formula>
    </cfRule>
    <cfRule type="expression" dxfId="2091" priority="330">
      <formula>AH30="Details"</formula>
    </cfRule>
    <cfRule type="expression" dxfId="2090" priority="331">
      <formula>ISBLANK(AU29)</formula>
    </cfRule>
    <cfRule type="expression" dxfId="2089" priority="332">
      <formula>AU29=1</formula>
    </cfRule>
  </conditionalFormatting>
  <conditionalFormatting sqref="AF31:AG32">
    <cfRule type="expression" dxfId="2088" priority="325">
      <formula>AND(AR32&gt;0,AP32&gt;=((AR32/3)*2))</formula>
    </cfRule>
    <cfRule type="expression" dxfId="2087" priority="326">
      <formula>AH32="Details"</formula>
    </cfRule>
    <cfRule type="expression" dxfId="2086" priority="327">
      <formula>ISBLANK(AU31)</formula>
    </cfRule>
    <cfRule type="expression" dxfId="2085" priority="328">
      <formula>AU31=1</formula>
    </cfRule>
  </conditionalFormatting>
  <conditionalFormatting sqref="AF33:AG34">
    <cfRule type="expression" dxfId="2084" priority="321">
      <formula>AND(AR34&gt;0,AP34&gt;=((AR34/3)*2))</formula>
    </cfRule>
    <cfRule type="expression" dxfId="2083" priority="322">
      <formula>AH34="Details"</formula>
    </cfRule>
    <cfRule type="expression" dxfId="2082" priority="323">
      <formula>ISBLANK(AU33)</formula>
    </cfRule>
    <cfRule type="expression" dxfId="2081" priority="324">
      <formula>AU33=1</formula>
    </cfRule>
  </conditionalFormatting>
  <conditionalFormatting sqref="AF35:AG36">
    <cfRule type="expression" dxfId="2080" priority="317">
      <formula>AND(AR36&gt;0,AP36&gt;=((AR36/3)*2))</formula>
    </cfRule>
    <cfRule type="expression" dxfId="2079" priority="318">
      <formula>AH36="Details"</formula>
    </cfRule>
    <cfRule type="expression" dxfId="2078" priority="319">
      <formula>ISBLANK(AU35)</formula>
    </cfRule>
    <cfRule type="expression" dxfId="2077" priority="320">
      <formula>AU35=1</formula>
    </cfRule>
  </conditionalFormatting>
  <conditionalFormatting sqref="AT46">
    <cfRule type="expression" dxfId="2076" priority="7395">
      <formula>#REF!=1</formula>
    </cfRule>
  </conditionalFormatting>
  <conditionalFormatting sqref="AP46:AR46 AN46">
    <cfRule type="expression" dxfId="2075" priority="7396">
      <formula>#REF!=1</formula>
    </cfRule>
  </conditionalFormatting>
  <conditionalFormatting sqref="AT47">
    <cfRule type="expression" dxfId="2074" priority="7397">
      <formula>#REF!=1</formula>
    </cfRule>
  </conditionalFormatting>
  <conditionalFormatting sqref="AN47">
    <cfRule type="expression" dxfId="2073" priority="7398">
      <formula>#REF!=1</formula>
    </cfRule>
  </conditionalFormatting>
  <conditionalFormatting sqref="AT48">
    <cfRule type="expression" dxfId="2072" priority="7399">
      <formula>#REF!=1</formula>
    </cfRule>
  </conditionalFormatting>
  <conditionalFormatting sqref="AN48">
    <cfRule type="expression" dxfId="2071" priority="7400">
      <formula>#REF!=1</formula>
    </cfRule>
  </conditionalFormatting>
  <conditionalFormatting sqref="AT44">
    <cfRule type="expression" dxfId="2070" priority="7401">
      <formula>#REF!=1</formula>
    </cfRule>
  </conditionalFormatting>
  <conditionalFormatting sqref="AN44">
    <cfRule type="expression" dxfId="2069" priority="7402">
      <formula>#REF!=1</formula>
    </cfRule>
  </conditionalFormatting>
  <conditionalFormatting sqref="AT45">
    <cfRule type="expression" dxfId="2068" priority="7403">
      <formula>#REF!=1</formula>
    </cfRule>
  </conditionalFormatting>
  <conditionalFormatting sqref="AN45">
    <cfRule type="expression" dxfId="2067" priority="7404">
      <formula>#REF!=1</formula>
    </cfRule>
  </conditionalFormatting>
  <conditionalFormatting sqref="AU43">
    <cfRule type="expression" dxfId="2066" priority="9626">
      <formula>#REF!=1</formula>
    </cfRule>
  </conditionalFormatting>
  <conditionalFormatting sqref="AU44">
    <cfRule type="expression" dxfId="2065" priority="9627">
      <formula>#REF!=1</formula>
    </cfRule>
  </conditionalFormatting>
  <conditionalFormatting sqref="AU45">
    <cfRule type="expression" dxfId="2064" priority="9628">
      <formula>#REF!=1</formula>
    </cfRule>
  </conditionalFormatting>
  <conditionalFormatting sqref="AU46">
    <cfRule type="expression" dxfId="2063" priority="9629">
      <formula>#REF!=1</formula>
    </cfRule>
  </conditionalFormatting>
  <conditionalFormatting sqref="AP47:AR47">
    <cfRule type="expression" dxfId="2062" priority="9630">
      <formula>#REF!=1</formula>
    </cfRule>
  </conditionalFormatting>
  <conditionalFormatting sqref="AU47">
    <cfRule type="expression" dxfId="2061" priority="9631">
      <formula>#REF!=1</formula>
    </cfRule>
  </conditionalFormatting>
  <conditionalFormatting sqref="AP48:AR48">
    <cfRule type="expression" dxfId="2060" priority="9632">
      <formula>#REF!=1</formula>
    </cfRule>
  </conditionalFormatting>
  <conditionalFormatting sqref="AU48">
    <cfRule type="expression" dxfId="2059" priority="9633">
      <formula>#REF!=1</formula>
    </cfRule>
  </conditionalFormatting>
  <conditionalFormatting sqref="AP44:AR44">
    <cfRule type="expression" dxfId="2058" priority="9634">
      <formula>#REF!=1</formula>
    </cfRule>
  </conditionalFormatting>
  <conditionalFormatting sqref="AP45:AR45">
    <cfRule type="expression" dxfId="2057" priority="9635">
      <formula>#REF!=1</formula>
    </cfRule>
  </conditionalFormatting>
  <conditionalFormatting sqref="R27:S27">
    <cfRule type="expression" dxfId="2056" priority="299">
      <formula>CQ27=1</formula>
    </cfRule>
  </conditionalFormatting>
  <conditionalFormatting sqref="T27:T35">
    <cfRule type="expression" dxfId="2055" priority="298">
      <formula>CQ27=1</formula>
    </cfRule>
  </conditionalFormatting>
  <conditionalFormatting sqref="U27:V27">
    <cfRule type="expression" dxfId="2054" priority="297">
      <formula>CQ27=1</formula>
    </cfRule>
  </conditionalFormatting>
  <conditionalFormatting sqref="W27:Y27">
    <cfRule type="expression" dxfId="2053" priority="296">
      <formula>CQ27=1</formula>
    </cfRule>
  </conditionalFormatting>
  <conditionalFormatting sqref="Z27:Z35">
    <cfRule type="expression" dxfId="2052" priority="295">
      <formula>CQ27=1</formula>
    </cfRule>
  </conditionalFormatting>
  <conditionalFormatting sqref="AA27:AA35">
    <cfRule type="expression" dxfId="2051" priority="294">
      <formula>CQ27=1</formula>
    </cfRule>
  </conditionalFormatting>
  <conditionalFormatting sqref="AH27:AT28">
    <cfRule type="expression" dxfId="2050" priority="252">
      <formula>$DK$27=1</formula>
    </cfRule>
  </conditionalFormatting>
  <conditionalFormatting sqref="AH29:AT30">
    <cfRule type="expression" dxfId="2049" priority="251">
      <formula>$DK$28=1</formula>
    </cfRule>
  </conditionalFormatting>
  <conditionalFormatting sqref="AH31:AT32">
    <cfRule type="expression" dxfId="2048" priority="250">
      <formula>$DK$29=1</formula>
    </cfRule>
  </conditionalFormatting>
  <conditionalFormatting sqref="AH33:AT34">
    <cfRule type="expression" dxfId="2047" priority="249">
      <formula>$DK$30=1</formula>
    </cfRule>
  </conditionalFormatting>
  <conditionalFormatting sqref="AH35:AT36">
    <cfRule type="expression" dxfId="2046" priority="248">
      <formula>$DK$31=1</formula>
    </cfRule>
  </conditionalFormatting>
  <conditionalFormatting sqref="R28:S35">
    <cfRule type="expression" dxfId="2045" priority="203">
      <formula>AD28=1</formula>
    </cfRule>
  </conditionalFormatting>
  <conditionalFormatting sqref="U28:V35">
    <cfRule type="expression" dxfId="2044" priority="202">
      <formula>AD28=1</formula>
    </cfRule>
  </conditionalFormatting>
  <conditionalFormatting sqref="O28:P35">
    <cfRule type="expression" dxfId="2043" priority="196">
      <formula>ISBLANK(W28)</formula>
    </cfRule>
    <cfRule type="expression" dxfId="2042" priority="201">
      <formula>AD28=1</formula>
    </cfRule>
  </conditionalFormatting>
  <conditionalFormatting sqref="R28:S35">
    <cfRule type="expression" dxfId="2041" priority="200">
      <formula>U28=0</formula>
    </cfRule>
  </conditionalFormatting>
  <conditionalFormatting sqref="R28:S35">
    <cfRule type="expression" dxfId="2040" priority="199">
      <formula>CQ28=1</formula>
    </cfRule>
  </conditionalFormatting>
  <conditionalFormatting sqref="U28:V35">
    <cfRule type="expression" dxfId="2039" priority="198">
      <formula>CQ28=1</formula>
    </cfRule>
  </conditionalFormatting>
  <conditionalFormatting sqref="W28:Y35">
    <cfRule type="expression" dxfId="2038" priority="197">
      <formula>CQ28=1</formula>
    </cfRule>
  </conditionalFormatting>
  <conditionalFormatting sqref="BB27:BC27">
    <cfRule type="expression" dxfId="2037" priority="195">
      <formula>BN27=1</formula>
    </cfRule>
  </conditionalFormatting>
  <conditionalFormatting sqref="BD27:BD35">
    <cfRule type="expression" dxfId="2036" priority="194">
      <formula>BN27=1</formula>
    </cfRule>
  </conditionalFormatting>
  <conditionalFormatting sqref="BE27:BF27">
    <cfRule type="expression" dxfId="2035" priority="193">
      <formula>BN27=1</formula>
    </cfRule>
  </conditionalFormatting>
  <conditionalFormatting sqref="BG27:BG35 BJ27:BJ35">
    <cfRule type="expression" dxfId="2034" priority="192">
      <formula>BN27=1</formula>
    </cfRule>
  </conditionalFormatting>
  <conditionalFormatting sqref="BK27:BK35">
    <cfRule type="expression" dxfId="2033" priority="191">
      <formula>BN27=1</formula>
    </cfRule>
  </conditionalFormatting>
  <conditionalFormatting sqref="AY27:AZ27">
    <cfRule type="expression" dxfId="2032" priority="175">
      <formula>ISBLANK(BG27)</formula>
    </cfRule>
    <cfRule type="expression" dxfId="2031" priority="190">
      <formula>BN27=1</formula>
    </cfRule>
  </conditionalFormatting>
  <conditionalFormatting sqref="BD27:BD35">
    <cfRule type="expression" dxfId="2030" priority="189">
      <formula>BE27=0</formula>
    </cfRule>
  </conditionalFormatting>
  <conditionalFormatting sqref="BB27:BC27">
    <cfRule type="expression" dxfId="2029" priority="188">
      <formula>BE27=0</formula>
    </cfRule>
  </conditionalFormatting>
  <conditionalFormatting sqref="BJ27:BJ35">
    <cfRule type="expression" dxfId="2028" priority="187">
      <formula>BN27=1</formula>
    </cfRule>
  </conditionalFormatting>
  <conditionalFormatting sqref="BL27:BL35">
    <cfRule type="expression" dxfId="2027" priority="173">
      <formula>DB27=1</formula>
    </cfRule>
    <cfRule type="expression" dxfId="2026" priority="185">
      <formula>BN27=1</formula>
    </cfRule>
    <cfRule type="expression" dxfId="2025" priority="186">
      <formula>ISBLANK(BG27)</formula>
    </cfRule>
  </conditionalFormatting>
  <conditionalFormatting sqref="BM27:BM35">
    <cfRule type="expression" dxfId="2024" priority="172">
      <formula>DB27=1</formula>
    </cfRule>
    <cfRule type="expression" dxfId="2023" priority="184">
      <formula>BN27=1</formula>
    </cfRule>
  </conditionalFormatting>
  <conditionalFormatting sqref="BA27:BA35">
    <cfRule type="expression" dxfId="2022" priority="174">
      <formula>ISBLANK(BG27)</formula>
    </cfRule>
    <cfRule type="expression" dxfId="2021" priority="183">
      <formula>BN27=1</formula>
    </cfRule>
  </conditionalFormatting>
  <conditionalFormatting sqref="BA27:BA35">
    <cfRule type="expression" dxfId="2020" priority="182">
      <formula>AND(BE27&gt;0,BB27&gt;=((BE27/3)*2))</formula>
    </cfRule>
  </conditionalFormatting>
  <conditionalFormatting sqref="BB27:BC27">
    <cfRule type="expression" dxfId="2019" priority="181">
      <formula>DB27=1</formula>
    </cfRule>
  </conditionalFormatting>
  <conditionalFormatting sqref="BD27:BD35">
    <cfRule type="expression" dxfId="2018" priority="180">
      <formula>DB27=1</formula>
    </cfRule>
  </conditionalFormatting>
  <conditionalFormatting sqref="BE27:BF27">
    <cfRule type="expression" dxfId="2017" priority="179">
      <formula>DB27=1</formula>
    </cfRule>
  </conditionalFormatting>
  <conditionalFormatting sqref="BG27:BI27">
    <cfRule type="expression" dxfId="2016" priority="178">
      <formula>DB27=1</formula>
    </cfRule>
  </conditionalFormatting>
  <conditionalFormatting sqref="BJ27:BJ35">
    <cfRule type="expression" dxfId="2015" priority="177">
      <formula>DB27=1</formula>
    </cfRule>
  </conditionalFormatting>
  <conditionalFormatting sqref="BK27:BK35">
    <cfRule type="expression" dxfId="2014" priority="176">
      <formula>DB27=1</formula>
    </cfRule>
  </conditionalFormatting>
  <conditionalFormatting sqref="BB28:BC35">
    <cfRule type="expression" dxfId="2013" priority="171">
      <formula>BN28=1</formula>
    </cfRule>
  </conditionalFormatting>
  <conditionalFormatting sqref="BE28:BF35">
    <cfRule type="expression" dxfId="2012" priority="170">
      <formula>BN28=1</formula>
    </cfRule>
  </conditionalFormatting>
  <conditionalFormatting sqref="AY28:AZ35">
    <cfRule type="expression" dxfId="2011" priority="164">
      <formula>ISBLANK(BG28)</formula>
    </cfRule>
    <cfRule type="expression" dxfId="2010" priority="169">
      <formula>BN28=1</formula>
    </cfRule>
  </conditionalFormatting>
  <conditionalFormatting sqref="BB28:BC35">
    <cfRule type="expression" dxfId="2009" priority="168">
      <formula>BE28=0</formula>
    </cfRule>
  </conditionalFormatting>
  <conditionalFormatting sqref="BB28:BC35">
    <cfRule type="expression" dxfId="2008" priority="167">
      <formula>DB28=1</formula>
    </cfRule>
  </conditionalFormatting>
  <conditionalFormatting sqref="BE28:BF35">
    <cfRule type="expression" dxfId="2007" priority="166">
      <formula>DB28=1</formula>
    </cfRule>
  </conditionalFormatting>
  <conditionalFormatting sqref="BG28:BI35">
    <cfRule type="expression" dxfId="2006" priority="165">
      <formula>DB28=1</formula>
    </cfRule>
  </conditionalFormatting>
  <conditionalFormatting sqref="AO16:AP17">
    <cfRule type="expression" dxfId="2005" priority="81">
      <formula>$AM$15&gt;=AO18</formula>
    </cfRule>
  </conditionalFormatting>
  <conditionalFormatting sqref="AR16:AS17">
    <cfRule type="expression" dxfId="2004" priority="78">
      <formula>$AM$15&gt;=AR18</formula>
    </cfRule>
  </conditionalFormatting>
  <conditionalFormatting sqref="AI16:AJ17">
    <cfRule type="expression" dxfId="2003" priority="57">
      <formula>$AM$15&gt;=AI18</formula>
    </cfRule>
  </conditionalFormatting>
  <conditionalFormatting sqref="AU16:AV17">
    <cfRule type="expression" dxfId="2002" priority="36">
      <formula>$AM$15&gt;=AU18</formula>
    </cfRule>
  </conditionalFormatting>
  <conditionalFormatting sqref="AX16:AY17">
    <cfRule type="expression" dxfId="2001" priority="33">
      <formula>$AM$15&gt;=AX18</formula>
    </cfRule>
  </conditionalFormatting>
  <conditionalFormatting sqref="BA16:BB17">
    <cfRule type="expression" dxfId="2000" priority="30">
      <formula>$AM$15&gt;=BA18</formula>
    </cfRule>
  </conditionalFormatting>
  <conditionalFormatting sqref="BD16:BE17">
    <cfRule type="expression" dxfId="1999" priority="27">
      <formula>$AM$15&gt;=BD18</formula>
    </cfRule>
  </conditionalFormatting>
  <conditionalFormatting sqref="BG16:BH17">
    <cfRule type="expression" dxfId="1998" priority="24">
      <formula>$AM$15&gt;=BG18</formula>
    </cfRule>
  </conditionalFormatting>
  <conditionalFormatting sqref="BJ16:BK17">
    <cfRule type="expression" dxfId="1997" priority="21">
      <formula>$AM$15&gt;=BJ18</formula>
    </cfRule>
  </conditionalFormatting>
  <conditionalFormatting sqref="AF16:AG17">
    <cfRule type="expression" dxfId="1996" priority="18">
      <formula>$AM$15&gt;=AF18</formula>
    </cfRule>
  </conditionalFormatting>
  <conditionalFormatting sqref="AC16:AD17">
    <cfRule type="expression" dxfId="1995" priority="15">
      <formula>$AM$15&gt;=AC18</formula>
    </cfRule>
  </conditionalFormatting>
  <conditionalFormatting sqref="W16:X17 Z16:AA17">
    <cfRule type="expression" dxfId="1994" priority="9">
      <formula>$AM$15&gt;=W18</formula>
    </cfRule>
  </conditionalFormatting>
  <conditionalFormatting sqref="T16:U17">
    <cfRule type="expression" dxfId="1993" priority="6">
      <formula>$AM$15&gt;=T18</formula>
    </cfRule>
  </conditionalFormatting>
  <conditionalFormatting sqref="Q16:R17">
    <cfRule type="expression" dxfId="1992" priority="3">
      <formula>$AM$15&gt;=Q18</formula>
    </cfRule>
  </conditionalFormatting>
  <dataValidations count="2">
    <dataValidation allowBlank="1" showInputMessage="1" showErrorMessage="1" promptTitle="Not Enough Objectives!" prompt="Add more Targets or Challenges or get a penalty of minus 3 lives." sqref="P21 BL21" xr:uid="{7279D26D-E2E7-4E74-A36C-A6D923EAB046}"/>
    <dataValidation allowBlank="1" showInputMessage="1" showErrorMessage="1" promptTitle=" OBJECTIVES" prompt="This is for SETTING TARGETS and CHECKING PROGRESS_x000a__x000a_Here you can:_x000a_- create TARGETS and set CHALLENGES_x000a_- see PROGRESS of LEVEL UPS and SKILL XP_x000a_- plan for NEXT MONTH and make NOTES_x000a__x000a_Click on individual cells for specific information and instructions_x000a__x000a__x000a_" sqref="CA1" xr:uid="{9959AF0F-25C0-458C-98A5-AC903A5A6478}"/>
  </dataValidations>
  <printOptions horizontalCentered="1" verticalCentered="1" gridLines="1"/>
  <pageMargins left="0.39370078740157483" right="0.39370078740157483" top="0.39370078740157483" bottom="0.39370078740157483" header="0" footer="0"/>
  <pageSetup paperSize="9" scale="50" fitToWidth="0" fitToHeight="0" orientation="landscape" r:id="rId1"/>
  <headerFooter>
    <oddHeader>&amp;C&amp;"Lucida Console,Bold"GAMEPLAN</oddHeader>
  </headerFooter>
  <drawing r:id="rId2"/>
  <extLst>
    <ext xmlns:x14="http://schemas.microsoft.com/office/spreadsheetml/2009/9/main" uri="{78C0D931-6437-407d-A8EE-F0AAD7539E65}">
      <x14:conditionalFormattings>
        <x14:conditionalFormatting xmlns:xm="http://schemas.microsoft.com/office/excel/2006/main">
          <x14:cfRule type="expression" priority="127" id="{00000000-000E-0000-0700-000020000000}">
            <xm:f>AND($AM$15&gt;=AL18,ACTIVITIES!$CH$37=0)</xm:f>
            <x14:dxf>
              <font>
                <color theme="1"/>
              </font>
            </x14:dxf>
          </x14:cfRule>
          <x14:cfRule type="expression" priority="159" id="{2057CEB6-57A8-4E09-B924-B149C9C194F7}">
            <xm:f>ACTIVITIES!$CH$37=0</xm:f>
            <x14:dxf>
              <font>
                <color rgb="FF222222"/>
              </font>
            </x14:dxf>
          </x14:cfRule>
          <xm:sqref>AL16:AM17</xm:sqref>
        </x14:conditionalFormatting>
        <x14:conditionalFormatting xmlns:xm="http://schemas.microsoft.com/office/excel/2006/main">
          <x14:cfRule type="expression" priority="886" id="{B9E7E045-B42E-4499-B3EC-DEBF1A691DDE}">
            <xm:f>ACTIVITIES!$BQ$37&gt;=$BQ4</xm:f>
            <x14:dxf>
              <font>
                <color theme="0"/>
              </font>
              <fill>
                <patternFill>
                  <bgColor rgb="FF0070C0"/>
                </patternFill>
              </fill>
            </x14:dxf>
          </x14:cfRule>
          <xm:sqref>BQ4:BQ33</xm:sqref>
        </x14:conditionalFormatting>
        <x14:conditionalFormatting xmlns:xm="http://schemas.microsoft.com/office/excel/2006/main">
          <x14:cfRule type="expression" priority="885" id="{D22AA456-567F-42CB-B955-B61C2D51DABB}">
            <xm:f>ACTIVITIES!$BW$37&gt;=$BW4</xm:f>
            <x14:dxf>
              <font>
                <color theme="0"/>
              </font>
              <fill>
                <patternFill>
                  <bgColor rgb="FFFFC000"/>
                </patternFill>
              </fill>
            </x14:dxf>
          </x14:cfRule>
          <xm:sqref>BW4:BW33</xm:sqref>
        </x14:conditionalFormatting>
        <x14:conditionalFormatting xmlns:xm="http://schemas.microsoft.com/office/excel/2006/main">
          <x14:cfRule type="expression" priority="884" id="{DF8717DF-F8EF-4B42-8073-51D5CF0DC587}">
            <xm:f>ACTIVITIES!$BR$37&gt;=$BR4</xm:f>
            <x14:dxf>
              <font>
                <color theme="0"/>
              </font>
              <fill>
                <patternFill>
                  <bgColor rgb="FF9900CC"/>
                </patternFill>
              </fill>
            </x14:dxf>
          </x14:cfRule>
          <xm:sqref>BR4:BR33</xm:sqref>
        </x14:conditionalFormatting>
        <x14:conditionalFormatting xmlns:xm="http://schemas.microsoft.com/office/excel/2006/main">
          <x14:cfRule type="expression" priority="883" id="{BCDB034F-9957-4D04-9060-6FA889FEC996}">
            <xm:f>ACTIVITIES!$BS$37&gt;=$BS4</xm:f>
            <x14:dxf>
              <font>
                <color theme="0"/>
              </font>
              <fill>
                <patternFill>
                  <bgColor rgb="FFFF00FF"/>
                </patternFill>
              </fill>
            </x14:dxf>
          </x14:cfRule>
          <xm:sqref>BS4:BS33</xm:sqref>
        </x14:conditionalFormatting>
        <x14:conditionalFormatting xmlns:xm="http://schemas.microsoft.com/office/excel/2006/main">
          <x14:cfRule type="expression" priority="882" id="{BDE04527-4734-4367-BEDA-6C64E955E264}">
            <xm:f>ACTIVITIES!$BT$37&gt;=$BT4</xm:f>
            <x14:dxf>
              <font>
                <color theme="0"/>
              </font>
              <fill>
                <patternFill>
                  <bgColor rgb="FFFF0000"/>
                </patternFill>
              </fill>
            </x14:dxf>
          </x14:cfRule>
          <xm:sqref>BT4:BT33</xm:sqref>
        </x14:conditionalFormatting>
        <x14:conditionalFormatting xmlns:xm="http://schemas.microsoft.com/office/excel/2006/main">
          <x14:cfRule type="expression" priority="881" id="{52E49EF5-B715-4443-AC98-5C22966AECE2}">
            <xm:f>ACTIVITIES!$BU$37&gt;=$BU4</xm:f>
            <x14:dxf>
              <font>
                <color theme="0"/>
              </font>
              <fill>
                <patternFill>
                  <bgColor rgb="FFC00000"/>
                </patternFill>
              </fill>
            </x14:dxf>
          </x14:cfRule>
          <xm:sqref>BU4:BU33</xm:sqref>
        </x14:conditionalFormatting>
        <x14:conditionalFormatting xmlns:xm="http://schemas.microsoft.com/office/excel/2006/main">
          <x14:cfRule type="expression" priority="880" id="{439E2134-D15D-4BD9-BF5B-FB186FD084E3}">
            <xm:f>ACTIVITIES!$BV$37&gt;=$BV4</xm:f>
            <x14:dxf>
              <font>
                <color theme="0"/>
              </font>
              <fill>
                <patternFill>
                  <bgColor rgb="FFFF6600"/>
                </patternFill>
              </fill>
            </x14:dxf>
          </x14:cfRule>
          <xm:sqref>BV4:BV33</xm:sqref>
        </x14:conditionalFormatting>
        <x14:conditionalFormatting xmlns:xm="http://schemas.microsoft.com/office/excel/2006/main">
          <x14:cfRule type="expression" priority="879" id="{2397FBB2-77FE-44EC-BDDE-C94FB96C2C8C}">
            <xm:f>ACTIVITIES!$BX$37&gt;=$BX4</xm:f>
            <x14:dxf>
              <font>
                <color theme="0"/>
              </font>
              <fill>
                <patternFill>
                  <bgColor rgb="FF00B050"/>
                </patternFill>
              </fill>
            </x14:dxf>
          </x14:cfRule>
          <xm:sqref>BX4:BX33</xm:sqref>
        </x14:conditionalFormatting>
        <x14:conditionalFormatting xmlns:xm="http://schemas.microsoft.com/office/excel/2006/main">
          <x14:cfRule type="expression" priority="878" id="{8A7DC5CE-324C-4378-9EFD-DD0EF99E7310}">
            <xm:f>ACTIVITIES!$BY$37&gt;=$BY4</xm:f>
            <x14:dxf>
              <font>
                <color theme="0"/>
              </font>
              <fill>
                <patternFill>
                  <bgColor rgb="FF00B0F0"/>
                </patternFill>
              </fill>
            </x14:dxf>
          </x14:cfRule>
          <xm:sqref>BY4:BY33</xm:sqref>
        </x14:conditionalFormatting>
        <x14:conditionalFormatting xmlns:xm="http://schemas.microsoft.com/office/excel/2006/main">
          <x14:cfRule type="expression" priority="877" id="{803C4394-4A76-4656-9602-E8AB65DD2074}">
            <xm:f>ACTIVITIES!$K$37&gt;=$K4</xm:f>
            <x14:dxf>
              <font>
                <color theme="0"/>
              </font>
              <fill>
                <patternFill>
                  <bgColor rgb="FF0070C0"/>
                </patternFill>
              </fill>
            </x14:dxf>
          </x14:cfRule>
          <xm:sqref>K4:K33</xm:sqref>
        </x14:conditionalFormatting>
        <x14:conditionalFormatting xmlns:xm="http://schemas.microsoft.com/office/excel/2006/main">
          <x14:cfRule type="expression" priority="876" id="{2361CD45-8586-410C-AC62-0AF5C9FB9328}">
            <xm:f>ACTIVITIES!$J$37&gt;=$J4</xm:f>
            <x14:dxf>
              <font>
                <color theme="0"/>
              </font>
              <fill>
                <patternFill>
                  <bgColor rgb="FF9900CC"/>
                </patternFill>
              </fill>
            </x14:dxf>
          </x14:cfRule>
          <xm:sqref>J4:J33</xm:sqref>
        </x14:conditionalFormatting>
        <x14:conditionalFormatting xmlns:xm="http://schemas.microsoft.com/office/excel/2006/main">
          <x14:cfRule type="expression" priority="875" id="{886C0095-DA33-4D8F-9A46-B6430361BB4D}">
            <xm:f>ACTIVITIES!$I$37&gt;=$I4</xm:f>
            <x14:dxf>
              <font>
                <color theme="0"/>
              </font>
              <fill>
                <patternFill>
                  <bgColor rgb="FFFF00FF"/>
                </patternFill>
              </fill>
            </x14:dxf>
          </x14:cfRule>
          <xm:sqref>I4:I33</xm:sqref>
        </x14:conditionalFormatting>
        <x14:conditionalFormatting xmlns:xm="http://schemas.microsoft.com/office/excel/2006/main">
          <x14:cfRule type="expression" priority="874" id="{F0E87170-F65F-4227-A9F8-CCE0C6884E4F}">
            <xm:f>ACTIVITIES!$G$37&gt;=$G4</xm:f>
            <x14:dxf>
              <font>
                <color theme="0"/>
              </font>
              <fill>
                <patternFill>
                  <bgColor rgb="FFC00000"/>
                </patternFill>
              </fill>
            </x14:dxf>
          </x14:cfRule>
          <xm:sqref>G4:G33</xm:sqref>
        </x14:conditionalFormatting>
        <x14:conditionalFormatting xmlns:xm="http://schemas.microsoft.com/office/excel/2006/main">
          <x14:cfRule type="expression" priority="873" id="{013DCE21-24AB-4AF2-AAF0-D7176C7E11F1}">
            <xm:f>ACTIVITIES!$F$37&gt;=$F4</xm:f>
            <x14:dxf>
              <font>
                <color theme="0"/>
              </font>
              <fill>
                <patternFill>
                  <bgColor rgb="FFFF6600"/>
                </patternFill>
              </fill>
            </x14:dxf>
          </x14:cfRule>
          <xm:sqref>F4:F33</xm:sqref>
        </x14:conditionalFormatting>
        <x14:conditionalFormatting xmlns:xm="http://schemas.microsoft.com/office/excel/2006/main">
          <x14:cfRule type="expression" priority="872" id="{D080E3B2-2584-4FB2-A587-E4E6A52C330D}">
            <xm:f>ACTIVITIES!$E$37&gt;=$E4</xm:f>
            <x14:dxf>
              <font>
                <color theme="0"/>
              </font>
              <fill>
                <patternFill>
                  <bgColor rgb="FFFFC000"/>
                </patternFill>
              </fill>
            </x14:dxf>
          </x14:cfRule>
          <xm:sqref>E4:E33</xm:sqref>
        </x14:conditionalFormatting>
        <x14:conditionalFormatting xmlns:xm="http://schemas.microsoft.com/office/excel/2006/main">
          <x14:cfRule type="expression" priority="871" id="{40B07544-E657-4C12-821B-5B698869F6A1}">
            <xm:f>ACTIVITIES!$D$37&gt;=$D4</xm:f>
            <x14:dxf>
              <font>
                <color theme="0"/>
              </font>
              <fill>
                <patternFill>
                  <bgColor rgb="FF00B050"/>
                </patternFill>
              </fill>
            </x14:dxf>
          </x14:cfRule>
          <xm:sqref>D4:D33</xm:sqref>
        </x14:conditionalFormatting>
        <x14:conditionalFormatting xmlns:xm="http://schemas.microsoft.com/office/excel/2006/main">
          <x14:cfRule type="expression" priority="870" id="{9EB669FE-73F3-48CA-9D54-416854FE0F98}">
            <xm:f>ACTIVITIES!$C$37&gt;=$C4</xm:f>
            <x14:dxf>
              <font>
                <color theme="0"/>
              </font>
              <fill>
                <patternFill>
                  <bgColor rgb="FF00B0F0"/>
                </patternFill>
              </fill>
            </x14:dxf>
          </x14:cfRule>
          <xm:sqref>C4:C33</xm:sqref>
        </x14:conditionalFormatting>
        <x14:conditionalFormatting xmlns:xm="http://schemas.microsoft.com/office/excel/2006/main">
          <x14:cfRule type="expression" priority="869" id="{47575309-CB37-44CA-9FF0-9B7C70973E67}">
            <xm:f>ACTIVITIES!$H$37&gt;=$H4</xm:f>
            <x14:dxf>
              <font>
                <color theme="0"/>
              </font>
              <fill>
                <patternFill>
                  <bgColor rgb="FFFF0000"/>
                </patternFill>
              </fill>
            </x14:dxf>
          </x14:cfRule>
          <xm:sqref>H4:H33</xm:sqref>
        </x14:conditionalFormatting>
        <x14:conditionalFormatting xmlns:xm="http://schemas.microsoft.com/office/excel/2006/main">
          <x14:cfRule type="cellIs" priority="868" operator="equal" id="{ECD596FE-D5CE-4CF8-918F-6E64D9D26479}">
            <xm:f>ACTIVITIES!$C$37</xm:f>
            <x14:dxf/>
          </x14:cfRule>
          <xm:sqref>C3 E3:K3</xm:sqref>
        </x14:conditionalFormatting>
        <x14:conditionalFormatting xmlns:xm="http://schemas.microsoft.com/office/excel/2006/main">
          <x14:cfRule type="expression" priority="780" id="{BF0C7BCC-17B9-40FB-BCE4-73EC2E518253}">
            <xm:f>data!$AV$14&gt;=AR2</xm:f>
            <x14:dxf>
              <font>
                <color theme="0"/>
              </font>
              <fill>
                <patternFill>
                  <bgColor rgb="FF0070C0"/>
                </patternFill>
              </fill>
            </x14:dxf>
          </x14:cfRule>
          <xm:sqref>AR3:BN3</xm:sqref>
        </x14:conditionalFormatting>
        <x14:conditionalFormatting xmlns:xm="http://schemas.microsoft.com/office/excel/2006/main">
          <x14:cfRule type="expression" priority="779" id="{B9D93541-EAB4-481D-88C4-8B1DD77F6D22}">
            <xm:f>data!$AW$14&gt;=AR2</xm:f>
            <x14:dxf>
              <font>
                <color theme="0"/>
              </font>
              <fill>
                <patternFill>
                  <bgColor rgb="FF9900CC"/>
                </patternFill>
              </fill>
            </x14:dxf>
          </x14:cfRule>
          <xm:sqref>AR4:BN4</xm:sqref>
        </x14:conditionalFormatting>
        <x14:conditionalFormatting xmlns:xm="http://schemas.microsoft.com/office/excel/2006/main">
          <x14:cfRule type="expression" priority="778" id="{40663ACF-9069-4474-A399-AF091ACCB999}">
            <xm:f>data!$AX$14&gt;=AR2</xm:f>
            <x14:dxf>
              <font>
                <color theme="0"/>
              </font>
              <fill>
                <patternFill>
                  <bgColor rgb="FFFF00FF"/>
                </patternFill>
              </fill>
            </x14:dxf>
          </x14:cfRule>
          <xm:sqref>AR5:BN5</xm:sqref>
        </x14:conditionalFormatting>
        <x14:conditionalFormatting xmlns:xm="http://schemas.microsoft.com/office/excel/2006/main">
          <x14:cfRule type="expression" priority="777" id="{153CB80C-5E22-4181-8194-FE511D160024}">
            <xm:f>data!$AY$14&gt;=AR2</xm:f>
            <x14:dxf>
              <font>
                <color theme="0"/>
              </font>
              <fill>
                <patternFill>
                  <bgColor rgb="FFFF0000"/>
                </patternFill>
              </fill>
            </x14:dxf>
          </x14:cfRule>
          <xm:sqref>AR6:BN6</xm:sqref>
        </x14:conditionalFormatting>
        <x14:conditionalFormatting xmlns:xm="http://schemas.microsoft.com/office/excel/2006/main">
          <x14:cfRule type="expression" priority="776" id="{D935CF3B-8A85-4B3F-A3DB-1EC03BFFB308}">
            <xm:f>data!$AZ$14&gt;=AR2</xm:f>
            <x14:dxf>
              <font>
                <color theme="0"/>
              </font>
              <fill>
                <patternFill>
                  <bgColor rgb="FFC00000"/>
                </patternFill>
              </fill>
            </x14:dxf>
          </x14:cfRule>
          <xm:sqref>AR7:BN7</xm:sqref>
        </x14:conditionalFormatting>
        <x14:conditionalFormatting xmlns:xm="http://schemas.microsoft.com/office/excel/2006/main">
          <x14:cfRule type="expression" priority="775" id="{E1A04B14-A1A6-4C9F-B03F-2E8CBDBDEEAF}">
            <xm:f>data!$BA$14&gt;=AR2</xm:f>
            <x14:dxf>
              <font>
                <color theme="0"/>
              </font>
              <fill>
                <patternFill>
                  <bgColor rgb="FFFF6600"/>
                </patternFill>
              </fill>
            </x14:dxf>
          </x14:cfRule>
          <xm:sqref>AR8:BN8</xm:sqref>
        </x14:conditionalFormatting>
        <x14:conditionalFormatting xmlns:xm="http://schemas.microsoft.com/office/excel/2006/main">
          <x14:cfRule type="expression" priority="774" id="{43C37E8D-C641-4AEB-9D13-985CF926A3AC}">
            <xm:f>data!$BB$14&gt;=AR2</xm:f>
            <x14:dxf>
              <font>
                <color theme="0"/>
              </font>
              <fill>
                <patternFill>
                  <bgColor rgb="FFFFC000"/>
                </patternFill>
              </fill>
            </x14:dxf>
          </x14:cfRule>
          <xm:sqref>AR9:BN9</xm:sqref>
        </x14:conditionalFormatting>
        <x14:conditionalFormatting xmlns:xm="http://schemas.microsoft.com/office/excel/2006/main">
          <x14:cfRule type="expression" priority="773" id="{0B5253A3-B73B-4B69-B77F-1AE0B14BAA63}">
            <xm:f>data!$BC$14&gt;=AR2</xm:f>
            <x14:dxf>
              <font>
                <color theme="0"/>
              </font>
              <fill>
                <patternFill>
                  <bgColor rgb="FF00B050"/>
                </patternFill>
              </fill>
            </x14:dxf>
          </x14:cfRule>
          <xm:sqref>AR10:BN10</xm:sqref>
        </x14:conditionalFormatting>
        <x14:conditionalFormatting xmlns:xm="http://schemas.microsoft.com/office/excel/2006/main">
          <x14:cfRule type="expression" priority="772" id="{06F0FD3F-071E-4DEB-BDDC-67D6103701AD}">
            <xm:f>data!$BD$14&gt;=AR2</xm:f>
            <x14:dxf>
              <font>
                <color theme="0"/>
              </font>
              <fill>
                <patternFill>
                  <bgColor rgb="FF00B0F0"/>
                </patternFill>
              </fill>
            </x14:dxf>
          </x14:cfRule>
          <xm:sqref>AR11:BN11</xm:sqref>
        </x14:conditionalFormatting>
        <x14:conditionalFormatting xmlns:xm="http://schemas.microsoft.com/office/excel/2006/main">
          <x14:cfRule type="expression" priority="771" id="{908E3B21-953D-47E2-AA8F-FB1A4D816370}">
            <xm:f>data!$AV$9&gt;=N2</xm:f>
            <x14:dxf>
              <font>
                <color theme="0"/>
              </font>
              <fill>
                <patternFill>
                  <bgColor rgb="FF00B0F0"/>
                </patternFill>
              </fill>
            </x14:dxf>
          </x14:cfRule>
          <xm:sqref>N3:AJ3</xm:sqref>
        </x14:conditionalFormatting>
        <x14:conditionalFormatting xmlns:xm="http://schemas.microsoft.com/office/excel/2006/main">
          <x14:cfRule type="expression" priority="770" id="{8CFE57AB-F591-4FAF-9E30-C115F1742244}">
            <xm:f>data!$AW$9&gt;=N2</xm:f>
            <x14:dxf>
              <font>
                <color theme="0"/>
              </font>
              <fill>
                <patternFill>
                  <bgColor rgb="FF00B050"/>
                </patternFill>
              </fill>
            </x14:dxf>
          </x14:cfRule>
          <xm:sqref>N4:AJ4</xm:sqref>
        </x14:conditionalFormatting>
        <x14:conditionalFormatting xmlns:xm="http://schemas.microsoft.com/office/excel/2006/main">
          <x14:cfRule type="expression" priority="769" id="{DA6E6D06-4A93-4460-985E-A263D2D7366A}">
            <xm:f>data!$AX$9&gt;=N2</xm:f>
            <x14:dxf>
              <font>
                <color theme="0"/>
              </font>
              <fill>
                <patternFill>
                  <bgColor rgb="FFFFC000"/>
                </patternFill>
              </fill>
            </x14:dxf>
          </x14:cfRule>
          <xm:sqref>N5:AJ5</xm:sqref>
        </x14:conditionalFormatting>
        <x14:conditionalFormatting xmlns:xm="http://schemas.microsoft.com/office/excel/2006/main">
          <x14:cfRule type="expression" priority="768" id="{F83B9E9C-C084-44E6-BC8D-88B081DD3F72}">
            <xm:f>data!$AY$9&gt;=N2</xm:f>
            <x14:dxf>
              <font>
                <color theme="0"/>
              </font>
              <fill>
                <patternFill>
                  <bgColor rgb="FFFF6600"/>
                </patternFill>
              </fill>
            </x14:dxf>
          </x14:cfRule>
          <xm:sqref>N6:AJ6</xm:sqref>
        </x14:conditionalFormatting>
        <x14:conditionalFormatting xmlns:xm="http://schemas.microsoft.com/office/excel/2006/main">
          <x14:cfRule type="expression" priority="767" id="{41F19D34-07B8-419E-9474-3ADE8917CAB9}">
            <xm:f>data!$AZ$9&gt;=N2</xm:f>
            <x14:dxf>
              <font>
                <color theme="0"/>
              </font>
              <fill>
                <patternFill>
                  <bgColor rgb="FFC00000"/>
                </patternFill>
              </fill>
            </x14:dxf>
          </x14:cfRule>
          <xm:sqref>N7:AJ7</xm:sqref>
        </x14:conditionalFormatting>
        <x14:conditionalFormatting xmlns:xm="http://schemas.microsoft.com/office/excel/2006/main">
          <x14:cfRule type="expression" priority="766" id="{33D1051C-CF4A-4960-B669-621D4700A08E}">
            <xm:f>data!$BA$9&gt;=N2</xm:f>
            <x14:dxf>
              <font>
                <color theme="0"/>
              </font>
              <fill>
                <patternFill>
                  <bgColor rgb="FFFF0000"/>
                </patternFill>
              </fill>
            </x14:dxf>
          </x14:cfRule>
          <xm:sqref>N8:AJ8</xm:sqref>
        </x14:conditionalFormatting>
        <x14:conditionalFormatting xmlns:xm="http://schemas.microsoft.com/office/excel/2006/main">
          <x14:cfRule type="expression" priority="765" id="{293289D9-46A9-42F0-8CBE-0C900C971624}">
            <xm:f>data!$BB$9&gt;=N2</xm:f>
            <x14:dxf>
              <font>
                <color theme="0"/>
              </font>
              <fill>
                <patternFill>
                  <bgColor rgb="FFFF00FF"/>
                </patternFill>
              </fill>
            </x14:dxf>
          </x14:cfRule>
          <xm:sqref>N9:AJ9</xm:sqref>
        </x14:conditionalFormatting>
        <x14:conditionalFormatting xmlns:xm="http://schemas.microsoft.com/office/excel/2006/main">
          <x14:cfRule type="expression" priority="764" id="{6B7D8911-0624-4110-8600-E882D3FBFB82}">
            <xm:f>data!$BC$9&gt;=N2</xm:f>
            <x14:dxf>
              <font>
                <color theme="0"/>
              </font>
              <fill>
                <patternFill>
                  <bgColor rgb="FF9900CC"/>
                </patternFill>
              </fill>
            </x14:dxf>
          </x14:cfRule>
          <xm:sqref>N10:AJ10</xm:sqref>
        </x14:conditionalFormatting>
        <x14:conditionalFormatting xmlns:xm="http://schemas.microsoft.com/office/excel/2006/main">
          <x14:cfRule type="expression" priority="763" id="{0F7A82F2-B1BB-43B6-94A5-FD5E9EF3429A}">
            <xm:f>data!$BD$9&gt;=N2</xm:f>
            <x14:dxf>
              <font>
                <color theme="0"/>
              </font>
              <fill>
                <patternFill>
                  <bgColor rgb="FF0070C0"/>
                </patternFill>
              </fill>
            </x14:dxf>
          </x14:cfRule>
          <xm:sqref>N11:AJ11</xm:sqref>
        </x14:conditionalFormatting>
        <x14:conditionalFormatting xmlns:xm="http://schemas.microsoft.com/office/excel/2006/main">
          <x14:cfRule type="expression" priority="316" id="{0959F80C-9FED-4BB2-BB63-01BEDF380A85}">
            <xm:f>ACTIVITIES!$CH$37&gt;=1</xm:f>
            <x14:dxf>
              <font>
                <color theme="0"/>
              </font>
            </x14:dxf>
          </x14:cfRule>
          <xm:sqref>BC21</xm:sqref>
        </x14:conditionalFormatting>
        <x14:conditionalFormatting xmlns:xm="http://schemas.microsoft.com/office/excel/2006/main">
          <x14:cfRule type="expression" priority="315" id="{03A153B2-5322-499D-83E8-7015172813E3}">
            <xm:f>ACTIVITIES!$CH$37&gt;=3</xm:f>
            <x14:dxf>
              <font>
                <color theme="0"/>
              </font>
            </x14:dxf>
          </x14:cfRule>
          <xm:sqref>BE21</xm:sqref>
        </x14:conditionalFormatting>
        <x14:conditionalFormatting xmlns:xm="http://schemas.microsoft.com/office/excel/2006/main">
          <x14:cfRule type="expression" priority="314" id="{A744C6AA-F9CF-4FA3-B72B-49710EA759FD}">
            <xm:f>ACTIVITIES!$CH$37&gt;=2</xm:f>
            <x14:dxf>
              <font>
                <color theme="0"/>
              </font>
            </x14:dxf>
          </x14:cfRule>
          <xm:sqref>BD21</xm:sqref>
        </x14:conditionalFormatting>
        <x14:conditionalFormatting xmlns:xm="http://schemas.microsoft.com/office/excel/2006/main">
          <x14:cfRule type="expression" priority="313" id="{7F7702F2-5A6A-43C6-A5C7-34DADE23942B}">
            <xm:f>ACTIVITIES!$CH$37&gt;=4</xm:f>
            <x14:dxf>
              <font>
                <color theme="0"/>
              </font>
            </x14:dxf>
          </x14:cfRule>
          <xm:sqref>BF21</xm:sqref>
        </x14:conditionalFormatting>
        <x14:conditionalFormatting xmlns:xm="http://schemas.microsoft.com/office/excel/2006/main">
          <x14:cfRule type="expression" priority="312" id="{EB3CDF4F-AFFA-46B1-B47F-B11AD6C62990}">
            <xm:f>ACTIVITIES!$CH$37&gt;=5</xm:f>
            <x14:dxf>
              <font>
                <color theme="0"/>
              </font>
            </x14:dxf>
          </x14:cfRule>
          <xm:sqref>BG21</xm:sqref>
        </x14:conditionalFormatting>
        <x14:conditionalFormatting xmlns:xm="http://schemas.microsoft.com/office/excel/2006/main">
          <x14:cfRule type="expression" priority="311" id="{0F4F9379-7DD0-451A-B291-060AA5EBF683}">
            <xm:f>ACTIVITIES!$CH$37&gt;=6</xm:f>
            <x14:dxf>
              <font>
                <color theme="0"/>
              </font>
            </x14:dxf>
          </x14:cfRule>
          <xm:sqref>BH21</xm:sqref>
        </x14:conditionalFormatting>
        <x14:conditionalFormatting xmlns:xm="http://schemas.microsoft.com/office/excel/2006/main">
          <x14:cfRule type="expression" priority="310" id="{2BC32A93-5841-4E0F-B105-54B1EF344FC4}">
            <xm:f>ACTIVITIES!$CH$37&gt;=7</xm:f>
            <x14:dxf>
              <font>
                <color theme="0"/>
              </font>
            </x14:dxf>
          </x14:cfRule>
          <xm:sqref>BI21</xm:sqref>
        </x14:conditionalFormatting>
        <x14:conditionalFormatting xmlns:xm="http://schemas.microsoft.com/office/excel/2006/main">
          <x14:cfRule type="expression" priority="309" id="{140E3B00-9FE4-4992-87D8-91E4639AFC4A}">
            <xm:f>ACTIVITIES!$CH$37&gt;=1</xm:f>
            <x14:dxf>
              <font>
                <color theme="0"/>
              </font>
            </x14:dxf>
          </x14:cfRule>
          <xm:sqref>Y21</xm:sqref>
        </x14:conditionalFormatting>
        <x14:conditionalFormatting xmlns:xm="http://schemas.microsoft.com/office/excel/2006/main">
          <x14:cfRule type="expression" priority="308" id="{C25FB469-7845-4F49-B687-92F297A8BE21}">
            <xm:f>ACTIVITIES!$CH$37&gt;=2</xm:f>
            <x14:dxf>
              <font>
                <color theme="0"/>
              </font>
            </x14:dxf>
          </x14:cfRule>
          <xm:sqref>X21</xm:sqref>
        </x14:conditionalFormatting>
        <x14:conditionalFormatting xmlns:xm="http://schemas.microsoft.com/office/excel/2006/main">
          <x14:cfRule type="expression" priority="307" id="{F02EDFF1-93ED-4590-B152-6E3FD52CEB3D}">
            <xm:f>ACTIVITIES!$CH$37&gt;=3</xm:f>
            <x14:dxf>
              <font>
                <color theme="0"/>
              </font>
            </x14:dxf>
          </x14:cfRule>
          <xm:sqref>W21</xm:sqref>
        </x14:conditionalFormatting>
        <x14:conditionalFormatting xmlns:xm="http://schemas.microsoft.com/office/excel/2006/main">
          <x14:cfRule type="expression" priority="306" id="{14203B2F-6520-4803-B2DE-1F5AC6B4B04D}">
            <xm:f>ACTIVITIES!$CH$37&gt;=4</xm:f>
            <x14:dxf>
              <font>
                <color theme="0"/>
              </font>
            </x14:dxf>
          </x14:cfRule>
          <xm:sqref>V21</xm:sqref>
        </x14:conditionalFormatting>
        <x14:conditionalFormatting xmlns:xm="http://schemas.microsoft.com/office/excel/2006/main">
          <x14:cfRule type="expression" priority="305" id="{27F4D7FF-D1DD-4F98-986F-0C675972707F}">
            <xm:f>ACTIVITIES!$CH$37&gt;=5</xm:f>
            <x14:dxf>
              <font>
                <color theme="0"/>
              </font>
            </x14:dxf>
          </x14:cfRule>
          <xm:sqref>U21</xm:sqref>
        </x14:conditionalFormatting>
        <x14:conditionalFormatting xmlns:xm="http://schemas.microsoft.com/office/excel/2006/main">
          <x14:cfRule type="expression" priority="304" id="{56921549-A9E4-4BB6-95EF-ED0D871B39DE}">
            <xm:f>ACTIVITIES!$CH$37&gt;=6</xm:f>
            <x14:dxf>
              <font>
                <color theme="0"/>
              </font>
            </x14:dxf>
          </x14:cfRule>
          <xm:sqref>T21</xm:sqref>
        </x14:conditionalFormatting>
        <x14:conditionalFormatting xmlns:xm="http://schemas.microsoft.com/office/excel/2006/main">
          <x14:cfRule type="expression" priority="303" id="{D5937193-380F-4D2D-957E-4106D7A02F91}">
            <xm:f>ACTIVITIES!$CH$37&gt;=7</xm:f>
            <x14:dxf>
              <font>
                <color theme="0"/>
              </font>
            </x14:dxf>
          </x14:cfRule>
          <xm:sqref>S21</xm:sqref>
        </x14:conditionalFormatting>
        <x14:conditionalFormatting xmlns:xm="http://schemas.microsoft.com/office/excel/2006/main">
          <x14:cfRule type="expression" priority="302" id="{903E6873-51CF-45FE-ACDB-F1A37FF3E037}">
            <xm:f>ACTIVITIES!$CH$37&gt;=8</xm:f>
            <x14:dxf>
              <font>
                <color theme="0"/>
              </font>
            </x14:dxf>
          </x14:cfRule>
          <xm:sqref>R21</xm:sqref>
        </x14:conditionalFormatting>
        <x14:conditionalFormatting xmlns:xm="http://schemas.microsoft.com/office/excel/2006/main">
          <x14:cfRule type="expression" priority="301" id="{029EE93E-F759-48FB-8237-06D243D2ACDF}">
            <xm:f>ACTIVITIES!$CH$37&gt;=8</xm:f>
            <x14:dxf>
              <font>
                <color theme="0"/>
              </font>
            </x14:dxf>
          </x14:cfRule>
          <xm:sqref>BJ21</xm:sqref>
        </x14:conditionalFormatting>
        <x14:conditionalFormatting xmlns:xm="http://schemas.microsoft.com/office/excel/2006/main">
          <x14:cfRule type="expression" priority="128" id="{97B8D2C2-16D2-4FF2-ABC4-98368B3FBFF8}">
            <xm:f>ACTIVITIES!$CH$37=0</xm:f>
            <x14:dxf>
              <font>
                <color theme="1"/>
              </font>
            </x14:dxf>
          </x14:cfRule>
          <xm:sqref>AM14:AO14</xm:sqref>
        </x14:conditionalFormatting>
        <x14:conditionalFormatting xmlns:xm="http://schemas.microsoft.com/office/excel/2006/main">
          <x14:cfRule type="expression" priority="79" id="{2FFD1615-A318-4E93-B653-2404A5A55519}">
            <xm:f>AND($AM$15&gt;=AO18,ACTIVITIES!$CH$37=0)</xm:f>
            <x14:dxf>
              <font>
                <color theme="1"/>
              </font>
            </x14:dxf>
          </x14:cfRule>
          <x14:cfRule type="expression" priority="80" id="{A6565244-FF2F-4CD2-A1E4-2B64086B62CB}">
            <xm:f>ACTIVITIES!$CH$37=0</xm:f>
            <x14:dxf>
              <font>
                <color rgb="FF222222"/>
              </font>
            </x14:dxf>
          </x14:cfRule>
          <xm:sqref>AO16:AP17</xm:sqref>
        </x14:conditionalFormatting>
        <x14:conditionalFormatting xmlns:xm="http://schemas.microsoft.com/office/excel/2006/main">
          <x14:cfRule type="expression" priority="76" id="{30AA6CC7-86E8-4D94-A8F2-0BA90495CBCD}">
            <xm:f>AND($AM$15&gt;=AR18,ACTIVITIES!$CH$37=0)</xm:f>
            <x14:dxf>
              <font>
                <color theme="1"/>
              </font>
            </x14:dxf>
          </x14:cfRule>
          <x14:cfRule type="expression" priority="77" id="{6A958FA3-D6D6-41CE-965E-7304E726794C}">
            <xm:f>ACTIVITIES!$CH$37=0</xm:f>
            <x14:dxf>
              <font>
                <color rgb="FF222222"/>
              </font>
            </x14:dxf>
          </x14:cfRule>
          <xm:sqref>AR16:AS17</xm:sqref>
        </x14:conditionalFormatting>
        <x14:conditionalFormatting xmlns:xm="http://schemas.microsoft.com/office/excel/2006/main">
          <x14:cfRule type="expression" priority="55" id="{EE96F92C-BC63-44B1-828E-FD90991FFE91}">
            <xm:f>AND($AM$15&gt;=AI18,ACTIVITIES!$CH$37=0)</xm:f>
            <x14:dxf>
              <font>
                <color theme="1"/>
              </font>
            </x14:dxf>
          </x14:cfRule>
          <x14:cfRule type="expression" priority="56" id="{C62F17B8-1128-4AD1-A0AE-76CA05F3CDD6}">
            <xm:f>ACTIVITIES!$CH$37=0</xm:f>
            <x14:dxf>
              <font>
                <color rgb="FF222222"/>
              </font>
            </x14:dxf>
          </x14:cfRule>
          <xm:sqref>AI16:AJ17</xm:sqref>
        </x14:conditionalFormatting>
        <x14:conditionalFormatting xmlns:xm="http://schemas.microsoft.com/office/excel/2006/main">
          <x14:cfRule type="expression" priority="34" id="{D4335463-FBF9-490A-9F6A-125B5FA4894B}">
            <xm:f>AND($AM$15&gt;=AU18,ACTIVITIES!$CH$37=0)</xm:f>
            <x14:dxf>
              <font>
                <color theme="1"/>
              </font>
            </x14:dxf>
          </x14:cfRule>
          <x14:cfRule type="expression" priority="35" id="{9C86F5C9-11CA-475F-9161-200E5A547444}">
            <xm:f>ACTIVITIES!$CH$37=0</xm:f>
            <x14:dxf>
              <font>
                <color rgb="FF222222"/>
              </font>
            </x14:dxf>
          </x14:cfRule>
          <xm:sqref>AU16:AV17</xm:sqref>
        </x14:conditionalFormatting>
        <x14:conditionalFormatting xmlns:xm="http://schemas.microsoft.com/office/excel/2006/main">
          <x14:cfRule type="expression" priority="31" id="{6F142CD9-D181-46EC-BD0D-1D76E43CA486}">
            <xm:f>AND($AM$15&gt;=AX18,ACTIVITIES!$CH$37=0)</xm:f>
            <x14:dxf>
              <font>
                <color theme="1"/>
              </font>
            </x14:dxf>
          </x14:cfRule>
          <x14:cfRule type="expression" priority="32" id="{A342EEEF-945E-4407-8841-8DE911D37974}">
            <xm:f>ACTIVITIES!$CH$37=0</xm:f>
            <x14:dxf>
              <font>
                <color rgb="FF222222"/>
              </font>
            </x14:dxf>
          </x14:cfRule>
          <xm:sqref>AX16:AY17</xm:sqref>
        </x14:conditionalFormatting>
        <x14:conditionalFormatting xmlns:xm="http://schemas.microsoft.com/office/excel/2006/main">
          <x14:cfRule type="expression" priority="28" id="{C407A065-3AE6-4F3E-A005-564701A09055}">
            <xm:f>AND($AM$15&gt;=BA18,ACTIVITIES!$CH$37=0)</xm:f>
            <x14:dxf>
              <font>
                <color theme="1"/>
              </font>
            </x14:dxf>
          </x14:cfRule>
          <x14:cfRule type="expression" priority="29" id="{5606C2F8-E7D4-4DC2-8407-535725B77172}">
            <xm:f>ACTIVITIES!$CH$37=0</xm:f>
            <x14:dxf>
              <font>
                <color rgb="FF222222"/>
              </font>
            </x14:dxf>
          </x14:cfRule>
          <xm:sqref>BA16:BB17</xm:sqref>
        </x14:conditionalFormatting>
        <x14:conditionalFormatting xmlns:xm="http://schemas.microsoft.com/office/excel/2006/main">
          <x14:cfRule type="expression" priority="25" id="{1AEA87A0-7434-4D01-943A-7B1E7F57DC8C}">
            <xm:f>AND($AM$15&gt;=BD18,ACTIVITIES!$CH$37=0)</xm:f>
            <x14:dxf>
              <font>
                <color theme="1"/>
              </font>
            </x14:dxf>
          </x14:cfRule>
          <x14:cfRule type="expression" priority="26" id="{07B386EB-FF48-4685-BF4B-2F5E7DA041FA}">
            <xm:f>ACTIVITIES!$CH$37=0</xm:f>
            <x14:dxf>
              <font>
                <color rgb="FF222222"/>
              </font>
            </x14:dxf>
          </x14:cfRule>
          <xm:sqref>BD16:BE17</xm:sqref>
        </x14:conditionalFormatting>
        <x14:conditionalFormatting xmlns:xm="http://schemas.microsoft.com/office/excel/2006/main">
          <x14:cfRule type="expression" priority="22" id="{9017E5AC-7AD6-4889-B8C9-DDF8EBD7E066}">
            <xm:f>AND($AM$15&gt;=BG18,ACTIVITIES!$CH$37=0)</xm:f>
            <x14:dxf>
              <font>
                <color theme="1"/>
              </font>
            </x14:dxf>
          </x14:cfRule>
          <x14:cfRule type="expression" priority="23" id="{5F5A9A09-F3B0-48FA-8F07-87EB0B2D0B8B}">
            <xm:f>ACTIVITIES!$CH$37=0</xm:f>
            <x14:dxf>
              <font>
                <color rgb="FF222222"/>
              </font>
            </x14:dxf>
          </x14:cfRule>
          <xm:sqref>BG16:BH17</xm:sqref>
        </x14:conditionalFormatting>
        <x14:conditionalFormatting xmlns:xm="http://schemas.microsoft.com/office/excel/2006/main">
          <x14:cfRule type="expression" priority="19" id="{5979F27C-66D0-41A2-85E9-3B404DE052BA}">
            <xm:f>AND($AM$15&gt;=BJ18,ACTIVITIES!$CH$37=0)</xm:f>
            <x14:dxf>
              <font>
                <color theme="1"/>
              </font>
            </x14:dxf>
          </x14:cfRule>
          <x14:cfRule type="expression" priority="20" id="{C9565B50-452C-410B-881B-55042165B2E3}">
            <xm:f>ACTIVITIES!$CH$37=0</xm:f>
            <x14:dxf>
              <font>
                <color rgb="FF222222"/>
              </font>
            </x14:dxf>
          </x14:cfRule>
          <xm:sqref>BJ16:BK17</xm:sqref>
        </x14:conditionalFormatting>
        <x14:conditionalFormatting xmlns:xm="http://schemas.microsoft.com/office/excel/2006/main">
          <x14:cfRule type="expression" priority="16" id="{60FEDE03-8B39-4112-8DB5-B24D59DB714A}">
            <xm:f>AND($AM$15&gt;=AF18,ACTIVITIES!$CH$37=0)</xm:f>
            <x14:dxf>
              <font>
                <color theme="1"/>
              </font>
            </x14:dxf>
          </x14:cfRule>
          <x14:cfRule type="expression" priority="17" id="{10FC2651-7F37-4AE8-A058-E6E3BD9FA9AD}">
            <xm:f>ACTIVITIES!$CH$37=0</xm:f>
            <x14:dxf>
              <font>
                <color rgb="FF222222"/>
              </font>
            </x14:dxf>
          </x14:cfRule>
          <xm:sqref>AF16:AG17</xm:sqref>
        </x14:conditionalFormatting>
        <x14:conditionalFormatting xmlns:xm="http://schemas.microsoft.com/office/excel/2006/main">
          <x14:cfRule type="expression" priority="13" id="{E9E5A32A-D7A7-4C3A-85E2-8968F338B808}">
            <xm:f>AND($AM$15&gt;=AC18,ACTIVITIES!$CH$37=0)</xm:f>
            <x14:dxf>
              <font>
                <color theme="1"/>
              </font>
            </x14:dxf>
          </x14:cfRule>
          <x14:cfRule type="expression" priority="14" id="{B0D2C9E8-8306-43A5-A03E-2701794BA7A4}">
            <xm:f>ACTIVITIES!$CH$37=0</xm:f>
            <x14:dxf>
              <font>
                <color rgb="FF222222"/>
              </font>
            </x14:dxf>
          </x14:cfRule>
          <xm:sqref>AC16:AD17</xm:sqref>
        </x14:conditionalFormatting>
        <x14:conditionalFormatting xmlns:xm="http://schemas.microsoft.com/office/excel/2006/main">
          <x14:cfRule type="expression" priority="7" id="{0CF2AAB2-6026-4370-AD6F-82A2A86D653A}">
            <xm:f>AND($AM$15&gt;=W18,ACTIVITIES!$CH$37=0)</xm:f>
            <x14:dxf>
              <font>
                <color theme="1"/>
              </font>
            </x14:dxf>
          </x14:cfRule>
          <x14:cfRule type="expression" priority="8" id="{B8E629A7-58D0-4213-ACDB-AE7C4E1A6F4B}">
            <xm:f>ACTIVITIES!$CH$37=0</xm:f>
            <x14:dxf>
              <font>
                <color rgb="FF222222"/>
              </font>
            </x14:dxf>
          </x14:cfRule>
          <xm:sqref>W16:X17 Z16:AA17</xm:sqref>
        </x14:conditionalFormatting>
        <x14:conditionalFormatting xmlns:xm="http://schemas.microsoft.com/office/excel/2006/main">
          <x14:cfRule type="expression" priority="4" id="{BA011ADB-363E-46B0-8D3C-82136EC96577}">
            <xm:f>AND($AM$15&gt;=T18,ACTIVITIES!$CH$37=0)</xm:f>
            <x14:dxf>
              <font>
                <color theme="1"/>
              </font>
            </x14:dxf>
          </x14:cfRule>
          <x14:cfRule type="expression" priority="5" id="{580DB7EB-FAA1-4E54-9946-7E36359F2057}">
            <xm:f>ACTIVITIES!$CH$37=0</xm:f>
            <x14:dxf>
              <font>
                <color rgb="FF222222"/>
              </font>
            </x14:dxf>
          </x14:cfRule>
          <xm:sqref>T16:U17</xm:sqref>
        </x14:conditionalFormatting>
        <x14:conditionalFormatting xmlns:xm="http://schemas.microsoft.com/office/excel/2006/main">
          <x14:cfRule type="expression" priority="1" id="{BC57E951-BFE0-43B3-8C06-912E91063948}">
            <xm:f>AND($AM$15&gt;=Q18,ACTIVITIES!$CH$37=0)</xm:f>
            <x14:dxf>
              <font>
                <color theme="1"/>
              </font>
            </x14:dxf>
          </x14:cfRule>
          <x14:cfRule type="expression" priority="2" id="{1EAE871B-3E43-4475-AE9A-277900F955EB}">
            <xm:f>ACTIVITIES!$CH$37=0</xm:f>
            <x14:dxf>
              <font>
                <color rgb="FF222222"/>
              </font>
            </x14:dxf>
          </x14:cfRule>
          <xm:sqref>Q16:R17</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C114F-A664-4FE5-80CE-1231D5F01FD3}">
  <dimension ref="A1:CC141"/>
  <sheetViews>
    <sheetView showGridLines="0" showRowColHeaders="0" zoomScaleNormal="100" workbookViewId="0">
      <selection activeCell="CA1" sqref="CA1"/>
    </sheetView>
  </sheetViews>
  <sheetFormatPr defaultColWidth="3.42578125" defaultRowHeight="17.100000000000001" customHeight="1" x14ac:dyDescent="0.15"/>
  <cols>
    <col min="1" max="36" width="3.42578125" style="1"/>
    <col min="37" max="37" width="3.42578125" style="1" customWidth="1"/>
    <col min="38" max="16384" width="3.42578125" style="1"/>
  </cols>
  <sheetData>
    <row r="1" spans="1:79" ht="17.100000000000001" customHeight="1" x14ac:dyDescent="0.15">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2146" t="s">
        <v>1548</v>
      </c>
    </row>
    <row r="2" spans="1:79" ht="17.100000000000001" customHeight="1" thickBot="1" x14ac:dyDescent="0.2">
      <c r="A2" s="3"/>
      <c r="B2" s="1318"/>
      <c r="C2" s="1318"/>
      <c r="D2" s="1318"/>
      <c r="E2" s="1318"/>
      <c r="F2" s="1318"/>
      <c r="G2" s="1318"/>
      <c r="H2" s="1318"/>
      <c r="I2" s="1318"/>
      <c r="J2" s="1318"/>
      <c r="K2" s="1318"/>
      <c r="L2" s="1318"/>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1318"/>
      <c r="BQ2" s="1318"/>
      <c r="BR2" s="1318"/>
      <c r="BS2" s="1318"/>
      <c r="BT2" s="1318"/>
      <c r="BU2" s="1318"/>
      <c r="BV2" s="1318"/>
      <c r="BW2" s="1318"/>
      <c r="BX2" s="1318"/>
      <c r="BY2" s="1318"/>
      <c r="BZ2" s="1318"/>
      <c r="CA2" s="1319"/>
    </row>
    <row r="3" spans="1:79" ht="17.100000000000001" customHeight="1" thickTop="1" x14ac:dyDescent="0.3">
      <c r="A3" s="3"/>
      <c r="B3" s="1318"/>
      <c r="C3" s="3"/>
      <c r="D3" s="3"/>
      <c r="E3" s="3"/>
      <c r="F3" s="3"/>
      <c r="G3" s="3"/>
      <c r="H3" s="196"/>
      <c r="I3" s="196"/>
      <c r="J3" s="3"/>
      <c r="K3" s="196"/>
      <c r="L3" s="196"/>
      <c r="M3" s="3"/>
      <c r="N3" s="3"/>
      <c r="O3" s="3"/>
      <c r="P3" s="196"/>
      <c r="Q3" s="196"/>
      <c r="R3" s="1320"/>
      <c r="S3" s="196"/>
      <c r="T3" s="196"/>
      <c r="U3" s="1321"/>
      <c r="V3" s="196"/>
      <c r="W3" s="196"/>
      <c r="X3" s="1322"/>
      <c r="Y3" s="1319"/>
      <c r="Z3" s="1319"/>
      <c r="AA3" s="1323"/>
      <c r="AB3" s="1324"/>
      <c r="AC3" s="1325"/>
      <c r="AD3" s="1325"/>
      <c r="AE3" s="1325"/>
      <c r="AF3" s="1325"/>
      <c r="AG3" s="1325"/>
      <c r="AH3" s="1325"/>
      <c r="AI3" s="1325"/>
      <c r="AJ3" s="1325"/>
      <c r="AK3" s="1325"/>
      <c r="AL3" s="1325"/>
      <c r="AM3" s="1325"/>
      <c r="AN3" s="1325"/>
      <c r="AO3" s="1325"/>
      <c r="AP3" s="1325"/>
      <c r="AQ3" s="1325"/>
      <c r="AR3" s="1325"/>
      <c r="AS3" s="1325"/>
      <c r="AT3" s="1325"/>
      <c r="AU3" s="1325"/>
      <c r="AV3" s="1325"/>
      <c r="AW3" s="1325"/>
      <c r="AX3" s="1325"/>
      <c r="AY3" s="1325"/>
      <c r="AZ3" s="1324"/>
      <c r="BA3" s="1326"/>
      <c r="BB3" s="3"/>
      <c r="BC3" s="3"/>
      <c r="BD3" s="1327"/>
      <c r="BE3" s="1327"/>
      <c r="BF3" s="1327"/>
      <c r="BG3" s="1327"/>
      <c r="BH3" s="1327"/>
      <c r="BI3" s="1327"/>
      <c r="BJ3" s="1328"/>
      <c r="BK3" s="196"/>
      <c r="BL3" s="196"/>
      <c r="BM3" s="3"/>
      <c r="BN3" s="3"/>
      <c r="BO3" s="3"/>
      <c r="BP3" s="3"/>
      <c r="BQ3" s="3"/>
      <c r="BR3" s="3"/>
      <c r="BS3" s="3"/>
      <c r="BT3" s="3"/>
      <c r="BU3" s="3"/>
      <c r="BV3" s="3"/>
      <c r="BW3" s="3"/>
      <c r="BX3" s="3"/>
      <c r="BY3" s="3"/>
      <c r="BZ3" s="1318"/>
      <c r="CA3" s="1319"/>
    </row>
    <row r="4" spans="1:79" ht="17.100000000000001" customHeight="1" thickBot="1" x14ac:dyDescent="0.35">
      <c r="A4" s="3"/>
      <c r="B4" s="1318"/>
      <c r="C4" s="3"/>
      <c r="D4" s="3"/>
      <c r="E4" s="3"/>
      <c r="F4" s="3"/>
      <c r="G4" s="3"/>
      <c r="H4" s="196"/>
      <c r="I4" s="196"/>
      <c r="J4" s="3"/>
      <c r="K4" s="196"/>
      <c r="L4" s="196"/>
      <c r="M4" s="3"/>
      <c r="N4" s="3"/>
      <c r="O4" s="3"/>
      <c r="P4" s="196"/>
      <c r="Q4" s="196"/>
      <c r="R4" s="1320"/>
      <c r="S4" s="196"/>
      <c r="T4" s="196"/>
      <c r="U4" s="1328"/>
      <c r="V4" s="196"/>
      <c r="W4" s="196"/>
      <c r="X4" s="1329"/>
      <c r="Y4" s="3"/>
      <c r="Z4" s="3"/>
      <c r="AA4" s="1330"/>
      <c r="AB4" s="1331"/>
      <c r="AC4" s="1332"/>
      <c r="AD4" s="1332"/>
      <c r="AE4" s="1332"/>
      <c r="AF4" s="1332"/>
      <c r="AG4" s="2856" t="str">
        <f>_xlfn.IFS(PLANS!$F$3="JANUARY","J A N U A R Y   S T A T U S",PLANS!$F$3="FEBRUARY","F E B R U A R Y   S T A T U S",PLANS!$F$3="MARCH","M A R C H   S T A T U S",PLANS!$F$3="APRIL","A P R I L   S T A T U S",PLANS!$F$3="MAY","M A Y   S T A T U S",PLANS!$F$3="JUNE","J U N E   S T A T U S",PLANS!$F$3="JULY","J U L Y   S T A T U S",PLANS!$F$3="AUGUST","A U G U S T   S T A T U S",PLANS!$F$3="SEPTEMBER","S E P T E M B E R   S T A T U S",PLANS!$F$3="OCTOBER","O C T O B E R   S T A T U S",PLANS!$F$3="NOVEMBER","N O V E M B E R   S T A T U S",PLANS!$F$3="DECEMBER","D E C E M B E R   S T A T U S", TRUE, "M O N T H   S T A T U S")</f>
        <v>M O N T H   S T A T U S</v>
      </c>
      <c r="AH4" s="2856"/>
      <c r="AI4" s="2856"/>
      <c r="AJ4" s="2856"/>
      <c r="AK4" s="2856"/>
      <c r="AL4" s="2856"/>
      <c r="AM4" s="2856"/>
      <c r="AN4" s="2856"/>
      <c r="AO4" s="2856"/>
      <c r="AP4" s="2856"/>
      <c r="AQ4" s="2856"/>
      <c r="AR4" s="2856"/>
      <c r="AS4" s="2856"/>
      <c r="AT4" s="2856"/>
      <c r="AU4" s="2856"/>
      <c r="AV4" s="1332"/>
      <c r="AW4" s="1332"/>
      <c r="AX4" s="1332"/>
      <c r="AY4" s="1332"/>
      <c r="AZ4" s="1331"/>
      <c r="BA4" s="1333"/>
      <c r="BB4" s="3"/>
      <c r="BC4" s="3"/>
      <c r="BD4" s="1327"/>
      <c r="BE4" s="1327"/>
      <c r="BF4" s="1327"/>
      <c r="BG4" s="1327"/>
      <c r="BH4" s="1327"/>
      <c r="BI4" s="1327"/>
      <c r="BJ4" s="1328"/>
      <c r="BK4" s="196"/>
      <c r="BL4" s="196"/>
      <c r="BM4" s="3"/>
      <c r="BN4" s="3"/>
      <c r="BO4" s="3"/>
      <c r="BP4" s="3"/>
      <c r="BQ4" s="3"/>
      <c r="BR4" s="3"/>
      <c r="BS4" s="3"/>
      <c r="BT4" s="3"/>
      <c r="BU4" s="3"/>
      <c r="BV4" s="3"/>
      <c r="BW4" s="3"/>
      <c r="BX4" s="3"/>
      <c r="BY4" s="3"/>
      <c r="BZ4" s="1318"/>
      <c r="CA4" s="1319"/>
    </row>
    <row r="5" spans="1:79" ht="17.100000000000001" customHeight="1" thickTop="1" x14ac:dyDescent="0.3">
      <c r="A5" s="3"/>
      <c r="B5" s="1318"/>
      <c r="C5" s="3"/>
      <c r="D5" s="3"/>
      <c r="E5" s="1334"/>
      <c r="F5" s="1335"/>
      <c r="G5" s="1335"/>
      <c r="H5" s="1335"/>
      <c r="I5" s="1335"/>
      <c r="J5" s="1335"/>
      <c r="K5" s="1335"/>
      <c r="L5" s="1335"/>
      <c r="M5" s="1335"/>
      <c r="N5" s="1335"/>
      <c r="O5" s="1335"/>
      <c r="P5" s="1335"/>
      <c r="Q5" s="1335"/>
      <c r="R5" s="1335"/>
      <c r="S5" s="1335"/>
      <c r="T5" s="1335"/>
      <c r="U5" s="1335"/>
      <c r="V5" s="1335"/>
      <c r="W5" s="1335"/>
      <c r="X5" s="1336"/>
      <c r="Y5" s="3"/>
      <c r="Z5" s="3"/>
      <c r="AA5" s="1330"/>
      <c r="AB5" s="1331"/>
      <c r="AC5" s="1332"/>
      <c r="AD5" s="1332"/>
      <c r="AE5" s="1332"/>
      <c r="AF5" s="1332"/>
      <c r="AG5" s="1332"/>
      <c r="AH5" s="1332"/>
      <c r="AI5" s="1332"/>
      <c r="AJ5" s="1332"/>
      <c r="AK5" s="1332"/>
      <c r="AL5" s="1332"/>
      <c r="AM5" s="1332"/>
      <c r="AN5" s="1332"/>
      <c r="AO5" s="1332"/>
      <c r="AP5" s="1332"/>
      <c r="AQ5" s="1332"/>
      <c r="AR5" s="1332"/>
      <c r="AS5" s="1332"/>
      <c r="AT5" s="1332"/>
      <c r="AU5" s="1332"/>
      <c r="AV5" s="1332"/>
      <c r="AW5" s="1332"/>
      <c r="AX5" s="1332"/>
      <c r="AY5" s="1332"/>
      <c r="AZ5" s="1331"/>
      <c r="BA5" s="1333"/>
      <c r="BB5" s="3"/>
      <c r="BC5" s="3"/>
      <c r="BD5" s="1334"/>
      <c r="BE5" s="1335"/>
      <c r="BF5" s="1335"/>
      <c r="BG5" s="1335"/>
      <c r="BH5" s="1335"/>
      <c r="BI5" s="1335"/>
      <c r="BJ5" s="1335"/>
      <c r="BK5" s="1335"/>
      <c r="BL5" s="1335"/>
      <c r="BM5" s="1335"/>
      <c r="BN5" s="1335"/>
      <c r="BO5" s="1335"/>
      <c r="BP5" s="1335"/>
      <c r="BQ5" s="1335"/>
      <c r="BR5" s="1335"/>
      <c r="BS5" s="1335"/>
      <c r="BT5" s="1335"/>
      <c r="BU5" s="1335"/>
      <c r="BV5" s="1335"/>
      <c r="BW5" s="1336"/>
      <c r="BX5" s="3"/>
      <c r="BY5" s="3"/>
      <c r="BZ5" s="1318"/>
      <c r="CA5" s="1319"/>
    </row>
    <row r="6" spans="1:79" ht="17.100000000000001" customHeight="1" x14ac:dyDescent="0.3">
      <c r="A6" s="3"/>
      <c r="B6" s="1318"/>
      <c r="C6" s="3"/>
      <c r="D6" s="3"/>
      <c r="E6" s="1337"/>
      <c r="F6" s="1338"/>
      <c r="G6" s="2857" t="s">
        <v>210</v>
      </c>
      <c r="H6" s="2857"/>
      <c r="I6" s="2857"/>
      <c r="J6" s="2857"/>
      <c r="K6" s="2857"/>
      <c r="L6" s="2857"/>
      <c r="M6" s="2857"/>
      <c r="N6" s="2857"/>
      <c r="O6" s="2857"/>
      <c r="P6" s="2857"/>
      <c r="Q6" s="2857"/>
      <c r="R6" s="2857"/>
      <c r="S6" s="2857"/>
      <c r="T6" s="2857"/>
      <c r="U6" s="2857"/>
      <c r="V6" s="2857"/>
      <c r="W6" s="1338"/>
      <c r="X6" s="1340"/>
      <c r="Y6" s="3"/>
      <c r="Z6" s="3"/>
      <c r="AA6" s="1330"/>
      <c r="AB6" s="1331"/>
      <c r="AC6" s="1331"/>
      <c r="AD6" s="1331"/>
      <c r="AE6" s="1331"/>
      <c r="AF6" s="1341"/>
      <c r="AG6" s="1331"/>
      <c r="AH6" s="2881" t="str">
        <f>_xlfn.IFS(AN18&gt;=32,"Õ",AN18&gt;=24,"Ö",AN18&gt;=16,"Ø",AN18&gt;=10,"Û",AN18&gt;=5,"Ú",TRUE,"Ü")</f>
        <v>Ü</v>
      </c>
      <c r="AI6" s="2881"/>
      <c r="AJ6" s="2881"/>
      <c r="AK6" s="2881"/>
      <c r="AL6" s="2881"/>
      <c r="AM6" s="2881"/>
      <c r="AN6" s="2881"/>
      <c r="AO6" s="2881"/>
      <c r="AP6" s="2881"/>
      <c r="AQ6" s="2881"/>
      <c r="AR6" s="2881"/>
      <c r="AS6" s="2881"/>
      <c r="AT6" s="2881"/>
      <c r="AU6" s="1331"/>
      <c r="AV6" s="1342"/>
      <c r="AW6" s="1343"/>
      <c r="AX6" s="1331"/>
      <c r="AY6" s="1331"/>
      <c r="AZ6" s="1331"/>
      <c r="BA6" s="1333"/>
      <c r="BB6" s="3"/>
      <c r="BC6" s="3"/>
      <c r="BD6" s="1337"/>
      <c r="BE6" s="1344"/>
      <c r="BF6" s="2857" t="s">
        <v>212</v>
      </c>
      <c r="BG6" s="2857"/>
      <c r="BH6" s="2857"/>
      <c r="BI6" s="2857"/>
      <c r="BJ6" s="2857"/>
      <c r="BK6" s="2857"/>
      <c r="BL6" s="2857"/>
      <c r="BM6" s="2857"/>
      <c r="BN6" s="2857"/>
      <c r="BO6" s="2857"/>
      <c r="BP6" s="2857"/>
      <c r="BQ6" s="2857"/>
      <c r="BR6" s="2857"/>
      <c r="BS6" s="2857"/>
      <c r="BT6" s="2857"/>
      <c r="BU6" s="2857"/>
      <c r="BV6" s="1344"/>
      <c r="BW6" s="1340"/>
      <c r="BX6" s="3"/>
      <c r="BY6" s="3"/>
      <c r="BZ6" s="1318"/>
      <c r="CA6" s="1319"/>
    </row>
    <row r="7" spans="1:79" ht="17.100000000000001" customHeight="1" x14ac:dyDescent="0.3">
      <c r="A7" s="3"/>
      <c r="B7" s="1318"/>
      <c r="C7" s="3"/>
      <c r="D7" s="3"/>
      <c r="E7" s="1345"/>
      <c r="F7" s="1346"/>
      <c r="G7" s="1346"/>
      <c r="H7" s="1346"/>
      <c r="I7" s="1346"/>
      <c r="J7" s="1346"/>
      <c r="K7" s="1346"/>
      <c r="L7" s="1346"/>
      <c r="M7" s="1346"/>
      <c r="N7" s="1347"/>
      <c r="O7" s="1347"/>
      <c r="P7" s="1346"/>
      <c r="Q7" s="1346"/>
      <c r="R7" s="1346"/>
      <c r="S7" s="1346"/>
      <c r="T7" s="1346"/>
      <c r="U7" s="1346"/>
      <c r="V7" s="1346"/>
      <c r="W7" s="1346"/>
      <c r="X7" s="1348"/>
      <c r="Y7" s="3"/>
      <c r="Z7" s="3"/>
      <c r="AA7" s="1330"/>
      <c r="AB7" s="1331"/>
      <c r="AC7" s="1303">
        <v>0</v>
      </c>
      <c r="AD7" s="2889" t="s">
        <v>563</v>
      </c>
      <c r="AE7" s="2890"/>
      <c r="AF7" s="2890"/>
      <c r="AG7" s="2890"/>
      <c r="AH7" s="2881"/>
      <c r="AI7" s="2881"/>
      <c r="AJ7" s="2881"/>
      <c r="AK7" s="2881"/>
      <c r="AL7" s="2881"/>
      <c r="AM7" s="2881"/>
      <c r="AN7" s="2881"/>
      <c r="AO7" s="2881"/>
      <c r="AP7" s="2881"/>
      <c r="AQ7" s="2881"/>
      <c r="AR7" s="2881"/>
      <c r="AS7" s="2881"/>
      <c r="AT7" s="2881"/>
      <c r="AU7" s="2891" t="s">
        <v>211</v>
      </c>
      <c r="AV7" s="2891"/>
      <c r="AW7" s="2891"/>
      <c r="AX7" s="2892"/>
      <c r="AY7" s="1303">
        <v>0</v>
      </c>
      <c r="AZ7" s="1331"/>
      <c r="BA7" s="1333"/>
      <c r="BB7" s="3"/>
      <c r="BC7" s="3"/>
      <c r="BD7" s="1337"/>
      <c r="BE7" s="1338"/>
      <c r="BF7" s="1338"/>
      <c r="BG7" s="1338"/>
      <c r="BH7" s="1338"/>
      <c r="BI7" s="1338"/>
      <c r="BJ7" s="1338"/>
      <c r="BK7" s="1338"/>
      <c r="BL7" s="1338"/>
      <c r="BM7" s="1339"/>
      <c r="BN7" s="1338"/>
      <c r="BO7" s="1338"/>
      <c r="BP7" s="1338"/>
      <c r="BQ7" s="1338"/>
      <c r="BR7" s="1338"/>
      <c r="BS7" s="1338"/>
      <c r="BT7" s="1338"/>
      <c r="BU7" s="1338"/>
      <c r="BV7" s="1344"/>
      <c r="BW7" s="1348"/>
      <c r="BX7" s="3"/>
      <c r="BY7" s="3"/>
      <c r="BZ7" s="1318"/>
      <c r="CA7" s="1319"/>
    </row>
    <row r="8" spans="1:79" ht="17.100000000000001" customHeight="1" x14ac:dyDescent="0.3">
      <c r="A8" s="3"/>
      <c r="B8" s="1318"/>
      <c r="C8" s="3"/>
      <c r="D8" s="3"/>
      <c r="E8" s="1345"/>
      <c r="F8" s="1344"/>
      <c r="G8" s="2858" t="s">
        <v>1301</v>
      </c>
      <c r="H8" s="2858"/>
      <c r="I8" s="2858"/>
      <c r="J8" s="2858"/>
      <c r="K8" s="2858"/>
      <c r="L8" s="2858"/>
      <c r="M8" s="2858"/>
      <c r="N8" s="2858"/>
      <c r="O8" s="2858"/>
      <c r="P8" s="2858"/>
      <c r="Q8" s="2858"/>
      <c r="R8" s="2858"/>
      <c r="S8" s="2858"/>
      <c r="T8" s="2858"/>
      <c r="U8" s="2858"/>
      <c r="V8" s="2858"/>
      <c r="W8" s="1344"/>
      <c r="X8" s="1348"/>
      <c r="Y8" s="3"/>
      <c r="Z8" s="3"/>
      <c r="AA8" s="1330"/>
      <c r="AB8" s="1331"/>
      <c r="AC8" s="1331"/>
      <c r="AD8" s="1350"/>
      <c r="AE8" s="1350"/>
      <c r="AF8" s="1341"/>
      <c r="AG8" s="1331"/>
      <c r="AH8" s="2881"/>
      <c r="AI8" s="2881"/>
      <c r="AJ8" s="2881"/>
      <c r="AK8" s="2881"/>
      <c r="AL8" s="2881"/>
      <c r="AM8" s="2881"/>
      <c r="AN8" s="2881"/>
      <c r="AO8" s="2881"/>
      <c r="AP8" s="2881"/>
      <c r="AQ8" s="2881"/>
      <c r="AR8" s="2881"/>
      <c r="AS8" s="2881"/>
      <c r="AT8" s="2881"/>
      <c r="AU8" s="1331"/>
      <c r="AV8" s="1331"/>
      <c r="AW8" s="1341"/>
      <c r="AX8" s="1351"/>
      <c r="AY8" s="1352"/>
      <c r="AZ8" s="1331"/>
      <c r="BA8" s="1333"/>
      <c r="BB8" s="3"/>
      <c r="BC8" s="3"/>
      <c r="BD8" s="1345"/>
      <c r="BE8" s="1346"/>
      <c r="BF8" s="2858" t="s">
        <v>1304</v>
      </c>
      <c r="BG8" s="2858"/>
      <c r="BH8" s="2858"/>
      <c r="BI8" s="2858"/>
      <c r="BJ8" s="2858"/>
      <c r="BK8" s="2858"/>
      <c r="BL8" s="2858"/>
      <c r="BM8" s="2858"/>
      <c r="BN8" s="2858"/>
      <c r="BO8" s="2858"/>
      <c r="BP8" s="2858"/>
      <c r="BQ8" s="2858"/>
      <c r="BR8" s="2858"/>
      <c r="BS8" s="2858"/>
      <c r="BT8" s="2858"/>
      <c r="BU8" s="2858"/>
      <c r="BV8" s="1344"/>
      <c r="BW8" s="1348"/>
      <c r="BX8" s="3"/>
      <c r="BY8" s="3"/>
      <c r="BZ8" s="1318"/>
      <c r="CA8" s="1319"/>
    </row>
    <row r="9" spans="1:79" ht="17.100000000000001" customHeight="1" x14ac:dyDescent="0.2">
      <c r="A9" s="3"/>
      <c r="B9" s="1318"/>
      <c r="C9" s="3"/>
      <c r="D9" s="3"/>
      <c r="E9" s="1345"/>
      <c r="F9" s="1344"/>
      <c r="G9" s="2859" t="s">
        <v>1302</v>
      </c>
      <c r="H9" s="2859"/>
      <c r="I9" s="2859"/>
      <c r="J9" s="2859"/>
      <c r="K9" s="2859"/>
      <c r="L9" s="2859"/>
      <c r="M9" s="2859"/>
      <c r="N9" s="2859"/>
      <c r="O9" s="2859"/>
      <c r="P9" s="2859"/>
      <c r="Q9" s="2859"/>
      <c r="R9" s="2859"/>
      <c r="S9" s="2859"/>
      <c r="T9" s="2859"/>
      <c r="U9" s="2859"/>
      <c r="V9" s="2859"/>
      <c r="W9" s="1344"/>
      <c r="X9" s="1354"/>
      <c r="Y9" s="3"/>
      <c r="Z9" s="3"/>
      <c r="AA9" s="1330"/>
      <c r="AB9" s="1331"/>
      <c r="AC9" s="1331"/>
      <c r="AD9" s="1350"/>
      <c r="AE9" s="1350"/>
      <c r="AF9" s="1341"/>
      <c r="AG9" s="1331"/>
      <c r="AH9" s="2881"/>
      <c r="AI9" s="2881"/>
      <c r="AJ9" s="2881"/>
      <c r="AK9" s="2881"/>
      <c r="AL9" s="2881"/>
      <c r="AM9" s="2881"/>
      <c r="AN9" s="2881"/>
      <c r="AO9" s="2881"/>
      <c r="AP9" s="2881"/>
      <c r="AQ9" s="2881"/>
      <c r="AR9" s="2881"/>
      <c r="AS9" s="2881"/>
      <c r="AT9" s="2881"/>
      <c r="AU9" s="1331"/>
      <c r="AV9" s="1331"/>
      <c r="AW9" s="1341"/>
      <c r="AX9" s="1351"/>
      <c r="AY9" s="1352"/>
      <c r="AZ9" s="1331"/>
      <c r="BA9" s="1333"/>
      <c r="BB9" s="3"/>
      <c r="BC9" s="3"/>
      <c r="BD9" s="1345"/>
      <c r="BE9" s="1344"/>
      <c r="BF9" s="2859" t="s">
        <v>1303</v>
      </c>
      <c r="BG9" s="2859"/>
      <c r="BH9" s="2859"/>
      <c r="BI9" s="2859"/>
      <c r="BJ9" s="2859"/>
      <c r="BK9" s="2859"/>
      <c r="BL9" s="2859"/>
      <c r="BM9" s="2859"/>
      <c r="BN9" s="2859"/>
      <c r="BO9" s="2859"/>
      <c r="BP9" s="2859"/>
      <c r="BQ9" s="2859"/>
      <c r="BR9" s="2859"/>
      <c r="BS9" s="2859"/>
      <c r="BT9" s="2859"/>
      <c r="BU9" s="2859"/>
      <c r="BV9" s="1344"/>
      <c r="BW9" s="1354"/>
      <c r="BX9" s="3"/>
      <c r="BY9" s="3"/>
      <c r="BZ9" s="1318"/>
      <c r="CA9" s="1319"/>
    </row>
    <row r="10" spans="1:79" ht="17.100000000000001" customHeight="1" thickBot="1" x14ac:dyDescent="0.25">
      <c r="A10" s="3"/>
      <c r="B10" s="1318"/>
      <c r="C10" s="3"/>
      <c r="D10" s="3"/>
      <c r="E10" s="1345"/>
      <c r="F10" s="1344"/>
      <c r="G10" s="1344"/>
      <c r="H10" s="1344"/>
      <c r="I10" s="1344"/>
      <c r="J10" s="1344"/>
      <c r="K10" s="1344"/>
      <c r="L10" s="1344"/>
      <c r="M10" s="1344"/>
      <c r="N10" s="1344"/>
      <c r="O10" s="1344"/>
      <c r="P10" s="1344"/>
      <c r="Q10" s="1344"/>
      <c r="R10" s="1344"/>
      <c r="S10" s="1344"/>
      <c r="T10" s="1344"/>
      <c r="U10" s="1344"/>
      <c r="V10" s="1344"/>
      <c r="W10" s="1344"/>
      <c r="X10" s="1354"/>
      <c r="Y10" s="3"/>
      <c r="Z10" s="3"/>
      <c r="AA10" s="1330"/>
      <c r="AB10" s="1331"/>
      <c r="AC10" s="1303">
        <v>0</v>
      </c>
      <c r="AD10" s="2889" t="s">
        <v>801</v>
      </c>
      <c r="AE10" s="2890"/>
      <c r="AF10" s="2890"/>
      <c r="AG10" s="2890"/>
      <c r="AH10" s="2881"/>
      <c r="AI10" s="2881"/>
      <c r="AJ10" s="2881"/>
      <c r="AK10" s="2881"/>
      <c r="AL10" s="2881"/>
      <c r="AM10" s="2881"/>
      <c r="AN10" s="2881"/>
      <c r="AO10" s="2881"/>
      <c r="AP10" s="2881"/>
      <c r="AQ10" s="2881"/>
      <c r="AR10" s="2881"/>
      <c r="AS10" s="2881"/>
      <c r="AT10" s="2881"/>
      <c r="AU10" s="2891" t="s">
        <v>215</v>
      </c>
      <c r="AV10" s="2891"/>
      <c r="AW10" s="2891"/>
      <c r="AX10" s="2892"/>
      <c r="AY10" s="1303">
        <v>0</v>
      </c>
      <c r="AZ10" s="1331"/>
      <c r="BA10" s="1333"/>
      <c r="BB10" s="3"/>
      <c r="BC10" s="3"/>
      <c r="BD10" s="1345"/>
      <c r="BE10" s="1344"/>
      <c r="BF10" s="1344"/>
      <c r="BG10" s="1344"/>
      <c r="BH10" s="1344"/>
      <c r="BI10" s="1344"/>
      <c r="BJ10" s="1344"/>
      <c r="BK10" s="1344"/>
      <c r="BL10" s="1344"/>
      <c r="BM10" s="1353"/>
      <c r="BN10" s="1344"/>
      <c r="BO10" s="1344"/>
      <c r="BP10" s="1344"/>
      <c r="BQ10" s="1344"/>
      <c r="BR10" s="1344"/>
      <c r="BS10" s="1344"/>
      <c r="BT10" s="1344"/>
      <c r="BU10" s="1344"/>
      <c r="BV10" s="1344"/>
      <c r="BW10" s="1354"/>
      <c r="BX10" s="3"/>
      <c r="BY10" s="3"/>
      <c r="BZ10" s="1318"/>
      <c r="CA10" s="1319"/>
    </row>
    <row r="11" spans="1:79" ht="17.100000000000001" customHeight="1" thickTop="1" x14ac:dyDescent="0.25">
      <c r="A11" s="3"/>
      <c r="B11" s="1318"/>
      <c r="C11" s="3"/>
      <c r="D11" s="3"/>
      <c r="E11" s="1345"/>
      <c r="F11" s="1344"/>
      <c r="G11" s="1355"/>
      <c r="H11" s="1356"/>
      <c r="I11" s="1356"/>
      <c r="J11" s="1356"/>
      <c r="K11" s="1356"/>
      <c r="L11" s="1356"/>
      <c r="M11" s="1356"/>
      <c r="N11" s="1356"/>
      <c r="O11" s="1356"/>
      <c r="P11" s="1356"/>
      <c r="Q11" s="1356"/>
      <c r="R11" s="1356"/>
      <c r="S11" s="1356"/>
      <c r="T11" s="1356"/>
      <c r="U11" s="1356"/>
      <c r="V11" s="1357"/>
      <c r="W11" s="1344"/>
      <c r="X11" s="1354"/>
      <c r="Y11" s="3"/>
      <c r="Z11" s="3"/>
      <c r="AA11" s="1330"/>
      <c r="AB11" s="1331"/>
      <c r="AC11" s="1331"/>
      <c r="AD11" s="1331"/>
      <c r="AE11" s="1331"/>
      <c r="AF11" s="1341"/>
      <c r="AG11" s="1331"/>
      <c r="AH11" s="2881"/>
      <c r="AI11" s="2881"/>
      <c r="AJ11" s="2881"/>
      <c r="AK11" s="2881"/>
      <c r="AL11" s="2881"/>
      <c r="AM11" s="2881"/>
      <c r="AN11" s="2881"/>
      <c r="AO11" s="2881"/>
      <c r="AP11" s="2881"/>
      <c r="AQ11" s="2881"/>
      <c r="AR11" s="2881"/>
      <c r="AS11" s="2881"/>
      <c r="AT11" s="2881"/>
      <c r="AU11" s="1331"/>
      <c r="AV11" s="1331"/>
      <c r="AW11" s="1341"/>
      <c r="AX11" s="1351"/>
      <c r="AY11" s="1352"/>
      <c r="AZ11" s="1331"/>
      <c r="BA11" s="1333"/>
      <c r="BB11" s="3"/>
      <c r="BC11" s="3"/>
      <c r="BD11" s="1345"/>
      <c r="BE11" s="1344"/>
      <c r="BF11" s="1358"/>
      <c r="BG11" s="1359"/>
      <c r="BH11" s="1359"/>
      <c r="BI11" s="1359"/>
      <c r="BJ11" s="1359"/>
      <c r="BK11" s="1359"/>
      <c r="BL11" s="1359"/>
      <c r="BM11" s="1359"/>
      <c r="BN11" s="1359"/>
      <c r="BO11" s="1359"/>
      <c r="BP11" s="1359"/>
      <c r="BQ11" s="1359"/>
      <c r="BR11" s="1359"/>
      <c r="BS11" s="1359"/>
      <c r="BT11" s="1359"/>
      <c r="BU11" s="1360"/>
      <c r="BV11" s="1344"/>
      <c r="BW11" s="1354"/>
      <c r="BX11" s="3"/>
      <c r="BY11" s="3"/>
      <c r="BZ11" s="1318"/>
      <c r="CA11" s="1319"/>
    </row>
    <row r="12" spans="1:79" ht="17.100000000000001" customHeight="1" x14ac:dyDescent="0.2">
      <c r="A12" s="3"/>
      <c r="B12" s="1318"/>
      <c r="C12" s="3"/>
      <c r="D12" s="3"/>
      <c r="E12" s="1345"/>
      <c r="F12" s="1344"/>
      <c r="G12" s="1361"/>
      <c r="H12" s="2862"/>
      <c r="I12" s="2862"/>
      <c r="J12" s="2862"/>
      <c r="K12" s="2862"/>
      <c r="L12" s="2862"/>
      <c r="M12" s="2862"/>
      <c r="N12" s="2862"/>
      <c r="O12" s="2862"/>
      <c r="P12" s="2862"/>
      <c r="Q12" s="2862"/>
      <c r="R12" s="2862"/>
      <c r="S12" s="2862"/>
      <c r="T12" s="2862"/>
      <c r="U12" s="2862"/>
      <c r="V12" s="1362"/>
      <c r="W12" s="1344"/>
      <c r="X12" s="1354"/>
      <c r="Y12" s="3"/>
      <c r="Z12" s="3"/>
      <c r="AA12" s="1330"/>
      <c r="AB12" s="1331"/>
      <c r="AC12" s="1331"/>
      <c r="AD12" s="1350"/>
      <c r="AE12" s="1350"/>
      <c r="AF12" s="1341"/>
      <c r="AG12" s="1331"/>
      <c r="AH12" s="2882" t="str">
        <f>_xlfn.IFS(SUM(AC7,AC10,AC13,AC16)&gt;=16,"P",SUM(AC7,AC10,AC13,AC16)&gt;=11,"I",SUM(AC7,AC10,AC13,AC16)&gt;=6,"A",TRUE,"t")
&amp;_xlfn.IFS(AVERAGE(AC7,AC10,AC13,AC16,AY7,AY10,AY13,AY16)&gt;=4.5,"Q",AVERAGE(AC7,AC10,AC13,AC16,AY7,AY10,AY13,AY16)&gt;=3,"S",AVERAGE(AC7,AC10,AC13,AC16,AY7,AY10,AY13,AY16)&gt;=1.5,"K",TRUE,"R")
&amp;_xlfn.IFS(SUM(AY7,AY10,AY13,AY16)&gt;=16,"M",SUM(AY7,AY10,AY13,AY16)&gt;=11,"G",SUM(AY7,AY10,AY13,AY16)&gt;=6,"F",TRUE,"C")</f>
        <v>tRC</v>
      </c>
      <c r="AI12" s="2882"/>
      <c r="AJ12" s="2882"/>
      <c r="AK12" s="2882"/>
      <c r="AL12" s="2882"/>
      <c r="AM12" s="2882"/>
      <c r="AN12" s="2882"/>
      <c r="AO12" s="2882"/>
      <c r="AP12" s="2882"/>
      <c r="AQ12" s="2882"/>
      <c r="AR12" s="2882"/>
      <c r="AS12" s="2882"/>
      <c r="AT12" s="2882"/>
      <c r="AU12" s="1331"/>
      <c r="AV12" s="1331"/>
      <c r="AW12" s="1341"/>
      <c r="AX12" s="1351"/>
      <c r="AY12" s="1352"/>
      <c r="AZ12" s="1331"/>
      <c r="BA12" s="1333"/>
      <c r="BB12" s="3"/>
      <c r="BC12" s="3"/>
      <c r="BD12" s="1345"/>
      <c r="BE12" s="1344"/>
      <c r="BF12" s="1363"/>
      <c r="BG12" s="2862"/>
      <c r="BH12" s="2862"/>
      <c r="BI12" s="2862"/>
      <c r="BJ12" s="2862"/>
      <c r="BK12" s="2862"/>
      <c r="BL12" s="2862"/>
      <c r="BM12" s="2862"/>
      <c r="BN12" s="2862"/>
      <c r="BO12" s="2862"/>
      <c r="BP12" s="2862"/>
      <c r="BQ12" s="2862"/>
      <c r="BR12" s="2862"/>
      <c r="BS12" s="2862"/>
      <c r="BT12" s="2862"/>
      <c r="BU12" s="1364"/>
      <c r="BV12" s="1344"/>
      <c r="BW12" s="1354"/>
      <c r="BX12" s="3"/>
      <c r="BY12" s="3"/>
      <c r="BZ12" s="1318"/>
      <c r="CA12" s="1319"/>
    </row>
    <row r="13" spans="1:79" ht="17.100000000000001" customHeight="1" x14ac:dyDescent="0.25">
      <c r="A13" s="3"/>
      <c r="B13" s="1365"/>
      <c r="C13" s="3"/>
      <c r="D13" s="3"/>
      <c r="E13" s="1345"/>
      <c r="F13" s="1344"/>
      <c r="G13" s="1361"/>
      <c r="H13" s="2855"/>
      <c r="I13" s="2855"/>
      <c r="J13" s="2855"/>
      <c r="K13" s="2855"/>
      <c r="L13" s="2855"/>
      <c r="M13" s="2855"/>
      <c r="N13" s="2855"/>
      <c r="O13" s="2855"/>
      <c r="P13" s="2855"/>
      <c r="Q13" s="2855"/>
      <c r="R13" s="2855"/>
      <c r="S13" s="2855"/>
      <c r="T13" s="2855"/>
      <c r="U13" s="2855"/>
      <c r="V13" s="1366"/>
      <c r="W13" s="1344"/>
      <c r="X13" s="1354"/>
      <c r="Y13" s="3"/>
      <c r="Z13" s="3"/>
      <c r="AA13" s="1330"/>
      <c r="AB13" s="1331"/>
      <c r="AC13" s="1303">
        <v>0</v>
      </c>
      <c r="AD13" s="2889" t="s">
        <v>564</v>
      </c>
      <c r="AE13" s="2890"/>
      <c r="AF13" s="2890"/>
      <c r="AG13" s="2890"/>
      <c r="AH13" s="2882"/>
      <c r="AI13" s="2882"/>
      <c r="AJ13" s="2882"/>
      <c r="AK13" s="2882"/>
      <c r="AL13" s="2882"/>
      <c r="AM13" s="2882"/>
      <c r="AN13" s="2882"/>
      <c r="AO13" s="2882"/>
      <c r="AP13" s="2882"/>
      <c r="AQ13" s="2882"/>
      <c r="AR13" s="2882"/>
      <c r="AS13" s="2882"/>
      <c r="AT13" s="2882"/>
      <c r="AU13" s="2891" t="s">
        <v>565</v>
      </c>
      <c r="AV13" s="2891"/>
      <c r="AW13" s="2891"/>
      <c r="AX13" s="2892"/>
      <c r="AY13" s="1303">
        <v>0</v>
      </c>
      <c r="AZ13" s="1331"/>
      <c r="BA13" s="1333"/>
      <c r="BB13" s="3"/>
      <c r="BC13" s="3"/>
      <c r="BD13" s="1345"/>
      <c r="BE13" s="1344"/>
      <c r="BF13" s="1363"/>
      <c r="BG13" s="2855"/>
      <c r="BH13" s="2855"/>
      <c r="BI13" s="2855"/>
      <c r="BJ13" s="2855"/>
      <c r="BK13" s="2855"/>
      <c r="BL13" s="2855"/>
      <c r="BM13" s="2855"/>
      <c r="BN13" s="2855"/>
      <c r="BO13" s="2855"/>
      <c r="BP13" s="2855"/>
      <c r="BQ13" s="2855"/>
      <c r="BR13" s="2855"/>
      <c r="BS13" s="2855"/>
      <c r="BT13" s="2855"/>
      <c r="BU13" s="1367"/>
      <c r="BV13" s="1344"/>
      <c r="BW13" s="1354"/>
      <c r="BX13" s="3"/>
      <c r="BY13" s="3"/>
      <c r="BZ13" s="1318"/>
      <c r="CA13" s="1319"/>
    </row>
    <row r="14" spans="1:79" ht="17.100000000000001" customHeight="1" thickBot="1" x14ac:dyDescent="0.25">
      <c r="A14" s="3"/>
      <c r="B14" s="1365"/>
      <c r="C14" s="3"/>
      <c r="D14" s="3"/>
      <c r="E14" s="1345"/>
      <c r="F14" s="1344"/>
      <c r="G14" s="1368"/>
      <c r="H14" s="2861"/>
      <c r="I14" s="2861"/>
      <c r="J14" s="2861"/>
      <c r="K14" s="2861"/>
      <c r="L14" s="2861"/>
      <c r="M14" s="2861"/>
      <c r="N14" s="2861"/>
      <c r="O14" s="2861"/>
      <c r="P14" s="2861"/>
      <c r="Q14" s="2861"/>
      <c r="R14" s="2861"/>
      <c r="S14" s="2861"/>
      <c r="T14" s="2861"/>
      <c r="U14" s="2861"/>
      <c r="V14" s="1369"/>
      <c r="W14" s="1344"/>
      <c r="X14" s="1354"/>
      <c r="Y14" s="3"/>
      <c r="Z14" s="3"/>
      <c r="AA14" s="1330"/>
      <c r="AB14" s="1331"/>
      <c r="AC14" s="1331"/>
      <c r="AD14" s="1350"/>
      <c r="AE14" s="1350"/>
      <c r="AF14" s="1341"/>
      <c r="AG14" s="1331"/>
      <c r="AH14" s="2882"/>
      <c r="AI14" s="2882"/>
      <c r="AJ14" s="2882"/>
      <c r="AK14" s="2882"/>
      <c r="AL14" s="2882"/>
      <c r="AM14" s="2882"/>
      <c r="AN14" s="2882"/>
      <c r="AO14" s="2882"/>
      <c r="AP14" s="2882"/>
      <c r="AQ14" s="2882"/>
      <c r="AR14" s="2882"/>
      <c r="AS14" s="2882"/>
      <c r="AT14" s="2882"/>
      <c r="AU14" s="1331"/>
      <c r="AV14" s="1331"/>
      <c r="AW14" s="1341"/>
      <c r="AX14" s="1331"/>
      <c r="AY14" s="1331"/>
      <c r="AZ14" s="1331"/>
      <c r="BA14" s="1333"/>
      <c r="BB14" s="3"/>
      <c r="BC14" s="3"/>
      <c r="BD14" s="1345"/>
      <c r="BE14" s="1344"/>
      <c r="BF14" s="1370"/>
      <c r="BG14" s="2861"/>
      <c r="BH14" s="2861"/>
      <c r="BI14" s="2861"/>
      <c r="BJ14" s="2861"/>
      <c r="BK14" s="2861"/>
      <c r="BL14" s="2861"/>
      <c r="BM14" s="2861"/>
      <c r="BN14" s="2861"/>
      <c r="BO14" s="2861"/>
      <c r="BP14" s="2861"/>
      <c r="BQ14" s="2861"/>
      <c r="BR14" s="2861"/>
      <c r="BS14" s="2861"/>
      <c r="BT14" s="2861"/>
      <c r="BU14" s="1371"/>
      <c r="BV14" s="1344"/>
      <c r="BW14" s="1354"/>
      <c r="BX14" s="3"/>
      <c r="BY14" s="3"/>
      <c r="BZ14" s="1318"/>
      <c r="CA14" s="1319"/>
    </row>
    <row r="15" spans="1:79" ht="17.100000000000001" customHeight="1" thickTop="1" x14ac:dyDescent="0.2">
      <c r="A15" s="3"/>
      <c r="B15" s="1372"/>
      <c r="C15" s="3"/>
      <c r="D15" s="3"/>
      <c r="E15" s="1345"/>
      <c r="F15" s="1344"/>
      <c r="G15" s="1344"/>
      <c r="H15" s="1344"/>
      <c r="I15" s="1344"/>
      <c r="J15" s="1344"/>
      <c r="K15" s="1344"/>
      <c r="L15" s="1344"/>
      <c r="M15" s="1344"/>
      <c r="N15" s="1344"/>
      <c r="O15" s="1344"/>
      <c r="P15" s="1344"/>
      <c r="Q15" s="1344"/>
      <c r="R15" s="1344"/>
      <c r="S15" s="1344"/>
      <c r="T15" s="1344"/>
      <c r="U15" s="1344"/>
      <c r="V15" s="1344"/>
      <c r="W15" s="1344"/>
      <c r="X15" s="1354"/>
      <c r="Y15" s="3"/>
      <c r="Z15" s="3"/>
      <c r="AA15" s="1330"/>
      <c r="AB15" s="1331"/>
      <c r="AC15" s="1331"/>
      <c r="AD15" s="1331"/>
      <c r="AE15" s="1331"/>
      <c r="AF15" s="1341"/>
      <c r="AG15" s="1331"/>
      <c r="AH15" s="2882"/>
      <c r="AI15" s="2882"/>
      <c r="AJ15" s="2882"/>
      <c r="AK15" s="2882"/>
      <c r="AL15" s="2882"/>
      <c r="AM15" s="2882"/>
      <c r="AN15" s="2882"/>
      <c r="AO15" s="2882"/>
      <c r="AP15" s="2882"/>
      <c r="AQ15" s="2882"/>
      <c r="AR15" s="2882"/>
      <c r="AS15" s="2882"/>
      <c r="AT15" s="2882"/>
      <c r="AU15" s="1331"/>
      <c r="AV15" s="1331"/>
      <c r="AW15" s="1341"/>
      <c r="AX15" s="1351"/>
      <c r="AY15" s="1352"/>
      <c r="AZ15" s="1331"/>
      <c r="BA15" s="1333"/>
      <c r="BB15" s="3"/>
      <c r="BC15" s="3"/>
      <c r="BD15" s="1345"/>
      <c r="BE15" s="1344"/>
      <c r="BF15" s="1373"/>
      <c r="BG15" s="1373"/>
      <c r="BH15" s="1373"/>
      <c r="BI15" s="1373"/>
      <c r="BJ15" s="1373"/>
      <c r="BK15" s="1373"/>
      <c r="BL15" s="1373"/>
      <c r="BM15" s="1373"/>
      <c r="BN15" s="1373"/>
      <c r="BO15" s="1373"/>
      <c r="BP15" s="1373"/>
      <c r="BQ15" s="1373"/>
      <c r="BR15" s="1373"/>
      <c r="BS15" s="1373"/>
      <c r="BT15" s="1373"/>
      <c r="BU15" s="1373"/>
      <c r="BV15" s="1344"/>
      <c r="BW15" s="1354"/>
      <c r="BX15" s="3"/>
      <c r="BY15" s="1327"/>
      <c r="BZ15" s="1318"/>
      <c r="CA15" s="1327"/>
    </row>
    <row r="16" spans="1:79" ht="17.100000000000001" customHeight="1" thickBot="1" x14ac:dyDescent="0.25">
      <c r="A16" s="3"/>
      <c r="B16" s="1372"/>
      <c r="C16" s="3"/>
      <c r="D16" s="3"/>
      <c r="E16" s="1345"/>
      <c r="F16" s="1344"/>
      <c r="G16" s="1344"/>
      <c r="H16" s="1344"/>
      <c r="I16" s="1344"/>
      <c r="J16" s="1344"/>
      <c r="K16" s="1344"/>
      <c r="L16" s="1344"/>
      <c r="M16" s="1344"/>
      <c r="N16" s="1344"/>
      <c r="O16" s="1344"/>
      <c r="P16" s="1344"/>
      <c r="Q16" s="1344"/>
      <c r="R16" s="1344"/>
      <c r="S16" s="1344"/>
      <c r="T16" s="1344"/>
      <c r="U16" s="1344"/>
      <c r="V16" s="1344"/>
      <c r="W16" s="1344"/>
      <c r="X16" s="1354"/>
      <c r="Y16" s="3"/>
      <c r="Z16" s="3"/>
      <c r="AA16" s="1330"/>
      <c r="AB16" s="1331"/>
      <c r="AC16" s="1303">
        <v>0</v>
      </c>
      <c r="AD16" s="2889" t="s">
        <v>214</v>
      </c>
      <c r="AE16" s="2890"/>
      <c r="AF16" s="2890"/>
      <c r="AG16" s="2890"/>
      <c r="AH16" s="2882"/>
      <c r="AI16" s="2882"/>
      <c r="AJ16" s="2882"/>
      <c r="AK16" s="2882"/>
      <c r="AL16" s="2882"/>
      <c r="AM16" s="2882"/>
      <c r="AN16" s="2882"/>
      <c r="AO16" s="2882"/>
      <c r="AP16" s="2882"/>
      <c r="AQ16" s="2882"/>
      <c r="AR16" s="2882"/>
      <c r="AS16" s="2882"/>
      <c r="AT16" s="2882"/>
      <c r="AU16" s="2891" t="s">
        <v>213</v>
      </c>
      <c r="AV16" s="2891"/>
      <c r="AW16" s="2891"/>
      <c r="AX16" s="2892"/>
      <c r="AY16" s="1303">
        <v>0</v>
      </c>
      <c r="AZ16" s="1331"/>
      <c r="BA16" s="1333"/>
      <c r="BB16" s="3"/>
      <c r="BC16" s="3"/>
      <c r="BD16" s="1345"/>
      <c r="BE16" s="1344"/>
      <c r="BF16" s="1373"/>
      <c r="BG16" s="1373"/>
      <c r="BH16" s="1373"/>
      <c r="BI16" s="1373"/>
      <c r="BJ16" s="1373"/>
      <c r="BK16" s="1373"/>
      <c r="BL16" s="1373"/>
      <c r="BM16" s="1373"/>
      <c r="BN16" s="1373"/>
      <c r="BO16" s="1373"/>
      <c r="BP16" s="1373"/>
      <c r="BQ16" s="1373"/>
      <c r="BR16" s="1373"/>
      <c r="BS16" s="1373"/>
      <c r="BT16" s="1373"/>
      <c r="BU16" s="1373"/>
      <c r="BV16" s="1344"/>
      <c r="BW16" s="1354"/>
      <c r="BX16" s="3"/>
      <c r="BY16" s="1327"/>
      <c r="BZ16" s="1318"/>
      <c r="CA16" s="1327"/>
    </row>
    <row r="17" spans="1:81" ht="17.100000000000001" customHeight="1" thickTop="1" x14ac:dyDescent="0.25">
      <c r="A17" s="3"/>
      <c r="B17" s="1372"/>
      <c r="C17" s="3"/>
      <c r="D17" s="3"/>
      <c r="E17" s="1345"/>
      <c r="F17" s="1344"/>
      <c r="G17" s="1355"/>
      <c r="H17" s="1356"/>
      <c r="I17" s="1356"/>
      <c r="J17" s="1356"/>
      <c r="K17" s="1356"/>
      <c r="L17" s="1356"/>
      <c r="M17" s="1356"/>
      <c r="N17" s="1356"/>
      <c r="O17" s="1356"/>
      <c r="P17" s="1356"/>
      <c r="Q17" s="1356"/>
      <c r="R17" s="1356"/>
      <c r="S17" s="1356"/>
      <c r="T17" s="1356"/>
      <c r="U17" s="1356"/>
      <c r="V17" s="1357"/>
      <c r="W17" s="1344"/>
      <c r="X17" s="1354"/>
      <c r="Y17" s="3"/>
      <c r="Z17" s="3"/>
      <c r="AA17" s="1330"/>
      <c r="AB17" s="1331"/>
      <c r="AC17" s="1331"/>
      <c r="AD17" s="1350"/>
      <c r="AE17" s="1350"/>
      <c r="AF17" s="1341"/>
      <c r="AG17" s="1331"/>
      <c r="AH17" s="2882"/>
      <c r="AI17" s="2882"/>
      <c r="AJ17" s="2882"/>
      <c r="AK17" s="2882"/>
      <c r="AL17" s="2882"/>
      <c r="AM17" s="2882"/>
      <c r="AN17" s="2882"/>
      <c r="AO17" s="2882"/>
      <c r="AP17" s="2882"/>
      <c r="AQ17" s="2882"/>
      <c r="AR17" s="2882"/>
      <c r="AS17" s="2882"/>
      <c r="AT17" s="2882"/>
      <c r="AU17" s="1331"/>
      <c r="AV17" s="1331"/>
      <c r="AW17" s="1341"/>
      <c r="AX17" s="1351"/>
      <c r="AY17" s="1331"/>
      <c r="AZ17" s="1331"/>
      <c r="BA17" s="1333"/>
      <c r="BB17" s="3"/>
      <c r="BC17" s="3"/>
      <c r="BD17" s="1345"/>
      <c r="BE17" s="1344"/>
      <c r="BF17" s="1358"/>
      <c r="BG17" s="1359"/>
      <c r="BH17" s="1359"/>
      <c r="BI17" s="1359"/>
      <c r="BJ17" s="1359"/>
      <c r="BK17" s="1359"/>
      <c r="BL17" s="1359"/>
      <c r="BM17" s="1359"/>
      <c r="BN17" s="1359"/>
      <c r="BO17" s="1359"/>
      <c r="BP17" s="1359"/>
      <c r="BQ17" s="1359"/>
      <c r="BR17" s="1359"/>
      <c r="BS17" s="1359"/>
      <c r="BT17" s="1359"/>
      <c r="BU17" s="1360"/>
      <c r="BV17" s="1344"/>
      <c r="BW17" s="1354"/>
      <c r="BX17" s="3"/>
      <c r="BY17" s="1327"/>
      <c r="BZ17" s="1318"/>
      <c r="CA17" s="1319"/>
    </row>
    <row r="18" spans="1:81" ht="17.100000000000001" customHeight="1" x14ac:dyDescent="0.2">
      <c r="A18" s="3"/>
      <c r="B18" s="1372"/>
      <c r="C18" s="3"/>
      <c r="D18" s="3"/>
      <c r="E18" s="1345"/>
      <c r="F18" s="1344"/>
      <c r="G18" s="1361"/>
      <c r="H18" s="2862"/>
      <c r="I18" s="2862"/>
      <c r="J18" s="2862"/>
      <c r="K18" s="2862"/>
      <c r="L18" s="2862"/>
      <c r="M18" s="2862"/>
      <c r="N18" s="2862"/>
      <c r="O18" s="2862"/>
      <c r="P18" s="2862"/>
      <c r="Q18" s="2862"/>
      <c r="R18" s="2862"/>
      <c r="S18" s="2862"/>
      <c r="T18" s="2862"/>
      <c r="U18" s="2862"/>
      <c r="V18" s="1362"/>
      <c r="W18" s="1344"/>
      <c r="X18" s="1354"/>
      <c r="Y18" s="3"/>
      <c r="Z18" s="3"/>
      <c r="AA18" s="1330"/>
      <c r="AB18" s="1331"/>
      <c r="AC18" s="1331"/>
      <c r="AD18" s="1331"/>
      <c r="AE18" s="1331"/>
      <c r="AF18" s="1341"/>
      <c r="AG18" s="1331"/>
      <c r="AH18" s="1374"/>
      <c r="AI18" s="1374"/>
      <c r="AJ18" s="1374"/>
      <c r="AK18" s="1374"/>
      <c r="AL18" s="1374"/>
      <c r="AM18" s="1374"/>
      <c r="AN18" s="1375">
        <f>SUM(AC7,AC10,AC13,AC16,AY7,AY10,AY13,AY16)</f>
        <v>0</v>
      </c>
      <c r="AO18" s="1374"/>
      <c r="AP18" s="1374"/>
      <c r="AQ18" s="1374"/>
      <c r="AR18" s="1374"/>
      <c r="AS18" s="1374"/>
      <c r="AT18" s="1374"/>
      <c r="AU18" s="1331"/>
      <c r="AV18" s="1331"/>
      <c r="AW18" s="1341"/>
      <c r="AX18" s="1331"/>
      <c r="AY18" s="1331"/>
      <c r="AZ18" s="1331"/>
      <c r="BA18" s="1333"/>
      <c r="BB18" s="3"/>
      <c r="BC18" s="3"/>
      <c r="BD18" s="1345"/>
      <c r="BE18" s="1344"/>
      <c r="BF18" s="1363"/>
      <c r="BG18" s="2862"/>
      <c r="BH18" s="2862"/>
      <c r="BI18" s="2862"/>
      <c r="BJ18" s="2862"/>
      <c r="BK18" s="2862"/>
      <c r="BL18" s="2862"/>
      <c r="BM18" s="2862"/>
      <c r="BN18" s="2862"/>
      <c r="BO18" s="2862"/>
      <c r="BP18" s="2862"/>
      <c r="BQ18" s="2862"/>
      <c r="BR18" s="2862"/>
      <c r="BS18" s="2862"/>
      <c r="BT18" s="2862"/>
      <c r="BU18" s="1364"/>
      <c r="BV18" s="1344"/>
      <c r="BW18" s="1354"/>
      <c r="BX18" s="3"/>
      <c r="BY18" s="1327"/>
      <c r="BZ18" s="1318"/>
      <c r="CA18" s="1319"/>
    </row>
    <row r="19" spans="1:81" ht="17.100000000000001" customHeight="1" x14ac:dyDescent="0.25">
      <c r="A19" s="3"/>
      <c r="B19" s="1372"/>
      <c r="C19" s="3"/>
      <c r="D19" s="3"/>
      <c r="E19" s="1345"/>
      <c r="F19" s="1344"/>
      <c r="G19" s="1361"/>
      <c r="H19" s="2855"/>
      <c r="I19" s="2855"/>
      <c r="J19" s="2855"/>
      <c r="K19" s="2855"/>
      <c r="L19" s="2855"/>
      <c r="M19" s="2855"/>
      <c r="N19" s="2855"/>
      <c r="O19" s="2855"/>
      <c r="P19" s="2855"/>
      <c r="Q19" s="2855"/>
      <c r="R19" s="2855"/>
      <c r="S19" s="2855"/>
      <c r="T19" s="2855"/>
      <c r="U19" s="2855"/>
      <c r="V19" s="1366"/>
      <c r="W19" s="1344"/>
      <c r="X19" s="1354"/>
      <c r="Y19" s="3"/>
      <c r="Z19" s="3"/>
      <c r="AA19" s="1330"/>
      <c r="AB19" s="1331"/>
      <c r="AC19" s="1331"/>
      <c r="AD19" s="1331"/>
      <c r="AE19" s="1376"/>
      <c r="AF19" s="1377" t="s">
        <v>622</v>
      </c>
      <c r="AG19" s="1341"/>
      <c r="AH19" s="1378"/>
      <c r="AI19" s="1377" t="s">
        <v>621</v>
      </c>
      <c r="AJ19" s="1379"/>
      <c r="AK19" s="1378"/>
      <c r="AL19" s="1377" t="s">
        <v>566</v>
      </c>
      <c r="AM19" s="1379"/>
      <c r="AN19" s="1378"/>
      <c r="AO19" s="1377" t="s">
        <v>567</v>
      </c>
      <c r="AP19" s="1341"/>
      <c r="AQ19" s="1378"/>
      <c r="AR19" s="1377" t="s">
        <v>568</v>
      </c>
      <c r="AS19" s="1341"/>
      <c r="AT19" s="1378"/>
      <c r="AU19" s="1377" t="s">
        <v>569</v>
      </c>
      <c r="AV19" s="1341"/>
      <c r="AW19" s="1380"/>
      <c r="AX19" s="1331"/>
      <c r="AY19" s="1381"/>
      <c r="AZ19" s="1331"/>
      <c r="BA19" s="1333"/>
      <c r="BB19" s="3"/>
      <c r="BC19" s="3"/>
      <c r="BD19" s="1345"/>
      <c r="BE19" s="1344"/>
      <c r="BF19" s="1363"/>
      <c r="BG19" s="2855"/>
      <c r="BH19" s="2855"/>
      <c r="BI19" s="2855"/>
      <c r="BJ19" s="2855"/>
      <c r="BK19" s="2855"/>
      <c r="BL19" s="2855"/>
      <c r="BM19" s="2855"/>
      <c r="BN19" s="2855"/>
      <c r="BO19" s="2855"/>
      <c r="BP19" s="2855"/>
      <c r="BQ19" s="2855"/>
      <c r="BR19" s="2855"/>
      <c r="BS19" s="2855"/>
      <c r="BT19" s="2855"/>
      <c r="BU19" s="1367"/>
      <c r="BV19" s="1344"/>
      <c r="BW19" s="1354"/>
      <c r="BX19" s="3"/>
      <c r="BY19" s="1327"/>
      <c r="BZ19" s="1318"/>
      <c r="CA19" s="1319"/>
    </row>
    <row r="20" spans="1:81" ht="17.100000000000001" customHeight="1" thickBot="1" x14ac:dyDescent="0.25">
      <c r="A20" s="3"/>
      <c r="B20" s="1372"/>
      <c r="C20" s="3"/>
      <c r="D20" s="3"/>
      <c r="E20" s="1345"/>
      <c r="F20" s="1344"/>
      <c r="G20" s="1368"/>
      <c r="H20" s="2861"/>
      <c r="I20" s="2861"/>
      <c r="J20" s="2861"/>
      <c r="K20" s="2861"/>
      <c r="L20" s="2861"/>
      <c r="M20" s="2861"/>
      <c r="N20" s="2861"/>
      <c r="O20" s="2861"/>
      <c r="P20" s="2861"/>
      <c r="Q20" s="2861"/>
      <c r="R20" s="2861"/>
      <c r="S20" s="2861"/>
      <c r="T20" s="2861"/>
      <c r="U20" s="2861"/>
      <c r="V20" s="1369"/>
      <c r="W20" s="1344"/>
      <c r="X20" s="1354"/>
      <c r="Y20" s="3"/>
      <c r="Z20" s="3"/>
      <c r="AA20" s="1382"/>
      <c r="AB20" s="1383"/>
      <c r="AC20" s="1383"/>
      <c r="AD20" s="1383"/>
      <c r="AE20" s="1383"/>
      <c r="AF20" s="1383"/>
      <c r="AG20" s="1383"/>
      <c r="AH20" s="1383"/>
      <c r="AI20" s="1383"/>
      <c r="AJ20" s="1383"/>
      <c r="AK20" s="1383"/>
      <c r="AL20" s="1383"/>
      <c r="AM20" s="1383"/>
      <c r="AN20" s="1384"/>
      <c r="AO20" s="1383"/>
      <c r="AP20" s="1383"/>
      <c r="AQ20" s="1383"/>
      <c r="AR20" s="1383"/>
      <c r="AS20" s="1383"/>
      <c r="AT20" s="1383"/>
      <c r="AU20" s="1383"/>
      <c r="AV20" s="1383"/>
      <c r="AW20" s="1383"/>
      <c r="AX20" s="1383"/>
      <c r="AY20" s="1383"/>
      <c r="AZ20" s="1383"/>
      <c r="BA20" s="1385"/>
      <c r="BB20" s="3"/>
      <c r="BC20" s="3"/>
      <c r="BD20" s="1345"/>
      <c r="BE20" s="1344"/>
      <c r="BF20" s="1370"/>
      <c r="BG20" s="2861"/>
      <c r="BH20" s="2861"/>
      <c r="BI20" s="2861"/>
      <c r="BJ20" s="2861"/>
      <c r="BK20" s="2861"/>
      <c r="BL20" s="2861"/>
      <c r="BM20" s="2861"/>
      <c r="BN20" s="2861"/>
      <c r="BO20" s="2861"/>
      <c r="BP20" s="2861"/>
      <c r="BQ20" s="2861"/>
      <c r="BR20" s="2861"/>
      <c r="BS20" s="2861"/>
      <c r="BT20" s="2861"/>
      <c r="BU20" s="1371"/>
      <c r="BV20" s="1344"/>
      <c r="BW20" s="1354"/>
      <c r="BX20" s="3"/>
      <c r="BY20" s="1327"/>
      <c r="BZ20" s="1318"/>
      <c r="CA20" s="1319"/>
    </row>
    <row r="21" spans="1:81" ht="17.100000000000001" customHeight="1" thickTop="1" x14ac:dyDescent="0.2">
      <c r="A21" s="3"/>
      <c r="B21" s="1372"/>
      <c r="C21" s="3"/>
      <c r="D21" s="3"/>
      <c r="E21" s="1345"/>
      <c r="F21" s="1344"/>
      <c r="G21" s="1344"/>
      <c r="H21" s="1344"/>
      <c r="I21" s="1344"/>
      <c r="J21" s="1344"/>
      <c r="K21" s="1344"/>
      <c r="L21" s="1344"/>
      <c r="M21" s="1344"/>
      <c r="N21" s="1344"/>
      <c r="O21" s="1344"/>
      <c r="P21" s="1344"/>
      <c r="Q21" s="1344"/>
      <c r="R21" s="1344"/>
      <c r="S21" s="1344"/>
      <c r="T21" s="1344"/>
      <c r="U21" s="1344"/>
      <c r="V21" s="1344"/>
      <c r="W21" s="1344"/>
      <c r="X21" s="1354"/>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1345"/>
      <c r="BE21" s="1344"/>
      <c r="BF21" s="1373"/>
      <c r="BG21" s="1373"/>
      <c r="BH21" s="1373"/>
      <c r="BI21" s="1373"/>
      <c r="BJ21" s="1373"/>
      <c r="BK21" s="1373"/>
      <c r="BL21" s="1373"/>
      <c r="BM21" s="1373"/>
      <c r="BN21" s="1373"/>
      <c r="BO21" s="1373"/>
      <c r="BP21" s="1373"/>
      <c r="BQ21" s="1373"/>
      <c r="BR21" s="1373"/>
      <c r="BS21" s="1373"/>
      <c r="BT21" s="1373"/>
      <c r="BU21" s="1373"/>
      <c r="BV21" s="1344"/>
      <c r="BW21" s="1354"/>
      <c r="BX21" s="3"/>
      <c r="BY21" s="1327"/>
      <c r="BZ21" s="1318"/>
      <c r="CA21" s="1319"/>
    </row>
    <row r="22" spans="1:81" ht="17.100000000000001" customHeight="1" thickBot="1" x14ac:dyDescent="0.25">
      <c r="A22" s="3"/>
      <c r="B22" s="1372"/>
      <c r="C22" s="3"/>
      <c r="D22" s="3"/>
      <c r="E22" s="1345"/>
      <c r="F22" s="1344"/>
      <c r="G22" s="1344"/>
      <c r="H22" s="1344"/>
      <c r="I22" s="1344"/>
      <c r="J22" s="1344"/>
      <c r="K22" s="1344"/>
      <c r="L22" s="1344"/>
      <c r="M22" s="1344"/>
      <c r="N22" s="1344"/>
      <c r="O22" s="1344"/>
      <c r="P22" s="1344"/>
      <c r="Q22" s="1344"/>
      <c r="R22" s="1344"/>
      <c r="S22" s="1344"/>
      <c r="T22" s="1344"/>
      <c r="U22" s="1344"/>
      <c r="V22" s="1344"/>
      <c r="W22" s="1344"/>
      <c r="X22" s="1354"/>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1345"/>
      <c r="BE22" s="1344"/>
      <c r="BF22" s="1373"/>
      <c r="BG22" s="1373"/>
      <c r="BH22" s="1373"/>
      <c r="BI22" s="1373"/>
      <c r="BJ22" s="1373"/>
      <c r="BK22" s="1373"/>
      <c r="BL22" s="1373"/>
      <c r="BM22" s="1373"/>
      <c r="BN22" s="1373"/>
      <c r="BO22" s="1373"/>
      <c r="BP22" s="1373"/>
      <c r="BQ22" s="1373"/>
      <c r="BR22" s="1373"/>
      <c r="BS22" s="1373"/>
      <c r="BT22" s="1373"/>
      <c r="BU22" s="1373"/>
      <c r="BV22" s="1344"/>
      <c r="BW22" s="1354"/>
      <c r="BX22" s="3"/>
      <c r="BY22" s="1327"/>
      <c r="BZ22" s="1318"/>
      <c r="CA22" s="1319"/>
    </row>
    <row r="23" spans="1:81" ht="17.100000000000001" customHeight="1" thickTop="1" x14ac:dyDescent="0.25">
      <c r="A23" s="3"/>
      <c r="B23" s="1372"/>
      <c r="C23" s="3"/>
      <c r="D23" s="3"/>
      <c r="E23" s="1345"/>
      <c r="F23" s="1344"/>
      <c r="G23" s="1355"/>
      <c r="H23" s="1356"/>
      <c r="I23" s="1356"/>
      <c r="J23" s="1356"/>
      <c r="K23" s="1356"/>
      <c r="L23" s="1356"/>
      <c r="M23" s="1356"/>
      <c r="N23" s="1356"/>
      <c r="O23" s="1356"/>
      <c r="P23" s="1356"/>
      <c r="Q23" s="1356"/>
      <c r="R23" s="1356"/>
      <c r="S23" s="1356"/>
      <c r="T23" s="1356"/>
      <c r="U23" s="1356"/>
      <c r="V23" s="1357"/>
      <c r="W23" s="1344"/>
      <c r="X23" s="1354"/>
      <c r="Y23" s="3"/>
      <c r="Z23" s="3"/>
      <c r="AA23" s="1386"/>
      <c r="AB23" s="1387"/>
      <c r="AC23" s="1387"/>
      <c r="AD23" s="1387"/>
      <c r="AE23" s="1387"/>
      <c r="AF23" s="1387"/>
      <c r="AG23" s="1387"/>
      <c r="AH23" s="1387"/>
      <c r="AI23" s="1387"/>
      <c r="AJ23" s="1387"/>
      <c r="AK23" s="1387"/>
      <c r="AL23" s="2883" t="s">
        <v>1300</v>
      </c>
      <c r="AM23" s="2883"/>
      <c r="AN23" s="2883"/>
      <c r="AO23" s="2883"/>
      <c r="AP23" s="2883"/>
      <c r="AQ23" s="1387"/>
      <c r="AR23" s="1387"/>
      <c r="AS23" s="1387"/>
      <c r="AT23" s="1387"/>
      <c r="AU23" s="1387"/>
      <c r="AV23" s="1387"/>
      <c r="AW23" s="1387"/>
      <c r="AX23" s="1387"/>
      <c r="AY23" s="1387"/>
      <c r="AZ23" s="1387"/>
      <c r="BA23" s="1388"/>
      <c r="BB23" s="3"/>
      <c r="BC23" s="3"/>
      <c r="BD23" s="1345"/>
      <c r="BE23" s="1344"/>
      <c r="BF23" s="1358"/>
      <c r="BG23" s="1359"/>
      <c r="BH23" s="1359"/>
      <c r="BI23" s="1359"/>
      <c r="BJ23" s="1359"/>
      <c r="BK23" s="1359"/>
      <c r="BL23" s="1359"/>
      <c r="BM23" s="1359"/>
      <c r="BN23" s="1359"/>
      <c r="BO23" s="1359"/>
      <c r="BP23" s="1359"/>
      <c r="BQ23" s="1359"/>
      <c r="BR23" s="1359"/>
      <c r="BS23" s="1359"/>
      <c r="BT23" s="1359"/>
      <c r="BU23" s="1360"/>
      <c r="BV23" s="1344"/>
      <c r="BW23" s="1354"/>
      <c r="BX23" s="3"/>
      <c r="BY23" s="1327"/>
      <c r="BZ23" s="1318"/>
      <c r="CA23" s="1319"/>
    </row>
    <row r="24" spans="1:81" ht="17.100000000000001" customHeight="1" thickBot="1" x14ac:dyDescent="0.25">
      <c r="A24" s="3"/>
      <c r="B24" s="1372"/>
      <c r="C24" s="3"/>
      <c r="D24" s="3"/>
      <c r="E24" s="1345"/>
      <c r="F24" s="1344"/>
      <c r="G24" s="1361"/>
      <c r="H24" s="2862"/>
      <c r="I24" s="2862"/>
      <c r="J24" s="2862"/>
      <c r="K24" s="2862"/>
      <c r="L24" s="2862"/>
      <c r="M24" s="2862"/>
      <c r="N24" s="2862"/>
      <c r="O24" s="2862"/>
      <c r="P24" s="2862"/>
      <c r="Q24" s="2862"/>
      <c r="R24" s="2862"/>
      <c r="S24" s="2862"/>
      <c r="T24" s="2862"/>
      <c r="U24" s="2862"/>
      <c r="V24" s="1362"/>
      <c r="W24" s="1344"/>
      <c r="X24" s="1354"/>
      <c r="Y24" s="3"/>
      <c r="Z24" s="3"/>
      <c r="AA24" s="1389"/>
      <c r="AB24" s="1390"/>
      <c r="AC24" s="1390"/>
      <c r="AD24" s="1390"/>
      <c r="AE24" s="1390"/>
      <c r="AF24" s="1390"/>
      <c r="AG24" s="1390"/>
      <c r="AH24" s="1390"/>
      <c r="AI24" s="1390"/>
      <c r="AJ24" s="1390"/>
      <c r="AK24" s="1390"/>
      <c r="AL24" s="2884"/>
      <c r="AM24" s="2884"/>
      <c r="AN24" s="2884"/>
      <c r="AO24" s="2884"/>
      <c r="AP24" s="2884"/>
      <c r="AQ24" s="1390"/>
      <c r="AR24" s="1390"/>
      <c r="AS24" s="1390"/>
      <c r="AT24" s="1390"/>
      <c r="AU24" s="1390"/>
      <c r="AV24" s="1390"/>
      <c r="AW24" s="1390"/>
      <c r="AX24" s="1390"/>
      <c r="AY24" s="1390"/>
      <c r="AZ24" s="1390"/>
      <c r="BA24" s="1391"/>
      <c r="BB24" s="3"/>
      <c r="BC24" s="3"/>
      <c r="BD24" s="1345"/>
      <c r="BE24" s="1344"/>
      <c r="BF24" s="1363"/>
      <c r="BG24" s="2862"/>
      <c r="BH24" s="2862"/>
      <c r="BI24" s="2862"/>
      <c r="BJ24" s="2862"/>
      <c r="BK24" s="2862"/>
      <c r="BL24" s="2862"/>
      <c r="BM24" s="2862"/>
      <c r="BN24" s="2862"/>
      <c r="BO24" s="2862"/>
      <c r="BP24" s="2862"/>
      <c r="BQ24" s="2862"/>
      <c r="BR24" s="2862"/>
      <c r="BS24" s="2862"/>
      <c r="BT24" s="2862"/>
      <c r="BU24" s="1364"/>
      <c r="BV24" s="1344"/>
      <c r="BW24" s="1354"/>
      <c r="BX24" s="3"/>
      <c r="BY24" s="1327"/>
      <c r="BZ24" s="1318"/>
      <c r="CA24" s="1319"/>
    </row>
    <row r="25" spans="1:81" ht="17.100000000000001" customHeight="1" thickTop="1" thickBot="1" x14ac:dyDescent="0.3">
      <c r="A25" s="3"/>
      <c r="B25" s="1365"/>
      <c r="C25" s="3"/>
      <c r="D25" s="3"/>
      <c r="E25" s="1345"/>
      <c r="F25" s="1344"/>
      <c r="G25" s="1361"/>
      <c r="H25" s="2855"/>
      <c r="I25" s="2855"/>
      <c r="J25" s="2855"/>
      <c r="K25" s="2855"/>
      <c r="L25" s="2855"/>
      <c r="M25" s="2855"/>
      <c r="N25" s="2855"/>
      <c r="O25" s="2855"/>
      <c r="P25" s="2855"/>
      <c r="Q25" s="2855"/>
      <c r="R25" s="2855"/>
      <c r="S25" s="2855"/>
      <c r="T25" s="2855"/>
      <c r="U25" s="2855"/>
      <c r="V25" s="1366"/>
      <c r="W25" s="1344"/>
      <c r="X25" s="1354"/>
      <c r="Y25" s="3"/>
      <c r="Z25" s="3"/>
      <c r="AA25" s="1392"/>
      <c r="AB25" s="1393" t="s">
        <v>794</v>
      </c>
      <c r="AC25" s="1394"/>
      <c r="AD25" s="1394"/>
      <c r="AE25" s="1394"/>
      <c r="AF25" s="1394"/>
      <c r="AG25" s="1394"/>
      <c r="AH25" s="1394"/>
      <c r="AI25" s="1394"/>
      <c r="AJ25" s="1394"/>
      <c r="AK25" s="1394"/>
      <c r="AL25" s="1395"/>
      <c r="AM25" s="1396"/>
      <c r="AN25" s="1397"/>
      <c r="AO25" s="1398"/>
      <c r="AP25" s="1398"/>
      <c r="AQ25" s="1399"/>
      <c r="AR25" s="1394"/>
      <c r="AS25" s="1394"/>
      <c r="AT25" s="1394"/>
      <c r="AU25" s="1394"/>
      <c r="AV25" s="1394"/>
      <c r="AW25" s="1394"/>
      <c r="AX25" s="1394"/>
      <c r="AY25" s="1394"/>
      <c r="AZ25" s="1394"/>
      <c r="BA25" s="1400"/>
      <c r="BB25" s="3"/>
      <c r="BC25" s="3"/>
      <c r="BD25" s="1345"/>
      <c r="BE25" s="1344"/>
      <c r="BF25" s="1363"/>
      <c r="BG25" s="2855"/>
      <c r="BH25" s="2855"/>
      <c r="BI25" s="2855"/>
      <c r="BJ25" s="2855"/>
      <c r="BK25" s="2855"/>
      <c r="BL25" s="2855"/>
      <c r="BM25" s="2855"/>
      <c r="BN25" s="2855"/>
      <c r="BO25" s="2855"/>
      <c r="BP25" s="2855"/>
      <c r="BQ25" s="2855"/>
      <c r="BR25" s="2855"/>
      <c r="BS25" s="2855"/>
      <c r="BT25" s="2855"/>
      <c r="BU25" s="1367"/>
      <c r="BV25" s="1344"/>
      <c r="BW25" s="1354"/>
      <c r="BX25" s="3"/>
      <c r="BY25" s="3"/>
      <c r="BZ25" s="1318"/>
      <c r="CA25" s="1319"/>
    </row>
    <row r="26" spans="1:81" ht="17.100000000000001" customHeight="1" thickTop="1" thickBot="1" x14ac:dyDescent="0.3">
      <c r="A26" s="3"/>
      <c r="B26" s="1365"/>
      <c r="C26" s="3"/>
      <c r="D26" s="3"/>
      <c r="E26" s="1345"/>
      <c r="F26" s="1344"/>
      <c r="G26" s="1368"/>
      <c r="H26" s="2861"/>
      <c r="I26" s="2861"/>
      <c r="J26" s="2861"/>
      <c r="K26" s="2861"/>
      <c r="L26" s="2861"/>
      <c r="M26" s="2861"/>
      <c r="N26" s="2861"/>
      <c r="O26" s="2861"/>
      <c r="P26" s="2861"/>
      <c r="Q26" s="2861"/>
      <c r="R26" s="2861"/>
      <c r="S26" s="2861"/>
      <c r="T26" s="2861"/>
      <c r="U26" s="2861"/>
      <c r="V26" s="1369"/>
      <c r="W26" s="1344"/>
      <c r="X26" s="1354"/>
      <c r="Y26" s="3"/>
      <c r="Z26" s="3"/>
      <c r="AA26" s="1401"/>
      <c r="AB26" s="1402" t="s">
        <v>218</v>
      </c>
      <c r="AC26" s="1403"/>
      <c r="AD26" s="1403"/>
      <c r="AE26" s="1403"/>
      <c r="AF26" s="1403"/>
      <c r="AG26" s="1403"/>
      <c r="AH26" s="1403"/>
      <c r="AI26" s="1403"/>
      <c r="AJ26" s="1403"/>
      <c r="AK26" s="1403"/>
      <c r="AL26" s="1403"/>
      <c r="AM26" s="1403"/>
      <c r="AN26" s="1404"/>
      <c r="AO26" s="1404"/>
      <c r="AP26" s="1405" t="s">
        <v>334</v>
      </c>
      <c r="AQ26" s="2876"/>
      <c r="AR26" s="2877"/>
      <c r="AS26" s="2880"/>
      <c r="AT26" s="2880"/>
      <c r="AU26" s="1406"/>
      <c r="AV26" s="2865"/>
      <c r="AW26" s="2865"/>
      <c r="AX26" s="2865"/>
      <c r="AY26" s="2865"/>
      <c r="AZ26" s="2866"/>
      <c r="BA26" s="1407"/>
      <c r="BB26" s="3"/>
      <c r="BC26" s="3"/>
      <c r="BD26" s="1345"/>
      <c r="BE26" s="1344"/>
      <c r="BF26" s="1370"/>
      <c r="BG26" s="2861"/>
      <c r="BH26" s="2861"/>
      <c r="BI26" s="2861"/>
      <c r="BJ26" s="2861"/>
      <c r="BK26" s="2861"/>
      <c r="BL26" s="2861"/>
      <c r="BM26" s="2861"/>
      <c r="BN26" s="2861"/>
      <c r="BO26" s="2861"/>
      <c r="BP26" s="2861"/>
      <c r="BQ26" s="2861"/>
      <c r="BR26" s="2861"/>
      <c r="BS26" s="2861"/>
      <c r="BT26" s="2861"/>
      <c r="BU26" s="1371"/>
      <c r="BV26" s="1344"/>
      <c r="BW26" s="1354"/>
      <c r="BX26" s="3"/>
      <c r="BY26" s="3"/>
      <c r="BZ26" s="1318"/>
      <c r="CA26" s="1408"/>
    </row>
    <row r="27" spans="1:81" ht="17.100000000000001" customHeight="1" thickTop="1" thickBot="1" x14ac:dyDescent="0.25">
      <c r="A27" s="3"/>
      <c r="B27" s="1318"/>
      <c r="C27" s="3"/>
      <c r="D27" s="3"/>
      <c r="E27" s="1345"/>
      <c r="F27" s="1344"/>
      <c r="G27" s="1344"/>
      <c r="H27" s="1344"/>
      <c r="I27" s="1344"/>
      <c r="J27" s="1344"/>
      <c r="K27" s="1344"/>
      <c r="L27" s="1344"/>
      <c r="M27" s="1344"/>
      <c r="N27" s="1344"/>
      <c r="O27" s="1344"/>
      <c r="P27" s="1344"/>
      <c r="Q27" s="1344"/>
      <c r="R27" s="1344"/>
      <c r="S27" s="1344"/>
      <c r="T27" s="1344"/>
      <c r="U27" s="1344"/>
      <c r="V27" s="1344"/>
      <c r="W27" s="1344"/>
      <c r="X27" s="1354"/>
      <c r="Y27" s="3"/>
      <c r="Z27" s="3"/>
      <c r="AA27" s="1401"/>
      <c r="AB27" s="1409" t="s">
        <v>219</v>
      </c>
      <c r="AC27" s="1410"/>
      <c r="AD27" s="1410"/>
      <c r="AE27" s="1410"/>
      <c r="AF27" s="1410"/>
      <c r="AG27" s="1410"/>
      <c r="AH27" s="1410"/>
      <c r="AI27" s="1410"/>
      <c r="AJ27" s="1410" t="s">
        <v>220</v>
      </c>
      <c r="AK27" s="1410"/>
      <c r="AL27" s="1410"/>
      <c r="AM27" s="1411" t="s">
        <v>149</v>
      </c>
      <c r="AN27" s="1410"/>
      <c r="AO27" s="1410"/>
      <c r="AP27" s="1412" t="s">
        <v>1331</v>
      </c>
      <c r="AQ27" s="1409" t="s">
        <v>1246</v>
      </c>
      <c r="AR27" s="1413"/>
      <c r="AS27" s="1413"/>
      <c r="AT27" s="1413"/>
      <c r="AU27" s="1413"/>
      <c r="AV27" s="1413"/>
      <c r="AW27" s="1413"/>
      <c r="AX27" s="1413"/>
      <c r="AY27" s="1413"/>
      <c r="AZ27" s="1413"/>
      <c r="BA27" s="1414"/>
      <c r="BB27" s="3"/>
      <c r="BC27" s="3"/>
      <c r="BD27" s="1345"/>
      <c r="BE27" s="1344"/>
      <c r="BF27" s="1373"/>
      <c r="BG27" s="1373"/>
      <c r="BH27" s="1373"/>
      <c r="BI27" s="1373"/>
      <c r="BJ27" s="1373"/>
      <c r="BK27" s="1373"/>
      <c r="BL27" s="1373"/>
      <c r="BM27" s="1373"/>
      <c r="BN27" s="1373"/>
      <c r="BO27" s="1373"/>
      <c r="BP27" s="1373"/>
      <c r="BQ27" s="1373"/>
      <c r="BR27" s="1373"/>
      <c r="BS27" s="1373"/>
      <c r="BT27" s="1373"/>
      <c r="BU27" s="1373"/>
      <c r="BV27" s="1344"/>
      <c r="BW27" s="1354"/>
      <c r="BX27" s="3"/>
      <c r="BY27" s="3"/>
      <c r="BZ27" s="1318"/>
      <c r="CA27" s="1408"/>
    </row>
    <row r="28" spans="1:81" ht="17.100000000000001" customHeight="1" thickTop="1" thickBot="1" x14ac:dyDescent="0.3">
      <c r="A28" s="3"/>
      <c r="B28" s="1318"/>
      <c r="C28" s="3"/>
      <c r="D28" s="3"/>
      <c r="E28" s="1345"/>
      <c r="F28" s="1344"/>
      <c r="G28" s="1344"/>
      <c r="H28" s="1344"/>
      <c r="I28" s="1344"/>
      <c r="J28" s="1344"/>
      <c r="K28" s="1344"/>
      <c r="L28" s="1344"/>
      <c r="M28" s="1344"/>
      <c r="N28" s="1344"/>
      <c r="O28" s="1344"/>
      <c r="P28" s="1344"/>
      <c r="Q28" s="1344"/>
      <c r="R28" s="1344"/>
      <c r="S28" s="1344"/>
      <c r="T28" s="1344"/>
      <c r="U28" s="1344"/>
      <c r="V28" s="1344"/>
      <c r="W28" s="1344"/>
      <c r="X28" s="1354"/>
      <c r="Y28" s="3"/>
      <c r="Z28" s="3"/>
      <c r="AA28" s="1401"/>
      <c r="AB28" s="2872"/>
      <c r="AC28" s="2873"/>
      <c r="AD28" s="2873"/>
      <c r="AE28" s="2873"/>
      <c r="AF28" s="2873"/>
      <c r="AG28" s="2873"/>
      <c r="AH28" s="2873"/>
      <c r="AI28" s="2873"/>
      <c r="AJ28" s="2873"/>
      <c r="AK28" s="2873"/>
      <c r="AL28" s="2873"/>
      <c r="AM28" s="2873"/>
      <c r="AN28" s="2874"/>
      <c r="AO28" s="2874"/>
      <c r="AP28" s="2875"/>
      <c r="AQ28" s="2876">
        <f>IF(AV28&gt;0,AS28/AV28,0)</f>
        <v>0</v>
      </c>
      <c r="AR28" s="2877"/>
      <c r="AS28" s="2878"/>
      <c r="AT28" s="2878"/>
      <c r="AU28" s="1406" t="s">
        <v>216</v>
      </c>
      <c r="AV28" s="2879"/>
      <c r="AW28" s="2879"/>
      <c r="AX28" s="2865" t="str">
        <f>IF(OR(AN29="book",AN29="comic"), "pages","minutes")</f>
        <v>minutes</v>
      </c>
      <c r="AY28" s="2865"/>
      <c r="AZ28" s="2866"/>
      <c r="BA28" s="1415"/>
      <c r="BB28" s="3"/>
      <c r="BC28" s="3"/>
      <c r="BD28" s="1345"/>
      <c r="BE28" s="1344"/>
      <c r="BF28" s="1373"/>
      <c r="BG28" s="1373"/>
      <c r="BH28" s="1373"/>
      <c r="BI28" s="1373"/>
      <c r="BJ28" s="1373"/>
      <c r="BK28" s="1373"/>
      <c r="BL28" s="1373"/>
      <c r="BM28" s="1373"/>
      <c r="BN28" s="1373"/>
      <c r="BO28" s="1373"/>
      <c r="BP28" s="1373"/>
      <c r="BQ28" s="1373"/>
      <c r="BR28" s="1373"/>
      <c r="BS28" s="1373"/>
      <c r="BT28" s="1373"/>
      <c r="BU28" s="1373"/>
      <c r="BV28" s="1344"/>
      <c r="BW28" s="1354"/>
      <c r="BX28" s="3"/>
      <c r="BY28" s="3"/>
      <c r="BZ28" s="1318"/>
      <c r="CA28" s="1408"/>
      <c r="CC28" s="255">
        <f>ROUND(AQ28*100,0)</f>
        <v>0</v>
      </c>
    </row>
    <row r="29" spans="1:81" ht="17.100000000000001" customHeight="1" thickTop="1" thickBot="1" x14ac:dyDescent="0.3">
      <c r="A29" s="3"/>
      <c r="B29" s="1318"/>
      <c r="C29" s="3"/>
      <c r="D29" s="3"/>
      <c r="E29" s="1345"/>
      <c r="F29" s="1344"/>
      <c r="G29" s="1355"/>
      <c r="H29" s="1356"/>
      <c r="I29" s="1356"/>
      <c r="J29" s="1356"/>
      <c r="K29" s="1356"/>
      <c r="L29" s="1356"/>
      <c r="M29" s="1356"/>
      <c r="N29" s="1356"/>
      <c r="O29" s="1356"/>
      <c r="P29" s="1356"/>
      <c r="Q29" s="1356"/>
      <c r="R29" s="1356"/>
      <c r="S29" s="1356"/>
      <c r="T29" s="1356"/>
      <c r="U29" s="1356"/>
      <c r="V29" s="1357"/>
      <c r="W29" s="1344"/>
      <c r="X29" s="1354"/>
      <c r="Y29" s="3"/>
      <c r="Z29" s="3"/>
      <c r="AA29" s="1401"/>
      <c r="AB29" s="2867"/>
      <c r="AC29" s="2868"/>
      <c r="AD29" s="2868"/>
      <c r="AE29" s="2868"/>
      <c r="AF29" s="2868"/>
      <c r="AG29" s="2868"/>
      <c r="AH29" s="2868"/>
      <c r="AI29" s="2868"/>
      <c r="AJ29" s="2869"/>
      <c r="AK29" s="2869"/>
      <c r="AL29" s="2869"/>
      <c r="AM29" s="1304"/>
      <c r="AN29" s="2870"/>
      <c r="AO29" s="2870"/>
      <c r="AP29" s="2871"/>
      <c r="AQ29" s="1416"/>
      <c r="AR29" s="1416"/>
      <c r="AS29" s="1416"/>
      <c r="AT29" s="1416"/>
      <c r="AU29" s="1416"/>
      <c r="AV29" s="1416"/>
      <c r="AW29" s="1416"/>
      <c r="AX29" s="1416"/>
      <c r="AY29" s="1416"/>
      <c r="AZ29" s="1416"/>
      <c r="BA29" s="1414"/>
      <c r="BB29" s="3"/>
      <c r="BC29" s="3"/>
      <c r="BD29" s="1345"/>
      <c r="BE29" s="1344"/>
      <c r="BF29" s="1358"/>
      <c r="BG29" s="1359"/>
      <c r="BH29" s="1359"/>
      <c r="BI29" s="1359"/>
      <c r="BJ29" s="1359"/>
      <c r="BK29" s="1359"/>
      <c r="BL29" s="1359"/>
      <c r="BM29" s="1359"/>
      <c r="BN29" s="1359"/>
      <c r="BO29" s="1359"/>
      <c r="BP29" s="1359"/>
      <c r="BQ29" s="1359"/>
      <c r="BR29" s="1359"/>
      <c r="BS29" s="1359"/>
      <c r="BT29" s="1359"/>
      <c r="BU29" s="1360"/>
      <c r="BV29" s="1344"/>
      <c r="BW29" s="1354"/>
      <c r="BX29" s="3"/>
      <c r="BY29" s="3"/>
      <c r="BZ29" s="1318"/>
      <c r="CA29" s="1408"/>
      <c r="CC29" s="1417"/>
    </row>
    <row r="30" spans="1:81" ht="17.100000000000001" customHeight="1" thickTop="1" thickBot="1" x14ac:dyDescent="0.3">
      <c r="A30" s="3"/>
      <c r="B30" s="1318"/>
      <c r="C30" s="3"/>
      <c r="D30" s="3"/>
      <c r="E30" s="1345"/>
      <c r="F30" s="1344"/>
      <c r="G30" s="1361"/>
      <c r="H30" s="2862"/>
      <c r="I30" s="2862"/>
      <c r="J30" s="2862"/>
      <c r="K30" s="2862"/>
      <c r="L30" s="2862"/>
      <c r="M30" s="2862"/>
      <c r="N30" s="2862"/>
      <c r="O30" s="2862"/>
      <c r="P30" s="2862"/>
      <c r="Q30" s="2862"/>
      <c r="R30" s="2862"/>
      <c r="S30" s="2862"/>
      <c r="T30" s="2862"/>
      <c r="U30" s="2862"/>
      <c r="V30" s="1362"/>
      <c r="W30" s="1344"/>
      <c r="X30" s="1340"/>
      <c r="Y30" s="3"/>
      <c r="Z30" s="3"/>
      <c r="AA30" s="1401"/>
      <c r="AB30" s="2872"/>
      <c r="AC30" s="2873"/>
      <c r="AD30" s="2873"/>
      <c r="AE30" s="2873"/>
      <c r="AF30" s="2873"/>
      <c r="AG30" s="2873"/>
      <c r="AH30" s="2873"/>
      <c r="AI30" s="2873"/>
      <c r="AJ30" s="2873"/>
      <c r="AK30" s="2873"/>
      <c r="AL30" s="2873"/>
      <c r="AM30" s="2873"/>
      <c r="AN30" s="2874"/>
      <c r="AO30" s="2874"/>
      <c r="AP30" s="2875"/>
      <c r="AQ30" s="2876">
        <f>IF(AV30&gt;0,AS30/AV30,0)</f>
        <v>0</v>
      </c>
      <c r="AR30" s="2877"/>
      <c r="AS30" s="2878"/>
      <c r="AT30" s="2878"/>
      <c r="AU30" s="1406" t="s">
        <v>216</v>
      </c>
      <c r="AV30" s="2879"/>
      <c r="AW30" s="2879"/>
      <c r="AX30" s="2865" t="str">
        <f>IF(OR(AN31="book",AN31="comic"), "pages","minutes")</f>
        <v>minutes</v>
      </c>
      <c r="AY30" s="2865"/>
      <c r="AZ30" s="2866"/>
      <c r="BA30" s="1415"/>
      <c r="BB30" s="3"/>
      <c r="BC30" s="3"/>
      <c r="BD30" s="1345"/>
      <c r="BE30" s="1344"/>
      <c r="BF30" s="1363"/>
      <c r="BG30" s="2862"/>
      <c r="BH30" s="2862"/>
      <c r="BI30" s="2862"/>
      <c r="BJ30" s="2862"/>
      <c r="BK30" s="2862"/>
      <c r="BL30" s="2862"/>
      <c r="BM30" s="2862"/>
      <c r="BN30" s="2862"/>
      <c r="BO30" s="2862"/>
      <c r="BP30" s="2862"/>
      <c r="BQ30" s="2862"/>
      <c r="BR30" s="2862"/>
      <c r="BS30" s="2862"/>
      <c r="BT30" s="2862"/>
      <c r="BU30" s="1364"/>
      <c r="BV30" s="1344"/>
      <c r="BW30" s="1340"/>
      <c r="BX30" s="3"/>
      <c r="BY30" s="3"/>
      <c r="BZ30" s="1318"/>
      <c r="CA30" s="1408"/>
      <c r="CC30" s="255">
        <f>ROUND(AQ30*100,0)</f>
        <v>0</v>
      </c>
    </row>
    <row r="31" spans="1:81" ht="17.100000000000001" customHeight="1" thickTop="1" thickBot="1" x14ac:dyDescent="0.3">
      <c r="A31" s="3"/>
      <c r="B31" s="1318"/>
      <c r="C31" s="3"/>
      <c r="D31" s="1319"/>
      <c r="E31" s="1345"/>
      <c r="F31" s="1344"/>
      <c r="G31" s="1361"/>
      <c r="H31" s="2855"/>
      <c r="I31" s="2855"/>
      <c r="J31" s="2855"/>
      <c r="K31" s="2855"/>
      <c r="L31" s="2855"/>
      <c r="M31" s="2855"/>
      <c r="N31" s="2855"/>
      <c r="O31" s="2855"/>
      <c r="P31" s="2855"/>
      <c r="Q31" s="2855"/>
      <c r="R31" s="2855"/>
      <c r="S31" s="2855"/>
      <c r="T31" s="2855"/>
      <c r="U31" s="2855"/>
      <c r="V31" s="1366"/>
      <c r="W31" s="1344"/>
      <c r="X31" s="1340"/>
      <c r="Y31" s="3"/>
      <c r="Z31" s="3"/>
      <c r="AA31" s="1401"/>
      <c r="AB31" s="2867"/>
      <c r="AC31" s="2868"/>
      <c r="AD31" s="2868"/>
      <c r="AE31" s="2868"/>
      <c r="AF31" s="2868"/>
      <c r="AG31" s="2868"/>
      <c r="AH31" s="2868"/>
      <c r="AI31" s="2868"/>
      <c r="AJ31" s="2869"/>
      <c r="AK31" s="2869"/>
      <c r="AL31" s="2869"/>
      <c r="AM31" s="1304"/>
      <c r="AN31" s="2870"/>
      <c r="AO31" s="2870"/>
      <c r="AP31" s="2871"/>
      <c r="AQ31" s="1416"/>
      <c r="AR31" s="1416"/>
      <c r="AS31" s="1416"/>
      <c r="AT31" s="1416"/>
      <c r="AU31" s="1416"/>
      <c r="AV31" s="1416"/>
      <c r="AW31" s="1416"/>
      <c r="AX31" s="1416"/>
      <c r="AY31" s="1416"/>
      <c r="AZ31" s="1416"/>
      <c r="BA31" s="1414"/>
      <c r="BB31" s="3"/>
      <c r="BC31" s="3"/>
      <c r="BD31" s="1345"/>
      <c r="BE31" s="1344"/>
      <c r="BF31" s="1363"/>
      <c r="BG31" s="2855"/>
      <c r="BH31" s="2855"/>
      <c r="BI31" s="2855"/>
      <c r="BJ31" s="2855"/>
      <c r="BK31" s="2855"/>
      <c r="BL31" s="2855"/>
      <c r="BM31" s="2855"/>
      <c r="BN31" s="2855"/>
      <c r="BO31" s="2855"/>
      <c r="BP31" s="2855"/>
      <c r="BQ31" s="2855"/>
      <c r="BR31" s="2855"/>
      <c r="BS31" s="2855"/>
      <c r="BT31" s="2855"/>
      <c r="BU31" s="1367"/>
      <c r="BV31" s="1344"/>
      <c r="BW31" s="1340"/>
      <c r="BX31" s="3"/>
      <c r="BY31" s="1418"/>
      <c r="BZ31" s="1318"/>
      <c r="CA31" s="1408"/>
      <c r="CC31" s="1417"/>
    </row>
    <row r="32" spans="1:81" ht="17.100000000000001" customHeight="1" thickTop="1" thickBot="1" x14ac:dyDescent="0.3">
      <c r="A32" s="3"/>
      <c r="B32" s="1318"/>
      <c r="C32" s="3"/>
      <c r="D32" s="3"/>
      <c r="E32" s="1345"/>
      <c r="F32" s="1344"/>
      <c r="G32" s="1368"/>
      <c r="H32" s="2861"/>
      <c r="I32" s="2861"/>
      <c r="J32" s="2861"/>
      <c r="K32" s="2861"/>
      <c r="L32" s="2861"/>
      <c r="M32" s="2861"/>
      <c r="N32" s="2861"/>
      <c r="O32" s="2861"/>
      <c r="P32" s="2861"/>
      <c r="Q32" s="2861"/>
      <c r="R32" s="2861"/>
      <c r="S32" s="2861"/>
      <c r="T32" s="2861"/>
      <c r="U32" s="2861"/>
      <c r="V32" s="1369"/>
      <c r="W32" s="1344"/>
      <c r="X32" s="1340"/>
      <c r="Y32" s="3"/>
      <c r="Z32" s="3"/>
      <c r="AA32" s="1401"/>
      <c r="AB32" s="2872"/>
      <c r="AC32" s="2873"/>
      <c r="AD32" s="2873"/>
      <c r="AE32" s="2873"/>
      <c r="AF32" s="2873"/>
      <c r="AG32" s="2873"/>
      <c r="AH32" s="2873"/>
      <c r="AI32" s="2873"/>
      <c r="AJ32" s="2873"/>
      <c r="AK32" s="2873"/>
      <c r="AL32" s="2873"/>
      <c r="AM32" s="2873"/>
      <c r="AN32" s="2874"/>
      <c r="AO32" s="2874"/>
      <c r="AP32" s="2875"/>
      <c r="AQ32" s="2876">
        <f>IF(AV32&gt;0,AS32/AV32,0)</f>
        <v>0</v>
      </c>
      <c r="AR32" s="2877"/>
      <c r="AS32" s="2878"/>
      <c r="AT32" s="2878"/>
      <c r="AU32" s="1406" t="s">
        <v>216</v>
      </c>
      <c r="AV32" s="2879"/>
      <c r="AW32" s="2879"/>
      <c r="AX32" s="2865" t="str">
        <f>IF(OR(AN33="book",AN33="comic"), "pages","minutes")</f>
        <v>minutes</v>
      </c>
      <c r="AY32" s="2865"/>
      <c r="AZ32" s="2866"/>
      <c r="BA32" s="1415"/>
      <c r="BB32" s="3"/>
      <c r="BC32" s="3"/>
      <c r="BD32" s="1345"/>
      <c r="BE32" s="1344"/>
      <c r="BF32" s="1370"/>
      <c r="BG32" s="2861"/>
      <c r="BH32" s="2861"/>
      <c r="BI32" s="2861"/>
      <c r="BJ32" s="2861"/>
      <c r="BK32" s="2861"/>
      <c r="BL32" s="2861"/>
      <c r="BM32" s="2861"/>
      <c r="BN32" s="2861"/>
      <c r="BO32" s="2861"/>
      <c r="BP32" s="2861"/>
      <c r="BQ32" s="2861"/>
      <c r="BR32" s="2861"/>
      <c r="BS32" s="2861"/>
      <c r="BT32" s="2861"/>
      <c r="BU32" s="1371"/>
      <c r="BV32" s="1344"/>
      <c r="BW32" s="1340"/>
      <c r="BX32" s="3"/>
      <c r="BY32" s="1419"/>
      <c r="BZ32" s="1318"/>
      <c r="CA32" s="1408"/>
      <c r="CC32" s="255">
        <f>ROUND(AQ32*100,0)</f>
        <v>0</v>
      </c>
    </row>
    <row r="33" spans="1:81" ht="17.100000000000001" customHeight="1" thickTop="1" thickBot="1" x14ac:dyDescent="0.25">
      <c r="A33" s="3"/>
      <c r="B33" s="1318"/>
      <c r="C33" s="3"/>
      <c r="D33" s="3"/>
      <c r="E33" s="1345"/>
      <c r="F33" s="1344"/>
      <c r="G33" s="1344"/>
      <c r="H33" s="1344"/>
      <c r="I33" s="1344"/>
      <c r="J33" s="1344"/>
      <c r="K33" s="1344"/>
      <c r="L33" s="1344"/>
      <c r="M33" s="1344"/>
      <c r="N33" s="1349"/>
      <c r="O33" s="1349"/>
      <c r="P33" s="1344"/>
      <c r="Q33" s="1344"/>
      <c r="R33" s="1344"/>
      <c r="S33" s="1344"/>
      <c r="T33" s="1344"/>
      <c r="U33" s="1344"/>
      <c r="V33" s="1344"/>
      <c r="W33" s="1344"/>
      <c r="X33" s="1340"/>
      <c r="Y33" s="3"/>
      <c r="Z33" s="3"/>
      <c r="AA33" s="1401"/>
      <c r="AB33" s="2867"/>
      <c r="AC33" s="2868"/>
      <c r="AD33" s="2868"/>
      <c r="AE33" s="2868"/>
      <c r="AF33" s="2868"/>
      <c r="AG33" s="2868"/>
      <c r="AH33" s="2868"/>
      <c r="AI33" s="2868"/>
      <c r="AJ33" s="2869"/>
      <c r="AK33" s="2869"/>
      <c r="AL33" s="2869"/>
      <c r="AM33" s="1304"/>
      <c r="AN33" s="2870"/>
      <c r="AO33" s="2870"/>
      <c r="AP33" s="2871"/>
      <c r="AQ33" s="1416"/>
      <c r="AR33" s="1416"/>
      <c r="AS33" s="1416"/>
      <c r="AT33" s="1416"/>
      <c r="AU33" s="1416"/>
      <c r="AV33" s="1416"/>
      <c r="AW33" s="1416"/>
      <c r="AX33" s="1416"/>
      <c r="AY33" s="1416"/>
      <c r="AZ33" s="1416"/>
      <c r="BA33" s="1414"/>
      <c r="BB33" s="3"/>
      <c r="BC33" s="3"/>
      <c r="BD33" s="1345"/>
      <c r="BE33" s="1344"/>
      <c r="BF33" s="1344"/>
      <c r="BG33" s="1344"/>
      <c r="BH33" s="1344"/>
      <c r="BI33" s="1344"/>
      <c r="BJ33" s="1344"/>
      <c r="BK33" s="1344"/>
      <c r="BL33" s="1344"/>
      <c r="BM33" s="1349"/>
      <c r="BN33" s="1344"/>
      <c r="BO33" s="1344"/>
      <c r="BP33" s="1344"/>
      <c r="BQ33" s="1344"/>
      <c r="BR33" s="1344"/>
      <c r="BS33" s="1344"/>
      <c r="BT33" s="1344"/>
      <c r="BU33" s="1344"/>
      <c r="BV33" s="1344"/>
      <c r="BW33" s="1340"/>
      <c r="BX33" s="3"/>
      <c r="BY33" s="3"/>
      <c r="BZ33" s="1318"/>
      <c r="CA33" s="1408"/>
      <c r="CC33" s="1417"/>
    </row>
    <row r="34" spans="1:81" ht="17.100000000000001" customHeight="1" thickTop="1" thickBot="1" x14ac:dyDescent="0.3">
      <c r="A34" s="3"/>
      <c r="B34" s="1318"/>
      <c r="C34" s="3"/>
      <c r="D34" s="3"/>
      <c r="E34" s="1420"/>
      <c r="F34" s="1421"/>
      <c r="G34" s="1421"/>
      <c r="H34" s="1421"/>
      <c r="I34" s="1421"/>
      <c r="J34" s="1421"/>
      <c r="K34" s="1421"/>
      <c r="L34" s="1421"/>
      <c r="M34" s="1421"/>
      <c r="N34" s="1421"/>
      <c r="O34" s="1421"/>
      <c r="P34" s="1421"/>
      <c r="Q34" s="1421"/>
      <c r="R34" s="1421"/>
      <c r="S34" s="1421"/>
      <c r="T34" s="1421"/>
      <c r="U34" s="1421"/>
      <c r="V34" s="1421"/>
      <c r="W34" s="1421"/>
      <c r="X34" s="1422"/>
      <c r="Y34" s="3"/>
      <c r="Z34" s="3"/>
      <c r="AA34" s="1423"/>
      <c r="AB34" s="2872"/>
      <c r="AC34" s="2873"/>
      <c r="AD34" s="2873"/>
      <c r="AE34" s="2873"/>
      <c r="AF34" s="2873"/>
      <c r="AG34" s="2873"/>
      <c r="AH34" s="2873"/>
      <c r="AI34" s="2873"/>
      <c r="AJ34" s="2873"/>
      <c r="AK34" s="2873"/>
      <c r="AL34" s="2873"/>
      <c r="AM34" s="2873"/>
      <c r="AN34" s="2874"/>
      <c r="AO34" s="2874"/>
      <c r="AP34" s="2875"/>
      <c r="AQ34" s="2876">
        <f>IF(AV34&gt;0,AS34/AV34,0)</f>
        <v>0</v>
      </c>
      <c r="AR34" s="2877"/>
      <c r="AS34" s="2878"/>
      <c r="AT34" s="2878"/>
      <c r="AU34" s="1406" t="s">
        <v>216</v>
      </c>
      <c r="AV34" s="2879"/>
      <c r="AW34" s="2879"/>
      <c r="AX34" s="2865" t="str">
        <f>IF(OR(AN35="book",AN35="comic"), "pages","minutes")</f>
        <v>minutes</v>
      </c>
      <c r="AY34" s="2865"/>
      <c r="AZ34" s="2866"/>
      <c r="BA34" s="1424"/>
      <c r="BB34" s="3"/>
      <c r="BC34" s="3"/>
      <c r="BD34" s="1420"/>
      <c r="BE34" s="1421"/>
      <c r="BF34" s="1421"/>
      <c r="BG34" s="1421"/>
      <c r="BH34" s="1421"/>
      <c r="BI34" s="1421"/>
      <c r="BJ34" s="1421"/>
      <c r="BK34" s="1421"/>
      <c r="BL34" s="1421"/>
      <c r="BM34" s="1421"/>
      <c r="BN34" s="1421"/>
      <c r="BO34" s="1421"/>
      <c r="BP34" s="1421"/>
      <c r="BQ34" s="1421"/>
      <c r="BR34" s="1421"/>
      <c r="BS34" s="1421"/>
      <c r="BT34" s="1421"/>
      <c r="BU34" s="1421"/>
      <c r="BV34" s="1421"/>
      <c r="BW34" s="1422"/>
      <c r="BX34" s="3"/>
      <c r="BY34" s="3"/>
      <c r="BZ34" s="1318"/>
      <c r="CA34" s="1319"/>
      <c r="CC34" s="255">
        <f>ROUND(AQ85*100,0)</f>
        <v>0</v>
      </c>
    </row>
    <row r="35" spans="1:81" ht="17.100000000000001" customHeight="1" thickTop="1" thickBot="1" x14ac:dyDescent="0.2">
      <c r="A35" s="3"/>
      <c r="B35" s="1318"/>
      <c r="C35" s="3"/>
      <c r="D35" s="3"/>
      <c r="E35" s="3"/>
      <c r="F35" s="3"/>
      <c r="G35" s="3"/>
      <c r="H35" s="3"/>
      <c r="I35" s="3"/>
      <c r="J35" s="3"/>
      <c r="K35" s="3"/>
      <c r="L35" s="3"/>
      <c r="M35" s="3"/>
      <c r="N35" s="3"/>
      <c r="O35" s="3"/>
      <c r="P35" s="197"/>
      <c r="Q35" s="197"/>
      <c r="R35" s="1425"/>
      <c r="S35" s="197"/>
      <c r="T35" s="197"/>
      <c r="U35" s="1426"/>
      <c r="V35" s="197"/>
      <c r="W35" s="197"/>
      <c r="X35" s="1427"/>
      <c r="Y35" s="3"/>
      <c r="Z35" s="3"/>
      <c r="AA35" s="1423"/>
      <c r="AB35" s="2867"/>
      <c r="AC35" s="2868"/>
      <c r="AD35" s="2868"/>
      <c r="AE35" s="2868"/>
      <c r="AF35" s="2868"/>
      <c r="AG35" s="2868"/>
      <c r="AH35" s="2868"/>
      <c r="AI35" s="2868"/>
      <c r="AJ35" s="2869"/>
      <c r="AK35" s="2869"/>
      <c r="AL35" s="2869"/>
      <c r="AM35" s="1304"/>
      <c r="AN35" s="2870"/>
      <c r="AO35" s="2870"/>
      <c r="AP35" s="2871"/>
      <c r="AQ35" s="1416"/>
      <c r="AR35" s="1416"/>
      <c r="AS35" s="1416"/>
      <c r="AT35" s="1416"/>
      <c r="AU35" s="1416"/>
      <c r="AV35" s="1416"/>
      <c r="AW35" s="1416"/>
      <c r="AX35" s="1416"/>
      <c r="AY35" s="1416"/>
      <c r="AZ35" s="1416"/>
      <c r="BA35" s="1428"/>
      <c r="BB35" s="3"/>
      <c r="BC35" s="3"/>
      <c r="BD35" s="1327"/>
      <c r="BE35" s="1327"/>
      <c r="BF35" s="1327"/>
      <c r="BG35" s="1327"/>
      <c r="BH35" s="197"/>
      <c r="BI35" s="197"/>
      <c r="BJ35" s="1429"/>
      <c r="BK35" s="197"/>
      <c r="BL35" s="197"/>
      <c r="BM35" s="3"/>
      <c r="BN35" s="3"/>
      <c r="BO35" s="3"/>
      <c r="BP35" s="3"/>
      <c r="BQ35" s="3"/>
      <c r="BR35" s="3"/>
      <c r="BS35" s="3"/>
      <c r="BT35" s="3"/>
      <c r="BU35" s="3"/>
      <c r="BV35" s="3"/>
      <c r="BW35" s="3"/>
      <c r="BX35" s="3"/>
      <c r="BY35" s="3"/>
      <c r="BZ35" s="1318"/>
      <c r="CA35" s="1319"/>
      <c r="CC35" s="1417"/>
    </row>
    <row r="36" spans="1:81" ht="17.100000000000001" customHeight="1" thickTop="1" thickBot="1" x14ac:dyDescent="0.25">
      <c r="A36" s="3"/>
      <c r="B36" s="1318"/>
      <c r="C36" s="3"/>
      <c r="D36" s="3"/>
      <c r="E36" s="3"/>
      <c r="F36" s="3"/>
      <c r="G36" s="3"/>
      <c r="H36" s="3"/>
      <c r="I36" s="3"/>
      <c r="J36" s="3"/>
      <c r="K36" s="3"/>
      <c r="L36" s="3"/>
      <c r="M36" s="3"/>
      <c r="N36" s="3"/>
      <c r="O36" s="3"/>
      <c r="P36" s="197"/>
      <c r="Q36" s="197"/>
      <c r="R36" s="1425"/>
      <c r="S36" s="197"/>
      <c r="T36" s="197"/>
      <c r="U36" s="1426"/>
      <c r="V36" s="197"/>
      <c r="W36" s="197"/>
      <c r="X36" s="1427"/>
      <c r="Y36" s="3"/>
      <c r="Z36" s="3"/>
      <c r="AA36" s="1430"/>
      <c r="AB36" s="1431"/>
      <c r="AC36" s="1431"/>
      <c r="AD36" s="1431"/>
      <c r="AE36" s="1431"/>
      <c r="AF36" s="1431"/>
      <c r="AG36" s="1431"/>
      <c r="AH36" s="1431"/>
      <c r="AI36" s="1431"/>
      <c r="AJ36" s="1431"/>
      <c r="AK36" s="1431"/>
      <c r="AL36" s="1431"/>
      <c r="AM36" s="1431"/>
      <c r="AN36" s="1431"/>
      <c r="AO36" s="1431"/>
      <c r="AP36" s="1431"/>
      <c r="AQ36" s="1432"/>
      <c r="AR36" s="1432"/>
      <c r="AS36" s="2885"/>
      <c r="AT36" s="2886"/>
      <c r="AU36" s="1433"/>
      <c r="AV36" s="2887"/>
      <c r="AW36" s="2888"/>
      <c r="AX36" s="1432"/>
      <c r="AY36" s="1432"/>
      <c r="AZ36" s="1434"/>
      <c r="BA36" s="1435"/>
      <c r="BB36" s="3"/>
      <c r="BC36" s="3"/>
      <c r="BD36" s="1327"/>
      <c r="BE36" s="1327"/>
      <c r="BF36" s="1327"/>
      <c r="BG36" s="1327"/>
      <c r="BH36" s="197"/>
      <c r="BI36" s="197"/>
      <c r="BJ36" s="1429"/>
      <c r="BK36" s="197"/>
      <c r="BL36" s="197"/>
      <c r="BM36" s="3"/>
      <c r="BN36" s="3"/>
      <c r="BO36" s="3"/>
      <c r="BP36" s="3"/>
      <c r="BQ36" s="3"/>
      <c r="BR36" s="3"/>
      <c r="BS36" s="3"/>
      <c r="BT36" s="3"/>
      <c r="BU36" s="3"/>
      <c r="BV36" s="3"/>
      <c r="BW36" s="3"/>
      <c r="BX36" s="3"/>
      <c r="BY36" s="3"/>
      <c r="BZ36" s="1318"/>
      <c r="CA36" s="1319"/>
    </row>
    <row r="37" spans="1:81" ht="17.100000000000001" customHeight="1" thickTop="1" x14ac:dyDescent="0.15">
      <c r="A37" s="3"/>
      <c r="B37" s="1318"/>
      <c r="C37" s="1318"/>
      <c r="D37" s="1318"/>
      <c r="E37" s="1318"/>
      <c r="F37" s="1318"/>
      <c r="G37" s="1318"/>
      <c r="H37" s="1318"/>
      <c r="I37" s="1318"/>
      <c r="J37" s="1318"/>
      <c r="K37" s="1318"/>
      <c r="L37" s="1318"/>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1318"/>
      <c r="BQ37" s="1318"/>
      <c r="BR37" s="1318"/>
      <c r="BS37" s="1318"/>
      <c r="BT37" s="1318"/>
      <c r="BU37" s="1318"/>
      <c r="BV37" s="1318"/>
      <c r="BW37" s="1318"/>
      <c r="BX37" s="1318"/>
      <c r="BY37" s="1318"/>
      <c r="BZ37" s="1318"/>
      <c r="CA37" s="1408"/>
    </row>
    <row r="38" spans="1:81" ht="17.100000000000001" customHeight="1" x14ac:dyDescent="0.15">
      <c r="A38" s="3"/>
      <c r="B38" s="3"/>
      <c r="C38" s="3"/>
      <c r="D38" s="3"/>
      <c r="E38" s="3"/>
      <c r="F38" s="3"/>
      <c r="G38" s="3"/>
      <c r="H38" s="3"/>
      <c r="I38" s="3"/>
      <c r="J38" s="3"/>
      <c r="K38" s="3"/>
      <c r="L38" s="3"/>
      <c r="M38" s="3"/>
      <c r="N38" s="10"/>
      <c r="O38" s="10"/>
      <c r="P38" s="10"/>
      <c r="Q38" s="3"/>
      <c r="R38" s="3"/>
      <c r="S38" s="14"/>
      <c r="T38" s="3"/>
      <c r="U38" s="3"/>
      <c r="V38" s="3"/>
      <c r="W38" s="3"/>
      <c r="X38" s="3"/>
      <c r="Y38" s="3"/>
      <c r="Z38" s="3"/>
      <c r="AA38" s="3"/>
      <c r="AB38" s="3"/>
      <c r="AC38" s="3"/>
      <c r="AD38" s="3"/>
      <c r="AE38" s="3"/>
      <c r="AF38" s="3"/>
      <c r="AG38" s="3"/>
      <c r="AH38" s="3"/>
      <c r="AI38" s="3"/>
      <c r="AJ38" s="3"/>
      <c r="AK38" s="3"/>
      <c r="AL38" s="3"/>
      <c r="AM38" s="3"/>
      <c r="AN38" s="118" t="s">
        <v>1</v>
      </c>
      <c r="AO38" s="3"/>
      <c r="AP38" s="3"/>
      <c r="AQ38" s="3"/>
      <c r="AR38" s="3"/>
      <c r="AS38" s="3"/>
      <c r="AT38" s="3"/>
      <c r="AU38" s="3"/>
      <c r="AV38" s="3"/>
      <c r="AW38" s="3"/>
      <c r="AX38" s="3"/>
      <c r="AY38" s="3"/>
      <c r="AZ38" s="3"/>
      <c r="BA38" s="3"/>
      <c r="BB38" s="3"/>
      <c r="BC38" s="3"/>
      <c r="BD38" s="3"/>
      <c r="BE38" s="3"/>
      <c r="BF38" s="3"/>
      <c r="BG38" s="3"/>
      <c r="BH38" s="3"/>
      <c r="BI38" s="3"/>
      <c r="BJ38" s="3"/>
      <c r="BK38" s="3"/>
      <c r="BL38" s="10"/>
      <c r="BM38" s="10"/>
      <c r="BN38" s="10"/>
      <c r="BO38" s="3"/>
      <c r="BP38" s="3"/>
      <c r="BQ38" s="3"/>
      <c r="BR38" s="3"/>
      <c r="BS38" s="3"/>
      <c r="BT38" s="3"/>
      <c r="BU38" s="3"/>
      <c r="BV38" s="3"/>
      <c r="BW38" s="3"/>
      <c r="BX38" s="3"/>
      <c r="BY38" s="3"/>
      <c r="BZ38" s="3"/>
      <c r="CA38" s="3"/>
    </row>
    <row r="39" spans="1:81" ht="17.100000000000001" customHeight="1" x14ac:dyDescent="0.15">
      <c r="N39" s="15"/>
      <c r="O39" s="15"/>
      <c r="P39" s="15"/>
      <c r="AN39" s="119" t="s">
        <v>1</v>
      </c>
      <c r="BL39" s="15"/>
      <c r="BM39" s="15"/>
      <c r="BN39" s="15"/>
    </row>
    <row r="40" spans="1:81" ht="17.100000000000001" customHeight="1" x14ac:dyDescent="0.15">
      <c r="N40" s="15"/>
      <c r="O40" s="15"/>
      <c r="AN40" s="119" t="s">
        <v>1</v>
      </c>
      <c r="BL40" s="15"/>
      <c r="BM40" s="15"/>
      <c r="BN40" s="15"/>
    </row>
    <row r="41" spans="1:81" ht="17.100000000000001" customHeight="1" x14ac:dyDescent="0.15">
      <c r="E41" s="1436"/>
      <c r="F41" s="1437"/>
      <c r="G41" s="1437"/>
      <c r="H41" s="1437"/>
      <c r="I41" s="1437"/>
      <c r="J41" s="1437"/>
      <c r="K41" s="1437"/>
      <c r="L41" s="1437"/>
      <c r="M41" s="1437"/>
      <c r="N41" s="1437"/>
      <c r="O41" s="1438"/>
      <c r="P41" s="1438"/>
      <c r="Q41" s="1438"/>
      <c r="R41" s="1438"/>
      <c r="S41" s="1438"/>
      <c r="T41" s="1438"/>
      <c r="U41" s="1438"/>
      <c r="V41" s="1438"/>
      <c r="W41" s="1438"/>
      <c r="X41" s="1438"/>
      <c r="Y41" s="1438"/>
      <c r="Z41" s="1438"/>
      <c r="AA41" s="1438"/>
      <c r="AB41" s="1438"/>
      <c r="AC41" s="1438"/>
      <c r="AD41" s="1438"/>
      <c r="AE41" s="1438"/>
      <c r="AF41" s="1438"/>
      <c r="AG41" s="1438"/>
      <c r="AH41" s="1438"/>
      <c r="AI41" s="1438"/>
      <c r="AJ41" s="1438"/>
      <c r="AK41" s="1438"/>
      <c r="AL41" s="1438"/>
      <c r="AM41" s="1438"/>
      <c r="AN41" s="1438"/>
      <c r="AO41" s="1438"/>
      <c r="AP41" s="1438"/>
      <c r="AQ41" s="1438"/>
      <c r="AR41" s="1438"/>
      <c r="AS41" s="1438"/>
      <c r="AT41" s="1438"/>
      <c r="AU41" s="1438"/>
      <c r="AV41" s="1438"/>
      <c r="AW41" s="1438"/>
      <c r="AX41" s="1438"/>
      <c r="AY41" s="1438"/>
      <c r="AZ41" s="1438"/>
      <c r="BA41" s="1438"/>
      <c r="BB41" s="1438"/>
      <c r="BC41" s="1438"/>
      <c r="BD41" s="1438"/>
      <c r="BE41" s="1438"/>
      <c r="BF41" s="1438"/>
      <c r="BG41" s="1438"/>
      <c r="BH41" s="1438"/>
      <c r="BI41" s="1438"/>
      <c r="BJ41" s="1438"/>
      <c r="BK41" s="1438"/>
      <c r="BL41" s="1438"/>
      <c r="BM41" s="1438"/>
      <c r="BN41" s="1438"/>
      <c r="BO41" s="1437"/>
      <c r="BP41" s="1437"/>
      <c r="BQ41" s="1437"/>
      <c r="BR41" s="1437"/>
      <c r="BS41" s="1437"/>
      <c r="BT41" s="1437"/>
      <c r="BU41" s="1437"/>
      <c r="BV41" s="1437"/>
      <c r="BW41" s="1439"/>
    </row>
    <row r="42" spans="1:81" ht="17.100000000000001" customHeight="1" x14ac:dyDescent="0.55000000000000004">
      <c r="B42" s="7"/>
      <c r="C42" s="7"/>
      <c r="D42" s="6"/>
      <c r="E42" s="1440"/>
      <c r="F42" s="1441"/>
      <c r="G42" s="1441"/>
      <c r="H42" s="1441"/>
      <c r="I42" s="1441"/>
      <c r="J42" s="1441"/>
      <c r="K42" s="1441"/>
      <c r="L42" s="1441"/>
      <c r="M42" s="1441"/>
      <c r="N42" s="1442"/>
      <c r="O42" s="1442"/>
      <c r="P42" s="1442"/>
      <c r="Q42" s="1442"/>
      <c r="R42" s="1442"/>
      <c r="S42" s="1442"/>
      <c r="T42" s="1442"/>
      <c r="U42" s="1442"/>
      <c r="V42" s="1442"/>
      <c r="W42" s="1442"/>
      <c r="X42" s="1442"/>
      <c r="Y42" s="1442"/>
      <c r="Z42" s="1442"/>
      <c r="AA42" s="1442"/>
      <c r="AB42" s="1442"/>
      <c r="AC42" s="1442"/>
      <c r="AD42" s="1442"/>
      <c r="AE42" s="1442"/>
      <c r="AF42" s="1442"/>
      <c r="AG42" s="1442"/>
      <c r="AH42" s="1442"/>
      <c r="AI42" s="1442"/>
      <c r="AJ42" s="1442"/>
      <c r="AK42" s="1442"/>
      <c r="AL42" s="1442"/>
      <c r="AM42" s="1442"/>
      <c r="AN42" s="1443" t="s">
        <v>1309</v>
      </c>
      <c r="AO42" s="1442"/>
      <c r="AP42" s="1442"/>
      <c r="AQ42" s="1442"/>
      <c r="AR42" s="1442"/>
      <c r="AS42" s="1442"/>
      <c r="AT42" s="1442"/>
      <c r="AU42" s="1442"/>
      <c r="AV42" s="1442"/>
      <c r="AW42" s="1442"/>
      <c r="AX42" s="1442"/>
      <c r="AY42" s="1442"/>
      <c r="AZ42" s="1442"/>
      <c r="BA42" s="1442"/>
      <c r="BB42" s="1442"/>
      <c r="BC42" s="1442"/>
      <c r="BD42" s="1442"/>
      <c r="BE42" s="1442"/>
      <c r="BF42" s="1442"/>
      <c r="BG42" s="1442"/>
      <c r="BH42" s="1442"/>
      <c r="BI42" s="1442"/>
      <c r="BJ42" s="1442"/>
      <c r="BK42" s="1442"/>
      <c r="BL42" s="1442"/>
      <c r="BM42" s="1442"/>
      <c r="BN42" s="1442"/>
      <c r="BW42" s="1444"/>
      <c r="BX42" s="6"/>
      <c r="BY42" s="6"/>
      <c r="BZ42" s="7"/>
    </row>
    <row r="43" spans="1:81" ht="17.100000000000001" customHeight="1" x14ac:dyDescent="0.55000000000000004">
      <c r="B43" s="7"/>
      <c r="C43" s="7"/>
      <c r="D43" s="6"/>
      <c r="E43" s="1440"/>
      <c r="F43" s="1441"/>
      <c r="G43" s="1441"/>
      <c r="H43" s="1441"/>
      <c r="I43" s="1441"/>
      <c r="J43" s="1441"/>
      <c r="K43" s="1441"/>
      <c r="L43" s="1441"/>
      <c r="M43" s="1441"/>
      <c r="N43" s="2"/>
      <c r="O43" s="2"/>
      <c r="P43" s="2"/>
      <c r="Q43" s="2"/>
      <c r="R43" s="2"/>
      <c r="S43" s="2"/>
      <c r="T43" s="2"/>
      <c r="U43" s="2"/>
      <c r="V43" s="2"/>
      <c r="W43" s="2"/>
      <c r="X43" s="2"/>
      <c r="Y43" s="2"/>
      <c r="Z43" s="2"/>
      <c r="AA43" s="2"/>
      <c r="AB43" s="2"/>
      <c r="AC43" s="2"/>
      <c r="AD43" s="2"/>
      <c r="AE43" s="2"/>
      <c r="AF43" s="2"/>
      <c r="AG43" s="2"/>
      <c r="AH43" s="2"/>
      <c r="AI43" s="2"/>
      <c r="AJ43" s="2"/>
      <c r="AK43" s="2"/>
      <c r="AL43" s="2"/>
      <c r="AM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W43" s="1444"/>
      <c r="BX43" s="6"/>
      <c r="BY43" s="6"/>
      <c r="BZ43" s="7"/>
    </row>
    <row r="44" spans="1:81" ht="17.100000000000001" customHeight="1" x14ac:dyDescent="0.55000000000000004">
      <c r="B44" s="7"/>
      <c r="C44" s="7"/>
      <c r="D44" s="6"/>
      <c r="E44" s="1440"/>
      <c r="F44" s="1441"/>
      <c r="G44" s="1441"/>
      <c r="H44" s="1441"/>
      <c r="I44" s="1441"/>
      <c r="J44" s="1441"/>
      <c r="K44" s="1441"/>
      <c r="L44" s="1441"/>
      <c r="M44" s="1441"/>
      <c r="N44" s="1441"/>
      <c r="O44" s="1441"/>
      <c r="P44" s="1441"/>
      <c r="Q44" s="1441"/>
      <c r="R44" s="1441"/>
      <c r="S44" s="1441"/>
      <c r="T44" s="1441"/>
      <c r="U44" s="1441"/>
      <c r="V44" s="1441"/>
      <c r="W44" s="1441"/>
      <c r="X44" s="1441"/>
      <c r="Y44" s="1441"/>
      <c r="Z44" s="1441"/>
      <c r="AA44" s="1441"/>
      <c r="AB44" s="1441"/>
      <c r="AC44" s="1441"/>
      <c r="AD44" s="1441"/>
      <c r="AE44" s="1441"/>
      <c r="AF44" s="1441"/>
      <c r="AG44" s="1441"/>
      <c r="AH44" s="1441"/>
      <c r="AI44" s="1441"/>
      <c r="AJ44" s="1441"/>
      <c r="AK44" s="1441"/>
      <c r="AL44" s="1441"/>
      <c r="AM44" s="1441"/>
      <c r="AN44" s="1441"/>
      <c r="AO44" s="1441"/>
      <c r="AP44" s="1441"/>
      <c r="AQ44" s="1441"/>
      <c r="AR44" s="1441"/>
      <c r="AS44" s="1441"/>
      <c r="AT44" s="1441"/>
      <c r="AU44" s="1441"/>
      <c r="AV44" s="1441"/>
      <c r="AW44" s="1441"/>
      <c r="AX44" s="1441"/>
      <c r="AY44" s="1441"/>
      <c r="AZ44" s="1441"/>
      <c r="BA44" s="1441"/>
      <c r="BB44" s="1441"/>
      <c r="BC44" s="1441"/>
      <c r="BD44" s="1441"/>
      <c r="BE44" s="1441"/>
      <c r="BF44" s="1441"/>
      <c r="BG44" s="1441"/>
      <c r="BH44" s="1441"/>
      <c r="BI44" s="1441"/>
      <c r="BJ44" s="1441"/>
      <c r="BK44" s="1441"/>
      <c r="BL44" s="1441"/>
      <c r="BM44" s="1441"/>
      <c r="BN44" s="1441"/>
      <c r="BW44" s="1444"/>
      <c r="BX44" s="6"/>
      <c r="BY44" s="6"/>
      <c r="BZ44" s="7"/>
    </row>
    <row r="45" spans="1:81" ht="17.100000000000001" customHeight="1" x14ac:dyDescent="0.15">
      <c r="B45" s="6"/>
      <c r="C45" s="6"/>
      <c r="D45" s="6"/>
      <c r="E45" s="1445"/>
      <c r="F45" s="2"/>
      <c r="G45" s="2"/>
      <c r="H45" s="2"/>
      <c r="I45" s="1446"/>
      <c r="J45" s="1447"/>
      <c r="K45" s="1446"/>
      <c r="L45" s="2"/>
      <c r="M45" s="2"/>
      <c r="N45" s="2"/>
      <c r="O45" s="2"/>
      <c r="P45" s="2"/>
      <c r="Q45" s="2"/>
      <c r="R45" s="2"/>
      <c r="S45" s="1448" t="s">
        <v>257</v>
      </c>
      <c r="T45" s="1447"/>
      <c r="U45" s="1446"/>
      <c r="V45" s="2"/>
      <c r="W45" s="2"/>
      <c r="X45" s="2"/>
      <c r="Y45" s="2"/>
      <c r="Z45" s="2"/>
      <c r="AA45" s="2"/>
      <c r="AB45" s="2"/>
      <c r="AC45" s="1448" t="s">
        <v>257</v>
      </c>
      <c r="AD45" s="1447"/>
      <c r="AE45" s="1446"/>
      <c r="AF45" s="2"/>
      <c r="AG45" s="2"/>
      <c r="AH45" s="2"/>
      <c r="AI45" s="2"/>
      <c r="AJ45" s="2"/>
      <c r="AK45" s="2"/>
      <c r="AL45" s="2"/>
      <c r="AM45" s="1448" t="s">
        <v>257</v>
      </c>
      <c r="AN45" s="1447"/>
      <c r="AO45" s="1448" t="s">
        <v>257</v>
      </c>
      <c r="AP45" s="2"/>
      <c r="AQ45" s="2"/>
      <c r="AR45" s="2"/>
      <c r="AS45" s="2"/>
      <c r="AT45" s="2"/>
      <c r="AU45" s="2"/>
      <c r="AV45" s="2"/>
      <c r="AW45" s="1448" t="s">
        <v>257</v>
      </c>
      <c r="AX45" s="1447"/>
      <c r="AY45" s="1448" t="s">
        <v>257</v>
      </c>
      <c r="AZ45" s="2"/>
      <c r="BA45" s="2"/>
      <c r="BB45" s="2"/>
      <c r="BC45" s="2"/>
      <c r="BD45" s="2"/>
      <c r="BE45" s="2"/>
      <c r="BF45" s="2"/>
      <c r="BG45" s="1448" t="s">
        <v>257</v>
      </c>
      <c r="BH45" s="1447"/>
      <c r="BI45" s="1448" t="s">
        <v>257</v>
      </c>
      <c r="BJ45" s="258"/>
      <c r="BK45" s="258"/>
      <c r="BL45" s="258"/>
      <c r="BM45" s="258"/>
      <c r="BN45" s="2897" t="s">
        <v>1083</v>
      </c>
      <c r="BO45" s="2898"/>
      <c r="BP45" s="2898"/>
      <c r="BQ45" s="2863"/>
      <c r="BR45" s="2863"/>
      <c r="BS45" s="2863"/>
      <c r="BT45" s="2899" t="str">
        <f ca="1">_xlfn.IFS(
AND(BQ45="roll",BT48=0),RANDBETWEEN(1,7),
AND(BQ45="roll 2",BT48=1),RANDBETWEEN(1,7),
AND(BQ45="roll 3",BT48=2),RANDBETWEEN(1,7),
AND(BQ45="roll 4",BT48=3),RANDBETWEEN(1,7),
AND(BQ45="roll 5",BT48=4),RANDBETWEEN(1,7),
AND(BQ45="roll 6",BT48=5),RANDBETWEEN(1,7),
AND(BQ45="roll 7",BT48=6),RANDBETWEEN(1,7),
TRUE," ")</f>
        <v xml:space="preserve"> </v>
      </c>
      <c r="BU45" s="258"/>
      <c r="BV45" s="1449"/>
      <c r="BW45" s="1450"/>
      <c r="BX45" s="6"/>
      <c r="BY45" s="6"/>
      <c r="BZ45" s="6"/>
    </row>
    <row r="46" spans="1:81" ht="17.100000000000001" customHeight="1" x14ac:dyDescent="0.15">
      <c r="B46" s="6"/>
      <c r="C46" s="6"/>
      <c r="D46" s="6"/>
      <c r="E46" s="1445"/>
      <c r="F46" s="2"/>
      <c r="G46" s="2"/>
      <c r="H46" s="2"/>
      <c r="I46" s="1446"/>
      <c r="J46" s="1448" t="s">
        <v>257</v>
      </c>
      <c r="K46" s="1446"/>
      <c r="L46" s="2"/>
      <c r="M46" s="2"/>
      <c r="N46" s="2"/>
      <c r="O46" s="2"/>
      <c r="P46" s="2"/>
      <c r="Q46" s="2"/>
      <c r="R46" s="2"/>
      <c r="S46" s="1446"/>
      <c r="T46" s="1448"/>
      <c r="U46" s="1446"/>
      <c r="V46" s="2"/>
      <c r="W46" s="2"/>
      <c r="X46" s="2"/>
      <c r="Y46" s="2"/>
      <c r="Z46" s="2"/>
      <c r="AA46" s="2"/>
      <c r="AB46" s="2"/>
      <c r="AC46" s="1446"/>
      <c r="AD46" s="1448" t="s">
        <v>257</v>
      </c>
      <c r="AE46" s="1446"/>
      <c r="AF46" s="2"/>
      <c r="AG46" s="2"/>
      <c r="AH46" s="2"/>
      <c r="AI46" s="2"/>
      <c r="AJ46" s="2"/>
      <c r="AK46" s="2"/>
      <c r="AL46" s="2"/>
      <c r="AM46" s="1446"/>
      <c r="AN46" s="1448"/>
      <c r="AO46" s="1446"/>
      <c r="AP46" s="2"/>
      <c r="AQ46" s="2"/>
      <c r="AR46" s="2"/>
      <c r="AS46" s="2"/>
      <c r="AT46" s="2"/>
      <c r="AU46" s="2"/>
      <c r="AV46" s="2"/>
      <c r="AW46" s="1446"/>
      <c r="AX46" s="1448" t="s">
        <v>257</v>
      </c>
      <c r="AY46" s="1446"/>
      <c r="AZ46" s="2"/>
      <c r="BA46" s="2"/>
      <c r="BB46" s="2"/>
      <c r="BC46" s="2"/>
      <c r="BD46" s="2"/>
      <c r="BE46" s="2"/>
      <c r="BF46" s="2"/>
      <c r="BG46" s="1448" t="s">
        <v>257</v>
      </c>
      <c r="BH46" s="1448"/>
      <c r="BI46" s="1448" t="s">
        <v>257</v>
      </c>
      <c r="BJ46" s="258"/>
      <c r="BK46" s="258"/>
      <c r="BL46" s="258"/>
      <c r="BM46" s="258"/>
      <c r="BN46" s="2898"/>
      <c r="BO46" s="2898"/>
      <c r="BP46" s="2898"/>
      <c r="BQ46" s="2863"/>
      <c r="BR46" s="2863"/>
      <c r="BS46" s="2863"/>
      <c r="BT46" s="2899"/>
      <c r="BU46" s="258"/>
      <c r="BV46" s="1449"/>
      <c r="BW46" s="1450"/>
      <c r="BX46" s="6"/>
      <c r="BY46" s="6"/>
      <c r="BZ46" s="6"/>
    </row>
    <row r="47" spans="1:81" ht="17.100000000000001" customHeight="1" x14ac:dyDescent="0.15">
      <c r="B47" s="6"/>
      <c r="C47" s="6"/>
      <c r="D47" s="6"/>
      <c r="E47" s="1445"/>
      <c r="F47" s="2"/>
      <c r="G47" s="2"/>
      <c r="H47" s="2"/>
      <c r="I47" s="1446"/>
      <c r="J47" s="1447"/>
      <c r="K47" s="1446"/>
      <c r="L47" s="2"/>
      <c r="M47" s="2"/>
      <c r="N47" s="2"/>
      <c r="O47" s="2"/>
      <c r="P47" s="2"/>
      <c r="Q47" s="2"/>
      <c r="R47" s="2"/>
      <c r="S47" s="1446"/>
      <c r="T47" s="1447"/>
      <c r="U47" s="1448" t="s">
        <v>257</v>
      </c>
      <c r="V47" s="2"/>
      <c r="W47" s="2"/>
      <c r="X47" s="2"/>
      <c r="Y47" s="2"/>
      <c r="Z47" s="2"/>
      <c r="AA47" s="2"/>
      <c r="AB47" s="2"/>
      <c r="AC47" s="1446"/>
      <c r="AD47" s="1447"/>
      <c r="AE47" s="1448" t="s">
        <v>257</v>
      </c>
      <c r="AF47" s="2"/>
      <c r="AG47" s="2"/>
      <c r="AH47" s="2"/>
      <c r="AI47" s="2"/>
      <c r="AJ47" s="2"/>
      <c r="AK47" s="2"/>
      <c r="AL47" s="2"/>
      <c r="AM47" s="1448" t="s">
        <v>257</v>
      </c>
      <c r="AN47" s="1447"/>
      <c r="AO47" s="1448" t="s">
        <v>257</v>
      </c>
      <c r="AP47" s="2"/>
      <c r="AQ47" s="2"/>
      <c r="AR47" s="2"/>
      <c r="AS47" s="2"/>
      <c r="AT47" s="2"/>
      <c r="AU47" s="2"/>
      <c r="AV47" s="2"/>
      <c r="AW47" s="1448" t="s">
        <v>257</v>
      </c>
      <c r="AX47" s="1447"/>
      <c r="AY47" s="1448" t="s">
        <v>257</v>
      </c>
      <c r="AZ47" s="2"/>
      <c r="BA47" s="2"/>
      <c r="BB47" s="2"/>
      <c r="BC47" s="2"/>
      <c r="BD47" s="2"/>
      <c r="BE47" s="2"/>
      <c r="BF47" s="2"/>
      <c r="BG47" s="1448" t="s">
        <v>257</v>
      </c>
      <c r="BH47" s="1447"/>
      <c r="BI47" s="1448" t="s">
        <v>257</v>
      </c>
      <c r="BJ47" s="258"/>
      <c r="BK47" s="258"/>
      <c r="BL47" s="258"/>
      <c r="BM47" s="258"/>
      <c r="BN47" s="2898"/>
      <c r="BO47" s="2898"/>
      <c r="BP47" s="2898"/>
      <c r="BQ47" s="2863"/>
      <c r="BR47" s="2863"/>
      <c r="BS47" s="2863"/>
      <c r="BT47" s="2899"/>
      <c r="BU47" s="258"/>
      <c r="BV47" s="1449"/>
      <c r="BW47" s="1450"/>
      <c r="BX47" s="6"/>
      <c r="BY47" s="6"/>
      <c r="BZ47" s="6"/>
    </row>
    <row r="48" spans="1:81" ht="17.100000000000001" customHeight="1" x14ac:dyDescent="0.2">
      <c r="B48" s="6"/>
      <c r="C48" s="6"/>
      <c r="D48" s="6"/>
      <c r="E48" s="1445"/>
      <c r="F48" s="1451"/>
      <c r="G48" s="1451"/>
      <c r="H48" s="1451"/>
      <c r="I48" s="1451"/>
      <c r="J48" s="1451"/>
      <c r="K48" s="1451"/>
      <c r="L48" s="1451"/>
      <c r="M48" s="1451"/>
      <c r="N48" s="1451"/>
      <c r="O48" s="1451"/>
      <c r="P48" s="1451"/>
      <c r="Q48" s="1451"/>
      <c r="R48" s="1451"/>
      <c r="S48" s="1451"/>
      <c r="T48" s="1451"/>
      <c r="U48" s="1451"/>
      <c r="V48" s="1451"/>
      <c r="W48" s="1451"/>
      <c r="X48" s="1451"/>
      <c r="Y48" s="1451"/>
      <c r="Z48" s="1451"/>
      <c r="AA48" s="1451"/>
      <c r="AB48" s="1451"/>
      <c r="AC48" s="1451"/>
      <c r="AD48" s="1451"/>
      <c r="AE48" s="1451"/>
      <c r="AF48" s="1451"/>
      <c r="AG48" s="1451"/>
      <c r="AH48" s="1451"/>
      <c r="AI48" s="1451"/>
      <c r="AJ48" s="1451"/>
      <c r="AK48" s="1451"/>
      <c r="AL48" s="1451"/>
      <c r="AM48" s="1451"/>
      <c r="AN48" s="295"/>
      <c r="AP48" s="1452"/>
      <c r="AQ48" s="1452"/>
      <c r="AR48" s="1452"/>
      <c r="AS48" s="1452"/>
      <c r="AT48" s="1452"/>
      <c r="AU48" s="1452"/>
      <c r="AV48" s="1452"/>
      <c r="AW48" s="1452"/>
      <c r="AX48" s="1452"/>
      <c r="AY48" s="1452"/>
      <c r="AZ48" s="1452"/>
      <c r="BA48" s="1452"/>
      <c r="BB48" s="1452"/>
      <c r="BC48" s="1452"/>
      <c r="BD48" s="1452"/>
      <c r="BE48" s="1452"/>
      <c r="BF48" s="1452"/>
      <c r="BG48" s="1452"/>
      <c r="BH48" s="1452"/>
      <c r="BI48" s="1452"/>
      <c r="BJ48" s="1452"/>
      <c r="BK48" s="1452"/>
      <c r="BL48" s="1452"/>
      <c r="BM48" s="1452"/>
      <c r="BN48" s="258"/>
      <c r="BO48" s="258"/>
      <c r="BP48" s="258"/>
      <c r="BQ48" s="258"/>
      <c r="BR48" s="258"/>
      <c r="BS48" s="258"/>
      <c r="BT48" s="1453">
        <f>SUM(F76,P76,Z76,AJ76,AT76,BD76,BN76)</f>
        <v>0</v>
      </c>
      <c r="BU48" s="1452"/>
      <c r="BV48" s="1454"/>
      <c r="BW48" s="1450"/>
      <c r="BX48" s="6"/>
      <c r="BY48" s="6"/>
      <c r="BZ48" s="6"/>
    </row>
    <row r="49" spans="2:78" ht="17.100000000000001" customHeight="1" thickBot="1" x14ac:dyDescent="0.2">
      <c r="B49" s="6"/>
      <c r="C49" s="6"/>
      <c r="D49" s="6"/>
      <c r="E49" s="1445"/>
      <c r="W49" s="2"/>
      <c r="X49" s="2"/>
      <c r="AG49" s="2"/>
      <c r="AH49" s="2"/>
      <c r="AQ49" s="2"/>
      <c r="AR49" s="2"/>
      <c r="BA49" s="2"/>
      <c r="BB49" s="2"/>
      <c r="BK49" s="2"/>
      <c r="BL49" s="2"/>
      <c r="BU49" s="2"/>
      <c r="BV49" s="2"/>
      <c r="BW49" s="1444"/>
      <c r="BX49" s="6"/>
      <c r="BY49" s="6"/>
      <c r="BZ49" s="6"/>
    </row>
    <row r="50" spans="2:78" ht="17.100000000000001" customHeight="1" x14ac:dyDescent="0.15">
      <c r="B50" s="6"/>
      <c r="C50" s="6"/>
      <c r="D50" s="6"/>
      <c r="E50" s="1445"/>
      <c r="F50" s="1455"/>
      <c r="G50" s="1456"/>
      <c r="H50" s="1456"/>
      <c r="I50" s="1456"/>
      <c r="J50" s="1456"/>
      <c r="K50" s="1456"/>
      <c r="L50" s="1457"/>
      <c r="M50" s="1457"/>
      <c r="N50" s="1458"/>
      <c r="P50" s="1455"/>
      <c r="Q50" s="1456"/>
      <c r="R50" s="1456"/>
      <c r="S50" s="1456"/>
      <c r="T50" s="1456"/>
      <c r="U50" s="1456"/>
      <c r="V50" s="1457"/>
      <c r="W50" s="1457"/>
      <c r="X50" s="1458"/>
      <c r="Z50" s="1455"/>
      <c r="AA50" s="1456"/>
      <c r="AB50" s="1456"/>
      <c r="AC50" s="1456"/>
      <c r="AD50" s="1456"/>
      <c r="AE50" s="1456"/>
      <c r="AF50" s="1457"/>
      <c r="AG50" s="1457"/>
      <c r="AH50" s="1458"/>
      <c r="AI50" s="1459"/>
      <c r="AJ50" s="1455"/>
      <c r="AK50" s="1456"/>
      <c r="AL50" s="1456"/>
      <c r="AM50" s="1456"/>
      <c r="AN50" s="1456"/>
      <c r="AO50" s="1456"/>
      <c r="AP50" s="1457"/>
      <c r="AQ50" s="1457"/>
      <c r="AR50" s="1458"/>
      <c r="AS50" s="1459"/>
      <c r="AT50" s="1455"/>
      <c r="AU50" s="1456"/>
      <c r="AV50" s="1456"/>
      <c r="AW50" s="1456"/>
      <c r="AX50" s="1456"/>
      <c r="AY50" s="1456"/>
      <c r="AZ50" s="1457"/>
      <c r="BA50" s="1457"/>
      <c r="BB50" s="1458"/>
      <c r="BC50" s="1459"/>
      <c r="BD50" s="1455"/>
      <c r="BE50" s="1456"/>
      <c r="BF50" s="1456"/>
      <c r="BG50" s="1456"/>
      <c r="BH50" s="1456"/>
      <c r="BI50" s="1456"/>
      <c r="BJ50" s="1457"/>
      <c r="BK50" s="1457"/>
      <c r="BL50" s="1458"/>
      <c r="BM50" s="1459"/>
      <c r="BN50" s="1455"/>
      <c r="BO50" s="1456"/>
      <c r="BP50" s="1456"/>
      <c r="BQ50" s="1456"/>
      <c r="BR50" s="1456"/>
      <c r="BS50" s="1456"/>
      <c r="BT50" s="1457"/>
      <c r="BU50" s="1457"/>
      <c r="BV50" s="1458"/>
      <c r="BW50" s="1460"/>
      <c r="BX50" s="6"/>
      <c r="BY50" s="6"/>
      <c r="BZ50" s="6"/>
    </row>
    <row r="51" spans="2:78" ht="17.100000000000001" customHeight="1" x14ac:dyDescent="0.15">
      <c r="B51" s="6"/>
      <c r="C51" s="6"/>
      <c r="D51" s="6"/>
      <c r="E51" s="1445"/>
      <c r="F51" s="2894">
        <v>1</v>
      </c>
      <c r="G51" s="2902" t="s">
        <v>258</v>
      </c>
      <c r="H51" s="2902"/>
      <c r="I51" s="2902"/>
      <c r="J51" s="2902"/>
      <c r="K51" s="2902"/>
      <c r="L51" s="2863"/>
      <c r="M51" s="2863"/>
      <c r="N51" s="2893" t="str">
        <f ca="1">IF( OR( OR( AND(L51="roll",F76=0),AND(L51="roll 2",F76=1),AND(L51="roll 3",F76=2),AND(L51="roll 4",F76=3),AND(L51="roll 5",F76=4),AND(L51="roll 6",F76=5),AND(L51="roll 7",F76=6)),AND(OR($BQ$45="roll",$BQ$45="roll 2",$BQ$45="roll 3",$BQ$45="roll 4",$BQ$45="roll 5",BQ45="roll 6",$BQ$45="roll 7"),$BT$45=F51)), RANDBETWEEN(1,N76)," " )</f>
        <v xml:space="preserve"> </v>
      </c>
      <c r="P51" s="2894">
        <v>2</v>
      </c>
      <c r="Q51" s="2903" t="s">
        <v>259</v>
      </c>
      <c r="R51" s="2903"/>
      <c r="S51" s="2903"/>
      <c r="T51" s="2903"/>
      <c r="U51" s="2903"/>
      <c r="V51" s="2863"/>
      <c r="W51" s="2863"/>
      <c r="X51" s="2893" t="str">
        <f ca="1">IF( OR( OR( AND(V51="roll",P76=0),AND(V51="roll 2",P76=1),AND(V51="roll 3",P76=2),AND(V51="roll 4",P76=3),AND(V51="roll 5",P76=4),AND(V51="roll 6",P76=5),AND(V51="roll 7",P76=6)),AND(OR($BQ$45="roll",$BQ$45="roll 2",$BQ$45="roll 3",$BQ$45="roll 4",$BQ$45="roll 5",CC42="roll 6",$BQ$45="roll 7"),$BT$45=P51)), RANDBETWEEN(1,X76)," " )</f>
        <v xml:space="preserve"> </v>
      </c>
      <c r="Z51" s="2894">
        <v>3</v>
      </c>
      <c r="AA51" s="2900" t="s">
        <v>260</v>
      </c>
      <c r="AB51" s="2900"/>
      <c r="AC51" s="2900"/>
      <c r="AD51" s="2900"/>
      <c r="AE51" s="2900"/>
      <c r="AF51" s="2863"/>
      <c r="AG51" s="2863"/>
      <c r="AH51" s="2893" t="str">
        <f ca="1">IF( OR( OR( AND(AF51="roll",Z76=0),AND(AF51="roll 2",Z76=1),AND(AF51="roll 3",Z76=2),AND(AF51="roll 4",Z76=3),AND(AF51="roll 5",Z76=4),AND(AF51="roll 6",Z76=5),AND(AF51="roll 7",Z76=6)),AND(OR($BQ$45="roll",$BQ$45="roll 2",$BQ$45="roll 3",$BQ$45="roll 4",$BQ$45="roll 5",CM42="roll 6",$BQ$45="roll 7"),$BT$45=Z51)), RANDBETWEEN(1,AH76)," " )</f>
        <v xml:space="preserve"> </v>
      </c>
      <c r="AI51" s="1459"/>
      <c r="AJ51" s="2894">
        <v>4</v>
      </c>
      <c r="AK51" s="2909" t="s">
        <v>261</v>
      </c>
      <c r="AL51" s="2909"/>
      <c r="AM51" s="2909"/>
      <c r="AN51" s="2909"/>
      <c r="AO51" s="2909"/>
      <c r="AP51" s="2863"/>
      <c r="AQ51" s="2863"/>
      <c r="AR51" s="2893" t="str">
        <f ca="1">IF( OR( OR( AND(AP51="roll",AJ76=0),AND(AP51="roll 2",AJ76=1),AND(AP51="roll 3",AJ76=2),AND(AP51="roll 4",AJ76=3),AND(AP51="roll 5",AJ76=4),AND(AP51="roll 6",AJ76=5),AND(AP51="roll 7",AJ76=6)),AND(OR($BQ$45="roll",$BQ$45="roll 2",$BQ$45="roll 3",$BQ$45="roll 4",$BQ$45="roll 5",CW42="roll 6",$BQ$45="roll 7"),$BT$45=AJ51)), RANDBETWEEN(1,AR76)," " )</f>
        <v xml:space="preserve"> </v>
      </c>
      <c r="AS51" s="1459"/>
      <c r="AT51" s="2894">
        <v>5</v>
      </c>
      <c r="AU51" s="2901" t="s">
        <v>262</v>
      </c>
      <c r="AV51" s="2901"/>
      <c r="AW51" s="2901"/>
      <c r="AX51" s="2901"/>
      <c r="AY51" s="2901"/>
      <c r="AZ51" s="2863"/>
      <c r="BA51" s="2863"/>
      <c r="BB51" s="2893" t="str">
        <f ca="1">IF( OR( OR( AND(AZ51="roll",AT76=0),AND(AZ51="roll 2",AT76=1),AND(AZ51="roll 3",AT76=2),AND(AZ51="roll 4",AT76=3),AND(AZ51="roll 5",AT76=4),AND(AZ51="roll 6",AT76=5),AND(AZ51="roll 7",AT76=6)),AND(OR($BQ$45="roll",$BQ$45="roll 2",$BQ$45="roll 3",$BQ$45="roll 4",$BQ$45="roll 5",DG42="roll 6",$BQ$45="roll 7"),$BT$45=AT51)), RANDBETWEEN(1,BB76)," " )</f>
        <v xml:space="preserve"> </v>
      </c>
      <c r="BC51" s="1459"/>
      <c r="BD51" s="2894">
        <v>6</v>
      </c>
      <c r="BE51" s="2895" t="s">
        <v>263</v>
      </c>
      <c r="BF51" s="2895"/>
      <c r="BG51" s="2895"/>
      <c r="BH51" s="2895"/>
      <c r="BI51" s="2895"/>
      <c r="BJ51" s="2863"/>
      <c r="BK51" s="2863"/>
      <c r="BL51" s="2893" t="str">
        <f ca="1">IF( OR( OR( AND(BJ51="roll",BD76=0),AND(BJ51="roll 2",BD76=1),AND(BJ51="roll 3",BD76=2),AND(BJ51="roll 4",BD76=3),AND(BJ51="roll 5",BD76=4),AND(BJ51="roll 6",BD76=5),AND(BJ51="roll 7",BD76=6)),AND(OR($BQ$45="roll",$BQ$45="roll 2",$BQ$45="roll 3",$BQ$45="roll 4",$BQ$45="roll 5",DQ42="roll 6",$BQ$45="roll 7"),$BT$45=BD51)), RANDBETWEEN(1,BL76)," " )</f>
        <v xml:space="preserve"> </v>
      </c>
      <c r="BM51" s="1459"/>
      <c r="BN51" s="2894">
        <v>7</v>
      </c>
      <c r="BO51" s="2896" t="s">
        <v>264</v>
      </c>
      <c r="BP51" s="2896"/>
      <c r="BQ51" s="2896"/>
      <c r="BR51" s="2896"/>
      <c r="BS51" s="2896"/>
      <c r="BT51" s="2863"/>
      <c r="BU51" s="2863"/>
      <c r="BV51" s="2893" t="str">
        <f ca="1">IF( OR( OR( AND(BT51="roll",BN76=0),AND(BT51="roll 2",BN76=1),AND(BT51="roll 3",BN76=2),AND(BT51="roll 4",BN76=3),AND(BT51="roll 5",BN76=4),AND(BT51="roll 6",BN76=5),AND(BT51="roll 7",BN76=6)),AND(OR($BQ$45="roll",$BQ$45="roll 2",$BQ$45="roll 3",$BQ$45="roll 4",$BQ$45="roll 5",EA42="roll 6",$BQ$45="roll 7"),$BT$45=BN51)), RANDBETWEEN(1,BV76)," " )</f>
        <v xml:space="preserve"> </v>
      </c>
      <c r="BW51" s="1460"/>
      <c r="BX51" s="6"/>
      <c r="BY51" s="6"/>
      <c r="BZ51" s="6"/>
    </row>
    <row r="52" spans="2:78" ht="17.100000000000001" customHeight="1" x14ac:dyDescent="0.15">
      <c r="B52" s="6"/>
      <c r="C52" s="6"/>
      <c r="D52" s="6"/>
      <c r="E52" s="1461"/>
      <c r="F52" s="2894"/>
      <c r="G52" s="2902"/>
      <c r="H52" s="2902"/>
      <c r="I52" s="2902"/>
      <c r="J52" s="2902"/>
      <c r="K52" s="2902"/>
      <c r="L52" s="2863"/>
      <c r="M52" s="2863"/>
      <c r="N52" s="2893"/>
      <c r="P52" s="2894"/>
      <c r="Q52" s="2903"/>
      <c r="R52" s="2903"/>
      <c r="S52" s="2903"/>
      <c r="T52" s="2903"/>
      <c r="U52" s="2903"/>
      <c r="V52" s="2863"/>
      <c r="W52" s="2863"/>
      <c r="X52" s="2893"/>
      <c r="Z52" s="2894"/>
      <c r="AA52" s="2900"/>
      <c r="AB52" s="2900"/>
      <c r="AC52" s="2900"/>
      <c r="AD52" s="2900"/>
      <c r="AE52" s="2900"/>
      <c r="AF52" s="2863"/>
      <c r="AG52" s="2863"/>
      <c r="AH52" s="2893"/>
      <c r="AJ52" s="2894"/>
      <c r="AK52" s="2909"/>
      <c r="AL52" s="2909"/>
      <c r="AM52" s="2909"/>
      <c r="AN52" s="2909"/>
      <c r="AO52" s="2909"/>
      <c r="AP52" s="2863"/>
      <c r="AQ52" s="2863"/>
      <c r="AR52" s="2893"/>
      <c r="AT52" s="2894"/>
      <c r="AU52" s="2901"/>
      <c r="AV52" s="2901"/>
      <c r="AW52" s="2901"/>
      <c r="AX52" s="2901"/>
      <c r="AY52" s="2901"/>
      <c r="AZ52" s="2863"/>
      <c r="BA52" s="2863"/>
      <c r="BB52" s="2893"/>
      <c r="BD52" s="2894"/>
      <c r="BE52" s="2895"/>
      <c r="BF52" s="2895"/>
      <c r="BG52" s="2895"/>
      <c r="BH52" s="2895"/>
      <c r="BI52" s="2895"/>
      <c r="BJ52" s="2863"/>
      <c r="BK52" s="2863"/>
      <c r="BL52" s="2893"/>
      <c r="BN52" s="2894"/>
      <c r="BO52" s="2896"/>
      <c r="BP52" s="2896"/>
      <c r="BQ52" s="2896"/>
      <c r="BR52" s="2896"/>
      <c r="BS52" s="2896"/>
      <c r="BT52" s="2863"/>
      <c r="BU52" s="2863"/>
      <c r="BV52" s="2893"/>
      <c r="BW52" s="1444"/>
      <c r="BX52" s="6"/>
      <c r="BY52" s="6"/>
      <c r="BZ52" s="6"/>
    </row>
    <row r="53" spans="2:78" ht="17.100000000000001" customHeight="1" thickBot="1" x14ac:dyDescent="0.2">
      <c r="B53" s="6"/>
      <c r="C53" s="6"/>
      <c r="D53" s="6"/>
      <c r="E53" s="1461"/>
      <c r="F53" s="1462"/>
      <c r="G53" s="1463"/>
      <c r="H53" s="1463"/>
      <c r="I53" s="1463"/>
      <c r="J53" s="1463"/>
      <c r="K53" s="1463"/>
      <c r="L53" s="1463"/>
      <c r="M53" s="1463"/>
      <c r="N53" s="1464"/>
      <c r="P53" s="1462"/>
      <c r="Q53" s="1463"/>
      <c r="R53" s="1463"/>
      <c r="S53" s="1463"/>
      <c r="T53" s="1463"/>
      <c r="U53" s="1463"/>
      <c r="V53" s="1463"/>
      <c r="W53" s="1463"/>
      <c r="X53" s="1464"/>
      <c r="Z53" s="1462"/>
      <c r="AA53" s="1463"/>
      <c r="AB53" s="1463"/>
      <c r="AC53" s="1463"/>
      <c r="AD53" s="1463"/>
      <c r="AE53" s="1463"/>
      <c r="AF53" s="1463"/>
      <c r="AG53" s="1463"/>
      <c r="AH53" s="1464"/>
      <c r="AI53" s="1465"/>
      <c r="AJ53" s="1462"/>
      <c r="AK53" s="1463"/>
      <c r="AL53" s="1463"/>
      <c r="AM53" s="1463"/>
      <c r="AN53" s="1463"/>
      <c r="AO53" s="1463"/>
      <c r="AP53" s="1463"/>
      <c r="AQ53" s="1463"/>
      <c r="AR53" s="1464"/>
      <c r="AS53" s="1465"/>
      <c r="AT53" s="1462"/>
      <c r="AU53" s="1463"/>
      <c r="AV53" s="1463"/>
      <c r="AW53" s="1463"/>
      <c r="AX53" s="1463"/>
      <c r="AY53" s="1463"/>
      <c r="AZ53" s="1463"/>
      <c r="BA53" s="1463"/>
      <c r="BB53" s="1464"/>
      <c r="BC53" s="1465"/>
      <c r="BD53" s="1462"/>
      <c r="BE53" s="1463"/>
      <c r="BF53" s="1463"/>
      <c r="BG53" s="1463"/>
      <c r="BH53" s="1463"/>
      <c r="BI53" s="1463"/>
      <c r="BJ53" s="1463"/>
      <c r="BK53" s="1463"/>
      <c r="BL53" s="1464"/>
      <c r="BM53" s="1465"/>
      <c r="BN53" s="1462"/>
      <c r="BO53" s="1463"/>
      <c r="BP53" s="1463"/>
      <c r="BQ53" s="1463"/>
      <c r="BR53" s="1463"/>
      <c r="BS53" s="1463"/>
      <c r="BT53" s="1463"/>
      <c r="BU53" s="1463"/>
      <c r="BV53" s="1464"/>
      <c r="BW53" s="1466"/>
      <c r="BX53" s="6"/>
      <c r="BY53" s="6"/>
      <c r="BZ53" s="6"/>
    </row>
    <row r="54" spans="2:78" ht="17.100000000000001" customHeight="1" x14ac:dyDescent="0.15">
      <c r="B54" s="6"/>
      <c r="C54" s="6"/>
      <c r="D54" s="6"/>
      <c r="E54" s="1461"/>
      <c r="F54" s="1467"/>
      <c r="G54" s="1468"/>
      <c r="H54" s="1468"/>
      <c r="I54" s="1468"/>
      <c r="J54" s="1468"/>
      <c r="K54" s="1468"/>
      <c r="L54" s="1468"/>
      <c r="M54" s="1468"/>
      <c r="N54" s="1469"/>
      <c r="P54" s="1467"/>
      <c r="Q54" s="1468"/>
      <c r="R54" s="1468"/>
      <c r="S54" s="1468"/>
      <c r="T54" s="1468"/>
      <c r="U54" s="1468"/>
      <c r="V54" s="1468"/>
      <c r="W54" s="1468"/>
      <c r="X54" s="1469"/>
      <c r="Z54" s="1467"/>
      <c r="AA54" s="1468"/>
      <c r="AB54" s="1468"/>
      <c r="AC54" s="1468"/>
      <c r="AD54" s="1468"/>
      <c r="AE54" s="1468"/>
      <c r="AF54" s="1468"/>
      <c r="AG54" s="1468"/>
      <c r="AH54" s="1469"/>
      <c r="AI54" s="1465"/>
      <c r="AJ54" s="1467"/>
      <c r="AK54" s="1468"/>
      <c r="AL54" s="1468"/>
      <c r="AM54" s="1468"/>
      <c r="AN54" s="1468"/>
      <c r="AO54" s="1468"/>
      <c r="AP54" s="1468"/>
      <c r="AQ54" s="1468"/>
      <c r="AR54" s="1469"/>
      <c r="AS54" s="1465"/>
      <c r="AT54" s="1467"/>
      <c r="AU54" s="1468"/>
      <c r="AV54" s="1468"/>
      <c r="AW54" s="1468"/>
      <c r="AX54" s="1468"/>
      <c r="AY54" s="1468"/>
      <c r="AZ54" s="1468"/>
      <c r="BA54" s="1468"/>
      <c r="BB54" s="1469"/>
      <c r="BC54" s="1465"/>
      <c r="BD54" s="1467"/>
      <c r="BE54" s="1468"/>
      <c r="BF54" s="1468"/>
      <c r="BG54" s="1468"/>
      <c r="BH54" s="1468"/>
      <c r="BI54" s="1468"/>
      <c r="BJ54" s="1468"/>
      <c r="BK54" s="1468"/>
      <c r="BL54" s="1469"/>
      <c r="BM54" s="1465"/>
      <c r="BN54" s="1467"/>
      <c r="BO54" s="1468"/>
      <c r="BP54" s="1468"/>
      <c r="BQ54" s="1468"/>
      <c r="BR54" s="1468"/>
      <c r="BS54" s="1468"/>
      <c r="BT54" s="1468"/>
      <c r="BU54" s="1468"/>
      <c r="BV54" s="1469"/>
      <c r="BW54" s="1466"/>
      <c r="BX54" s="6"/>
      <c r="BY54" s="6"/>
      <c r="BZ54" s="6"/>
    </row>
    <row r="55" spans="2:78" ht="17.100000000000001" customHeight="1" x14ac:dyDescent="0.15">
      <c r="B55" s="6"/>
      <c r="C55" s="6"/>
      <c r="D55" s="6"/>
      <c r="E55" s="1461"/>
      <c r="F55" s="1306"/>
      <c r="G55" s="2864" t="s">
        <v>265</v>
      </c>
      <c r="H55" s="2864"/>
      <c r="I55" s="2864"/>
      <c r="J55" s="2864"/>
      <c r="K55" s="2864"/>
      <c r="L55" s="2864"/>
      <c r="M55" s="2864"/>
      <c r="N55" s="1470">
        <v>1</v>
      </c>
      <c r="P55" s="1307"/>
      <c r="Q55" s="2864" t="s">
        <v>266</v>
      </c>
      <c r="R55" s="2864"/>
      <c r="S55" s="2864"/>
      <c r="T55" s="2864"/>
      <c r="U55" s="2864"/>
      <c r="V55" s="2864"/>
      <c r="W55" s="2864"/>
      <c r="X55" s="1470">
        <v>1</v>
      </c>
      <c r="Z55" s="1308"/>
      <c r="AA55" s="2864" t="s">
        <v>1346</v>
      </c>
      <c r="AB55" s="2864"/>
      <c r="AC55" s="2864"/>
      <c r="AD55" s="2864"/>
      <c r="AE55" s="2864"/>
      <c r="AF55" s="2864"/>
      <c r="AG55" s="2864"/>
      <c r="AH55" s="1470">
        <v>1</v>
      </c>
      <c r="AI55" s="1465"/>
      <c r="AJ55" s="1309"/>
      <c r="AK55" s="2864" t="s">
        <v>267</v>
      </c>
      <c r="AL55" s="2864"/>
      <c r="AM55" s="2864"/>
      <c r="AN55" s="2864"/>
      <c r="AO55" s="2864"/>
      <c r="AP55" s="2864"/>
      <c r="AQ55" s="2864"/>
      <c r="AR55" s="1470">
        <v>1</v>
      </c>
      <c r="AS55" s="1465"/>
      <c r="AT55" s="1310"/>
      <c r="AU55" s="2864" t="s">
        <v>268</v>
      </c>
      <c r="AV55" s="2864"/>
      <c r="AW55" s="2864"/>
      <c r="AX55" s="2864"/>
      <c r="AY55" s="2864"/>
      <c r="AZ55" s="2864"/>
      <c r="BA55" s="2864"/>
      <c r="BB55" s="1470">
        <v>1</v>
      </c>
      <c r="BC55" s="1465"/>
      <c r="BD55" s="1311"/>
      <c r="BE55" s="2864" t="s">
        <v>269</v>
      </c>
      <c r="BF55" s="2864"/>
      <c r="BG55" s="2864"/>
      <c r="BH55" s="2864"/>
      <c r="BI55" s="2864"/>
      <c r="BJ55" s="2864"/>
      <c r="BK55" s="2864"/>
      <c r="BL55" s="1470">
        <v>1</v>
      </c>
      <c r="BM55" s="1465"/>
      <c r="BN55" s="1312"/>
      <c r="BO55" s="2864" t="s">
        <v>270</v>
      </c>
      <c r="BP55" s="2864"/>
      <c r="BQ55" s="2864"/>
      <c r="BR55" s="2864"/>
      <c r="BS55" s="2864"/>
      <c r="BT55" s="2864"/>
      <c r="BU55" s="2864"/>
      <c r="BV55" s="1470">
        <v>1</v>
      </c>
      <c r="BW55" s="1466"/>
      <c r="BX55" s="6"/>
      <c r="BY55" s="6"/>
      <c r="BZ55" s="6"/>
    </row>
    <row r="56" spans="2:78" ht="17.100000000000001" customHeight="1" x14ac:dyDescent="0.15">
      <c r="B56" s="6"/>
      <c r="C56" s="6"/>
      <c r="D56" s="6"/>
      <c r="E56" s="1461"/>
      <c r="F56" s="1306"/>
      <c r="G56" s="2864" t="s">
        <v>271</v>
      </c>
      <c r="H56" s="2864"/>
      <c r="I56" s="2864"/>
      <c r="J56" s="2864"/>
      <c r="K56" s="2864"/>
      <c r="L56" s="2864"/>
      <c r="M56" s="2864"/>
      <c r="N56" s="1470">
        <v>2</v>
      </c>
      <c r="P56" s="1307"/>
      <c r="Q56" s="2864" t="s">
        <v>272</v>
      </c>
      <c r="R56" s="2864"/>
      <c r="S56" s="2864"/>
      <c r="T56" s="2864"/>
      <c r="U56" s="2864"/>
      <c r="V56" s="2864"/>
      <c r="W56" s="2864"/>
      <c r="X56" s="1470">
        <v>2</v>
      </c>
      <c r="Z56" s="1308"/>
      <c r="AA56" s="2864" t="s">
        <v>1345</v>
      </c>
      <c r="AB56" s="2864"/>
      <c r="AC56" s="2864"/>
      <c r="AD56" s="2864"/>
      <c r="AE56" s="2864"/>
      <c r="AF56" s="2864"/>
      <c r="AG56" s="2864"/>
      <c r="AH56" s="1470">
        <v>2</v>
      </c>
      <c r="AI56" s="1465"/>
      <c r="AJ56" s="1309"/>
      <c r="AK56" s="2864" t="s">
        <v>273</v>
      </c>
      <c r="AL56" s="2864"/>
      <c r="AM56" s="2864"/>
      <c r="AN56" s="2864"/>
      <c r="AO56" s="2864"/>
      <c r="AP56" s="2864"/>
      <c r="AQ56" s="2864"/>
      <c r="AR56" s="1470">
        <v>2</v>
      </c>
      <c r="AS56" s="1465"/>
      <c r="AT56" s="1310"/>
      <c r="AU56" s="2864" t="s">
        <v>274</v>
      </c>
      <c r="AV56" s="2864"/>
      <c r="AW56" s="2864"/>
      <c r="AX56" s="2864"/>
      <c r="AY56" s="2864"/>
      <c r="AZ56" s="2864"/>
      <c r="BA56" s="2864"/>
      <c r="BB56" s="1470">
        <v>2</v>
      </c>
      <c r="BC56" s="1465"/>
      <c r="BD56" s="1311"/>
      <c r="BE56" s="2864" t="s">
        <v>275</v>
      </c>
      <c r="BF56" s="2864"/>
      <c r="BG56" s="2864"/>
      <c r="BH56" s="2864"/>
      <c r="BI56" s="2864"/>
      <c r="BJ56" s="2864"/>
      <c r="BK56" s="2864"/>
      <c r="BL56" s="1470">
        <v>2</v>
      </c>
      <c r="BM56" s="1465"/>
      <c r="BN56" s="1312"/>
      <c r="BO56" s="2864" t="s">
        <v>594</v>
      </c>
      <c r="BP56" s="2864"/>
      <c r="BQ56" s="2864"/>
      <c r="BR56" s="2864"/>
      <c r="BS56" s="2864"/>
      <c r="BT56" s="2864"/>
      <c r="BU56" s="2864"/>
      <c r="BV56" s="1470">
        <v>2</v>
      </c>
      <c r="BW56" s="1466"/>
      <c r="BX56" s="6"/>
    </row>
    <row r="57" spans="2:78" ht="17.100000000000001" customHeight="1" x14ac:dyDescent="0.15">
      <c r="B57" s="6"/>
      <c r="C57" s="6"/>
      <c r="D57" s="6"/>
      <c r="E57" s="1461"/>
      <c r="F57" s="1306"/>
      <c r="G57" s="2864" t="s">
        <v>276</v>
      </c>
      <c r="H57" s="2864"/>
      <c r="I57" s="2864"/>
      <c r="J57" s="2864"/>
      <c r="K57" s="2864"/>
      <c r="L57" s="2864"/>
      <c r="M57" s="2864"/>
      <c r="N57" s="1470">
        <v>3</v>
      </c>
      <c r="P57" s="1307"/>
      <c r="Q57" s="2864" t="s">
        <v>277</v>
      </c>
      <c r="R57" s="2864"/>
      <c r="S57" s="2864"/>
      <c r="T57" s="2864"/>
      <c r="U57" s="2864"/>
      <c r="V57" s="2864"/>
      <c r="W57" s="2864"/>
      <c r="X57" s="1470">
        <v>3</v>
      </c>
      <c r="Z57" s="1308"/>
      <c r="AA57" s="2864" t="s">
        <v>278</v>
      </c>
      <c r="AB57" s="2864"/>
      <c r="AC57" s="2864"/>
      <c r="AD57" s="2864"/>
      <c r="AE57" s="2864"/>
      <c r="AF57" s="2864"/>
      <c r="AG57" s="2864"/>
      <c r="AH57" s="1470">
        <v>3</v>
      </c>
      <c r="AI57" s="1465"/>
      <c r="AJ57" s="1309"/>
      <c r="AK57" s="2864" t="s">
        <v>279</v>
      </c>
      <c r="AL57" s="2864"/>
      <c r="AM57" s="2864"/>
      <c r="AN57" s="2864"/>
      <c r="AO57" s="2864"/>
      <c r="AP57" s="2864"/>
      <c r="AQ57" s="2864"/>
      <c r="AR57" s="1470">
        <v>3</v>
      </c>
      <c r="AS57" s="1465"/>
      <c r="AT57" s="1310"/>
      <c r="AU57" s="2864" t="s">
        <v>280</v>
      </c>
      <c r="AV57" s="2864"/>
      <c r="AW57" s="2864"/>
      <c r="AX57" s="2864"/>
      <c r="AY57" s="2864"/>
      <c r="AZ57" s="2864"/>
      <c r="BA57" s="2864"/>
      <c r="BB57" s="1470">
        <v>3</v>
      </c>
      <c r="BC57" s="1465"/>
      <c r="BD57" s="1311"/>
      <c r="BE57" s="2864" t="s">
        <v>281</v>
      </c>
      <c r="BF57" s="2864"/>
      <c r="BG57" s="2864"/>
      <c r="BH57" s="2864"/>
      <c r="BI57" s="2864"/>
      <c r="BJ57" s="2864"/>
      <c r="BK57" s="2864"/>
      <c r="BL57" s="1470">
        <v>3</v>
      </c>
      <c r="BM57" s="1465"/>
      <c r="BN57" s="1312"/>
      <c r="BO57" s="2864" t="s">
        <v>282</v>
      </c>
      <c r="BP57" s="2864"/>
      <c r="BQ57" s="2864"/>
      <c r="BR57" s="2864"/>
      <c r="BS57" s="2864"/>
      <c r="BT57" s="2864"/>
      <c r="BU57" s="2864"/>
      <c r="BV57" s="1470">
        <v>3</v>
      </c>
      <c r="BW57" s="1466"/>
      <c r="BX57" s="6"/>
    </row>
    <row r="58" spans="2:78" ht="17.100000000000001" customHeight="1" x14ac:dyDescent="0.15">
      <c r="B58" s="6"/>
      <c r="C58" s="6"/>
      <c r="D58" s="6"/>
      <c r="E58" s="1461"/>
      <c r="F58" s="1306"/>
      <c r="G58" s="2864" t="s">
        <v>283</v>
      </c>
      <c r="H58" s="2864"/>
      <c r="I58" s="2864"/>
      <c r="J58" s="2864"/>
      <c r="K58" s="2864"/>
      <c r="L58" s="2864"/>
      <c r="M58" s="2864"/>
      <c r="N58" s="1470">
        <v>4</v>
      </c>
      <c r="P58" s="1307"/>
      <c r="Q58" s="2864" t="s">
        <v>284</v>
      </c>
      <c r="R58" s="2864"/>
      <c r="S58" s="2864"/>
      <c r="T58" s="2864"/>
      <c r="U58" s="2864"/>
      <c r="V58" s="2864"/>
      <c r="W58" s="2864"/>
      <c r="X58" s="1470">
        <v>4</v>
      </c>
      <c r="Z58" s="1308"/>
      <c r="AA58" s="2864" t="s">
        <v>285</v>
      </c>
      <c r="AB58" s="2864"/>
      <c r="AC58" s="2864"/>
      <c r="AD58" s="2864"/>
      <c r="AE58" s="2864"/>
      <c r="AF58" s="2864"/>
      <c r="AG58" s="2864"/>
      <c r="AH58" s="1470">
        <v>4</v>
      </c>
      <c r="AI58" s="1465"/>
      <c r="AJ58" s="1309"/>
      <c r="AK58" s="2864" t="s">
        <v>286</v>
      </c>
      <c r="AL58" s="2864"/>
      <c r="AM58" s="2864"/>
      <c r="AN58" s="2864"/>
      <c r="AO58" s="2864"/>
      <c r="AP58" s="2864"/>
      <c r="AQ58" s="2864"/>
      <c r="AR58" s="1470">
        <v>4</v>
      </c>
      <c r="AS58" s="1465"/>
      <c r="AT58" s="1310"/>
      <c r="AU58" s="2864" t="s">
        <v>287</v>
      </c>
      <c r="AV58" s="2864"/>
      <c r="AW58" s="2864"/>
      <c r="AX58" s="2864"/>
      <c r="AY58" s="2864"/>
      <c r="AZ58" s="2864"/>
      <c r="BA58" s="2864"/>
      <c r="BB58" s="1470">
        <v>4</v>
      </c>
      <c r="BC58" s="1465"/>
      <c r="BD58" s="1311"/>
      <c r="BE58" s="2864" t="s">
        <v>288</v>
      </c>
      <c r="BF58" s="2864"/>
      <c r="BG58" s="2864"/>
      <c r="BH58" s="2864"/>
      <c r="BI58" s="2864"/>
      <c r="BJ58" s="2864"/>
      <c r="BK58" s="2864"/>
      <c r="BL58" s="1470">
        <v>4</v>
      </c>
      <c r="BM58" s="1465"/>
      <c r="BN58" s="1312"/>
      <c r="BO58" s="2864" t="s">
        <v>795</v>
      </c>
      <c r="BP58" s="2864"/>
      <c r="BQ58" s="2864"/>
      <c r="BR58" s="2864"/>
      <c r="BS58" s="2864"/>
      <c r="BT58" s="2864"/>
      <c r="BU58" s="2864"/>
      <c r="BV58" s="1470">
        <v>4</v>
      </c>
      <c r="BW58" s="1466"/>
      <c r="BX58" s="6"/>
    </row>
    <row r="59" spans="2:78" ht="17.100000000000001" customHeight="1" x14ac:dyDescent="0.15">
      <c r="B59" s="6"/>
      <c r="C59" s="6"/>
      <c r="D59" s="6"/>
      <c r="E59" s="1461"/>
      <c r="F59" s="1306"/>
      <c r="G59" s="2864" t="s">
        <v>289</v>
      </c>
      <c r="H59" s="2864"/>
      <c r="I59" s="2864"/>
      <c r="J59" s="2864"/>
      <c r="K59" s="2864"/>
      <c r="L59" s="2864"/>
      <c r="M59" s="2864"/>
      <c r="N59" s="1470">
        <v>5</v>
      </c>
      <c r="P59" s="1307"/>
      <c r="Q59" s="2864" t="s">
        <v>797</v>
      </c>
      <c r="R59" s="2864"/>
      <c r="S59" s="2864"/>
      <c r="T59" s="2864"/>
      <c r="U59" s="2864"/>
      <c r="V59" s="2864"/>
      <c r="W59" s="2864"/>
      <c r="X59" s="1470">
        <v>5</v>
      </c>
      <c r="Z59" s="1313"/>
      <c r="AA59" s="2864" t="s">
        <v>290</v>
      </c>
      <c r="AB59" s="2864"/>
      <c r="AC59" s="2864"/>
      <c r="AD59" s="2864"/>
      <c r="AE59" s="2864"/>
      <c r="AF59" s="2864"/>
      <c r="AG59" s="2864"/>
      <c r="AH59" s="1470">
        <v>5</v>
      </c>
      <c r="AI59" s="1465"/>
      <c r="AJ59" s="1309"/>
      <c r="AK59" s="2864" t="s">
        <v>291</v>
      </c>
      <c r="AL59" s="2864"/>
      <c r="AM59" s="2864"/>
      <c r="AN59" s="2864"/>
      <c r="AO59" s="2864"/>
      <c r="AP59" s="2864"/>
      <c r="AQ59" s="2864"/>
      <c r="AR59" s="1470">
        <v>5</v>
      </c>
      <c r="AS59" s="1465"/>
      <c r="AT59" s="1310"/>
      <c r="AU59" s="2864" t="s">
        <v>292</v>
      </c>
      <c r="AV59" s="2864"/>
      <c r="AW59" s="2864"/>
      <c r="AX59" s="2864"/>
      <c r="AY59" s="2864"/>
      <c r="AZ59" s="2864"/>
      <c r="BA59" s="2864"/>
      <c r="BB59" s="1470">
        <v>5</v>
      </c>
      <c r="BC59" s="1465"/>
      <c r="BD59" s="1311"/>
      <c r="BE59" s="2864" t="s">
        <v>293</v>
      </c>
      <c r="BF59" s="2864"/>
      <c r="BG59" s="2864"/>
      <c r="BH59" s="2864"/>
      <c r="BI59" s="2864"/>
      <c r="BJ59" s="2864"/>
      <c r="BK59" s="2864"/>
      <c r="BL59" s="1470">
        <v>5</v>
      </c>
      <c r="BM59" s="1465"/>
      <c r="BN59" s="1312"/>
      <c r="BO59" s="2864" t="s">
        <v>699</v>
      </c>
      <c r="BP59" s="2864"/>
      <c r="BQ59" s="2864"/>
      <c r="BR59" s="2864"/>
      <c r="BS59" s="2864"/>
      <c r="BT59" s="2864"/>
      <c r="BU59" s="2864"/>
      <c r="BV59" s="1470">
        <v>5</v>
      </c>
      <c r="BW59" s="1466"/>
      <c r="BX59" s="6"/>
      <c r="BY59" s="6"/>
      <c r="BZ59" s="6"/>
    </row>
    <row r="60" spans="2:78" ht="17.100000000000001" customHeight="1" x14ac:dyDescent="0.15">
      <c r="B60" s="6"/>
      <c r="C60" s="6"/>
      <c r="D60" s="6"/>
      <c r="E60" s="1461"/>
      <c r="F60" s="1306"/>
      <c r="G60" s="2864" t="s">
        <v>294</v>
      </c>
      <c r="H60" s="2864"/>
      <c r="I60" s="2864"/>
      <c r="J60" s="2864"/>
      <c r="K60" s="2864"/>
      <c r="L60" s="2864"/>
      <c r="M60" s="2864"/>
      <c r="N60" s="1470">
        <v>6</v>
      </c>
      <c r="P60" s="1307"/>
      <c r="Q60" s="2864" t="s">
        <v>295</v>
      </c>
      <c r="R60" s="2864"/>
      <c r="S60" s="2864"/>
      <c r="T60" s="2864"/>
      <c r="U60" s="2864"/>
      <c r="V60" s="2864"/>
      <c r="W60" s="2864"/>
      <c r="X60" s="1470">
        <v>6</v>
      </c>
      <c r="Z60" s="1308"/>
      <c r="AA60" s="2864" t="s">
        <v>296</v>
      </c>
      <c r="AB60" s="2864"/>
      <c r="AC60" s="2864"/>
      <c r="AD60" s="2864"/>
      <c r="AE60" s="2864"/>
      <c r="AF60" s="2864"/>
      <c r="AG60" s="2864"/>
      <c r="AH60" s="1470">
        <v>6</v>
      </c>
      <c r="AI60" s="1465"/>
      <c r="AJ60" s="1309"/>
      <c r="AK60" s="2864" t="s">
        <v>297</v>
      </c>
      <c r="AL60" s="2864"/>
      <c r="AM60" s="2864"/>
      <c r="AN60" s="2864"/>
      <c r="AO60" s="2864"/>
      <c r="AP60" s="2864"/>
      <c r="AQ60" s="2864"/>
      <c r="AR60" s="1470">
        <v>6</v>
      </c>
      <c r="AS60" s="1465"/>
      <c r="AT60" s="1310"/>
      <c r="AU60" s="2864" t="s">
        <v>549</v>
      </c>
      <c r="AV60" s="2864"/>
      <c r="AW60" s="2864"/>
      <c r="AX60" s="2864"/>
      <c r="AY60" s="2864"/>
      <c r="AZ60" s="2864"/>
      <c r="BA60" s="2864"/>
      <c r="BB60" s="1470">
        <v>6</v>
      </c>
      <c r="BC60" s="1465"/>
      <c r="BD60" s="1311"/>
      <c r="BE60" s="2864" t="s">
        <v>298</v>
      </c>
      <c r="BF60" s="2864"/>
      <c r="BG60" s="2864"/>
      <c r="BH60" s="2864"/>
      <c r="BI60" s="2864"/>
      <c r="BJ60" s="2864"/>
      <c r="BK60" s="2864"/>
      <c r="BL60" s="1470">
        <v>6</v>
      </c>
      <c r="BM60" s="1465"/>
      <c r="BN60" s="1312"/>
      <c r="BO60" s="2864" t="s">
        <v>592</v>
      </c>
      <c r="BP60" s="2864"/>
      <c r="BQ60" s="2864"/>
      <c r="BR60" s="2864"/>
      <c r="BS60" s="2864"/>
      <c r="BT60" s="2864"/>
      <c r="BU60" s="2864"/>
      <c r="BV60" s="1470">
        <v>6</v>
      </c>
      <c r="BW60" s="1466"/>
      <c r="BX60" s="6"/>
      <c r="BY60" s="6"/>
      <c r="BZ60" s="6"/>
    </row>
    <row r="61" spans="2:78" ht="17.100000000000001" customHeight="1" x14ac:dyDescent="0.15">
      <c r="B61" s="6"/>
      <c r="C61" s="6"/>
      <c r="D61" s="6"/>
      <c r="E61" s="1461"/>
      <c r="F61" s="1306"/>
      <c r="G61" s="2864" t="s">
        <v>299</v>
      </c>
      <c r="H61" s="2864"/>
      <c r="I61" s="2864"/>
      <c r="J61" s="2864"/>
      <c r="K61" s="2864"/>
      <c r="L61" s="2864"/>
      <c r="M61" s="2864"/>
      <c r="N61" s="1470">
        <v>7</v>
      </c>
      <c r="P61" s="1307"/>
      <c r="Q61" s="2864" t="s">
        <v>300</v>
      </c>
      <c r="R61" s="2864"/>
      <c r="S61" s="2864"/>
      <c r="T61" s="2864"/>
      <c r="U61" s="2864"/>
      <c r="V61" s="2864"/>
      <c r="W61" s="2864"/>
      <c r="X61" s="1470">
        <v>7</v>
      </c>
      <c r="Z61" s="1308"/>
      <c r="AA61" s="2864" t="s">
        <v>301</v>
      </c>
      <c r="AB61" s="2864"/>
      <c r="AC61" s="2864"/>
      <c r="AD61" s="2864"/>
      <c r="AE61" s="2864"/>
      <c r="AF61" s="2864"/>
      <c r="AG61" s="2864"/>
      <c r="AH61" s="1470">
        <v>7</v>
      </c>
      <c r="AI61" s="1465"/>
      <c r="AJ61" s="1309"/>
      <c r="AK61" s="2864" t="s">
        <v>302</v>
      </c>
      <c r="AL61" s="2864"/>
      <c r="AM61" s="2864"/>
      <c r="AN61" s="2864"/>
      <c r="AO61" s="2864"/>
      <c r="AP61" s="2864"/>
      <c r="AQ61" s="2864"/>
      <c r="AR61" s="1470">
        <v>7</v>
      </c>
      <c r="AS61" s="1465"/>
      <c r="AT61" s="1310"/>
      <c r="AU61" s="2864" t="s">
        <v>548</v>
      </c>
      <c r="AV61" s="2864"/>
      <c r="AW61" s="2864"/>
      <c r="AX61" s="2864"/>
      <c r="AY61" s="2864"/>
      <c r="AZ61" s="2864"/>
      <c r="BA61" s="2864"/>
      <c r="BB61" s="1470">
        <v>7</v>
      </c>
      <c r="BC61" s="1465"/>
      <c r="BD61" s="1311"/>
      <c r="BE61" s="2864" t="s">
        <v>303</v>
      </c>
      <c r="BF61" s="2864"/>
      <c r="BG61" s="2864"/>
      <c r="BH61" s="2864"/>
      <c r="BI61" s="2864"/>
      <c r="BJ61" s="2864"/>
      <c r="BK61" s="2864"/>
      <c r="BL61" s="1470">
        <v>7</v>
      </c>
      <c r="BM61" s="1465"/>
      <c r="BN61" s="1312"/>
      <c r="BO61" s="2864" t="s">
        <v>593</v>
      </c>
      <c r="BP61" s="2864"/>
      <c r="BQ61" s="2864"/>
      <c r="BR61" s="2864"/>
      <c r="BS61" s="2864"/>
      <c r="BT61" s="2864"/>
      <c r="BU61" s="2864"/>
      <c r="BV61" s="1470">
        <v>7</v>
      </c>
      <c r="BW61" s="1466"/>
      <c r="BX61" s="6"/>
      <c r="BY61" s="6"/>
      <c r="BZ61" s="6"/>
    </row>
    <row r="62" spans="2:78" ht="17.100000000000001" customHeight="1" x14ac:dyDescent="0.15">
      <c r="B62" s="6"/>
      <c r="C62" s="6"/>
      <c r="D62" s="6"/>
      <c r="E62" s="1461"/>
      <c r="F62" s="1306"/>
      <c r="G62" s="2864" t="s">
        <v>304</v>
      </c>
      <c r="H62" s="2864"/>
      <c r="I62" s="2864"/>
      <c r="J62" s="2864"/>
      <c r="K62" s="2864"/>
      <c r="L62" s="2864"/>
      <c r="M62" s="2864"/>
      <c r="N62" s="1470">
        <v>8</v>
      </c>
      <c r="P62" s="1307"/>
      <c r="Q62" s="2864" t="s">
        <v>305</v>
      </c>
      <c r="R62" s="2864"/>
      <c r="S62" s="2864"/>
      <c r="T62" s="2864"/>
      <c r="U62" s="2864"/>
      <c r="V62" s="2864"/>
      <c r="W62" s="2864"/>
      <c r="X62" s="1470">
        <v>8</v>
      </c>
      <c r="Z62" s="1308"/>
      <c r="AA62" s="2864" t="s">
        <v>306</v>
      </c>
      <c r="AB62" s="2864"/>
      <c r="AC62" s="2864"/>
      <c r="AD62" s="2864"/>
      <c r="AE62" s="2864"/>
      <c r="AF62" s="2864"/>
      <c r="AG62" s="2864"/>
      <c r="AH62" s="1470">
        <v>8</v>
      </c>
      <c r="AI62" s="1465"/>
      <c r="AJ62" s="1309"/>
      <c r="AK62" s="2864" t="s">
        <v>550</v>
      </c>
      <c r="AL62" s="2864"/>
      <c r="AM62" s="2864"/>
      <c r="AN62" s="2864"/>
      <c r="AO62" s="2864"/>
      <c r="AP62" s="2864"/>
      <c r="AQ62" s="2864"/>
      <c r="AR62" s="1470">
        <v>8</v>
      </c>
      <c r="AS62" s="1465"/>
      <c r="AT62" s="1310"/>
      <c r="AU62" s="2864" t="s">
        <v>547</v>
      </c>
      <c r="AV62" s="2864"/>
      <c r="AW62" s="2864"/>
      <c r="AX62" s="2864"/>
      <c r="AY62" s="2864"/>
      <c r="AZ62" s="2864"/>
      <c r="BA62" s="2864"/>
      <c r="BB62" s="1470">
        <v>8</v>
      </c>
      <c r="BC62" s="1465"/>
      <c r="BD62" s="1311"/>
      <c r="BE62" s="2864" t="s">
        <v>307</v>
      </c>
      <c r="BF62" s="2864"/>
      <c r="BG62" s="2864"/>
      <c r="BH62" s="2864"/>
      <c r="BI62" s="2864"/>
      <c r="BJ62" s="2864"/>
      <c r="BK62" s="2864"/>
      <c r="BL62" s="1470">
        <v>8</v>
      </c>
      <c r="BM62" s="1465"/>
      <c r="BN62" s="1312"/>
      <c r="BO62" s="2864"/>
      <c r="BP62" s="2864"/>
      <c r="BQ62" s="2864"/>
      <c r="BR62" s="2864"/>
      <c r="BS62" s="2864"/>
      <c r="BT62" s="2864"/>
      <c r="BU62" s="2864"/>
      <c r="BV62" s="1470">
        <v>8</v>
      </c>
      <c r="BW62" s="1466"/>
      <c r="BX62" s="6"/>
      <c r="BY62" s="6"/>
      <c r="BZ62" s="6"/>
    </row>
    <row r="63" spans="2:78" ht="17.100000000000001" customHeight="1" x14ac:dyDescent="0.15">
      <c r="B63" s="6"/>
      <c r="C63" s="6"/>
      <c r="D63" s="6"/>
      <c r="E63" s="1461"/>
      <c r="F63" s="1306"/>
      <c r="G63" s="2864" t="s">
        <v>1081</v>
      </c>
      <c r="H63" s="2864"/>
      <c r="I63" s="2864"/>
      <c r="J63" s="2864"/>
      <c r="K63" s="2864"/>
      <c r="L63" s="2864"/>
      <c r="M63" s="2864"/>
      <c r="N63" s="1470">
        <v>9</v>
      </c>
      <c r="P63" s="1307"/>
      <c r="Q63" s="2864" t="s">
        <v>308</v>
      </c>
      <c r="R63" s="2864"/>
      <c r="S63" s="2864"/>
      <c r="T63" s="2864"/>
      <c r="U63" s="2864"/>
      <c r="V63" s="2864"/>
      <c r="W63" s="2864"/>
      <c r="X63" s="1470">
        <v>9</v>
      </c>
      <c r="Z63" s="1308"/>
      <c r="AA63" s="2864" t="s">
        <v>309</v>
      </c>
      <c r="AB63" s="2864"/>
      <c r="AC63" s="2864"/>
      <c r="AD63" s="2864"/>
      <c r="AE63" s="2864"/>
      <c r="AF63" s="2864"/>
      <c r="AG63" s="2864"/>
      <c r="AH63" s="1470">
        <v>9</v>
      </c>
      <c r="AI63" s="1465"/>
      <c r="AJ63" s="1309"/>
      <c r="AK63" s="2864" t="s">
        <v>551</v>
      </c>
      <c r="AL63" s="2864"/>
      <c r="AM63" s="2864"/>
      <c r="AN63" s="2864"/>
      <c r="AO63" s="2864"/>
      <c r="AP63" s="2864"/>
      <c r="AQ63" s="2864"/>
      <c r="AR63" s="1470">
        <v>9</v>
      </c>
      <c r="AS63" s="1465"/>
      <c r="AT63" s="1310"/>
      <c r="AU63" s="2864" t="s">
        <v>796</v>
      </c>
      <c r="AV63" s="2864"/>
      <c r="AW63" s="2864"/>
      <c r="AX63" s="2864"/>
      <c r="AY63" s="2864"/>
      <c r="AZ63" s="2864"/>
      <c r="BA63" s="2864"/>
      <c r="BB63" s="1470">
        <v>9</v>
      </c>
      <c r="BC63" s="1465"/>
      <c r="BD63" s="1311"/>
      <c r="BE63" s="2864" t="s">
        <v>310</v>
      </c>
      <c r="BF63" s="2864"/>
      <c r="BG63" s="2864"/>
      <c r="BH63" s="2864"/>
      <c r="BI63" s="2864"/>
      <c r="BJ63" s="2864"/>
      <c r="BK63" s="2864"/>
      <c r="BL63" s="1470">
        <v>9</v>
      </c>
      <c r="BM63" s="1465"/>
      <c r="BN63" s="1312"/>
      <c r="BO63" s="2864"/>
      <c r="BP63" s="2864"/>
      <c r="BQ63" s="2864"/>
      <c r="BR63" s="2864"/>
      <c r="BS63" s="2864"/>
      <c r="BT63" s="2864"/>
      <c r="BU63" s="2864"/>
      <c r="BV63" s="1470">
        <v>9</v>
      </c>
      <c r="BW63" s="1466"/>
      <c r="BX63" s="6"/>
      <c r="BY63" s="6"/>
      <c r="BZ63" s="6"/>
    </row>
    <row r="64" spans="2:78" ht="17.100000000000001" customHeight="1" x14ac:dyDescent="0.15">
      <c r="B64" s="6"/>
      <c r="C64" s="6"/>
      <c r="D64" s="6"/>
      <c r="E64" s="1461"/>
      <c r="F64" s="1306"/>
      <c r="G64" s="2864" t="s">
        <v>1082</v>
      </c>
      <c r="H64" s="2864"/>
      <c r="I64" s="2864"/>
      <c r="J64" s="2864"/>
      <c r="K64" s="2864"/>
      <c r="L64" s="2864"/>
      <c r="M64" s="2864"/>
      <c r="N64" s="1470">
        <v>10</v>
      </c>
      <c r="P64" s="1307"/>
      <c r="Q64" s="2864"/>
      <c r="R64" s="2864"/>
      <c r="S64" s="2864"/>
      <c r="T64" s="2864"/>
      <c r="U64" s="2864"/>
      <c r="V64" s="2864"/>
      <c r="W64" s="2864"/>
      <c r="X64" s="1470">
        <v>10</v>
      </c>
      <c r="Z64" s="1308"/>
      <c r="AA64" s="2864"/>
      <c r="AB64" s="2864"/>
      <c r="AC64" s="2864"/>
      <c r="AD64" s="2864"/>
      <c r="AE64" s="2864"/>
      <c r="AF64" s="2864"/>
      <c r="AG64" s="2864"/>
      <c r="AH64" s="1470">
        <v>10</v>
      </c>
      <c r="AI64" s="1465"/>
      <c r="AJ64" s="1309"/>
      <c r="AK64" s="2864"/>
      <c r="AL64" s="2864"/>
      <c r="AM64" s="2864"/>
      <c r="AN64" s="2864"/>
      <c r="AO64" s="2864"/>
      <c r="AP64" s="2864"/>
      <c r="AQ64" s="2864"/>
      <c r="AR64" s="1470">
        <v>10</v>
      </c>
      <c r="AS64" s="1465"/>
      <c r="AT64" s="1310"/>
      <c r="AU64" s="2864" t="s">
        <v>1084</v>
      </c>
      <c r="AV64" s="2864"/>
      <c r="AW64" s="2864"/>
      <c r="AX64" s="2864"/>
      <c r="AY64" s="2864"/>
      <c r="AZ64" s="2864"/>
      <c r="BA64" s="2864"/>
      <c r="BB64" s="1470">
        <v>10</v>
      </c>
      <c r="BC64" s="1465"/>
      <c r="BD64" s="1311"/>
      <c r="BE64" s="2864" t="s">
        <v>311</v>
      </c>
      <c r="BF64" s="2864"/>
      <c r="BG64" s="2864"/>
      <c r="BH64" s="2864"/>
      <c r="BI64" s="2864"/>
      <c r="BJ64" s="2864"/>
      <c r="BK64" s="2864"/>
      <c r="BL64" s="1470">
        <v>10</v>
      </c>
      <c r="BM64" s="1465"/>
      <c r="BN64" s="1312"/>
      <c r="BO64" s="2864"/>
      <c r="BP64" s="2864"/>
      <c r="BQ64" s="2864"/>
      <c r="BR64" s="2864"/>
      <c r="BS64" s="2864"/>
      <c r="BT64" s="2864"/>
      <c r="BU64" s="2864"/>
      <c r="BV64" s="1470">
        <v>10</v>
      </c>
      <c r="BW64" s="1466"/>
      <c r="BX64" s="6"/>
      <c r="BY64" s="6"/>
      <c r="BZ64" s="6"/>
    </row>
    <row r="65" spans="2:78" ht="17.100000000000001" customHeight="1" x14ac:dyDescent="0.15">
      <c r="B65" s="6"/>
      <c r="C65" s="6"/>
      <c r="D65" s="6"/>
      <c r="E65" s="1461"/>
      <c r="F65" s="1306"/>
      <c r="G65" s="2864" t="s">
        <v>1343</v>
      </c>
      <c r="H65" s="2864"/>
      <c r="I65" s="2864"/>
      <c r="J65" s="2864"/>
      <c r="K65" s="2864"/>
      <c r="L65" s="2864"/>
      <c r="M65" s="2864"/>
      <c r="N65" s="1470">
        <v>11</v>
      </c>
      <c r="P65" s="1307"/>
      <c r="Q65" s="2864"/>
      <c r="R65" s="2864"/>
      <c r="S65" s="2864"/>
      <c r="T65" s="2864"/>
      <c r="U65" s="2864"/>
      <c r="V65" s="2864"/>
      <c r="W65" s="2864"/>
      <c r="X65" s="1470">
        <v>11</v>
      </c>
      <c r="Z65" s="1308"/>
      <c r="AA65" s="2864"/>
      <c r="AB65" s="2864"/>
      <c r="AC65" s="2864"/>
      <c r="AD65" s="2864"/>
      <c r="AE65" s="2864"/>
      <c r="AF65" s="2864"/>
      <c r="AG65" s="2864"/>
      <c r="AH65" s="1470">
        <v>11</v>
      </c>
      <c r="AI65" s="1465"/>
      <c r="AJ65" s="1309"/>
      <c r="AK65" s="2864"/>
      <c r="AL65" s="2864"/>
      <c r="AM65" s="2864"/>
      <c r="AN65" s="2864"/>
      <c r="AO65" s="2864"/>
      <c r="AP65" s="2864"/>
      <c r="AQ65" s="2864"/>
      <c r="AR65" s="1470">
        <v>11</v>
      </c>
      <c r="AS65" s="1465"/>
      <c r="AT65" s="1310"/>
      <c r="AU65" s="2864"/>
      <c r="AV65" s="2864"/>
      <c r="AW65" s="2864"/>
      <c r="AX65" s="2864"/>
      <c r="AY65" s="2864"/>
      <c r="AZ65" s="2864"/>
      <c r="BA65" s="2864"/>
      <c r="BB65" s="1470">
        <v>11</v>
      </c>
      <c r="BC65" s="1465"/>
      <c r="BD65" s="1311"/>
      <c r="BE65" s="2864" t="s">
        <v>312</v>
      </c>
      <c r="BF65" s="2864"/>
      <c r="BG65" s="2864"/>
      <c r="BH65" s="2864"/>
      <c r="BI65" s="2864"/>
      <c r="BJ65" s="2864"/>
      <c r="BK65" s="2864"/>
      <c r="BL65" s="1470">
        <v>11</v>
      </c>
      <c r="BM65" s="1465"/>
      <c r="BN65" s="1312"/>
      <c r="BO65" s="2864"/>
      <c r="BP65" s="2864"/>
      <c r="BQ65" s="2864"/>
      <c r="BR65" s="2864"/>
      <c r="BS65" s="2864"/>
      <c r="BT65" s="2864"/>
      <c r="BU65" s="2864"/>
      <c r="BV65" s="1470">
        <v>11</v>
      </c>
      <c r="BW65" s="1466"/>
      <c r="BX65" s="6"/>
      <c r="BY65" s="6"/>
      <c r="BZ65" s="6"/>
    </row>
    <row r="66" spans="2:78" ht="17.100000000000001" customHeight="1" x14ac:dyDescent="0.15">
      <c r="B66" s="6"/>
      <c r="C66" s="6"/>
      <c r="D66" s="6"/>
      <c r="E66" s="1461"/>
      <c r="F66" s="1306"/>
      <c r="G66" s="2864"/>
      <c r="H66" s="2864"/>
      <c r="I66" s="2864"/>
      <c r="J66" s="2864"/>
      <c r="K66" s="2864"/>
      <c r="L66" s="2864"/>
      <c r="M66" s="2864"/>
      <c r="N66" s="1470">
        <v>12</v>
      </c>
      <c r="P66" s="1307"/>
      <c r="Q66" s="2864"/>
      <c r="R66" s="2864"/>
      <c r="S66" s="2864"/>
      <c r="T66" s="2864"/>
      <c r="U66" s="2864"/>
      <c r="V66" s="2864"/>
      <c r="W66" s="2864"/>
      <c r="X66" s="1470">
        <v>12</v>
      </c>
      <c r="Z66" s="1308"/>
      <c r="AA66" s="2864"/>
      <c r="AB66" s="2864"/>
      <c r="AC66" s="2864"/>
      <c r="AD66" s="2864"/>
      <c r="AE66" s="2864"/>
      <c r="AF66" s="2864"/>
      <c r="AG66" s="2864"/>
      <c r="AH66" s="1470">
        <v>12</v>
      </c>
      <c r="AI66" s="1465"/>
      <c r="AJ66" s="1309"/>
      <c r="AK66" s="2864"/>
      <c r="AL66" s="2864"/>
      <c r="AM66" s="2864"/>
      <c r="AN66" s="2864"/>
      <c r="AO66" s="2864"/>
      <c r="AP66" s="2864"/>
      <c r="AQ66" s="2864"/>
      <c r="AR66" s="1470">
        <v>12</v>
      </c>
      <c r="AS66" s="1465"/>
      <c r="AT66" s="1310"/>
      <c r="AU66" s="2864"/>
      <c r="AV66" s="2864"/>
      <c r="AW66" s="2864"/>
      <c r="AX66" s="2864"/>
      <c r="AY66" s="2864"/>
      <c r="AZ66" s="2864"/>
      <c r="BA66" s="2864"/>
      <c r="BB66" s="1470">
        <v>12</v>
      </c>
      <c r="BC66" s="1465"/>
      <c r="BD66" s="1311"/>
      <c r="BE66" s="2864" t="s">
        <v>313</v>
      </c>
      <c r="BF66" s="2864"/>
      <c r="BG66" s="2864"/>
      <c r="BH66" s="2864"/>
      <c r="BI66" s="2864"/>
      <c r="BJ66" s="2864"/>
      <c r="BK66" s="2864"/>
      <c r="BL66" s="1470">
        <v>12</v>
      </c>
      <c r="BM66" s="1465"/>
      <c r="BN66" s="1312"/>
      <c r="BO66" s="2864"/>
      <c r="BP66" s="2864"/>
      <c r="BQ66" s="2864"/>
      <c r="BR66" s="2864"/>
      <c r="BS66" s="2864"/>
      <c r="BT66" s="2864"/>
      <c r="BU66" s="2864"/>
      <c r="BV66" s="1470">
        <v>12</v>
      </c>
      <c r="BW66" s="1466"/>
      <c r="BX66" s="6"/>
      <c r="BY66" s="6"/>
      <c r="BZ66" s="6"/>
    </row>
    <row r="67" spans="2:78" ht="17.100000000000001" customHeight="1" x14ac:dyDescent="0.15">
      <c r="B67" s="6"/>
      <c r="C67" s="6"/>
      <c r="D67" s="6"/>
      <c r="E67" s="1445"/>
      <c r="F67" s="1306"/>
      <c r="G67" s="2864"/>
      <c r="H67" s="2864"/>
      <c r="I67" s="2864"/>
      <c r="J67" s="2864"/>
      <c r="K67" s="2864"/>
      <c r="L67" s="2864"/>
      <c r="M67" s="2864"/>
      <c r="N67" s="1470">
        <v>13</v>
      </c>
      <c r="P67" s="1307"/>
      <c r="Q67" s="2864"/>
      <c r="R67" s="2864"/>
      <c r="S67" s="2864"/>
      <c r="T67" s="2864"/>
      <c r="U67" s="2864"/>
      <c r="V67" s="2864"/>
      <c r="W67" s="2864"/>
      <c r="X67" s="1470">
        <v>13</v>
      </c>
      <c r="Z67" s="1308"/>
      <c r="AA67" s="2864"/>
      <c r="AB67" s="2864"/>
      <c r="AC67" s="2864"/>
      <c r="AD67" s="2864"/>
      <c r="AE67" s="2864"/>
      <c r="AF67" s="2864"/>
      <c r="AG67" s="2864"/>
      <c r="AH67" s="1470">
        <v>13</v>
      </c>
      <c r="AI67" s="1465"/>
      <c r="AJ67" s="1309"/>
      <c r="AK67" s="2864"/>
      <c r="AL67" s="2864"/>
      <c r="AM67" s="2864"/>
      <c r="AN67" s="2864"/>
      <c r="AO67" s="2864"/>
      <c r="AP67" s="2864"/>
      <c r="AQ67" s="2864"/>
      <c r="AR67" s="1470">
        <v>13</v>
      </c>
      <c r="AS67" s="1465"/>
      <c r="AT67" s="1310"/>
      <c r="AU67" s="2864"/>
      <c r="AV67" s="2864"/>
      <c r="AW67" s="2864"/>
      <c r="AX67" s="2864"/>
      <c r="AY67" s="2864"/>
      <c r="AZ67" s="2864"/>
      <c r="BA67" s="2864"/>
      <c r="BB67" s="1470">
        <v>13</v>
      </c>
      <c r="BC67" s="1465"/>
      <c r="BD67" s="1311"/>
      <c r="BE67" s="2864" t="s">
        <v>546</v>
      </c>
      <c r="BF67" s="2864"/>
      <c r="BG67" s="2864"/>
      <c r="BH67" s="2864"/>
      <c r="BI67" s="2864"/>
      <c r="BJ67" s="2864"/>
      <c r="BK67" s="2864"/>
      <c r="BL67" s="1470">
        <v>13</v>
      </c>
      <c r="BM67" s="1465"/>
      <c r="BN67" s="1312"/>
      <c r="BO67" s="2864"/>
      <c r="BP67" s="2864"/>
      <c r="BQ67" s="2864"/>
      <c r="BR67" s="2864"/>
      <c r="BS67" s="2864"/>
      <c r="BT67" s="2864"/>
      <c r="BU67" s="2864"/>
      <c r="BV67" s="1470">
        <v>13</v>
      </c>
      <c r="BW67" s="1466"/>
      <c r="BX67" s="6"/>
      <c r="BY67" s="6"/>
      <c r="BZ67" s="6"/>
    </row>
    <row r="68" spans="2:78" ht="17.100000000000001" customHeight="1" x14ac:dyDescent="0.15">
      <c r="B68" s="6"/>
      <c r="C68" s="6"/>
      <c r="D68" s="6"/>
      <c r="E68" s="1445"/>
      <c r="F68" s="1306"/>
      <c r="G68" s="2864"/>
      <c r="H68" s="2864"/>
      <c r="I68" s="2864"/>
      <c r="J68" s="2864"/>
      <c r="K68" s="2864"/>
      <c r="L68" s="2864"/>
      <c r="M68" s="2864"/>
      <c r="N68" s="1470">
        <v>14</v>
      </c>
      <c r="P68" s="1307"/>
      <c r="Q68" s="2864"/>
      <c r="R68" s="2864"/>
      <c r="S68" s="2864"/>
      <c r="T68" s="2864"/>
      <c r="U68" s="2864"/>
      <c r="V68" s="2864"/>
      <c r="W68" s="2864"/>
      <c r="X68" s="1470">
        <v>14</v>
      </c>
      <c r="Z68" s="1308"/>
      <c r="AA68" s="2864"/>
      <c r="AB68" s="2864"/>
      <c r="AC68" s="2864"/>
      <c r="AD68" s="2864"/>
      <c r="AE68" s="2864"/>
      <c r="AF68" s="2864"/>
      <c r="AG68" s="2864"/>
      <c r="AH68" s="1470">
        <v>14</v>
      </c>
      <c r="AI68" s="1465"/>
      <c r="AJ68" s="1309"/>
      <c r="AK68" s="2864"/>
      <c r="AL68" s="2864"/>
      <c r="AM68" s="2864"/>
      <c r="AN68" s="2864"/>
      <c r="AO68" s="2864"/>
      <c r="AP68" s="2864"/>
      <c r="AQ68" s="2864"/>
      <c r="AR68" s="1470">
        <v>14</v>
      </c>
      <c r="AS68" s="1465"/>
      <c r="AT68" s="1310"/>
      <c r="AU68" s="2864"/>
      <c r="AV68" s="2864"/>
      <c r="AW68" s="2864"/>
      <c r="AX68" s="2864"/>
      <c r="AY68" s="2864"/>
      <c r="AZ68" s="2864"/>
      <c r="BA68" s="2864"/>
      <c r="BB68" s="1470">
        <v>14</v>
      </c>
      <c r="BC68" s="1465"/>
      <c r="BD68" s="1311"/>
      <c r="BE68" s="2864" t="s">
        <v>799</v>
      </c>
      <c r="BF68" s="2864"/>
      <c r="BG68" s="2864"/>
      <c r="BH68" s="2864"/>
      <c r="BI68" s="2864"/>
      <c r="BJ68" s="2864"/>
      <c r="BK68" s="2864"/>
      <c r="BL68" s="1470">
        <v>14</v>
      </c>
      <c r="BM68" s="1465"/>
      <c r="BN68" s="1312"/>
      <c r="BO68" s="2864"/>
      <c r="BP68" s="2864"/>
      <c r="BQ68" s="2864"/>
      <c r="BR68" s="2864"/>
      <c r="BS68" s="2864"/>
      <c r="BT68" s="2864"/>
      <c r="BU68" s="2864"/>
      <c r="BV68" s="1470">
        <v>14</v>
      </c>
      <c r="BW68" s="1466"/>
      <c r="BX68" s="6"/>
      <c r="BY68" s="6"/>
      <c r="BZ68" s="6"/>
    </row>
    <row r="69" spans="2:78" ht="17.100000000000001" customHeight="1" x14ac:dyDescent="0.15">
      <c r="B69" s="6"/>
      <c r="C69" s="6"/>
      <c r="D69" s="6"/>
      <c r="E69" s="1445"/>
      <c r="F69" s="1306"/>
      <c r="G69" s="2864"/>
      <c r="H69" s="2864"/>
      <c r="I69" s="2864"/>
      <c r="J69" s="2864"/>
      <c r="K69" s="2864"/>
      <c r="L69" s="2864"/>
      <c r="M69" s="2864"/>
      <c r="N69" s="1470">
        <v>15</v>
      </c>
      <c r="P69" s="1307"/>
      <c r="Q69" s="2864"/>
      <c r="R69" s="2864"/>
      <c r="S69" s="2864"/>
      <c r="T69" s="2864"/>
      <c r="U69" s="2864"/>
      <c r="V69" s="2864"/>
      <c r="W69" s="2864"/>
      <c r="X69" s="1470">
        <v>15</v>
      </c>
      <c r="Z69" s="1308"/>
      <c r="AA69" s="2864"/>
      <c r="AB69" s="2864"/>
      <c r="AC69" s="2864"/>
      <c r="AD69" s="2864"/>
      <c r="AE69" s="2864"/>
      <c r="AF69" s="2864"/>
      <c r="AG69" s="2864"/>
      <c r="AH69" s="1470">
        <v>15</v>
      </c>
      <c r="AI69" s="1465"/>
      <c r="AJ69" s="1309"/>
      <c r="AK69" s="2864"/>
      <c r="AL69" s="2864"/>
      <c r="AM69" s="2864"/>
      <c r="AN69" s="2864"/>
      <c r="AO69" s="2864"/>
      <c r="AP69" s="2864"/>
      <c r="AQ69" s="2864"/>
      <c r="AR69" s="1470">
        <v>15</v>
      </c>
      <c r="AS69" s="1465"/>
      <c r="AT69" s="1310"/>
      <c r="AU69" s="2864"/>
      <c r="AV69" s="2864"/>
      <c r="AW69" s="2864"/>
      <c r="AX69" s="2864"/>
      <c r="AY69" s="2864"/>
      <c r="AZ69" s="2864"/>
      <c r="BA69" s="2864"/>
      <c r="BB69" s="1470">
        <v>15</v>
      </c>
      <c r="BC69" s="1465"/>
      <c r="BD69" s="1311"/>
      <c r="BE69" s="2864" t="s">
        <v>798</v>
      </c>
      <c r="BF69" s="2864"/>
      <c r="BG69" s="2864"/>
      <c r="BH69" s="2864"/>
      <c r="BI69" s="2864"/>
      <c r="BJ69" s="2864"/>
      <c r="BK69" s="2864"/>
      <c r="BL69" s="1470">
        <v>15</v>
      </c>
      <c r="BM69" s="1465"/>
      <c r="BN69" s="1312"/>
      <c r="BO69" s="2864"/>
      <c r="BP69" s="2864"/>
      <c r="BQ69" s="2864"/>
      <c r="BR69" s="2864"/>
      <c r="BS69" s="2864"/>
      <c r="BT69" s="2864"/>
      <c r="BU69" s="2864"/>
      <c r="BV69" s="1470">
        <v>15</v>
      </c>
      <c r="BW69" s="1466"/>
      <c r="BX69" s="6"/>
      <c r="BY69" s="6"/>
      <c r="BZ69" s="6"/>
    </row>
    <row r="70" spans="2:78" ht="17.100000000000001" customHeight="1" x14ac:dyDescent="0.15">
      <c r="B70" s="6"/>
      <c r="C70" s="6"/>
      <c r="D70" s="6"/>
      <c r="E70" s="1445"/>
      <c r="F70" s="1306"/>
      <c r="G70" s="2864"/>
      <c r="H70" s="2864"/>
      <c r="I70" s="2864"/>
      <c r="J70" s="2864"/>
      <c r="K70" s="2864"/>
      <c r="L70" s="2864"/>
      <c r="M70" s="2864"/>
      <c r="N70" s="1470">
        <v>16</v>
      </c>
      <c r="P70" s="1307"/>
      <c r="Q70" s="2864"/>
      <c r="R70" s="2864"/>
      <c r="S70" s="2864"/>
      <c r="T70" s="2864"/>
      <c r="U70" s="2864"/>
      <c r="V70" s="2864"/>
      <c r="W70" s="2864"/>
      <c r="X70" s="1470">
        <v>16</v>
      </c>
      <c r="Z70" s="1308"/>
      <c r="AA70" s="2864"/>
      <c r="AB70" s="2864"/>
      <c r="AC70" s="2864"/>
      <c r="AD70" s="2864"/>
      <c r="AE70" s="2864"/>
      <c r="AF70" s="2864"/>
      <c r="AG70" s="2864"/>
      <c r="AH70" s="1470">
        <v>16</v>
      </c>
      <c r="AI70" s="1465"/>
      <c r="AJ70" s="1309"/>
      <c r="AK70" s="2864"/>
      <c r="AL70" s="2864"/>
      <c r="AM70" s="2864"/>
      <c r="AN70" s="2864"/>
      <c r="AO70" s="2864"/>
      <c r="AP70" s="2864"/>
      <c r="AQ70" s="2864"/>
      <c r="AR70" s="1470">
        <v>16</v>
      </c>
      <c r="AS70" s="1465"/>
      <c r="AT70" s="1310"/>
      <c r="AU70" s="2864"/>
      <c r="AV70" s="2864"/>
      <c r="AW70" s="2864"/>
      <c r="AX70" s="2864"/>
      <c r="AY70" s="2864"/>
      <c r="AZ70" s="2864"/>
      <c r="BA70" s="2864"/>
      <c r="BB70" s="1470">
        <v>16</v>
      </c>
      <c r="BC70" s="1465"/>
      <c r="BD70" s="1311"/>
      <c r="BE70" s="2864" t="s">
        <v>1085</v>
      </c>
      <c r="BF70" s="2864"/>
      <c r="BG70" s="2864"/>
      <c r="BH70" s="2864"/>
      <c r="BI70" s="2864"/>
      <c r="BJ70" s="2864"/>
      <c r="BK70" s="2864"/>
      <c r="BL70" s="1470">
        <v>16</v>
      </c>
      <c r="BM70" s="1465"/>
      <c r="BN70" s="1312"/>
      <c r="BO70" s="2864"/>
      <c r="BP70" s="2864"/>
      <c r="BQ70" s="2864"/>
      <c r="BR70" s="2864"/>
      <c r="BS70" s="2864"/>
      <c r="BT70" s="2864"/>
      <c r="BU70" s="2864"/>
      <c r="BV70" s="1470">
        <v>16</v>
      </c>
      <c r="BW70" s="1466"/>
      <c r="BX70" s="6"/>
      <c r="BY70" s="6"/>
      <c r="BZ70" s="6"/>
    </row>
    <row r="71" spans="2:78" ht="17.100000000000001" customHeight="1" x14ac:dyDescent="0.15">
      <c r="B71" s="6"/>
      <c r="C71" s="6"/>
      <c r="D71" s="6"/>
      <c r="E71" s="1445"/>
      <c r="F71" s="1306"/>
      <c r="G71" s="2864"/>
      <c r="H71" s="2864"/>
      <c r="I71" s="2864"/>
      <c r="J71" s="2864"/>
      <c r="K71" s="2864"/>
      <c r="L71" s="2864"/>
      <c r="M71" s="2864"/>
      <c r="N71" s="1470">
        <v>17</v>
      </c>
      <c r="P71" s="1307"/>
      <c r="Q71" s="2864"/>
      <c r="R71" s="2864"/>
      <c r="S71" s="2864"/>
      <c r="T71" s="2864"/>
      <c r="U71" s="2864"/>
      <c r="V71" s="2864"/>
      <c r="W71" s="2864"/>
      <c r="X71" s="1470">
        <v>17</v>
      </c>
      <c r="Z71" s="1308"/>
      <c r="AA71" s="2864"/>
      <c r="AB71" s="2864"/>
      <c r="AC71" s="2864"/>
      <c r="AD71" s="2864"/>
      <c r="AE71" s="2864"/>
      <c r="AF71" s="2864"/>
      <c r="AG71" s="2864"/>
      <c r="AH71" s="1470">
        <v>17</v>
      </c>
      <c r="AI71" s="1465"/>
      <c r="AJ71" s="1309"/>
      <c r="AK71" s="2864"/>
      <c r="AL71" s="2864"/>
      <c r="AM71" s="2864"/>
      <c r="AN71" s="2864"/>
      <c r="AO71" s="2864"/>
      <c r="AP71" s="2864"/>
      <c r="AQ71" s="2864"/>
      <c r="AR71" s="1470">
        <v>17</v>
      </c>
      <c r="AS71" s="1465"/>
      <c r="AT71" s="1310"/>
      <c r="AU71" s="2864"/>
      <c r="AV71" s="2864"/>
      <c r="AW71" s="2864"/>
      <c r="AX71" s="2864"/>
      <c r="AY71" s="2864"/>
      <c r="AZ71" s="2864"/>
      <c r="BA71" s="2864"/>
      <c r="BB71" s="1470">
        <v>17</v>
      </c>
      <c r="BC71" s="1465"/>
      <c r="BD71" s="1311"/>
      <c r="BE71" s="2864" t="s">
        <v>1344</v>
      </c>
      <c r="BF71" s="2864"/>
      <c r="BG71" s="2864"/>
      <c r="BH71" s="2864"/>
      <c r="BI71" s="2864"/>
      <c r="BJ71" s="2864"/>
      <c r="BK71" s="2864"/>
      <c r="BL71" s="1470">
        <v>17</v>
      </c>
      <c r="BM71" s="1465"/>
      <c r="BN71" s="1312"/>
      <c r="BO71" s="2864"/>
      <c r="BP71" s="2864"/>
      <c r="BQ71" s="2864"/>
      <c r="BR71" s="2864"/>
      <c r="BS71" s="2864"/>
      <c r="BT71" s="2864"/>
      <c r="BU71" s="2864"/>
      <c r="BV71" s="1470">
        <v>17</v>
      </c>
      <c r="BW71" s="1466"/>
      <c r="BX71" s="6"/>
      <c r="BY71" s="6"/>
      <c r="BZ71" s="6"/>
    </row>
    <row r="72" spans="2:78" ht="17.100000000000001" customHeight="1" x14ac:dyDescent="0.15">
      <c r="B72" s="6"/>
      <c r="C72" s="6"/>
      <c r="D72" s="6"/>
      <c r="E72" s="1445"/>
      <c r="F72" s="1306"/>
      <c r="G72" s="2864"/>
      <c r="H72" s="2864"/>
      <c r="I72" s="2864"/>
      <c r="J72" s="2864"/>
      <c r="K72" s="2864"/>
      <c r="L72" s="2864"/>
      <c r="M72" s="2864"/>
      <c r="N72" s="1470"/>
      <c r="P72" s="1307"/>
      <c r="Q72" s="2864"/>
      <c r="R72" s="2864"/>
      <c r="S72" s="2864"/>
      <c r="T72" s="2864"/>
      <c r="U72" s="2864"/>
      <c r="V72" s="2864"/>
      <c r="W72" s="2864"/>
      <c r="X72" s="1470"/>
      <c r="Z72" s="1308"/>
      <c r="AA72" s="2864"/>
      <c r="AB72" s="2864"/>
      <c r="AC72" s="2864"/>
      <c r="AD72" s="2864"/>
      <c r="AE72" s="2864"/>
      <c r="AF72" s="2864"/>
      <c r="AG72" s="2864"/>
      <c r="AH72" s="1470"/>
      <c r="AI72" s="1465"/>
      <c r="AJ72" s="1309"/>
      <c r="AK72" s="2864"/>
      <c r="AL72" s="2864"/>
      <c r="AM72" s="2864"/>
      <c r="AN72" s="2864"/>
      <c r="AO72" s="2864"/>
      <c r="AP72" s="2864"/>
      <c r="AQ72" s="2864"/>
      <c r="AR72" s="1470"/>
      <c r="AS72" s="1465"/>
      <c r="AT72" s="1310"/>
      <c r="AU72" s="2864"/>
      <c r="AV72" s="2864"/>
      <c r="AW72" s="2864"/>
      <c r="AX72" s="2864"/>
      <c r="AY72" s="2864"/>
      <c r="AZ72" s="2864"/>
      <c r="BA72" s="2864"/>
      <c r="BB72" s="1470"/>
      <c r="BC72" s="1465"/>
      <c r="BD72" s="1311"/>
      <c r="BE72" s="2864"/>
      <c r="BF72" s="2864"/>
      <c r="BG72" s="2864"/>
      <c r="BH72" s="2864"/>
      <c r="BI72" s="2864"/>
      <c r="BJ72" s="2864"/>
      <c r="BK72" s="2864"/>
      <c r="BL72" s="1470"/>
      <c r="BM72" s="1465"/>
      <c r="BN72" s="1312"/>
      <c r="BO72" s="2864"/>
      <c r="BP72" s="2864"/>
      <c r="BQ72" s="2864"/>
      <c r="BR72" s="2864"/>
      <c r="BS72" s="2864"/>
      <c r="BT72" s="2864"/>
      <c r="BU72" s="2864"/>
      <c r="BV72" s="1470"/>
      <c r="BW72" s="1466"/>
      <c r="BX72" s="6"/>
      <c r="BY72" s="6"/>
      <c r="BZ72" s="6"/>
    </row>
    <row r="73" spans="2:78" ht="17.100000000000001" customHeight="1" x14ac:dyDescent="0.15">
      <c r="B73" s="6"/>
      <c r="C73" s="6"/>
      <c r="D73" s="6"/>
      <c r="E73" s="1445"/>
      <c r="F73" s="1306"/>
      <c r="G73" s="2864"/>
      <c r="H73" s="2864"/>
      <c r="I73" s="2864"/>
      <c r="J73" s="2864"/>
      <c r="K73" s="2864"/>
      <c r="L73" s="2864"/>
      <c r="M73" s="2864"/>
      <c r="N73" s="1470"/>
      <c r="P73" s="1307"/>
      <c r="Q73" s="2864"/>
      <c r="R73" s="2864"/>
      <c r="S73" s="2864"/>
      <c r="T73" s="2864"/>
      <c r="U73" s="2864"/>
      <c r="V73" s="2864"/>
      <c r="W73" s="2864"/>
      <c r="X73" s="1470"/>
      <c r="Z73" s="1308"/>
      <c r="AA73" s="2864"/>
      <c r="AB73" s="2864"/>
      <c r="AC73" s="2864"/>
      <c r="AD73" s="2864"/>
      <c r="AE73" s="2864"/>
      <c r="AF73" s="2864"/>
      <c r="AG73" s="2864"/>
      <c r="AH73" s="1470"/>
      <c r="AI73" s="1465"/>
      <c r="AJ73" s="1309"/>
      <c r="AK73" s="2864"/>
      <c r="AL73" s="2864"/>
      <c r="AM73" s="2864"/>
      <c r="AN73" s="2864"/>
      <c r="AO73" s="2864"/>
      <c r="AP73" s="2864"/>
      <c r="AQ73" s="2864"/>
      <c r="AR73" s="1470"/>
      <c r="AS73" s="1465"/>
      <c r="AT73" s="1310"/>
      <c r="AU73" s="2864"/>
      <c r="AV73" s="2864"/>
      <c r="AW73" s="2864"/>
      <c r="AX73" s="2864"/>
      <c r="AY73" s="2864"/>
      <c r="AZ73" s="2864"/>
      <c r="BA73" s="2864"/>
      <c r="BB73" s="1470"/>
      <c r="BC73" s="1465"/>
      <c r="BD73" s="1311"/>
      <c r="BE73" s="2864"/>
      <c r="BF73" s="2864"/>
      <c r="BG73" s="2864"/>
      <c r="BH73" s="2864"/>
      <c r="BI73" s="2864"/>
      <c r="BJ73" s="2864"/>
      <c r="BK73" s="2864"/>
      <c r="BL73" s="1470"/>
      <c r="BM73" s="1465"/>
      <c r="BN73" s="1312"/>
      <c r="BO73" s="2864"/>
      <c r="BP73" s="2864"/>
      <c r="BQ73" s="2864"/>
      <c r="BR73" s="2864"/>
      <c r="BS73" s="2864"/>
      <c r="BT73" s="2864"/>
      <c r="BU73" s="2864"/>
      <c r="BV73" s="1470"/>
      <c r="BW73" s="1466"/>
      <c r="BX73" s="6"/>
      <c r="BY73" s="6"/>
      <c r="BZ73" s="6"/>
    </row>
    <row r="74" spans="2:78" ht="17.100000000000001" customHeight="1" x14ac:dyDescent="0.15">
      <c r="B74" s="6"/>
      <c r="C74" s="6"/>
      <c r="D74" s="6"/>
      <c r="E74" s="1445"/>
      <c r="F74" s="1306"/>
      <c r="G74" s="2864"/>
      <c r="H74" s="2864"/>
      <c r="I74" s="2864"/>
      <c r="J74" s="2864"/>
      <c r="K74" s="2864"/>
      <c r="L74" s="2864"/>
      <c r="M74" s="2864"/>
      <c r="N74" s="1470"/>
      <c r="P74" s="1307"/>
      <c r="Q74" s="2864"/>
      <c r="R74" s="2864"/>
      <c r="S74" s="2864"/>
      <c r="T74" s="2864"/>
      <c r="U74" s="2864"/>
      <c r="V74" s="2864"/>
      <c r="W74" s="2864"/>
      <c r="X74" s="1470"/>
      <c r="Z74" s="1308"/>
      <c r="AA74" s="2864"/>
      <c r="AB74" s="2864"/>
      <c r="AC74" s="2864"/>
      <c r="AD74" s="2864"/>
      <c r="AE74" s="2864"/>
      <c r="AF74" s="2864"/>
      <c r="AG74" s="2864"/>
      <c r="AH74" s="1470"/>
      <c r="AI74" s="1465"/>
      <c r="AJ74" s="1309"/>
      <c r="AK74" s="2864"/>
      <c r="AL74" s="2864"/>
      <c r="AM74" s="2864"/>
      <c r="AN74" s="2864"/>
      <c r="AO74" s="2864"/>
      <c r="AP74" s="2864"/>
      <c r="AQ74" s="2864"/>
      <c r="AR74" s="1470"/>
      <c r="AS74" s="1465"/>
      <c r="AT74" s="1310"/>
      <c r="AU74" s="2864"/>
      <c r="AV74" s="2864"/>
      <c r="AW74" s="2864"/>
      <c r="AX74" s="2864"/>
      <c r="AY74" s="2864"/>
      <c r="AZ74" s="2864"/>
      <c r="BA74" s="2864"/>
      <c r="BB74" s="1470"/>
      <c r="BC74" s="1465"/>
      <c r="BD74" s="1311"/>
      <c r="BE74" s="2864"/>
      <c r="BF74" s="2864"/>
      <c r="BG74" s="2864"/>
      <c r="BH74" s="2864"/>
      <c r="BI74" s="2864"/>
      <c r="BJ74" s="2864"/>
      <c r="BK74" s="2864"/>
      <c r="BL74" s="1470"/>
      <c r="BM74" s="1465"/>
      <c r="BN74" s="1312"/>
      <c r="BO74" s="2864"/>
      <c r="BP74" s="2864"/>
      <c r="BQ74" s="2864"/>
      <c r="BR74" s="2864"/>
      <c r="BS74" s="2864"/>
      <c r="BT74" s="2864"/>
      <c r="BU74" s="2864"/>
      <c r="BV74" s="1470"/>
      <c r="BW74" s="1466"/>
      <c r="BX74" s="6"/>
      <c r="BY74" s="6"/>
      <c r="BZ74" s="6"/>
    </row>
    <row r="75" spans="2:78" ht="17.100000000000001" customHeight="1" x14ac:dyDescent="0.15">
      <c r="B75" s="6"/>
      <c r="C75" s="6"/>
      <c r="D75" s="6"/>
      <c r="E75" s="1445"/>
      <c r="F75" s="1306"/>
      <c r="G75" s="2864"/>
      <c r="H75" s="2864"/>
      <c r="I75" s="2864"/>
      <c r="J75" s="2864"/>
      <c r="K75" s="2864"/>
      <c r="L75" s="2864"/>
      <c r="M75" s="2864"/>
      <c r="N75" s="1470">
        <v>18</v>
      </c>
      <c r="P75" s="1307"/>
      <c r="Q75" s="2864"/>
      <c r="R75" s="2864"/>
      <c r="S75" s="2864"/>
      <c r="T75" s="2864"/>
      <c r="U75" s="2864"/>
      <c r="V75" s="2864"/>
      <c r="W75" s="2864"/>
      <c r="X75" s="1470">
        <v>18</v>
      </c>
      <c r="Z75" s="1308"/>
      <c r="AA75" s="2864"/>
      <c r="AB75" s="2864"/>
      <c r="AC75" s="2864"/>
      <c r="AD75" s="2864"/>
      <c r="AE75" s="2864"/>
      <c r="AF75" s="2864"/>
      <c r="AG75" s="2864"/>
      <c r="AH75" s="1470">
        <v>18</v>
      </c>
      <c r="AI75" s="6"/>
      <c r="AJ75" s="1309"/>
      <c r="AK75" s="2864"/>
      <c r="AL75" s="2864"/>
      <c r="AM75" s="2864"/>
      <c r="AN75" s="2864"/>
      <c r="AO75" s="2864"/>
      <c r="AP75" s="2864"/>
      <c r="AQ75" s="2864"/>
      <c r="AR75" s="1470">
        <v>18</v>
      </c>
      <c r="AS75" s="6"/>
      <c r="AT75" s="1310"/>
      <c r="AU75" s="2864"/>
      <c r="AV75" s="2864"/>
      <c r="AW75" s="2864"/>
      <c r="AX75" s="2864"/>
      <c r="AY75" s="2864"/>
      <c r="AZ75" s="2864"/>
      <c r="BA75" s="2864"/>
      <c r="BB75" s="1470">
        <v>18</v>
      </c>
      <c r="BC75" s="6"/>
      <c r="BD75" s="1311"/>
      <c r="BE75" s="2864"/>
      <c r="BF75" s="2864"/>
      <c r="BG75" s="2864"/>
      <c r="BH75" s="2864"/>
      <c r="BI75" s="2864"/>
      <c r="BJ75" s="2864"/>
      <c r="BK75" s="2864"/>
      <c r="BL75" s="1470">
        <v>18</v>
      </c>
      <c r="BM75" s="6"/>
      <c r="BN75" s="1312"/>
      <c r="BO75" s="2864"/>
      <c r="BP75" s="2864"/>
      <c r="BQ75" s="2864"/>
      <c r="BR75" s="2864"/>
      <c r="BS75" s="2864"/>
      <c r="BT75" s="2864"/>
      <c r="BU75" s="2864"/>
      <c r="BV75" s="1470">
        <v>18</v>
      </c>
      <c r="BW75" s="1466"/>
      <c r="BX75" s="6"/>
      <c r="BY75" s="6"/>
      <c r="BZ75" s="6"/>
    </row>
    <row r="76" spans="2:78" ht="17.100000000000001" customHeight="1" thickBot="1" x14ac:dyDescent="0.2">
      <c r="B76" s="6"/>
      <c r="C76" s="6"/>
      <c r="D76" s="6"/>
      <c r="E76" s="1445"/>
      <c r="F76" s="1471">
        <f>COUNTIF(F55:F75,"*")</f>
        <v>0</v>
      </c>
      <c r="G76" s="1472"/>
      <c r="H76" s="1472"/>
      <c r="I76" s="1472"/>
      <c r="J76" s="1472"/>
      <c r="K76" s="1472"/>
      <c r="L76" s="1472"/>
      <c r="M76" s="1472"/>
      <c r="N76" s="1473">
        <f>COUNTIF(G55:M75,"*")</f>
        <v>11</v>
      </c>
      <c r="O76" s="6"/>
      <c r="P76" s="1471">
        <f>COUNTIF(P55:P75,"*")</f>
        <v>0</v>
      </c>
      <c r="Q76" s="1472"/>
      <c r="R76" s="1472"/>
      <c r="S76" s="1472"/>
      <c r="T76" s="1472"/>
      <c r="U76" s="1472"/>
      <c r="V76" s="1472"/>
      <c r="W76" s="1472"/>
      <c r="X76" s="1473">
        <f>COUNTIF(Q55:W75,"*")</f>
        <v>9</v>
      </c>
      <c r="Z76" s="1474">
        <f>COUNTIF(Z55:Z75,"*")</f>
        <v>0</v>
      </c>
      <c r="AA76" s="1472"/>
      <c r="AB76" s="1472"/>
      <c r="AC76" s="1472"/>
      <c r="AD76" s="1472"/>
      <c r="AE76" s="1472"/>
      <c r="AF76" s="1472"/>
      <c r="AG76" s="1472"/>
      <c r="AH76" s="1473">
        <f>COUNTIF(AA55:AG75,"*")</f>
        <v>9</v>
      </c>
      <c r="AI76" s="6"/>
      <c r="AJ76" s="1471">
        <f>COUNTIF(AJ55:AJ75,"*")</f>
        <v>0</v>
      </c>
      <c r="AK76" s="1472"/>
      <c r="AL76" s="1472"/>
      <c r="AM76" s="1472"/>
      <c r="AN76" s="1472"/>
      <c r="AO76" s="1472"/>
      <c r="AP76" s="1472"/>
      <c r="AQ76" s="1472"/>
      <c r="AR76" s="1473">
        <f>COUNTIF(AK55:AQ75,"*")</f>
        <v>9</v>
      </c>
      <c r="AS76" s="6"/>
      <c r="AT76" s="1471">
        <f>COUNTIF(AT55:AT75,"*")</f>
        <v>0</v>
      </c>
      <c r="AU76" s="1472"/>
      <c r="AV76" s="1472"/>
      <c r="AW76" s="1472"/>
      <c r="AX76" s="1472"/>
      <c r="AY76" s="1472"/>
      <c r="AZ76" s="1472"/>
      <c r="BA76" s="1472"/>
      <c r="BB76" s="1473">
        <f>COUNTIF(AU55:BA75,"*")</f>
        <v>10</v>
      </c>
      <c r="BC76" s="6"/>
      <c r="BD76" s="1471">
        <f>COUNTIF(BD55:BD75,"*")</f>
        <v>0</v>
      </c>
      <c r="BE76" s="1472"/>
      <c r="BF76" s="1472"/>
      <c r="BG76" s="1472"/>
      <c r="BH76" s="1472"/>
      <c r="BI76" s="1472"/>
      <c r="BJ76" s="1472"/>
      <c r="BK76" s="1472"/>
      <c r="BL76" s="1473">
        <f>COUNTIF(BE55:BK75,"*")</f>
        <v>17</v>
      </c>
      <c r="BM76" s="6"/>
      <c r="BN76" s="1471">
        <f>COUNTIF(BN55:BN75,"*")</f>
        <v>0</v>
      </c>
      <c r="BO76" s="1472"/>
      <c r="BP76" s="1472"/>
      <c r="BQ76" s="1472"/>
      <c r="BR76" s="1472"/>
      <c r="BS76" s="1472"/>
      <c r="BT76" s="1472"/>
      <c r="BU76" s="1472"/>
      <c r="BV76" s="1473">
        <f>COUNTIF(BO55:BU75,"*")</f>
        <v>7</v>
      </c>
      <c r="BW76" s="1466"/>
      <c r="BX76" s="6"/>
      <c r="BY76" s="6"/>
      <c r="BZ76" s="6"/>
    </row>
    <row r="77" spans="2:78" ht="17.100000000000001" customHeight="1" x14ac:dyDescent="0.15">
      <c r="B77" s="6"/>
      <c r="C77" s="6"/>
      <c r="D77" s="6"/>
      <c r="E77" s="1475"/>
      <c r="F77" s="1476"/>
      <c r="G77" s="1476"/>
      <c r="H77" s="1476"/>
      <c r="I77" s="1476"/>
      <c r="J77" s="1476"/>
      <c r="K77" s="1476"/>
      <c r="L77" s="1476"/>
      <c r="M77" s="1476"/>
      <c r="N77" s="1476"/>
      <c r="O77" s="1476"/>
      <c r="P77" s="1476"/>
      <c r="Q77" s="1476"/>
      <c r="R77" s="1476"/>
      <c r="S77" s="1476"/>
      <c r="T77" s="1476"/>
      <c r="U77" s="1476"/>
      <c r="V77" s="1476"/>
      <c r="W77" s="1476"/>
      <c r="X77" s="1476"/>
      <c r="Y77" s="1476"/>
      <c r="Z77" s="1476"/>
      <c r="AA77" s="1476"/>
      <c r="AB77" s="1476"/>
      <c r="AC77" s="1476"/>
      <c r="AD77" s="1476"/>
      <c r="AE77" s="1476"/>
      <c r="AF77" s="1476"/>
      <c r="AG77" s="1476"/>
      <c r="AH77" s="1476"/>
      <c r="AI77" s="1476"/>
      <c r="AJ77" s="1476"/>
      <c r="AK77" s="1476"/>
      <c r="AL77" s="1476"/>
      <c r="AM77" s="1476"/>
      <c r="AN77" s="1476"/>
      <c r="AO77" s="1476"/>
      <c r="AP77" s="1476"/>
      <c r="AQ77" s="1476"/>
      <c r="AR77" s="1476"/>
      <c r="AS77" s="1476"/>
      <c r="AT77" s="1476"/>
      <c r="AU77" s="1476"/>
      <c r="AV77" s="1476"/>
      <c r="AW77" s="1476"/>
      <c r="AX77" s="1476"/>
      <c r="AY77" s="1476"/>
      <c r="AZ77" s="1476"/>
      <c r="BA77" s="1476"/>
      <c r="BB77" s="1476"/>
      <c r="BC77" s="1476"/>
      <c r="BD77" s="1476"/>
      <c r="BE77" s="1476"/>
      <c r="BF77" s="1476"/>
      <c r="BG77" s="1476"/>
      <c r="BH77" s="1476"/>
      <c r="BI77" s="1476"/>
      <c r="BJ77" s="1476"/>
      <c r="BK77" s="1476"/>
      <c r="BL77" s="1476"/>
      <c r="BM77" s="1476"/>
      <c r="BN77" s="1476"/>
      <c r="BO77" s="1476"/>
      <c r="BP77" s="1476"/>
      <c r="BQ77" s="1476"/>
      <c r="BR77" s="1476"/>
      <c r="BS77" s="1476"/>
      <c r="BT77" s="1476"/>
      <c r="BU77" s="1476"/>
      <c r="BV77" s="1476"/>
      <c r="BW77" s="1477"/>
      <c r="BX77" s="6"/>
      <c r="BY77" s="6"/>
      <c r="BZ77" s="6"/>
    </row>
    <row r="78" spans="2:78" ht="17.100000000000001" customHeight="1" x14ac:dyDescent="0.15">
      <c r="B78" s="6"/>
      <c r="C78" s="6"/>
      <c r="D78" s="6"/>
      <c r="BW78" s="6"/>
      <c r="BX78" s="6"/>
      <c r="BY78" s="6"/>
      <c r="BZ78" s="6"/>
    </row>
    <row r="79" spans="2:78" ht="17.100000000000001" customHeight="1" x14ac:dyDescent="0.15">
      <c r="O79" s="119"/>
      <c r="AN79" s="119" t="s">
        <v>51</v>
      </c>
    </row>
    <row r="80" spans="2:78" ht="17.100000000000001" customHeight="1" thickTop="1" thickBot="1" x14ac:dyDescent="0.2">
      <c r="O80" s="119"/>
      <c r="AN80" s="119" t="s">
        <v>51</v>
      </c>
    </row>
    <row r="81" spans="5:75" ht="17.100000000000001" customHeight="1" thickTop="1" thickBot="1" x14ac:dyDescent="0.3">
      <c r="E81" s="1478"/>
      <c r="F81" s="1479"/>
      <c r="G81" s="1479"/>
      <c r="H81" s="1479"/>
      <c r="I81" s="1479"/>
      <c r="J81" s="1479"/>
      <c r="K81" s="1479"/>
      <c r="L81" s="1479"/>
      <c r="M81" s="1479"/>
      <c r="N81" s="1479"/>
      <c r="O81" s="1479"/>
      <c r="P81" s="1479"/>
      <c r="Q81" s="1479"/>
      <c r="R81" s="1479"/>
      <c r="S81" s="1479"/>
      <c r="T81" s="1479"/>
      <c r="U81" s="1479"/>
      <c r="V81" s="1479"/>
      <c r="W81" s="1479"/>
      <c r="X81" s="1480"/>
      <c r="AA81" s="1481"/>
      <c r="AB81" s="1393"/>
      <c r="AC81" s="1394"/>
      <c r="AD81" s="1394"/>
      <c r="AE81" s="1394"/>
      <c r="AF81" s="1394"/>
      <c r="AG81" s="1394"/>
      <c r="AH81" s="1394"/>
      <c r="AI81" s="1394"/>
      <c r="AJ81" s="1394"/>
      <c r="AK81" s="1394"/>
      <c r="AL81" s="1395"/>
      <c r="AM81" s="1396"/>
      <c r="AN81" s="1397"/>
      <c r="AO81" s="1398"/>
      <c r="AP81" s="1398"/>
      <c r="AQ81" s="1399"/>
      <c r="AR81" s="1394"/>
      <c r="AS81" s="1394"/>
      <c r="AT81" s="1394"/>
      <c r="AU81" s="1394"/>
      <c r="AV81" s="1394"/>
      <c r="AW81" s="1394"/>
      <c r="AX81" s="1394"/>
      <c r="AY81" s="1394"/>
      <c r="AZ81" s="1394"/>
      <c r="BA81" s="1482"/>
      <c r="BD81" s="1478"/>
      <c r="BE81" s="1479"/>
      <c r="BF81" s="1479"/>
      <c r="BG81" s="1479"/>
      <c r="BH81" s="1479"/>
      <c r="BI81" s="1479"/>
      <c r="BJ81" s="1479"/>
      <c r="BK81" s="1479"/>
      <c r="BL81" s="1479"/>
      <c r="BM81" s="1479"/>
      <c r="BN81" s="1479"/>
      <c r="BO81" s="1479"/>
      <c r="BP81" s="1479"/>
      <c r="BQ81" s="1479"/>
      <c r="BR81" s="1479"/>
      <c r="BS81" s="1479"/>
      <c r="BT81" s="1479"/>
      <c r="BU81" s="1479"/>
      <c r="BV81" s="1479"/>
      <c r="BW81" s="1480"/>
    </row>
    <row r="82" spans="5:75" ht="17.100000000000001" customHeight="1" thickTop="1" thickBot="1" x14ac:dyDescent="0.3">
      <c r="E82" s="1483"/>
      <c r="F82" s="1344"/>
      <c r="G82" s="2860" t="s">
        <v>1306</v>
      </c>
      <c r="H82" s="2860"/>
      <c r="I82" s="2860"/>
      <c r="J82" s="2860"/>
      <c r="K82" s="2860"/>
      <c r="L82" s="2860"/>
      <c r="M82" s="2860"/>
      <c r="N82" s="2860"/>
      <c r="O82" s="2860"/>
      <c r="P82" s="2860"/>
      <c r="Q82" s="2860"/>
      <c r="R82" s="2860"/>
      <c r="S82" s="2860"/>
      <c r="T82" s="2860"/>
      <c r="U82" s="2860"/>
      <c r="V82" s="2860"/>
      <c r="W82" s="1484"/>
      <c r="X82" s="1485"/>
      <c r="AA82" s="1481"/>
      <c r="AB82" s="1393" t="s">
        <v>793</v>
      </c>
      <c r="AC82" s="1394"/>
      <c r="AD82" s="1394"/>
      <c r="AE82" s="1394"/>
      <c r="AF82" s="1394"/>
      <c r="AG82" s="1394"/>
      <c r="AH82" s="1394"/>
      <c r="AI82" s="1394"/>
      <c r="AJ82" s="1394"/>
      <c r="AK82" s="1394"/>
      <c r="AL82" s="1395"/>
      <c r="AM82" s="1396"/>
      <c r="AN82" s="1397"/>
      <c r="AO82" s="1398"/>
      <c r="AP82" s="1398"/>
      <c r="AQ82" s="1399"/>
      <c r="AR82" s="1394"/>
      <c r="AS82" s="1394"/>
      <c r="AT82" s="1394"/>
      <c r="AU82" s="1394"/>
      <c r="AV82" s="1394"/>
      <c r="AW82" s="1394"/>
      <c r="AX82" s="1394"/>
      <c r="AY82" s="1394"/>
      <c r="AZ82" s="1394"/>
      <c r="BA82" s="1482"/>
      <c r="BD82" s="1483"/>
      <c r="BE82" s="1344"/>
      <c r="BF82" s="2860" t="s">
        <v>1306</v>
      </c>
      <c r="BG82" s="2860"/>
      <c r="BH82" s="2860"/>
      <c r="BI82" s="2860"/>
      <c r="BJ82" s="2860"/>
      <c r="BK82" s="2860"/>
      <c r="BL82" s="2860"/>
      <c r="BM82" s="2860"/>
      <c r="BN82" s="2860"/>
      <c r="BO82" s="2860"/>
      <c r="BP82" s="2860"/>
      <c r="BQ82" s="2860"/>
      <c r="BR82" s="2860"/>
      <c r="BS82" s="2860"/>
      <c r="BT82" s="2860"/>
      <c r="BU82" s="2860"/>
      <c r="BV82" s="1344"/>
      <c r="BW82" s="1485"/>
    </row>
    <row r="83" spans="5:75" ht="17.100000000000001" customHeight="1" thickTop="1" thickBot="1" x14ac:dyDescent="0.3">
      <c r="E83" s="1483"/>
      <c r="F83" s="1344"/>
      <c r="G83" s="2860" t="s">
        <v>210</v>
      </c>
      <c r="H83" s="2860"/>
      <c r="I83" s="2860"/>
      <c r="J83" s="2860"/>
      <c r="K83" s="2860"/>
      <c r="L83" s="2860"/>
      <c r="M83" s="2860"/>
      <c r="N83" s="2860"/>
      <c r="O83" s="2860"/>
      <c r="P83" s="2860"/>
      <c r="Q83" s="2860"/>
      <c r="R83" s="2860"/>
      <c r="S83" s="2860"/>
      <c r="T83" s="2860"/>
      <c r="U83" s="2860"/>
      <c r="V83" s="2860"/>
      <c r="W83" s="1484"/>
      <c r="X83" s="1485"/>
      <c r="AA83" s="1486"/>
      <c r="AB83" s="1402" t="s">
        <v>218</v>
      </c>
      <c r="AC83" s="1403"/>
      <c r="AD83" s="1403"/>
      <c r="AE83" s="1403"/>
      <c r="AF83" s="1403"/>
      <c r="AG83" s="1403"/>
      <c r="AH83" s="1403"/>
      <c r="AI83" s="1403"/>
      <c r="AJ83" s="1403"/>
      <c r="AK83" s="1403"/>
      <c r="AL83" s="1403"/>
      <c r="AM83" s="1403"/>
      <c r="AN83" s="1404"/>
      <c r="AO83" s="1404"/>
      <c r="AP83" s="1405" t="s">
        <v>334</v>
      </c>
      <c r="AQ83" s="2876">
        <f>IF(AV83&gt;0,AS83/AV83,0)</f>
        <v>0</v>
      </c>
      <c r="AR83" s="2877"/>
      <c r="AS83" s="2880"/>
      <c r="AT83" s="2880"/>
      <c r="AU83" s="1406" t="s">
        <v>216</v>
      </c>
      <c r="AV83" s="2865"/>
      <c r="AW83" s="2865"/>
      <c r="AX83" s="2865" t="str">
        <f>IF(AN84="book", "pages","minutes")</f>
        <v>minutes</v>
      </c>
      <c r="AY83" s="2865"/>
      <c r="AZ83" s="2866"/>
      <c r="BA83" s="1424"/>
      <c r="BD83" s="1483"/>
      <c r="BE83" s="1344"/>
      <c r="BF83" s="2860" t="s">
        <v>212</v>
      </c>
      <c r="BG83" s="2860"/>
      <c r="BH83" s="2860"/>
      <c r="BI83" s="2860"/>
      <c r="BJ83" s="2860"/>
      <c r="BK83" s="2860"/>
      <c r="BL83" s="2860"/>
      <c r="BM83" s="2860"/>
      <c r="BN83" s="2860"/>
      <c r="BO83" s="2860"/>
      <c r="BP83" s="2860"/>
      <c r="BQ83" s="2860"/>
      <c r="BR83" s="2860"/>
      <c r="BS83" s="2860"/>
      <c r="BT83" s="2860"/>
      <c r="BU83" s="2860"/>
      <c r="BV83" s="1344"/>
      <c r="BW83" s="1485"/>
    </row>
    <row r="84" spans="5:75" ht="17.100000000000001" customHeight="1" thickTop="1" thickBot="1" x14ac:dyDescent="0.2">
      <c r="E84" s="1483"/>
      <c r="F84" s="1344"/>
      <c r="G84" s="1344"/>
      <c r="H84" s="1344"/>
      <c r="I84" s="1344"/>
      <c r="J84" s="1344"/>
      <c r="K84" s="1344"/>
      <c r="L84" s="1344"/>
      <c r="M84" s="1344"/>
      <c r="N84" s="1344"/>
      <c r="O84" s="1344"/>
      <c r="P84" s="1344"/>
      <c r="Q84" s="1344"/>
      <c r="R84" s="1344"/>
      <c r="S84" s="1344"/>
      <c r="T84" s="1344"/>
      <c r="U84" s="1344"/>
      <c r="V84" s="1344"/>
      <c r="W84" s="1484"/>
      <c r="X84" s="1485"/>
      <c r="AA84" s="1423"/>
      <c r="AB84" s="1409" t="s">
        <v>219</v>
      </c>
      <c r="AC84" s="1410"/>
      <c r="AD84" s="1410"/>
      <c r="AE84" s="1410"/>
      <c r="AF84" s="1410"/>
      <c r="AG84" s="1410"/>
      <c r="AH84" s="1410"/>
      <c r="AI84" s="1410"/>
      <c r="AJ84" s="1410" t="s">
        <v>220</v>
      </c>
      <c r="AK84" s="1410"/>
      <c r="AL84" s="1410"/>
      <c r="AM84" s="1411" t="s">
        <v>149</v>
      </c>
      <c r="AN84" s="1410"/>
      <c r="AO84" s="1410"/>
      <c r="AP84" s="1412" t="s">
        <v>803</v>
      </c>
      <c r="AQ84" s="1409" t="s">
        <v>1246</v>
      </c>
      <c r="AR84" s="1416"/>
      <c r="AS84" s="1416"/>
      <c r="AT84" s="1416"/>
      <c r="AU84" s="1416"/>
      <c r="AV84" s="1416"/>
      <c r="AW84" s="1416"/>
      <c r="AX84" s="1416"/>
      <c r="AY84" s="1416"/>
      <c r="AZ84" s="1416"/>
      <c r="BA84" s="1428"/>
      <c r="BD84" s="1483"/>
      <c r="BE84" s="1344"/>
      <c r="BF84" s="1344"/>
      <c r="BG84" s="1344"/>
      <c r="BH84" s="1344"/>
      <c r="BI84" s="1344"/>
      <c r="BJ84" s="1344"/>
      <c r="BK84" s="1344"/>
      <c r="BL84" s="1344"/>
      <c r="BM84" s="1344"/>
      <c r="BN84" s="1344"/>
      <c r="BO84" s="1344"/>
      <c r="BP84" s="1344"/>
      <c r="BQ84" s="1344"/>
      <c r="BR84" s="1344"/>
      <c r="BS84" s="1344"/>
      <c r="BT84" s="1344"/>
      <c r="BU84" s="1344"/>
      <c r="BV84" s="1344"/>
      <c r="BW84" s="1485"/>
    </row>
    <row r="85" spans="5:75" ht="17.100000000000001" customHeight="1" thickTop="1" thickBot="1" x14ac:dyDescent="0.3">
      <c r="E85" s="1483"/>
      <c r="F85" s="1344"/>
      <c r="G85" s="1355"/>
      <c r="H85" s="1356"/>
      <c r="I85" s="1356"/>
      <c r="J85" s="1356"/>
      <c r="K85" s="1356"/>
      <c r="L85" s="1356"/>
      <c r="M85" s="1356"/>
      <c r="N85" s="1356"/>
      <c r="O85" s="1356"/>
      <c r="P85" s="1356"/>
      <c r="Q85" s="1356"/>
      <c r="R85" s="1356"/>
      <c r="S85" s="1356"/>
      <c r="T85" s="1356"/>
      <c r="U85" s="1356"/>
      <c r="V85" s="1357"/>
      <c r="W85" s="1484"/>
      <c r="X85" s="1485"/>
      <c r="AA85" s="1401"/>
      <c r="AB85" s="2872"/>
      <c r="AC85" s="2873"/>
      <c r="AD85" s="2873"/>
      <c r="AE85" s="2873"/>
      <c r="AF85" s="2873"/>
      <c r="AG85" s="2873"/>
      <c r="AH85" s="2873"/>
      <c r="AI85" s="2873"/>
      <c r="AJ85" s="2873"/>
      <c r="AK85" s="2873"/>
      <c r="AL85" s="2873"/>
      <c r="AM85" s="2873"/>
      <c r="AN85" s="2874"/>
      <c r="AO85" s="2874"/>
      <c r="AP85" s="2875"/>
      <c r="AQ85" s="2876">
        <f>IF(AV85&gt;0,AS85/AV85,0)</f>
        <v>0</v>
      </c>
      <c r="AR85" s="2877"/>
      <c r="AS85" s="2878"/>
      <c r="AT85" s="2878"/>
      <c r="AU85" s="1406" t="s">
        <v>216</v>
      </c>
      <c r="AV85" s="2879"/>
      <c r="AW85" s="2879"/>
      <c r="AX85" s="2865" t="str">
        <f>IF(OR(AN86="book",AN86="comic"), "pages","minutes")</f>
        <v>minutes</v>
      </c>
      <c r="AY85" s="2865"/>
      <c r="AZ85" s="2866"/>
      <c r="BA85" s="1407"/>
      <c r="BD85" s="1483"/>
      <c r="BE85" s="1344"/>
      <c r="BF85" s="1355"/>
      <c r="BG85" s="1356"/>
      <c r="BH85" s="1356"/>
      <c r="BI85" s="1356"/>
      <c r="BJ85" s="1356"/>
      <c r="BK85" s="1356"/>
      <c r="BL85" s="1356"/>
      <c r="BM85" s="1356"/>
      <c r="BN85" s="1356"/>
      <c r="BO85" s="1356"/>
      <c r="BP85" s="1356"/>
      <c r="BQ85" s="1356"/>
      <c r="BR85" s="1356"/>
      <c r="BS85" s="1356"/>
      <c r="BT85" s="1356"/>
      <c r="BU85" s="1357"/>
      <c r="BV85" s="1344"/>
      <c r="BW85" s="1485"/>
    </row>
    <row r="86" spans="5:75" ht="17.100000000000001" customHeight="1" thickTop="1" thickBot="1" x14ac:dyDescent="0.2">
      <c r="E86" s="1483"/>
      <c r="F86" s="1344"/>
      <c r="G86" s="1361"/>
      <c r="H86" s="2862"/>
      <c r="I86" s="2862"/>
      <c r="J86" s="2862"/>
      <c r="K86" s="2862"/>
      <c r="L86" s="2862"/>
      <c r="M86" s="2862"/>
      <c r="N86" s="2862"/>
      <c r="O86" s="2862"/>
      <c r="P86" s="2862"/>
      <c r="Q86" s="2862"/>
      <c r="R86" s="2862"/>
      <c r="S86" s="2862"/>
      <c r="T86" s="2862"/>
      <c r="U86" s="2862"/>
      <c r="V86" s="1362"/>
      <c r="W86" s="1484"/>
      <c r="X86" s="1485"/>
      <c r="AA86" s="1401"/>
      <c r="AB86" s="2867"/>
      <c r="AC86" s="2868"/>
      <c r="AD86" s="2868"/>
      <c r="AE86" s="2868"/>
      <c r="AF86" s="2868"/>
      <c r="AG86" s="2868"/>
      <c r="AH86" s="2868"/>
      <c r="AI86" s="2868"/>
      <c r="AJ86" s="2869"/>
      <c r="AK86" s="2869"/>
      <c r="AL86" s="2869"/>
      <c r="AM86" s="1304"/>
      <c r="AN86" s="2870"/>
      <c r="AO86" s="2870"/>
      <c r="AP86" s="2871"/>
      <c r="AQ86" s="1416"/>
      <c r="AR86" s="1416"/>
      <c r="AS86" s="1416"/>
      <c r="AT86" s="1416"/>
      <c r="AU86" s="1416"/>
      <c r="AV86" s="1416"/>
      <c r="AW86" s="1416"/>
      <c r="AX86" s="1416"/>
      <c r="AY86" s="1416"/>
      <c r="AZ86" s="1416"/>
      <c r="BA86" s="1414"/>
      <c r="BD86" s="1483"/>
      <c r="BE86" s="1344"/>
      <c r="BF86" s="1361"/>
      <c r="BG86" s="2862"/>
      <c r="BH86" s="2862"/>
      <c r="BI86" s="2862"/>
      <c r="BJ86" s="2862"/>
      <c r="BK86" s="2862"/>
      <c r="BL86" s="2862"/>
      <c r="BM86" s="2862"/>
      <c r="BN86" s="2862"/>
      <c r="BO86" s="2862"/>
      <c r="BP86" s="2862"/>
      <c r="BQ86" s="2862"/>
      <c r="BR86" s="2862"/>
      <c r="BS86" s="2862"/>
      <c r="BT86" s="2862"/>
      <c r="BU86" s="1362"/>
      <c r="BV86" s="1344"/>
      <c r="BW86" s="1485"/>
    </row>
    <row r="87" spans="5:75" ht="17.100000000000001" customHeight="1" thickTop="1" thickBot="1" x14ac:dyDescent="0.3">
      <c r="E87" s="1483"/>
      <c r="F87" s="1344"/>
      <c r="G87" s="1361"/>
      <c r="H87" s="2855"/>
      <c r="I87" s="2855"/>
      <c r="J87" s="2855"/>
      <c r="K87" s="2855"/>
      <c r="L87" s="2855"/>
      <c r="M87" s="2855"/>
      <c r="N87" s="2855"/>
      <c r="O87" s="2855"/>
      <c r="P87" s="2855"/>
      <c r="Q87" s="2855"/>
      <c r="R87" s="2855"/>
      <c r="S87" s="2855"/>
      <c r="T87" s="2855"/>
      <c r="U87" s="2855"/>
      <c r="V87" s="1366"/>
      <c r="W87" s="1484"/>
      <c r="X87" s="1485"/>
      <c r="AA87" s="1423"/>
      <c r="AB87" s="2872"/>
      <c r="AC87" s="2873"/>
      <c r="AD87" s="2873"/>
      <c r="AE87" s="2873"/>
      <c r="AF87" s="2873"/>
      <c r="AG87" s="2873"/>
      <c r="AH87" s="2873"/>
      <c r="AI87" s="2873"/>
      <c r="AJ87" s="2873"/>
      <c r="AK87" s="2873"/>
      <c r="AL87" s="2873"/>
      <c r="AM87" s="2873"/>
      <c r="AN87" s="2874"/>
      <c r="AO87" s="2874"/>
      <c r="AP87" s="2875"/>
      <c r="AQ87" s="2876">
        <f>IF(AV87&gt;0,AS87/AV87,0)</f>
        <v>0</v>
      </c>
      <c r="AR87" s="2877"/>
      <c r="AS87" s="2878"/>
      <c r="AT87" s="2878"/>
      <c r="AU87" s="1406" t="s">
        <v>216</v>
      </c>
      <c r="AV87" s="2879"/>
      <c r="AW87" s="2879"/>
      <c r="AX87" s="2865" t="str">
        <f>IF(OR(AN88="book",AN88="comic"), "pages","minutes")</f>
        <v>minutes</v>
      </c>
      <c r="AY87" s="2865"/>
      <c r="AZ87" s="2866"/>
      <c r="BA87" s="1487"/>
      <c r="BD87" s="1483"/>
      <c r="BE87" s="1344"/>
      <c r="BF87" s="1361"/>
      <c r="BG87" s="2855"/>
      <c r="BH87" s="2855"/>
      <c r="BI87" s="2855"/>
      <c r="BJ87" s="2855"/>
      <c r="BK87" s="2855"/>
      <c r="BL87" s="2855"/>
      <c r="BM87" s="2855"/>
      <c r="BN87" s="2855"/>
      <c r="BO87" s="2855"/>
      <c r="BP87" s="2855"/>
      <c r="BQ87" s="2855"/>
      <c r="BR87" s="2855"/>
      <c r="BS87" s="2855"/>
      <c r="BT87" s="2855"/>
      <c r="BU87" s="1366"/>
      <c r="BV87" s="1344"/>
      <c r="BW87" s="1485"/>
    </row>
    <row r="88" spans="5:75" ht="17.100000000000001" customHeight="1" thickTop="1" thickBot="1" x14ac:dyDescent="0.2">
      <c r="E88" s="1483"/>
      <c r="F88" s="1344"/>
      <c r="G88" s="1368"/>
      <c r="H88" s="2861"/>
      <c r="I88" s="2861"/>
      <c r="J88" s="2861"/>
      <c r="K88" s="2861"/>
      <c r="L88" s="2861"/>
      <c r="M88" s="2861"/>
      <c r="N88" s="2861"/>
      <c r="O88" s="2861"/>
      <c r="P88" s="2861"/>
      <c r="Q88" s="2861"/>
      <c r="R88" s="2861"/>
      <c r="S88" s="2861"/>
      <c r="T88" s="2861"/>
      <c r="U88" s="2861"/>
      <c r="V88" s="1369"/>
      <c r="W88" s="1484"/>
      <c r="X88" s="1485"/>
      <c r="AA88" s="1423"/>
      <c r="AB88" s="2867"/>
      <c r="AC88" s="2868"/>
      <c r="AD88" s="2868"/>
      <c r="AE88" s="2868"/>
      <c r="AF88" s="2868"/>
      <c r="AG88" s="2868"/>
      <c r="AH88" s="2868"/>
      <c r="AI88" s="2868"/>
      <c r="AJ88" s="2869"/>
      <c r="AK88" s="2869"/>
      <c r="AL88" s="2869"/>
      <c r="AM88" s="1304"/>
      <c r="AN88" s="2870"/>
      <c r="AO88" s="2870"/>
      <c r="AP88" s="2871"/>
      <c r="AQ88" s="1416"/>
      <c r="AR88" s="1416"/>
      <c r="AS88" s="1416"/>
      <c r="AT88" s="1416"/>
      <c r="AU88" s="1416"/>
      <c r="AV88" s="1416"/>
      <c r="AW88" s="1416"/>
      <c r="AX88" s="1416"/>
      <c r="AY88" s="1416"/>
      <c r="AZ88" s="1416"/>
      <c r="BA88" s="1428"/>
      <c r="BD88" s="1483"/>
      <c r="BE88" s="1344"/>
      <c r="BF88" s="1368"/>
      <c r="BG88" s="2861"/>
      <c r="BH88" s="2861"/>
      <c r="BI88" s="2861"/>
      <c r="BJ88" s="2861"/>
      <c r="BK88" s="2861"/>
      <c r="BL88" s="2861"/>
      <c r="BM88" s="2861"/>
      <c r="BN88" s="2861"/>
      <c r="BO88" s="2861"/>
      <c r="BP88" s="2861"/>
      <c r="BQ88" s="2861"/>
      <c r="BR88" s="2861"/>
      <c r="BS88" s="2861"/>
      <c r="BT88" s="2861"/>
      <c r="BU88" s="1369"/>
      <c r="BV88" s="1344"/>
      <c r="BW88" s="1485"/>
    </row>
    <row r="89" spans="5:75" ht="17.100000000000001" customHeight="1" thickTop="1" thickBot="1" x14ac:dyDescent="0.3">
      <c r="E89" s="1483"/>
      <c r="F89" s="1344"/>
      <c r="G89" s="1344"/>
      <c r="H89" s="1344"/>
      <c r="I89" s="1344"/>
      <c r="J89" s="1344"/>
      <c r="K89" s="1344"/>
      <c r="L89" s="1344"/>
      <c r="M89" s="1344"/>
      <c r="N89" s="1344"/>
      <c r="O89" s="1344"/>
      <c r="P89" s="1344"/>
      <c r="Q89" s="1344"/>
      <c r="R89" s="1344"/>
      <c r="S89" s="1344"/>
      <c r="T89" s="1344"/>
      <c r="U89" s="1344"/>
      <c r="V89" s="1344"/>
      <c r="W89" s="1484"/>
      <c r="X89" s="1485"/>
      <c r="AA89" s="1423"/>
      <c r="AB89" s="2872"/>
      <c r="AC89" s="2873"/>
      <c r="AD89" s="2873"/>
      <c r="AE89" s="2873"/>
      <c r="AF89" s="2873"/>
      <c r="AG89" s="2873"/>
      <c r="AH89" s="2873"/>
      <c r="AI89" s="2873"/>
      <c r="AJ89" s="2873"/>
      <c r="AK89" s="2873"/>
      <c r="AL89" s="2873"/>
      <c r="AM89" s="2873"/>
      <c r="AN89" s="2874"/>
      <c r="AO89" s="2874"/>
      <c r="AP89" s="2875"/>
      <c r="AQ89" s="2876">
        <f>IF(AV89&gt;0,AS89/AV89,0)</f>
        <v>0</v>
      </c>
      <c r="AR89" s="2877"/>
      <c r="AS89" s="2878"/>
      <c r="AT89" s="2878"/>
      <c r="AU89" s="1406" t="s">
        <v>216</v>
      </c>
      <c r="AV89" s="2879"/>
      <c r="AW89" s="2879"/>
      <c r="AX89" s="2865" t="str">
        <f>IF(OR(AN90="book",AN90="comic"), "pages","minutes")</f>
        <v>minutes</v>
      </c>
      <c r="AY89" s="2865"/>
      <c r="AZ89" s="2866"/>
      <c r="BA89" s="1487"/>
      <c r="BD89" s="1483"/>
      <c r="BE89" s="1344"/>
      <c r="BF89" s="1344"/>
      <c r="BG89" s="1344"/>
      <c r="BH89" s="1344"/>
      <c r="BI89" s="1344"/>
      <c r="BJ89" s="1344"/>
      <c r="BK89" s="1344"/>
      <c r="BL89" s="1344"/>
      <c r="BM89" s="1344"/>
      <c r="BN89" s="1344"/>
      <c r="BO89" s="1344"/>
      <c r="BP89" s="1344"/>
      <c r="BQ89" s="1344"/>
      <c r="BR89" s="1344"/>
      <c r="BS89" s="1344"/>
      <c r="BT89" s="1344"/>
      <c r="BU89" s="1344"/>
      <c r="BV89" s="1344"/>
      <c r="BW89" s="1485"/>
    </row>
    <row r="90" spans="5:75" ht="17.100000000000001" customHeight="1" thickTop="1" thickBot="1" x14ac:dyDescent="0.2">
      <c r="E90" s="1483"/>
      <c r="F90" s="1344"/>
      <c r="G90" s="1344"/>
      <c r="H90" s="1344"/>
      <c r="I90" s="1344"/>
      <c r="J90" s="1344"/>
      <c r="K90" s="1344"/>
      <c r="L90" s="1344"/>
      <c r="M90" s="1344"/>
      <c r="N90" s="1344"/>
      <c r="O90" s="1344"/>
      <c r="P90" s="1344"/>
      <c r="Q90" s="1344"/>
      <c r="R90" s="1344"/>
      <c r="S90" s="1344"/>
      <c r="T90" s="1344"/>
      <c r="U90" s="1344"/>
      <c r="V90" s="1344"/>
      <c r="W90" s="1484"/>
      <c r="X90" s="1485"/>
      <c r="AA90" s="1423"/>
      <c r="AB90" s="2867"/>
      <c r="AC90" s="2868"/>
      <c r="AD90" s="2868"/>
      <c r="AE90" s="2868"/>
      <c r="AF90" s="2868"/>
      <c r="AG90" s="2868"/>
      <c r="AH90" s="2868"/>
      <c r="AI90" s="2868"/>
      <c r="AJ90" s="2869"/>
      <c r="AK90" s="2869"/>
      <c r="AL90" s="2869"/>
      <c r="AM90" s="1304"/>
      <c r="AN90" s="2870"/>
      <c r="AO90" s="2870"/>
      <c r="AP90" s="2871"/>
      <c r="AQ90" s="1416"/>
      <c r="AR90" s="1416"/>
      <c r="AS90" s="1416"/>
      <c r="AT90" s="1416"/>
      <c r="AU90" s="1416"/>
      <c r="AV90" s="1416"/>
      <c r="AW90" s="1416"/>
      <c r="AX90" s="1416"/>
      <c r="AY90" s="1416"/>
      <c r="AZ90" s="1416"/>
      <c r="BA90" s="1428"/>
      <c r="BD90" s="1483"/>
      <c r="BE90" s="1344"/>
      <c r="BF90" s="1344"/>
      <c r="BG90" s="1344"/>
      <c r="BH90" s="1344"/>
      <c r="BI90" s="1344"/>
      <c r="BJ90" s="1344"/>
      <c r="BK90" s="1344"/>
      <c r="BL90" s="1344"/>
      <c r="BM90" s="1344"/>
      <c r="BN90" s="1344"/>
      <c r="BO90" s="1344"/>
      <c r="BP90" s="1344"/>
      <c r="BQ90" s="1344"/>
      <c r="BR90" s="1344"/>
      <c r="BS90" s="1344"/>
      <c r="BT90" s="1344"/>
      <c r="BU90" s="1344"/>
      <c r="BV90" s="1344"/>
      <c r="BW90" s="1485"/>
    </row>
    <row r="91" spans="5:75" ht="17.100000000000001" customHeight="1" thickTop="1" thickBot="1" x14ac:dyDescent="0.3">
      <c r="E91" s="1483"/>
      <c r="F91" s="1344"/>
      <c r="G91" s="1355"/>
      <c r="H91" s="1356"/>
      <c r="I91" s="1356"/>
      <c r="J91" s="1356"/>
      <c r="K91" s="1356"/>
      <c r="L91" s="1356"/>
      <c r="M91" s="1356"/>
      <c r="N91" s="1356"/>
      <c r="O91" s="1356"/>
      <c r="P91" s="1356"/>
      <c r="Q91" s="1356"/>
      <c r="R91" s="1356"/>
      <c r="S91" s="1356"/>
      <c r="T91" s="1356"/>
      <c r="U91" s="1356"/>
      <c r="V91" s="1357"/>
      <c r="W91" s="1484"/>
      <c r="X91" s="1485"/>
      <c r="AA91" s="1423"/>
      <c r="AB91" s="2872"/>
      <c r="AC91" s="2873"/>
      <c r="AD91" s="2873"/>
      <c r="AE91" s="2873"/>
      <c r="AF91" s="2873"/>
      <c r="AG91" s="2873"/>
      <c r="AH91" s="2873"/>
      <c r="AI91" s="2873"/>
      <c r="AJ91" s="2873"/>
      <c r="AK91" s="2873"/>
      <c r="AL91" s="2873"/>
      <c r="AM91" s="2873"/>
      <c r="AN91" s="2874"/>
      <c r="AO91" s="2874"/>
      <c r="AP91" s="2875"/>
      <c r="AQ91" s="2876">
        <f>IF(AV91&gt;0,AS91/AV91,0)</f>
        <v>0</v>
      </c>
      <c r="AR91" s="2877"/>
      <c r="AS91" s="2878"/>
      <c r="AT91" s="2878"/>
      <c r="AU91" s="1406" t="s">
        <v>216</v>
      </c>
      <c r="AV91" s="2879"/>
      <c r="AW91" s="2879"/>
      <c r="AX91" s="2865" t="str">
        <f>IF(OR(AN92="book",AN92="comic"), "pages","minutes")</f>
        <v>minutes</v>
      </c>
      <c r="AY91" s="2865"/>
      <c r="AZ91" s="2866"/>
      <c r="BA91" s="1487"/>
      <c r="BD91" s="1483"/>
      <c r="BE91" s="1344"/>
      <c r="BF91" s="1355"/>
      <c r="BG91" s="1356"/>
      <c r="BH91" s="1356"/>
      <c r="BI91" s="1356"/>
      <c r="BJ91" s="1356"/>
      <c r="BK91" s="1356"/>
      <c r="BL91" s="1356"/>
      <c r="BM91" s="1356"/>
      <c r="BN91" s="1356"/>
      <c r="BO91" s="1356"/>
      <c r="BP91" s="1356"/>
      <c r="BQ91" s="1356"/>
      <c r="BR91" s="1356"/>
      <c r="BS91" s="1356"/>
      <c r="BT91" s="1356"/>
      <c r="BU91" s="1357"/>
      <c r="BV91" s="1344"/>
      <c r="BW91" s="1485"/>
    </row>
    <row r="92" spans="5:75" ht="17.100000000000001" customHeight="1" thickTop="1" thickBot="1" x14ac:dyDescent="0.2">
      <c r="E92" s="1483"/>
      <c r="F92" s="1344"/>
      <c r="G92" s="1361"/>
      <c r="H92" s="2862"/>
      <c r="I92" s="2862"/>
      <c r="J92" s="2862"/>
      <c r="K92" s="2862"/>
      <c r="L92" s="2862"/>
      <c r="M92" s="2862"/>
      <c r="N92" s="2862"/>
      <c r="O92" s="2862"/>
      <c r="P92" s="2862"/>
      <c r="Q92" s="2862"/>
      <c r="R92" s="2862"/>
      <c r="S92" s="2862"/>
      <c r="T92" s="2862"/>
      <c r="U92" s="2862"/>
      <c r="V92" s="1362"/>
      <c r="W92" s="1484"/>
      <c r="X92" s="1485"/>
      <c r="Z92" s="209"/>
      <c r="AA92" s="1423"/>
      <c r="AB92" s="2867"/>
      <c r="AC92" s="2868"/>
      <c r="AD92" s="2868"/>
      <c r="AE92" s="2868"/>
      <c r="AF92" s="2868"/>
      <c r="AG92" s="2868"/>
      <c r="AH92" s="2868"/>
      <c r="AI92" s="2868"/>
      <c r="AJ92" s="2869"/>
      <c r="AK92" s="2869"/>
      <c r="AL92" s="2869"/>
      <c r="AM92" s="1304"/>
      <c r="AN92" s="2870"/>
      <c r="AO92" s="2870"/>
      <c r="AP92" s="2871"/>
      <c r="AQ92" s="1416"/>
      <c r="AR92" s="1416"/>
      <c r="AS92" s="1416"/>
      <c r="AT92" s="1416"/>
      <c r="AU92" s="1416"/>
      <c r="AV92" s="1416"/>
      <c r="AW92" s="1416"/>
      <c r="AX92" s="1416"/>
      <c r="AY92" s="1416"/>
      <c r="AZ92" s="1416"/>
      <c r="BA92" s="1428"/>
      <c r="BD92" s="1483"/>
      <c r="BE92" s="1344"/>
      <c r="BF92" s="1361"/>
      <c r="BG92" s="2862"/>
      <c r="BH92" s="2862"/>
      <c r="BI92" s="2862"/>
      <c r="BJ92" s="2862"/>
      <c r="BK92" s="2862"/>
      <c r="BL92" s="2862"/>
      <c r="BM92" s="2862"/>
      <c r="BN92" s="2862"/>
      <c r="BO92" s="2862"/>
      <c r="BP92" s="2862"/>
      <c r="BQ92" s="2862"/>
      <c r="BR92" s="2862"/>
      <c r="BS92" s="2862"/>
      <c r="BT92" s="2862"/>
      <c r="BU92" s="1362"/>
      <c r="BV92" s="1344"/>
      <c r="BW92" s="1485"/>
    </row>
    <row r="93" spans="5:75" ht="17.100000000000001" customHeight="1" thickTop="1" thickBot="1" x14ac:dyDescent="0.3">
      <c r="E93" s="1483"/>
      <c r="F93" s="1344"/>
      <c r="G93" s="1361"/>
      <c r="H93" s="2855"/>
      <c r="I93" s="2855"/>
      <c r="J93" s="2855"/>
      <c r="K93" s="2855"/>
      <c r="L93" s="2855"/>
      <c r="M93" s="2855"/>
      <c r="N93" s="2855"/>
      <c r="O93" s="2855"/>
      <c r="P93" s="2855"/>
      <c r="Q93" s="2855"/>
      <c r="R93" s="2855"/>
      <c r="S93" s="2855"/>
      <c r="T93" s="2855"/>
      <c r="U93" s="2855"/>
      <c r="V93" s="1366"/>
      <c r="W93" s="1484"/>
      <c r="X93" s="1485"/>
      <c r="AA93" s="1423"/>
      <c r="AB93" s="2872"/>
      <c r="AC93" s="2873"/>
      <c r="AD93" s="2873"/>
      <c r="AE93" s="2873"/>
      <c r="AF93" s="2873"/>
      <c r="AG93" s="2873"/>
      <c r="AH93" s="2873"/>
      <c r="AI93" s="2873"/>
      <c r="AJ93" s="2873"/>
      <c r="AK93" s="2873"/>
      <c r="AL93" s="2873"/>
      <c r="AM93" s="2873"/>
      <c r="AN93" s="2874"/>
      <c r="AO93" s="2874"/>
      <c r="AP93" s="2875"/>
      <c r="AQ93" s="2876">
        <f>IF(AV93&gt;0,AS93/AV93,0)</f>
        <v>0</v>
      </c>
      <c r="AR93" s="2877"/>
      <c r="AS93" s="2878"/>
      <c r="AT93" s="2878"/>
      <c r="AU93" s="1406" t="s">
        <v>216</v>
      </c>
      <c r="AV93" s="2879"/>
      <c r="AW93" s="2879"/>
      <c r="AX93" s="2865" t="str">
        <f>IF(OR(AN94="book",AN94="comic"), "pages","minutes")</f>
        <v>minutes</v>
      </c>
      <c r="AY93" s="2865"/>
      <c r="AZ93" s="2866"/>
      <c r="BA93" s="1487"/>
      <c r="BD93" s="1483"/>
      <c r="BE93" s="1344"/>
      <c r="BF93" s="1361"/>
      <c r="BG93" s="2855"/>
      <c r="BH93" s="2855"/>
      <c r="BI93" s="2855"/>
      <c r="BJ93" s="2855"/>
      <c r="BK93" s="2855"/>
      <c r="BL93" s="2855"/>
      <c r="BM93" s="2855"/>
      <c r="BN93" s="2855"/>
      <c r="BO93" s="2855"/>
      <c r="BP93" s="2855"/>
      <c r="BQ93" s="2855"/>
      <c r="BR93" s="2855"/>
      <c r="BS93" s="2855"/>
      <c r="BT93" s="2855"/>
      <c r="BU93" s="1366"/>
      <c r="BV93" s="1344"/>
      <c r="BW93" s="1485"/>
    </row>
    <row r="94" spans="5:75" ht="17.100000000000001" customHeight="1" thickTop="1" thickBot="1" x14ac:dyDescent="0.2">
      <c r="E94" s="1483"/>
      <c r="F94" s="1344"/>
      <c r="G94" s="1368"/>
      <c r="H94" s="2861"/>
      <c r="I94" s="2861"/>
      <c r="J94" s="2861"/>
      <c r="K94" s="2861"/>
      <c r="L94" s="2861"/>
      <c r="M94" s="2861"/>
      <c r="N94" s="2861"/>
      <c r="O94" s="2861"/>
      <c r="P94" s="2861"/>
      <c r="Q94" s="2861"/>
      <c r="R94" s="2861"/>
      <c r="S94" s="2861"/>
      <c r="T94" s="2861"/>
      <c r="U94" s="2861"/>
      <c r="V94" s="1369"/>
      <c r="W94" s="1484"/>
      <c r="X94" s="1485"/>
      <c r="AA94" s="1423"/>
      <c r="AB94" s="2867"/>
      <c r="AC94" s="2868"/>
      <c r="AD94" s="2868"/>
      <c r="AE94" s="2868"/>
      <c r="AF94" s="2868"/>
      <c r="AG94" s="2868"/>
      <c r="AH94" s="2868"/>
      <c r="AI94" s="2868"/>
      <c r="AJ94" s="2869"/>
      <c r="AK94" s="2869"/>
      <c r="AL94" s="2869"/>
      <c r="AM94" s="1304"/>
      <c r="AN94" s="2870"/>
      <c r="AO94" s="2870"/>
      <c r="AP94" s="2871"/>
      <c r="AQ94" s="1416"/>
      <c r="AR94" s="1416"/>
      <c r="AS94" s="1416"/>
      <c r="AT94" s="1416"/>
      <c r="AU94" s="1416"/>
      <c r="AV94" s="1416"/>
      <c r="AW94" s="1416"/>
      <c r="AX94" s="1416"/>
      <c r="AY94" s="1416"/>
      <c r="AZ94" s="1416"/>
      <c r="BA94" s="1428"/>
      <c r="BD94" s="1483"/>
      <c r="BE94" s="1344"/>
      <c r="BF94" s="1368"/>
      <c r="BG94" s="2861"/>
      <c r="BH94" s="2861"/>
      <c r="BI94" s="2861"/>
      <c r="BJ94" s="2861"/>
      <c r="BK94" s="2861"/>
      <c r="BL94" s="2861"/>
      <c r="BM94" s="2861"/>
      <c r="BN94" s="2861"/>
      <c r="BO94" s="2861"/>
      <c r="BP94" s="2861"/>
      <c r="BQ94" s="2861"/>
      <c r="BR94" s="2861"/>
      <c r="BS94" s="2861"/>
      <c r="BT94" s="2861"/>
      <c r="BU94" s="1369"/>
      <c r="BV94" s="1344"/>
      <c r="BW94" s="1485"/>
    </row>
    <row r="95" spans="5:75" ht="17.100000000000001" customHeight="1" thickTop="1" thickBot="1" x14ac:dyDescent="0.3">
      <c r="E95" s="1483"/>
      <c r="F95" s="1344"/>
      <c r="G95" s="1344"/>
      <c r="H95" s="1344"/>
      <c r="I95" s="1344"/>
      <c r="J95" s="1344"/>
      <c r="K95" s="1344"/>
      <c r="L95" s="1344"/>
      <c r="M95" s="1344"/>
      <c r="N95" s="1344"/>
      <c r="O95" s="1344"/>
      <c r="P95" s="1344"/>
      <c r="Q95" s="1344"/>
      <c r="R95" s="1344"/>
      <c r="S95" s="1344"/>
      <c r="T95" s="1344"/>
      <c r="U95" s="1344"/>
      <c r="V95" s="1344"/>
      <c r="W95" s="1484"/>
      <c r="X95" s="1485"/>
      <c r="AA95" s="1423"/>
      <c r="AB95" s="2872"/>
      <c r="AC95" s="2873"/>
      <c r="AD95" s="2873"/>
      <c r="AE95" s="2873"/>
      <c r="AF95" s="2873"/>
      <c r="AG95" s="2873"/>
      <c r="AH95" s="2873"/>
      <c r="AI95" s="2873"/>
      <c r="AJ95" s="2873"/>
      <c r="AK95" s="2873"/>
      <c r="AL95" s="2873"/>
      <c r="AM95" s="2873"/>
      <c r="AN95" s="2874"/>
      <c r="AO95" s="2874"/>
      <c r="AP95" s="2875"/>
      <c r="AQ95" s="2876">
        <f>IF(AV95&gt;0,AS95/AV95,0)</f>
        <v>0</v>
      </c>
      <c r="AR95" s="2877"/>
      <c r="AS95" s="2878"/>
      <c r="AT95" s="2878"/>
      <c r="AU95" s="1406" t="s">
        <v>216</v>
      </c>
      <c r="AV95" s="2879"/>
      <c r="AW95" s="2879"/>
      <c r="AX95" s="2865" t="str">
        <f>IF(OR(AN96="book",AN96="comic"), "pages","minutes")</f>
        <v>minutes</v>
      </c>
      <c r="AY95" s="2865"/>
      <c r="AZ95" s="2866"/>
      <c r="BA95" s="1487"/>
      <c r="BD95" s="1483"/>
      <c r="BE95" s="1344"/>
      <c r="BF95" s="1344"/>
      <c r="BG95" s="1344"/>
      <c r="BH95" s="1344"/>
      <c r="BI95" s="1344"/>
      <c r="BJ95" s="1344"/>
      <c r="BK95" s="1344"/>
      <c r="BL95" s="1344"/>
      <c r="BM95" s="1344"/>
      <c r="BN95" s="1344"/>
      <c r="BO95" s="1344"/>
      <c r="BP95" s="1344"/>
      <c r="BQ95" s="1344"/>
      <c r="BR95" s="1344"/>
      <c r="BS95" s="1344"/>
      <c r="BT95" s="1344"/>
      <c r="BU95" s="1344"/>
      <c r="BV95" s="1344"/>
      <c r="BW95" s="1485"/>
    </row>
    <row r="96" spans="5:75" ht="17.100000000000001" customHeight="1" thickTop="1" thickBot="1" x14ac:dyDescent="0.2">
      <c r="E96" s="1483"/>
      <c r="F96" s="1344"/>
      <c r="G96" s="1344"/>
      <c r="H96" s="1344"/>
      <c r="I96" s="1344"/>
      <c r="J96" s="1344"/>
      <c r="K96" s="1344"/>
      <c r="L96" s="1344"/>
      <c r="M96" s="1344"/>
      <c r="N96" s="1344"/>
      <c r="O96" s="1344"/>
      <c r="P96" s="1344"/>
      <c r="Q96" s="1344"/>
      <c r="R96" s="1344"/>
      <c r="S96" s="1344"/>
      <c r="T96" s="1344"/>
      <c r="U96" s="1344"/>
      <c r="V96" s="1344"/>
      <c r="W96" s="1484"/>
      <c r="X96" s="1485"/>
      <c r="AA96" s="1423"/>
      <c r="AB96" s="2867"/>
      <c r="AC96" s="2868"/>
      <c r="AD96" s="2868"/>
      <c r="AE96" s="2868"/>
      <c r="AF96" s="2868"/>
      <c r="AG96" s="2868"/>
      <c r="AH96" s="2868"/>
      <c r="AI96" s="2868"/>
      <c r="AJ96" s="2869"/>
      <c r="AK96" s="2869"/>
      <c r="AL96" s="2869"/>
      <c r="AM96" s="1304"/>
      <c r="AN96" s="2870"/>
      <c r="AO96" s="2870"/>
      <c r="AP96" s="2871"/>
      <c r="AQ96" s="1416"/>
      <c r="AR96" s="1416"/>
      <c r="AS96" s="1416"/>
      <c r="AT96" s="1416"/>
      <c r="AU96" s="1416"/>
      <c r="AV96" s="1416"/>
      <c r="AW96" s="1416"/>
      <c r="AX96" s="1416"/>
      <c r="AY96" s="1416"/>
      <c r="AZ96" s="1416"/>
      <c r="BA96" s="1428"/>
      <c r="BD96" s="1483"/>
      <c r="BE96" s="1344"/>
      <c r="BF96" s="1344"/>
      <c r="BG96" s="1344"/>
      <c r="BH96" s="1344"/>
      <c r="BI96" s="1344"/>
      <c r="BJ96" s="1344"/>
      <c r="BK96" s="1344"/>
      <c r="BL96" s="1344"/>
      <c r="BM96" s="1344"/>
      <c r="BN96" s="1344"/>
      <c r="BO96" s="1344"/>
      <c r="BP96" s="1344"/>
      <c r="BQ96" s="1344"/>
      <c r="BR96" s="1344"/>
      <c r="BS96" s="1344"/>
      <c r="BT96" s="1344"/>
      <c r="BU96" s="1344"/>
      <c r="BV96" s="1344"/>
      <c r="BW96" s="1485"/>
    </row>
    <row r="97" spans="5:75" ht="17.100000000000001" customHeight="1" thickTop="1" thickBot="1" x14ac:dyDescent="0.3">
      <c r="E97" s="1483"/>
      <c r="F97" s="1344"/>
      <c r="G97" s="1355"/>
      <c r="H97" s="1356"/>
      <c r="I97" s="1356"/>
      <c r="J97" s="1356"/>
      <c r="K97" s="1356"/>
      <c r="L97" s="1356"/>
      <c r="M97" s="1356"/>
      <c r="N97" s="1356"/>
      <c r="O97" s="1356"/>
      <c r="P97" s="1356"/>
      <c r="Q97" s="1356"/>
      <c r="R97" s="1356"/>
      <c r="S97" s="1356"/>
      <c r="T97" s="1356"/>
      <c r="U97" s="1356"/>
      <c r="V97" s="1357"/>
      <c r="W97" s="1484"/>
      <c r="X97" s="1485"/>
      <c r="AA97" s="1488"/>
      <c r="AB97" s="2872"/>
      <c r="AC97" s="2873"/>
      <c r="AD97" s="2873"/>
      <c r="AE97" s="2873"/>
      <c r="AF97" s="2873"/>
      <c r="AG97" s="2873"/>
      <c r="AH97" s="2873"/>
      <c r="AI97" s="2873"/>
      <c r="AJ97" s="2873"/>
      <c r="AK97" s="2873"/>
      <c r="AL97" s="2873"/>
      <c r="AM97" s="2873"/>
      <c r="AN97" s="2874"/>
      <c r="AO97" s="2874"/>
      <c r="AP97" s="2875"/>
      <c r="AQ97" s="2876">
        <f>IF(AV97&gt;0,AS97/AV97,0)</f>
        <v>0</v>
      </c>
      <c r="AR97" s="2877"/>
      <c r="AS97" s="2878"/>
      <c r="AT97" s="2878"/>
      <c r="AU97" s="1406" t="s">
        <v>216</v>
      </c>
      <c r="AV97" s="2879"/>
      <c r="AW97" s="2879"/>
      <c r="AX97" s="2865" t="str">
        <f>IF(OR(AN98="book",AN98="comic"), "pages","minutes")</f>
        <v>minutes</v>
      </c>
      <c r="AY97" s="2865"/>
      <c r="AZ97" s="2866"/>
      <c r="BA97" s="1487"/>
      <c r="BD97" s="1483"/>
      <c r="BE97" s="1344"/>
      <c r="BF97" s="1355"/>
      <c r="BG97" s="1356"/>
      <c r="BH97" s="1356"/>
      <c r="BI97" s="1356"/>
      <c r="BJ97" s="1356"/>
      <c r="BK97" s="1356"/>
      <c r="BL97" s="1356"/>
      <c r="BM97" s="1356"/>
      <c r="BN97" s="1356"/>
      <c r="BO97" s="1356"/>
      <c r="BP97" s="1356"/>
      <c r="BQ97" s="1356"/>
      <c r="BR97" s="1356"/>
      <c r="BS97" s="1356"/>
      <c r="BT97" s="1356"/>
      <c r="BU97" s="1357"/>
      <c r="BV97" s="1344"/>
      <c r="BW97" s="1485"/>
    </row>
    <row r="98" spans="5:75" ht="17.100000000000001" customHeight="1" thickTop="1" thickBot="1" x14ac:dyDescent="0.2">
      <c r="E98" s="1483"/>
      <c r="F98" s="1344"/>
      <c r="G98" s="1361"/>
      <c r="H98" s="2862"/>
      <c r="I98" s="2862"/>
      <c r="J98" s="2862"/>
      <c r="K98" s="2862"/>
      <c r="L98" s="2862"/>
      <c r="M98" s="2862"/>
      <c r="N98" s="2862"/>
      <c r="O98" s="2862"/>
      <c r="P98" s="2862"/>
      <c r="Q98" s="2862"/>
      <c r="R98" s="2862"/>
      <c r="S98" s="2862"/>
      <c r="T98" s="2862"/>
      <c r="U98" s="2862"/>
      <c r="V98" s="1362"/>
      <c r="W98" s="1484"/>
      <c r="X98" s="1485"/>
      <c r="AA98" s="1489"/>
      <c r="AB98" s="2867"/>
      <c r="AC98" s="2868"/>
      <c r="AD98" s="2868"/>
      <c r="AE98" s="2868"/>
      <c r="AF98" s="2868"/>
      <c r="AG98" s="2868"/>
      <c r="AH98" s="2868"/>
      <c r="AI98" s="2868"/>
      <c r="AJ98" s="2869"/>
      <c r="AK98" s="2869"/>
      <c r="AL98" s="2869"/>
      <c r="AM98" s="1304"/>
      <c r="AN98" s="2870"/>
      <c r="AO98" s="2870"/>
      <c r="AP98" s="2871"/>
      <c r="AQ98" s="1416"/>
      <c r="AR98" s="1416"/>
      <c r="AS98" s="1416"/>
      <c r="AT98" s="1416"/>
      <c r="AU98" s="1416"/>
      <c r="AV98" s="1416"/>
      <c r="AW98" s="1416"/>
      <c r="AX98" s="1416"/>
      <c r="AY98" s="1416"/>
      <c r="AZ98" s="1416"/>
      <c r="BA98" s="1428"/>
      <c r="BD98" s="1483"/>
      <c r="BE98" s="1344"/>
      <c r="BF98" s="1361"/>
      <c r="BG98" s="2862"/>
      <c r="BH98" s="2862"/>
      <c r="BI98" s="2862"/>
      <c r="BJ98" s="2862"/>
      <c r="BK98" s="2862"/>
      <c r="BL98" s="2862"/>
      <c r="BM98" s="2862"/>
      <c r="BN98" s="2862"/>
      <c r="BO98" s="2862"/>
      <c r="BP98" s="2862"/>
      <c r="BQ98" s="2862"/>
      <c r="BR98" s="2862"/>
      <c r="BS98" s="2862"/>
      <c r="BT98" s="2862"/>
      <c r="BU98" s="1362"/>
      <c r="BV98" s="1344"/>
      <c r="BW98" s="1485"/>
    </row>
    <row r="99" spans="5:75" ht="17.100000000000001" customHeight="1" thickTop="1" thickBot="1" x14ac:dyDescent="0.3">
      <c r="E99" s="1483"/>
      <c r="F99" s="1344"/>
      <c r="G99" s="1361"/>
      <c r="H99" s="2855"/>
      <c r="I99" s="2855"/>
      <c r="J99" s="2855"/>
      <c r="K99" s="2855"/>
      <c r="L99" s="2855"/>
      <c r="M99" s="2855"/>
      <c r="N99" s="2855"/>
      <c r="O99" s="2855"/>
      <c r="P99" s="2855"/>
      <c r="Q99" s="2855"/>
      <c r="R99" s="2855"/>
      <c r="S99" s="2855"/>
      <c r="T99" s="2855"/>
      <c r="U99" s="2855"/>
      <c r="V99" s="1366"/>
      <c r="W99" s="1484"/>
      <c r="X99" s="1485"/>
      <c r="AA99" s="1489"/>
      <c r="AB99" s="2872"/>
      <c r="AC99" s="2873"/>
      <c r="AD99" s="2873"/>
      <c r="AE99" s="2873"/>
      <c r="AF99" s="2873"/>
      <c r="AG99" s="2873"/>
      <c r="AH99" s="2873"/>
      <c r="AI99" s="2873"/>
      <c r="AJ99" s="2873"/>
      <c r="AK99" s="2873"/>
      <c r="AL99" s="2873"/>
      <c r="AM99" s="2873"/>
      <c r="AN99" s="2874"/>
      <c r="AO99" s="2874"/>
      <c r="AP99" s="2875"/>
      <c r="AQ99" s="2876">
        <f>IF(AV99&gt;0,AS99/AV99,0)</f>
        <v>0</v>
      </c>
      <c r="AR99" s="2877"/>
      <c r="AS99" s="2878"/>
      <c r="AT99" s="2878"/>
      <c r="AU99" s="1406" t="s">
        <v>216</v>
      </c>
      <c r="AV99" s="2879"/>
      <c r="AW99" s="2879"/>
      <c r="AX99" s="2865" t="str">
        <f>IF(OR(AN100="book",AN100="comic"), "pages","minutes")</f>
        <v>minutes</v>
      </c>
      <c r="AY99" s="2865"/>
      <c r="AZ99" s="2866"/>
      <c r="BA99" s="1490"/>
      <c r="BD99" s="1483"/>
      <c r="BE99" s="1344"/>
      <c r="BF99" s="1361"/>
      <c r="BG99" s="2855"/>
      <c r="BH99" s="2855"/>
      <c r="BI99" s="2855"/>
      <c r="BJ99" s="2855"/>
      <c r="BK99" s="2855"/>
      <c r="BL99" s="2855"/>
      <c r="BM99" s="2855"/>
      <c r="BN99" s="2855"/>
      <c r="BO99" s="2855"/>
      <c r="BP99" s="2855"/>
      <c r="BQ99" s="2855"/>
      <c r="BR99" s="2855"/>
      <c r="BS99" s="2855"/>
      <c r="BT99" s="2855"/>
      <c r="BU99" s="1366"/>
      <c r="BV99" s="1344"/>
      <c r="BW99" s="1485"/>
    </row>
    <row r="100" spans="5:75" ht="17.100000000000001" customHeight="1" thickTop="1" thickBot="1" x14ac:dyDescent="0.2">
      <c r="E100" s="1483"/>
      <c r="F100" s="1344"/>
      <c r="G100" s="1368"/>
      <c r="H100" s="2861"/>
      <c r="I100" s="2861"/>
      <c r="J100" s="2861"/>
      <c r="K100" s="2861"/>
      <c r="L100" s="2861"/>
      <c r="M100" s="2861"/>
      <c r="N100" s="2861"/>
      <c r="O100" s="2861"/>
      <c r="P100" s="2861"/>
      <c r="Q100" s="2861"/>
      <c r="R100" s="2861"/>
      <c r="S100" s="2861"/>
      <c r="T100" s="2861"/>
      <c r="U100" s="2861"/>
      <c r="V100" s="1369"/>
      <c r="W100" s="1484"/>
      <c r="X100" s="1485"/>
      <c r="AA100" s="1491"/>
      <c r="AB100" s="2867"/>
      <c r="AC100" s="2868"/>
      <c r="AD100" s="2868"/>
      <c r="AE100" s="2868"/>
      <c r="AF100" s="2868"/>
      <c r="AG100" s="2868"/>
      <c r="AH100" s="2868"/>
      <c r="AI100" s="2868"/>
      <c r="AJ100" s="2869"/>
      <c r="AK100" s="2869"/>
      <c r="AL100" s="2869"/>
      <c r="AM100" s="1304"/>
      <c r="AN100" s="2870"/>
      <c r="AO100" s="2870"/>
      <c r="AP100" s="2871"/>
      <c r="AQ100" s="1416"/>
      <c r="AR100" s="1416"/>
      <c r="AS100" s="1416"/>
      <c r="AT100" s="1416"/>
      <c r="AU100" s="1416"/>
      <c r="AV100" s="1416"/>
      <c r="AW100" s="1416"/>
      <c r="AX100" s="1416"/>
      <c r="AY100" s="1416"/>
      <c r="AZ100" s="1416"/>
      <c r="BA100" s="1491"/>
      <c r="BD100" s="1483"/>
      <c r="BE100" s="1344"/>
      <c r="BF100" s="1368"/>
      <c r="BG100" s="2861"/>
      <c r="BH100" s="2861"/>
      <c r="BI100" s="2861"/>
      <c r="BJ100" s="2861"/>
      <c r="BK100" s="2861"/>
      <c r="BL100" s="2861"/>
      <c r="BM100" s="2861"/>
      <c r="BN100" s="2861"/>
      <c r="BO100" s="2861"/>
      <c r="BP100" s="2861"/>
      <c r="BQ100" s="2861"/>
      <c r="BR100" s="2861"/>
      <c r="BS100" s="2861"/>
      <c r="BT100" s="2861"/>
      <c r="BU100" s="1369"/>
      <c r="BV100" s="1344"/>
      <c r="BW100" s="1485"/>
    </row>
    <row r="101" spans="5:75" ht="17.100000000000001" customHeight="1" thickTop="1" thickBot="1" x14ac:dyDescent="0.25">
      <c r="E101" s="1483"/>
      <c r="F101" s="1484"/>
      <c r="G101" s="1484"/>
      <c r="H101" s="1484"/>
      <c r="I101" s="1484"/>
      <c r="J101" s="1484"/>
      <c r="K101" s="1484"/>
      <c r="L101" s="1484"/>
      <c r="M101" s="1484"/>
      <c r="N101" s="1353"/>
      <c r="O101" s="1484"/>
      <c r="P101" s="1484"/>
      <c r="Q101" s="1484"/>
      <c r="R101" s="1484"/>
      <c r="S101" s="1484"/>
      <c r="T101" s="1484"/>
      <c r="U101" s="1484"/>
      <c r="V101" s="1484"/>
      <c r="W101" s="1484"/>
      <c r="X101" s="1485"/>
      <c r="AA101" s="1491"/>
      <c r="AB101" s="1491"/>
      <c r="AC101" s="1491"/>
      <c r="AD101" s="1491"/>
      <c r="AE101" s="1491"/>
      <c r="AF101" s="1491"/>
      <c r="AG101" s="1491"/>
      <c r="AH101" s="1491"/>
      <c r="AI101" s="1491"/>
      <c r="AJ101" s="1491"/>
      <c r="AK101" s="1492"/>
      <c r="AL101" s="1492"/>
      <c r="AM101" s="1492"/>
      <c r="AN101" s="1492"/>
      <c r="AO101" s="1492"/>
      <c r="AP101" s="1492"/>
      <c r="AQ101" s="1492"/>
      <c r="AR101" s="1492"/>
      <c r="AS101" s="2907">
        <f>SUM($AS$28,$AS$30,$AS$32,$AS$34,$AS$89,$AS$91,$AS$93,$AS$85,$AS$95,$AS$97,$AS$87,$AS$99)</f>
        <v>0</v>
      </c>
      <c r="AT101" s="2907"/>
      <c r="AU101" s="1493"/>
      <c r="AV101" s="2908">
        <f>SUM($AV$95,$AV$28,$AV$30,$AV$32,$AV$34,$AV$89,$AV$91,$AV$93,$AV$85,$AV$87,$AV$97,$AV$99)</f>
        <v>0</v>
      </c>
      <c r="AW101" s="2908"/>
      <c r="AX101" s="1492"/>
      <c r="AY101" s="1492"/>
      <c r="AZ101" s="1492"/>
      <c r="BA101" s="1491"/>
      <c r="BD101" s="1483"/>
      <c r="BE101" s="1484"/>
      <c r="BF101" s="1484"/>
      <c r="BG101" s="1484"/>
      <c r="BH101" s="1484"/>
      <c r="BI101" s="1484"/>
      <c r="BJ101" s="1484"/>
      <c r="BK101" s="1484"/>
      <c r="BL101" s="1484"/>
      <c r="BM101" s="1494"/>
      <c r="BN101" s="1484"/>
      <c r="BO101" s="1484"/>
      <c r="BP101" s="1484"/>
      <c r="BQ101" s="1484"/>
      <c r="BR101" s="1484"/>
      <c r="BS101" s="1484"/>
      <c r="BT101" s="1484"/>
      <c r="BU101" s="1484"/>
      <c r="BV101" s="1484"/>
      <c r="BW101" s="1485"/>
    </row>
    <row r="102" spans="5:75" ht="17.100000000000001" customHeight="1" thickTop="1" thickBot="1" x14ac:dyDescent="0.2">
      <c r="E102" s="1495"/>
      <c r="F102" s="1496"/>
      <c r="G102" s="1496"/>
      <c r="H102" s="1496"/>
      <c r="I102" s="1496"/>
      <c r="J102" s="1496"/>
      <c r="K102" s="1496"/>
      <c r="L102" s="1496"/>
      <c r="M102" s="1496"/>
      <c r="N102" s="1496"/>
      <c r="O102" s="1496"/>
      <c r="P102" s="1496"/>
      <c r="Q102" s="1496"/>
      <c r="R102" s="1496"/>
      <c r="S102" s="1496"/>
      <c r="T102" s="1496"/>
      <c r="U102" s="1496"/>
      <c r="V102" s="1496"/>
      <c r="W102" s="1496"/>
      <c r="X102" s="1497"/>
      <c r="AA102" s="1491"/>
      <c r="AB102" s="1491"/>
      <c r="AC102" s="1491"/>
      <c r="AD102" s="1491"/>
      <c r="AE102" s="1491"/>
      <c r="AF102" s="1491"/>
      <c r="AG102" s="1491"/>
      <c r="AH102" s="1491"/>
      <c r="AI102" s="1491"/>
      <c r="AJ102" s="1491"/>
      <c r="AK102" s="1491"/>
      <c r="AL102" s="1491"/>
      <c r="AM102" s="1491"/>
      <c r="AN102" s="1491"/>
      <c r="AO102" s="1491"/>
      <c r="AP102" s="1491"/>
      <c r="AQ102" s="1491"/>
      <c r="AR102" s="1491"/>
      <c r="AS102" s="1491"/>
      <c r="AT102" s="2906"/>
      <c r="AU102" s="2905"/>
      <c r="AV102" s="2904"/>
      <c r="AW102" s="2905"/>
      <c r="AX102" s="1491"/>
      <c r="AY102" s="1491"/>
      <c r="AZ102" s="1491"/>
      <c r="BA102" s="1491"/>
      <c r="BD102" s="1495"/>
      <c r="BE102" s="1496"/>
      <c r="BF102" s="1496"/>
      <c r="BG102" s="1496"/>
      <c r="BH102" s="1496"/>
      <c r="BI102" s="1496"/>
      <c r="BJ102" s="1496"/>
      <c r="BK102" s="1496"/>
      <c r="BL102" s="1496"/>
      <c r="BM102" s="1496"/>
      <c r="BN102" s="1496"/>
      <c r="BO102" s="1496"/>
      <c r="BP102" s="1496"/>
      <c r="BQ102" s="1496"/>
      <c r="BR102" s="1496"/>
      <c r="BS102" s="1496"/>
      <c r="BT102" s="1496"/>
      <c r="BU102" s="1496"/>
      <c r="BV102" s="1496"/>
      <c r="BW102" s="1497"/>
    </row>
    <row r="103" spans="5:75" ht="17.100000000000001" customHeight="1" thickTop="1" x14ac:dyDescent="0.15"/>
    <row r="104" spans="5:75" ht="17.100000000000001" customHeight="1" x14ac:dyDescent="0.15">
      <c r="AN104" s="119" t="s">
        <v>51</v>
      </c>
    </row>
    <row r="105" spans="5:75" ht="17.100000000000001" customHeight="1" x14ac:dyDescent="0.15">
      <c r="AN105" s="119" t="s">
        <v>51</v>
      </c>
    </row>
    <row r="106" spans="5:75" ht="17.100000000000001" customHeight="1" x14ac:dyDescent="0.3">
      <c r="E106" s="199"/>
      <c r="F106" s="199"/>
      <c r="G106" s="199"/>
      <c r="H106" s="199"/>
      <c r="I106" s="199"/>
      <c r="J106" s="199"/>
      <c r="K106" s="199"/>
      <c r="L106" s="199"/>
      <c r="M106" s="199"/>
      <c r="N106" s="199"/>
      <c r="O106" s="199"/>
      <c r="P106" s="199"/>
      <c r="Q106" s="199"/>
      <c r="R106" s="199"/>
      <c r="S106" s="199"/>
      <c r="T106" s="199"/>
      <c r="U106" s="199"/>
      <c r="V106" s="199"/>
      <c r="W106" s="199"/>
      <c r="X106" s="199"/>
      <c r="Y106" s="199"/>
      <c r="Z106" s="199"/>
      <c r="AA106" s="199"/>
      <c r="AB106" s="199"/>
      <c r="AC106" s="199"/>
      <c r="AD106" s="199"/>
      <c r="AE106" s="199"/>
      <c r="AF106" s="199"/>
      <c r="AG106" s="199"/>
      <c r="AH106" s="199"/>
      <c r="AI106" s="199"/>
      <c r="AJ106" s="2201" t="s">
        <v>61</v>
      </c>
      <c r="AK106" s="2202"/>
      <c r="AL106" s="2202"/>
      <c r="AM106" s="2202"/>
      <c r="AN106" s="2202"/>
      <c r="AO106" s="2202"/>
      <c r="AP106" s="2202"/>
      <c r="AQ106" s="2202"/>
      <c r="AR106" s="2202"/>
      <c r="AS106" s="198"/>
      <c r="AT106" s="198"/>
      <c r="AU106" s="198"/>
      <c r="AV106" s="198"/>
      <c r="AW106" s="198"/>
      <c r="AX106" s="198"/>
      <c r="AY106" s="198"/>
      <c r="AZ106" s="198"/>
      <c r="BA106" s="198"/>
      <c r="BB106" s="198"/>
      <c r="BC106" s="198"/>
      <c r="BD106" s="198"/>
      <c r="BE106" s="198"/>
      <c r="BF106" s="198"/>
      <c r="BG106" s="198"/>
      <c r="BH106" s="198"/>
      <c r="BI106" s="198"/>
      <c r="BJ106" s="198"/>
      <c r="BK106" s="198"/>
      <c r="BL106" s="198"/>
      <c r="BM106" s="198"/>
      <c r="BN106" s="198"/>
      <c r="BO106" s="198"/>
      <c r="BP106" s="198"/>
      <c r="BQ106" s="198"/>
      <c r="BR106" s="198"/>
      <c r="BS106" s="198"/>
      <c r="BT106" s="198"/>
      <c r="BU106" s="198"/>
      <c r="BV106" s="198"/>
      <c r="BW106" s="198"/>
    </row>
    <row r="107" spans="5:75" ht="17.100000000000001" customHeight="1" x14ac:dyDescent="0.3">
      <c r="E107" s="199"/>
      <c r="F107" s="199"/>
      <c r="G107" s="199"/>
      <c r="H107" s="199"/>
      <c r="I107" s="199"/>
      <c r="J107" s="199"/>
      <c r="K107" s="199"/>
      <c r="L107" s="199"/>
      <c r="M107" s="199"/>
      <c r="N107" s="199"/>
      <c r="O107" s="199"/>
      <c r="P107" s="199"/>
      <c r="Q107" s="199"/>
      <c r="R107" s="199"/>
      <c r="S107" s="199"/>
      <c r="T107" s="199"/>
      <c r="U107" s="199"/>
      <c r="V107" s="199"/>
      <c r="W107" s="199"/>
      <c r="X107" s="199"/>
      <c r="Y107" s="199"/>
      <c r="Z107" s="199"/>
      <c r="AA107" s="199"/>
      <c r="AB107" s="199"/>
      <c r="AC107" s="199"/>
      <c r="AD107" s="199"/>
      <c r="AE107" s="199"/>
      <c r="AF107" s="199"/>
      <c r="AG107" s="199"/>
      <c r="AH107" s="199"/>
      <c r="AI107" s="199"/>
      <c r="AJ107" s="2203"/>
      <c r="AK107" s="2204"/>
      <c r="AL107" s="2204"/>
      <c r="AM107" s="2204"/>
      <c r="AN107" s="2204"/>
      <c r="AO107" s="2204"/>
      <c r="AP107" s="2204"/>
      <c r="AQ107" s="2204"/>
      <c r="AR107" s="2204"/>
      <c r="AS107" s="198"/>
      <c r="AT107" s="198"/>
      <c r="AU107" s="198"/>
      <c r="AV107" s="198"/>
      <c r="AW107" s="198"/>
      <c r="AX107" s="198"/>
      <c r="AY107" s="198"/>
      <c r="AZ107" s="198"/>
      <c r="BA107" s="198"/>
      <c r="BB107" s="198"/>
      <c r="BC107" s="198"/>
      <c r="BD107" s="198"/>
      <c r="BE107" s="198"/>
      <c r="BF107" s="198"/>
      <c r="BG107" s="198"/>
      <c r="BH107" s="198"/>
      <c r="BI107" s="198"/>
      <c r="BJ107" s="198"/>
      <c r="BK107" s="198"/>
      <c r="BL107" s="198"/>
      <c r="BM107" s="198"/>
      <c r="BN107" s="198"/>
      <c r="BO107" s="198"/>
      <c r="BP107" s="198"/>
      <c r="BQ107" s="198"/>
      <c r="BR107" s="198"/>
      <c r="BS107" s="198"/>
      <c r="BT107" s="198"/>
      <c r="BU107" s="198"/>
      <c r="BV107" s="198"/>
      <c r="BW107" s="198"/>
    </row>
    <row r="108" spans="5:75" ht="17.100000000000001" customHeight="1" x14ac:dyDescent="0.3">
      <c r="E108" s="199"/>
      <c r="F108" s="599"/>
      <c r="G108" s="599"/>
      <c r="H108" s="599"/>
      <c r="I108" s="599"/>
      <c r="J108" s="599"/>
      <c r="K108" s="599"/>
      <c r="L108" s="599"/>
      <c r="M108" s="599"/>
      <c r="N108" s="599"/>
      <c r="O108" s="599"/>
      <c r="P108" s="599"/>
      <c r="Q108" s="599"/>
      <c r="R108" s="599"/>
      <c r="S108" s="599"/>
      <c r="T108" s="599"/>
      <c r="U108" s="599"/>
      <c r="V108" s="599"/>
      <c r="W108" s="599"/>
      <c r="X108" s="599"/>
      <c r="Y108" s="599"/>
      <c r="Z108" s="599"/>
      <c r="AA108" s="599"/>
      <c r="AB108" s="599"/>
      <c r="AC108" s="599"/>
      <c r="AD108" s="599"/>
      <c r="AE108" s="599"/>
      <c r="AF108" s="599"/>
      <c r="AG108" s="599"/>
      <c r="AH108" s="599"/>
      <c r="AI108" s="1314"/>
      <c r="AJ108" s="1314"/>
      <c r="AK108" s="1314"/>
      <c r="AL108" s="1314"/>
      <c r="AM108" s="1314"/>
      <c r="AN108" s="1314"/>
      <c r="AO108" s="1314"/>
      <c r="AP108" s="1314"/>
      <c r="AQ108" s="1314"/>
      <c r="AR108" s="1314"/>
      <c r="AS108" s="1314"/>
      <c r="AT108" s="1314"/>
      <c r="AU108" s="1314"/>
      <c r="AV108" s="1314"/>
      <c r="AW108" s="1314"/>
      <c r="AX108" s="1315"/>
      <c r="AY108" s="599"/>
      <c r="AZ108" s="599"/>
      <c r="BA108" s="599"/>
      <c r="BB108" s="599"/>
      <c r="BC108" s="599"/>
      <c r="BD108" s="599"/>
      <c r="BE108" s="599"/>
      <c r="BF108" s="599"/>
      <c r="BG108" s="599"/>
      <c r="BH108" s="599"/>
      <c r="BI108" s="599"/>
      <c r="BJ108" s="599"/>
      <c r="BK108" s="599"/>
      <c r="BL108" s="599"/>
      <c r="BM108" s="599"/>
      <c r="BN108" s="599"/>
      <c r="BO108" s="599"/>
      <c r="BP108" s="599"/>
      <c r="BQ108" s="599"/>
      <c r="BR108" s="599"/>
      <c r="BS108" s="599"/>
      <c r="BT108" s="599"/>
      <c r="BU108" s="599"/>
      <c r="BV108" s="599"/>
      <c r="BW108" s="199"/>
    </row>
    <row r="109" spans="5:75" ht="17.100000000000001" customHeight="1" x14ac:dyDescent="0.3">
      <c r="E109" s="199"/>
      <c r="F109" s="599"/>
      <c r="G109" s="599"/>
      <c r="H109" s="599"/>
      <c r="I109" s="599"/>
      <c r="J109" s="599"/>
      <c r="K109" s="599"/>
      <c r="L109" s="599"/>
      <c r="M109" s="599"/>
      <c r="N109" s="599"/>
      <c r="O109" s="599"/>
      <c r="P109" s="599"/>
      <c r="Q109" s="599"/>
      <c r="R109" s="599"/>
      <c r="S109" s="599"/>
      <c r="T109" s="599"/>
      <c r="U109" s="599"/>
      <c r="V109" s="599"/>
      <c r="W109" s="599"/>
      <c r="X109" s="599"/>
      <c r="Y109" s="599"/>
      <c r="Z109" s="599"/>
      <c r="AA109" s="599"/>
      <c r="AB109" s="599"/>
      <c r="AC109" s="599"/>
      <c r="AD109" s="599"/>
      <c r="AE109" s="599"/>
      <c r="AF109" s="599"/>
      <c r="AG109" s="599"/>
      <c r="AH109" s="599"/>
      <c r="AI109" s="1316"/>
      <c r="AJ109" s="1316"/>
      <c r="AK109" s="1316"/>
      <c r="AL109" s="1316"/>
      <c r="AM109" s="1316"/>
      <c r="AN109" s="1316"/>
      <c r="AO109" s="1316"/>
      <c r="AP109" s="1316"/>
      <c r="AQ109" s="1316"/>
      <c r="AR109" s="1316"/>
      <c r="AS109" s="1316"/>
      <c r="AT109" s="1316"/>
      <c r="AU109" s="1316"/>
      <c r="AV109" s="1316"/>
      <c r="AW109" s="1316"/>
      <c r="AX109" s="1315"/>
      <c r="AY109" s="599"/>
      <c r="AZ109" s="599"/>
      <c r="BA109" s="599"/>
      <c r="BB109" s="599"/>
      <c r="BC109" s="599"/>
      <c r="BD109" s="599"/>
      <c r="BE109" s="599"/>
      <c r="BF109" s="599"/>
      <c r="BG109" s="599"/>
      <c r="BH109" s="599"/>
      <c r="BI109" s="599"/>
      <c r="BJ109" s="599"/>
      <c r="BK109" s="599"/>
      <c r="BL109" s="599"/>
      <c r="BM109" s="599"/>
      <c r="BN109" s="599"/>
      <c r="BO109" s="599"/>
      <c r="BP109" s="599"/>
      <c r="BQ109" s="599"/>
      <c r="BR109" s="599"/>
      <c r="BS109" s="599"/>
      <c r="BT109" s="599"/>
      <c r="BU109" s="599"/>
      <c r="BV109" s="599"/>
      <c r="BW109" s="199"/>
    </row>
    <row r="110" spans="5:75" ht="17.100000000000001" customHeight="1" x14ac:dyDescent="0.3">
      <c r="E110" s="199"/>
      <c r="F110" s="599"/>
      <c r="G110" s="599"/>
      <c r="H110" s="599"/>
      <c r="I110" s="599"/>
      <c r="J110" s="599"/>
      <c r="K110" s="599"/>
      <c r="L110" s="599"/>
      <c r="M110" s="599"/>
      <c r="N110" s="599"/>
      <c r="O110" s="599"/>
      <c r="P110" s="599"/>
      <c r="Q110" s="599"/>
      <c r="R110" s="599"/>
      <c r="S110" s="599"/>
      <c r="T110" s="599"/>
      <c r="U110" s="599"/>
      <c r="V110" s="599"/>
      <c r="W110" s="599"/>
      <c r="X110" s="599"/>
      <c r="Y110" s="599"/>
      <c r="Z110" s="599"/>
      <c r="AA110" s="599"/>
      <c r="AB110" s="599"/>
      <c r="AC110" s="599"/>
      <c r="AD110" s="599"/>
      <c r="AE110" s="599"/>
      <c r="AF110" s="599"/>
      <c r="AG110" s="599"/>
      <c r="AH110" s="599"/>
      <c r="AI110" s="1317"/>
      <c r="AJ110" s="1317"/>
      <c r="AK110" s="1317"/>
      <c r="AL110" s="1317"/>
      <c r="AM110" s="1317"/>
      <c r="AN110" s="1317"/>
      <c r="AO110" s="1317"/>
      <c r="AP110" s="1317"/>
      <c r="AQ110" s="1317"/>
      <c r="AR110" s="1317"/>
      <c r="AS110" s="1317"/>
      <c r="AT110" s="1317"/>
      <c r="AU110" s="1317"/>
      <c r="AV110" s="1317"/>
      <c r="AW110" s="1317"/>
      <c r="AX110" s="599"/>
      <c r="AY110" s="599"/>
      <c r="AZ110" s="599"/>
      <c r="BA110" s="599"/>
      <c r="BB110" s="599"/>
      <c r="BC110" s="599"/>
      <c r="BD110" s="599"/>
      <c r="BE110" s="599"/>
      <c r="BF110" s="599"/>
      <c r="BG110" s="599"/>
      <c r="BH110" s="599"/>
      <c r="BI110" s="599"/>
      <c r="BJ110" s="599"/>
      <c r="BK110" s="599"/>
      <c r="BL110" s="599"/>
      <c r="BM110" s="599"/>
      <c r="BN110" s="599"/>
      <c r="BO110" s="599"/>
      <c r="BP110" s="599"/>
      <c r="BQ110" s="599"/>
      <c r="BR110" s="599"/>
      <c r="BS110" s="599"/>
      <c r="BT110" s="599"/>
      <c r="BU110" s="599"/>
      <c r="BV110" s="599"/>
      <c r="BW110" s="199"/>
    </row>
    <row r="111" spans="5:75" ht="17.100000000000001" customHeight="1" x14ac:dyDescent="0.3">
      <c r="E111" s="199"/>
      <c r="F111" s="599"/>
      <c r="G111" s="599"/>
      <c r="H111" s="599"/>
      <c r="I111" s="599"/>
      <c r="J111" s="599"/>
      <c r="K111" s="599"/>
      <c r="L111" s="599"/>
      <c r="M111" s="599"/>
      <c r="N111" s="599"/>
      <c r="O111" s="599"/>
      <c r="P111" s="599"/>
      <c r="Q111" s="599"/>
      <c r="R111" s="599"/>
      <c r="S111" s="599"/>
      <c r="T111" s="599"/>
      <c r="U111" s="599"/>
      <c r="V111" s="599"/>
      <c r="W111" s="599"/>
      <c r="X111" s="599"/>
      <c r="Y111" s="599"/>
      <c r="Z111" s="599"/>
      <c r="AA111" s="599"/>
      <c r="AB111" s="599"/>
      <c r="AC111" s="599"/>
      <c r="AD111" s="599"/>
      <c r="AE111" s="599"/>
      <c r="AF111" s="599"/>
      <c r="AG111" s="599"/>
      <c r="AH111" s="599"/>
      <c r="AI111" s="599"/>
      <c r="AJ111" s="599"/>
      <c r="AK111" s="599"/>
      <c r="AL111" s="599"/>
      <c r="AM111" s="599"/>
      <c r="AN111" s="599"/>
      <c r="AO111" s="599"/>
      <c r="AP111" s="599"/>
      <c r="AQ111" s="599"/>
      <c r="AR111" s="599"/>
      <c r="AS111" s="599"/>
      <c r="AT111" s="599"/>
      <c r="AU111" s="599"/>
      <c r="AV111" s="599"/>
      <c r="AW111" s="599"/>
      <c r="AX111" s="599"/>
      <c r="AY111" s="599"/>
      <c r="AZ111" s="599"/>
      <c r="BA111" s="599"/>
      <c r="BB111" s="599"/>
      <c r="BC111" s="599"/>
      <c r="BD111" s="599"/>
      <c r="BE111" s="599"/>
      <c r="BF111" s="599"/>
      <c r="BG111" s="599"/>
      <c r="BH111" s="599"/>
      <c r="BI111" s="599"/>
      <c r="BJ111" s="599"/>
      <c r="BK111" s="599"/>
      <c r="BL111" s="599"/>
      <c r="BM111" s="599"/>
      <c r="BN111" s="599"/>
      <c r="BO111" s="599"/>
      <c r="BP111" s="599"/>
      <c r="BQ111" s="599"/>
      <c r="BR111" s="599"/>
      <c r="BS111" s="599"/>
      <c r="BT111" s="599"/>
      <c r="BU111" s="599"/>
      <c r="BV111" s="599"/>
      <c r="BW111" s="199"/>
    </row>
    <row r="112" spans="5:75" ht="17.100000000000001" customHeight="1" x14ac:dyDescent="0.3">
      <c r="E112" s="199"/>
      <c r="F112" s="599"/>
      <c r="G112" s="599"/>
      <c r="H112" s="599"/>
      <c r="I112" s="599"/>
      <c r="J112" s="599"/>
      <c r="K112" s="599"/>
      <c r="L112" s="599"/>
      <c r="M112" s="599"/>
      <c r="N112" s="599"/>
      <c r="O112" s="599"/>
      <c r="P112" s="599"/>
      <c r="Q112" s="599"/>
      <c r="R112" s="599"/>
      <c r="S112" s="599"/>
      <c r="T112" s="599"/>
      <c r="U112" s="599"/>
      <c r="V112" s="599"/>
      <c r="W112" s="599"/>
      <c r="X112" s="599"/>
      <c r="Y112" s="599"/>
      <c r="Z112" s="599"/>
      <c r="AA112" s="599"/>
      <c r="AB112" s="599"/>
      <c r="AC112" s="599"/>
      <c r="AD112" s="599"/>
      <c r="AE112" s="599"/>
      <c r="AF112" s="599"/>
      <c r="AG112" s="599"/>
      <c r="AH112" s="599"/>
      <c r="AI112" s="599"/>
      <c r="AJ112" s="599"/>
      <c r="AK112" s="599"/>
      <c r="AL112" s="599"/>
      <c r="AM112" s="599"/>
      <c r="AN112" s="599"/>
      <c r="AO112" s="599"/>
      <c r="AP112" s="599"/>
      <c r="AQ112" s="599"/>
      <c r="AR112" s="599"/>
      <c r="AS112" s="599"/>
      <c r="AT112" s="599"/>
      <c r="AU112" s="599"/>
      <c r="AV112" s="599"/>
      <c r="AW112" s="599"/>
      <c r="AX112" s="599"/>
      <c r="AY112" s="599"/>
      <c r="AZ112" s="599"/>
      <c r="BA112" s="599"/>
      <c r="BB112" s="599"/>
      <c r="BC112" s="599"/>
      <c r="BD112" s="599"/>
      <c r="BE112" s="599"/>
      <c r="BF112" s="599"/>
      <c r="BG112" s="599"/>
      <c r="BH112" s="599"/>
      <c r="BI112" s="599"/>
      <c r="BJ112" s="599"/>
      <c r="BK112" s="599"/>
      <c r="BL112" s="599"/>
      <c r="BM112" s="599"/>
      <c r="BN112" s="599"/>
      <c r="BO112" s="599"/>
      <c r="BP112" s="599"/>
      <c r="BQ112" s="599"/>
      <c r="BR112" s="599"/>
      <c r="BS112" s="599"/>
      <c r="BT112" s="599"/>
      <c r="BU112" s="599"/>
      <c r="BV112" s="599"/>
      <c r="BW112" s="199"/>
    </row>
    <row r="113" spans="5:75" ht="17.100000000000001" customHeight="1" x14ac:dyDescent="0.3">
      <c r="E113" s="199"/>
      <c r="F113" s="599"/>
      <c r="G113" s="599"/>
      <c r="H113" s="599"/>
      <c r="I113" s="599"/>
      <c r="J113" s="599"/>
      <c r="K113" s="599"/>
      <c r="L113" s="599"/>
      <c r="M113" s="599"/>
      <c r="N113" s="599"/>
      <c r="O113" s="599"/>
      <c r="P113" s="599"/>
      <c r="Q113" s="599"/>
      <c r="R113" s="599"/>
      <c r="S113" s="599"/>
      <c r="T113" s="599"/>
      <c r="U113" s="599"/>
      <c r="V113" s="599"/>
      <c r="W113" s="599"/>
      <c r="X113" s="599"/>
      <c r="Y113" s="599"/>
      <c r="Z113" s="599"/>
      <c r="AA113" s="599"/>
      <c r="AB113" s="599"/>
      <c r="AC113" s="599"/>
      <c r="AD113" s="599"/>
      <c r="AE113" s="599"/>
      <c r="AF113" s="599"/>
      <c r="AG113" s="599"/>
      <c r="AH113" s="599"/>
      <c r="AI113" s="599"/>
      <c r="AJ113" s="599"/>
      <c r="AK113" s="599"/>
      <c r="AL113" s="599"/>
      <c r="AM113" s="599"/>
      <c r="AN113" s="599"/>
      <c r="AO113" s="599"/>
      <c r="AP113" s="599"/>
      <c r="AQ113" s="599"/>
      <c r="AR113" s="599"/>
      <c r="AS113" s="599"/>
      <c r="AT113" s="599"/>
      <c r="AU113" s="599"/>
      <c r="AV113" s="599"/>
      <c r="AW113" s="599"/>
      <c r="AX113" s="599"/>
      <c r="AY113" s="599"/>
      <c r="AZ113" s="599"/>
      <c r="BA113" s="599"/>
      <c r="BB113" s="599"/>
      <c r="BC113" s="599"/>
      <c r="BD113" s="599"/>
      <c r="BE113" s="599"/>
      <c r="BF113" s="599"/>
      <c r="BG113" s="599"/>
      <c r="BH113" s="599"/>
      <c r="BI113" s="599"/>
      <c r="BJ113" s="599"/>
      <c r="BK113" s="599"/>
      <c r="BL113" s="599"/>
      <c r="BM113" s="599"/>
      <c r="BN113" s="599"/>
      <c r="BO113" s="599"/>
      <c r="BP113" s="599"/>
      <c r="BQ113" s="599"/>
      <c r="BR113" s="599"/>
      <c r="BS113" s="599"/>
      <c r="BT113" s="599"/>
      <c r="BU113" s="599"/>
      <c r="BV113" s="599"/>
      <c r="BW113" s="199"/>
    </row>
    <row r="114" spans="5:75" ht="17.100000000000001" customHeight="1" x14ac:dyDescent="0.3">
      <c r="E114" s="199"/>
      <c r="F114" s="599"/>
      <c r="G114" s="599"/>
      <c r="H114" s="599"/>
      <c r="I114" s="599"/>
      <c r="J114" s="599"/>
      <c r="K114" s="599"/>
      <c r="L114" s="599"/>
      <c r="M114" s="599"/>
      <c r="N114" s="599"/>
      <c r="O114" s="599"/>
      <c r="P114" s="599"/>
      <c r="Q114" s="599"/>
      <c r="R114" s="599"/>
      <c r="S114" s="599"/>
      <c r="T114" s="599"/>
      <c r="U114" s="599"/>
      <c r="V114" s="599"/>
      <c r="W114" s="599"/>
      <c r="X114" s="599"/>
      <c r="Y114" s="599"/>
      <c r="Z114" s="599"/>
      <c r="AA114" s="599"/>
      <c r="AB114" s="599"/>
      <c r="AC114" s="599"/>
      <c r="AD114" s="599"/>
      <c r="AE114" s="599"/>
      <c r="AF114" s="599"/>
      <c r="AG114" s="599"/>
      <c r="AH114" s="599"/>
      <c r="AI114" s="599"/>
      <c r="AJ114" s="599"/>
      <c r="AK114" s="599"/>
      <c r="AL114" s="599"/>
      <c r="AM114" s="599"/>
      <c r="AN114" s="599"/>
      <c r="AO114" s="599"/>
      <c r="AP114" s="599"/>
      <c r="AQ114" s="599"/>
      <c r="AR114" s="599"/>
      <c r="AS114" s="599"/>
      <c r="AT114" s="599"/>
      <c r="AU114" s="599"/>
      <c r="AV114" s="599"/>
      <c r="AW114" s="599"/>
      <c r="AX114" s="599"/>
      <c r="AY114" s="599"/>
      <c r="AZ114" s="599"/>
      <c r="BA114" s="599"/>
      <c r="BB114" s="599"/>
      <c r="BC114" s="599"/>
      <c r="BD114" s="599"/>
      <c r="BE114" s="599"/>
      <c r="BF114" s="599"/>
      <c r="BG114" s="599"/>
      <c r="BH114" s="599"/>
      <c r="BI114" s="599"/>
      <c r="BJ114" s="599"/>
      <c r="BK114" s="599"/>
      <c r="BL114" s="599"/>
      <c r="BM114" s="599"/>
      <c r="BN114" s="599"/>
      <c r="BO114" s="599"/>
      <c r="BP114" s="599"/>
      <c r="BQ114" s="599"/>
      <c r="BR114" s="599"/>
      <c r="BS114" s="599"/>
      <c r="BT114" s="599"/>
      <c r="BU114" s="599"/>
      <c r="BV114" s="599"/>
      <c r="BW114" s="199"/>
    </row>
    <row r="115" spans="5:75" ht="17.100000000000001" customHeight="1" x14ac:dyDescent="0.3">
      <c r="E115" s="199"/>
      <c r="F115" s="599"/>
      <c r="G115" s="599"/>
      <c r="H115" s="599"/>
      <c r="I115" s="599"/>
      <c r="J115" s="599"/>
      <c r="K115" s="599"/>
      <c r="L115" s="599"/>
      <c r="M115" s="599"/>
      <c r="N115" s="599"/>
      <c r="O115" s="599"/>
      <c r="P115" s="599"/>
      <c r="Q115" s="599"/>
      <c r="R115" s="599"/>
      <c r="S115" s="599"/>
      <c r="T115" s="599"/>
      <c r="U115" s="599"/>
      <c r="V115" s="599"/>
      <c r="W115" s="599"/>
      <c r="X115" s="599"/>
      <c r="Y115" s="599"/>
      <c r="Z115" s="599"/>
      <c r="AA115" s="599"/>
      <c r="AB115" s="599"/>
      <c r="AC115" s="599"/>
      <c r="AD115" s="599"/>
      <c r="AE115" s="599"/>
      <c r="AF115" s="599"/>
      <c r="AG115" s="599"/>
      <c r="AH115" s="599"/>
      <c r="AI115" s="599"/>
      <c r="AJ115" s="599"/>
      <c r="AK115" s="599"/>
      <c r="AL115" s="599"/>
      <c r="AM115" s="599"/>
      <c r="AN115" s="599"/>
      <c r="AO115" s="599"/>
      <c r="AP115" s="599"/>
      <c r="AQ115" s="599"/>
      <c r="AR115" s="599"/>
      <c r="AS115" s="599"/>
      <c r="AT115" s="599"/>
      <c r="AU115" s="599"/>
      <c r="AV115" s="599"/>
      <c r="AW115" s="599"/>
      <c r="AX115" s="599"/>
      <c r="AY115" s="599"/>
      <c r="AZ115" s="599"/>
      <c r="BA115" s="599"/>
      <c r="BB115" s="599"/>
      <c r="BC115" s="599"/>
      <c r="BD115" s="599"/>
      <c r="BE115" s="599"/>
      <c r="BF115" s="599"/>
      <c r="BG115" s="599"/>
      <c r="BH115" s="599"/>
      <c r="BI115" s="599"/>
      <c r="BJ115" s="599"/>
      <c r="BK115" s="599"/>
      <c r="BL115" s="599"/>
      <c r="BM115" s="599"/>
      <c r="BN115" s="599"/>
      <c r="BO115" s="599"/>
      <c r="BP115" s="599"/>
      <c r="BQ115" s="599"/>
      <c r="BR115" s="599"/>
      <c r="BS115" s="599"/>
      <c r="BT115" s="599"/>
      <c r="BU115" s="599"/>
      <c r="BV115" s="599"/>
      <c r="BW115" s="199"/>
    </row>
    <row r="116" spans="5:75" ht="17.100000000000001" customHeight="1" x14ac:dyDescent="0.3">
      <c r="E116" s="199"/>
      <c r="F116" s="599"/>
      <c r="G116" s="599"/>
      <c r="H116" s="599"/>
      <c r="I116" s="599"/>
      <c r="J116" s="599"/>
      <c r="K116" s="599"/>
      <c r="L116" s="599"/>
      <c r="M116" s="599"/>
      <c r="N116" s="599"/>
      <c r="O116" s="599"/>
      <c r="P116" s="599"/>
      <c r="Q116" s="599"/>
      <c r="R116" s="599"/>
      <c r="S116" s="599"/>
      <c r="T116" s="599"/>
      <c r="U116" s="599"/>
      <c r="V116" s="599"/>
      <c r="W116" s="599"/>
      <c r="X116" s="599"/>
      <c r="Y116" s="599"/>
      <c r="Z116" s="599"/>
      <c r="AA116" s="599"/>
      <c r="AB116" s="599"/>
      <c r="AC116" s="599"/>
      <c r="AD116" s="599"/>
      <c r="AE116" s="599"/>
      <c r="AF116" s="599"/>
      <c r="AG116" s="599"/>
      <c r="AH116" s="599"/>
      <c r="AI116" s="599"/>
      <c r="AJ116" s="599"/>
      <c r="AK116" s="599"/>
      <c r="AL116" s="599"/>
      <c r="AM116" s="599"/>
      <c r="AN116" s="599"/>
      <c r="AO116" s="599"/>
      <c r="AP116" s="599"/>
      <c r="AQ116" s="599"/>
      <c r="AR116" s="599"/>
      <c r="AS116" s="599"/>
      <c r="AT116" s="599"/>
      <c r="AU116" s="599"/>
      <c r="AV116" s="599"/>
      <c r="AW116" s="599"/>
      <c r="AX116" s="599"/>
      <c r="AY116" s="599"/>
      <c r="AZ116" s="599"/>
      <c r="BA116" s="599"/>
      <c r="BB116" s="599"/>
      <c r="BC116" s="599"/>
      <c r="BD116" s="599"/>
      <c r="BE116" s="599"/>
      <c r="BF116" s="599"/>
      <c r="BG116" s="599"/>
      <c r="BH116" s="599"/>
      <c r="BI116" s="599"/>
      <c r="BJ116" s="599"/>
      <c r="BK116" s="599"/>
      <c r="BL116" s="599"/>
      <c r="BM116" s="599"/>
      <c r="BN116" s="599"/>
      <c r="BO116" s="599"/>
      <c r="BP116" s="599"/>
      <c r="BQ116" s="599"/>
      <c r="BR116" s="599"/>
      <c r="BS116" s="599"/>
      <c r="BT116" s="599"/>
      <c r="BU116" s="599"/>
      <c r="BV116" s="599"/>
      <c r="BW116" s="199"/>
    </row>
    <row r="117" spans="5:75" ht="17.100000000000001" customHeight="1" x14ac:dyDescent="0.3">
      <c r="E117" s="199"/>
      <c r="F117" s="599"/>
      <c r="G117" s="599"/>
      <c r="H117" s="599"/>
      <c r="I117" s="599"/>
      <c r="J117" s="599"/>
      <c r="K117" s="599"/>
      <c r="L117" s="599"/>
      <c r="M117" s="599"/>
      <c r="N117" s="599"/>
      <c r="O117" s="599"/>
      <c r="P117" s="599"/>
      <c r="Q117" s="599"/>
      <c r="R117" s="599"/>
      <c r="S117" s="599"/>
      <c r="T117" s="599"/>
      <c r="U117" s="599"/>
      <c r="V117" s="599"/>
      <c r="W117" s="599"/>
      <c r="X117" s="599"/>
      <c r="Y117" s="599"/>
      <c r="Z117" s="599"/>
      <c r="AA117" s="599"/>
      <c r="AB117" s="599"/>
      <c r="AC117" s="599"/>
      <c r="AD117" s="599"/>
      <c r="AE117" s="599"/>
      <c r="AF117" s="599"/>
      <c r="AG117" s="599"/>
      <c r="AH117" s="599"/>
      <c r="AI117" s="599"/>
      <c r="AJ117" s="599"/>
      <c r="AK117" s="599"/>
      <c r="AL117" s="599"/>
      <c r="AM117" s="599"/>
      <c r="AN117" s="599"/>
      <c r="AO117" s="599"/>
      <c r="AP117" s="599"/>
      <c r="AQ117" s="599"/>
      <c r="AR117" s="599"/>
      <c r="AS117" s="599"/>
      <c r="AT117" s="599"/>
      <c r="AU117" s="599"/>
      <c r="AV117" s="599"/>
      <c r="AW117" s="599"/>
      <c r="AX117" s="599"/>
      <c r="AY117" s="599"/>
      <c r="AZ117" s="599"/>
      <c r="BA117" s="599"/>
      <c r="BB117" s="599"/>
      <c r="BC117" s="599"/>
      <c r="BD117" s="599"/>
      <c r="BE117" s="599"/>
      <c r="BF117" s="599"/>
      <c r="BG117" s="599"/>
      <c r="BH117" s="599"/>
      <c r="BI117" s="599"/>
      <c r="BJ117" s="599"/>
      <c r="BK117" s="599"/>
      <c r="BL117" s="599"/>
      <c r="BM117" s="599"/>
      <c r="BN117" s="599"/>
      <c r="BO117" s="599"/>
      <c r="BP117" s="599"/>
      <c r="BQ117" s="599"/>
      <c r="BR117" s="599"/>
      <c r="BS117" s="599"/>
      <c r="BT117" s="599"/>
      <c r="BU117" s="599"/>
      <c r="BV117" s="599"/>
      <c r="BW117" s="199"/>
    </row>
    <row r="118" spans="5:75" ht="17.100000000000001" customHeight="1" x14ac:dyDescent="0.3">
      <c r="E118" s="199"/>
      <c r="F118" s="599"/>
      <c r="G118" s="599"/>
      <c r="H118" s="599"/>
      <c r="I118" s="599"/>
      <c r="J118" s="599"/>
      <c r="K118" s="599"/>
      <c r="L118" s="599"/>
      <c r="M118" s="599"/>
      <c r="N118" s="599"/>
      <c r="O118" s="599"/>
      <c r="P118" s="599"/>
      <c r="Q118" s="599"/>
      <c r="R118" s="599"/>
      <c r="S118" s="599"/>
      <c r="T118" s="599"/>
      <c r="U118" s="599"/>
      <c r="V118" s="599"/>
      <c r="W118" s="599"/>
      <c r="X118" s="599"/>
      <c r="Y118" s="599"/>
      <c r="Z118" s="599"/>
      <c r="AA118" s="599"/>
      <c r="AB118" s="599"/>
      <c r="AC118" s="599"/>
      <c r="AD118" s="599"/>
      <c r="AE118" s="599"/>
      <c r="AF118" s="599"/>
      <c r="AG118" s="599"/>
      <c r="AH118" s="599"/>
      <c r="AI118" s="599"/>
      <c r="AJ118" s="599"/>
      <c r="AK118" s="599"/>
      <c r="AL118" s="599"/>
      <c r="AM118" s="599"/>
      <c r="AN118" s="599"/>
      <c r="AO118" s="599"/>
      <c r="AP118" s="599"/>
      <c r="AQ118" s="599"/>
      <c r="AR118" s="599"/>
      <c r="AS118" s="599"/>
      <c r="AT118" s="599"/>
      <c r="AU118" s="599"/>
      <c r="AV118" s="599"/>
      <c r="AW118" s="599"/>
      <c r="AX118" s="599"/>
      <c r="AY118" s="599"/>
      <c r="AZ118" s="599"/>
      <c r="BA118" s="599"/>
      <c r="BB118" s="599"/>
      <c r="BC118" s="599"/>
      <c r="BD118" s="599"/>
      <c r="BE118" s="599"/>
      <c r="BF118" s="599"/>
      <c r="BG118" s="599"/>
      <c r="BH118" s="599"/>
      <c r="BI118" s="599"/>
      <c r="BJ118" s="599"/>
      <c r="BK118" s="599"/>
      <c r="BL118" s="599"/>
      <c r="BM118" s="599"/>
      <c r="BN118" s="599"/>
      <c r="BO118" s="599"/>
      <c r="BP118" s="599"/>
      <c r="BQ118" s="599"/>
      <c r="BR118" s="599"/>
      <c r="BS118" s="599"/>
      <c r="BT118" s="599"/>
      <c r="BU118" s="599"/>
      <c r="BV118" s="599"/>
      <c r="BW118" s="199"/>
    </row>
    <row r="119" spans="5:75" ht="17.100000000000001" customHeight="1" x14ac:dyDescent="0.3">
      <c r="E119" s="199"/>
      <c r="F119" s="599"/>
      <c r="G119" s="599"/>
      <c r="H119" s="599"/>
      <c r="I119" s="599"/>
      <c r="J119" s="599"/>
      <c r="K119" s="599"/>
      <c r="L119" s="599"/>
      <c r="M119" s="599"/>
      <c r="N119" s="599"/>
      <c r="O119" s="599"/>
      <c r="P119" s="599"/>
      <c r="Q119" s="599"/>
      <c r="R119" s="599"/>
      <c r="S119" s="599"/>
      <c r="T119" s="599"/>
      <c r="U119" s="599"/>
      <c r="V119" s="599"/>
      <c r="W119" s="599"/>
      <c r="X119" s="599"/>
      <c r="Y119" s="599"/>
      <c r="Z119" s="599"/>
      <c r="AA119" s="599"/>
      <c r="AB119" s="599"/>
      <c r="AC119" s="599"/>
      <c r="AD119" s="599"/>
      <c r="AE119" s="599"/>
      <c r="AF119" s="599"/>
      <c r="AG119" s="599"/>
      <c r="AH119" s="599"/>
      <c r="AI119" s="599"/>
      <c r="AJ119" s="599"/>
      <c r="AK119" s="599"/>
      <c r="AL119" s="599"/>
      <c r="AM119" s="599"/>
      <c r="AN119" s="599"/>
      <c r="AO119" s="599"/>
      <c r="AP119" s="599"/>
      <c r="AQ119" s="599"/>
      <c r="AR119" s="599"/>
      <c r="AS119" s="599"/>
      <c r="AT119" s="599"/>
      <c r="AU119" s="599"/>
      <c r="AV119" s="599"/>
      <c r="AW119" s="599"/>
      <c r="AX119" s="599"/>
      <c r="AY119" s="599"/>
      <c r="AZ119" s="599"/>
      <c r="BA119" s="599"/>
      <c r="BB119" s="599"/>
      <c r="BC119" s="599"/>
      <c r="BD119" s="599"/>
      <c r="BE119" s="599"/>
      <c r="BF119" s="599"/>
      <c r="BG119" s="599"/>
      <c r="BH119" s="599"/>
      <c r="BI119" s="599"/>
      <c r="BJ119" s="599"/>
      <c r="BK119" s="599"/>
      <c r="BL119" s="599"/>
      <c r="BM119" s="599"/>
      <c r="BN119" s="599"/>
      <c r="BO119" s="599"/>
      <c r="BP119" s="599"/>
      <c r="BQ119" s="599"/>
      <c r="BR119" s="599"/>
      <c r="BS119" s="599"/>
      <c r="BT119" s="599"/>
      <c r="BU119" s="599"/>
      <c r="BV119" s="599"/>
      <c r="BW119" s="199"/>
    </row>
    <row r="120" spans="5:75" ht="17.100000000000001" customHeight="1" x14ac:dyDescent="0.3">
      <c r="E120" s="199"/>
      <c r="F120" s="599"/>
      <c r="G120" s="599"/>
      <c r="H120" s="599"/>
      <c r="I120" s="599"/>
      <c r="J120" s="599"/>
      <c r="K120" s="599"/>
      <c r="L120" s="599"/>
      <c r="M120" s="599"/>
      <c r="N120" s="599"/>
      <c r="O120" s="599"/>
      <c r="P120" s="599"/>
      <c r="Q120" s="599"/>
      <c r="R120" s="599"/>
      <c r="S120" s="599"/>
      <c r="T120" s="599"/>
      <c r="U120" s="599"/>
      <c r="V120" s="599"/>
      <c r="W120" s="599"/>
      <c r="X120" s="599"/>
      <c r="Y120" s="599"/>
      <c r="Z120" s="599"/>
      <c r="AA120" s="599"/>
      <c r="AB120" s="599"/>
      <c r="AC120" s="599"/>
      <c r="AD120" s="599"/>
      <c r="AE120" s="599"/>
      <c r="AF120" s="599"/>
      <c r="AG120" s="599"/>
      <c r="AH120" s="599"/>
      <c r="AI120" s="599"/>
      <c r="AJ120" s="599"/>
      <c r="AK120" s="599"/>
      <c r="AL120" s="599"/>
      <c r="AM120" s="599"/>
      <c r="AN120" s="599"/>
      <c r="AO120" s="599"/>
      <c r="AP120" s="599"/>
      <c r="AQ120" s="599"/>
      <c r="AR120" s="599"/>
      <c r="AS120" s="599"/>
      <c r="AT120" s="599"/>
      <c r="AU120" s="599"/>
      <c r="AV120" s="599"/>
      <c r="AW120" s="599"/>
      <c r="AX120" s="599"/>
      <c r="AY120" s="599"/>
      <c r="AZ120" s="599"/>
      <c r="BA120" s="599"/>
      <c r="BB120" s="599"/>
      <c r="BC120" s="599"/>
      <c r="BD120" s="599"/>
      <c r="BE120" s="599"/>
      <c r="BF120" s="599"/>
      <c r="BG120" s="599"/>
      <c r="BH120" s="599"/>
      <c r="BI120" s="599"/>
      <c r="BJ120" s="599"/>
      <c r="BK120" s="599"/>
      <c r="BL120" s="599"/>
      <c r="BM120" s="599"/>
      <c r="BN120" s="599"/>
      <c r="BO120" s="599"/>
      <c r="BP120" s="599"/>
      <c r="BQ120" s="599"/>
      <c r="BR120" s="599"/>
      <c r="BS120" s="599"/>
      <c r="BT120" s="599"/>
      <c r="BU120" s="599"/>
      <c r="BV120" s="599"/>
      <c r="BW120" s="199"/>
    </row>
    <row r="121" spans="5:75" ht="17.100000000000001" customHeight="1" x14ac:dyDescent="0.3">
      <c r="E121" s="199"/>
      <c r="F121" s="599"/>
      <c r="G121" s="599"/>
      <c r="H121" s="599"/>
      <c r="I121" s="599"/>
      <c r="J121" s="599"/>
      <c r="K121" s="599"/>
      <c r="L121" s="599"/>
      <c r="M121" s="599"/>
      <c r="N121" s="599"/>
      <c r="O121" s="599"/>
      <c r="P121" s="599"/>
      <c r="Q121" s="599"/>
      <c r="R121" s="599"/>
      <c r="S121" s="599"/>
      <c r="T121" s="599"/>
      <c r="U121" s="599"/>
      <c r="V121" s="599"/>
      <c r="W121" s="599"/>
      <c r="X121" s="599"/>
      <c r="Y121" s="599"/>
      <c r="Z121" s="599"/>
      <c r="AA121" s="599"/>
      <c r="AB121" s="599"/>
      <c r="AC121" s="599"/>
      <c r="AD121" s="599"/>
      <c r="AE121" s="599"/>
      <c r="AF121" s="599"/>
      <c r="AG121" s="599"/>
      <c r="AH121" s="599"/>
      <c r="AI121" s="599"/>
      <c r="AJ121" s="599"/>
      <c r="AK121" s="599"/>
      <c r="AL121" s="599"/>
      <c r="AM121" s="599"/>
      <c r="AN121" s="599"/>
      <c r="AO121" s="599"/>
      <c r="AP121" s="599"/>
      <c r="AQ121" s="599"/>
      <c r="AR121" s="599"/>
      <c r="AS121" s="599"/>
      <c r="AT121" s="599"/>
      <c r="AU121" s="599"/>
      <c r="AV121" s="599"/>
      <c r="AW121" s="599"/>
      <c r="AX121" s="599"/>
      <c r="AY121" s="599"/>
      <c r="AZ121" s="599"/>
      <c r="BA121" s="599"/>
      <c r="BB121" s="599"/>
      <c r="BC121" s="599"/>
      <c r="BD121" s="599"/>
      <c r="BE121" s="599"/>
      <c r="BF121" s="599"/>
      <c r="BG121" s="599"/>
      <c r="BH121" s="599"/>
      <c r="BI121" s="599"/>
      <c r="BJ121" s="599"/>
      <c r="BK121" s="599"/>
      <c r="BL121" s="599"/>
      <c r="BM121" s="599"/>
      <c r="BN121" s="599"/>
      <c r="BO121" s="599"/>
      <c r="BP121" s="599"/>
      <c r="BQ121" s="599"/>
      <c r="BR121" s="599"/>
      <c r="BS121" s="599"/>
      <c r="BT121" s="599"/>
      <c r="BU121" s="599"/>
      <c r="BV121" s="599"/>
      <c r="BW121" s="199"/>
    </row>
    <row r="122" spans="5:75" ht="17.100000000000001" customHeight="1" x14ac:dyDescent="0.3">
      <c r="E122" s="199"/>
      <c r="F122" s="599"/>
      <c r="G122" s="599"/>
      <c r="H122" s="599"/>
      <c r="I122" s="599"/>
      <c r="J122" s="599"/>
      <c r="K122" s="599"/>
      <c r="L122" s="599"/>
      <c r="M122" s="599"/>
      <c r="N122" s="599"/>
      <c r="O122" s="599"/>
      <c r="P122" s="599"/>
      <c r="Q122" s="599"/>
      <c r="R122" s="599"/>
      <c r="S122" s="599"/>
      <c r="T122" s="599"/>
      <c r="U122" s="599"/>
      <c r="V122" s="599"/>
      <c r="W122" s="599"/>
      <c r="X122" s="599"/>
      <c r="Y122" s="599"/>
      <c r="Z122" s="599"/>
      <c r="AA122" s="599"/>
      <c r="AB122" s="599"/>
      <c r="AC122" s="599"/>
      <c r="AD122" s="599"/>
      <c r="AE122" s="599"/>
      <c r="AF122" s="599"/>
      <c r="AG122" s="599"/>
      <c r="AH122" s="599"/>
      <c r="AI122" s="599"/>
      <c r="AJ122" s="599"/>
      <c r="AK122" s="599"/>
      <c r="AL122" s="599"/>
      <c r="AM122" s="599"/>
      <c r="AN122" s="599"/>
      <c r="AO122" s="599"/>
      <c r="AP122" s="599"/>
      <c r="AQ122" s="599"/>
      <c r="AR122" s="599"/>
      <c r="AS122" s="599"/>
      <c r="AT122" s="599"/>
      <c r="AU122" s="599"/>
      <c r="AV122" s="599"/>
      <c r="AW122" s="599"/>
      <c r="AX122" s="599"/>
      <c r="AY122" s="599"/>
      <c r="AZ122" s="599"/>
      <c r="BA122" s="599"/>
      <c r="BB122" s="599"/>
      <c r="BC122" s="599"/>
      <c r="BD122" s="599"/>
      <c r="BE122" s="599"/>
      <c r="BF122" s="599"/>
      <c r="BG122" s="599"/>
      <c r="BH122" s="599"/>
      <c r="BI122" s="599"/>
      <c r="BJ122" s="599"/>
      <c r="BK122" s="599"/>
      <c r="BL122" s="599"/>
      <c r="BM122" s="599"/>
      <c r="BN122" s="599"/>
      <c r="BO122" s="599"/>
      <c r="BP122" s="599"/>
      <c r="BQ122" s="599"/>
      <c r="BR122" s="599"/>
      <c r="BS122" s="599"/>
      <c r="BT122" s="599"/>
      <c r="BU122" s="599"/>
      <c r="BV122" s="599"/>
      <c r="BW122" s="199"/>
    </row>
    <row r="123" spans="5:75" ht="17.100000000000001" customHeight="1" x14ac:dyDescent="0.3">
      <c r="E123" s="199"/>
      <c r="F123" s="599"/>
      <c r="G123" s="599"/>
      <c r="H123" s="599"/>
      <c r="I123" s="599"/>
      <c r="J123" s="599"/>
      <c r="K123" s="599"/>
      <c r="L123" s="599"/>
      <c r="M123" s="599"/>
      <c r="N123" s="599"/>
      <c r="O123" s="599"/>
      <c r="P123" s="599"/>
      <c r="Q123" s="599"/>
      <c r="R123" s="599"/>
      <c r="S123" s="599"/>
      <c r="T123" s="599"/>
      <c r="U123" s="599"/>
      <c r="V123" s="599"/>
      <c r="W123" s="599"/>
      <c r="X123" s="599"/>
      <c r="Y123" s="599"/>
      <c r="Z123" s="599"/>
      <c r="AA123" s="599"/>
      <c r="AB123" s="599"/>
      <c r="AC123" s="599"/>
      <c r="AD123" s="599"/>
      <c r="AE123" s="599"/>
      <c r="AF123" s="599"/>
      <c r="AG123" s="599"/>
      <c r="AH123" s="599"/>
      <c r="AI123" s="599"/>
      <c r="AJ123" s="599"/>
      <c r="AK123" s="599"/>
      <c r="AL123" s="599"/>
      <c r="AM123" s="599"/>
      <c r="AN123" s="599"/>
      <c r="AO123" s="599"/>
      <c r="AP123" s="599"/>
      <c r="AQ123" s="599"/>
      <c r="AR123" s="599"/>
      <c r="AS123" s="599"/>
      <c r="AT123" s="599"/>
      <c r="AU123" s="599"/>
      <c r="AV123" s="599"/>
      <c r="AW123" s="599"/>
      <c r="AX123" s="599"/>
      <c r="AY123" s="599"/>
      <c r="AZ123" s="599"/>
      <c r="BA123" s="599"/>
      <c r="BB123" s="599"/>
      <c r="BC123" s="599"/>
      <c r="BD123" s="599"/>
      <c r="BE123" s="599"/>
      <c r="BF123" s="599"/>
      <c r="BG123" s="599"/>
      <c r="BH123" s="599"/>
      <c r="BI123" s="599"/>
      <c r="BJ123" s="599"/>
      <c r="BK123" s="599"/>
      <c r="BL123" s="599"/>
      <c r="BM123" s="599"/>
      <c r="BN123" s="599"/>
      <c r="BO123" s="599"/>
      <c r="BP123" s="599"/>
      <c r="BQ123" s="599"/>
      <c r="BR123" s="599"/>
      <c r="BS123" s="599"/>
      <c r="BT123" s="599"/>
      <c r="BU123" s="599"/>
      <c r="BV123" s="599"/>
      <c r="BW123" s="199"/>
    </row>
    <row r="124" spans="5:75" ht="17.100000000000001" customHeight="1" x14ac:dyDescent="0.3">
      <c r="E124" s="199"/>
      <c r="F124" s="599"/>
      <c r="G124" s="599"/>
      <c r="H124" s="599"/>
      <c r="I124" s="599"/>
      <c r="J124" s="599"/>
      <c r="K124" s="599"/>
      <c r="L124" s="599"/>
      <c r="M124" s="599"/>
      <c r="N124" s="599"/>
      <c r="O124" s="599"/>
      <c r="P124" s="599"/>
      <c r="Q124" s="599"/>
      <c r="R124" s="599"/>
      <c r="S124" s="599"/>
      <c r="T124" s="599"/>
      <c r="U124" s="599"/>
      <c r="V124" s="599"/>
      <c r="W124" s="599"/>
      <c r="X124" s="599"/>
      <c r="Y124" s="599"/>
      <c r="Z124" s="599"/>
      <c r="AA124" s="599"/>
      <c r="AB124" s="599"/>
      <c r="AC124" s="599"/>
      <c r="AD124" s="599"/>
      <c r="AE124" s="599"/>
      <c r="AF124" s="599"/>
      <c r="AG124" s="599"/>
      <c r="AH124" s="599"/>
      <c r="AI124" s="599"/>
      <c r="AJ124" s="599"/>
      <c r="AK124" s="599"/>
      <c r="AL124" s="599"/>
      <c r="AM124" s="599"/>
      <c r="AN124" s="599"/>
      <c r="AO124" s="599"/>
      <c r="AP124" s="599"/>
      <c r="AQ124" s="599"/>
      <c r="AR124" s="599"/>
      <c r="AS124" s="599"/>
      <c r="AT124" s="599"/>
      <c r="AU124" s="599"/>
      <c r="AV124" s="599"/>
      <c r="AW124" s="599"/>
      <c r="AX124" s="599"/>
      <c r="AY124" s="599"/>
      <c r="AZ124" s="599"/>
      <c r="BA124" s="599"/>
      <c r="BB124" s="599"/>
      <c r="BC124" s="599"/>
      <c r="BD124" s="599"/>
      <c r="BE124" s="599"/>
      <c r="BF124" s="599"/>
      <c r="BG124" s="599"/>
      <c r="BH124" s="599"/>
      <c r="BI124" s="599"/>
      <c r="BJ124" s="599"/>
      <c r="BK124" s="599"/>
      <c r="BL124" s="599"/>
      <c r="BM124" s="599"/>
      <c r="BN124" s="599"/>
      <c r="BO124" s="599"/>
      <c r="BP124" s="599"/>
      <c r="BQ124" s="599"/>
      <c r="BR124" s="599"/>
      <c r="BS124" s="599"/>
      <c r="BT124" s="599"/>
      <c r="BU124" s="599"/>
      <c r="BV124" s="599"/>
      <c r="BW124" s="199"/>
    </row>
    <row r="125" spans="5:75" ht="17.100000000000001" customHeight="1" x14ac:dyDescent="0.3">
      <c r="E125" s="199"/>
      <c r="F125" s="599"/>
      <c r="G125" s="599"/>
      <c r="H125" s="599"/>
      <c r="I125" s="599"/>
      <c r="J125" s="599"/>
      <c r="K125" s="599"/>
      <c r="L125" s="599"/>
      <c r="M125" s="599"/>
      <c r="N125" s="599"/>
      <c r="O125" s="599"/>
      <c r="P125" s="599"/>
      <c r="Q125" s="599"/>
      <c r="R125" s="599"/>
      <c r="S125" s="599"/>
      <c r="T125" s="599"/>
      <c r="U125" s="599"/>
      <c r="V125" s="599"/>
      <c r="W125" s="599"/>
      <c r="X125" s="599"/>
      <c r="Y125" s="599"/>
      <c r="Z125" s="599"/>
      <c r="AA125" s="599"/>
      <c r="AB125" s="599"/>
      <c r="AC125" s="599"/>
      <c r="AD125" s="599"/>
      <c r="AE125" s="599"/>
      <c r="AF125" s="599"/>
      <c r="AG125" s="599"/>
      <c r="AH125" s="599"/>
      <c r="AI125" s="599"/>
      <c r="AJ125" s="599"/>
      <c r="AK125" s="599"/>
      <c r="AL125" s="599"/>
      <c r="AM125" s="599"/>
      <c r="AN125" s="599"/>
      <c r="AO125" s="599"/>
      <c r="AP125" s="599"/>
      <c r="AQ125" s="599"/>
      <c r="AR125" s="599"/>
      <c r="AS125" s="599"/>
      <c r="AT125" s="599"/>
      <c r="AU125" s="599"/>
      <c r="AV125" s="599"/>
      <c r="AW125" s="599"/>
      <c r="AX125" s="599"/>
      <c r="AY125" s="599"/>
      <c r="AZ125" s="599"/>
      <c r="BA125" s="599"/>
      <c r="BB125" s="599"/>
      <c r="BC125" s="599"/>
      <c r="BD125" s="599"/>
      <c r="BE125" s="599"/>
      <c r="BF125" s="599"/>
      <c r="BG125" s="599"/>
      <c r="BH125" s="599"/>
      <c r="BI125" s="599"/>
      <c r="BJ125" s="599"/>
      <c r="BK125" s="599"/>
      <c r="BL125" s="599"/>
      <c r="BM125" s="599"/>
      <c r="BN125" s="599"/>
      <c r="BO125" s="599"/>
      <c r="BP125" s="599"/>
      <c r="BQ125" s="599"/>
      <c r="BR125" s="599"/>
      <c r="BS125" s="599"/>
      <c r="BT125" s="599"/>
      <c r="BU125" s="599"/>
      <c r="BV125" s="599"/>
      <c r="BW125" s="199"/>
    </row>
    <row r="126" spans="5:75" ht="17.100000000000001" customHeight="1" x14ac:dyDescent="0.3">
      <c r="E126" s="199"/>
      <c r="F126" s="599"/>
      <c r="G126" s="599"/>
      <c r="H126" s="599"/>
      <c r="I126" s="599"/>
      <c r="J126" s="599"/>
      <c r="K126" s="599"/>
      <c r="L126" s="599"/>
      <c r="M126" s="599"/>
      <c r="N126" s="599"/>
      <c r="O126" s="599"/>
      <c r="P126" s="599"/>
      <c r="Q126" s="599"/>
      <c r="R126" s="599"/>
      <c r="S126" s="599"/>
      <c r="T126" s="599"/>
      <c r="U126" s="599"/>
      <c r="V126" s="599"/>
      <c r="W126" s="599"/>
      <c r="X126" s="599"/>
      <c r="Y126" s="599"/>
      <c r="Z126" s="599"/>
      <c r="AA126" s="599"/>
      <c r="AB126" s="599"/>
      <c r="AC126" s="599"/>
      <c r="AD126" s="599"/>
      <c r="AE126" s="599"/>
      <c r="AF126" s="599"/>
      <c r="AG126" s="599"/>
      <c r="AH126" s="599"/>
      <c r="AI126" s="599"/>
      <c r="AJ126" s="599"/>
      <c r="AK126" s="599"/>
      <c r="AL126" s="599"/>
      <c r="AM126" s="599"/>
      <c r="AN126" s="599"/>
      <c r="AO126" s="599"/>
      <c r="AP126" s="599"/>
      <c r="AQ126" s="599"/>
      <c r="AR126" s="599"/>
      <c r="AS126" s="599"/>
      <c r="AT126" s="599"/>
      <c r="AU126" s="599"/>
      <c r="AV126" s="599"/>
      <c r="AW126" s="599"/>
      <c r="AX126" s="599"/>
      <c r="AY126" s="599"/>
      <c r="AZ126" s="599"/>
      <c r="BA126" s="599"/>
      <c r="BB126" s="599"/>
      <c r="BC126" s="599"/>
      <c r="BD126" s="599"/>
      <c r="BE126" s="599"/>
      <c r="BF126" s="599"/>
      <c r="BG126" s="599"/>
      <c r="BH126" s="599"/>
      <c r="BI126" s="599"/>
      <c r="BJ126" s="599"/>
      <c r="BK126" s="599"/>
      <c r="BL126" s="599"/>
      <c r="BM126" s="599"/>
      <c r="BN126" s="599"/>
      <c r="BO126" s="599"/>
      <c r="BP126" s="599"/>
      <c r="BQ126" s="599"/>
      <c r="BR126" s="599"/>
      <c r="BS126" s="599"/>
      <c r="BT126" s="599"/>
      <c r="BU126" s="599"/>
      <c r="BV126" s="599"/>
      <c r="BW126" s="199"/>
    </row>
    <row r="127" spans="5:75" ht="17.100000000000001" customHeight="1" x14ac:dyDescent="0.3">
      <c r="E127" s="199"/>
      <c r="F127" s="599"/>
      <c r="G127" s="599"/>
      <c r="H127" s="599"/>
      <c r="I127" s="599"/>
      <c r="J127" s="599"/>
      <c r="K127" s="599"/>
      <c r="L127" s="599"/>
      <c r="M127" s="599"/>
      <c r="N127" s="599"/>
      <c r="O127" s="599"/>
      <c r="P127" s="599"/>
      <c r="Q127" s="599"/>
      <c r="R127" s="599"/>
      <c r="S127" s="599"/>
      <c r="T127" s="599"/>
      <c r="U127" s="599"/>
      <c r="V127" s="599"/>
      <c r="W127" s="599"/>
      <c r="X127" s="599"/>
      <c r="Y127" s="599"/>
      <c r="Z127" s="599"/>
      <c r="AA127" s="599"/>
      <c r="AB127" s="599"/>
      <c r="AC127" s="599"/>
      <c r="AD127" s="599"/>
      <c r="AE127" s="599"/>
      <c r="AF127" s="599"/>
      <c r="AG127" s="599"/>
      <c r="AH127" s="599"/>
      <c r="AI127" s="599"/>
      <c r="AJ127" s="599"/>
      <c r="AK127" s="599"/>
      <c r="AL127" s="599"/>
      <c r="AM127" s="599"/>
      <c r="AN127" s="599"/>
      <c r="AO127" s="599"/>
      <c r="AP127" s="599"/>
      <c r="AQ127" s="599"/>
      <c r="AR127" s="599"/>
      <c r="AS127" s="599"/>
      <c r="AT127" s="599"/>
      <c r="AU127" s="599"/>
      <c r="AV127" s="599"/>
      <c r="AW127" s="599"/>
      <c r="AX127" s="599"/>
      <c r="AY127" s="599"/>
      <c r="AZ127" s="599"/>
      <c r="BA127" s="599"/>
      <c r="BB127" s="599"/>
      <c r="BC127" s="599"/>
      <c r="BD127" s="599"/>
      <c r="BE127" s="599"/>
      <c r="BF127" s="599"/>
      <c r="BG127" s="599"/>
      <c r="BH127" s="599"/>
      <c r="BI127" s="599"/>
      <c r="BJ127" s="599"/>
      <c r="BK127" s="599"/>
      <c r="BL127" s="599"/>
      <c r="BM127" s="599"/>
      <c r="BN127" s="599"/>
      <c r="BO127" s="599"/>
      <c r="BP127" s="599"/>
      <c r="BQ127" s="599"/>
      <c r="BR127" s="599"/>
      <c r="BS127" s="599"/>
      <c r="BT127" s="599"/>
      <c r="BU127" s="599"/>
      <c r="BV127" s="599"/>
      <c r="BW127" s="199"/>
    </row>
    <row r="128" spans="5:75" ht="17.100000000000001" customHeight="1" x14ac:dyDescent="0.3">
      <c r="E128" s="199"/>
      <c r="F128" s="599"/>
      <c r="G128" s="599"/>
      <c r="H128" s="599"/>
      <c r="I128" s="599"/>
      <c r="J128" s="599"/>
      <c r="K128" s="599"/>
      <c r="L128" s="599"/>
      <c r="M128" s="599"/>
      <c r="N128" s="599"/>
      <c r="O128" s="599"/>
      <c r="P128" s="599"/>
      <c r="Q128" s="599"/>
      <c r="R128" s="599"/>
      <c r="S128" s="599"/>
      <c r="T128" s="599"/>
      <c r="U128" s="599"/>
      <c r="V128" s="599"/>
      <c r="W128" s="599"/>
      <c r="X128" s="599"/>
      <c r="Y128" s="599"/>
      <c r="Z128" s="599"/>
      <c r="AA128" s="599"/>
      <c r="AB128" s="599"/>
      <c r="AC128" s="599"/>
      <c r="AD128" s="599"/>
      <c r="AE128" s="599"/>
      <c r="AF128" s="599"/>
      <c r="AG128" s="599"/>
      <c r="AH128" s="599"/>
      <c r="AI128" s="599"/>
      <c r="AJ128" s="599"/>
      <c r="AK128" s="599"/>
      <c r="AL128" s="599"/>
      <c r="AM128" s="599"/>
      <c r="AN128" s="599"/>
      <c r="AO128" s="599"/>
      <c r="AP128" s="599"/>
      <c r="AQ128" s="599"/>
      <c r="AR128" s="599"/>
      <c r="AS128" s="599"/>
      <c r="AT128" s="599"/>
      <c r="AU128" s="599"/>
      <c r="AV128" s="599"/>
      <c r="AW128" s="599"/>
      <c r="AX128" s="599"/>
      <c r="AY128" s="599"/>
      <c r="AZ128" s="599"/>
      <c r="BA128" s="599"/>
      <c r="BB128" s="599"/>
      <c r="BC128" s="599"/>
      <c r="BD128" s="599"/>
      <c r="BE128" s="599"/>
      <c r="BF128" s="599"/>
      <c r="BG128" s="599"/>
      <c r="BH128" s="599"/>
      <c r="BI128" s="599"/>
      <c r="BJ128" s="599"/>
      <c r="BK128" s="599"/>
      <c r="BL128" s="599"/>
      <c r="BM128" s="599"/>
      <c r="BN128" s="599"/>
      <c r="BO128" s="599"/>
      <c r="BP128" s="599"/>
      <c r="BQ128" s="599"/>
      <c r="BR128" s="599"/>
      <c r="BS128" s="599"/>
      <c r="BT128" s="599"/>
      <c r="BU128" s="599"/>
      <c r="BV128" s="599"/>
      <c r="BW128" s="199"/>
    </row>
    <row r="129" spans="5:75" ht="17.100000000000001" customHeight="1" x14ac:dyDescent="0.3">
      <c r="E129" s="199"/>
      <c r="F129" s="599"/>
      <c r="G129" s="599"/>
      <c r="H129" s="599"/>
      <c r="I129" s="599"/>
      <c r="J129" s="599"/>
      <c r="K129" s="599"/>
      <c r="L129" s="599"/>
      <c r="M129" s="599"/>
      <c r="N129" s="599"/>
      <c r="O129" s="599"/>
      <c r="P129" s="599"/>
      <c r="Q129" s="599"/>
      <c r="R129" s="599"/>
      <c r="S129" s="599"/>
      <c r="T129" s="599"/>
      <c r="U129" s="599"/>
      <c r="V129" s="599"/>
      <c r="W129" s="599"/>
      <c r="X129" s="599"/>
      <c r="Y129" s="599"/>
      <c r="Z129" s="599"/>
      <c r="AA129" s="599"/>
      <c r="AB129" s="599"/>
      <c r="AC129" s="599"/>
      <c r="AD129" s="599"/>
      <c r="AE129" s="599"/>
      <c r="AF129" s="599"/>
      <c r="AG129" s="599"/>
      <c r="AH129" s="599"/>
      <c r="AI129" s="599"/>
      <c r="AJ129" s="599"/>
      <c r="AK129" s="599"/>
      <c r="AL129" s="599"/>
      <c r="AM129" s="599"/>
      <c r="AN129" s="599"/>
      <c r="AO129" s="599"/>
      <c r="AP129" s="599"/>
      <c r="AQ129" s="599"/>
      <c r="AR129" s="599"/>
      <c r="AS129" s="599"/>
      <c r="AT129" s="599"/>
      <c r="AU129" s="599"/>
      <c r="AV129" s="599"/>
      <c r="AW129" s="599"/>
      <c r="AX129" s="599"/>
      <c r="AY129" s="599"/>
      <c r="AZ129" s="599"/>
      <c r="BA129" s="599"/>
      <c r="BB129" s="599"/>
      <c r="BC129" s="599"/>
      <c r="BD129" s="599"/>
      <c r="BE129" s="599"/>
      <c r="BF129" s="599"/>
      <c r="BG129" s="599"/>
      <c r="BH129" s="599"/>
      <c r="BI129" s="599"/>
      <c r="BJ129" s="599"/>
      <c r="BK129" s="599"/>
      <c r="BL129" s="599"/>
      <c r="BM129" s="599"/>
      <c r="BN129" s="599"/>
      <c r="BO129" s="599"/>
      <c r="BP129" s="599"/>
      <c r="BQ129" s="599"/>
      <c r="BR129" s="599"/>
      <c r="BS129" s="599"/>
      <c r="BT129" s="599"/>
      <c r="BU129" s="599"/>
      <c r="BV129" s="599"/>
      <c r="BW129" s="199"/>
    </row>
    <row r="130" spans="5:75" ht="17.100000000000001" customHeight="1" x14ac:dyDescent="0.3">
      <c r="E130" s="199"/>
      <c r="F130" s="599"/>
      <c r="G130" s="599"/>
      <c r="H130" s="599"/>
      <c r="I130" s="599"/>
      <c r="J130" s="599"/>
      <c r="K130" s="599"/>
      <c r="L130" s="599"/>
      <c r="M130" s="599"/>
      <c r="N130" s="599"/>
      <c r="O130" s="599"/>
      <c r="P130" s="599"/>
      <c r="Q130" s="599"/>
      <c r="R130" s="599"/>
      <c r="S130" s="599"/>
      <c r="T130" s="599"/>
      <c r="U130" s="599"/>
      <c r="V130" s="599"/>
      <c r="W130" s="599"/>
      <c r="X130" s="599"/>
      <c r="Y130" s="599"/>
      <c r="Z130" s="599"/>
      <c r="AA130" s="599"/>
      <c r="AB130" s="599"/>
      <c r="AC130" s="599"/>
      <c r="AD130" s="599"/>
      <c r="AE130" s="599"/>
      <c r="AF130" s="599"/>
      <c r="AG130" s="599"/>
      <c r="AH130" s="599"/>
      <c r="AI130" s="599"/>
      <c r="AJ130" s="599"/>
      <c r="AK130" s="599"/>
      <c r="AL130" s="599"/>
      <c r="AM130" s="599"/>
      <c r="AN130" s="599"/>
      <c r="AO130" s="599"/>
      <c r="AP130" s="599"/>
      <c r="AQ130" s="599"/>
      <c r="AR130" s="599"/>
      <c r="AS130" s="599"/>
      <c r="AT130" s="599"/>
      <c r="AU130" s="599"/>
      <c r="AV130" s="599"/>
      <c r="AW130" s="599"/>
      <c r="AX130" s="599"/>
      <c r="AY130" s="599"/>
      <c r="AZ130" s="599"/>
      <c r="BA130" s="599"/>
      <c r="BB130" s="599"/>
      <c r="BC130" s="599"/>
      <c r="BD130" s="599"/>
      <c r="BE130" s="599"/>
      <c r="BF130" s="599"/>
      <c r="BG130" s="599"/>
      <c r="BH130" s="599"/>
      <c r="BI130" s="599"/>
      <c r="BJ130" s="599"/>
      <c r="BK130" s="599"/>
      <c r="BL130" s="599"/>
      <c r="BM130" s="599"/>
      <c r="BN130" s="599"/>
      <c r="BO130" s="599"/>
      <c r="BP130" s="599"/>
      <c r="BQ130" s="599"/>
      <c r="BR130" s="599"/>
      <c r="BS130" s="599"/>
      <c r="BT130" s="599"/>
      <c r="BU130" s="599"/>
      <c r="BV130" s="599"/>
      <c r="BW130" s="199"/>
    </row>
    <row r="131" spans="5:75" ht="17.100000000000001" customHeight="1" x14ac:dyDescent="0.3">
      <c r="E131" s="199"/>
      <c r="F131" s="599"/>
      <c r="G131" s="599"/>
      <c r="H131" s="599"/>
      <c r="I131" s="599"/>
      <c r="J131" s="599"/>
      <c r="K131" s="599"/>
      <c r="L131" s="599"/>
      <c r="M131" s="599"/>
      <c r="N131" s="599"/>
      <c r="O131" s="599"/>
      <c r="P131" s="599"/>
      <c r="Q131" s="599"/>
      <c r="R131" s="599"/>
      <c r="S131" s="599"/>
      <c r="T131" s="599"/>
      <c r="U131" s="599"/>
      <c r="V131" s="599"/>
      <c r="W131" s="599"/>
      <c r="X131" s="599"/>
      <c r="Y131" s="599"/>
      <c r="Z131" s="599"/>
      <c r="AA131" s="599"/>
      <c r="AB131" s="599"/>
      <c r="AC131" s="599"/>
      <c r="AD131" s="599"/>
      <c r="AE131" s="599"/>
      <c r="AF131" s="599"/>
      <c r="AG131" s="599"/>
      <c r="AH131" s="599"/>
      <c r="AI131" s="599"/>
      <c r="AJ131" s="599"/>
      <c r="AK131" s="599"/>
      <c r="AL131" s="599"/>
      <c r="AM131" s="599"/>
      <c r="AN131" s="599"/>
      <c r="AO131" s="599"/>
      <c r="AP131" s="599"/>
      <c r="AQ131" s="599"/>
      <c r="AR131" s="599"/>
      <c r="AS131" s="599"/>
      <c r="AT131" s="599"/>
      <c r="AU131" s="599"/>
      <c r="AV131" s="599"/>
      <c r="AW131" s="599"/>
      <c r="AX131" s="599"/>
      <c r="AY131" s="599"/>
      <c r="AZ131" s="599"/>
      <c r="BA131" s="599"/>
      <c r="BB131" s="599"/>
      <c r="BC131" s="599"/>
      <c r="BD131" s="599"/>
      <c r="BE131" s="599"/>
      <c r="BF131" s="599"/>
      <c r="BG131" s="599"/>
      <c r="BH131" s="599"/>
      <c r="BI131" s="599"/>
      <c r="BJ131" s="599"/>
      <c r="BK131" s="599"/>
      <c r="BL131" s="599"/>
      <c r="BM131" s="599"/>
      <c r="BN131" s="599"/>
      <c r="BO131" s="599"/>
      <c r="BP131" s="599"/>
      <c r="BQ131" s="599"/>
      <c r="BR131" s="599"/>
      <c r="BS131" s="599"/>
      <c r="BT131" s="599"/>
      <c r="BU131" s="599"/>
      <c r="BV131" s="599"/>
      <c r="BW131" s="199"/>
    </row>
    <row r="132" spans="5:75" ht="17.100000000000001" customHeight="1" x14ac:dyDescent="0.3">
      <c r="E132" s="199"/>
      <c r="F132" s="599"/>
      <c r="G132" s="599"/>
      <c r="H132" s="599"/>
      <c r="I132" s="599"/>
      <c r="J132" s="599"/>
      <c r="K132" s="599"/>
      <c r="L132" s="599"/>
      <c r="M132" s="599"/>
      <c r="N132" s="599"/>
      <c r="O132" s="599"/>
      <c r="P132" s="599"/>
      <c r="Q132" s="599"/>
      <c r="R132" s="599"/>
      <c r="S132" s="599"/>
      <c r="T132" s="599"/>
      <c r="U132" s="599"/>
      <c r="V132" s="599"/>
      <c r="W132" s="599"/>
      <c r="X132" s="599"/>
      <c r="Y132" s="599"/>
      <c r="Z132" s="599"/>
      <c r="AA132" s="599"/>
      <c r="AB132" s="599"/>
      <c r="AC132" s="599"/>
      <c r="AD132" s="599"/>
      <c r="AE132" s="599"/>
      <c r="AF132" s="599"/>
      <c r="AG132" s="599"/>
      <c r="AH132" s="599"/>
      <c r="AI132" s="599"/>
      <c r="AJ132" s="599"/>
      <c r="AK132" s="599"/>
      <c r="AL132" s="599"/>
      <c r="AM132" s="599"/>
      <c r="AN132" s="599"/>
      <c r="AO132" s="599"/>
      <c r="AP132" s="599"/>
      <c r="AQ132" s="599"/>
      <c r="AR132" s="599"/>
      <c r="AS132" s="599"/>
      <c r="AT132" s="599"/>
      <c r="AU132" s="599"/>
      <c r="AV132" s="599"/>
      <c r="AW132" s="599"/>
      <c r="AX132" s="599"/>
      <c r="AY132" s="599"/>
      <c r="AZ132" s="599"/>
      <c r="BA132" s="599"/>
      <c r="BB132" s="599"/>
      <c r="BC132" s="599"/>
      <c r="BD132" s="599"/>
      <c r="BE132" s="599"/>
      <c r="BF132" s="599"/>
      <c r="BG132" s="599"/>
      <c r="BH132" s="599"/>
      <c r="BI132" s="599"/>
      <c r="BJ132" s="599"/>
      <c r="BK132" s="599"/>
      <c r="BL132" s="599"/>
      <c r="BM132" s="599"/>
      <c r="BN132" s="599"/>
      <c r="BO132" s="599"/>
      <c r="BP132" s="599"/>
      <c r="BQ132" s="599"/>
      <c r="BR132" s="599"/>
      <c r="BS132" s="599"/>
      <c r="BT132" s="599"/>
      <c r="BU132" s="599"/>
      <c r="BV132" s="599"/>
      <c r="BW132" s="199"/>
    </row>
    <row r="133" spans="5:75" ht="17.100000000000001" customHeight="1" x14ac:dyDescent="0.3">
      <c r="E133" s="199"/>
      <c r="F133" s="599"/>
      <c r="G133" s="599"/>
      <c r="H133" s="599"/>
      <c r="I133" s="599"/>
      <c r="J133" s="599"/>
      <c r="K133" s="599"/>
      <c r="L133" s="599"/>
      <c r="M133" s="599"/>
      <c r="N133" s="599"/>
      <c r="O133" s="599"/>
      <c r="P133" s="599"/>
      <c r="Q133" s="599"/>
      <c r="R133" s="599"/>
      <c r="S133" s="599"/>
      <c r="T133" s="599"/>
      <c r="U133" s="599"/>
      <c r="V133" s="599"/>
      <c r="W133" s="599"/>
      <c r="X133" s="599"/>
      <c r="Y133" s="599"/>
      <c r="Z133" s="599"/>
      <c r="AA133" s="599"/>
      <c r="AB133" s="599"/>
      <c r="AC133" s="599"/>
      <c r="AD133" s="599"/>
      <c r="AE133" s="599"/>
      <c r="AF133" s="599"/>
      <c r="AG133" s="599"/>
      <c r="AH133" s="599"/>
      <c r="AI133" s="599"/>
      <c r="AJ133" s="599"/>
      <c r="AK133" s="599"/>
      <c r="AL133" s="599"/>
      <c r="AM133" s="599"/>
      <c r="AN133" s="599"/>
      <c r="AO133" s="599"/>
      <c r="AP133" s="599"/>
      <c r="AQ133" s="599"/>
      <c r="AR133" s="599"/>
      <c r="AS133" s="599"/>
      <c r="AT133" s="599"/>
      <c r="AU133" s="599"/>
      <c r="AV133" s="599"/>
      <c r="AW133" s="599"/>
      <c r="AX133" s="599"/>
      <c r="AY133" s="599"/>
      <c r="AZ133" s="599"/>
      <c r="BA133" s="599"/>
      <c r="BB133" s="599"/>
      <c r="BC133" s="599"/>
      <c r="BD133" s="599"/>
      <c r="BE133" s="599"/>
      <c r="BF133" s="599"/>
      <c r="BG133" s="599"/>
      <c r="BH133" s="599"/>
      <c r="BI133" s="599"/>
      <c r="BJ133" s="599"/>
      <c r="BK133" s="599"/>
      <c r="BL133" s="599"/>
      <c r="BM133" s="599"/>
      <c r="BN133" s="599"/>
      <c r="BO133" s="599"/>
      <c r="BP133" s="599"/>
      <c r="BQ133" s="599"/>
      <c r="BR133" s="599"/>
      <c r="BS133" s="599"/>
      <c r="BT133" s="599"/>
      <c r="BU133" s="599"/>
      <c r="BV133" s="599"/>
      <c r="BW133" s="199"/>
    </row>
    <row r="134" spans="5:75" ht="17.100000000000001" customHeight="1" x14ac:dyDescent="0.3">
      <c r="E134" s="199"/>
      <c r="F134" s="599"/>
      <c r="G134" s="599"/>
      <c r="H134" s="599"/>
      <c r="I134" s="599"/>
      <c r="J134" s="599"/>
      <c r="K134" s="599"/>
      <c r="L134" s="599"/>
      <c r="M134" s="599"/>
      <c r="N134" s="599"/>
      <c r="O134" s="599"/>
      <c r="P134" s="599"/>
      <c r="Q134" s="599"/>
      <c r="R134" s="599"/>
      <c r="S134" s="599"/>
      <c r="T134" s="599"/>
      <c r="U134" s="599"/>
      <c r="V134" s="599"/>
      <c r="W134" s="599"/>
      <c r="X134" s="599"/>
      <c r="Y134" s="599"/>
      <c r="Z134" s="599"/>
      <c r="AA134" s="599"/>
      <c r="AB134" s="599"/>
      <c r="AC134" s="599"/>
      <c r="AD134" s="599"/>
      <c r="AE134" s="599"/>
      <c r="AF134" s="599"/>
      <c r="AG134" s="599"/>
      <c r="AH134" s="599"/>
      <c r="AI134" s="599"/>
      <c r="AJ134" s="599"/>
      <c r="AK134" s="599"/>
      <c r="AL134" s="599"/>
      <c r="AM134" s="599"/>
      <c r="AN134" s="599"/>
      <c r="AO134" s="599"/>
      <c r="AP134" s="599"/>
      <c r="AQ134" s="599"/>
      <c r="AR134" s="599"/>
      <c r="AS134" s="599"/>
      <c r="AT134" s="599"/>
      <c r="AU134" s="599"/>
      <c r="AV134" s="599"/>
      <c r="AW134" s="599"/>
      <c r="AX134" s="599"/>
      <c r="AY134" s="599"/>
      <c r="AZ134" s="599"/>
      <c r="BA134" s="599"/>
      <c r="BB134" s="599"/>
      <c r="BC134" s="599"/>
      <c r="BD134" s="599"/>
      <c r="BE134" s="599"/>
      <c r="BF134" s="599"/>
      <c r="BG134" s="599"/>
      <c r="BH134" s="599"/>
      <c r="BI134" s="599"/>
      <c r="BJ134" s="599"/>
      <c r="BK134" s="599"/>
      <c r="BL134" s="599"/>
      <c r="BM134" s="599"/>
      <c r="BN134" s="599"/>
      <c r="BO134" s="599"/>
      <c r="BP134" s="599"/>
      <c r="BQ134" s="599"/>
      <c r="BR134" s="599"/>
      <c r="BS134" s="599"/>
      <c r="BT134" s="599"/>
      <c r="BU134" s="599"/>
      <c r="BV134" s="599"/>
      <c r="BW134" s="199"/>
    </row>
    <row r="135" spans="5:75" ht="17.100000000000001" customHeight="1" x14ac:dyDescent="0.3">
      <c r="E135" s="199"/>
      <c r="F135" s="599"/>
      <c r="G135" s="599"/>
      <c r="H135" s="599"/>
      <c r="I135" s="599"/>
      <c r="J135" s="599"/>
      <c r="K135" s="599"/>
      <c r="L135" s="599"/>
      <c r="M135" s="599"/>
      <c r="N135" s="599"/>
      <c r="O135" s="599"/>
      <c r="P135" s="599"/>
      <c r="Q135" s="599"/>
      <c r="R135" s="599"/>
      <c r="S135" s="599"/>
      <c r="T135" s="599"/>
      <c r="U135" s="599"/>
      <c r="V135" s="599"/>
      <c r="W135" s="599"/>
      <c r="X135" s="599"/>
      <c r="Y135" s="599"/>
      <c r="Z135" s="599"/>
      <c r="AA135" s="599"/>
      <c r="AB135" s="599"/>
      <c r="AC135" s="599"/>
      <c r="AD135" s="599"/>
      <c r="AE135" s="599"/>
      <c r="AF135" s="599"/>
      <c r="AG135" s="599"/>
      <c r="AH135" s="599"/>
      <c r="AI135" s="599"/>
      <c r="AJ135" s="599"/>
      <c r="AK135" s="599"/>
      <c r="AL135" s="599"/>
      <c r="AM135" s="599"/>
      <c r="AN135" s="599"/>
      <c r="AO135" s="599"/>
      <c r="AP135" s="599"/>
      <c r="AQ135" s="599"/>
      <c r="AR135" s="599"/>
      <c r="AS135" s="599"/>
      <c r="AT135" s="599"/>
      <c r="AU135" s="599"/>
      <c r="AV135" s="599"/>
      <c r="AW135" s="599"/>
      <c r="AX135" s="599"/>
      <c r="AY135" s="599"/>
      <c r="AZ135" s="599"/>
      <c r="BA135" s="599"/>
      <c r="BB135" s="599"/>
      <c r="BC135" s="599"/>
      <c r="BD135" s="599"/>
      <c r="BE135" s="599"/>
      <c r="BF135" s="599"/>
      <c r="BG135" s="599"/>
      <c r="BH135" s="599"/>
      <c r="BI135" s="599"/>
      <c r="BJ135" s="599"/>
      <c r="BK135" s="599"/>
      <c r="BL135" s="599"/>
      <c r="BM135" s="599"/>
      <c r="BN135" s="599"/>
      <c r="BO135" s="599"/>
      <c r="BP135" s="599"/>
      <c r="BQ135" s="599"/>
      <c r="BR135" s="599"/>
      <c r="BS135" s="599"/>
      <c r="BT135" s="599"/>
      <c r="BU135" s="599"/>
      <c r="BV135" s="599"/>
      <c r="BW135" s="199"/>
    </row>
    <row r="136" spans="5:75" ht="17.100000000000001" customHeight="1" x14ac:dyDescent="0.3">
      <c r="E136" s="199"/>
      <c r="F136" s="599"/>
      <c r="G136" s="599"/>
      <c r="H136" s="599"/>
      <c r="I136" s="599"/>
      <c r="J136" s="599"/>
      <c r="K136" s="599"/>
      <c r="L136" s="599"/>
      <c r="M136" s="599"/>
      <c r="N136" s="599"/>
      <c r="O136" s="599"/>
      <c r="P136" s="599"/>
      <c r="Q136" s="599"/>
      <c r="R136" s="599"/>
      <c r="S136" s="599"/>
      <c r="T136" s="599"/>
      <c r="U136" s="599"/>
      <c r="V136" s="599"/>
      <c r="W136" s="599"/>
      <c r="X136" s="599"/>
      <c r="Y136" s="599"/>
      <c r="Z136" s="599"/>
      <c r="AA136" s="599"/>
      <c r="AB136" s="599"/>
      <c r="AC136" s="599"/>
      <c r="AD136" s="599"/>
      <c r="AE136" s="599"/>
      <c r="AF136" s="599"/>
      <c r="AG136" s="599"/>
      <c r="AH136" s="599"/>
      <c r="AI136" s="599"/>
      <c r="AJ136" s="599"/>
      <c r="AK136" s="599"/>
      <c r="AL136" s="599"/>
      <c r="AM136" s="599"/>
      <c r="AN136" s="599"/>
      <c r="AO136" s="599"/>
      <c r="AP136" s="599"/>
      <c r="AQ136" s="599"/>
      <c r="AR136" s="599"/>
      <c r="AS136" s="599"/>
      <c r="AT136" s="599"/>
      <c r="AU136" s="599"/>
      <c r="AV136" s="599"/>
      <c r="AW136" s="599"/>
      <c r="AX136" s="599"/>
      <c r="AY136" s="599"/>
      <c r="AZ136" s="599"/>
      <c r="BA136" s="599"/>
      <c r="BB136" s="599"/>
      <c r="BC136" s="599"/>
      <c r="BD136" s="599"/>
      <c r="BE136" s="599"/>
      <c r="BF136" s="599"/>
      <c r="BG136" s="599"/>
      <c r="BH136" s="599"/>
      <c r="BI136" s="599"/>
      <c r="BJ136" s="599"/>
      <c r="BK136" s="599"/>
      <c r="BL136" s="599"/>
      <c r="BM136" s="599"/>
      <c r="BN136" s="599"/>
      <c r="BO136" s="599"/>
      <c r="BP136" s="599"/>
      <c r="BQ136" s="599"/>
      <c r="BR136" s="599"/>
      <c r="BS136" s="599"/>
      <c r="BT136" s="599"/>
      <c r="BU136" s="599"/>
      <c r="BV136" s="599"/>
      <c r="BW136" s="199"/>
    </row>
    <row r="137" spans="5:75" ht="17.100000000000001" customHeight="1" x14ac:dyDescent="0.3">
      <c r="E137" s="199"/>
      <c r="F137" s="599"/>
      <c r="G137" s="599"/>
      <c r="H137" s="599"/>
      <c r="I137" s="599"/>
      <c r="J137" s="599"/>
      <c r="K137" s="599"/>
      <c r="L137" s="599"/>
      <c r="M137" s="599"/>
      <c r="N137" s="599"/>
      <c r="O137" s="599"/>
      <c r="P137" s="599"/>
      <c r="Q137" s="599"/>
      <c r="R137" s="599"/>
      <c r="S137" s="599"/>
      <c r="T137" s="599"/>
      <c r="U137" s="599"/>
      <c r="V137" s="599"/>
      <c r="W137" s="599"/>
      <c r="X137" s="599"/>
      <c r="Y137" s="599"/>
      <c r="Z137" s="599"/>
      <c r="AA137" s="599"/>
      <c r="AB137" s="599"/>
      <c r="AC137" s="599"/>
      <c r="AD137" s="599"/>
      <c r="AE137" s="599"/>
      <c r="AF137" s="599"/>
      <c r="AG137" s="599"/>
      <c r="AH137" s="599"/>
      <c r="AI137" s="599"/>
      <c r="AJ137" s="599"/>
      <c r="AK137" s="599"/>
      <c r="AL137" s="599"/>
      <c r="AM137" s="599"/>
      <c r="AN137" s="599"/>
      <c r="AO137" s="599"/>
      <c r="AP137" s="599"/>
      <c r="AQ137" s="599"/>
      <c r="AR137" s="599"/>
      <c r="AS137" s="599"/>
      <c r="AT137" s="599"/>
      <c r="AU137" s="599"/>
      <c r="AV137" s="599"/>
      <c r="AW137" s="599"/>
      <c r="AX137" s="599"/>
      <c r="AY137" s="599"/>
      <c r="AZ137" s="599"/>
      <c r="BA137" s="599"/>
      <c r="BB137" s="599"/>
      <c r="BC137" s="599"/>
      <c r="BD137" s="599"/>
      <c r="BE137" s="599"/>
      <c r="BF137" s="599"/>
      <c r="BG137" s="599"/>
      <c r="BH137" s="599"/>
      <c r="BI137" s="599"/>
      <c r="BJ137" s="599"/>
      <c r="BK137" s="599"/>
      <c r="BL137" s="599"/>
      <c r="BM137" s="599"/>
      <c r="BN137" s="599"/>
      <c r="BO137" s="599"/>
      <c r="BP137" s="599"/>
      <c r="BQ137" s="599"/>
      <c r="BR137" s="599"/>
      <c r="BS137" s="599"/>
      <c r="BT137" s="599"/>
      <c r="BU137" s="599"/>
      <c r="BV137" s="599"/>
      <c r="BW137" s="199"/>
    </row>
    <row r="138" spans="5:75" ht="17.100000000000001" customHeight="1" x14ac:dyDescent="0.3">
      <c r="E138" s="199"/>
      <c r="F138" s="599"/>
      <c r="G138" s="599"/>
      <c r="H138" s="599"/>
      <c r="I138" s="599"/>
      <c r="J138" s="599"/>
      <c r="K138" s="599"/>
      <c r="L138" s="599"/>
      <c r="M138" s="599"/>
      <c r="N138" s="599"/>
      <c r="O138" s="599"/>
      <c r="P138" s="599"/>
      <c r="Q138" s="599"/>
      <c r="R138" s="599"/>
      <c r="S138" s="599"/>
      <c r="T138" s="599"/>
      <c r="U138" s="599"/>
      <c r="V138" s="599"/>
      <c r="W138" s="599"/>
      <c r="X138" s="599"/>
      <c r="Y138" s="599"/>
      <c r="Z138" s="599"/>
      <c r="AA138" s="599"/>
      <c r="AB138" s="599"/>
      <c r="AC138" s="599"/>
      <c r="AD138" s="599"/>
      <c r="AE138" s="599"/>
      <c r="AF138" s="599"/>
      <c r="AG138" s="599"/>
      <c r="AH138" s="599"/>
      <c r="AI138" s="599"/>
      <c r="AJ138" s="599"/>
      <c r="AK138" s="599"/>
      <c r="AL138" s="599"/>
      <c r="AM138" s="599"/>
      <c r="AN138" s="599"/>
      <c r="AO138" s="599"/>
      <c r="AP138" s="599"/>
      <c r="AQ138" s="599"/>
      <c r="AR138" s="599"/>
      <c r="AS138" s="599"/>
      <c r="AT138" s="599"/>
      <c r="AU138" s="599"/>
      <c r="AV138" s="599"/>
      <c r="AW138" s="599"/>
      <c r="AX138" s="599"/>
      <c r="AY138" s="599"/>
      <c r="AZ138" s="599"/>
      <c r="BA138" s="599"/>
      <c r="BB138" s="599"/>
      <c r="BC138" s="599"/>
      <c r="BD138" s="599"/>
      <c r="BE138" s="599"/>
      <c r="BF138" s="599"/>
      <c r="BG138" s="599"/>
      <c r="BH138" s="599"/>
      <c r="BI138" s="599"/>
      <c r="BJ138" s="599"/>
      <c r="BK138" s="599"/>
      <c r="BL138" s="599"/>
      <c r="BM138" s="599"/>
      <c r="BN138" s="599"/>
      <c r="BO138" s="599"/>
      <c r="BP138" s="599"/>
      <c r="BQ138" s="599"/>
      <c r="BR138" s="599"/>
      <c r="BS138" s="599"/>
      <c r="BT138" s="599"/>
      <c r="BU138" s="599"/>
      <c r="BV138" s="599"/>
      <c r="BW138" s="199"/>
    </row>
    <row r="139" spans="5:75" ht="17.100000000000001" customHeight="1" x14ac:dyDescent="0.3">
      <c r="E139" s="199"/>
      <c r="F139" s="599"/>
      <c r="G139" s="599"/>
      <c r="H139" s="599"/>
      <c r="I139" s="599"/>
      <c r="J139" s="599"/>
      <c r="K139" s="599"/>
      <c r="L139" s="599"/>
      <c r="M139" s="599"/>
      <c r="N139" s="599"/>
      <c r="O139" s="599"/>
      <c r="P139" s="599"/>
      <c r="Q139" s="599"/>
      <c r="R139" s="599"/>
      <c r="S139" s="599"/>
      <c r="T139" s="599"/>
      <c r="U139" s="599"/>
      <c r="V139" s="599"/>
      <c r="W139" s="599"/>
      <c r="X139" s="599"/>
      <c r="Y139" s="599"/>
      <c r="Z139" s="599"/>
      <c r="AA139" s="599"/>
      <c r="AB139" s="599"/>
      <c r="AC139" s="599"/>
      <c r="AD139" s="599"/>
      <c r="AE139" s="599"/>
      <c r="AF139" s="599"/>
      <c r="AG139" s="599"/>
      <c r="AH139" s="599"/>
      <c r="AI139" s="599"/>
      <c r="AJ139" s="599"/>
      <c r="AK139" s="599"/>
      <c r="AL139" s="599"/>
      <c r="AM139" s="599"/>
      <c r="AN139" s="599"/>
      <c r="AO139" s="599"/>
      <c r="AP139" s="599"/>
      <c r="AQ139" s="599"/>
      <c r="AR139" s="599"/>
      <c r="AS139" s="599"/>
      <c r="AT139" s="599"/>
      <c r="AU139" s="599"/>
      <c r="AV139" s="599"/>
      <c r="AW139" s="599"/>
      <c r="AX139" s="599"/>
      <c r="AY139" s="599"/>
      <c r="AZ139" s="599"/>
      <c r="BA139" s="599"/>
      <c r="BB139" s="599"/>
      <c r="BC139" s="599"/>
      <c r="BD139" s="599"/>
      <c r="BE139" s="599"/>
      <c r="BF139" s="599"/>
      <c r="BG139" s="599"/>
      <c r="BH139" s="599"/>
      <c r="BI139" s="599"/>
      <c r="BJ139" s="599"/>
      <c r="BK139" s="599"/>
      <c r="BL139" s="599"/>
      <c r="BM139" s="599"/>
      <c r="BN139" s="599"/>
      <c r="BO139" s="599"/>
      <c r="BP139" s="599"/>
      <c r="BQ139" s="599"/>
      <c r="BR139" s="599"/>
      <c r="BS139" s="599"/>
      <c r="BT139" s="599"/>
      <c r="BU139" s="599"/>
      <c r="BV139" s="599"/>
      <c r="BW139" s="199"/>
    </row>
    <row r="140" spans="5:75" ht="17.100000000000001" customHeight="1" x14ac:dyDescent="0.3">
      <c r="E140" s="199"/>
      <c r="F140" s="599"/>
      <c r="G140" s="599"/>
      <c r="H140" s="599"/>
      <c r="I140" s="599"/>
      <c r="J140" s="599"/>
      <c r="K140" s="599"/>
      <c r="L140" s="599"/>
      <c r="M140" s="599"/>
      <c r="N140" s="599"/>
      <c r="O140" s="599"/>
      <c r="P140" s="599"/>
      <c r="Q140" s="599"/>
      <c r="R140" s="599"/>
      <c r="S140" s="599"/>
      <c r="T140" s="599"/>
      <c r="U140" s="599"/>
      <c r="V140" s="599"/>
      <c r="W140" s="599"/>
      <c r="X140" s="599"/>
      <c r="Y140" s="599"/>
      <c r="Z140" s="599"/>
      <c r="AA140" s="599"/>
      <c r="AB140" s="599"/>
      <c r="AC140" s="599"/>
      <c r="AD140" s="599"/>
      <c r="AE140" s="599"/>
      <c r="AF140" s="599"/>
      <c r="AG140" s="599"/>
      <c r="AH140" s="599"/>
      <c r="AI140" s="599"/>
      <c r="AJ140" s="599"/>
      <c r="AK140" s="599"/>
      <c r="AL140" s="599"/>
      <c r="AM140" s="599"/>
      <c r="AN140" s="599"/>
      <c r="AO140" s="599"/>
      <c r="AP140" s="599"/>
      <c r="AQ140" s="599"/>
      <c r="AR140" s="599"/>
      <c r="AS140" s="599"/>
      <c r="AT140" s="599"/>
      <c r="AU140" s="599"/>
      <c r="AV140" s="599"/>
      <c r="AW140" s="599"/>
      <c r="AX140" s="599"/>
      <c r="AY140" s="599"/>
      <c r="AZ140" s="599"/>
      <c r="BA140" s="599"/>
      <c r="BB140" s="599"/>
      <c r="BC140" s="599"/>
      <c r="BD140" s="599"/>
      <c r="BE140" s="599"/>
      <c r="BF140" s="599"/>
      <c r="BG140" s="599"/>
      <c r="BH140" s="599"/>
      <c r="BI140" s="599"/>
      <c r="BJ140" s="599"/>
      <c r="BK140" s="599"/>
      <c r="BL140" s="599"/>
      <c r="BM140" s="599"/>
      <c r="BN140" s="599"/>
      <c r="BO140" s="599"/>
      <c r="BP140" s="599"/>
      <c r="BQ140" s="599"/>
      <c r="BR140" s="599"/>
      <c r="BS140" s="599"/>
      <c r="BT140" s="599"/>
      <c r="BU140" s="599"/>
      <c r="BV140" s="599"/>
      <c r="BW140" s="199"/>
    </row>
    <row r="141" spans="5:75" ht="17.100000000000001" customHeight="1" x14ac:dyDescent="0.3">
      <c r="E141" s="199"/>
      <c r="F141" s="199"/>
      <c r="G141" s="199"/>
      <c r="H141" s="199"/>
      <c r="I141" s="199"/>
      <c r="J141" s="199"/>
      <c r="K141" s="199"/>
      <c r="L141" s="199"/>
      <c r="M141" s="199"/>
      <c r="N141" s="199"/>
      <c r="O141" s="199"/>
      <c r="P141" s="199"/>
      <c r="Q141" s="199"/>
      <c r="R141" s="199"/>
      <c r="S141" s="199"/>
      <c r="T141" s="199"/>
      <c r="U141" s="199"/>
      <c r="V141" s="199"/>
      <c r="W141" s="199"/>
      <c r="X141" s="199"/>
      <c r="Y141" s="199"/>
      <c r="Z141" s="199"/>
      <c r="AA141" s="199"/>
      <c r="AB141" s="199"/>
      <c r="AC141" s="199"/>
      <c r="AD141" s="199"/>
      <c r="AE141" s="199"/>
      <c r="AF141" s="199"/>
      <c r="AG141" s="199"/>
      <c r="AH141" s="199"/>
      <c r="AI141" s="199"/>
      <c r="AJ141" s="199"/>
      <c r="AK141" s="199"/>
      <c r="AL141" s="199"/>
      <c r="AM141" s="199"/>
      <c r="AN141" s="199"/>
      <c r="AO141" s="199"/>
      <c r="AP141" s="199"/>
      <c r="AQ141" s="199"/>
      <c r="AR141" s="199"/>
      <c r="AS141" s="199"/>
      <c r="AT141" s="199"/>
      <c r="AU141" s="199"/>
      <c r="AV141" s="199"/>
      <c r="AW141" s="199"/>
      <c r="AX141" s="199"/>
      <c r="AY141" s="199"/>
      <c r="AZ141" s="199"/>
      <c r="BA141" s="199"/>
      <c r="BB141" s="199"/>
      <c r="BC141" s="199"/>
      <c r="BD141" s="199"/>
      <c r="BE141" s="199"/>
      <c r="BF141" s="199"/>
      <c r="BG141" s="199"/>
      <c r="BH141" s="199"/>
      <c r="BI141" s="199"/>
      <c r="BJ141" s="199"/>
      <c r="BK141" s="199"/>
      <c r="BL141" s="199"/>
      <c r="BM141" s="199"/>
      <c r="BN141" s="199"/>
      <c r="BO141" s="199"/>
      <c r="BP141" s="199"/>
      <c r="BQ141" s="199"/>
      <c r="BR141" s="199"/>
      <c r="BS141" s="199"/>
      <c r="BT141" s="199"/>
      <c r="BU141" s="199"/>
      <c r="BV141" s="199"/>
      <c r="BW141" s="199"/>
    </row>
  </sheetData>
  <sheetProtection sheet="1"/>
  <mergeCells count="365">
    <mergeCell ref="AJ100:AL100"/>
    <mergeCell ref="AN100:AP100"/>
    <mergeCell ref="AU13:AX13"/>
    <mergeCell ref="AU16:AX16"/>
    <mergeCell ref="AS95:AT95"/>
    <mergeCell ref="AB85:AM85"/>
    <mergeCell ref="AN85:AP85"/>
    <mergeCell ref="AA74:AG74"/>
    <mergeCell ref="AB88:AI88"/>
    <mergeCell ref="AJ88:AL88"/>
    <mergeCell ref="AN88:AP88"/>
    <mergeCell ref="AB89:AM89"/>
    <mergeCell ref="AV89:AW89"/>
    <mergeCell ref="AQ89:AR89"/>
    <mergeCell ref="AS89:AT89"/>
    <mergeCell ref="AJ94:AL94"/>
    <mergeCell ref="AN94:AP94"/>
    <mergeCell ref="AV93:AW93"/>
    <mergeCell ref="AX85:AZ85"/>
    <mergeCell ref="AA66:AG66"/>
    <mergeCell ref="AK51:AO52"/>
    <mergeCell ref="AP51:AQ52"/>
    <mergeCell ref="AR51:AR52"/>
    <mergeCell ref="AA64:AG64"/>
    <mergeCell ref="AD7:AG7"/>
    <mergeCell ref="AD10:AG10"/>
    <mergeCell ref="AD13:AG13"/>
    <mergeCell ref="BO72:BU72"/>
    <mergeCell ref="BO73:BU73"/>
    <mergeCell ref="BO74:BU74"/>
    <mergeCell ref="AU72:BA72"/>
    <mergeCell ref="AU73:BA73"/>
    <mergeCell ref="AU74:BA74"/>
    <mergeCell ref="AK72:AQ72"/>
    <mergeCell ref="AK73:AQ73"/>
    <mergeCell ref="AK74:AQ74"/>
    <mergeCell ref="BE72:BK72"/>
    <mergeCell ref="BE73:BK73"/>
    <mergeCell ref="BE74:BK74"/>
    <mergeCell ref="BO71:BU71"/>
    <mergeCell ref="BO69:BU69"/>
    <mergeCell ref="BO70:BU70"/>
    <mergeCell ref="BE67:BK67"/>
    <mergeCell ref="BO67:BU67"/>
    <mergeCell ref="BE68:BK68"/>
    <mergeCell ref="BO68:BU68"/>
    <mergeCell ref="AA72:AG72"/>
    <mergeCell ref="AA73:AG73"/>
    <mergeCell ref="AV102:AW102"/>
    <mergeCell ref="AT102:AU102"/>
    <mergeCell ref="AB95:AM95"/>
    <mergeCell ref="AN95:AP95"/>
    <mergeCell ref="AQ95:AR95"/>
    <mergeCell ref="AX95:AZ95"/>
    <mergeCell ref="AB96:AI96"/>
    <mergeCell ref="AJ96:AL96"/>
    <mergeCell ref="AN96:AP96"/>
    <mergeCell ref="AS101:AT101"/>
    <mergeCell ref="AV101:AW101"/>
    <mergeCell ref="AB97:AM97"/>
    <mergeCell ref="AN97:AP97"/>
    <mergeCell ref="AQ97:AR97"/>
    <mergeCell ref="AS97:AT97"/>
    <mergeCell ref="AV97:AW97"/>
    <mergeCell ref="AX97:AZ97"/>
    <mergeCell ref="AB99:AM99"/>
    <mergeCell ref="AN99:AP99"/>
    <mergeCell ref="AQ99:AR99"/>
    <mergeCell ref="AS99:AT99"/>
    <mergeCell ref="AV99:AW99"/>
    <mergeCell ref="AX99:AZ99"/>
    <mergeCell ref="AB100:AI100"/>
    <mergeCell ref="G72:M72"/>
    <mergeCell ref="G73:M73"/>
    <mergeCell ref="G74:M74"/>
    <mergeCell ref="BE71:BK71"/>
    <mergeCell ref="G70:M70"/>
    <mergeCell ref="Q70:W70"/>
    <mergeCell ref="G75:M75"/>
    <mergeCell ref="Q75:W75"/>
    <mergeCell ref="Q72:W72"/>
    <mergeCell ref="Q73:W73"/>
    <mergeCell ref="Q74:W74"/>
    <mergeCell ref="BE70:BK70"/>
    <mergeCell ref="G71:M71"/>
    <mergeCell ref="Q71:W71"/>
    <mergeCell ref="AA71:AG71"/>
    <mergeCell ref="AK71:AQ71"/>
    <mergeCell ref="AU71:BA71"/>
    <mergeCell ref="Q69:W69"/>
    <mergeCell ref="F51:F52"/>
    <mergeCell ref="G51:K52"/>
    <mergeCell ref="L51:M52"/>
    <mergeCell ref="N51:N52"/>
    <mergeCell ref="P51:P52"/>
    <mergeCell ref="Q51:U52"/>
    <mergeCell ref="V51:W52"/>
    <mergeCell ref="X51:X52"/>
    <mergeCell ref="G69:M69"/>
    <mergeCell ref="Q66:W66"/>
    <mergeCell ref="G56:M56"/>
    <mergeCell ref="Q56:W56"/>
    <mergeCell ref="Q57:W57"/>
    <mergeCell ref="G58:M58"/>
    <mergeCell ref="Q58:W58"/>
    <mergeCell ref="G57:M57"/>
    <mergeCell ref="G60:M60"/>
    <mergeCell ref="Q60:W60"/>
    <mergeCell ref="G59:M59"/>
    <mergeCell ref="Q59:W59"/>
    <mergeCell ref="G62:M62"/>
    <mergeCell ref="Q62:W62"/>
    <mergeCell ref="G61:M61"/>
    <mergeCell ref="AA59:AG59"/>
    <mergeCell ref="Z51:Z52"/>
    <mergeCell ref="AA65:AG65"/>
    <mergeCell ref="AK65:AQ65"/>
    <mergeCell ref="AU65:BA65"/>
    <mergeCell ref="AA51:AE52"/>
    <mergeCell ref="AF51:AG52"/>
    <mergeCell ref="AH51:AH52"/>
    <mergeCell ref="AJ51:AJ52"/>
    <mergeCell ref="AT51:AT52"/>
    <mergeCell ref="AU51:AY52"/>
    <mergeCell ref="AZ51:BA52"/>
    <mergeCell ref="AU63:BA63"/>
    <mergeCell ref="AU62:BA62"/>
    <mergeCell ref="AA69:AG69"/>
    <mergeCell ref="AK69:AQ69"/>
    <mergeCell ref="AU69:BA69"/>
    <mergeCell ref="AU61:BA61"/>
    <mergeCell ref="BE64:BK64"/>
    <mergeCell ref="BO64:BU64"/>
    <mergeCell ref="G63:M63"/>
    <mergeCell ref="Q63:W63"/>
    <mergeCell ref="AA63:AG63"/>
    <mergeCell ref="G64:M64"/>
    <mergeCell ref="Q64:W64"/>
    <mergeCell ref="Q68:W68"/>
    <mergeCell ref="G66:M66"/>
    <mergeCell ref="AK68:AQ68"/>
    <mergeCell ref="AA68:AG68"/>
    <mergeCell ref="G65:M65"/>
    <mergeCell ref="G67:M67"/>
    <mergeCell ref="Q67:W67"/>
    <mergeCell ref="AA67:AG67"/>
    <mergeCell ref="AK67:AQ67"/>
    <mergeCell ref="AU67:BA67"/>
    <mergeCell ref="G68:M68"/>
    <mergeCell ref="BE66:BK66"/>
    <mergeCell ref="AK63:AQ63"/>
    <mergeCell ref="Q65:W65"/>
    <mergeCell ref="BV51:BV52"/>
    <mergeCell ref="AJ29:AL29"/>
    <mergeCell ref="AN29:AP29"/>
    <mergeCell ref="AB28:AM28"/>
    <mergeCell ref="AN28:AP28"/>
    <mergeCell ref="AQ28:AR28"/>
    <mergeCell ref="AB31:AI31"/>
    <mergeCell ref="AJ31:AL31"/>
    <mergeCell ref="AN31:AP31"/>
    <mergeCell ref="AV30:AW30"/>
    <mergeCell ref="AB29:AI29"/>
    <mergeCell ref="BD51:BD52"/>
    <mergeCell ref="BE51:BI52"/>
    <mergeCell ref="BJ51:BK52"/>
    <mergeCell ref="BL51:BL52"/>
    <mergeCell ref="BN51:BN52"/>
    <mergeCell ref="BO51:BS52"/>
    <mergeCell ref="BT51:BU52"/>
    <mergeCell ref="BN45:BP47"/>
    <mergeCell ref="BB51:BB52"/>
    <mergeCell ref="BT45:BT47"/>
    <mergeCell ref="AB33:AI33"/>
    <mergeCell ref="AK64:AQ64"/>
    <mergeCell ref="BE55:BK55"/>
    <mergeCell ref="BO55:BU55"/>
    <mergeCell ref="AK56:AQ56"/>
    <mergeCell ref="AU56:BA56"/>
    <mergeCell ref="BE56:BK56"/>
    <mergeCell ref="BO56:BU56"/>
    <mergeCell ref="AK57:AQ57"/>
    <mergeCell ref="AU57:BA57"/>
    <mergeCell ref="BE57:BK57"/>
    <mergeCell ref="BO57:BU57"/>
    <mergeCell ref="BE62:BK62"/>
    <mergeCell ref="AV85:AW85"/>
    <mergeCell ref="BE58:BK58"/>
    <mergeCell ref="BO58:BU58"/>
    <mergeCell ref="BE61:BK61"/>
    <mergeCell ref="BO61:BU61"/>
    <mergeCell ref="AQ85:AR85"/>
    <mergeCell ref="AS85:AT85"/>
    <mergeCell ref="BE59:BK59"/>
    <mergeCell ref="AX83:AZ83"/>
    <mergeCell ref="AK58:AQ58"/>
    <mergeCell ref="AU58:BA58"/>
    <mergeCell ref="AK60:AQ60"/>
    <mergeCell ref="AU60:BA60"/>
    <mergeCell ref="BE60:BK60"/>
    <mergeCell ref="BO60:BU60"/>
    <mergeCell ref="AK59:AQ59"/>
    <mergeCell ref="AU59:BA59"/>
    <mergeCell ref="AK62:AQ62"/>
    <mergeCell ref="BE63:BK63"/>
    <mergeCell ref="AU64:BA64"/>
    <mergeCell ref="AH6:AT11"/>
    <mergeCell ref="AH12:AT17"/>
    <mergeCell ref="AL23:AP24"/>
    <mergeCell ref="AU75:BA75"/>
    <mergeCell ref="AK70:AQ70"/>
    <mergeCell ref="AU70:BA70"/>
    <mergeCell ref="AS36:AT36"/>
    <mergeCell ref="AV36:AW36"/>
    <mergeCell ref="AV83:AW83"/>
    <mergeCell ref="AQ83:AR83"/>
    <mergeCell ref="AB30:AM30"/>
    <mergeCell ref="AN30:AP30"/>
    <mergeCell ref="AN32:AP32"/>
    <mergeCell ref="AN35:AP35"/>
    <mergeCell ref="AJ33:AL33"/>
    <mergeCell ref="AN33:AP33"/>
    <mergeCell ref="AD16:AG16"/>
    <mergeCell ref="AU7:AX7"/>
    <mergeCell ref="AU10:AX10"/>
    <mergeCell ref="AV26:AW26"/>
    <mergeCell ref="AA56:AG56"/>
    <mergeCell ref="AA57:AG57"/>
    <mergeCell ref="AA60:AG60"/>
    <mergeCell ref="AA62:AG62"/>
    <mergeCell ref="AJ106:AR107"/>
    <mergeCell ref="AB34:AM34"/>
    <mergeCell ref="AX89:AZ89"/>
    <mergeCell ref="AB90:AI90"/>
    <mergeCell ref="AJ90:AL90"/>
    <mergeCell ref="AV91:AW91"/>
    <mergeCell ref="AN90:AP90"/>
    <mergeCell ref="AB91:AM91"/>
    <mergeCell ref="AN91:AP91"/>
    <mergeCell ref="AQ91:AR91"/>
    <mergeCell ref="AS91:AT91"/>
    <mergeCell ref="AN34:AP34"/>
    <mergeCell ref="AQ34:AR34"/>
    <mergeCell ref="AS34:AT34"/>
    <mergeCell ref="AV34:AW34"/>
    <mergeCell ref="AX34:AZ34"/>
    <mergeCell ref="AS83:AT83"/>
    <mergeCell ref="AA70:AG70"/>
    <mergeCell ref="AA75:AG75"/>
    <mergeCell ref="AK75:AQ75"/>
    <mergeCell ref="AA58:AG58"/>
    <mergeCell ref="AU68:BA68"/>
    <mergeCell ref="AK66:AQ66"/>
    <mergeCell ref="AU66:BA66"/>
    <mergeCell ref="Q61:W61"/>
    <mergeCell ref="AA61:AG61"/>
    <mergeCell ref="AK61:AQ61"/>
    <mergeCell ref="G55:M55"/>
    <mergeCell ref="Q55:W55"/>
    <mergeCell ref="AA55:AG55"/>
    <mergeCell ref="AQ26:AR26"/>
    <mergeCell ref="AS26:AT26"/>
    <mergeCell ref="AX26:AZ26"/>
    <mergeCell ref="AQ32:AR32"/>
    <mergeCell ref="AB32:AM32"/>
    <mergeCell ref="AS28:AT28"/>
    <mergeCell ref="AV28:AW28"/>
    <mergeCell ref="AX28:AZ28"/>
    <mergeCell ref="AX30:AZ30"/>
    <mergeCell ref="AS32:AT32"/>
    <mergeCell ref="AQ30:AR30"/>
    <mergeCell ref="AS30:AT30"/>
    <mergeCell ref="AV32:AW32"/>
    <mergeCell ref="AX32:AZ32"/>
    <mergeCell ref="AB35:AI35"/>
    <mergeCell ref="AJ35:AL35"/>
    <mergeCell ref="AK55:AQ55"/>
    <mergeCell ref="AU55:BA55"/>
    <mergeCell ref="AX87:AZ87"/>
    <mergeCell ref="AX93:AZ93"/>
    <mergeCell ref="AB98:AI98"/>
    <mergeCell ref="AJ98:AL98"/>
    <mergeCell ref="AN98:AP98"/>
    <mergeCell ref="AB86:AI86"/>
    <mergeCell ref="AJ86:AL86"/>
    <mergeCell ref="AN86:AP86"/>
    <mergeCell ref="AX91:AZ91"/>
    <mergeCell ref="AB93:AM93"/>
    <mergeCell ref="AN93:AP93"/>
    <mergeCell ref="AQ93:AR93"/>
    <mergeCell ref="AS93:AT93"/>
    <mergeCell ref="AN89:AP89"/>
    <mergeCell ref="AB94:AI94"/>
    <mergeCell ref="AV95:AW95"/>
    <mergeCell ref="AN92:AP92"/>
    <mergeCell ref="AJ92:AL92"/>
    <mergeCell ref="AB92:AI92"/>
    <mergeCell ref="AB87:AM87"/>
    <mergeCell ref="AN87:AP87"/>
    <mergeCell ref="AQ87:AR87"/>
    <mergeCell ref="AS87:AT87"/>
    <mergeCell ref="AV87:AW87"/>
    <mergeCell ref="G6:V6"/>
    <mergeCell ref="G8:V8"/>
    <mergeCell ref="G9:V9"/>
    <mergeCell ref="H12:U12"/>
    <mergeCell ref="H13:U13"/>
    <mergeCell ref="H32:U32"/>
    <mergeCell ref="H14:U14"/>
    <mergeCell ref="H20:U20"/>
    <mergeCell ref="H26:U26"/>
    <mergeCell ref="H19:U19"/>
    <mergeCell ref="H25:U25"/>
    <mergeCell ref="H31:U31"/>
    <mergeCell ref="H30:U30"/>
    <mergeCell ref="H24:U24"/>
    <mergeCell ref="H18:U18"/>
    <mergeCell ref="BG88:BT88"/>
    <mergeCell ref="BG92:BT92"/>
    <mergeCell ref="BG20:BT20"/>
    <mergeCell ref="BG24:BT24"/>
    <mergeCell ref="BG25:BT25"/>
    <mergeCell ref="BG26:BT26"/>
    <mergeCell ref="BG12:BT12"/>
    <mergeCell ref="BG13:BT13"/>
    <mergeCell ref="BG14:BT14"/>
    <mergeCell ref="BG18:BT18"/>
    <mergeCell ref="BG19:BT19"/>
    <mergeCell ref="BG30:BT30"/>
    <mergeCell ref="BG31:BT31"/>
    <mergeCell ref="BG32:BT32"/>
    <mergeCell ref="BQ45:BS47"/>
    <mergeCell ref="BO59:BU59"/>
    <mergeCell ref="BO66:BU66"/>
    <mergeCell ref="BO63:BU63"/>
    <mergeCell ref="BE65:BK65"/>
    <mergeCell ref="BO65:BU65"/>
    <mergeCell ref="BO75:BU75"/>
    <mergeCell ref="BO62:BU62"/>
    <mergeCell ref="BE75:BK75"/>
    <mergeCell ref="BE69:BK69"/>
    <mergeCell ref="BG93:BT93"/>
    <mergeCell ref="AG4:AU4"/>
    <mergeCell ref="BF6:BU6"/>
    <mergeCell ref="BF8:BU8"/>
    <mergeCell ref="BF9:BU9"/>
    <mergeCell ref="G82:V82"/>
    <mergeCell ref="G83:V83"/>
    <mergeCell ref="H100:U100"/>
    <mergeCell ref="H86:U86"/>
    <mergeCell ref="H87:U87"/>
    <mergeCell ref="H92:U92"/>
    <mergeCell ref="H93:U93"/>
    <mergeCell ref="H98:U98"/>
    <mergeCell ref="H99:U99"/>
    <mergeCell ref="H88:U88"/>
    <mergeCell ref="H94:U94"/>
    <mergeCell ref="BG94:BT94"/>
    <mergeCell ref="BG98:BT98"/>
    <mergeCell ref="BG99:BT99"/>
    <mergeCell ref="BG100:BT100"/>
    <mergeCell ref="BF82:BU82"/>
    <mergeCell ref="BF83:BU83"/>
    <mergeCell ref="BG86:BT86"/>
    <mergeCell ref="BG87:BT87"/>
  </mergeCells>
  <conditionalFormatting sqref="AQ83">
    <cfRule type="cellIs" dxfId="1908" priority="989" operator="greaterThan">
      <formula>0</formula>
    </cfRule>
  </conditionalFormatting>
  <conditionalFormatting sqref="AQ83:AR83">
    <cfRule type="expression" dxfId="1907" priority="988">
      <formula>OR(ISBLANK(AB83),AB83="Title",AB83="&gt;",AB83="Enter Title",AB83="&gt; Enter Title")</formula>
    </cfRule>
  </conditionalFormatting>
  <conditionalFormatting sqref="AS83:AT83">
    <cfRule type="expression" dxfId="1906" priority="987">
      <formula>OR(ISBLANK(AB83),AB83="Title",AB83="&gt;",AB83="Enter Title",AB83="&gt; Enter Title")</formula>
    </cfRule>
  </conditionalFormatting>
  <conditionalFormatting sqref="AU83">
    <cfRule type="expression" dxfId="1905" priority="986">
      <formula>OR(ISBLANK(AB83),AB83="Title",AB83="&gt;",AB83="Enter Title",AB83="&gt; Enter Title")</formula>
    </cfRule>
  </conditionalFormatting>
  <conditionalFormatting sqref="AV83:AW83">
    <cfRule type="expression" dxfId="1904" priority="985">
      <formula>OR(ISBLANK(AB83),AB83="Title",AB83="&gt;",AB83="Enter Title",AB83="&gt; Enter Title")</formula>
    </cfRule>
  </conditionalFormatting>
  <conditionalFormatting sqref="AX83:AZ83">
    <cfRule type="expression" dxfId="1903" priority="984">
      <formula>OR(ISBLANK(AB83),AB83="Title",AB83="&gt;",AB83="Enter Title",AB83="&gt; Enter Title")</formula>
    </cfRule>
  </conditionalFormatting>
  <conditionalFormatting sqref="AQ35">
    <cfRule type="expression" dxfId="1902" priority="983">
      <formula>AQ34&gt;=10%</formula>
    </cfRule>
  </conditionalFormatting>
  <conditionalFormatting sqref="AR35 AR84">
    <cfRule type="expression" dxfId="1901" priority="982">
      <formula>AQ34&gt;=20%</formula>
    </cfRule>
  </conditionalFormatting>
  <conditionalFormatting sqref="AS35 AS84">
    <cfRule type="expression" dxfId="1900" priority="981">
      <formula>AQ34&gt;=30%</formula>
    </cfRule>
  </conditionalFormatting>
  <conditionalFormatting sqref="AT35 AT84">
    <cfRule type="expression" dxfId="1899" priority="980">
      <formula>AQ34&gt;=40%</formula>
    </cfRule>
  </conditionalFormatting>
  <conditionalFormatting sqref="AU35 AU84">
    <cfRule type="expression" dxfId="1898" priority="979">
      <formula>AQ34&gt;=50%</formula>
    </cfRule>
  </conditionalFormatting>
  <conditionalFormatting sqref="AV35 AV84">
    <cfRule type="expression" dxfId="1897" priority="978">
      <formula>AQ34&gt;=60%</formula>
    </cfRule>
  </conditionalFormatting>
  <conditionalFormatting sqref="AW35 AW84">
    <cfRule type="expression" dxfId="1896" priority="977">
      <formula>AQ34&gt;=70%</formula>
    </cfRule>
  </conditionalFormatting>
  <conditionalFormatting sqref="AX35 AX84">
    <cfRule type="expression" dxfId="1895" priority="976">
      <formula>AQ34&gt;=80%</formula>
    </cfRule>
  </conditionalFormatting>
  <conditionalFormatting sqref="AY35 AY84">
    <cfRule type="expression" dxfId="1894" priority="975">
      <formula>AQ34&gt;=90%</formula>
    </cfRule>
  </conditionalFormatting>
  <conditionalFormatting sqref="AZ35 AZ84">
    <cfRule type="expression" dxfId="1893" priority="974">
      <formula>AQ34&gt;=100%</formula>
    </cfRule>
  </conditionalFormatting>
  <conditionalFormatting sqref="AZ35 AZ84">
    <cfRule type="expression" dxfId="1892" priority="973">
      <formula>OR(ISBLANK(AB34),AB34="Title",AB34="&gt;",AB34="Enter Title",AB34="&gt; Enter Title")</formula>
    </cfRule>
  </conditionalFormatting>
  <conditionalFormatting sqref="AY35 AY84">
    <cfRule type="expression" dxfId="1891" priority="972">
      <formula>OR(ISBLANK(AB34),AB34="Title",AB34="&gt;",AB34="Enter Title",AB34="&gt; Enter Title")</formula>
    </cfRule>
  </conditionalFormatting>
  <conditionalFormatting sqref="AX35 AX84">
    <cfRule type="expression" dxfId="1890" priority="971">
      <formula>OR(ISBLANK(AB34),AB34="Title",AB34="&gt;",AB34="Enter Title",AB34="&gt; Enter Title")</formula>
    </cfRule>
  </conditionalFormatting>
  <conditionalFormatting sqref="AW35 AW84">
    <cfRule type="expression" dxfId="1889" priority="970">
      <formula>OR(ISBLANK(AB34),AB34="Title",AB34="&gt;",AB34="Enter Title",AB34="&gt; Enter Title")</formula>
    </cfRule>
  </conditionalFormatting>
  <conditionalFormatting sqref="AV35 AV84">
    <cfRule type="expression" dxfId="1888" priority="969">
      <formula>OR(ISBLANK(AB34),AB34="Title",AB34="&gt;",AB34="Enter Title",AB34="&gt; Enter Title")</formula>
    </cfRule>
  </conditionalFormatting>
  <conditionalFormatting sqref="AU35 AU84">
    <cfRule type="expression" dxfId="1887" priority="968">
      <formula>OR(ISBLANK(AB34),AB34="Title",AB34="&gt;",AB34="Enter Title",AB34="&gt; Enter Title")</formula>
    </cfRule>
  </conditionalFormatting>
  <conditionalFormatting sqref="AT35 AT84">
    <cfRule type="expression" dxfId="1886" priority="967">
      <formula>OR(ISBLANK(AB34),AB34="Title",AB34="&gt;",AB34="Enter Title",AB34="&gt; Enter Title")</formula>
    </cfRule>
  </conditionalFormatting>
  <conditionalFormatting sqref="AS35 AS84">
    <cfRule type="expression" dxfId="1885" priority="966">
      <formula>OR(ISBLANK(AB34),AB34="Title",AB34="&gt;",AB34="Enter Title",AB34="&gt; Enter Title")</formula>
    </cfRule>
  </conditionalFormatting>
  <conditionalFormatting sqref="AR35 AR84">
    <cfRule type="expression" dxfId="1884" priority="965">
      <formula>OR(ISBLANK(AB34),AB34="Title",AB34="&gt;",AB34="Enter Title",AB34="&gt; Enter Title")</formula>
    </cfRule>
  </conditionalFormatting>
  <conditionalFormatting sqref="AQ35">
    <cfRule type="expression" dxfId="1883" priority="964">
      <formula>OR(ISBLANK(AB34),AB34="Title",AB34="&gt;",AB34="Enter Title",AB34="&gt; Enter Title")</formula>
    </cfRule>
  </conditionalFormatting>
  <conditionalFormatting sqref="AQ34">
    <cfRule type="cellIs" dxfId="1882" priority="963" operator="greaterThan">
      <formula>0</formula>
    </cfRule>
  </conditionalFormatting>
  <conditionalFormatting sqref="AQ34:AR34">
    <cfRule type="expression" dxfId="1881" priority="962">
      <formula>OR(ISBLANK(AB34),AB34="Title",AB34="&gt;",AB34="Enter Title",AB34="&gt; Enter Title")</formula>
    </cfRule>
  </conditionalFormatting>
  <conditionalFormatting sqref="AS34:AT34">
    <cfRule type="expression" dxfId="1880" priority="961">
      <formula>OR(ISBLANK(AB34),AB34="Title",AB34="&gt;",AB34="Enter Title",AB34="&gt; Enter Title")</formula>
    </cfRule>
  </conditionalFormatting>
  <conditionalFormatting sqref="AU34">
    <cfRule type="expression" dxfId="1879" priority="960">
      <formula>OR(ISBLANK(AB34),AB34="Title",AB34="&gt;",AB34="Enter Title",AB34="&gt; Enter Title")</formula>
    </cfRule>
  </conditionalFormatting>
  <conditionalFormatting sqref="AV34:AW34">
    <cfRule type="expression" dxfId="1878" priority="959">
      <formula>OR(ISBLANK(AB34),AB34="Title",AB34="&gt;",AB34="Enter Title",AB34="&gt; Enter Title")</formula>
    </cfRule>
  </conditionalFormatting>
  <conditionalFormatting sqref="AQ90">
    <cfRule type="expression" dxfId="1877" priority="957">
      <formula>AQ89&gt;=10%</formula>
    </cfRule>
  </conditionalFormatting>
  <conditionalFormatting sqref="AR90">
    <cfRule type="expression" dxfId="1876" priority="956">
      <formula>AQ89&gt;=20%</formula>
    </cfRule>
  </conditionalFormatting>
  <conditionalFormatting sqref="AS90">
    <cfRule type="expression" dxfId="1875" priority="955">
      <formula>AQ89&gt;=30%</formula>
    </cfRule>
  </conditionalFormatting>
  <conditionalFormatting sqref="AT90">
    <cfRule type="expression" dxfId="1874" priority="954">
      <formula>AQ89&gt;=40%</formula>
    </cfRule>
  </conditionalFormatting>
  <conditionalFormatting sqref="AU90">
    <cfRule type="expression" dxfId="1873" priority="953">
      <formula>AQ89&gt;=50%</formula>
    </cfRule>
  </conditionalFormatting>
  <conditionalFormatting sqref="AV90">
    <cfRule type="expression" dxfId="1872" priority="952">
      <formula>AQ89&gt;=60%</formula>
    </cfRule>
  </conditionalFormatting>
  <conditionalFormatting sqref="AW90">
    <cfRule type="expression" dxfId="1871" priority="951">
      <formula>AQ89&gt;=70%</formula>
    </cfRule>
  </conditionalFormatting>
  <conditionalFormatting sqref="AX90">
    <cfRule type="expression" dxfId="1870" priority="950">
      <formula>AQ89&gt;=80%</formula>
    </cfRule>
  </conditionalFormatting>
  <conditionalFormatting sqref="AY90">
    <cfRule type="expression" dxfId="1869" priority="949">
      <formula>AQ89&gt;=90%</formula>
    </cfRule>
  </conditionalFormatting>
  <conditionalFormatting sqref="AZ90">
    <cfRule type="expression" dxfId="1868" priority="948">
      <formula>AQ89&gt;=100%</formula>
    </cfRule>
  </conditionalFormatting>
  <conditionalFormatting sqref="AZ90">
    <cfRule type="expression" dxfId="1867" priority="947">
      <formula>OR(ISBLANK(AB89),AB89="Title",AB89="&gt;",AB89="Enter Title",AB89="&gt; Enter Title")</formula>
    </cfRule>
  </conditionalFormatting>
  <conditionalFormatting sqref="AY90">
    <cfRule type="expression" dxfId="1866" priority="946">
      <formula>OR(ISBLANK(AB89),AB89="Title",AB89="&gt;",AB89="Enter Title",AB89="&gt; Enter Title")</formula>
    </cfRule>
  </conditionalFormatting>
  <conditionalFormatting sqref="AX90">
    <cfRule type="expression" dxfId="1865" priority="945">
      <formula>OR(ISBLANK(AB89),AB89="Title",AB89="&gt;",AB89="Enter Title",AB89="&gt; Enter Title")</formula>
    </cfRule>
  </conditionalFormatting>
  <conditionalFormatting sqref="AW90">
    <cfRule type="expression" dxfId="1864" priority="944">
      <formula>OR(ISBLANK(AB89),AB89="Title",AB89="&gt;",AB89="Enter Title",AB89="&gt; Enter Title")</formula>
    </cfRule>
  </conditionalFormatting>
  <conditionalFormatting sqref="AV90">
    <cfRule type="expression" dxfId="1863" priority="943">
      <formula>OR(ISBLANK(AB89),AB89="Title",AB89="&gt;",AB89="Enter Title",AB89="&gt; Enter Title")</formula>
    </cfRule>
  </conditionalFormatting>
  <conditionalFormatting sqref="AU90">
    <cfRule type="expression" dxfId="1862" priority="942">
      <formula>OR(ISBLANK(AB89),AB89="Title",AB89="&gt;",AB89="Enter Title",AB89="&gt; Enter Title")</formula>
    </cfRule>
  </conditionalFormatting>
  <conditionalFormatting sqref="AT90">
    <cfRule type="expression" dxfId="1861" priority="941">
      <formula>OR(ISBLANK(AB89),AB89="Title",AB89="&gt;",AB89="Enter Title",AB89="&gt; Enter Title")</formula>
    </cfRule>
  </conditionalFormatting>
  <conditionalFormatting sqref="AS90">
    <cfRule type="expression" dxfId="1860" priority="940">
      <formula>OR(ISBLANK(AB89),AB89="Title",AB89="&gt;",AB89="Enter Title",AB89="&gt; Enter Title")</formula>
    </cfRule>
  </conditionalFormatting>
  <conditionalFormatting sqref="AR90">
    <cfRule type="expression" dxfId="1859" priority="939">
      <formula>OR(ISBLANK(AB89),AB89="Title",AB89="&gt;",AB89="Enter Title",AB89="&gt; Enter Title")</formula>
    </cfRule>
  </conditionalFormatting>
  <conditionalFormatting sqref="AQ90">
    <cfRule type="expression" dxfId="1858" priority="938">
      <formula>OR(ISBLANK(AB89),AB89="Title",AB89="&gt;",AB89="Enter Title",AB89="&gt; Enter Title")</formula>
    </cfRule>
  </conditionalFormatting>
  <conditionalFormatting sqref="AQ89">
    <cfRule type="cellIs" dxfId="1857" priority="937" operator="greaterThan">
      <formula>0</formula>
    </cfRule>
  </conditionalFormatting>
  <conditionalFormatting sqref="AQ89:AR89">
    <cfRule type="expression" dxfId="1856" priority="936">
      <formula>OR(ISBLANK(AB89),AB89="Title",AB89="&gt;",AB89="Enter Title",AB89="&gt; Enter Title")</formula>
    </cfRule>
  </conditionalFormatting>
  <conditionalFormatting sqref="AS89:AT89">
    <cfRule type="expression" dxfId="1855" priority="935">
      <formula>OR(ISBLANK(AB89),AB89="Title",AB89="&gt;",AB89="Enter Title",AB89="&gt; Enter Title")</formula>
    </cfRule>
  </conditionalFormatting>
  <conditionalFormatting sqref="AU89">
    <cfRule type="expression" dxfId="1854" priority="934">
      <formula>OR(ISBLANK(AB89),AB89="Title",AB89="&gt;",AB89="Enter Title",AB89="&gt; Enter Title")</formula>
    </cfRule>
  </conditionalFormatting>
  <conditionalFormatting sqref="AV89:AW89">
    <cfRule type="expression" dxfId="1853" priority="933">
      <formula>OR(ISBLANK(AB89),AB89="Title",AB89="&gt;",AB89="Enter Title",AB89="&gt; Enter Title")</formula>
    </cfRule>
  </conditionalFormatting>
  <conditionalFormatting sqref="AQ92">
    <cfRule type="expression" dxfId="1852" priority="931">
      <formula>AQ91&gt;=10%</formula>
    </cfRule>
  </conditionalFormatting>
  <conditionalFormatting sqref="AR92">
    <cfRule type="expression" dxfId="1851" priority="930">
      <formula>AQ91&gt;=20%</formula>
    </cfRule>
  </conditionalFormatting>
  <conditionalFormatting sqref="AS92">
    <cfRule type="expression" dxfId="1850" priority="929">
      <formula>AQ91&gt;=30%</formula>
    </cfRule>
  </conditionalFormatting>
  <conditionalFormatting sqref="AT92">
    <cfRule type="expression" dxfId="1849" priority="928">
      <formula>AQ91&gt;=40%</formula>
    </cfRule>
  </conditionalFormatting>
  <conditionalFormatting sqref="AU92">
    <cfRule type="expression" dxfId="1848" priority="927">
      <formula>AQ91&gt;=50%</formula>
    </cfRule>
  </conditionalFormatting>
  <conditionalFormatting sqref="AV92">
    <cfRule type="expression" dxfId="1847" priority="926">
      <formula>AQ91&gt;=60%</formula>
    </cfRule>
  </conditionalFormatting>
  <conditionalFormatting sqref="AW92">
    <cfRule type="expression" dxfId="1846" priority="925">
      <formula>AQ91&gt;=70%</formula>
    </cfRule>
  </conditionalFormatting>
  <conditionalFormatting sqref="AX92">
    <cfRule type="expression" dxfId="1845" priority="924">
      <formula>AQ91&gt;=80%</formula>
    </cfRule>
  </conditionalFormatting>
  <conditionalFormatting sqref="AY92">
    <cfRule type="expression" dxfId="1844" priority="923">
      <formula>AQ91&gt;=90%</formula>
    </cfRule>
  </conditionalFormatting>
  <conditionalFormatting sqref="AZ92">
    <cfRule type="expression" dxfId="1843" priority="922">
      <formula>AQ91&gt;=100%</formula>
    </cfRule>
  </conditionalFormatting>
  <conditionalFormatting sqref="AZ92">
    <cfRule type="expression" dxfId="1842" priority="921">
      <formula>OR(ISBLANK(AB91),AB91="Title",AB91="&gt;",AB91="Enter Title",AB91="&gt; Enter Title")</formula>
    </cfRule>
  </conditionalFormatting>
  <conditionalFormatting sqref="AY92">
    <cfRule type="expression" dxfId="1841" priority="920">
      <formula>OR(ISBLANK(AB91),AB91="Title",AB91="&gt;",AB91="Enter Title",AB91="&gt; Enter Title")</formula>
    </cfRule>
  </conditionalFormatting>
  <conditionalFormatting sqref="AX92">
    <cfRule type="expression" dxfId="1840" priority="919">
      <formula>OR(ISBLANK(AB91),AB91="Title",AB91="&gt;",AB91="Enter Title",AB91="&gt; Enter Title")</formula>
    </cfRule>
  </conditionalFormatting>
  <conditionalFormatting sqref="AW92">
    <cfRule type="expression" dxfId="1839" priority="918">
      <formula>OR(ISBLANK(AB91),AB91="Title",AB91="&gt;",AB91="Enter Title",AB91="&gt; Enter Title")</formula>
    </cfRule>
  </conditionalFormatting>
  <conditionalFormatting sqref="AV92">
    <cfRule type="expression" dxfId="1838" priority="917">
      <formula>OR(ISBLANK(AB91),AB91="Title",AB91="&gt;",AB91="Enter Title",AB91="&gt; Enter Title")</formula>
    </cfRule>
  </conditionalFormatting>
  <conditionalFormatting sqref="AU92">
    <cfRule type="expression" dxfId="1837" priority="916">
      <formula>OR(ISBLANK(AB91),AB91="Title",AB91="&gt;",AB91="Enter Title",AB91="&gt; Enter Title")</formula>
    </cfRule>
  </conditionalFormatting>
  <conditionalFormatting sqref="AT92">
    <cfRule type="expression" dxfId="1836" priority="915">
      <formula>OR(ISBLANK(AB91),AB91="Title",AB91="&gt;",AB91="Enter Title",AB91="&gt; Enter Title")</formula>
    </cfRule>
  </conditionalFormatting>
  <conditionalFormatting sqref="AS92">
    <cfRule type="expression" dxfId="1835" priority="914">
      <formula>OR(ISBLANK(AB91),AB91="Title",AB91="&gt;",AB91="Enter Title",AB91="&gt; Enter Title")</formula>
    </cfRule>
  </conditionalFormatting>
  <conditionalFormatting sqref="AR92">
    <cfRule type="expression" dxfId="1834" priority="913">
      <formula>OR(ISBLANK(AB91),AB91="Title",AB91="&gt;",AB91="Enter Title",AB91="&gt; Enter Title")</formula>
    </cfRule>
  </conditionalFormatting>
  <conditionalFormatting sqref="AQ92">
    <cfRule type="expression" dxfId="1833" priority="912">
      <formula>OR(ISBLANK(AB91),AB91="Title",AB91="&gt;",AB91="Enter Title",AB91="&gt; Enter Title")</formula>
    </cfRule>
  </conditionalFormatting>
  <conditionalFormatting sqref="AQ91">
    <cfRule type="cellIs" dxfId="1832" priority="911" operator="greaterThan">
      <formula>0</formula>
    </cfRule>
  </conditionalFormatting>
  <conditionalFormatting sqref="AQ91:AR91">
    <cfRule type="expression" dxfId="1831" priority="910">
      <formula>OR(ISBLANK(AB91),AB91="Title",AB91="&gt;",AB91="Enter Title",AB91="&gt; Enter Title")</formula>
    </cfRule>
  </conditionalFormatting>
  <conditionalFormatting sqref="AS91:AT91">
    <cfRule type="expression" dxfId="1830" priority="909">
      <formula>OR(ISBLANK(AB91),AB91="Title",AB91="&gt;",AB91="Enter Title",AB91="&gt; Enter Title")</formula>
    </cfRule>
  </conditionalFormatting>
  <conditionalFormatting sqref="AU91">
    <cfRule type="expression" dxfId="1829" priority="908">
      <formula>OR(ISBLANK(AB91),AB91="Title",AB91="&gt;",AB91="Enter Title",AB91="&gt; Enter Title")</formula>
    </cfRule>
  </conditionalFormatting>
  <conditionalFormatting sqref="AV91:AW91">
    <cfRule type="expression" dxfId="1828" priority="907">
      <formula>OR(ISBLANK(AB91),AB91="Title",AB91="&gt;",AB91="Enter Title",AB91="&gt; Enter Title")</formula>
    </cfRule>
  </conditionalFormatting>
  <conditionalFormatting sqref="AQ94">
    <cfRule type="expression" dxfId="1827" priority="905">
      <formula>AQ93&gt;=10%</formula>
    </cfRule>
  </conditionalFormatting>
  <conditionalFormatting sqref="AR94">
    <cfRule type="expression" dxfId="1826" priority="904">
      <formula>AQ93&gt;=20%</formula>
    </cfRule>
  </conditionalFormatting>
  <conditionalFormatting sqref="AS94">
    <cfRule type="expression" dxfId="1825" priority="903">
      <formula>AQ93&gt;=30%</formula>
    </cfRule>
  </conditionalFormatting>
  <conditionalFormatting sqref="AT94">
    <cfRule type="expression" dxfId="1824" priority="902">
      <formula>AQ93&gt;=40%</formula>
    </cfRule>
  </conditionalFormatting>
  <conditionalFormatting sqref="AU94">
    <cfRule type="expression" dxfId="1823" priority="901">
      <formula>AQ93&gt;=50%</formula>
    </cfRule>
  </conditionalFormatting>
  <conditionalFormatting sqref="AV94">
    <cfRule type="expression" dxfId="1822" priority="900">
      <formula>AQ93&gt;=60%</formula>
    </cfRule>
  </conditionalFormatting>
  <conditionalFormatting sqref="AW94">
    <cfRule type="expression" dxfId="1821" priority="899">
      <formula>AQ93&gt;=70%</formula>
    </cfRule>
  </conditionalFormatting>
  <conditionalFormatting sqref="AX94">
    <cfRule type="expression" dxfId="1820" priority="898">
      <formula>AQ93&gt;=80%</formula>
    </cfRule>
  </conditionalFormatting>
  <conditionalFormatting sqref="AY94">
    <cfRule type="expression" dxfId="1819" priority="897">
      <formula>AQ93&gt;=90%</formula>
    </cfRule>
  </conditionalFormatting>
  <conditionalFormatting sqref="AZ94">
    <cfRule type="expression" dxfId="1818" priority="896">
      <formula>AQ93&gt;=100%</formula>
    </cfRule>
  </conditionalFormatting>
  <conditionalFormatting sqref="AZ94">
    <cfRule type="expression" dxfId="1817" priority="895">
      <formula>OR(ISBLANK(AB93),AB93="Title",AB93="&gt;",AB93="Enter Title",AB93="&gt; Enter Title")</formula>
    </cfRule>
  </conditionalFormatting>
  <conditionalFormatting sqref="AY94">
    <cfRule type="expression" dxfId="1816" priority="894">
      <formula>OR(ISBLANK(AB93),AB93="Title",AB93="&gt;",AB93="Enter Title",AB93="&gt; Enter Title")</formula>
    </cfRule>
  </conditionalFormatting>
  <conditionalFormatting sqref="AX94">
    <cfRule type="expression" dxfId="1815" priority="893">
      <formula>OR(ISBLANK(AB93),AB93="Title",AB93="&gt;",AB93="Enter Title",AB93="&gt; Enter Title")</formula>
    </cfRule>
  </conditionalFormatting>
  <conditionalFormatting sqref="AW94">
    <cfRule type="expression" dxfId="1814" priority="892">
      <formula>OR(ISBLANK(AB93),AB93="Title",AB93="&gt;",AB93="Enter Title",AB93="&gt; Enter Title")</formula>
    </cfRule>
  </conditionalFormatting>
  <conditionalFormatting sqref="AV94">
    <cfRule type="expression" dxfId="1813" priority="891">
      <formula>OR(ISBLANK(AB93),AB93="Title",AB93="&gt;",AB93="Enter Title",AB93="&gt; Enter Title")</formula>
    </cfRule>
  </conditionalFormatting>
  <conditionalFormatting sqref="AU94">
    <cfRule type="expression" dxfId="1812" priority="890">
      <formula>OR(ISBLANK(AB93),AB93="Title",AB93="&gt;",AB93="Enter Title",AB93="&gt; Enter Title")</formula>
    </cfRule>
  </conditionalFormatting>
  <conditionalFormatting sqref="AT94">
    <cfRule type="expression" dxfId="1811" priority="889">
      <formula>OR(ISBLANK(AB93),AB93="Title",AB93="&gt;",AB93="Enter Title",AB93="&gt; Enter Title")</formula>
    </cfRule>
  </conditionalFormatting>
  <conditionalFormatting sqref="AS94">
    <cfRule type="expression" dxfId="1810" priority="888">
      <formula>OR(ISBLANK(AB93),AB93="Title",AB93="&gt;",AB93="Enter Title",AB93="&gt; Enter Title")</formula>
    </cfRule>
  </conditionalFormatting>
  <conditionalFormatting sqref="AR94">
    <cfRule type="expression" dxfId="1809" priority="887">
      <formula>OR(ISBLANK(AB93),AB93="Title",AB93="&gt;",AB93="Enter Title",AB93="&gt; Enter Title")</formula>
    </cfRule>
  </conditionalFormatting>
  <conditionalFormatting sqref="AQ94">
    <cfRule type="expression" dxfId="1808" priority="886">
      <formula>OR(ISBLANK(AB93),AB93="Title",AB93="&gt;",AB93="Enter Title",AB93="&gt; Enter Title")</formula>
    </cfRule>
  </conditionalFormatting>
  <conditionalFormatting sqref="AQ93">
    <cfRule type="cellIs" dxfId="1807" priority="885" operator="greaterThan">
      <formula>0</formula>
    </cfRule>
  </conditionalFormatting>
  <conditionalFormatting sqref="AQ93:AR93">
    <cfRule type="expression" dxfId="1806" priority="884">
      <formula>OR(ISBLANK(AB93),AB93="Title",AB93="&gt;",AB93="Enter Title",AB93="&gt; Enter Title")</formula>
    </cfRule>
  </conditionalFormatting>
  <conditionalFormatting sqref="AS93:AT93">
    <cfRule type="expression" dxfId="1805" priority="883">
      <formula>OR(ISBLANK(AB93),AB93="Title",AB93="&gt;",AB93="Enter Title",AB93="&gt; Enter Title")</formula>
    </cfRule>
  </conditionalFormatting>
  <conditionalFormatting sqref="AU93">
    <cfRule type="expression" dxfId="1804" priority="882">
      <formula>OR(ISBLANK(AB93),AB93="Title",AB93="&gt;",AB93="Enter Title",AB93="&gt; Enter Title")</formula>
    </cfRule>
  </conditionalFormatting>
  <conditionalFormatting sqref="AV93:AW93">
    <cfRule type="expression" dxfId="1803" priority="881">
      <formula>OR(ISBLANK(AB93),AB93="Title",AB93="&gt;",AB93="Enter Title",AB93="&gt; Enter Title")</formula>
    </cfRule>
  </conditionalFormatting>
  <conditionalFormatting sqref="AQ86">
    <cfRule type="expression" dxfId="1802" priority="669">
      <formula>AQ85&gt;=10%</formula>
    </cfRule>
  </conditionalFormatting>
  <conditionalFormatting sqref="AR86">
    <cfRule type="expression" dxfId="1801" priority="668">
      <formula>AQ85&gt;=20%</formula>
    </cfRule>
  </conditionalFormatting>
  <conditionalFormatting sqref="AS86">
    <cfRule type="expression" dxfId="1800" priority="667">
      <formula>AQ85&gt;=30%</formula>
    </cfRule>
  </conditionalFormatting>
  <conditionalFormatting sqref="AT86">
    <cfRule type="expression" dxfId="1799" priority="666">
      <formula>AQ85&gt;=40%</formula>
    </cfRule>
  </conditionalFormatting>
  <conditionalFormatting sqref="AU86">
    <cfRule type="expression" dxfId="1798" priority="665">
      <formula>AQ85&gt;=50%</formula>
    </cfRule>
  </conditionalFormatting>
  <conditionalFormatting sqref="AV86">
    <cfRule type="expression" dxfId="1797" priority="664">
      <formula>AQ85&gt;=60%</formula>
    </cfRule>
  </conditionalFormatting>
  <conditionalFormatting sqref="AW86">
    <cfRule type="expression" dxfId="1796" priority="663">
      <formula>AQ85&gt;=70%</formula>
    </cfRule>
  </conditionalFormatting>
  <conditionalFormatting sqref="AX86">
    <cfRule type="expression" dxfId="1795" priority="662">
      <formula>AQ85&gt;=80%</formula>
    </cfRule>
  </conditionalFormatting>
  <conditionalFormatting sqref="AY86">
    <cfRule type="expression" dxfId="1794" priority="661">
      <formula>AQ85&gt;=90%</formula>
    </cfRule>
  </conditionalFormatting>
  <conditionalFormatting sqref="AZ86">
    <cfRule type="expression" dxfId="1793" priority="660">
      <formula>AQ85&gt;=100%</formula>
    </cfRule>
  </conditionalFormatting>
  <conditionalFormatting sqref="AZ86">
    <cfRule type="expression" dxfId="1792" priority="659">
      <formula>OR(ISBLANK(AB85),AB85="Title",AB85="&gt;",AB85="Enter Title",AB85="&gt; Enter Title")</formula>
    </cfRule>
  </conditionalFormatting>
  <conditionalFormatting sqref="AY86">
    <cfRule type="expression" dxfId="1791" priority="658">
      <formula>OR(ISBLANK(AB85),AB85="Title",AB85="&gt;",AB85="Enter Title",AB85="&gt; Enter Title")</formula>
    </cfRule>
  </conditionalFormatting>
  <conditionalFormatting sqref="AX86">
    <cfRule type="expression" dxfId="1790" priority="657">
      <formula>OR(ISBLANK(AB85),AB85="Title",AB85="&gt;",AB85="Enter Title",AB85="&gt; Enter Title")</formula>
    </cfRule>
  </conditionalFormatting>
  <conditionalFormatting sqref="AW86">
    <cfRule type="expression" dxfId="1789" priority="656">
      <formula>OR(ISBLANK(AB85),AB85="Title",AB85="&gt;",AB85="Enter Title",AB85="&gt; Enter Title")</formula>
    </cfRule>
  </conditionalFormatting>
  <conditionalFormatting sqref="AV86">
    <cfRule type="expression" dxfId="1788" priority="655">
      <formula>OR(ISBLANK(AB85),AB85="Title",AB85="&gt;",AB85="Enter Title",AB85="&gt; Enter Title")</formula>
    </cfRule>
  </conditionalFormatting>
  <conditionalFormatting sqref="AU86">
    <cfRule type="expression" dxfId="1787" priority="654">
      <formula>OR(ISBLANK(AB85),AB85="Title",AB85="&gt;",AB85="Enter Title",AB85="&gt; Enter Title")</formula>
    </cfRule>
  </conditionalFormatting>
  <conditionalFormatting sqref="AT86">
    <cfRule type="expression" dxfId="1786" priority="653">
      <formula>OR(ISBLANK(AB85),AB85="Title",AB85="&gt;",AB85="Enter Title",AB85="&gt; Enter Title")</formula>
    </cfRule>
  </conditionalFormatting>
  <conditionalFormatting sqref="AS86">
    <cfRule type="expression" dxfId="1785" priority="652">
      <formula>OR(ISBLANK(AB85),AB85="Title",AB85="&gt;",AB85="Enter Title",AB85="&gt; Enter Title")</formula>
    </cfRule>
  </conditionalFormatting>
  <conditionalFormatting sqref="AR86">
    <cfRule type="expression" dxfId="1784" priority="651">
      <formula>OR(ISBLANK(AB85),AB85="Title",AB85="&gt;",AB85="Enter Title",AB85="&gt; Enter Title")</formula>
    </cfRule>
  </conditionalFormatting>
  <conditionalFormatting sqref="AQ86">
    <cfRule type="expression" dxfId="1783" priority="650">
      <formula>OR(ISBLANK(AB85),AB85="Title",AB85="&gt;",AB85="Enter Title",AB85="&gt; Enter Title")</formula>
    </cfRule>
  </conditionalFormatting>
  <conditionalFormatting sqref="AQ85">
    <cfRule type="cellIs" dxfId="1782" priority="649" operator="greaterThan">
      <formula>0</formula>
    </cfRule>
  </conditionalFormatting>
  <conditionalFormatting sqref="AQ85:AR85">
    <cfRule type="expression" dxfId="1781" priority="648">
      <formula>OR(ISBLANK(AB85),AB85="Title",AB85="&gt;",AB85="Enter Title",AB85="&gt; Enter Title")</formula>
    </cfRule>
  </conditionalFormatting>
  <conditionalFormatting sqref="AS85:AT85">
    <cfRule type="expression" dxfId="1780" priority="647">
      <formula>OR(ISBLANK(AB85),AB85="Title",AB85="&gt;",AB85="Enter Title",AB85="&gt; Enter Title")</formula>
    </cfRule>
  </conditionalFormatting>
  <conditionalFormatting sqref="AU85">
    <cfRule type="expression" dxfId="1779" priority="646">
      <formula>OR(ISBLANK(AB85),AB85="Title",AB85="&gt;",AB85="Enter Title",AB85="&gt; Enter Title")</formula>
    </cfRule>
  </conditionalFormatting>
  <conditionalFormatting sqref="AV85:AW85">
    <cfRule type="expression" dxfId="1778" priority="645">
      <formula>OR(ISBLANK(AB85),AB85="Title",AB85="&gt;",AB85="Enter Title",AB85="&gt; Enter Title")</formula>
    </cfRule>
  </conditionalFormatting>
  <conditionalFormatting sqref="G55:M75">
    <cfRule type="expression" dxfId="1777" priority="583">
      <formula>F55="^"</formula>
    </cfRule>
    <cfRule type="expression" dxfId="1776" priority="584">
      <formula>N55=$N$51</formula>
    </cfRule>
  </conditionalFormatting>
  <conditionalFormatting sqref="Q55:W75">
    <cfRule type="expression" dxfId="1775" priority="581">
      <formula>P55&gt;=1</formula>
    </cfRule>
    <cfRule type="expression" dxfId="1774" priority="582">
      <formula>X55=$X$51</formula>
    </cfRule>
  </conditionalFormatting>
  <conditionalFormatting sqref="AA55:AG75">
    <cfRule type="expression" dxfId="1773" priority="579">
      <formula>Z55&gt;=1</formula>
    </cfRule>
    <cfRule type="expression" dxfId="1772" priority="580">
      <formula>AH55=$AH$51</formula>
    </cfRule>
  </conditionalFormatting>
  <conditionalFormatting sqref="AK55:AQ75">
    <cfRule type="expression" dxfId="1771" priority="577">
      <formula>AJ55&gt;=1</formula>
    </cfRule>
    <cfRule type="expression" dxfId="1770" priority="578">
      <formula>AR55=$AR$51</formula>
    </cfRule>
  </conditionalFormatting>
  <conditionalFormatting sqref="AU55:BA75">
    <cfRule type="expression" dxfId="1769" priority="575">
      <formula>AT55&gt;=1</formula>
    </cfRule>
    <cfRule type="expression" dxfId="1768" priority="576">
      <formula>BB55=$BB$51</formula>
    </cfRule>
  </conditionalFormatting>
  <conditionalFormatting sqref="BE55:BK75">
    <cfRule type="expression" dxfId="1767" priority="573">
      <formula>BD55&gt;=1</formula>
    </cfRule>
    <cfRule type="expression" dxfId="1766" priority="574">
      <formula>BL55=$BL$51</formula>
    </cfRule>
  </conditionalFormatting>
  <conditionalFormatting sqref="BO55:BU55 BO75:BU75 BO56:BQ74 BR59:BU74">
    <cfRule type="expression" dxfId="1765" priority="571">
      <formula>BN55&gt;=1</formula>
    </cfRule>
    <cfRule type="expression" dxfId="1764" priority="572">
      <formula>BV55=$BV$51</formula>
    </cfRule>
  </conditionalFormatting>
  <conditionalFormatting sqref="AQ33">
    <cfRule type="expression" dxfId="1763" priority="509">
      <formula>AQ32&gt;=10%</formula>
    </cfRule>
  </conditionalFormatting>
  <conditionalFormatting sqref="AR33">
    <cfRule type="expression" dxfId="1762" priority="508">
      <formula>AQ32&gt;=20%</formula>
    </cfRule>
  </conditionalFormatting>
  <conditionalFormatting sqref="AS33">
    <cfRule type="expression" dxfId="1761" priority="507">
      <formula>AQ32&gt;=30%</formula>
    </cfRule>
  </conditionalFormatting>
  <conditionalFormatting sqref="AT33">
    <cfRule type="expression" dxfId="1760" priority="506">
      <formula>AQ32&gt;=40%</formula>
    </cfRule>
  </conditionalFormatting>
  <conditionalFormatting sqref="AU33">
    <cfRule type="expression" dxfId="1759" priority="505">
      <formula>AQ32&gt;=50%</formula>
    </cfRule>
  </conditionalFormatting>
  <conditionalFormatting sqref="AV33">
    <cfRule type="expression" dxfId="1758" priority="504">
      <formula>AQ32&gt;=60%</formula>
    </cfRule>
  </conditionalFormatting>
  <conditionalFormatting sqref="AW33">
    <cfRule type="expression" dxfId="1757" priority="503">
      <formula>AQ32&gt;=70%</formula>
    </cfRule>
  </conditionalFormatting>
  <conditionalFormatting sqref="AX33">
    <cfRule type="expression" dxfId="1756" priority="502">
      <formula>AQ32&gt;=80%</formula>
    </cfRule>
  </conditionalFormatting>
  <conditionalFormatting sqref="AY33">
    <cfRule type="expression" dxfId="1755" priority="501">
      <formula>AQ32&gt;=90%</formula>
    </cfRule>
  </conditionalFormatting>
  <conditionalFormatting sqref="AZ33">
    <cfRule type="expression" dxfId="1754" priority="500">
      <formula>AQ32&gt;=100%</formula>
    </cfRule>
  </conditionalFormatting>
  <conditionalFormatting sqref="AZ33">
    <cfRule type="expression" dxfId="1753" priority="499">
      <formula>OR(ISBLANK(AB32),AB32="Title",AB32="&gt;",AB32="Enter Title",AB32="&gt; Enter Title")</formula>
    </cfRule>
  </conditionalFormatting>
  <conditionalFormatting sqref="AY33">
    <cfRule type="expression" dxfId="1752" priority="498">
      <formula>OR(ISBLANK(AB32),AB32="Title",AB32="&gt;",AB32="Enter Title",AB32="&gt; Enter Title")</formula>
    </cfRule>
  </conditionalFormatting>
  <conditionalFormatting sqref="AX33">
    <cfRule type="expression" dxfId="1751" priority="497">
      <formula>OR(ISBLANK(AB32),AB32="Title",AB32="&gt;",AB32="Enter Title",AB32="&gt; Enter Title")</formula>
    </cfRule>
  </conditionalFormatting>
  <conditionalFormatting sqref="AW33">
    <cfRule type="expression" dxfId="1750" priority="496">
      <formula>OR(ISBLANK(AB32),AB32="Title",AB32="&gt;",AB32="Enter Title",AB32="&gt; Enter Title")</formula>
    </cfRule>
  </conditionalFormatting>
  <conditionalFormatting sqref="AV33">
    <cfRule type="expression" dxfId="1749" priority="495">
      <formula>OR(ISBLANK(AB32),AB32="Title",AB32="&gt;",AB32="Enter Title",AB32="&gt; Enter Title")</formula>
    </cfRule>
  </conditionalFormatting>
  <conditionalFormatting sqref="AU33">
    <cfRule type="expression" dxfId="1748" priority="494">
      <formula>OR(ISBLANK(AB32),AB32="Title",AB32="&gt;",AB32="Enter Title",AB32="&gt; Enter Title")</formula>
    </cfRule>
  </conditionalFormatting>
  <conditionalFormatting sqref="AT33">
    <cfRule type="expression" dxfId="1747" priority="493">
      <formula>OR(ISBLANK(AB32),AB32="Title",AB32="&gt;",AB32="Enter Title",AB32="&gt; Enter Title")</formula>
    </cfRule>
  </conditionalFormatting>
  <conditionalFormatting sqref="AS33">
    <cfRule type="expression" dxfId="1746" priority="492">
      <formula>OR(ISBLANK(AB32),AB32="Title",AB32="&gt;",AB32="Enter Title",AB32="&gt; Enter Title")</formula>
    </cfRule>
  </conditionalFormatting>
  <conditionalFormatting sqref="AR33">
    <cfRule type="expression" dxfId="1745" priority="491">
      <formula>OR(ISBLANK(AB32),AB32="Title",AB32="&gt;",AB32="Enter Title",AB32="&gt; Enter Title")</formula>
    </cfRule>
  </conditionalFormatting>
  <conditionalFormatting sqref="AQ33">
    <cfRule type="expression" dxfId="1744" priority="490">
      <formula>OR(ISBLANK(AB32),AB32="Title",AB32="&gt;",AB32="Enter Title",AB32="&gt; Enter Title")</formula>
    </cfRule>
  </conditionalFormatting>
  <conditionalFormatting sqref="AQ32">
    <cfRule type="cellIs" dxfId="1743" priority="489" operator="greaterThan">
      <formula>0</formula>
    </cfRule>
  </conditionalFormatting>
  <conditionalFormatting sqref="AQ32:AR32">
    <cfRule type="expression" dxfId="1742" priority="488">
      <formula>OR(ISBLANK(AB32),AB32="Title",AB32="&gt;",AB32="Enter Title",AB32="&gt; Enter Title")</formula>
    </cfRule>
  </conditionalFormatting>
  <conditionalFormatting sqref="AS32:AT32">
    <cfRule type="expression" dxfId="1741" priority="487">
      <formula>OR(ISBLANK(AB32),AB32="Title",AB32="&gt;",AB32="Enter Title",AB32="&gt; Enter Title")</formula>
    </cfRule>
  </conditionalFormatting>
  <conditionalFormatting sqref="AU32">
    <cfRule type="expression" dxfId="1740" priority="486">
      <formula>OR(ISBLANK(AB32),AB32="Title",AB32="&gt;",AB32="Enter Title",AB32="&gt; Enter Title")</formula>
    </cfRule>
  </conditionalFormatting>
  <conditionalFormatting sqref="AV32:AW32">
    <cfRule type="expression" dxfId="1739" priority="485">
      <formula>OR(ISBLANK(AB32),AB32="Title",AB32="&gt;",AB32="Enter Title",AB32="&gt; Enter Title")</formula>
    </cfRule>
  </conditionalFormatting>
  <conditionalFormatting sqref="AQ31">
    <cfRule type="expression" dxfId="1738" priority="483">
      <formula>AQ30&gt;=10%</formula>
    </cfRule>
  </conditionalFormatting>
  <conditionalFormatting sqref="AR31">
    <cfRule type="expression" dxfId="1737" priority="482">
      <formula>AQ30&gt;=20%</formula>
    </cfRule>
  </conditionalFormatting>
  <conditionalFormatting sqref="AS31">
    <cfRule type="expression" dxfId="1736" priority="481">
      <formula>AQ30&gt;=30%</formula>
    </cfRule>
  </conditionalFormatting>
  <conditionalFormatting sqref="AT31">
    <cfRule type="expression" dxfId="1735" priority="480">
      <formula>AQ30&gt;=40%</formula>
    </cfRule>
  </conditionalFormatting>
  <conditionalFormatting sqref="AU31">
    <cfRule type="expression" dxfId="1734" priority="479">
      <formula>AQ30&gt;=50%</formula>
    </cfRule>
  </conditionalFormatting>
  <conditionalFormatting sqref="AV31">
    <cfRule type="expression" dxfId="1733" priority="478">
      <formula>AQ30&gt;=60%</formula>
    </cfRule>
  </conditionalFormatting>
  <conditionalFormatting sqref="AW31">
    <cfRule type="expression" dxfId="1732" priority="477">
      <formula>AQ30&gt;=70%</formula>
    </cfRule>
  </conditionalFormatting>
  <conditionalFormatting sqref="AX31">
    <cfRule type="expression" dxfId="1731" priority="476">
      <formula>AQ30&gt;=80%</formula>
    </cfRule>
  </conditionalFormatting>
  <conditionalFormatting sqref="AY31">
    <cfRule type="expression" dxfId="1730" priority="475">
      <formula>AQ30&gt;=90%</formula>
    </cfRule>
  </conditionalFormatting>
  <conditionalFormatting sqref="AZ31">
    <cfRule type="expression" dxfId="1729" priority="474">
      <formula>AQ30&gt;=100%</formula>
    </cfRule>
  </conditionalFormatting>
  <conditionalFormatting sqref="AZ31">
    <cfRule type="expression" dxfId="1728" priority="473">
      <formula>OR(ISBLANK(AB30),AB30="Title",AB30="&gt;",AB30="Enter Title",AB30="&gt; Enter Title")</formula>
    </cfRule>
  </conditionalFormatting>
  <conditionalFormatting sqref="AY31">
    <cfRule type="expression" dxfId="1727" priority="472">
      <formula>OR(ISBLANK(AB30),AB30="Title",AB30="&gt;",AB30="Enter Title",AB30="&gt; Enter Title")</formula>
    </cfRule>
  </conditionalFormatting>
  <conditionalFormatting sqref="AX31">
    <cfRule type="expression" dxfId="1726" priority="471">
      <formula>OR(ISBLANK(AB30),AB30="Title",AB30="&gt;",AB30="Enter Title",AB30="&gt; Enter Title")</formula>
    </cfRule>
  </conditionalFormatting>
  <conditionalFormatting sqref="AW31">
    <cfRule type="expression" dxfId="1725" priority="470">
      <formula>OR(ISBLANK(AB30),AB30="Title",AB30="&gt;",AB30="Enter Title",AB30="&gt; Enter Title")</formula>
    </cfRule>
  </conditionalFormatting>
  <conditionalFormatting sqref="AV31">
    <cfRule type="expression" dxfId="1724" priority="469">
      <formula>OR(ISBLANK(AB30),AB30="Title",AB30="&gt;",AB30="Enter Title",AB30="&gt; Enter Title")</formula>
    </cfRule>
  </conditionalFormatting>
  <conditionalFormatting sqref="AU31">
    <cfRule type="expression" dxfId="1723" priority="468">
      <formula>OR(ISBLANK(AB30),AB30="Title",AB30="&gt;",AB30="Enter Title",AB30="&gt; Enter Title")</formula>
    </cfRule>
  </conditionalFormatting>
  <conditionalFormatting sqref="AT31">
    <cfRule type="expression" dxfId="1722" priority="467">
      <formula>OR(ISBLANK(AB30),AB30="Title",AB30="&gt;",AB30="Enter Title",AB30="&gt; Enter Title")</formula>
    </cfRule>
  </conditionalFormatting>
  <conditionalFormatting sqref="AS31">
    <cfRule type="expression" dxfId="1721" priority="466">
      <formula>OR(ISBLANK(AB30),AB30="Title",AB30="&gt;",AB30="Enter Title",AB30="&gt; Enter Title")</formula>
    </cfRule>
  </conditionalFormatting>
  <conditionalFormatting sqref="AR31">
    <cfRule type="expression" dxfId="1720" priority="465">
      <formula>OR(ISBLANK(AB30),AB30="Title",AB30="&gt;",AB30="Enter Title",AB30="&gt; Enter Title")</formula>
    </cfRule>
  </conditionalFormatting>
  <conditionalFormatting sqref="AQ31">
    <cfRule type="expression" dxfId="1719" priority="464">
      <formula>OR(ISBLANK(AB30),AB30="Title",AB30="&gt;",AB30="Enter Title",AB30="&gt; Enter Title")</formula>
    </cfRule>
  </conditionalFormatting>
  <conditionalFormatting sqref="AQ30">
    <cfRule type="cellIs" dxfId="1718" priority="463" operator="greaterThan">
      <formula>0</formula>
    </cfRule>
  </conditionalFormatting>
  <conditionalFormatting sqref="AQ30:AR30">
    <cfRule type="expression" dxfId="1717" priority="462">
      <formula>OR(ISBLANK(AB30),AB30="Title",AB30="&gt;",AB30="Enter Title",AB30="&gt; Enter Title")</formula>
    </cfRule>
  </conditionalFormatting>
  <conditionalFormatting sqref="AS30:AT30">
    <cfRule type="expression" dxfId="1716" priority="461">
      <formula>OR(ISBLANK(AB30),AB30="Title",AB30="&gt;",AB30="Enter Title",AB30="&gt; Enter Title")</formula>
    </cfRule>
  </conditionalFormatting>
  <conditionalFormatting sqref="AU30">
    <cfRule type="expression" dxfId="1715" priority="460">
      <formula>OR(ISBLANK(AB30),AB30="Title",AB30="&gt;",AB30="Enter Title",AB30="&gt; Enter Title")</formula>
    </cfRule>
  </conditionalFormatting>
  <conditionalFormatting sqref="AV30:AW30">
    <cfRule type="expression" dxfId="1714" priority="459">
      <formula>OR(ISBLANK(AB30),AB30="Title",AB30="&gt;",AB30="Enter Title",AB30="&gt; Enter Title")</formula>
    </cfRule>
  </conditionalFormatting>
  <conditionalFormatting sqref="AQ29">
    <cfRule type="expression" dxfId="1713" priority="457">
      <formula>AQ28&gt;=10%</formula>
    </cfRule>
  </conditionalFormatting>
  <conditionalFormatting sqref="AR29">
    <cfRule type="expression" dxfId="1712" priority="456">
      <formula>AQ28&gt;=20%</formula>
    </cfRule>
  </conditionalFormatting>
  <conditionalFormatting sqref="AS29">
    <cfRule type="expression" dxfId="1711" priority="455">
      <formula>AQ28&gt;=30%</formula>
    </cfRule>
  </conditionalFormatting>
  <conditionalFormatting sqref="AT29">
    <cfRule type="expression" dxfId="1710" priority="454">
      <formula>AQ28&gt;=40%</formula>
    </cfRule>
  </conditionalFormatting>
  <conditionalFormatting sqref="AU29">
    <cfRule type="expression" dxfId="1709" priority="453">
      <formula>AQ28&gt;=50%</formula>
    </cfRule>
  </conditionalFormatting>
  <conditionalFormatting sqref="AV29">
    <cfRule type="expression" dxfId="1708" priority="452">
      <formula>AQ28&gt;=60%</formula>
    </cfRule>
  </conditionalFormatting>
  <conditionalFormatting sqref="AW29">
    <cfRule type="expression" dxfId="1707" priority="451">
      <formula>AQ28&gt;=70%</formula>
    </cfRule>
  </conditionalFormatting>
  <conditionalFormatting sqref="AX29">
    <cfRule type="expression" dxfId="1706" priority="450">
      <formula>AQ28&gt;=80%</formula>
    </cfRule>
  </conditionalFormatting>
  <conditionalFormatting sqref="AY29">
    <cfRule type="expression" dxfId="1705" priority="449">
      <formula>AQ28&gt;=90%</formula>
    </cfRule>
  </conditionalFormatting>
  <conditionalFormatting sqref="AZ29">
    <cfRule type="expression" dxfId="1704" priority="448">
      <formula>AQ28&gt;=100%</formula>
    </cfRule>
  </conditionalFormatting>
  <conditionalFormatting sqref="AZ29">
    <cfRule type="expression" dxfId="1703" priority="447">
      <formula>OR(ISBLANK(AB28),AB28="Title",AB28="&gt;",AB28="Enter Title",AB28="&gt; Enter Title")</formula>
    </cfRule>
  </conditionalFormatting>
  <conditionalFormatting sqref="AY29">
    <cfRule type="expression" dxfId="1702" priority="446">
      <formula>OR(ISBLANK(AB28),AB28="Title",AB28="&gt;",AB28="Enter Title",AB28="&gt; Enter Title")</formula>
    </cfRule>
  </conditionalFormatting>
  <conditionalFormatting sqref="AX29">
    <cfRule type="expression" dxfId="1701" priority="445">
      <formula>OR(ISBLANK(AB28),AB28="Title",AB28="&gt;",AB28="Enter Title",AB28="&gt; Enter Title")</formula>
    </cfRule>
  </conditionalFormatting>
  <conditionalFormatting sqref="AW29">
    <cfRule type="expression" dxfId="1700" priority="444">
      <formula>OR(ISBLANK(AB28),AB28="Title",AB28="&gt;",AB28="Enter Title",AB28="&gt; Enter Title")</formula>
    </cfRule>
  </conditionalFormatting>
  <conditionalFormatting sqref="AV29">
    <cfRule type="expression" dxfId="1699" priority="443">
      <formula>OR(ISBLANK(AB28),AB28="Title",AB28="&gt;",AB28="Enter Title",AB28="&gt; Enter Title")</formula>
    </cfRule>
  </conditionalFormatting>
  <conditionalFormatting sqref="AU29">
    <cfRule type="expression" dxfId="1698" priority="442">
      <formula>OR(ISBLANK(AB28),AB28="Title",AB28="&gt;",AB28="Enter Title",AB28="&gt; Enter Title")</formula>
    </cfRule>
  </conditionalFormatting>
  <conditionalFormatting sqref="AT29">
    <cfRule type="expression" dxfId="1697" priority="441">
      <formula>OR(ISBLANK(AB28),AB28="Title",AB28="&gt;",AB28="Enter Title",AB28="&gt; Enter Title")</formula>
    </cfRule>
  </conditionalFormatting>
  <conditionalFormatting sqref="AS29">
    <cfRule type="expression" dxfId="1696" priority="440">
      <formula>OR(ISBLANK(AB28),AB28="Title",AB28="&gt;",AB28="Enter Title",AB28="&gt; Enter Title")</formula>
    </cfRule>
  </conditionalFormatting>
  <conditionalFormatting sqref="AR29">
    <cfRule type="expression" dxfId="1695" priority="439">
      <formula>OR(ISBLANK(AB28),AB28="Title",AB28="&gt;",AB28="Enter Title",AB28="&gt; Enter Title")</formula>
    </cfRule>
  </conditionalFormatting>
  <conditionalFormatting sqref="AQ29">
    <cfRule type="expression" dxfId="1694" priority="438">
      <formula>OR(ISBLANK(AB28),AB28="Title",AB28="&gt;",AB28="Enter Title",AB28="&gt; Enter Title")</formula>
    </cfRule>
  </conditionalFormatting>
  <conditionalFormatting sqref="AQ28">
    <cfRule type="cellIs" dxfId="1693" priority="437" operator="greaterThan">
      <formula>0</formula>
    </cfRule>
  </conditionalFormatting>
  <conditionalFormatting sqref="AQ28:AR28">
    <cfRule type="expression" dxfId="1692" priority="436">
      <formula>OR(ISBLANK(AB28),AB28="Title",AB28="&gt;",AB28="Enter Title",AB28="&gt; Enter Title")</formula>
    </cfRule>
  </conditionalFormatting>
  <conditionalFormatting sqref="AS28:AT28">
    <cfRule type="expression" dxfId="1691" priority="435">
      <formula>OR(ISBLANK(AB28),AB28="Title",AB28="&gt;",AB28="Enter Title",AB28="&gt; Enter Title")</formula>
    </cfRule>
  </conditionalFormatting>
  <conditionalFormatting sqref="AU28">
    <cfRule type="expression" dxfId="1690" priority="434">
      <formula>OR(ISBLANK(AB28),AB28="Title",AB28="&gt;",AB28="Enter Title",AB28="&gt; Enter Title")</formula>
    </cfRule>
  </conditionalFormatting>
  <conditionalFormatting sqref="AV28:AW28">
    <cfRule type="expression" dxfId="1689" priority="433">
      <formula>OR(ISBLANK(AB28),AB28="Title",AB28="&gt;",AB28="Enter Title",AB28="&gt; Enter Title")</formula>
    </cfRule>
  </conditionalFormatting>
  <conditionalFormatting sqref="AX28:AZ28">
    <cfRule type="expression" dxfId="1688" priority="432">
      <formula>OR(ISBLANK(AB28),AB28="Title",AB28="&gt;",AB28="Enter Title",AB28="&gt; Enter Title")</formula>
    </cfRule>
  </conditionalFormatting>
  <conditionalFormatting sqref="AB85:AJ85 AB34:AJ34 AB95:AJ95 AB93:AJ93 AB91:AJ91 AB89:AJ89 AB32:AM32 AB30:AM30 AB28:AM28">
    <cfRule type="expression" dxfId="1687" priority="431">
      <formula>AS28=0</formula>
    </cfRule>
  </conditionalFormatting>
  <conditionalFormatting sqref="AN28:AP28">
    <cfRule type="expression" dxfId="1686" priority="430">
      <formula>AS28=0</formula>
    </cfRule>
  </conditionalFormatting>
  <conditionalFormatting sqref="AN29:AP29">
    <cfRule type="expression" dxfId="1685" priority="429">
      <formula>AS28=0</formula>
    </cfRule>
  </conditionalFormatting>
  <conditionalFormatting sqref="AM29">
    <cfRule type="expression" dxfId="1684" priority="428">
      <formula>AS28=0</formula>
    </cfRule>
  </conditionalFormatting>
  <conditionalFormatting sqref="AJ29:AL29">
    <cfRule type="expression" dxfId="1683" priority="427">
      <formula>AS28=0</formula>
    </cfRule>
  </conditionalFormatting>
  <conditionalFormatting sqref="AB29:AI29">
    <cfRule type="expression" dxfId="1682" priority="426">
      <formula>AS28=0</formula>
    </cfRule>
  </conditionalFormatting>
  <conditionalFormatting sqref="AB85:AG85 AB34:AG34 AB95:AG95 AB93:AG93 AB91:AG91 AB89:AG89 AB28:AJ28 AB32:AJ32 AB30:AJ30">
    <cfRule type="expression" dxfId="1681" priority="425">
      <formula>AND(AV28&gt;0,AS28=AV28)</formula>
    </cfRule>
  </conditionalFormatting>
  <conditionalFormatting sqref="AN28:AP28">
    <cfRule type="expression" dxfId="1680" priority="424">
      <formula>AND(AV28&gt;0,AS28=AV28)</formula>
    </cfRule>
  </conditionalFormatting>
  <conditionalFormatting sqref="AN29:AP29">
    <cfRule type="expression" dxfId="1679" priority="423">
      <formula>AND(AV28&gt;0,AS28=AV28)</formula>
    </cfRule>
  </conditionalFormatting>
  <conditionalFormatting sqref="AM29">
    <cfRule type="expression" dxfId="1678" priority="422">
      <formula>AND(AV28&gt;0,AS28=AV28)</formula>
    </cfRule>
  </conditionalFormatting>
  <conditionalFormatting sqref="AJ29:AL29">
    <cfRule type="expression" dxfId="1677" priority="421">
      <formula>AND(AV28&gt;0,AS28=AV28)</formula>
    </cfRule>
  </conditionalFormatting>
  <conditionalFormatting sqref="AB86:AG86 AB35:AG35 AB33:AI33 AB31:AI31 AB29:AI29 AB96:AG96 AB94:AG94 AB92:AG92 AB90:AG90">
    <cfRule type="expression" dxfId="1676" priority="420">
      <formula>AND(AV28&gt;0,AS28=AV28)</formula>
    </cfRule>
  </conditionalFormatting>
  <conditionalFormatting sqref="AN30:AP30 AN32:AP32 AN85:AP85">
    <cfRule type="expression" dxfId="1675" priority="334">
      <formula>AS30=0</formula>
    </cfRule>
  </conditionalFormatting>
  <conditionalFormatting sqref="AN31:AP31 AN33:AP33 AN86:AP86">
    <cfRule type="expression" dxfId="1674" priority="333">
      <formula>AS30=0</formula>
    </cfRule>
  </conditionalFormatting>
  <conditionalFormatting sqref="AM31 AM33 AM86">
    <cfRule type="expression" dxfId="1673" priority="332">
      <formula>AS30=0</formula>
    </cfRule>
  </conditionalFormatting>
  <conditionalFormatting sqref="AJ31:AL31 AJ33:AL33 AJ86:AL86">
    <cfRule type="expression" dxfId="1672" priority="331">
      <formula>AS30=0</formula>
    </cfRule>
  </conditionalFormatting>
  <conditionalFormatting sqref="AB31:AI31 AB33:AI33 AB86:AI86">
    <cfRule type="expression" dxfId="1671" priority="330">
      <formula>AS30=0</formula>
    </cfRule>
  </conditionalFormatting>
  <conditionalFormatting sqref="AN30:AP30 AN32:AP32 AN85:AP85">
    <cfRule type="expression" dxfId="1670" priority="328">
      <formula>AND(AV30&gt;0,AS30=AV30)</formula>
    </cfRule>
  </conditionalFormatting>
  <conditionalFormatting sqref="AN31:AP31 AN33:AP33 AN86:AP86">
    <cfRule type="expression" dxfId="1669" priority="327">
      <formula>AND(AV30&gt;0,AS30=AV30)</formula>
    </cfRule>
  </conditionalFormatting>
  <conditionalFormatting sqref="AM31 AM33 AM86">
    <cfRule type="expression" dxfId="1668" priority="326">
      <formula>AND(AV30&gt;0,AS30=AV30)</formula>
    </cfRule>
  </conditionalFormatting>
  <conditionalFormatting sqref="AJ31:AL31 AJ33:AL33 AJ86:AL86">
    <cfRule type="expression" dxfId="1667" priority="325">
      <formula>AND(AV30&gt;0,AS30=AV30)</formula>
    </cfRule>
  </conditionalFormatting>
  <conditionalFormatting sqref="AN34:AP34 AN89:AP89 AN91:AP91 AN93:AP93 AN95:AP95">
    <cfRule type="expression" dxfId="1666" priority="322">
      <formula>AS34=0</formula>
    </cfRule>
  </conditionalFormatting>
  <conditionalFormatting sqref="AN35:AP35 AN90:AP90 AN92:AP92 AN94:AP94 AN96:AP96">
    <cfRule type="expression" dxfId="1665" priority="321">
      <formula>AS34=0</formula>
    </cfRule>
  </conditionalFormatting>
  <conditionalFormatting sqref="AM35 AM90 AM92 AM94 AM96">
    <cfRule type="expression" dxfId="1664" priority="320">
      <formula>AS34=0</formula>
    </cfRule>
  </conditionalFormatting>
  <conditionalFormatting sqref="AJ35:AL35 AJ90:AL90 AJ92:AL92 AJ94:AL94 AJ96:AL96">
    <cfRule type="expression" dxfId="1663" priority="319">
      <formula>AS34=0</formula>
    </cfRule>
  </conditionalFormatting>
  <conditionalFormatting sqref="AB35:AI35 AB90:AI90 AB92:AI92 AB94:AI94 AB96:AI96">
    <cfRule type="expression" dxfId="1662" priority="318">
      <formula>AS34=0</formula>
    </cfRule>
  </conditionalFormatting>
  <conditionalFormatting sqref="AN34:AP34 AN89:AP89 AN91:AP91 AN93:AP93 AN95:AP95">
    <cfRule type="expression" dxfId="1661" priority="316">
      <formula>AND(AV34&gt;0,AS34=AV34)</formula>
    </cfRule>
  </conditionalFormatting>
  <conditionalFormatting sqref="AN35:AP35 AN90:AP90 AN92:AP92 AN94:AP94 AN96:AP96">
    <cfRule type="expression" dxfId="1660" priority="315">
      <formula>AND(AV34&gt;0,AS34=AV34)</formula>
    </cfRule>
  </conditionalFormatting>
  <conditionalFormatting sqref="AM35 AM90 AM92 AM94 AM96">
    <cfRule type="expression" dxfId="1659" priority="314">
      <formula>AND(AV34&gt;0,AS34=AV34)</formula>
    </cfRule>
  </conditionalFormatting>
  <conditionalFormatting sqref="AJ35:AL35 AJ90:AL90 AJ92:AL92 AJ94:AL94 AJ96:AL96">
    <cfRule type="expression" dxfId="1658" priority="313">
      <formula>AND(AV34&gt;0,AS34=AV34)</formula>
    </cfRule>
  </conditionalFormatting>
  <conditionalFormatting sqref="AI109:AW109">
    <cfRule type="expression" dxfId="1657" priority="311">
      <formula>$AS$109=0</formula>
    </cfRule>
  </conditionalFormatting>
  <conditionalFormatting sqref="AK85:AM85">
    <cfRule type="expression" dxfId="1656" priority="20130">
      <formula>BB34=0</formula>
    </cfRule>
  </conditionalFormatting>
  <conditionalFormatting sqref="AK85:AM85">
    <cfRule type="expression" dxfId="1655" priority="20131">
      <formula>AND(BE34&gt;0,BB34=BE34)</formula>
    </cfRule>
  </conditionalFormatting>
  <conditionalFormatting sqref="AK95:AL95 AK93:AL93 AK91:AL91 AK89:AL89 AK87:AL87 AK97:AL97">
    <cfRule type="expression" dxfId="1654" priority="20136">
      <formula>BB84=0</formula>
    </cfRule>
  </conditionalFormatting>
  <conditionalFormatting sqref="AH95:AI95 AH93:AI93 AH89:AI89 AH91:AI91 AH87:AI87 AH97:AI97">
    <cfRule type="expression" dxfId="1653" priority="20140">
      <formula>AND(BB84&gt;0,AY87=BB84)</formula>
    </cfRule>
  </conditionalFormatting>
  <conditionalFormatting sqref="AH96:AI96 AH94:AI94 AH90:AI90 AH92:AI92">
    <cfRule type="expression" dxfId="1652" priority="20141">
      <formula>AND(BB86&gt;0,AY89=BB86)</formula>
    </cfRule>
  </conditionalFormatting>
  <conditionalFormatting sqref="AQ88">
    <cfRule type="expression" dxfId="1651" priority="283">
      <formula>AQ87&gt;=10%</formula>
    </cfRule>
  </conditionalFormatting>
  <conditionalFormatting sqref="AR88">
    <cfRule type="expression" dxfId="1650" priority="282">
      <formula>AQ87&gt;=20%</formula>
    </cfRule>
  </conditionalFormatting>
  <conditionalFormatting sqref="AS88">
    <cfRule type="expression" dxfId="1649" priority="281">
      <formula>AQ87&gt;=30%</formula>
    </cfRule>
  </conditionalFormatting>
  <conditionalFormatting sqref="AT88">
    <cfRule type="expression" dxfId="1648" priority="280">
      <formula>AQ87&gt;=40%</formula>
    </cfRule>
  </conditionalFormatting>
  <conditionalFormatting sqref="AU88">
    <cfRule type="expression" dxfId="1647" priority="279">
      <formula>AQ87&gt;=50%</formula>
    </cfRule>
  </conditionalFormatting>
  <conditionalFormatting sqref="AV88">
    <cfRule type="expression" dxfId="1646" priority="278">
      <formula>AQ87&gt;=60%</formula>
    </cfRule>
  </conditionalFormatting>
  <conditionalFormatting sqref="AW88">
    <cfRule type="expression" dxfId="1645" priority="277">
      <formula>AQ87&gt;=70%</formula>
    </cfRule>
  </conditionalFormatting>
  <conditionalFormatting sqref="AX88">
    <cfRule type="expression" dxfId="1644" priority="276">
      <formula>AQ87&gt;=80%</formula>
    </cfRule>
  </conditionalFormatting>
  <conditionalFormatting sqref="AY88">
    <cfRule type="expression" dxfId="1643" priority="275">
      <formula>AQ87&gt;=90%</formula>
    </cfRule>
  </conditionalFormatting>
  <conditionalFormatting sqref="AZ88">
    <cfRule type="expression" dxfId="1642" priority="274">
      <formula>AQ87&gt;=100%</formula>
    </cfRule>
  </conditionalFormatting>
  <conditionalFormatting sqref="AZ88">
    <cfRule type="expression" dxfId="1641" priority="273">
      <formula>OR(ISBLANK(AB87),AB87="Title",AB87="&gt;",AB87="Enter Title",AB87="&gt; Enter Title")</formula>
    </cfRule>
  </conditionalFormatting>
  <conditionalFormatting sqref="AY88">
    <cfRule type="expression" dxfId="1640" priority="272">
      <formula>OR(ISBLANK(AB87),AB87="Title",AB87="&gt;",AB87="Enter Title",AB87="&gt; Enter Title")</formula>
    </cfRule>
  </conditionalFormatting>
  <conditionalFormatting sqref="AX88">
    <cfRule type="expression" dxfId="1639" priority="271">
      <formula>OR(ISBLANK(AB87),AB87="Title",AB87="&gt;",AB87="Enter Title",AB87="&gt; Enter Title")</formula>
    </cfRule>
  </conditionalFormatting>
  <conditionalFormatting sqref="AW88">
    <cfRule type="expression" dxfId="1638" priority="270">
      <formula>OR(ISBLANK(AB87),AB87="Title",AB87="&gt;",AB87="Enter Title",AB87="&gt; Enter Title")</formula>
    </cfRule>
  </conditionalFormatting>
  <conditionalFormatting sqref="AV88">
    <cfRule type="expression" dxfId="1637" priority="269">
      <formula>OR(ISBLANK(AB87),AB87="Title",AB87="&gt;",AB87="Enter Title",AB87="&gt; Enter Title")</formula>
    </cfRule>
  </conditionalFormatting>
  <conditionalFormatting sqref="AU88">
    <cfRule type="expression" dxfId="1636" priority="268">
      <formula>OR(ISBLANK(AB87),AB87="Title",AB87="&gt;",AB87="Enter Title",AB87="&gt; Enter Title")</formula>
    </cfRule>
  </conditionalFormatting>
  <conditionalFormatting sqref="AT88">
    <cfRule type="expression" dxfId="1635" priority="267">
      <formula>OR(ISBLANK(AB87),AB87="Title",AB87="&gt;",AB87="Enter Title",AB87="&gt; Enter Title")</formula>
    </cfRule>
  </conditionalFormatting>
  <conditionalFormatting sqref="AS88">
    <cfRule type="expression" dxfId="1634" priority="266">
      <formula>OR(ISBLANK(AB87),AB87="Title",AB87="&gt;",AB87="Enter Title",AB87="&gt; Enter Title")</formula>
    </cfRule>
  </conditionalFormatting>
  <conditionalFormatting sqref="AR88">
    <cfRule type="expression" dxfId="1633" priority="265">
      <formula>OR(ISBLANK(AB87),AB87="Title",AB87="&gt;",AB87="Enter Title",AB87="&gt; Enter Title")</formula>
    </cfRule>
  </conditionalFormatting>
  <conditionalFormatting sqref="AQ88">
    <cfRule type="expression" dxfId="1632" priority="264">
      <formula>OR(ISBLANK(AB87),AB87="Title",AB87="&gt;",AB87="Enter Title",AB87="&gt; Enter Title")</formula>
    </cfRule>
  </conditionalFormatting>
  <conditionalFormatting sqref="AQ87">
    <cfRule type="cellIs" dxfId="1631" priority="263" operator="greaterThan">
      <formula>0</formula>
    </cfRule>
  </conditionalFormatting>
  <conditionalFormatting sqref="AQ87:AR87">
    <cfRule type="expression" dxfId="1630" priority="262">
      <formula>OR(ISBLANK(AB87),AB87="Title",AB87="&gt;",AB87="Enter Title",AB87="&gt; Enter Title")</formula>
    </cfRule>
  </conditionalFormatting>
  <conditionalFormatting sqref="AS87:AT87">
    <cfRule type="expression" dxfId="1629" priority="261">
      <formula>OR(ISBLANK(AB87),AB87="Title",AB87="&gt;",AB87="Enter Title",AB87="&gt; Enter Title")</formula>
    </cfRule>
  </conditionalFormatting>
  <conditionalFormatting sqref="AU87">
    <cfRule type="expression" dxfId="1628" priority="260">
      <formula>OR(ISBLANK(AB87),AB87="Title",AB87="&gt;",AB87="Enter Title",AB87="&gt; Enter Title")</formula>
    </cfRule>
  </conditionalFormatting>
  <conditionalFormatting sqref="AV87:AW87">
    <cfRule type="expression" dxfId="1627" priority="259">
      <formula>OR(ISBLANK(AB87),AB87="Title",AB87="&gt;",AB87="Enter Title",AB87="&gt; Enter Title")</formula>
    </cfRule>
  </conditionalFormatting>
  <conditionalFormatting sqref="AB87:AJ87">
    <cfRule type="expression" dxfId="1626" priority="257">
      <formula>AS87=0</formula>
    </cfRule>
  </conditionalFormatting>
  <conditionalFormatting sqref="AB87:AG87">
    <cfRule type="expression" dxfId="1625" priority="256">
      <formula>AND(AV87&gt;0,AS87=AV87)</formula>
    </cfRule>
  </conditionalFormatting>
  <conditionalFormatting sqref="AB88:AG88">
    <cfRule type="expression" dxfId="1624" priority="255">
      <formula>AND(AV87&gt;0,AS87=AV87)</formula>
    </cfRule>
  </conditionalFormatting>
  <conditionalFormatting sqref="AN87:AP87">
    <cfRule type="expression" dxfId="1623" priority="254">
      <formula>AS87=0</formula>
    </cfRule>
  </conditionalFormatting>
  <conditionalFormatting sqref="AN88:AP88">
    <cfRule type="expression" dxfId="1622" priority="253">
      <formula>AS87=0</formula>
    </cfRule>
  </conditionalFormatting>
  <conditionalFormatting sqref="AM88">
    <cfRule type="expression" dxfId="1621" priority="252">
      <formula>AS87=0</formula>
    </cfRule>
  </conditionalFormatting>
  <conditionalFormatting sqref="AJ88:AL88">
    <cfRule type="expression" dxfId="1620" priority="251">
      <formula>AS87=0</formula>
    </cfRule>
  </conditionalFormatting>
  <conditionalFormatting sqref="AB88:AI88">
    <cfRule type="expression" dxfId="1619" priority="250">
      <formula>AS87=0</formula>
    </cfRule>
  </conditionalFormatting>
  <conditionalFormatting sqref="AN87:AP87">
    <cfRule type="expression" dxfId="1618" priority="249">
      <formula>AND(AV87&gt;0,AS87=AV87)</formula>
    </cfRule>
  </conditionalFormatting>
  <conditionalFormatting sqref="AN88:AP88">
    <cfRule type="expression" dxfId="1617" priority="248">
      <formula>AND(AV87&gt;0,AS87=AV87)</formula>
    </cfRule>
  </conditionalFormatting>
  <conditionalFormatting sqref="AM88">
    <cfRule type="expression" dxfId="1616" priority="247">
      <formula>AND(AV87&gt;0,AS87=AV87)</formula>
    </cfRule>
  </conditionalFormatting>
  <conditionalFormatting sqref="AJ88:AL88">
    <cfRule type="expression" dxfId="1615" priority="246">
      <formula>AND(AV87&gt;0,AS87=AV87)</formula>
    </cfRule>
  </conditionalFormatting>
  <conditionalFormatting sqref="AH88:AI88">
    <cfRule type="expression" dxfId="1614" priority="287">
      <formula>AND(BB84&gt;0,AY87=BB84)</formula>
    </cfRule>
  </conditionalFormatting>
  <conditionalFormatting sqref="AB97:AJ97">
    <cfRule type="expression" dxfId="1613" priority="241">
      <formula>AS97=0</formula>
    </cfRule>
  </conditionalFormatting>
  <conditionalFormatting sqref="AB97:AG97">
    <cfRule type="expression" dxfId="1612" priority="240">
      <formula>AND(AV97&gt;0,AS97=AV97)</formula>
    </cfRule>
  </conditionalFormatting>
  <conditionalFormatting sqref="AB98:AG98">
    <cfRule type="expression" dxfId="1611" priority="239">
      <formula>AND(AV97&gt;0,AS97=AV97)</formula>
    </cfRule>
  </conditionalFormatting>
  <conditionalFormatting sqref="AQ98">
    <cfRule type="expression" dxfId="1610" priority="238">
      <formula>AQ97&gt;=10%</formula>
    </cfRule>
  </conditionalFormatting>
  <conditionalFormatting sqref="AR98">
    <cfRule type="expression" dxfId="1609" priority="237">
      <formula>AQ97&gt;=20%</formula>
    </cfRule>
  </conditionalFormatting>
  <conditionalFormatting sqref="AS98">
    <cfRule type="expression" dxfId="1608" priority="236">
      <formula>AQ97&gt;=30%</formula>
    </cfRule>
  </conditionalFormatting>
  <conditionalFormatting sqref="AT98">
    <cfRule type="expression" dxfId="1607" priority="235">
      <formula>AQ97&gt;=40%</formula>
    </cfRule>
  </conditionalFormatting>
  <conditionalFormatting sqref="AU98">
    <cfRule type="expression" dxfId="1606" priority="234">
      <formula>AQ97&gt;=50%</formula>
    </cfRule>
  </conditionalFormatting>
  <conditionalFormatting sqref="AV98">
    <cfRule type="expression" dxfId="1605" priority="233">
      <formula>AQ97&gt;=60%</formula>
    </cfRule>
  </conditionalFormatting>
  <conditionalFormatting sqref="AW98">
    <cfRule type="expression" dxfId="1604" priority="232">
      <formula>AQ97&gt;=70%</formula>
    </cfRule>
  </conditionalFormatting>
  <conditionalFormatting sqref="AX98">
    <cfRule type="expression" dxfId="1603" priority="231">
      <formula>AQ97&gt;=80%</formula>
    </cfRule>
  </conditionalFormatting>
  <conditionalFormatting sqref="AY98">
    <cfRule type="expression" dxfId="1602" priority="230">
      <formula>AQ97&gt;=90%</formula>
    </cfRule>
  </conditionalFormatting>
  <conditionalFormatting sqref="AZ98">
    <cfRule type="expression" dxfId="1601" priority="229">
      <formula>AQ97&gt;=100%</formula>
    </cfRule>
  </conditionalFormatting>
  <conditionalFormatting sqref="AZ98">
    <cfRule type="expression" dxfId="1600" priority="228">
      <formula>OR(ISBLANK(AB97),AB97="Title",AB97="&gt;",AB97="Enter Title",AB97="&gt; Enter Title")</formula>
    </cfRule>
  </conditionalFormatting>
  <conditionalFormatting sqref="AY98">
    <cfRule type="expression" dxfId="1599" priority="227">
      <formula>OR(ISBLANK(AB97),AB97="Title",AB97="&gt;",AB97="Enter Title",AB97="&gt; Enter Title")</formula>
    </cfRule>
  </conditionalFormatting>
  <conditionalFormatting sqref="AX98">
    <cfRule type="expression" dxfId="1598" priority="226">
      <formula>OR(ISBLANK(AB97),AB97="Title",AB97="&gt;",AB97="Enter Title",AB97="&gt; Enter Title")</formula>
    </cfRule>
  </conditionalFormatting>
  <conditionalFormatting sqref="AW98">
    <cfRule type="expression" dxfId="1597" priority="225">
      <formula>OR(ISBLANK(AB97),AB97="Title",AB97="&gt;",AB97="Enter Title",AB97="&gt; Enter Title")</formula>
    </cfRule>
  </conditionalFormatting>
  <conditionalFormatting sqref="AV98">
    <cfRule type="expression" dxfId="1596" priority="224">
      <formula>OR(ISBLANK(AB97),AB97="Title",AB97="&gt;",AB97="Enter Title",AB97="&gt; Enter Title")</formula>
    </cfRule>
  </conditionalFormatting>
  <conditionalFormatting sqref="AU98">
    <cfRule type="expression" dxfId="1595" priority="223">
      <formula>OR(ISBLANK(AB97),AB97="Title",AB97="&gt;",AB97="Enter Title",AB97="&gt; Enter Title")</formula>
    </cfRule>
  </conditionalFormatting>
  <conditionalFormatting sqref="AT98">
    <cfRule type="expression" dxfId="1594" priority="222">
      <formula>OR(ISBLANK(AB97),AB97="Title",AB97="&gt;",AB97="Enter Title",AB97="&gt; Enter Title")</formula>
    </cfRule>
  </conditionalFormatting>
  <conditionalFormatting sqref="AS98">
    <cfRule type="expression" dxfId="1593" priority="221">
      <formula>OR(ISBLANK(AB97),AB97="Title",AB97="&gt;",AB97="Enter Title",AB97="&gt; Enter Title")</formula>
    </cfRule>
  </conditionalFormatting>
  <conditionalFormatting sqref="AR98">
    <cfRule type="expression" dxfId="1592" priority="220">
      <formula>OR(ISBLANK(AB97),AB97="Title",AB97="&gt;",AB97="Enter Title",AB97="&gt; Enter Title")</formula>
    </cfRule>
  </conditionalFormatting>
  <conditionalFormatting sqref="AQ98">
    <cfRule type="expression" dxfId="1591" priority="219">
      <formula>OR(ISBLANK(AB97),AB97="Title",AB97="&gt;",AB97="Enter Title",AB97="&gt; Enter Title")</formula>
    </cfRule>
  </conditionalFormatting>
  <conditionalFormatting sqref="AQ97">
    <cfRule type="cellIs" dxfId="1590" priority="218" operator="greaterThan">
      <formula>0</formula>
    </cfRule>
  </conditionalFormatting>
  <conditionalFormatting sqref="AQ97:AR97">
    <cfRule type="expression" dxfId="1589" priority="217">
      <formula>OR(ISBLANK(AB97),AB97="Title",AB97="&gt;",AB97="Enter Title",AB97="&gt; Enter Title")</formula>
    </cfRule>
  </conditionalFormatting>
  <conditionalFormatting sqref="AS97:AT97">
    <cfRule type="expression" dxfId="1588" priority="216">
      <formula>OR(ISBLANK(AB97),AB97="Title",AB97="&gt;",AB97="Enter Title",AB97="&gt; Enter Title")</formula>
    </cfRule>
  </conditionalFormatting>
  <conditionalFormatting sqref="AU97">
    <cfRule type="expression" dxfId="1587" priority="215">
      <formula>OR(ISBLANK(AB97),AB97="Title",AB97="&gt;",AB97="Enter Title",AB97="&gt; Enter Title")</formula>
    </cfRule>
  </conditionalFormatting>
  <conditionalFormatting sqref="AV97:AW97">
    <cfRule type="expression" dxfId="1586" priority="214">
      <formula>OR(ISBLANK(AB97),AB97="Title",AB97="&gt;",AB97="Enter Title",AB97="&gt; Enter Title")</formula>
    </cfRule>
  </conditionalFormatting>
  <conditionalFormatting sqref="AN97:AP97">
    <cfRule type="expression" dxfId="1585" priority="212">
      <formula>AS97=0</formula>
    </cfRule>
  </conditionalFormatting>
  <conditionalFormatting sqref="AN98:AP98">
    <cfRule type="expression" dxfId="1584" priority="211">
      <formula>AS97=0</formula>
    </cfRule>
  </conditionalFormatting>
  <conditionalFormatting sqref="AM98">
    <cfRule type="expression" dxfId="1583" priority="210">
      <formula>AS97=0</formula>
    </cfRule>
  </conditionalFormatting>
  <conditionalFormatting sqref="AJ98:AL98">
    <cfRule type="expression" dxfId="1582" priority="209">
      <formula>AS97=0</formula>
    </cfRule>
  </conditionalFormatting>
  <conditionalFormatting sqref="AB98:AI98">
    <cfRule type="expression" dxfId="1581" priority="208">
      <formula>AS97=0</formula>
    </cfRule>
  </conditionalFormatting>
  <conditionalFormatting sqref="AN97:AP97">
    <cfRule type="expression" dxfId="1580" priority="207">
      <formula>AND(AV97&gt;0,AS97=AV97)</formula>
    </cfRule>
  </conditionalFormatting>
  <conditionalFormatting sqref="AN98:AP98">
    <cfRule type="expression" dxfId="1579" priority="206">
      <formula>AND(AV97&gt;0,AS97=AV97)</formula>
    </cfRule>
  </conditionalFormatting>
  <conditionalFormatting sqref="AM98">
    <cfRule type="expression" dxfId="1578" priority="205">
      <formula>AND(AV97&gt;0,AS97=AV97)</formula>
    </cfRule>
  </conditionalFormatting>
  <conditionalFormatting sqref="AJ98:AL98">
    <cfRule type="expression" dxfId="1577" priority="204">
      <formula>AND(AV97&gt;0,AS97=AV97)</formula>
    </cfRule>
  </conditionalFormatting>
  <conditionalFormatting sqref="AH98:AI98">
    <cfRule type="expression" dxfId="1576" priority="245">
      <formula>AND(BB94&gt;0,AY97=BB94)</formula>
    </cfRule>
  </conditionalFormatting>
  <conditionalFormatting sqref="AK28:AM28">
    <cfRule type="expression" dxfId="1575" priority="20154">
      <formula>AND(#REF!&gt;0,BB28=#REF!)</formula>
    </cfRule>
  </conditionalFormatting>
  <conditionalFormatting sqref="I12:U12 I18:U18 I24:U24 I30:U30">
    <cfRule type="expression" dxfId="1574" priority="180">
      <formula>I13="details"</formula>
    </cfRule>
  </conditionalFormatting>
  <conditionalFormatting sqref="H13 H19 H25 H31 BG13:BT13 BG19:BT19 BG25:BT25 BG31:BT31">
    <cfRule type="expression" dxfId="1573" priority="182">
      <formula>H14="^"</formula>
    </cfRule>
    <cfRule type="expression" dxfId="1572" priority="183">
      <formula>H13="details"</formula>
    </cfRule>
  </conditionalFormatting>
  <conditionalFormatting sqref="H12 H18 H24 H30 BG12:BT12 BG18:BT18 BG24:BT24 BG30:BT30">
    <cfRule type="expression" dxfId="1571" priority="184">
      <formula>H14="^"</formula>
    </cfRule>
    <cfRule type="expression" dxfId="1570" priority="185">
      <formula>H13="details"</formula>
    </cfRule>
  </conditionalFormatting>
  <conditionalFormatting sqref="AK34:AL34">
    <cfRule type="expression" dxfId="1569" priority="20157">
      <formula>BB84=0</formula>
    </cfRule>
  </conditionalFormatting>
  <conditionalFormatting sqref="AH34:AI34">
    <cfRule type="expression" dxfId="1568" priority="20179">
      <formula>AND(BB84&gt;0,AY34=BB84)</formula>
    </cfRule>
  </conditionalFormatting>
  <conditionalFormatting sqref="AH35:AI35">
    <cfRule type="expression" dxfId="1567" priority="20180">
      <formula>AND(BB84&gt;0,AY34=BB84)</formula>
    </cfRule>
  </conditionalFormatting>
  <conditionalFormatting sqref="AH85:AJ85">
    <cfRule type="expression" dxfId="1566" priority="20181">
      <formula>AND(BB34&gt;0,AY85=BB34)</formula>
    </cfRule>
  </conditionalFormatting>
  <conditionalFormatting sqref="AH86:AI86">
    <cfRule type="expression" dxfId="1565" priority="20182">
      <formula>AND(BB34&gt;0,AY85=BB34)</formula>
    </cfRule>
  </conditionalFormatting>
  <conditionalFormatting sqref="AX30:AZ30">
    <cfRule type="expression" dxfId="1564" priority="155">
      <formula>OR(ISBLANK(AB30),AB30="Title",AB30="&gt;",AB30="Enter Title",AB30="&gt; Enter Title")</formula>
    </cfRule>
  </conditionalFormatting>
  <conditionalFormatting sqref="AX32:AZ32">
    <cfRule type="expression" dxfId="1563" priority="154">
      <formula>OR(ISBLANK(AB32),AB32="Title",AB32="&gt;",AB32="Enter Title",AB32="&gt; Enter Title")</formula>
    </cfRule>
  </conditionalFormatting>
  <conditionalFormatting sqref="AX34:AZ34">
    <cfRule type="expression" dxfId="1562" priority="153">
      <formula>OR(ISBLANK(AB34),AB34="Title",AB34="&gt;",AB34="Enter Title",AB34="&gt; Enter Title")</formula>
    </cfRule>
  </conditionalFormatting>
  <conditionalFormatting sqref="AX85:AZ85">
    <cfRule type="expression" dxfId="1561" priority="152">
      <formula>OR(ISBLANK(AB85),AB85="Title",AB85="&gt;",AB85="Enter Title",AB85="&gt; Enter Title")</formula>
    </cfRule>
  </conditionalFormatting>
  <conditionalFormatting sqref="AX87:AZ87">
    <cfRule type="expression" dxfId="1560" priority="151">
      <formula>OR(ISBLANK(AB87),AB87="Title",AB87="&gt;",AB87="Enter Title",AB87="&gt; Enter Title")</formula>
    </cfRule>
  </conditionalFormatting>
  <conditionalFormatting sqref="AX89:AZ89">
    <cfRule type="expression" dxfId="1559" priority="150">
      <formula>OR(ISBLANK(AB89),AB89="Title",AB89="&gt;",AB89="Enter Title",AB89="&gt; Enter Title")</formula>
    </cfRule>
  </conditionalFormatting>
  <conditionalFormatting sqref="AX91:AZ91">
    <cfRule type="expression" dxfId="1558" priority="149">
      <formula>OR(ISBLANK(AB91),AB91="Title",AB91="&gt;",AB91="Enter Title",AB91="&gt; Enter Title")</formula>
    </cfRule>
  </conditionalFormatting>
  <conditionalFormatting sqref="AX93:AZ93">
    <cfRule type="expression" dxfId="1557" priority="148">
      <formula>OR(ISBLANK(AB93),AB93="Title",AB93="&gt;",AB93="Enter Title",AB93="&gt; Enter Title")</formula>
    </cfRule>
  </conditionalFormatting>
  <conditionalFormatting sqref="AX97:AZ97">
    <cfRule type="expression" dxfId="1556" priority="146">
      <formula>OR(ISBLANK(AB97),AB97="Title",AB97="&gt;",AB97="Enter Title",AB97="&gt; Enter Title")</formula>
    </cfRule>
  </conditionalFormatting>
  <conditionalFormatting sqref="I13:U13 I19:U19 I25:U25 I31:U31">
    <cfRule type="expression" dxfId="1555" priority="117">
      <formula>I13="details"</formula>
    </cfRule>
  </conditionalFormatting>
  <conditionalFormatting sqref="I87:U87 I93:U93 I99:U99">
    <cfRule type="expression" dxfId="1554" priority="95">
      <formula>I87="details"</formula>
    </cfRule>
  </conditionalFormatting>
  <conditionalFormatting sqref="I86:U86 I92:U92 I98:U98">
    <cfRule type="expression" dxfId="1553" priority="94">
      <formula>I87="details"</formula>
    </cfRule>
  </conditionalFormatting>
  <conditionalFormatting sqref="H87">
    <cfRule type="expression" dxfId="1552" priority="96">
      <formula>H88="^"</formula>
    </cfRule>
    <cfRule type="expression" dxfId="1551" priority="97">
      <formula>H87="details"</formula>
    </cfRule>
  </conditionalFormatting>
  <conditionalFormatting sqref="H86">
    <cfRule type="expression" dxfId="1550" priority="98">
      <formula>H88="^"</formula>
    </cfRule>
    <cfRule type="expression" dxfId="1549" priority="99">
      <formula>H87="details"</formula>
    </cfRule>
  </conditionalFormatting>
  <conditionalFormatting sqref="H93">
    <cfRule type="expression" dxfId="1548" priority="90">
      <formula>H94="^"</formula>
    </cfRule>
    <cfRule type="expression" dxfId="1547" priority="91">
      <formula>H93="details"</formula>
    </cfRule>
  </conditionalFormatting>
  <conditionalFormatting sqref="H92">
    <cfRule type="expression" dxfId="1546" priority="92">
      <formula>H94="^"</formula>
    </cfRule>
    <cfRule type="expression" dxfId="1545" priority="93">
      <formula>H93="details"</formula>
    </cfRule>
  </conditionalFormatting>
  <conditionalFormatting sqref="H99">
    <cfRule type="expression" dxfId="1544" priority="86">
      <formula>H100="^"</formula>
    </cfRule>
    <cfRule type="expression" dxfId="1543" priority="87">
      <formula>H99="details"</formula>
    </cfRule>
  </conditionalFormatting>
  <conditionalFormatting sqref="H98">
    <cfRule type="expression" dxfId="1542" priority="88">
      <formula>H100="^"</formula>
    </cfRule>
    <cfRule type="expression" dxfId="1541" priority="89">
      <formula>H99="details"</formula>
    </cfRule>
  </conditionalFormatting>
  <conditionalFormatting sqref="BH87:BT87 BH93:BT93 BH99:BT99">
    <cfRule type="expression" dxfId="1540" priority="81">
      <formula>BH87="details"</formula>
    </cfRule>
  </conditionalFormatting>
  <conditionalFormatting sqref="BH86:BT86 BH92:BT92 BH98:BT98">
    <cfRule type="expression" dxfId="1539" priority="80">
      <formula>BH87="details"</formula>
    </cfRule>
  </conditionalFormatting>
  <conditionalFormatting sqref="BG87">
    <cfRule type="expression" dxfId="1538" priority="82">
      <formula>BG88="^"</formula>
    </cfRule>
    <cfRule type="expression" dxfId="1537" priority="83">
      <formula>BG87="details"</formula>
    </cfRule>
  </conditionalFormatting>
  <conditionalFormatting sqref="BG86">
    <cfRule type="expression" dxfId="1536" priority="84">
      <formula>BG88="^"</formula>
    </cfRule>
    <cfRule type="expression" dxfId="1535" priority="85">
      <formula>BG87="details"</formula>
    </cfRule>
  </conditionalFormatting>
  <conditionalFormatting sqref="BG93">
    <cfRule type="expression" dxfId="1534" priority="76">
      <formula>BG94="^"</formula>
    </cfRule>
    <cfRule type="expression" dxfId="1533" priority="77">
      <formula>BG93="details"</formula>
    </cfRule>
  </conditionalFormatting>
  <conditionalFormatting sqref="BG92">
    <cfRule type="expression" dxfId="1532" priority="78">
      <formula>BG94="^"</formula>
    </cfRule>
    <cfRule type="expression" dxfId="1531" priority="79">
      <formula>BG93="details"</formula>
    </cfRule>
  </conditionalFormatting>
  <conditionalFormatting sqref="BG99">
    <cfRule type="expression" dxfId="1530" priority="72">
      <formula>BG100="^"</formula>
    </cfRule>
    <cfRule type="expression" dxfId="1529" priority="73">
      <formula>BG99="details"</formula>
    </cfRule>
  </conditionalFormatting>
  <conditionalFormatting sqref="BG98">
    <cfRule type="expression" dxfId="1528" priority="74">
      <formula>BG100="^"</formula>
    </cfRule>
    <cfRule type="expression" dxfId="1527" priority="75">
      <formula>BG99="details"</formula>
    </cfRule>
  </conditionalFormatting>
  <conditionalFormatting sqref="AM95 AM93 AM91 AM89 AM87 AM97">
    <cfRule type="expression" dxfId="1526" priority="21211">
      <formula>BE84=0</formula>
    </cfRule>
  </conditionalFormatting>
  <conditionalFormatting sqref="AK91:AL91 AK89:AL89 AK87:AL87">
    <cfRule type="expression" dxfId="1525" priority="21217">
      <formula>AND(BF84&gt;0,BB84=BF84)</formula>
    </cfRule>
  </conditionalFormatting>
  <conditionalFormatting sqref="AM91 AM89 AM87">
    <cfRule type="expression" dxfId="1524" priority="21220">
      <formula>AND(BH84&gt;0,BE84=BH84)</formula>
    </cfRule>
  </conditionalFormatting>
  <conditionalFormatting sqref="AJ95 AJ93 AJ89 AJ91 AJ87 AJ97">
    <cfRule type="expression" dxfId="1523" priority="21223">
      <formula>AND(BE84&gt;0,BA87=BE84)</formula>
    </cfRule>
  </conditionalFormatting>
  <conditionalFormatting sqref="BR56:BU58">
    <cfRule type="expression" dxfId="1522" priority="21229">
      <formula>BQ56&gt;=1</formula>
    </cfRule>
    <cfRule type="expression" dxfId="1521" priority="21230">
      <formula>#REF!=$BV$89</formula>
    </cfRule>
  </conditionalFormatting>
  <conditionalFormatting sqref="AM34">
    <cfRule type="expression" dxfId="1520" priority="21231">
      <formula>BE84=0</formula>
    </cfRule>
  </conditionalFormatting>
  <conditionalFormatting sqref="AK34:AL34">
    <cfRule type="expression" dxfId="1519" priority="21232">
      <formula>AND(BF84&gt;0,BB84=BF84)</formula>
    </cfRule>
  </conditionalFormatting>
  <conditionalFormatting sqref="AM34">
    <cfRule type="expression" dxfId="1518" priority="21233">
      <formula>AND(BH84&gt;0,BE84=BH84)</formula>
    </cfRule>
  </conditionalFormatting>
  <conditionalFormatting sqref="AJ34">
    <cfRule type="expression" dxfId="1517" priority="21234">
      <formula>AND(BE84&gt;0,BA34=BE84)</formula>
    </cfRule>
  </conditionalFormatting>
  <conditionalFormatting sqref="AK95:AL95 AK93:AL93">
    <cfRule type="expression" dxfId="1516" priority="21237">
      <formula>AND(BF91&gt;0,BB90=BF91)</formula>
    </cfRule>
  </conditionalFormatting>
  <conditionalFormatting sqref="AM95 AM93">
    <cfRule type="expression" dxfId="1515" priority="21239">
      <formula>AND(BH91&gt;0,BE90=BH91)</formula>
    </cfRule>
  </conditionalFormatting>
  <conditionalFormatting sqref="AQ96">
    <cfRule type="expression" dxfId="1514" priority="71">
      <formula>AQ95&gt;=10%</formula>
    </cfRule>
  </conditionalFormatting>
  <conditionalFormatting sqref="AR96">
    <cfRule type="expression" dxfId="1513" priority="70">
      <formula>AQ95&gt;=20%</formula>
    </cfRule>
  </conditionalFormatting>
  <conditionalFormatting sqref="AS96">
    <cfRule type="expression" dxfId="1512" priority="69">
      <formula>AQ95&gt;=30%</formula>
    </cfRule>
  </conditionalFormatting>
  <conditionalFormatting sqref="AT96">
    <cfRule type="expression" dxfId="1511" priority="68">
      <formula>AQ95&gt;=40%</formula>
    </cfRule>
  </conditionalFormatting>
  <conditionalFormatting sqref="AU96">
    <cfRule type="expression" dxfId="1510" priority="67">
      <formula>AQ95&gt;=50%</formula>
    </cfRule>
  </conditionalFormatting>
  <conditionalFormatting sqref="AV96">
    <cfRule type="expression" dxfId="1509" priority="66">
      <formula>AQ95&gt;=60%</formula>
    </cfRule>
  </conditionalFormatting>
  <conditionalFormatting sqref="AW96">
    <cfRule type="expression" dxfId="1508" priority="65">
      <formula>AQ95&gt;=70%</formula>
    </cfRule>
  </conditionalFormatting>
  <conditionalFormatting sqref="AX96">
    <cfRule type="expression" dxfId="1507" priority="64">
      <formula>AQ95&gt;=80%</formula>
    </cfRule>
  </conditionalFormatting>
  <conditionalFormatting sqref="AY96">
    <cfRule type="expression" dxfId="1506" priority="63">
      <formula>AQ95&gt;=90%</formula>
    </cfRule>
  </conditionalFormatting>
  <conditionalFormatting sqref="AZ96">
    <cfRule type="expression" dxfId="1505" priority="62">
      <formula>AQ95&gt;=100%</formula>
    </cfRule>
  </conditionalFormatting>
  <conditionalFormatting sqref="AZ96">
    <cfRule type="expression" dxfId="1504" priority="61">
      <formula>OR(ISBLANK(AB95),AB95="Title",AB95="&gt;",AB95="Enter Title",AB95="&gt; Enter Title")</formula>
    </cfRule>
  </conditionalFormatting>
  <conditionalFormatting sqref="AY96">
    <cfRule type="expression" dxfId="1503" priority="60">
      <formula>OR(ISBLANK(AB95),AB95="Title",AB95="&gt;",AB95="Enter Title",AB95="&gt; Enter Title")</formula>
    </cfRule>
  </conditionalFormatting>
  <conditionalFormatting sqref="AX96">
    <cfRule type="expression" dxfId="1502" priority="59">
      <formula>OR(ISBLANK(AB95),AB95="Title",AB95="&gt;",AB95="Enter Title",AB95="&gt; Enter Title")</formula>
    </cfRule>
  </conditionalFormatting>
  <conditionalFormatting sqref="AW96">
    <cfRule type="expression" dxfId="1501" priority="58">
      <formula>OR(ISBLANK(AB95),AB95="Title",AB95="&gt;",AB95="Enter Title",AB95="&gt; Enter Title")</formula>
    </cfRule>
  </conditionalFormatting>
  <conditionalFormatting sqref="AV96">
    <cfRule type="expression" dxfId="1500" priority="57">
      <formula>OR(ISBLANK(AB95),AB95="Title",AB95="&gt;",AB95="Enter Title",AB95="&gt; Enter Title")</formula>
    </cfRule>
  </conditionalFormatting>
  <conditionalFormatting sqref="AU96">
    <cfRule type="expression" dxfId="1499" priority="56">
      <formula>OR(ISBLANK(AB95),AB95="Title",AB95="&gt;",AB95="Enter Title",AB95="&gt; Enter Title")</formula>
    </cfRule>
  </conditionalFormatting>
  <conditionalFormatting sqref="AT96">
    <cfRule type="expression" dxfId="1498" priority="55">
      <formula>OR(ISBLANK(AB95),AB95="Title",AB95="&gt;",AB95="Enter Title",AB95="&gt; Enter Title")</formula>
    </cfRule>
  </conditionalFormatting>
  <conditionalFormatting sqref="AS96">
    <cfRule type="expression" dxfId="1497" priority="54">
      <formula>OR(ISBLANK(AB95),AB95="Title",AB95="&gt;",AB95="Enter Title",AB95="&gt; Enter Title")</formula>
    </cfRule>
  </conditionalFormatting>
  <conditionalFormatting sqref="AR96">
    <cfRule type="expression" dxfId="1496" priority="53">
      <formula>OR(ISBLANK(AB95),AB95="Title",AB95="&gt;",AB95="Enter Title",AB95="&gt; Enter Title")</formula>
    </cfRule>
  </conditionalFormatting>
  <conditionalFormatting sqref="AQ96">
    <cfRule type="expression" dxfId="1495" priority="52">
      <formula>OR(ISBLANK(AB95),AB95="Title",AB95="&gt;",AB95="Enter Title",AB95="&gt; Enter Title")</formula>
    </cfRule>
  </conditionalFormatting>
  <conditionalFormatting sqref="AQ95">
    <cfRule type="cellIs" dxfId="1494" priority="51" operator="greaterThan">
      <formula>0</formula>
    </cfRule>
  </conditionalFormatting>
  <conditionalFormatting sqref="AQ95:AR95">
    <cfRule type="expression" dxfId="1493" priority="50">
      <formula>OR(ISBLANK(AB95),AB95="Title",AB95="&gt;",AB95="Enter Title",AB95="&gt; Enter Title")</formula>
    </cfRule>
  </conditionalFormatting>
  <conditionalFormatting sqref="AS95:AT95">
    <cfRule type="expression" dxfId="1492" priority="49">
      <formula>OR(ISBLANK(AB95),AB95="Title",AB95="&gt;",AB95="Enter Title",AB95="&gt; Enter Title")</formula>
    </cfRule>
  </conditionalFormatting>
  <conditionalFormatting sqref="AU95">
    <cfRule type="expression" dxfId="1491" priority="48">
      <formula>OR(ISBLANK(AB95),AB95="Title",AB95="&gt;",AB95="Enter Title",AB95="&gt; Enter Title")</formula>
    </cfRule>
  </conditionalFormatting>
  <conditionalFormatting sqref="AV95:AW95">
    <cfRule type="expression" dxfId="1490" priority="47">
      <formula>OR(ISBLANK(AB95),AB95="Title",AB95="&gt;",AB95="Enter Title",AB95="&gt; Enter Title")</formula>
    </cfRule>
  </conditionalFormatting>
  <conditionalFormatting sqref="AX95:AZ95">
    <cfRule type="expression" dxfId="1489" priority="46">
      <formula>OR(ISBLANK(AB95),AB95="Title",AB95="&gt;",AB95="Enter Title",AB95="&gt; Enter Title")</formula>
    </cfRule>
  </conditionalFormatting>
  <conditionalFormatting sqref="AK99:AL99">
    <cfRule type="expression" dxfId="1488" priority="40">
      <formula>BB96=0</formula>
    </cfRule>
  </conditionalFormatting>
  <conditionalFormatting sqref="AH99:AI99">
    <cfRule type="expression" dxfId="1487" priority="41">
      <formula>AND(BB96&gt;0,AY99=BB96)</formula>
    </cfRule>
  </conditionalFormatting>
  <conditionalFormatting sqref="AB99:AJ99">
    <cfRule type="expression" dxfId="1486" priority="38">
      <formula>AS99=0</formula>
    </cfRule>
  </conditionalFormatting>
  <conditionalFormatting sqref="AB99:AG99">
    <cfRule type="expression" dxfId="1485" priority="37">
      <formula>AND(AV99&gt;0,AS99=AV99)</formula>
    </cfRule>
  </conditionalFormatting>
  <conditionalFormatting sqref="AB100:AG100">
    <cfRule type="expression" dxfId="1484" priority="36">
      <formula>AND(AV99&gt;0,AS99=AV99)</formula>
    </cfRule>
  </conditionalFormatting>
  <conditionalFormatting sqref="AQ100">
    <cfRule type="expression" dxfId="1483" priority="35">
      <formula>AQ99&gt;=10%</formula>
    </cfRule>
  </conditionalFormatting>
  <conditionalFormatting sqref="AR100">
    <cfRule type="expression" dxfId="1482" priority="34">
      <formula>AQ99&gt;=20%</formula>
    </cfRule>
  </conditionalFormatting>
  <conditionalFormatting sqref="AS100">
    <cfRule type="expression" dxfId="1481" priority="33">
      <formula>AQ99&gt;=30%</formula>
    </cfRule>
  </conditionalFormatting>
  <conditionalFormatting sqref="AT100">
    <cfRule type="expression" dxfId="1480" priority="32">
      <formula>AQ99&gt;=40%</formula>
    </cfRule>
  </conditionalFormatting>
  <conditionalFormatting sqref="AU100">
    <cfRule type="expression" dxfId="1479" priority="31">
      <formula>AQ99&gt;=50%</formula>
    </cfRule>
  </conditionalFormatting>
  <conditionalFormatting sqref="AV100">
    <cfRule type="expression" dxfId="1478" priority="30">
      <formula>AQ99&gt;=60%</formula>
    </cfRule>
  </conditionalFormatting>
  <conditionalFormatting sqref="AW100">
    <cfRule type="expression" dxfId="1477" priority="29">
      <formula>AQ99&gt;=70%</formula>
    </cfRule>
  </conditionalFormatting>
  <conditionalFormatting sqref="AX100">
    <cfRule type="expression" dxfId="1476" priority="28">
      <formula>AQ99&gt;=80%</formula>
    </cfRule>
  </conditionalFormatting>
  <conditionalFormatting sqref="AY100">
    <cfRule type="expression" dxfId="1475" priority="27">
      <formula>AQ99&gt;=90%</formula>
    </cfRule>
  </conditionalFormatting>
  <conditionalFormatting sqref="AZ100">
    <cfRule type="expression" dxfId="1474" priority="26">
      <formula>AQ99&gt;=100%</formula>
    </cfRule>
  </conditionalFormatting>
  <conditionalFormatting sqref="AZ100">
    <cfRule type="expression" dxfId="1473" priority="25">
      <formula>OR(ISBLANK(AB99),AB99="Title",AB99="&gt;",AB99="Enter Title",AB99="&gt; Enter Title")</formula>
    </cfRule>
  </conditionalFormatting>
  <conditionalFormatting sqref="AY100">
    <cfRule type="expression" dxfId="1472" priority="24">
      <formula>OR(ISBLANK(AB99),AB99="Title",AB99="&gt;",AB99="Enter Title",AB99="&gt; Enter Title")</formula>
    </cfRule>
  </conditionalFormatting>
  <conditionalFormatting sqref="AX100">
    <cfRule type="expression" dxfId="1471" priority="23">
      <formula>OR(ISBLANK(AB99),AB99="Title",AB99="&gt;",AB99="Enter Title",AB99="&gt; Enter Title")</formula>
    </cfRule>
  </conditionalFormatting>
  <conditionalFormatting sqref="AW100">
    <cfRule type="expression" dxfId="1470" priority="22">
      <formula>OR(ISBLANK(AB99),AB99="Title",AB99="&gt;",AB99="Enter Title",AB99="&gt; Enter Title")</formula>
    </cfRule>
  </conditionalFormatting>
  <conditionalFormatting sqref="AV100">
    <cfRule type="expression" dxfId="1469" priority="21">
      <formula>OR(ISBLANK(AB99),AB99="Title",AB99="&gt;",AB99="Enter Title",AB99="&gt; Enter Title")</formula>
    </cfRule>
  </conditionalFormatting>
  <conditionalFormatting sqref="AU100">
    <cfRule type="expression" dxfId="1468" priority="20">
      <formula>OR(ISBLANK(AB99),AB99="Title",AB99="&gt;",AB99="Enter Title",AB99="&gt; Enter Title")</formula>
    </cfRule>
  </conditionalFormatting>
  <conditionalFormatting sqref="AT100">
    <cfRule type="expression" dxfId="1467" priority="19">
      <formula>OR(ISBLANK(AB99),AB99="Title",AB99="&gt;",AB99="Enter Title",AB99="&gt; Enter Title")</formula>
    </cfRule>
  </conditionalFormatting>
  <conditionalFormatting sqref="AS100">
    <cfRule type="expression" dxfId="1466" priority="18">
      <formula>OR(ISBLANK(AB99),AB99="Title",AB99="&gt;",AB99="Enter Title",AB99="&gt; Enter Title")</formula>
    </cfRule>
  </conditionalFormatting>
  <conditionalFormatting sqref="AR100">
    <cfRule type="expression" dxfId="1465" priority="17">
      <formula>OR(ISBLANK(AB99),AB99="Title",AB99="&gt;",AB99="Enter Title",AB99="&gt; Enter Title")</formula>
    </cfRule>
  </conditionalFormatting>
  <conditionalFormatting sqref="AQ100">
    <cfRule type="expression" dxfId="1464" priority="16">
      <formula>OR(ISBLANK(AB99),AB99="Title",AB99="&gt;",AB99="Enter Title",AB99="&gt; Enter Title")</formula>
    </cfRule>
  </conditionalFormatting>
  <conditionalFormatting sqref="AQ99">
    <cfRule type="cellIs" dxfId="1463" priority="15" operator="greaterThan">
      <formula>0</formula>
    </cfRule>
  </conditionalFormatting>
  <conditionalFormatting sqref="AQ99:AR99">
    <cfRule type="expression" dxfId="1462" priority="14">
      <formula>OR(ISBLANK(AB99),AB99="Title",AB99="&gt;",AB99="Enter Title",AB99="&gt; Enter Title")</formula>
    </cfRule>
  </conditionalFormatting>
  <conditionalFormatting sqref="AS99:AT99">
    <cfRule type="expression" dxfId="1461" priority="13">
      <formula>OR(ISBLANK(AB99),AB99="Title",AB99="&gt;",AB99="Enter Title",AB99="&gt; Enter Title")</formula>
    </cfRule>
  </conditionalFormatting>
  <conditionalFormatting sqref="AU99">
    <cfRule type="expression" dxfId="1460" priority="12">
      <formula>OR(ISBLANK(AB99),AB99="Title",AB99="&gt;",AB99="Enter Title",AB99="&gt; Enter Title")</formula>
    </cfRule>
  </conditionalFormatting>
  <conditionalFormatting sqref="AV99:AW99">
    <cfRule type="expression" dxfId="1459" priority="11">
      <formula>OR(ISBLANK(AB99),AB99="Title",AB99="&gt;",AB99="Enter Title",AB99="&gt; Enter Title")</formula>
    </cfRule>
  </conditionalFormatting>
  <conditionalFormatting sqref="AN99:AP99">
    <cfRule type="expression" dxfId="1458" priority="10">
      <formula>AS99=0</formula>
    </cfRule>
  </conditionalFormatting>
  <conditionalFormatting sqref="AN100:AP100">
    <cfRule type="expression" dxfId="1457" priority="9">
      <formula>AS99=0</formula>
    </cfRule>
  </conditionalFormatting>
  <conditionalFormatting sqref="AM100">
    <cfRule type="expression" dxfId="1456" priority="8">
      <formula>AS99=0</formula>
    </cfRule>
  </conditionalFormatting>
  <conditionalFormatting sqref="AJ100:AL100">
    <cfRule type="expression" dxfId="1455" priority="7">
      <formula>AS99=0</formula>
    </cfRule>
  </conditionalFormatting>
  <conditionalFormatting sqref="AB100:AI100">
    <cfRule type="expression" dxfId="1454" priority="6">
      <formula>AS99=0</formula>
    </cfRule>
  </conditionalFormatting>
  <conditionalFormatting sqref="AN99:AP99">
    <cfRule type="expression" dxfId="1453" priority="5">
      <formula>AND(AV99&gt;0,AS99=AV99)</formula>
    </cfRule>
  </conditionalFormatting>
  <conditionalFormatting sqref="AN100:AP100">
    <cfRule type="expression" dxfId="1452" priority="4">
      <formula>AND(AV99&gt;0,AS99=AV99)</formula>
    </cfRule>
  </conditionalFormatting>
  <conditionalFormatting sqref="AM100">
    <cfRule type="expression" dxfId="1451" priority="3">
      <formula>AND(AV99&gt;0,AS99=AV99)</formula>
    </cfRule>
  </conditionalFormatting>
  <conditionalFormatting sqref="AJ100:AL100">
    <cfRule type="expression" dxfId="1450" priority="2">
      <formula>AND(AV99&gt;0,AS99=AV99)</formula>
    </cfRule>
  </conditionalFormatting>
  <conditionalFormatting sqref="AH100:AI100">
    <cfRule type="expression" dxfId="1449" priority="39">
      <formula>AND(BB96&gt;0,AY99=BB96)</formula>
    </cfRule>
  </conditionalFormatting>
  <conditionalFormatting sqref="AX99:AZ99">
    <cfRule type="expression" dxfId="1448" priority="1">
      <formula>OR(ISBLANK(AB99),AB99="Title",AB99="&gt;",AB99="Enter Title",AB99="&gt; Enter Title")</formula>
    </cfRule>
  </conditionalFormatting>
  <conditionalFormatting sqref="AM99">
    <cfRule type="expression" dxfId="1447" priority="43">
      <formula>BE96=0</formula>
    </cfRule>
  </conditionalFormatting>
  <conditionalFormatting sqref="AJ99">
    <cfRule type="expression" dxfId="1446" priority="44">
      <formula>AND(BE96&gt;0,BA99=BE96)</formula>
    </cfRule>
  </conditionalFormatting>
  <conditionalFormatting sqref="AK32:AM32 AK30:AM30">
    <cfRule type="expression" dxfId="1445" priority="20153">
      <formula>AND(#REF!&gt;0,BB30=#REF!)</formula>
    </cfRule>
  </conditionalFormatting>
  <dataValidations count="12">
    <dataValidation allowBlank="1" showInputMessage="1" showErrorMessage="1" promptTitle="WORK" prompt="How happy I am with my work or search for work, and how well I am progressing and developing in my career or professional training." sqref="AD7:AG7" xr:uid="{E4565870-DB3D-4E3A-A0C0-A5861CDFEAA9}"/>
    <dataValidation allowBlank="1" showInputMessage="1" showErrorMessage="1" promptTitle="TEMPER" prompt="What my mood is like, from feeling low to being in high spirits, and how in touch I feel with my emotions in a balanced way. _x000a_" sqref="AD10:AG10" xr:uid="{1F6F80CF-BA4B-42A9-A961-B77A2D7BB804}"/>
    <dataValidation allowBlank="1" showInputMessage="1" showErrorMessage="1" promptTitle="HOME" prompt="How organised, constructive, calm, comfortable and beautiful I feel my home is, and how stable is my home situation." sqref="AU7:AX7" xr:uid="{097B0934-766B-4943-AC4B-7FF9B2F098ED}"/>
    <dataValidation allowBlank="1" showInputMessage="1" showErrorMessage="1" promptTitle="CREATIVITY" prompt="How creative I am being and how much time I spend on creative pursuits or projects and how satisfied I am with them." sqref="AD13:AG13" xr:uid="{C4E41F91-62A8-475F-8EC2-252CA105393B}"/>
    <dataValidation allowBlank="1" showInputMessage="1" showErrorMessage="1" promptTitle="ENVIRONMENT" prompt="How involved I am with the area I live, appreciating and taking advantage of all it has to offer and how much I like it overall." sqref="AD16:AG16" xr:uid="{3B52A3F8-9EB5-49DF-9763-CAC42495B48C}"/>
    <dataValidation allowBlank="1" showInputMessage="1" showErrorMessage="1" promptTitle="HEALTH" prompt="How well I am feeling physically and the state of my bodyily functions and if I am taking care of myself effectively." sqref="AU10:AX10" xr:uid="{B3926358-E4F4-427A-A777-3ADB84049297}"/>
    <dataValidation allowBlank="1" showInputMessage="1" showErrorMessage="1" promptTitle="PARTNER" prompt="How am I getting on with my partner in daily life and how well are we connecting intellectually, emotionally and romantically." sqref="AU13:AX13" xr:uid="{5630BBB3-3241-46F9-BB56-A8C14F696C2A}"/>
    <dataValidation allowBlank="1" showInputMessage="1" showErrorMessage="1" promptTitle="FRIENDSHIPS" prompt="How much I am interacting with friends, staying in touch or catching up, and the quality of that communication and time spent." sqref="AU16:AX16" xr:uid="{0EEBE15D-897E-4F11-9788-158C03F805D7}"/>
    <dataValidation allowBlank="1" showInputMessage="1" showErrorMessage="1" promptTitle="ROLL A DIE OR DICE" prompt="Type in ROLL to randomly choose an action from any section. _x000a_Lock action by _x000a_inputting ^ to its left._x000a_For additional rolls _x000a_type ROLL 2 etc." sqref="BQ45:BS47" xr:uid="{D96F7D98-844D-4970-92E1-39BE027A918B}"/>
    <dataValidation allowBlank="1" showInputMessage="1" showErrorMessage="1" promptTitle="TITLE &amp; ACTIONS" prompt="Change titled as desired._x000a_Add or alter actions to randomise. " sqref="G51:K52 Q51:U52 AA51:AE52 AK51:AO52 AU51:AY52 BE51:BI52 BO51:BS52" xr:uid="{117A47DC-58B2-443F-BA94-4B5BF8561B66}"/>
    <dataValidation allowBlank="1" showInputMessage="1" showErrorMessage="1" promptTitle="ROLL A DIE OR DICE" prompt="Type in ROLL to randomly choose an action from this section. _x000a_Lock action by_x000a_inputting ^ to its left._x000a_For additional rolls _x000a_type ROLL 2 etc." sqref="BJ51:BK52 BT51:BU52 AZ51:BA52 AP51:AQ52 AF51:AG52 V51:W52 L51:M52" xr:uid="{1E8A61E4-73E6-4DB7-BB7A-9F755A9B26DA}"/>
    <dataValidation allowBlank="1" showInputMessage="1" showErrorMessage="1" promptTitle=" EXPLORATION" prompt="This is for tracking STATUS and ACTIVE JOURNEY_x000a__x000a_Here you can:_x000a_- assess how you're doing in AREAS OF LIFE_x000a_- plan how to ENGAGE WITH THE WORLD_x000a_- defeat procrastination and GET ACTIVE_x000a__x000a_Click on individual cells for specific information and instructions_x000a__x000a__x000a_" sqref="CA1" xr:uid="{B75E62CD-D512-4AE1-8D81-78D72FB110CB}"/>
  </dataValidations>
  <printOptions horizontalCentered="1" verticalCentered="1" gridLines="1"/>
  <pageMargins left="0.39370078740157483" right="0.39370078740157483" top="0.39370078740157483" bottom="0.39370078740157483" header="0" footer="0"/>
  <pageSetup paperSize="9" scale="50" fitToWidth="0" fitToHeight="0" orientation="landscape" r:id="rId1"/>
  <headerFooter>
    <oddHeader>&amp;C&amp;"Lucida Console,Bold"GAMEPLAN</oddHeader>
  </headerFooter>
  <drawing r:id="rId2"/>
  <extLst>
    <ext xmlns:x14="http://schemas.microsoft.com/office/spreadsheetml/2009/9/main" uri="{78C0D931-6437-407d-A8EE-F0AAD7539E65}">
      <x14:conditionalFormattings>
        <x14:conditionalFormatting xmlns:xm="http://schemas.microsoft.com/office/excel/2006/main">
          <x14:cfRule type="expression" priority="1387" id="{5F1D155A-DB8C-46ED-90BD-ACFACA27F204}">
            <xm:f>PLANS!$F$3="JUNE"</xm:f>
            <x14:dxf>
              <font>
                <color rgb="FFFFC000"/>
              </font>
            </x14:dxf>
          </x14:cfRule>
          <x14:cfRule type="expression" priority="1388" id="{61701B63-3AF2-4BBD-A6A4-396AEBCF3B4D}">
            <xm:f>PLANS!$F$3="MAY"</xm:f>
            <x14:dxf>
              <font>
                <color rgb="FFEBE600"/>
              </font>
            </x14:dxf>
          </x14:cfRule>
          <x14:cfRule type="expression" priority="1389" id="{E85E8715-67EC-4621-9A81-6C764017D5F7}">
            <xm:f>PLANS!$F$3="APRIL"</xm:f>
            <x14:dxf>
              <font>
                <color rgb="FF92D050"/>
              </font>
            </x14:dxf>
          </x14:cfRule>
          <x14:cfRule type="expression" priority="1390" id="{2B772AB8-E8A1-4780-BC21-A2D8C61D0783}">
            <xm:f>PLANS!$F$3="MARCH"</xm:f>
            <x14:dxf>
              <font>
                <color rgb="FF00B050"/>
              </font>
            </x14:dxf>
          </x14:cfRule>
          <x14:cfRule type="expression" priority="1391" id="{5ADBC008-D694-4164-BDF1-C96171DF3242}">
            <xm:f>PLANS!$F$3="FEBRUARY"</xm:f>
            <x14:dxf>
              <font>
                <color rgb="FF00B0F0"/>
              </font>
            </x14:dxf>
          </x14:cfRule>
          <x14:cfRule type="expression" priority="1392" id="{C9A8FCEA-9E32-461D-85B9-26BC105D6808}">
            <xm:f>PLANS!$F$3="JANUARY"</xm:f>
            <x14:dxf>
              <font>
                <color rgb="FF0070C0"/>
              </font>
            </x14:dxf>
          </x14:cfRule>
          <x14:cfRule type="expression" priority="1393" id="{127CD960-5070-42F0-9986-DFFC5E88D950}">
            <xm:f>PLANS!$F$3="DECEMBER"</xm:f>
            <x14:dxf>
              <font>
                <color rgb="FF6600CC"/>
              </font>
            </x14:dxf>
          </x14:cfRule>
          <x14:cfRule type="expression" priority="1394" id="{00E58776-33E9-4F58-8E0F-C6AFA7C91180}">
            <xm:f>PLANS!$F$3="NOVEMBER"</xm:f>
            <x14:dxf>
              <font>
                <color rgb="FF9900CC"/>
              </font>
            </x14:dxf>
          </x14:cfRule>
          <x14:cfRule type="expression" priority="1395" id="{77147DA2-0B5A-439F-8B33-31C897B220FF}">
            <xm:f>PLANS!$F$3="OCTOBER"</xm:f>
            <x14:dxf>
              <font>
                <color rgb="FFFF00FF"/>
              </font>
            </x14:dxf>
          </x14:cfRule>
          <x14:cfRule type="expression" priority="1396" id="{4731F612-F160-4685-A6AF-BECD3461772F}">
            <xm:f>PLANS!$F$3="SEPTEMBER"</xm:f>
            <x14:dxf>
              <font>
                <color rgb="FFFF0000"/>
              </font>
            </x14:dxf>
          </x14:cfRule>
          <x14:cfRule type="expression" priority="1397" id="{7C51CEE4-CF56-40B0-8A20-73FB469799D1}">
            <xm:f>PLANS!$F$3="AUGUST"</xm:f>
            <x14:dxf>
              <font>
                <color rgb="FFC00000"/>
              </font>
            </x14:dxf>
          </x14:cfRule>
          <x14:cfRule type="expression" priority="1398" id="{99B11F91-5EE0-4166-A79A-7CECB79A90C3}">
            <xm:f>PLANS!$F$3="JULY"</xm:f>
            <x14:dxf>
              <font>
                <color rgb="FFFF6600"/>
              </font>
            </x14:dxf>
          </x14:cfRule>
          <xm:sqref>AC3 AN3 AG4</xm:sqref>
        </x14:conditionalFormatting>
        <x14:conditionalFormatting xmlns:xm="http://schemas.microsoft.com/office/excel/2006/main">
          <x14:cfRule type="expression" priority="21174" id="{00000000-000E-0000-0A00-0000194E0000}">
            <xm:f>AND(grid!BF19&gt;0,BB94=grid!BF19)</xm:f>
            <x14:dxf>
              <font>
                <color theme="0"/>
              </font>
              <fill>
                <patternFill>
                  <bgColor theme="1"/>
                </patternFill>
              </fill>
            </x14:dxf>
          </x14:cfRule>
          <xm:sqref>AK97:AL97 AK99:AL99</xm:sqref>
        </x14:conditionalFormatting>
        <x14:conditionalFormatting xmlns:xm="http://schemas.microsoft.com/office/excel/2006/main">
          <x14:cfRule type="expression" priority="21236" id="{00000000-000E-0000-0A00-0000194E0000}">
            <xm:f>AND(grid!BH19&gt;0,BE94=grid!BH19)</xm:f>
            <x14:dxf>
              <font>
                <color theme="0"/>
              </font>
              <fill>
                <patternFill>
                  <bgColor theme="1"/>
                </patternFill>
              </fill>
            </x14:dxf>
          </x14:cfRule>
          <xm:sqref>AM97 AM99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B8CE6-9A49-40B2-80E4-ABEF80038C03}">
  <dimension ref="A1:CY129"/>
  <sheetViews>
    <sheetView showGridLines="0" showRowColHeaders="0" zoomScaleNormal="100" workbookViewId="0">
      <selection activeCell="AJ29" sqref="AJ29"/>
    </sheetView>
  </sheetViews>
  <sheetFormatPr defaultColWidth="3.42578125" defaultRowHeight="17.100000000000001" customHeight="1" x14ac:dyDescent="0.15"/>
  <cols>
    <col min="1" max="36" width="3.42578125" style="615"/>
    <col min="37" max="37" width="3.42578125" style="615" customWidth="1"/>
    <col min="38" max="80" width="3.42578125" style="615"/>
    <col min="81" max="81" width="3.42578125" style="615" customWidth="1"/>
    <col min="82" max="83" width="3.42578125" style="615"/>
    <col min="84" max="84" width="3.85546875" style="615" bestFit="1" customWidth="1"/>
    <col min="85" max="16384" width="3.42578125" style="615"/>
  </cols>
  <sheetData>
    <row r="1" spans="1:95" ht="17.100000000000001" customHeight="1" x14ac:dyDescent="0.15">
      <c r="A1" s="614"/>
      <c r="B1" s="614"/>
      <c r="C1" s="614"/>
      <c r="D1" s="614"/>
      <c r="E1" s="614"/>
      <c r="F1" s="614"/>
      <c r="G1" s="614"/>
      <c r="H1" s="614"/>
      <c r="I1" s="614"/>
      <c r="J1" s="614"/>
      <c r="K1" s="614"/>
      <c r="L1" s="614"/>
      <c r="M1" s="614"/>
      <c r="N1" s="614"/>
      <c r="O1" s="614"/>
      <c r="P1" s="614"/>
      <c r="Q1" s="614"/>
      <c r="R1" s="614"/>
      <c r="S1" s="614"/>
      <c r="T1" s="614"/>
      <c r="U1" s="614"/>
      <c r="V1" s="614"/>
      <c r="W1" s="614"/>
      <c r="X1" s="614"/>
      <c r="Y1" s="614"/>
      <c r="Z1" s="614"/>
      <c r="AA1" s="614"/>
      <c r="AB1" s="614"/>
      <c r="AC1" s="614"/>
      <c r="AD1" s="614"/>
      <c r="AE1" s="614"/>
      <c r="AF1" s="614"/>
      <c r="AG1" s="614"/>
      <c r="AH1" s="614"/>
      <c r="AI1" s="614"/>
      <c r="AJ1" s="614"/>
      <c r="AK1" s="614"/>
      <c r="AL1" s="614"/>
      <c r="AM1" s="614"/>
      <c r="AN1" s="614"/>
      <c r="AO1" s="614"/>
      <c r="AP1" s="614"/>
      <c r="AQ1" s="614"/>
      <c r="AR1" s="614"/>
      <c r="AS1" s="614"/>
      <c r="AT1" s="614"/>
      <c r="AU1" s="614"/>
      <c r="AV1" s="614"/>
      <c r="AW1" s="614"/>
      <c r="AX1" s="614"/>
      <c r="AY1" s="614"/>
      <c r="AZ1" s="614"/>
      <c r="BA1" s="614"/>
      <c r="BB1" s="614"/>
      <c r="BC1" s="614"/>
      <c r="BD1" s="614"/>
      <c r="BE1" s="614"/>
      <c r="BF1" s="614"/>
      <c r="BG1" s="614"/>
      <c r="BH1" s="614"/>
      <c r="BI1" s="614"/>
      <c r="BJ1" s="614"/>
      <c r="BK1" s="614"/>
      <c r="BL1" s="614"/>
      <c r="BM1" s="614"/>
      <c r="BN1" s="614"/>
      <c r="BO1" s="614"/>
      <c r="BP1" s="614"/>
      <c r="BQ1" s="614"/>
      <c r="BR1" s="614"/>
      <c r="BS1" s="614"/>
      <c r="BT1" s="614"/>
      <c r="BU1" s="614"/>
      <c r="BV1" s="614"/>
      <c r="BW1" s="614"/>
      <c r="BX1" s="614"/>
      <c r="BY1" s="614"/>
      <c r="BZ1" s="614"/>
      <c r="CA1" s="614"/>
    </row>
    <row r="2" spans="1:95" ht="17.100000000000001" customHeight="1" thickBot="1" x14ac:dyDescent="0.2">
      <c r="A2" s="614"/>
      <c r="B2" s="1501"/>
      <c r="C2" s="1501"/>
      <c r="D2" s="1501"/>
      <c r="E2" s="1501"/>
      <c r="F2" s="1501"/>
      <c r="G2" s="1501"/>
      <c r="H2" s="1501"/>
      <c r="I2" s="1501"/>
      <c r="J2" s="1501"/>
      <c r="K2" s="1501"/>
      <c r="L2" s="1501"/>
      <c r="M2" s="614"/>
      <c r="N2" s="614"/>
      <c r="O2" s="614"/>
      <c r="P2" s="614"/>
      <c r="Q2" s="614"/>
      <c r="R2" s="614"/>
      <c r="S2" s="614"/>
      <c r="T2" s="614"/>
      <c r="U2" s="614"/>
      <c r="V2" s="614"/>
      <c r="W2" s="614"/>
      <c r="X2" s="614"/>
      <c r="Y2" s="614"/>
      <c r="Z2" s="614"/>
      <c r="AA2" s="614"/>
      <c r="AB2" s="614"/>
      <c r="AC2" s="614"/>
      <c r="AD2" s="614"/>
      <c r="AE2" s="614"/>
      <c r="AF2" s="614"/>
      <c r="AG2" s="614"/>
      <c r="AH2" s="614"/>
      <c r="AI2" s="614"/>
      <c r="AJ2" s="614"/>
      <c r="AK2" s="614"/>
      <c r="AL2" s="614"/>
      <c r="AM2" s="614"/>
      <c r="AN2" s="614"/>
      <c r="AO2" s="614"/>
      <c r="AP2" s="614"/>
      <c r="AQ2" s="614"/>
      <c r="AR2" s="614"/>
      <c r="AS2" s="614"/>
      <c r="AT2" s="614"/>
      <c r="AU2" s="614"/>
      <c r="AV2" s="614"/>
      <c r="AW2" s="614"/>
      <c r="AX2" s="614"/>
      <c r="AY2" s="614"/>
      <c r="AZ2" s="614"/>
      <c r="BA2" s="614"/>
      <c r="BB2" s="614"/>
      <c r="BC2" s="614"/>
      <c r="BD2" s="614"/>
      <c r="BE2" s="614"/>
      <c r="BF2" s="614"/>
      <c r="BG2" s="614"/>
      <c r="BH2" s="614"/>
      <c r="BI2" s="614"/>
      <c r="BJ2" s="614"/>
      <c r="BK2" s="614"/>
      <c r="BL2" s="614"/>
      <c r="BM2" s="614"/>
      <c r="BN2" s="614"/>
      <c r="BO2" s="614"/>
      <c r="BP2" s="1501"/>
      <c r="BQ2" s="1501"/>
      <c r="BR2" s="1501"/>
      <c r="BS2" s="1501"/>
      <c r="BT2" s="1501"/>
      <c r="BU2" s="1501"/>
      <c r="BV2" s="1501"/>
      <c r="BW2" s="1501"/>
      <c r="BX2" s="1501"/>
      <c r="BY2" s="1501"/>
      <c r="BZ2" s="1501"/>
      <c r="CA2" s="1502"/>
    </row>
    <row r="3" spans="1:95" ht="17.100000000000001" customHeight="1" thickTop="1" x14ac:dyDescent="0.3">
      <c r="A3" s="614"/>
      <c r="B3" s="1501"/>
      <c r="C3" s="614"/>
      <c r="D3" s="614"/>
      <c r="E3" s="614"/>
      <c r="F3" s="614"/>
      <c r="G3" s="614"/>
      <c r="H3" s="614"/>
      <c r="I3" s="614"/>
      <c r="J3" s="614"/>
      <c r="K3" s="614"/>
      <c r="L3" s="614"/>
      <c r="M3" s="614"/>
      <c r="N3" s="614"/>
      <c r="O3" s="614"/>
      <c r="P3" s="614"/>
      <c r="Q3" s="614"/>
      <c r="R3" s="614"/>
      <c r="S3" s="614"/>
      <c r="T3" s="614"/>
      <c r="U3" s="614"/>
      <c r="V3" s="614"/>
      <c r="W3" s="614"/>
      <c r="X3" s="614"/>
      <c r="Y3" s="1502"/>
      <c r="Z3" s="1502"/>
      <c r="AA3" s="1503"/>
      <c r="AB3" s="1504"/>
      <c r="AC3" s="1504"/>
      <c r="AD3" s="1504"/>
      <c r="AE3" s="1504"/>
      <c r="AF3" s="1504"/>
      <c r="AG3" s="1504"/>
      <c r="AH3" s="1504"/>
      <c r="AI3" s="1504"/>
      <c r="AJ3" s="1504"/>
      <c r="AK3" s="1504"/>
      <c r="AL3" s="1504"/>
      <c r="AM3" s="1504"/>
      <c r="AN3" s="1504"/>
      <c r="AO3" s="1504"/>
      <c r="AP3" s="1504"/>
      <c r="AQ3" s="1504"/>
      <c r="AR3" s="1504"/>
      <c r="AS3" s="1504"/>
      <c r="AT3" s="1504"/>
      <c r="AU3" s="1504"/>
      <c r="AV3" s="1504"/>
      <c r="AW3" s="1504"/>
      <c r="AX3" s="1504"/>
      <c r="AY3" s="1504"/>
      <c r="AZ3" s="1504"/>
      <c r="BA3" s="1505"/>
      <c r="BB3" s="614"/>
      <c r="BC3" s="614"/>
      <c r="BD3" s="1506"/>
      <c r="BE3" s="614"/>
      <c r="BF3" s="1507"/>
      <c r="BG3" s="1507"/>
      <c r="BH3" s="1507"/>
      <c r="BI3" s="1507"/>
      <c r="BJ3" s="1507"/>
      <c r="BK3" s="1507"/>
      <c r="BL3" s="1507"/>
      <c r="BM3" s="1507"/>
      <c r="BN3" s="1507"/>
      <c r="BO3" s="1507"/>
      <c r="BP3" s="1507"/>
      <c r="BQ3" s="1507"/>
      <c r="BR3" s="1507"/>
      <c r="BS3" s="1507"/>
      <c r="BT3" s="1507"/>
      <c r="BU3" s="1507"/>
      <c r="BV3" s="614"/>
      <c r="BW3" s="614"/>
      <c r="BX3" s="614"/>
      <c r="BY3" s="614"/>
      <c r="BZ3" s="1501"/>
      <c r="CA3" s="1502"/>
    </row>
    <row r="4" spans="1:95" ht="17.100000000000001" customHeight="1" thickBot="1" x14ac:dyDescent="0.2">
      <c r="A4" s="614"/>
      <c r="B4" s="1501"/>
      <c r="C4" s="614"/>
      <c r="D4" s="614"/>
      <c r="E4" s="614"/>
      <c r="F4" s="614"/>
      <c r="G4" s="1508"/>
      <c r="H4" s="1508"/>
      <c r="I4" s="1508"/>
      <c r="J4" s="1508"/>
      <c r="K4" s="1508"/>
      <c r="L4" s="1508"/>
      <c r="M4" s="1508"/>
      <c r="N4" s="1508"/>
      <c r="O4" s="1508"/>
      <c r="P4" s="1508"/>
      <c r="Q4" s="1508"/>
      <c r="R4" s="1508"/>
      <c r="S4" s="1508"/>
      <c r="T4" s="1508"/>
      <c r="U4" s="1508"/>
      <c r="V4" s="1508"/>
      <c r="W4" s="614"/>
      <c r="X4" s="614"/>
      <c r="Y4" s="1502"/>
      <c r="Z4" s="1502"/>
      <c r="AA4" s="1509"/>
      <c r="AB4" s="2985" t="s">
        <v>201</v>
      </c>
      <c r="AC4" s="2985"/>
      <c r="AD4" s="1510"/>
      <c r="AE4" s="1511" t="str">
        <f>_xlfn.IFS(
data!AV9=data!AV8+1,data!AV9,
data!AV9=data!AV8+2,data!AV9+(data!AV9-1),
data!AV9=data!AV8+3,data!AV9+(data!AV9-1)+(data!AV9-2),
data!AV9=data!AV8+4,data!AV9+(data!AV9-1)+(data!AV9-2)+(data!AV9-3),
data!AV9=data!AV8+5,data!AV9+(data!AV9-1)+(data!AV9-2)+(data!AV9-3)+(data!AV9-4),
TRUE," ")</f>
        <v xml:space="preserve"> </v>
      </c>
      <c r="AF4" s="1511" t="str">
        <f>_xlfn.IFS(
data!AW9=data!AW8+1,data!AW9,
data!AW9=data!AW8+2,data!AW9+(data!AW9-1),
data!AW9=data!AW8+3,data!AW9+(data!AW9-1)+(data!AW9-2),
data!AW9=data!AW8+4,data!AW9+(data!AW9-1)+(data!AW9-2)+(data!AW9-3),
data!AW9=data!AW8+5,data!AW9+(data!AW9-1)+(data!AW9-2)+(data!AW9-3)+(data!AW9-4),
TRUE," ")</f>
        <v xml:space="preserve"> </v>
      </c>
      <c r="AG4" s="1511" t="str">
        <f>_xlfn.IFS(
data!AX9=data!AX8+1,data!AX9,
data!AX9=data!AX8+2,data!AX9+(data!AX9-1),
data!AX9=data!AX8+3,data!AX9+(data!AX9-1)+(data!AX9-2),
data!AX9=data!AX8+4,data!AX9+(data!AX9-1)+(data!AX9-2)+(data!AX9-3),
data!AX9=data!AX8+5,data!AX9+(data!AX9-1)+(data!AX9-2)+(data!AX9-3)+(data!AX9-4),
TRUE," ")</f>
        <v xml:space="preserve"> </v>
      </c>
      <c r="AH4" s="1511" t="str">
        <f>_xlfn.IFS(
data!AY9=data!AY8+1,data!AY9,
data!AY9=data!AY8+2,data!AY9+(data!AY9-1),
data!AY9=data!AY8+3,data!AY9+(data!AY9-1)+(data!AY9-2),
data!AY9=data!AY8+4,data!AY9+(data!AY9-1)+(data!AY9-2)+(data!AY9-3),
data!AY9=data!AY8+5,data!AY9+(data!AY9-1)+(data!AY9-2)+(data!AY9-3)+(data!AY9-4),
TRUE," ")</f>
        <v xml:space="preserve"> </v>
      </c>
      <c r="AI4" s="1511" t="str">
        <f>_xlfn.IFS(
data!AZ9=data!AZ8+1,data!AZ9,
data!AZ9=data!AZ8+2,data!AZ9+(data!AZ9-1),
data!AZ9=data!AZ8+3,data!AZ9+(data!AZ9-1)+(data!AZ9-2),
data!AZ9=data!AZ8+4,data!AZ9+(data!AZ9-1)+(data!AZ9-2)+(data!AZ9-3),
data!AZ9=data!AZ8+5,data!AZ9+(data!AZ9-1)+(data!AZ9-2)+(data!AZ9-3)+(data!AZ9-4),
TRUE," ")</f>
        <v xml:space="preserve"> </v>
      </c>
      <c r="AJ4" s="1511" t="str">
        <f>_xlfn.IFS(
data!BA9=data!BA8+1,data!BA9,
data!BA9=data!BA8+2,data!BA9+(data!BA9-1),
data!BA9=data!BA8+3,data!BA9+(data!BA9-1)+(data!BA9-2),
data!BA9=data!BA8+4,data!BA9+(data!BA9-1)+(data!BA9-2)+(data!BA9-3),
data!BA9=data!BA8+5,data!BA9+(data!BA9-1)+(data!BA9-2)+(data!BA9-3)+(data!BA9-4),
TRUE," ")</f>
        <v xml:space="preserve"> </v>
      </c>
      <c r="AK4" s="1511" t="str">
        <f>_xlfn.IFS(
data!BB9=data!BB8+1,data!BB9,
data!BB9=data!BB8+2,data!BB9+(data!BB9-1),
data!BB9=data!BB8+3,data!BB9+(data!BB9-1)+(data!BB9-2),
data!BB9=data!BB8+4,data!BB9+(data!BB9-1)+(data!BB9-2)+(data!BB9-3),
data!BB9=data!BB8+5,data!BB9+(data!BB9-1)+(data!BB9-2)+(data!BB9-3)+(data!BB9-4),
TRUE," ")</f>
        <v xml:space="preserve"> </v>
      </c>
      <c r="AL4" s="1511" t="str">
        <f>_xlfn.IFS(
data!BC9=data!BC8+1,data!BC9,
data!BC9=data!BC8+2,data!BC9+(data!BC9-1),
data!BC9=data!BC8+3,data!BC9+(data!BC9-1)+(data!BC9-2),
data!BC9=data!BC8+4,data!BC9+(data!BC9-1)+(data!BC9-2)+(data!BC9-3),
data!BC9=data!BC8+5,data!BC9+(data!BC9-1)+(data!BC9-2)+(data!BC9-3)+(data!BC9-4),
TRUE," ")</f>
        <v xml:space="preserve"> </v>
      </c>
      <c r="AM4" s="1511" t="str">
        <f>_xlfn.IFS(
data!BD9=data!BD8+1,data!BD9,
data!BD9=data!BD8+2,data!BD9+(data!BD9-1),
data!BD9=data!BD8+3,data!BD9+(data!BD9-1)+(data!BD9-2),
data!BD9=data!BD8+4,data!BD9+(data!BD9-1)+(data!BD9-2)+(data!BD9-3),
data!BD9=data!BD8+5,data!BD9+(data!BD9-1)+(data!BD9-2)+(data!BD9-3)+(data!BD9-4),
TRUE," ")</f>
        <v xml:space="preserve"> </v>
      </c>
      <c r="AN4" s="1512"/>
      <c r="AO4" s="1511" t="str">
        <f>_xlfn.IFS(
data!AV14=data!AV13+1,data!AV14,
data!AV14=data!AV13+2,data!AV14+(data!AV14-1),
data!AV14=data!AV13+3,data!AV14+(data!AV14-1)+(data!AV14-2),
data!AV14=data!AV13+4,data!AV14+(data!AV14-1)+(data!AV14-2)+(data!AV14-3),
data!AV14=data!AV13+5,data!AV14+(data!AV14-1)+(data!AV14-2)+(data!AV14-3)+(data!AV14-4),
TRUE," ")</f>
        <v xml:space="preserve"> </v>
      </c>
      <c r="AP4" s="1511" t="str">
        <f>_xlfn.IFS(
data!AW14=data!AW13+1,data!AW14,
data!AW14=data!AW13+2,data!AW14+(data!AW14-1),
data!AW14=data!AW13+3,data!AW14+(data!AW14-1)+(data!AW14-2),
data!AW14=data!AW13+4,data!AW14+(data!AW14-1)+(data!AW14-2)+(data!AW14-3),
data!AW14=data!AW13+5,data!AW14+(data!AW14-1)+(data!AW14-2)+(data!AW14-3)+(data!AW14-4),
TRUE," ")</f>
        <v xml:space="preserve"> </v>
      </c>
      <c r="AQ4" s="1511" t="str">
        <f>_xlfn.IFS(
data!AX14=data!AX13+1,data!AX14,
data!AX14=data!AX13+2,data!AX14+(data!AX14-1),
data!AX14=data!AX13+3,data!AX14+(data!AX14-1)+(data!AX14-2),
data!AX14=data!AX13+4,data!AX14+(data!AX14-1)+(data!AX14-2)+(data!AX14-3),
data!AX14=data!AX13+5,data!AX14+(data!AX14-1)+(data!AX14-2)+(data!AX14-3)+(data!AX14-4),
TRUE," ")</f>
        <v xml:space="preserve"> </v>
      </c>
      <c r="AR4" s="1511" t="str">
        <f>_xlfn.IFS(
data!AY14=data!AY13+1,data!AY14,
data!AY14=data!AY13+2,data!AY14+(data!AY14-1),
data!AY14=data!AY13+3,data!AY14+(data!AY14-1)+(data!AY14-2),
data!AY14=data!AY13+4,data!AY14+(data!AY14-1)+(data!AY14-2)+(data!AY14-3),
data!AY14=data!AY13+5,data!AY14+(data!AY14-1)+(data!AY14-2)+(data!AY14-3)+(data!AY14-4),
TRUE," ")</f>
        <v xml:space="preserve"> </v>
      </c>
      <c r="AS4" s="1511" t="str">
        <f>_xlfn.IFS(
data!AZ14=data!AZ13+1,data!AZ14,
data!AZ14=data!AZ13+2,data!AZ14+(data!AZ14-1),
data!AZ14=data!AZ13+3,data!AZ14+(data!AZ14-1)+(data!AZ14-2),
data!AZ14=data!AZ13+4,data!AZ14+(data!AZ14-1)+(data!AZ14-2)+(data!AZ14-3),
data!AZ14=data!AZ13+5,data!AZ14+(data!AZ14-1)+(data!AZ14-2)+(data!AZ14-3)+(data!AZ14-4),
TRUE," ")</f>
        <v xml:space="preserve"> </v>
      </c>
      <c r="AT4" s="1511" t="str">
        <f>_xlfn.IFS(
data!BA14=data!BA13+1,data!BA14,
data!BA14=data!BA13+2,data!BA14+(data!BA14-1),
data!BA14=data!BA13+3,data!BA14+(data!BA14-1)+(data!BA14-2),
data!BA14=data!BA13+4,data!BA14+(data!BA14-1)+(data!BA14-2)+(data!BA14-3),
data!BA14=data!BA13+5,data!BA14+(data!BA14-1)+(data!BA14-2)+(data!BA14-3)+(data!BA14-4),
TRUE," ")</f>
        <v xml:space="preserve"> </v>
      </c>
      <c r="AU4" s="1511" t="str">
        <f>_xlfn.IFS(
data!BB14=data!BB13+1,data!BB14,
data!BB14=data!BB13+2,data!BB14+(data!BB14-1),
data!BB14=data!BB13+3,data!BB14+(data!BB14-1)+(data!BB14-2),
data!BB14=data!BB13+4,data!BB14+(data!BB14-1)+(data!BB14-2)+(data!BB14-3),
data!BB14=data!BB13+5,data!BB14+(data!BB14-1)+(data!BB14-2)+(data!BB14-3)+(data!BB14-4),
TRUE," ")</f>
        <v xml:space="preserve"> </v>
      </c>
      <c r="AV4" s="1511" t="str">
        <f>_xlfn.IFS(
data!BC14=data!BC13+1,data!BC14,
data!BC14=data!BC13+2,data!BC14+(data!BC14-1),
data!BC14=data!BC13+3,data!BC14+(data!BC14-1)+(data!BC14-2),
data!BC14=data!BC13+4,data!BC14+(data!BC14-1)+(data!BC14-2)+(data!BC14-3),
data!BC14=data!BC13+5,data!BC14+(data!BC14-1)+(data!BC14-2)+(data!BC14-3)+(data!BC14-4),
TRUE," ")</f>
        <v xml:space="preserve"> </v>
      </c>
      <c r="AW4" s="1511" t="str">
        <f>_xlfn.IFS(
data!BD14=data!BD13+1,data!BD14,
data!BD14=data!BD13+2,data!BD14+(data!BD14-1),
data!BD14=data!BD13+3,data!BD14+(data!BD14-1)+(data!BD14-2),
data!BD14=data!BD13+4,data!BD14+(data!BD14-1)+(data!BD14-2)+(data!BD14-3),
data!BD14=data!BD13+5,data!BD14+(data!BD14-1)+(data!BD14-2)+(data!BD14-3)+(data!BD14-4),
TRUE," ")</f>
        <v xml:space="preserve"> </v>
      </c>
      <c r="AX4" s="1510"/>
      <c r="AY4" s="2984" t="s">
        <v>201</v>
      </c>
      <c r="AZ4" s="2984"/>
      <c r="BA4" s="1513"/>
      <c r="BB4" s="614"/>
      <c r="BC4" s="614"/>
      <c r="BD4" s="614"/>
      <c r="BE4" s="614"/>
      <c r="BF4" s="1514"/>
      <c r="BG4" s="1514"/>
      <c r="BH4" s="1514"/>
      <c r="BI4" s="1514"/>
      <c r="BJ4" s="1514"/>
      <c r="BK4" s="1514"/>
      <c r="BL4" s="1514"/>
      <c r="BM4" s="1514"/>
      <c r="BN4" s="1514"/>
      <c r="BO4" s="1514"/>
      <c r="BP4" s="1514"/>
      <c r="BQ4" s="1514"/>
      <c r="BR4" s="1514"/>
      <c r="BS4" s="1514"/>
      <c r="BT4" s="1514"/>
      <c r="BU4" s="1514"/>
      <c r="BV4" s="614"/>
      <c r="BW4" s="614"/>
      <c r="BX4" s="614"/>
      <c r="BY4" s="614"/>
      <c r="BZ4" s="1501"/>
      <c r="CA4" s="1502"/>
      <c r="CD4" s="721" t="s">
        <v>1238</v>
      </c>
    </row>
    <row r="5" spans="1:95" ht="17.100000000000001" customHeight="1" thickTop="1" thickBot="1" x14ac:dyDescent="0.25">
      <c r="A5" s="614"/>
      <c r="B5" s="1501"/>
      <c r="C5" s="614"/>
      <c r="D5" s="614"/>
      <c r="E5" s="1515"/>
      <c r="F5" s="1516"/>
      <c r="G5" s="1517"/>
      <c r="H5" s="1517"/>
      <c r="I5" s="1517"/>
      <c r="J5" s="1517"/>
      <c r="K5" s="1517"/>
      <c r="L5" s="1517"/>
      <c r="M5" s="1517"/>
      <c r="N5" s="1516"/>
      <c r="O5" s="1516"/>
      <c r="P5" s="1517"/>
      <c r="Q5" s="1517"/>
      <c r="R5" s="1517"/>
      <c r="S5" s="1517"/>
      <c r="T5" s="1517"/>
      <c r="U5" s="1517"/>
      <c r="V5" s="1517"/>
      <c r="W5" s="1516"/>
      <c r="X5" s="1518"/>
      <c r="Y5" s="1502"/>
      <c r="Z5" s="1502"/>
      <c r="AA5" s="1509"/>
      <c r="AB5" s="1512"/>
      <c r="AC5" s="1512"/>
      <c r="AD5" s="1512"/>
      <c r="AE5" s="1512"/>
      <c r="AF5" s="1512"/>
      <c r="AG5" s="1512"/>
      <c r="AH5" s="1512"/>
      <c r="AI5" s="1512"/>
      <c r="AJ5" s="1512"/>
      <c r="AK5" s="1512"/>
      <c r="AL5" s="1512"/>
      <c r="AM5" s="1512"/>
      <c r="AN5" s="1512"/>
      <c r="AO5" s="1512"/>
      <c r="AP5" s="1512"/>
      <c r="AQ5" s="1512"/>
      <c r="AR5" s="1512"/>
      <c r="AS5" s="1512"/>
      <c r="AT5" s="1512"/>
      <c r="AU5" s="1512"/>
      <c r="AV5" s="1512"/>
      <c r="AW5" s="1512"/>
      <c r="AX5" s="1512"/>
      <c r="AY5" s="1512"/>
      <c r="AZ5" s="1512"/>
      <c r="BA5" s="1513"/>
      <c r="BB5" s="614"/>
      <c r="BC5" s="614"/>
      <c r="BD5" s="1515"/>
      <c r="BE5" s="1516"/>
      <c r="BF5" s="1517"/>
      <c r="BG5" s="1517"/>
      <c r="BH5" s="1517"/>
      <c r="BI5" s="1517"/>
      <c r="BJ5" s="1517"/>
      <c r="BK5" s="1517"/>
      <c r="BL5" s="1517"/>
      <c r="BM5" s="1516"/>
      <c r="BN5" s="1516"/>
      <c r="BO5" s="1517"/>
      <c r="BP5" s="1517"/>
      <c r="BQ5" s="1517"/>
      <c r="BR5" s="1517"/>
      <c r="BS5" s="1517"/>
      <c r="BT5" s="1517"/>
      <c r="BU5" s="1517"/>
      <c r="BV5" s="1516"/>
      <c r="BW5" s="1518"/>
      <c r="BX5" s="614"/>
      <c r="BY5" s="614"/>
      <c r="BZ5" s="1501"/>
      <c r="CA5" s="1502"/>
      <c r="CC5" s="2924">
        <f>ROUND(SUM($AE$4:$AM$4,$AO$4:$AW$4,$AB$6:$AJ$6,$AL$6:$AP$6,$AR$6:$AZ$6)*$AZ$19,0)</f>
        <v>0</v>
      </c>
      <c r="CD5" s="2924"/>
      <c r="CE5" s="2924"/>
    </row>
    <row r="6" spans="1:95" ht="17.100000000000001" customHeight="1" thickTop="1" thickBot="1" x14ac:dyDescent="0.35">
      <c r="A6" s="614"/>
      <c r="B6" s="1501"/>
      <c r="C6" s="614"/>
      <c r="D6" s="614"/>
      <c r="E6" s="1519"/>
      <c r="F6" s="1520"/>
      <c r="G6" s="2974" t="str">
        <f>IF(
(ACTIVITIES!$AK$3 - ACTIVITIES!$AM$13)&gt;=data!$FK$29,
INDEX(data!$FG$4:$FP$23,data!$FK$44,data!$FK$52),
"")</f>
        <v/>
      </c>
      <c r="H6" s="2975"/>
      <c r="I6" s="2975"/>
      <c r="J6" s="2975"/>
      <c r="K6" s="2975"/>
      <c r="L6" s="2975"/>
      <c r="M6" s="2976"/>
      <c r="N6" s="1521"/>
      <c r="O6" s="1522"/>
      <c r="P6" s="2974" t="str">
        <f>IF(
OBJECTIVES!$CI$14+OBJECTIVES!$CI$18&gt;=data!$FK$30,
INDEX(data!$FG$4:$FP$23,data!$FK$45,data!$FK$53),
"")</f>
        <v/>
      </c>
      <c r="Q6" s="2975"/>
      <c r="R6" s="2975"/>
      <c r="S6" s="2975"/>
      <c r="T6" s="2975"/>
      <c r="U6" s="2975"/>
      <c r="V6" s="2976"/>
      <c r="W6" s="1523"/>
      <c r="X6" s="1524"/>
      <c r="Y6" s="1502"/>
      <c r="Z6" s="1502"/>
      <c r="AA6" s="1509"/>
      <c r="AB6" s="1511" t="str">
        <f>IF(OBJECTIVES!$AD$27=1,OBJECTIVES!$AC$27," ")</f>
        <v xml:space="preserve"> </v>
      </c>
      <c r="AC6" s="1511" t="str">
        <f>IF(OBJECTIVES!$AD$28=1,OBJECTIVES!$AC$28," ")</f>
        <v xml:space="preserve"> </v>
      </c>
      <c r="AD6" s="1511" t="str">
        <f>IF(OBJECTIVES!$AD$29=1,OBJECTIVES!$AC$29," ")</f>
        <v xml:space="preserve"> </v>
      </c>
      <c r="AE6" s="1511" t="str">
        <f>IF(OBJECTIVES!$AD$30=1,OBJECTIVES!$AC$30," ")</f>
        <v xml:space="preserve"> </v>
      </c>
      <c r="AF6" s="1511" t="str">
        <f>IF(OBJECTIVES!$AD$31=1,OBJECTIVES!$AC$31," ")</f>
        <v xml:space="preserve"> </v>
      </c>
      <c r="AG6" s="1511" t="str">
        <f>IF(OBJECTIVES!$AD$32=1,OBJECTIVES!$AC$32," ")</f>
        <v xml:space="preserve"> </v>
      </c>
      <c r="AH6" s="1511" t="str">
        <f>IF(OBJECTIVES!$AD$33=1,OBJECTIVES!$AC$33," ")</f>
        <v xml:space="preserve"> </v>
      </c>
      <c r="AI6" s="1511" t="str">
        <f>IF(OBJECTIVES!$AD$34=1,OBJECTIVES!$AC$34," ")</f>
        <v xml:space="preserve"> </v>
      </c>
      <c r="AJ6" s="1511" t="str">
        <f>IF(OBJECTIVES!$AD$35=1,OBJECTIVES!$AC$35," ")</f>
        <v xml:space="preserve"> </v>
      </c>
      <c r="AK6" s="1512"/>
      <c r="AL6" s="1511" t="str">
        <f>IF(OBJECTIVES!$AU$27=1,OBJECTIVES!$AT$27," ")</f>
        <v xml:space="preserve"> </v>
      </c>
      <c r="AM6" s="1511" t="str">
        <f>IF(OBJECTIVES!$AU$29=1,OBJECTIVES!$AT$29," ")</f>
        <v xml:space="preserve"> </v>
      </c>
      <c r="AN6" s="1511" t="str">
        <f>IF(OBJECTIVES!$AU$31=1,OBJECTIVES!$AT$31," ")</f>
        <v xml:space="preserve"> </v>
      </c>
      <c r="AO6" s="1511" t="str">
        <f>IF(OBJECTIVES!$AU$33=1,OBJECTIVES!$AT$33," ")</f>
        <v xml:space="preserve"> </v>
      </c>
      <c r="AP6" s="1511" t="str">
        <f>IF(OBJECTIVES!$AU$35=1,OBJECTIVES!$AT$35," ")</f>
        <v xml:space="preserve"> </v>
      </c>
      <c r="AQ6" s="1512"/>
      <c r="AR6" s="1511" t="str">
        <f>IF(OBJECTIVES!$BN$27=1,OBJECTIVES!$BM$27," ")</f>
        <v xml:space="preserve"> </v>
      </c>
      <c r="AS6" s="1511" t="str">
        <f>IF(OBJECTIVES!$BN$28=1,OBJECTIVES!$BM$28," ")</f>
        <v xml:space="preserve"> </v>
      </c>
      <c r="AT6" s="1511" t="str">
        <f>IF(OBJECTIVES!$BN$29=1,OBJECTIVES!$BM$29," ")</f>
        <v xml:space="preserve"> </v>
      </c>
      <c r="AU6" s="1511" t="str">
        <f>IF(OBJECTIVES!$BN$30=1,OBJECTIVES!$BM$30," ")</f>
        <v xml:space="preserve"> </v>
      </c>
      <c r="AV6" s="1511" t="str">
        <f>IF(OBJECTIVES!$BN$31=1,OBJECTIVES!$BM$31," ")</f>
        <v xml:space="preserve"> </v>
      </c>
      <c r="AW6" s="1511" t="str">
        <f>IF(OBJECTIVES!$BN$32=1,OBJECTIVES!$BM$32," ")</f>
        <v xml:space="preserve"> </v>
      </c>
      <c r="AX6" s="1511" t="str">
        <f>IF(OBJECTIVES!$BN$33=1,OBJECTIVES!$BM$33," ")</f>
        <v xml:space="preserve"> </v>
      </c>
      <c r="AY6" s="1511" t="str">
        <f>IF(OBJECTIVES!$BN$34=1,OBJECTIVES!$BM$34," ")</f>
        <v xml:space="preserve"> </v>
      </c>
      <c r="AZ6" s="1511" t="str">
        <f>IF(OBJECTIVES!$BN$35=1,OBJECTIVES!$BM$35," ")</f>
        <v xml:space="preserve"> </v>
      </c>
      <c r="BA6" s="1513"/>
      <c r="BB6" s="614"/>
      <c r="BC6" s="614"/>
      <c r="BD6" s="1519"/>
      <c r="BE6" s="1520"/>
      <c r="BF6" s="2974" t="str">
        <f>IF(
ACTIVITIES!$J$2&gt;=data!$FK$33,
INDEX(data!$FG$4:$FP$23,data!$FK$48,data!$FK$56),
"")</f>
        <v/>
      </c>
      <c r="BG6" s="2975"/>
      <c r="BH6" s="2975"/>
      <c r="BI6" s="2975"/>
      <c r="BJ6" s="2975"/>
      <c r="BK6" s="2975"/>
      <c r="BL6" s="2976"/>
      <c r="BM6" s="1521"/>
      <c r="BN6" s="1522"/>
      <c r="BO6" s="2974" t="str">
        <f>IF(
ACTIVITIES!$BR$2&gt;=data!$FK$34,
INDEX(data!$FG$4:$FP$23,data!$FK$49,data!$FK$57),
"")</f>
        <v/>
      </c>
      <c r="BP6" s="2975"/>
      <c r="BQ6" s="2975"/>
      <c r="BR6" s="2975"/>
      <c r="BS6" s="2975"/>
      <c r="BT6" s="2975"/>
      <c r="BU6" s="2976"/>
      <c r="BV6" s="1523"/>
      <c r="BW6" s="1524"/>
      <c r="BX6" s="614"/>
      <c r="BY6" s="614"/>
      <c r="BZ6" s="1501"/>
      <c r="CA6" s="1502"/>
    </row>
    <row r="7" spans="1:95" ht="17.100000000000001" customHeight="1" thickTop="1" thickBot="1" x14ac:dyDescent="0.35">
      <c r="A7" s="614"/>
      <c r="B7" s="1501"/>
      <c r="C7" s="614"/>
      <c r="D7" s="614"/>
      <c r="E7" s="1519"/>
      <c r="F7" s="1523"/>
      <c r="G7" s="2977"/>
      <c r="H7" s="2978"/>
      <c r="I7" s="2978"/>
      <c r="J7" s="2978"/>
      <c r="K7" s="2978"/>
      <c r="L7" s="2978"/>
      <c r="M7" s="2979"/>
      <c r="N7" s="1521"/>
      <c r="O7" s="1522"/>
      <c r="P7" s="2977"/>
      <c r="Q7" s="2978"/>
      <c r="R7" s="2978"/>
      <c r="S7" s="2978"/>
      <c r="T7" s="2978"/>
      <c r="U7" s="2978"/>
      <c r="V7" s="2979"/>
      <c r="W7" s="1523"/>
      <c r="X7" s="1524"/>
      <c r="Y7" s="1502"/>
      <c r="Z7" s="1502"/>
      <c r="AA7" s="1509"/>
      <c r="AB7" s="1525"/>
      <c r="AC7" s="1525"/>
      <c r="AD7" s="1525"/>
      <c r="AE7" s="1525"/>
      <c r="AF7" s="1525"/>
      <c r="AG7" s="1525"/>
      <c r="AH7" s="1525"/>
      <c r="AI7" s="1525"/>
      <c r="AJ7" s="1525"/>
      <c r="AK7" s="1525"/>
      <c r="AL7" s="1525"/>
      <c r="AM7" s="1525"/>
      <c r="AN7" s="1525"/>
      <c r="AO7" s="1525"/>
      <c r="AP7" s="1525"/>
      <c r="AQ7" s="1525"/>
      <c r="AR7" s="1525"/>
      <c r="AS7" s="1525"/>
      <c r="AT7" s="1525"/>
      <c r="AU7" s="1525"/>
      <c r="AV7" s="1525"/>
      <c r="AW7" s="1525"/>
      <c r="AX7" s="1525"/>
      <c r="AY7" s="1525"/>
      <c r="AZ7" s="1525"/>
      <c r="BA7" s="1513"/>
      <c r="BB7" s="614"/>
      <c r="BC7" s="614"/>
      <c r="BD7" s="1519"/>
      <c r="BE7" s="1523"/>
      <c r="BF7" s="2977"/>
      <c r="BG7" s="2978"/>
      <c r="BH7" s="2978"/>
      <c r="BI7" s="2978"/>
      <c r="BJ7" s="2978"/>
      <c r="BK7" s="2978"/>
      <c r="BL7" s="2979"/>
      <c r="BM7" s="1521"/>
      <c r="BN7" s="1522"/>
      <c r="BO7" s="2977"/>
      <c r="BP7" s="2978"/>
      <c r="BQ7" s="2978"/>
      <c r="BR7" s="2978"/>
      <c r="BS7" s="2978"/>
      <c r="BT7" s="2978"/>
      <c r="BU7" s="2979"/>
      <c r="BV7" s="1523"/>
      <c r="BW7" s="1524"/>
      <c r="BX7" s="614"/>
      <c r="BY7" s="614"/>
      <c r="BZ7" s="1501"/>
      <c r="CA7" s="1502"/>
    </row>
    <row r="8" spans="1:95" ht="17.100000000000001" customHeight="1" thickTop="1" thickBot="1" x14ac:dyDescent="0.2">
      <c r="A8" s="614"/>
      <c r="B8" s="1501"/>
      <c r="C8" s="614"/>
      <c r="D8" s="614"/>
      <c r="E8" s="1519"/>
      <c r="F8" s="1523"/>
      <c r="G8" s="2980"/>
      <c r="H8" s="2980"/>
      <c r="I8" s="2980"/>
      <c r="J8" s="2980"/>
      <c r="K8" s="2980"/>
      <c r="L8" s="2980"/>
      <c r="M8" s="2980"/>
      <c r="N8" s="1526"/>
      <c r="O8" s="1526"/>
      <c r="P8" s="2980"/>
      <c r="Q8" s="2980"/>
      <c r="R8" s="2980"/>
      <c r="S8" s="2980"/>
      <c r="T8" s="2980"/>
      <c r="U8" s="2980"/>
      <c r="V8" s="2980"/>
      <c r="W8" s="1523"/>
      <c r="X8" s="1524"/>
      <c r="Y8" s="614"/>
      <c r="Z8" s="1502"/>
      <c r="AA8" s="1509"/>
      <c r="AB8" s="2985" t="s">
        <v>190</v>
      </c>
      <c r="AC8" s="2985"/>
      <c r="AD8" s="2985"/>
      <c r="AE8" s="702"/>
      <c r="AF8" s="702"/>
      <c r="AG8" s="1527"/>
      <c r="AH8" s="1527"/>
      <c r="AI8" s="1527"/>
      <c r="AJ8" s="1527"/>
      <c r="AK8" s="1527"/>
      <c r="AL8" s="1528" t="str">
        <f ca="1">IF(AND(ACTIVITIES!$CH$37=0,$AM$8&lt;&gt;$AM$20),"x","")</f>
        <v/>
      </c>
      <c r="AM8" s="2990"/>
      <c r="AN8" s="2990"/>
      <c r="AO8" s="2990"/>
      <c r="AP8" s="1528" t="str">
        <f ca="1">IF(AND(ACTIVITIES!$CH$37=0,$AM$8&lt;&gt;$AM$20),"x","")</f>
        <v/>
      </c>
      <c r="AQ8" s="1527"/>
      <c r="AR8" s="1527"/>
      <c r="AS8" s="1527"/>
      <c r="AT8" s="1527"/>
      <c r="AU8" s="1527"/>
      <c r="AV8" s="702"/>
      <c r="AW8" s="702"/>
      <c r="AX8" s="2988" t="s">
        <v>190</v>
      </c>
      <c r="AY8" s="2988"/>
      <c r="AZ8" s="2988"/>
      <c r="BA8" s="1513"/>
      <c r="BB8" s="614"/>
      <c r="BC8" s="614"/>
      <c r="BD8" s="1519"/>
      <c r="BE8" s="1523"/>
      <c r="BF8" s="2980"/>
      <c r="BG8" s="2980"/>
      <c r="BH8" s="2980"/>
      <c r="BI8" s="2980"/>
      <c r="BJ8" s="2980"/>
      <c r="BK8" s="2980"/>
      <c r="BL8" s="2980"/>
      <c r="BM8" s="1526"/>
      <c r="BN8" s="1526"/>
      <c r="BO8" s="2980"/>
      <c r="BP8" s="2980"/>
      <c r="BQ8" s="2980"/>
      <c r="BR8" s="2980"/>
      <c r="BS8" s="2980"/>
      <c r="BT8" s="2980"/>
      <c r="BU8" s="2980"/>
      <c r="BV8" s="1523"/>
      <c r="BW8" s="1524"/>
      <c r="BX8" s="614"/>
      <c r="BY8" s="614"/>
      <c r="BZ8" s="1501"/>
      <c r="CA8" s="1502"/>
    </row>
    <row r="9" spans="1:95" ht="17.100000000000001" customHeight="1" thickTop="1" thickBot="1" x14ac:dyDescent="0.35">
      <c r="A9" s="614"/>
      <c r="B9" s="1501"/>
      <c r="C9" s="614"/>
      <c r="D9" s="614"/>
      <c r="E9" s="1519"/>
      <c r="F9" s="1523"/>
      <c r="G9" s="2974" t="str">
        <f>IF(MISSIONS!$DW$28&gt;=data!$FK$31,
INDEX(data!$FG$4:$FP$23,data!$FK$46,data!$FK$54),
"")</f>
        <v/>
      </c>
      <c r="H9" s="2975"/>
      <c r="I9" s="2975"/>
      <c r="J9" s="2975"/>
      <c r="K9" s="2975"/>
      <c r="L9" s="2975"/>
      <c r="M9" s="2976"/>
      <c r="N9" s="1521"/>
      <c r="O9" s="1522"/>
      <c r="P9" s="2974" t="str">
        <f>IF(
SUM( ACTIVITIES!$C$37:$K$37,ACTIVITIES!$BQ$37:$BY$37 )&gt;=data!$FK$32,
INDEX(data!$FG$4:$FP$23,data!$FK$47,data!$FK$55),
"")</f>
        <v/>
      </c>
      <c r="Q9" s="2975"/>
      <c r="R9" s="2975"/>
      <c r="S9" s="2975"/>
      <c r="T9" s="2975"/>
      <c r="U9" s="2975"/>
      <c r="V9" s="2976"/>
      <c r="W9" s="1523"/>
      <c r="X9" s="1524"/>
      <c r="Y9" s="614"/>
      <c r="Z9" s="1502"/>
      <c r="AA9" s="1509"/>
      <c r="AB9" s="1525"/>
      <c r="AC9" s="1529"/>
      <c r="AD9" s="1530"/>
      <c r="AE9" s="1527"/>
      <c r="AF9" s="1527"/>
      <c r="AG9" s="1527"/>
      <c r="AH9" s="1527"/>
      <c r="AI9" s="1531"/>
      <c r="AJ9" s="1531"/>
      <c r="AK9" s="1531"/>
      <c r="AL9" s="1532"/>
      <c r="AM9" s="1532"/>
      <c r="AN9" s="1533" t="str">
        <f t="shared" ref="AN9:AN16" si="0">IF($AG$19&gt;=CJ9,"l","")</f>
        <v/>
      </c>
      <c r="AO9" s="1532"/>
      <c r="AP9" s="1532"/>
      <c r="AQ9" s="1531"/>
      <c r="AR9" s="1531"/>
      <c r="AS9" s="1531"/>
      <c r="AT9" s="1534"/>
      <c r="AU9" s="1534"/>
      <c r="AV9" s="1527"/>
      <c r="AW9" s="1535"/>
      <c r="AX9" s="1530"/>
      <c r="AY9" s="1525"/>
      <c r="AZ9" s="1525"/>
      <c r="BA9" s="1536"/>
      <c r="BB9" s="614"/>
      <c r="BC9" s="614"/>
      <c r="BD9" s="1519"/>
      <c r="BE9" s="1523"/>
      <c r="BF9" s="2974" t="str">
        <f>IF(
EXPLORATION!$AS$101&gt;=data!$FK$35,
INDEX(data!$FG$4:$FP$23,data!$FK$50,data!$FK$58),
"")</f>
        <v/>
      </c>
      <c r="BG9" s="2975"/>
      <c r="BH9" s="2975"/>
      <c r="BI9" s="2975"/>
      <c r="BJ9" s="2975"/>
      <c r="BK9" s="2975"/>
      <c r="BL9" s="2976"/>
      <c r="BM9" s="1521"/>
      <c r="BN9" s="1522"/>
      <c r="BO9" s="2974" t="str">
        <f>IF(
$CC$5&gt;=data!$FK$36,
INDEX(data!$FG$4:$FP$23,data!$FK$51,data!$FK$59),
"")</f>
        <v/>
      </c>
      <c r="BP9" s="2975"/>
      <c r="BQ9" s="2975"/>
      <c r="BR9" s="2975"/>
      <c r="BS9" s="2975"/>
      <c r="BT9" s="2975"/>
      <c r="BU9" s="2976"/>
      <c r="BV9" s="1523"/>
      <c r="BW9" s="1524"/>
      <c r="BX9" s="614"/>
      <c r="BY9" s="614"/>
      <c r="BZ9" s="1501"/>
      <c r="CA9" s="1502"/>
      <c r="CC9" s="1537"/>
      <c r="CD9" s="1537"/>
      <c r="CE9" s="1537"/>
      <c r="CF9" s="1537"/>
      <c r="CG9" s="1537"/>
      <c r="CH9" s="1537"/>
      <c r="CI9" s="1537"/>
      <c r="CJ9" s="1538">
        <f>CK10+CJ16</f>
        <v>200</v>
      </c>
      <c r="CK9" s="1537"/>
      <c r="CL9" s="1537"/>
      <c r="CM9" s="1537"/>
      <c r="CN9" s="1537"/>
      <c r="CO9" s="1537"/>
      <c r="CP9" s="1537"/>
      <c r="CQ9" s="1537"/>
    </row>
    <row r="10" spans="1:95" ht="17.100000000000001" customHeight="1" thickTop="1" thickBot="1" x14ac:dyDescent="0.35">
      <c r="A10" s="614"/>
      <c r="B10" s="1501"/>
      <c r="C10" s="614"/>
      <c r="D10" s="614"/>
      <c r="E10" s="1519"/>
      <c r="F10" s="1523"/>
      <c r="G10" s="2977"/>
      <c r="H10" s="2978"/>
      <c r="I10" s="2978"/>
      <c r="J10" s="2978"/>
      <c r="K10" s="2978"/>
      <c r="L10" s="2978"/>
      <c r="M10" s="2979"/>
      <c r="N10" s="1521"/>
      <c r="O10" s="1522"/>
      <c r="P10" s="2977"/>
      <c r="Q10" s="2978"/>
      <c r="R10" s="2978"/>
      <c r="S10" s="2978"/>
      <c r="T10" s="2978"/>
      <c r="U10" s="2978"/>
      <c r="V10" s="2979"/>
      <c r="W10" s="1523"/>
      <c r="X10" s="1524"/>
      <c r="Y10" s="614"/>
      <c r="Z10" s="1502"/>
      <c r="AA10" s="1509"/>
      <c r="AB10" s="1525"/>
      <c r="AC10" s="1525"/>
      <c r="AD10" s="1525"/>
      <c r="AE10" s="1527"/>
      <c r="AF10" s="1527"/>
      <c r="AG10" s="1534"/>
      <c r="AH10" s="1534"/>
      <c r="AI10" s="1531"/>
      <c r="AJ10" s="1531"/>
      <c r="AK10" s="1531"/>
      <c r="AL10" s="1531"/>
      <c r="AM10" s="1533" t="str">
        <f t="shared" ref="AM10" si="1">IF($AG$19&gt;=CI10,"l","")</f>
        <v/>
      </c>
      <c r="AN10" s="1533" t="str">
        <f t="shared" si="0"/>
        <v/>
      </c>
      <c r="AO10" s="1533" t="str">
        <f t="shared" ref="AO10" si="2">IF($AG$19&gt;=CK10,"l","")</f>
        <v/>
      </c>
      <c r="AP10" s="1533"/>
      <c r="AQ10" s="1531"/>
      <c r="AR10" s="1531"/>
      <c r="AS10" s="1531"/>
      <c r="AT10" s="1534"/>
      <c r="AU10" s="1534"/>
      <c r="AV10" s="1527"/>
      <c r="AW10" s="1535"/>
      <c r="AX10" s="1530"/>
      <c r="AY10" s="1530"/>
      <c r="AZ10" s="1530"/>
      <c r="BA10" s="1536"/>
      <c r="BB10" s="614"/>
      <c r="BC10" s="614"/>
      <c r="BD10" s="1519"/>
      <c r="BE10" s="1523"/>
      <c r="BF10" s="2977"/>
      <c r="BG10" s="2978"/>
      <c r="BH10" s="2978"/>
      <c r="BI10" s="2978"/>
      <c r="BJ10" s="2978"/>
      <c r="BK10" s="2978"/>
      <c r="BL10" s="2979"/>
      <c r="BM10" s="1521"/>
      <c r="BN10" s="1522"/>
      <c r="BO10" s="2977"/>
      <c r="BP10" s="2978"/>
      <c r="BQ10" s="2978"/>
      <c r="BR10" s="2978"/>
      <c r="BS10" s="2978"/>
      <c r="BT10" s="2978"/>
      <c r="BU10" s="2979"/>
      <c r="BV10" s="1523"/>
      <c r="BW10" s="1524"/>
      <c r="BX10" s="614"/>
      <c r="BY10" s="614"/>
      <c r="BZ10" s="1501"/>
      <c r="CA10" s="1502"/>
      <c r="CC10" s="1537"/>
      <c r="CD10" s="1537"/>
      <c r="CE10" s="1537"/>
      <c r="CF10" s="1537"/>
      <c r="CG10" s="1537"/>
      <c r="CH10" s="1537"/>
      <c r="CI10" s="1539">
        <f>CL11+CJ16</f>
        <v>193.75</v>
      </c>
      <c r="CJ10" s="1537">
        <f>CK11+CJ16</f>
        <v>153.125</v>
      </c>
      <c r="CK10" s="1540">
        <f>CI10+CJ16</f>
        <v>196.875</v>
      </c>
      <c r="CL10" s="1537"/>
      <c r="CM10" s="1537"/>
      <c r="CN10" s="1537"/>
      <c r="CO10" s="1537"/>
      <c r="CP10" s="1537"/>
      <c r="CQ10" s="1537"/>
    </row>
    <row r="11" spans="1:95" ht="17.100000000000001" customHeight="1" thickTop="1" thickBot="1" x14ac:dyDescent="0.2">
      <c r="A11" s="614"/>
      <c r="B11" s="1501"/>
      <c r="C11" s="614"/>
      <c r="D11" s="614"/>
      <c r="E11" s="1541"/>
      <c r="F11" s="1542"/>
      <c r="G11" s="2981"/>
      <c r="H11" s="2981"/>
      <c r="I11" s="2981"/>
      <c r="J11" s="2981"/>
      <c r="K11" s="2981"/>
      <c r="L11" s="2981"/>
      <c r="M11" s="2981"/>
      <c r="N11" s="1542"/>
      <c r="O11" s="1542"/>
      <c r="P11" s="2981"/>
      <c r="Q11" s="2981"/>
      <c r="R11" s="2981"/>
      <c r="S11" s="2981"/>
      <c r="T11" s="2981"/>
      <c r="U11" s="2981"/>
      <c r="V11" s="2981"/>
      <c r="W11" s="1542"/>
      <c r="X11" s="1543"/>
      <c r="Y11" s="614"/>
      <c r="Z11" s="1502"/>
      <c r="AA11" s="1509"/>
      <c r="AB11" s="1525"/>
      <c r="AC11" s="1525"/>
      <c r="AD11" s="1525"/>
      <c r="AE11" s="1527"/>
      <c r="AF11" s="1527"/>
      <c r="AG11" s="1534"/>
      <c r="AH11" s="1534"/>
      <c r="AI11" s="1531"/>
      <c r="AJ11" s="1531"/>
      <c r="AK11" s="1531"/>
      <c r="AL11" s="1533" t="str">
        <f t="shared" ref="AL11" si="3">IF($AG$19&gt;=CH11,"l","")</f>
        <v/>
      </c>
      <c r="AM11" s="1533" t="str">
        <f t="shared" ref="AM11" si="4">IF($AG$19&gt;=CI11,"l","")</f>
        <v/>
      </c>
      <c r="AN11" s="1533" t="str">
        <f t="shared" si="0"/>
        <v/>
      </c>
      <c r="AO11" s="1533" t="str">
        <f t="shared" ref="AO11" si="5">IF($AG$19&gt;=CK11,"l","")</f>
        <v/>
      </c>
      <c r="AP11" s="1533" t="str">
        <f t="shared" ref="AP11" si="6">IF($AG$19&gt;=CL11,"l","")</f>
        <v/>
      </c>
      <c r="AQ11" s="1531"/>
      <c r="AR11" s="1531"/>
      <c r="AS11" s="1531"/>
      <c r="AT11" s="1534"/>
      <c r="AU11" s="1534"/>
      <c r="AV11" s="1527"/>
      <c r="AW11" s="1535"/>
      <c r="AX11" s="1530"/>
      <c r="AY11" s="1530"/>
      <c r="AZ11" s="1530"/>
      <c r="BA11" s="1536"/>
      <c r="BB11" s="614"/>
      <c r="BC11" s="614"/>
      <c r="BD11" s="1541"/>
      <c r="BE11" s="1542"/>
      <c r="BF11" s="2981"/>
      <c r="BG11" s="2981"/>
      <c r="BH11" s="2981"/>
      <c r="BI11" s="2981"/>
      <c r="BJ11" s="2981"/>
      <c r="BK11" s="2981"/>
      <c r="BL11" s="2981"/>
      <c r="BM11" s="1542"/>
      <c r="BN11" s="1542"/>
      <c r="BO11" s="2981"/>
      <c r="BP11" s="2981"/>
      <c r="BQ11" s="2981"/>
      <c r="BR11" s="2981"/>
      <c r="BS11" s="2981"/>
      <c r="BT11" s="2981"/>
      <c r="BU11" s="2981"/>
      <c r="BV11" s="1542"/>
      <c r="BW11" s="1543"/>
      <c r="BX11" s="614"/>
      <c r="BY11" s="614"/>
      <c r="BZ11" s="1501"/>
      <c r="CA11" s="1502"/>
      <c r="CC11" s="1537"/>
      <c r="CD11" s="1537"/>
      <c r="CE11" s="1537"/>
      <c r="CF11" s="1537"/>
      <c r="CG11" s="1537"/>
      <c r="CH11" s="1539">
        <f>CM12+CJ16</f>
        <v>187.5</v>
      </c>
      <c r="CI11" s="1537">
        <f>CL12+CJ16</f>
        <v>146.875</v>
      </c>
      <c r="CJ11" s="1537">
        <f>CK12+CJ16</f>
        <v>112.5</v>
      </c>
      <c r="CK11" s="1537">
        <f>CI11+CJ16</f>
        <v>150</v>
      </c>
      <c r="CL11" s="1540">
        <f>CH11+CJ16</f>
        <v>190.625</v>
      </c>
      <c r="CM11" s="1537"/>
      <c r="CN11" s="1537"/>
      <c r="CO11" s="1537"/>
      <c r="CP11" s="1537"/>
      <c r="CQ11" s="1537"/>
    </row>
    <row r="12" spans="1:95" ht="17.100000000000001" customHeight="1" thickTop="1" x14ac:dyDescent="0.2">
      <c r="A12" s="614"/>
      <c r="B12" s="1501"/>
      <c r="C12" s="614"/>
      <c r="D12" s="614"/>
      <c r="E12" s="2983" t="s">
        <v>202</v>
      </c>
      <c r="F12" s="2983"/>
      <c r="G12" s="2983"/>
      <c r="H12" s="2983"/>
      <c r="I12" s="2983"/>
      <c r="J12" s="2983"/>
      <c r="K12" s="2983"/>
      <c r="L12" s="2983"/>
      <c r="M12" s="2983"/>
      <c r="N12" s="2983"/>
      <c r="O12" s="2983"/>
      <c r="P12" s="2983"/>
      <c r="Q12" s="2983"/>
      <c r="R12" s="2983"/>
      <c r="S12" s="2983"/>
      <c r="T12" s="2983"/>
      <c r="U12" s="2983"/>
      <c r="V12" s="2983"/>
      <c r="W12" s="2983"/>
      <c r="X12" s="2983"/>
      <c r="Y12" s="614"/>
      <c r="Z12" s="1502"/>
      <c r="AA12" s="1509"/>
      <c r="AB12" s="1525"/>
      <c r="AC12" s="1525"/>
      <c r="AD12" s="1525"/>
      <c r="AE12" s="1527"/>
      <c r="AF12" s="1527"/>
      <c r="AG12" s="1534"/>
      <c r="AH12" s="1534"/>
      <c r="AI12" s="1531"/>
      <c r="AJ12" s="1531"/>
      <c r="AK12" s="1533" t="str">
        <f t="shared" ref="AK12" si="7">IF($AG$19&gt;=CG12,"l","")</f>
        <v/>
      </c>
      <c r="AL12" s="1533" t="str">
        <f t="shared" ref="AL12" si="8">IF($AG$19&gt;=CH12,"l","")</f>
        <v/>
      </c>
      <c r="AM12" s="1533" t="str">
        <f t="shared" ref="AM12" si="9">IF($AG$19&gt;=CI12,"l","")</f>
        <v/>
      </c>
      <c r="AN12" s="1533" t="str">
        <f t="shared" si="0"/>
        <v/>
      </c>
      <c r="AO12" s="1533" t="str">
        <f t="shared" ref="AO12" si="10">IF($AG$19&gt;=CK12,"l","")</f>
        <v/>
      </c>
      <c r="AP12" s="1533" t="str">
        <f t="shared" ref="AP12" si="11">IF($AG$19&gt;=CL12,"l","")</f>
        <v/>
      </c>
      <c r="AQ12" s="1533" t="str">
        <f t="shared" ref="AQ12" si="12">IF($AG$19&gt;=CM12,"l","")</f>
        <v/>
      </c>
      <c r="AR12" s="1531"/>
      <c r="AS12" s="1531"/>
      <c r="AT12" s="1534"/>
      <c r="AU12" s="1534"/>
      <c r="AV12" s="1527"/>
      <c r="AW12" s="1535"/>
      <c r="AX12" s="1530"/>
      <c r="AY12" s="1530"/>
      <c r="AZ12" s="1530"/>
      <c r="BA12" s="1536"/>
      <c r="BB12" s="614"/>
      <c r="BC12" s="614"/>
      <c r="BD12" s="2983" t="s">
        <v>202</v>
      </c>
      <c r="BE12" s="2983"/>
      <c r="BF12" s="2983"/>
      <c r="BG12" s="2983"/>
      <c r="BH12" s="2983"/>
      <c r="BI12" s="2983"/>
      <c r="BJ12" s="2983"/>
      <c r="BK12" s="2983"/>
      <c r="BL12" s="2983"/>
      <c r="BM12" s="2983"/>
      <c r="BN12" s="2983"/>
      <c r="BO12" s="2983"/>
      <c r="BP12" s="2983"/>
      <c r="BQ12" s="2983"/>
      <c r="BR12" s="2983"/>
      <c r="BS12" s="2983"/>
      <c r="BT12" s="2983"/>
      <c r="BU12" s="2983"/>
      <c r="BV12" s="2983"/>
      <c r="BW12" s="2983"/>
      <c r="BX12" s="614"/>
      <c r="BY12" s="614"/>
      <c r="BZ12" s="1501"/>
      <c r="CA12" s="1502"/>
      <c r="CC12" s="1537"/>
      <c r="CD12" s="1537"/>
      <c r="CE12" s="1537"/>
      <c r="CF12" s="1537"/>
      <c r="CG12" s="1539">
        <f>CN13+CJ16</f>
        <v>181.25</v>
      </c>
      <c r="CH12" s="1537">
        <f>CM13+CJ16</f>
        <v>140.625</v>
      </c>
      <c r="CI12" s="1537">
        <f>CL13+CJ16</f>
        <v>106.25</v>
      </c>
      <c r="CJ12" s="1537">
        <f>CK13+CJ16</f>
        <v>78.125</v>
      </c>
      <c r="CK12" s="1537">
        <f>CI12+CJ16</f>
        <v>109.375</v>
      </c>
      <c r="CL12" s="1537">
        <f>CH12+CJ16</f>
        <v>143.75</v>
      </c>
      <c r="CM12" s="1540">
        <f>CG12+CJ16</f>
        <v>184.375</v>
      </c>
      <c r="CN12" s="1537"/>
      <c r="CO12" s="1537"/>
      <c r="CP12" s="1537"/>
      <c r="CQ12" s="1537"/>
    </row>
    <row r="13" spans="1:95" ht="17.100000000000001" customHeight="1" thickBot="1" x14ac:dyDescent="0.2">
      <c r="A13" s="614"/>
      <c r="B13" s="1501"/>
      <c r="C13" s="614"/>
      <c r="D13" s="614"/>
      <c r="E13" s="2982" t="s">
        <v>203</v>
      </c>
      <c r="F13" s="2982"/>
      <c r="G13" s="2982"/>
      <c r="H13" s="2982"/>
      <c r="I13" s="2982"/>
      <c r="J13" s="2982"/>
      <c r="K13" s="2982"/>
      <c r="L13" s="2982"/>
      <c r="M13" s="2982"/>
      <c r="N13" s="2982"/>
      <c r="O13" s="2982"/>
      <c r="P13" s="2982"/>
      <c r="Q13" s="2982"/>
      <c r="R13" s="2982"/>
      <c r="S13" s="2982"/>
      <c r="T13" s="2982"/>
      <c r="U13" s="2982"/>
      <c r="V13" s="2982"/>
      <c r="W13" s="2982"/>
      <c r="X13" s="2982"/>
      <c r="Y13" s="614"/>
      <c r="Z13" s="1502"/>
      <c r="AA13" s="1509"/>
      <c r="AB13" s="1525"/>
      <c r="AC13" s="1525"/>
      <c r="AD13" s="1525"/>
      <c r="AE13" s="1527"/>
      <c r="AF13" s="1527"/>
      <c r="AG13" s="1534"/>
      <c r="AH13" s="1534"/>
      <c r="AI13" s="1531"/>
      <c r="AJ13" s="1533" t="str">
        <f t="shared" ref="AJ13" si="13">IF($AG$19&gt;=CF13,"l","")</f>
        <v/>
      </c>
      <c r="AK13" s="1533" t="str">
        <f t="shared" ref="AK13" si="14">IF($AG$19&gt;=CG13,"l","")</f>
        <v/>
      </c>
      <c r="AL13" s="1533" t="str">
        <f t="shared" ref="AL13" si="15">IF($AG$19&gt;=CH13,"l","")</f>
        <v/>
      </c>
      <c r="AM13" s="1533" t="str">
        <f t="shared" ref="AM13" si="16">IF($AG$19&gt;=CI13,"l","")</f>
        <v/>
      </c>
      <c r="AN13" s="1533" t="str">
        <f t="shared" si="0"/>
        <v/>
      </c>
      <c r="AO13" s="1533" t="str">
        <f t="shared" ref="AO13" si="17">IF($AG$19&gt;=CK13,"l","")</f>
        <v/>
      </c>
      <c r="AP13" s="1533" t="str">
        <f t="shared" ref="AP13" si="18">IF($AG$19&gt;=CL13,"l","")</f>
        <v/>
      </c>
      <c r="AQ13" s="1533" t="str">
        <f t="shared" ref="AQ13" si="19">IF($AG$19&gt;=CM13,"l","")</f>
        <v/>
      </c>
      <c r="AR13" s="1533" t="str">
        <f t="shared" ref="AR13" si="20">IF($AG$19&gt;=CN13,"l","")</f>
        <v/>
      </c>
      <c r="AS13" s="1531"/>
      <c r="AT13" s="1534"/>
      <c r="AU13" s="1534"/>
      <c r="AV13" s="1527"/>
      <c r="AW13" s="1535"/>
      <c r="AX13" s="1530"/>
      <c r="AY13" s="1530"/>
      <c r="AZ13" s="1530"/>
      <c r="BA13" s="1536"/>
      <c r="BB13" s="614"/>
      <c r="BC13" s="614"/>
      <c r="BD13" s="2982" t="s">
        <v>204</v>
      </c>
      <c r="BE13" s="2982"/>
      <c r="BF13" s="2982"/>
      <c r="BG13" s="2982"/>
      <c r="BH13" s="2982"/>
      <c r="BI13" s="2982"/>
      <c r="BJ13" s="2982"/>
      <c r="BK13" s="2982"/>
      <c r="BL13" s="2982"/>
      <c r="BM13" s="2982"/>
      <c r="BN13" s="2982"/>
      <c r="BO13" s="2982"/>
      <c r="BP13" s="2982"/>
      <c r="BQ13" s="2982"/>
      <c r="BR13" s="2982"/>
      <c r="BS13" s="2982"/>
      <c r="BT13" s="2982"/>
      <c r="BU13" s="2982"/>
      <c r="BV13" s="2982"/>
      <c r="BW13" s="2982"/>
      <c r="BX13" s="614"/>
      <c r="BY13" s="614"/>
      <c r="BZ13" s="1501"/>
      <c r="CA13" s="1502"/>
      <c r="CC13" s="1537"/>
      <c r="CD13" s="1537"/>
      <c r="CE13" s="1537"/>
      <c r="CF13" s="1539">
        <f>CO14+CJ16</f>
        <v>175</v>
      </c>
      <c r="CG13" s="1537">
        <f>CN14+CJ16</f>
        <v>134.375</v>
      </c>
      <c r="CH13" s="1537">
        <f>CM14+CJ16</f>
        <v>100</v>
      </c>
      <c r="CI13" s="1537">
        <f>CL14+CJ16</f>
        <v>71.875</v>
      </c>
      <c r="CJ13" s="1537">
        <f>CK14+CJ16</f>
        <v>50</v>
      </c>
      <c r="CK13" s="1537">
        <f>CI13+CJ16</f>
        <v>75</v>
      </c>
      <c r="CL13" s="1537">
        <f>CH13+CJ16</f>
        <v>103.125</v>
      </c>
      <c r="CM13" s="1537">
        <f>CG13+CJ16</f>
        <v>137.5</v>
      </c>
      <c r="CN13" s="1540">
        <f>CF13+CJ16</f>
        <v>178.125</v>
      </c>
      <c r="CO13" s="1537"/>
      <c r="CP13" s="1537"/>
      <c r="CQ13" s="1537"/>
    </row>
    <row r="14" spans="1:95" ht="17.100000000000001" customHeight="1" thickTop="1" x14ac:dyDescent="0.3">
      <c r="A14" s="614"/>
      <c r="B14" s="1501"/>
      <c r="C14" s="614"/>
      <c r="D14" s="614"/>
      <c r="E14" s="1544"/>
      <c r="F14" s="1545"/>
      <c r="G14" s="1546"/>
      <c r="H14" s="1546"/>
      <c r="I14" s="1546"/>
      <c r="J14" s="1546"/>
      <c r="K14" s="1546"/>
      <c r="L14" s="1546"/>
      <c r="M14" s="1546"/>
      <c r="N14" s="1546"/>
      <c r="O14" s="1546"/>
      <c r="P14" s="1546"/>
      <c r="Q14" s="1546"/>
      <c r="R14" s="1546"/>
      <c r="S14" s="1546"/>
      <c r="T14" s="1546"/>
      <c r="U14" s="1546"/>
      <c r="V14" s="1546"/>
      <c r="W14" s="1545"/>
      <c r="X14" s="1547"/>
      <c r="Y14" s="614"/>
      <c r="Z14" s="1502"/>
      <c r="AA14" s="1509"/>
      <c r="AB14" s="1525"/>
      <c r="AC14" s="1525"/>
      <c r="AD14" s="1525"/>
      <c r="AE14" s="1527"/>
      <c r="AF14" s="1527"/>
      <c r="AG14" s="1534"/>
      <c r="AH14" s="1534"/>
      <c r="AI14" s="1533" t="str">
        <f t="shared" ref="AI14" si="21">IF($AG$19&gt;=CE14,"l","")</f>
        <v/>
      </c>
      <c r="AJ14" s="1533" t="str">
        <f t="shared" ref="AJ14" si="22">IF($AG$19&gt;=CF14,"l","")</f>
        <v/>
      </c>
      <c r="AK14" s="1533" t="str">
        <f t="shared" ref="AK14" si="23">IF($AG$19&gt;=CG14,"l","")</f>
        <v/>
      </c>
      <c r="AL14" s="1533" t="str">
        <f t="shared" ref="AL14" si="24">IF($AG$19&gt;=CH14,"l","")</f>
        <v/>
      </c>
      <c r="AM14" s="1533" t="str">
        <f t="shared" ref="AM14" si="25">IF($AG$19&gt;=CI14,"l","")</f>
        <v/>
      </c>
      <c r="AN14" s="1533" t="str">
        <f t="shared" si="0"/>
        <v/>
      </c>
      <c r="AO14" s="1533" t="str">
        <f t="shared" ref="AO14" si="26">IF($AG$19&gt;=CK14,"l","")</f>
        <v/>
      </c>
      <c r="AP14" s="1533" t="str">
        <f t="shared" ref="AP14" si="27">IF($AG$19&gt;=CL14,"l","")</f>
        <v/>
      </c>
      <c r="AQ14" s="1533" t="str">
        <f t="shared" ref="AQ14" si="28">IF($AG$19&gt;=CM14,"l","")</f>
        <v/>
      </c>
      <c r="AR14" s="1533" t="str">
        <f t="shared" ref="AR14" si="29">IF($AG$19&gt;=CN14,"l","")</f>
        <v/>
      </c>
      <c r="AS14" s="1533" t="str">
        <f t="shared" ref="AS14" si="30">IF($AG$19&gt;=CO14,"l","")</f>
        <v/>
      </c>
      <c r="AT14" s="1534"/>
      <c r="AU14" s="1534"/>
      <c r="AV14" s="1527"/>
      <c r="AW14" s="1535"/>
      <c r="AX14" s="1530"/>
      <c r="AY14" s="1530"/>
      <c r="AZ14" s="1530"/>
      <c r="BA14" s="1548"/>
      <c r="BB14" s="614"/>
      <c r="BC14" s="614"/>
      <c r="BD14" s="1544"/>
      <c r="BE14" s="1545"/>
      <c r="BF14" s="1546"/>
      <c r="BG14" s="1546"/>
      <c r="BH14" s="1546"/>
      <c r="BI14" s="1546"/>
      <c r="BJ14" s="1546"/>
      <c r="BK14" s="1546"/>
      <c r="BL14" s="1546"/>
      <c r="BM14" s="1546"/>
      <c r="BN14" s="1546"/>
      <c r="BO14" s="1546"/>
      <c r="BP14" s="1546"/>
      <c r="BQ14" s="1546"/>
      <c r="BR14" s="1546"/>
      <c r="BS14" s="1546"/>
      <c r="BT14" s="1546"/>
      <c r="BU14" s="1546"/>
      <c r="BV14" s="1545"/>
      <c r="BW14" s="1547"/>
      <c r="BX14" s="614"/>
      <c r="BY14" s="614"/>
      <c r="BZ14" s="1501"/>
      <c r="CA14" s="1502"/>
      <c r="CC14" s="1537"/>
      <c r="CD14" s="1537"/>
      <c r="CE14" s="1539">
        <f>CP15+CJ16</f>
        <v>168.75</v>
      </c>
      <c r="CF14" s="1537">
        <f>CO15+CJ16</f>
        <v>128.125</v>
      </c>
      <c r="CG14" s="1537">
        <f>CN15+CJ16</f>
        <v>93.75</v>
      </c>
      <c r="CH14" s="1537">
        <f>CM15+CJ16</f>
        <v>65.625</v>
      </c>
      <c r="CI14" s="1537">
        <f>CL15+CJ16</f>
        <v>43.75</v>
      </c>
      <c r="CJ14" s="1537">
        <f>CK15+CJ16</f>
        <v>28.125</v>
      </c>
      <c r="CK14" s="1537">
        <f>CI14+CJ16</f>
        <v>46.875</v>
      </c>
      <c r="CL14" s="1537">
        <f>CH14+CJ16</f>
        <v>68.75</v>
      </c>
      <c r="CM14" s="1537">
        <f>CG14+CJ16</f>
        <v>96.875</v>
      </c>
      <c r="CN14" s="1537">
        <f>CF14+CJ16</f>
        <v>131.25</v>
      </c>
      <c r="CO14" s="1540">
        <f>CE14+CJ16</f>
        <v>171.875</v>
      </c>
      <c r="CP14" s="1537"/>
      <c r="CQ14" s="1537"/>
    </row>
    <row r="15" spans="1:95" ht="17.100000000000001" customHeight="1" x14ac:dyDescent="0.3">
      <c r="A15" s="614"/>
      <c r="B15" s="1501"/>
      <c r="C15" s="614"/>
      <c r="D15" s="614"/>
      <c r="E15" s="1549"/>
      <c r="F15" s="1550">
        <f>COUNTA(I15:K15,R15:T15)</f>
        <v>0</v>
      </c>
      <c r="G15" s="1551"/>
      <c r="H15" s="1552" t="str">
        <f ca="1">IF(AND(ACTIVITIES!$CH$37&lt;=0,$W$15&gt;0),"x","")</f>
        <v/>
      </c>
      <c r="I15" s="1499"/>
      <c r="J15" s="1499"/>
      <c r="K15" s="1499"/>
      <c r="L15" s="1552" t="str">
        <f ca="1">IF(AND(ACTIVITIES!$CH$37&gt;=0.5,$F$15+$BV$15&lt;ACTIVITIES!$CH$35,$W$15&gt;0),"x","")</f>
        <v/>
      </c>
      <c r="M15" s="2973" t="s">
        <v>205</v>
      </c>
      <c r="N15" s="2973"/>
      <c r="O15" s="2973"/>
      <c r="P15" s="2973"/>
      <c r="Q15" s="1552" t="str">
        <f ca="1">IF(AND(ACTIVITIES!$CH$37&gt;=0.5,$F$15+$BV$15&lt;ACTIVITIES!$CH$35,$W$15&gt;0),"x","")</f>
        <v/>
      </c>
      <c r="R15" s="1499"/>
      <c r="S15" s="1498"/>
      <c r="T15" s="1498"/>
      <c r="U15" s="1552" t="str">
        <f ca="1">IF(AND(ACTIVITIES!$CH$37&lt;=0,$W$15&gt;0),"x","")</f>
        <v/>
      </c>
      <c r="V15" s="1551"/>
      <c r="W15" s="1550">
        <f>COUNTA($G$19,$P$19,$G$25,$P$25,$G$31,$P$31)</f>
        <v>0</v>
      </c>
      <c r="X15" s="1553"/>
      <c r="Y15" s="614"/>
      <c r="Z15" s="1502"/>
      <c r="AA15" s="1509"/>
      <c r="AB15" s="1525"/>
      <c r="AC15" s="1525"/>
      <c r="AD15" s="1525"/>
      <c r="AE15" s="1527"/>
      <c r="AF15" s="1527"/>
      <c r="AG15" s="1534"/>
      <c r="AH15" s="1533" t="str">
        <f t="shared" ref="AH15" si="31">IF($AG$19&gt;=CD15,"l","")</f>
        <v/>
      </c>
      <c r="AI15" s="1533" t="str">
        <f t="shared" ref="AI15" si="32">IF($AG$19&gt;=CE15,"l","")</f>
        <v/>
      </c>
      <c r="AJ15" s="1533" t="str">
        <f t="shared" ref="AJ15" si="33">IF($AG$19&gt;=CF15,"l","")</f>
        <v/>
      </c>
      <c r="AK15" s="1533" t="str">
        <f t="shared" ref="AK15" si="34">IF($AG$19&gt;=CG15,"l","")</f>
        <v/>
      </c>
      <c r="AL15" s="1533" t="str">
        <f t="shared" ref="AL15" si="35">IF($AG$19&gt;=CH15,"l","")</f>
        <v/>
      </c>
      <c r="AM15" s="1533" t="str">
        <f t="shared" ref="AM15" si="36">IF($AG$19&gt;=CI15,"l","")</f>
        <v/>
      </c>
      <c r="AN15" s="1533" t="str">
        <f t="shared" si="0"/>
        <v/>
      </c>
      <c r="AO15" s="1533" t="str">
        <f t="shared" ref="AO15" si="37">IF($AG$19&gt;=CK15,"l","")</f>
        <v/>
      </c>
      <c r="AP15" s="1533" t="str">
        <f t="shared" ref="AP15" si="38">IF($AG$19&gt;=CL15,"l","")</f>
        <v/>
      </c>
      <c r="AQ15" s="1533" t="str">
        <f t="shared" ref="AQ15" si="39">IF($AG$19&gt;=CM15,"l","")</f>
        <v/>
      </c>
      <c r="AR15" s="1533" t="str">
        <f t="shared" ref="AR15" si="40">IF($AG$19&gt;=CN15,"l","")</f>
        <v/>
      </c>
      <c r="AS15" s="1533" t="str">
        <f t="shared" ref="AS15" si="41">IF($AG$19&gt;=CO15,"l","")</f>
        <v/>
      </c>
      <c r="AT15" s="1533" t="str">
        <f t="shared" ref="AT15" si="42">IF($AG$19&gt;=CP15,"l","")</f>
        <v/>
      </c>
      <c r="AU15" s="1534"/>
      <c r="AV15" s="1527"/>
      <c r="AW15" s="1535"/>
      <c r="AX15" s="1530"/>
      <c r="AY15" s="1530"/>
      <c r="AZ15" s="1554"/>
      <c r="BA15" s="1548"/>
      <c r="BB15" s="614"/>
      <c r="BC15" s="614"/>
      <c r="BD15" s="1549"/>
      <c r="BE15" s="1550">
        <f>COUNTA($BF$19,$BO$19,$BF$25,$BO$25,$BF$31,$BO$31)</f>
        <v>0</v>
      </c>
      <c r="BF15" s="1555"/>
      <c r="BG15" s="1552" t="str">
        <f ca="1">IF(AND(ACTIVITIES!$CH$37&lt;=0,$BE$15&gt;0),"x","")</f>
        <v/>
      </c>
      <c r="BH15" s="1499"/>
      <c r="BI15" s="1499"/>
      <c r="BJ15" s="1499"/>
      <c r="BK15" s="1552" t="str">
        <f ca="1">IF(AND(ACTIVITIES!$CH$37&gt;=0.5,$F$15+$BV$15&lt;ACTIVITIES!$CH$35,$BE$15&gt;0),"x","")</f>
        <v/>
      </c>
      <c r="BL15" s="2973" t="s">
        <v>205</v>
      </c>
      <c r="BM15" s="2973"/>
      <c r="BN15" s="2973"/>
      <c r="BO15" s="2973"/>
      <c r="BP15" s="1552" t="str">
        <f ca="1">IF(AND(ACTIVITIES!$CH$37&gt;=0.5,$F$15+$BV$15&lt;ACTIVITIES!$CH$35,$BE$15&gt;0),"x","")</f>
        <v/>
      </c>
      <c r="BQ15" s="1499"/>
      <c r="BR15" s="1499"/>
      <c r="BS15" s="1499"/>
      <c r="BT15" s="1552" t="str">
        <f ca="1">IF(AND(ACTIVITIES!$CH$37&lt;=0,$BE$15&gt;0),"x","")</f>
        <v/>
      </c>
      <c r="BU15" s="1556"/>
      <c r="BV15" s="1550">
        <f>COUNTA(BH15:BJ15,BQ15:BS15)</f>
        <v>0</v>
      </c>
      <c r="BW15" s="1553"/>
      <c r="BX15" s="614"/>
      <c r="BY15" s="614"/>
      <c r="BZ15" s="1501"/>
      <c r="CA15" s="1502"/>
      <c r="CC15" s="1537"/>
      <c r="CD15" s="1539">
        <f>CQ16+CJ16</f>
        <v>162.5</v>
      </c>
      <c r="CE15" s="1537">
        <f>CP16+CJ16</f>
        <v>121.875</v>
      </c>
      <c r="CF15" s="1537">
        <f>CO16+CJ16</f>
        <v>87.5</v>
      </c>
      <c r="CG15" s="1537">
        <f>CN16+CJ16</f>
        <v>59.375</v>
      </c>
      <c r="CH15" s="1537">
        <f>CM16+CJ16</f>
        <v>37.5</v>
      </c>
      <c r="CI15" s="1537">
        <f>CL16+CJ16</f>
        <v>21.875</v>
      </c>
      <c r="CJ15" s="1537">
        <f>CK16+CJ16</f>
        <v>12.5</v>
      </c>
      <c r="CK15" s="1537">
        <f>CI15+CJ16</f>
        <v>25</v>
      </c>
      <c r="CL15" s="1537">
        <f>CH15+CJ16</f>
        <v>40.625</v>
      </c>
      <c r="CM15" s="1537">
        <f>CG15+CJ16</f>
        <v>62.5</v>
      </c>
      <c r="CN15" s="1537">
        <f>CF15+CJ16</f>
        <v>90.625</v>
      </c>
      <c r="CO15" s="1537">
        <f>CE15+CJ16</f>
        <v>125</v>
      </c>
      <c r="CP15" s="1540">
        <f>CD15+CJ16</f>
        <v>165.625</v>
      </c>
      <c r="CQ15" s="1537"/>
    </row>
    <row r="16" spans="1:95" ht="17.100000000000001" customHeight="1" thickBot="1" x14ac:dyDescent="0.2">
      <c r="A16" s="614"/>
      <c r="B16" s="1501"/>
      <c r="C16" s="614"/>
      <c r="D16" s="614"/>
      <c r="E16" s="1549"/>
      <c r="F16" s="1557"/>
      <c r="G16" s="1557"/>
      <c r="H16" s="1557"/>
      <c r="I16" s="1557"/>
      <c r="J16" s="1557"/>
      <c r="K16" s="1557"/>
      <c r="L16" s="1557"/>
      <c r="M16" s="1557"/>
      <c r="N16" s="1557"/>
      <c r="O16" s="1557"/>
      <c r="P16" s="1557"/>
      <c r="Q16" s="1557"/>
      <c r="R16" s="1557"/>
      <c r="S16" s="1557"/>
      <c r="T16" s="1557"/>
      <c r="U16" s="1557"/>
      <c r="V16" s="1557"/>
      <c r="W16" s="1557"/>
      <c r="X16" s="1553"/>
      <c r="Y16" s="614"/>
      <c r="Z16" s="1502"/>
      <c r="AA16" s="1509"/>
      <c r="AB16" s="1525"/>
      <c r="AC16" s="1525"/>
      <c r="AD16" s="1525"/>
      <c r="AE16" s="1527"/>
      <c r="AF16" s="1527"/>
      <c r="AG16" s="1533" t="str">
        <f t="shared" ref="AG16:AM16" si="43">IF($AG$19&gt;=CC16,"l","")</f>
        <v/>
      </c>
      <c r="AH16" s="1533" t="str">
        <f t="shared" si="43"/>
        <v/>
      </c>
      <c r="AI16" s="1533" t="str">
        <f t="shared" si="43"/>
        <v/>
      </c>
      <c r="AJ16" s="1533" t="str">
        <f t="shared" si="43"/>
        <v/>
      </c>
      <c r="AK16" s="1533" t="str">
        <f t="shared" si="43"/>
        <v/>
      </c>
      <c r="AL16" s="1533" t="str">
        <f t="shared" si="43"/>
        <v/>
      </c>
      <c r="AM16" s="1533" t="str">
        <f t="shared" si="43"/>
        <v/>
      </c>
      <c r="AN16" s="1533" t="str">
        <f t="shared" si="0"/>
        <v/>
      </c>
      <c r="AO16" s="1533" t="str">
        <f t="shared" ref="AO16:AU16" si="44">IF($AG$19&gt;=CK16,"l","")</f>
        <v/>
      </c>
      <c r="AP16" s="1533" t="str">
        <f t="shared" si="44"/>
        <v/>
      </c>
      <c r="AQ16" s="1533" t="str">
        <f t="shared" si="44"/>
        <v/>
      </c>
      <c r="AR16" s="1533" t="str">
        <f t="shared" si="44"/>
        <v/>
      </c>
      <c r="AS16" s="1533" t="str">
        <f t="shared" si="44"/>
        <v/>
      </c>
      <c r="AT16" s="1533" t="str">
        <f t="shared" si="44"/>
        <v/>
      </c>
      <c r="AU16" s="1533" t="str">
        <f t="shared" si="44"/>
        <v/>
      </c>
      <c r="AV16" s="1527"/>
      <c r="AW16" s="1535"/>
      <c r="AX16" s="1530"/>
      <c r="AY16" s="1554"/>
      <c r="AZ16" s="1554"/>
      <c r="BA16" s="1548"/>
      <c r="BB16" s="614"/>
      <c r="BC16" s="614"/>
      <c r="BD16" s="1549"/>
      <c r="BE16" s="1557"/>
      <c r="BF16" s="1557"/>
      <c r="BG16" s="1557"/>
      <c r="BH16" s="1557"/>
      <c r="BI16" s="1557"/>
      <c r="BJ16" s="1557"/>
      <c r="BK16" s="1557"/>
      <c r="BL16" s="1557"/>
      <c r="BM16" s="1557"/>
      <c r="BN16" s="1557"/>
      <c r="BO16" s="1557"/>
      <c r="BP16" s="1557"/>
      <c r="BQ16" s="1557"/>
      <c r="BR16" s="1557"/>
      <c r="BS16" s="1557"/>
      <c r="BT16" s="1557"/>
      <c r="BU16" s="1557"/>
      <c r="BV16" s="1557"/>
      <c r="BW16" s="1553"/>
      <c r="BX16" s="614"/>
      <c r="BY16" s="614"/>
      <c r="BZ16" s="1501"/>
      <c r="CA16" s="1502"/>
      <c r="CC16" s="1558">
        <f>CJ10+CJ16</f>
        <v>156.25</v>
      </c>
      <c r="CD16" s="1559">
        <f>CJ11+CJ16</f>
        <v>115.625</v>
      </c>
      <c r="CE16" s="1559">
        <f>CJ12+CJ16</f>
        <v>81.25</v>
      </c>
      <c r="CF16" s="1559">
        <f>CJ13+CJ16</f>
        <v>53.125</v>
      </c>
      <c r="CG16" s="1559">
        <f>CJ14+CJ16</f>
        <v>31.25</v>
      </c>
      <c r="CH16" s="1559">
        <f>CJ15+CJ16</f>
        <v>15.625</v>
      </c>
      <c r="CI16" s="1559">
        <f>CJ16+CJ16</f>
        <v>6.25</v>
      </c>
      <c r="CJ16" s="1560">
        <v>3.125</v>
      </c>
      <c r="CK16" s="1559">
        <f>CI16+CJ16</f>
        <v>9.375</v>
      </c>
      <c r="CL16" s="1559">
        <f>CH16+CJ16</f>
        <v>18.75</v>
      </c>
      <c r="CM16" s="1559">
        <f>CG16+CJ16</f>
        <v>34.375</v>
      </c>
      <c r="CN16" s="1559">
        <f>CF16+CJ16</f>
        <v>56.25</v>
      </c>
      <c r="CO16" s="1559">
        <f>CE16+CJ16</f>
        <v>84.375</v>
      </c>
      <c r="CP16" s="1559">
        <f>CD16+CJ16</f>
        <v>118.75</v>
      </c>
      <c r="CQ16" s="1561">
        <f>CC16+CJ16</f>
        <v>159.375</v>
      </c>
    </row>
    <row r="17" spans="1:95" ht="17.100000000000001" customHeight="1" thickTop="1" x14ac:dyDescent="0.15">
      <c r="A17" s="614"/>
      <c r="B17" s="1501"/>
      <c r="C17" s="614"/>
      <c r="D17" s="614"/>
      <c r="E17" s="1549"/>
      <c r="F17" s="1557"/>
      <c r="G17" s="2916" t="s">
        <v>147</v>
      </c>
      <c r="H17" s="2917"/>
      <c r="I17" s="2920" t="str">
        <f>IF(ISBLANK(G19),data!$FR$53,_xlfn.IFS(
ISNUMBER(SEARCH( data!$FS$4, G19 )), data!$FR$4,
ISNUMBER(SEARCH( data!$FS$5, G19 )), data!$FR$5,
ISNUMBER(SEARCH( data!$FS$6, G19 )), data!$FR$6,
ISNUMBER(SEARCH( data!$FS$7, G19 )), data!$FR$7,
ISNUMBER(SEARCH( data!$FS$8, G19 )), data!$FR$8,
ISNUMBER(SEARCH( data!$FS$9, G19 )), data!$FR$9,
ISNUMBER(SEARCH( data!$FS$10, G19 )), data!$FR$10,
ISNUMBER(SEARCH( data!$FS$11, G19 )), data!$FR$11,
ISNUMBER(SEARCH( data!$FS$12, G19 )), data!$FR$12,
ISNUMBER(SEARCH( data!$FS$13, G19 )), data!$FR$13,
ISNUMBER(SEARCH( data!$FS$14, G19 )), data!$FR$14,
ISNUMBER(SEARCH( data!$FS$15, G19 )), data!$FR$15,
ISNUMBER(SEARCH( data!$FS$16, G19 )), data!$FR$16,
ISNUMBER(SEARCH( data!$FS$17, G19 )), data!$FR$17,
ISNUMBER(SEARCH( data!$FS$18, G19 )), data!$FR$18,
ISNUMBER(SEARCH( data!$FS$19, G19 )), data!$FR$19,
ISNUMBER(SEARCH( data!$FS$20, G19 )), data!$FR$20,
ISNUMBER(SEARCH( data!$FS$21, G19 )), data!$FR$21,
ISNUMBER(SEARCH( data!$FS$22, G19 )), data!$FR$22,
ISNUMBER(SEARCH( data!$FS$23, G19 )), data!$FR$23,
ISNUMBER(SEARCH( data!$FS$24, G19 )), data!$FR$24,
ISNUMBER(SEARCH( data!$FS$25, G19 )), data!$FR$25,
ISNUMBER(SEARCH( data!$FS$26, G19 )), data!$FR$26,
ISNUMBER(SEARCH( data!$FS$27, G19 )), data!$FR$27,
ISNUMBER(SEARCH( data!$FS$28, G19 )), data!$FR$28,
ISNUMBER(SEARCH( data!$FS$29, G19 )), data!$FR$29,
ISNUMBER(SEARCH( data!$FS$30, G19 )), data!$FR$30,
ISNUMBER(SEARCH( data!$FS$31, G19 )), data!$FR$31,
ISNUMBER(SEARCH( data!$FS$32, G19 )), data!$FR$32,
ISNUMBER(SEARCH( data!$FS$33, G19 )), data!$FR$33,
ISNUMBER(SEARCH( data!$FS$34, G19 )), data!$FR$34,
ISNUMBER(SEARCH( data!$FS$35, G19 )), data!$FR$35,
ISNUMBER(SEARCH( data!$FS$36, G19 )), data!$FR$36,
ISNUMBER(SEARCH( data!$FS$37, G19 )), data!$FR$37,
ISNUMBER(SEARCH( data!$FS$38, G19 )), data!$FR$38,
ISNUMBER(SEARCH( data!$FS$39, G19 )), data!$FR$39,
ISNUMBER(SEARCH( data!$FS$40, G19 )), data!$FR$40,
ISNUMBER(SEARCH( data!$FS$41, G19 )), data!$FR$41,
ISNUMBER(SEARCH( data!$FS$42, G19 )), data!$FR$42,
ISNUMBER(SEARCH( data!$FS$43, G19 )), data!$FR$43,
ISNUMBER(SEARCH( data!$FS$44, G19 )), data!$FR$44,
ISNUMBER(SEARCH( data!$FS$45, G19 )), data!$FR$45,
ISNUMBER(SEARCH( data!$FS$46, G19 )), data!$FR$46,
ISNUMBER(SEARCH( data!$FS$47, G19 )), data!$FR$47,
ISNUMBER(SEARCH( data!$FS$48, G19 )), data!$FR$48,
ISNUMBER(SEARCH( data!$FS$49, G19 )), data!$FR$49,
ISNUMBER(SEARCH( data!$FS$50, G19 )), data!$FR$50,
ISNUMBER(SEARCH( data!$FS$51, G19 )), data!$FR$51,
ISNUMBER(SEARCH( data!$FS$52, G19 )), data!$FR$52,
ISNUMBER(SEARCH( data!$FU$4, G19 )), data!$FT$4,
ISNUMBER(SEARCH( data!$FU$5, G19 )), data!$FT$5,
ISNUMBER(SEARCH( data!$FU$6, G19 )), data!$FT$6,
ISNUMBER(SEARCH( data!$FU$7, G19 )), data!$FT$7,
ISNUMBER(SEARCH( data!$FU$8, G19 )), data!$FT$8,
ISNUMBER(SEARCH( data!$FU$9, G19 )), data!$FT$9,
ISNUMBER(SEARCH( data!$FU$10, G19 )), data!$FT$10,
ISNUMBER(SEARCH( data!$FU$11, G19 )), data!$FT$11,
ISNUMBER(SEARCH( data!$FU$12, G19 )), data!$FT$12,
ISNUMBER(SEARCH( data!$FU$13, G19 )), data!$FT$13,
ISNUMBER(SEARCH( data!$FU$14, G19 )), data!$FT$14,
ISNUMBER(SEARCH( data!$FU$15, G19 )), data!$FT$15,
ISNUMBER(SEARCH( data!$FU$16, G19 )), data!$FT$16,
ISNUMBER(SEARCH( data!$FU$17, G19 )), data!$FT$17,
ISNUMBER(SEARCH( data!$FU$18, G19 )), data!$FT$18,
ISNUMBER(SEARCH( data!$FU$19, G19 )), data!$FT$19,
ISNUMBER(SEARCH( data!$FU$20, G19 )), data!$FT$20,
ISNUMBER(SEARCH( data!$FU$21, G19 )), data!$FT$21,
ISNUMBER(SEARCH( data!$FU$22, G19 )), data!$FT$22,
ISNUMBER(SEARCH( data!$FU$23, G19 )), data!$FT$23,
ISNUMBER(SEARCH( data!$FU$24, G19 )), data!$FT$24,
ISNUMBER(SEARCH( data!$FU$25, G19 )), data!$FT$25,
ISNUMBER(SEARCH( data!$FU$26, G19 )), data!$FT$26,
ISNUMBER(SEARCH( data!$FU$27, G19 )), data!$FT$27,
ISNUMBER(SEARCH( data!$FU$28, G19 )), data!$FT$28,
ISNUMBER(SEARCH( data!$FU$29, G19 )), data!$FT$29,
ISNUMBER(SEARCH( data!$FU$30, G19 )), data!$FT$30,
ISNUMBER(SEARCH( data!$FU$31, G19 )), data!$FT$31,
ISNUMBER(SEARCH( data!$FU$32, G19 )), data!$FT$32,
ISNUMBER(SEARCH( data!$FU$33, G19 )), data!$FT$33,
ISNUMBER(SEARCH( data!$FU$34, G19 )), data!$FT$34,
ISNUMBER(SEARCH( data!$FU$35, G19 )), data!$FT$35,
ISNUMBER(SEARCH( data!$FU$36, G19 )), data!$FT$36,
ISNUMBER(SEARCH( data!$FU$37, G19 )), data!$FT$37,
ISNUMBER(SEARCH( data!$FU$38, G19 )), data!$FT$38,
ISNUMBER(SEARCH( data!$FU$39, G19 )), data!$FT$39,
ISNUMBER(SEARCH( data!$FU$40, G19 )), data!$FT$40,
ISNUMBER(SEARCH( data!$FU$41, G19 )), data!$FT$41,
ISNUMBER(SEARCH( data!$FU$42, G19 )), data!$FT$42,
ISNUMBER(SEARCH( data!$FU$43, G19 )), data!$FT$43,
ISNUMBER(SEARCH( data!$FU$44, G19 )), data!$FT$44,
ISNUMBER(SEARCH( data!$FU$45, G19 )), data!$FT$45,
ISNUMBER(SEARCH( data!$FU$46, G19 )), data!$FT$46,
ISNUMBER(SEARCH( data!$FU$47, G19 )), data!$FT$47,
ISNUMBER(SEARCH( data!$FU$48, G19 )), data!$FT$48,
ISNUMBER(SEARCH( data!$FU$49, G19 )), data!$FT$49,
ISNUMBER(SEARCH( data!$FU$50, G19 )), data!$FT$50,
ISNUMBER(SEARCH( data!$FU$51, G19 )), data!$FT$51,
ISNUMBER(SEARCH( data!$FU$52, G19 )), data!$FT$52,
TRUE,data!$FT$53))</f>
        <v xml:space="preserve"> </v>
      </c>
      <c r="J17" s="2920"/>
      <c r="K17" s="2920"/>
      <c r="L17" s="2917" t="s">
        <v>147</v>
      </c>
      <c r="M17" s="2922"/>
      <c r="N17" s="1557"/>
      <c r="O17" s="1557"/>
      <c r="P17" s="2916" t="s">
        <v>147</v>
      </c>
      <c r="Q17" s="2917"/>
      <c r="R17" s="2920" t="str">
        <f>IF(ISBLANK(P19),data!$FR$53,_xlfn.IFS(
ISNUMBER(SEARCH( data!$FS$4, P19 )), data!$FR$4,
ISNUMBER(SEARCH( data!$FS$5, P19 )), data!$FR$5,
ISNUMBER(SEARCH( data!$FS$6, P19 )), data!$FR$6,
ISNUMBER(SEARCH( data!$FS$7, P19 )), data!$FR$7,
ISNUMBER(SEARCH( data!$FS$8, P19 )), data!$FR$8,
ISNUMBER(SEARCH( data!$FS$9, P19 )), data!$FR$9,
ISNUMBER(SEARCH( data!$FS$10, P19 )), data!$FR$10,
ISNUMBER(SEARCH( data!$FS$11, P19 )), data!$FR$11,
ISNUMBER(SEARCH( data!$FS$12, P19 )), data!$FR$12,
ISNUMBER(SEARCH( data!$FS$13, P19 )), data!$FR$13,
ISNUMBER(SEARCH( data!$FS$14, P19 )), data!$FR$14,
ISNUMBER(SEARCH( data!$FS$15, P19 )), data!$FR$15,
ISNUMBER(SEARCH( data!$FS$16, P19 )), data!$FR$16,
ISNUMBER(SEARCH( data!$FS$17, P19 )), data!$FR$17,
ISNUMBER(SEARCH( data!$FS$18, P19 )), data!$FR$18,
ISNUMBER(SEARCH( data!$FS$19, P19 )), data!$FR$19,
ISNUMBER(SEARCH( data!$FS$20, P19 )), data!$FR$20,
ISNUMBER(SEARCH( data!$FS$21, P19 )), data!$FR$21,
ISNUMBER(SEARCH( data!$FS$22, P19 )), data!$FR$22,
ISNUMBER(SEARCH( data!$FS$23, P19 )), data!$FR$23,
ISNUMBER(SEARCH( data!$FS$24, P19 )), data!$FR$24,
ISNUMBER(SEARCH( data!$FS$25, P19 )), data!$FR$25,
ISNUMBER(SEARCH( data!$FS$26, P19 )), data!$FR$26,
ISNUMBER(SEARCH( data!$FS$27, P19 )), data!$FR$27,
ISNUMBER(SEARCH( data!$FS$28, P19 )), data!$FR$28,
ISNUMBER(SEARCH( data!$FS$29, P19 )), data!$FR$29,
ISNUMBER(SEARCH( data!$FS$30, P19 )), data!$FR$30,
ISNUMBER(SEARCH( data!$FS$31, P19 )), data!$FR$31,
ISNUMBER(SEARCH( data!$FS$32, P19 )), data!$FR$32,
ISNUMBER(SEARCH( data!$FS$33, P19 )), data!$FR$33,
ISNUMBER(SEARCH( data!$FS$34, P19 )), data!$FR$34,
ISNUMBER(SEARCH( data!$FS$35, P19 )), data!$FR$35,
ISNUMBER(SEARCH( data!$FS$36, P19 )), data!$FR$36,
ISNUMBER(SEARCH( data!$FS$37, P19 )), data!$FR$37,
ISNUMBER(SEARCH( data!$FS$38, P19 )), data!$FR$38,
ISNUMBER(SEARCH( data!$FS$39, P19 )), data!$FR$39,
ISNUMBER(SEARCH( data!$FS$40, P19 )), data!$FR$40,
ISNUMBER(SEARCH( data!$FS$41, P19 )), data!$FR$41,
ISNUMBER(SEARCH( data!$FS$42, P19 )), data!$FR$42,
ISNUMBER(SEARCH( data!$FS$43, P19 )), data!$FR$43,
ISNUMBER(SEARCH( data!$FS$44, P19 )), data!$FR$44,
ISNUMBER(SEARCH( data!$FS$45, P19 )), data!$FR$45,
ISNUMBER(SEARCH( data!$FS$46, P19 )), data!$FR$46,
ISNUMBER(SEARCH( data!$FS$47, P19 )), data!$FR$47,
ISNUMBER(SEARCH( data!$FS$48, P19 )), data!$FR$48,
ISNUMBER(SEARCH( data!$FS$49, P19 )), data!$FR$49,
ISNUMBER(SEARCH( data!$FS$50, P19 )), data!$FR$50,
ISNUMBER(SEARCH( data!$FS$51, P19 )), data!$FR$51,
ISNUMBER(SEARCH( data!$FS$52, P19 )), data!$FR$52,
ISNUMBER(SEARCH( data!$FU$4, P19 )), data!$FT$4,
ISNUMBER(SEARCH( data!$FU$5, P19 )), data!$FT$5,
ISNUMBER(SEARCH( data!$FU$6, P19 )), data!$FT$6,
ISNUMBER(SEARCH( data!$FU$7, P19 )), data!$FT$7,
ISNUMBER(SEARCH( data!$FU$8, P19 )), data!$FT$8,
ISNUMBER(SEARCH( data!$FU$9, P19 )), data!$FT$9,
ISNUMBER(SEARCH( data!$FU$10, P19 )), data!$FT$10,
ISNUMBER(SEARCH( data!$FU$11, P19 )), data!$FT$11,
ISNUMBER(SEARCH( data!$FU$12, P19 )), data!$FT$12,
ISNUMBER(SEARCH( data!$FU$13, P19 )), data!$FT$13,
ISNUMBER(SEARCH( data!$FU$14, P19 )), data!$FT$14,
ISNUMBER(SEARCH( data!$FU$15, P19 )), data!$FT$15,
ISNUMBER(SEARCH( data!$FU$16, P19 )), data!$FT$16,
ISNUMBER(SEARCH( data!$FU$17, P19 )), data!$FT$17,
ISNUMBER(SEARCH( data!$FU$18, P19 )), data!$FT$18,
ISNUMBER(SEARCH( data!$FU$19, P19 )), data!$FT$19,
ISNUMBER(SEARCH( data!$FU$20, P19 )), data!$FT$20,
ISNUMBER(SEARCH( data!$FU$21, P19 )), data!$FT$21,
ISNUMBER(SEARCH( data!$FU$22, P19 )), data!$FT$22,
ISNUMBER(SEARCH( data!$FU$23, P19 )), data!$FT$23,
ISNUMBER(SEARCH( data!$FU$24, P19 )), data!$FT$24,
ISNUMBER(SEARCH( data!$FU$25, P19 )), data!$FT$25,
ISNUMBER(SEARCH( data!$FU$26, P19 )), data!$FT$26,
ISNUMBER(SEARCH( data!$FU$27, P19 )), data!$FT$27,
ISNUMBER(SEARCH( data!$FU$28, P19 )), data!$FT$28,
ISNUMBER(SEARCH( data!$FU$29, P19 )), data!$FT$29,
ISNUMBER(SEARCH( data!$FU$30, P19 )), data!$FT$30,
ISNUMBER(SEARCH( data!$FU$31, P19 )), data!$FT$31,
ISNUMBER(SEARCH( data!$FU$32, P19 )), data!$FT$32,
ISNUMBER(SEARCH( data!$FU$33, P19 )), data!$FT$33,
ISNUMBER(SEARCH( data!$FU$34, P19 )), data!$FT$34,
ISNUMBER(SEARCH( data!$FU$35, P19 )), data!$FT$35,
ISNUMBER(SEARCH( data!$FU$36, P19 )), data!$FT$36,
ISNUMBER(SEARCH( data!$FU$37, P19 )), data!$FT$37,
ISNUMBER(SEARCH( data!$FU$38, P19 )), data!$FT$38,
ISNUMBER(SEARCH( data!$FU$39, P19 )), data!$FT$39,
ISNUMBER(SEARCH( data!$FU$40, P19 )), data!$FT$40,
ISNUMBER(SEARCH( data!$FU$41, P19 )), data!$FT$41,
ISNUMBER(SEARCH( data!$FU$42, P19 )), data!$FT$42,
ISNUMBER(SEARCH( data!$FU$43, P19 )), data!$FT$43,
ISNUMBER(SEARCH( data!$FU$44, P19 )), data!$FT$44,
ISNUMBER(SEARCH( data!$FU$45, P19 )), data!$FT$45,
ISNUMBER(SEARCH( data!$FU$46, P19 )), data!$FT$46,
ISNUMBER(SEARCH( data!$FU$47, P19 )), data!$FT$47,
ISNUMBER(SEARCH( data!$FU$48, P19 )), data!$FT$48,
ISNUMBER(SEARCH( data!$FU$49, P19 )), data!$FT$49,
ISNUMBER(SEARCH( data!$FU$50, P19 )), data!$FT$50,
ISNUMBER(SEARCH( data!$FU$51, P19 )), data!$FT$51,
ISNUMBER(SEARCH( data!$FU$52, P19 )), data!$FT$52,
TRUE,data!$FT$53))</f>
        <v xml:space="preserve"> </v>
      </c>
      <c r="S17" s="2920"/>
      <c r="T17" s="2920"/>
      <c r="U17" s="2917" t="s">
        <v>147</v>
      </c>
      <c r="V17" s="2922"/>
      <c r="W17" s="1557"/>
      <c r="X17" s="1553"/>
      <c r="Y17" s="614"/>
      <c r="Z17" s="1502"/>
      <c r="AA17" s="1509"/>
      <c r="AB17" s="1525"/>
      <c r="AC17" s="1525"/>
      <c r="AD17" s="1525"/>
      <c r="AE17" s="1527"/>
      <c r="AF17" s="1527"/>
      <c r="AG17" s="1534"/>
      <c r="AH17" s="1554"/>
      <c r="AI17" s="1554"/>
      <c r="AJ17" s="1554"/>
      <c r="AK17" s="1554"/>
      <c r="AL17" s="1554"/>
      <c r="AM17" s="1554"/>
      <c r="AN17" s="1554"/>
      <c r="AO17" s="1554"/>
      <c r="AP17" s="1554"/>
      <c r="AQ17" s="1554"/>
      <c r="AR17" s="1554"/>
      <c r="AS17" s="1554"/>
      <c r="AT17" s="1554"/>
      <c r="AU17" s="1534"/>
      <c r="AV17" s="1527"/>
      <c r="AW17" s="1535"/>
      <c r="AX17" s="1530"/>
      <c r="AY17" s="1525"/>
      <c r="AZ17" s="1525"/>
      <c r="BA17" s="1513"/>
      <c r="BB17" s="614"/>
      <c r="BC17" s="614"/>
      <c r="BD17" s="1549"/>
      <c r="BE17" s="1557"/>
      <c r="BF17" s="2916" t="s">
        <v>147</v>
      </c>
      <c r="BG17" s="2917"/>
      <c r="BH17" s="2920" t="str">
        <f>IF(ISBLANK(BF19),data!$FR$53,_xlfn.IFS(
ISNUMBER(SEARCH( data!$FS$4, BF19 )), data!$FR$4,
ISNUMBER(SEARCH( data!$FS$5, BF19 )), data!$FR$5,
ISNUMBER(SEARCH( data!$FS$6, BF19 )), data!$FR$6,
ISNUMBER(SEARCH( data!$FS$7, BF19 )), data!$FR$7,
ISNUMBER(SEARCH( data!$FS$8, BF19 )), data!$FR$8,
ISNUMBER(SEARCH( data!$FS$9, BF19 )), data!$FR$9,
ISNUMBER(SEARCH( data!$FS$10, BF19 )), data!$FR$10,
ISNUMBER(SEARCH( data!$FS$11, BF19 )), data!$FR$11,
ISNUMBER(SEARCH( data!$FS$12, BF19 )), data!$FR$12,
ISNUMBER(SEARCH( data!$FS$13, BF19 )), data!$FR$13,
ISNUMBER(SEARCH( data!$FS$14, BF19 )), data!$FR$14,
ISNUMBER(SEARCH( data!$FS$15, BF19 )), data!$FR$15,
ISNUMBER(SEARCH( data!$FS$16, BF19 )), data!$FR$16,
ISNUMBER(SEARCH( data!$FS$17, BF19 )), data!$FR$17,
ISNUMBER(SEARCH( data!$FS$18, BF19 )), data!$FR$18,
ISNUMBER(SEARCH( data!$FS$19, BF19 )), data!$FR$19,
ISNUMBER(SEARCH( data!$FS$20, BF19 )), data!$FR$20,
ISNUMBER(SEARCH( data!$FS$21, BF19 )), data!$FR$21,
ISNUMBER(SEARCH( data!$FS$22, BF19 )), data!$FR$22,
ISNUMBER(SEARCH( data!$FS$23, BF19 )), data!$FR$23,
ISNUMBER(SEARCH( data!$FS$24, BF19 )), data!$FR$24,
ISNUMBER(SEARCH( data!$FS$25, BF19 )), data!$FR$25,
ISNUMBER(SEARCH( data!$FS$26, BF19 )), data!$FR$26,
ISNUMBER(SEARCH( data!$FS$27, BF19 )), data!$FR$27,
ISNUMBER(SEARCH( data!$FS$28, BF19 )), data!$FR$28,
ISNUMBER(SEARCH( data!$FS$29, BF19 )), data!$FR$29,
ISNUMBER(SEARCH( data!$FS$30, BF19 )), data!$FR$30,
ISNUMBER(SEARCH( data!$FS$31, BF19 )), data!$FR$31,
ISNUMBER(SEARCH( data!$FS$32, BF19 )), data!$FR$32,
ISNUMBER(SEARCH( data!$FS$33, BF19 )), data!$FR$33,
ISNUMBER(SEARCH( data!$FS$34, BF19 )), data!$FR$34,
ISNUMBER(SEARCH( data!$FS$35, BF19 )), data!$FR$35,
ISNUMBER(SEARCH( data!$FS$36, BF19 )), data!$FR$36,
ISNUMBER(SEARCH( data!$FS$37, BF19 )), data!$FR$37,
ISNUMBER(SEARCH( data!$FS$38, BF19 )), data!$FR$38,
ISNUMBER(SEARCH( data!$FS$39, BF19 )), data!$FR$39,
ISNUMBER(SEARCH( data!$FS$40, BF19 )), data!$FR$40,
ISNUMBER(SEARCH( data!$FS$41, BF19 )), data!$FR$41,
ISNUMBER(SEARCH( data!$FS$42, BF19 )), data!$FR$42,
ISNUMBER(SEARCH( data!$FS$43, BF19 )), data!$FR$43,
ISNUMBER(SEARCH( data!$FS$44, BF19 )), data!$FR$44,
ISNUMBER(SEARCH( data!$FS$45, BF19 )), data!$FR$45,
ISNUMBER(SEARCH( data!$FS$46, BF19 )), data!$FR$46,
ISNUMBER(SEARCH( data!$FS$47, BF19 )), data!$FR$47,
ISNUMBER(SEARCH( data!$FS$48, BF19 )), data!$FR$48,
ISNUMBER(SEARCH( data!$FS$49, BF19 )), data!$FR$49,
ISNUMBER(SEARCH( data!$FS$50, BF19 )), data!$FR$50,
ISNUMBER(SEARCH( data!$FS$51, BF19 )), data!$FR$51,
ISNUMBER(SEARCH( data!$FS$52, BF19 )), data!$FR$52,
ISNUMBER(SEARCH( data!$FU$4, BF19 )), data!$FT$4,
ISNUMBER(SEARCH( data!$FU$5, BF19 )), data!$FT$5,
ISNUMBER(SEARCH( data!$FU$6, BF19 )), data!$FT$6,
ISNUMBER(SEARCH( data!$FU$7, BF19 )), data!$FT$7,
ISNUMBER(SEARCH( data!$FU$8, BF19 )), data!$FT$8,
ISNUMBER(SEARCH( data!$FU$9, BF19 )), data!$FT$9,
ISNUMBER(SEARCH( data!$FU$10, BF19 )), data!$FT$10,
ISNUMBER(SEARCH( data!$FU$11, BF19 )), data!$FT$11,
ISNUMBER(SEARCH( data!$FU$12, BF19 )), data!$FT$12,
ISNUMBER(SEARCH( data!$FU$13, BF19 )), data!$FT$13,
ISNUMBER(SEARCH( data!$FU$14, BF19 )), data!$FT$14,
ISNUMBER(SEARCH( data!$FU$15, BF19 )), data!$FT$15,
ISNUMBER(SEARCH( data!$FU$16, BF19 )), data!$FT$16,
ISNUMBER(SEARCH( data!$FU$17, BF19 )), data!$FT$17,
ISNUMBER(SEARCH( data!$FU$18, BF19 )), data!$FT$18,
ISNUMBER(SEARCH( data!$FU$19, BF19 )), data!$FT$19,
ISNUMBER(SEARCH( data!$FU$20, BF19 )), data!$FT$20,
ISNUMBER(SEARCH( data!$FU$21, BF19 )), data!$FT$21,
ISNUMBER(SEARCH( data!$FU$22, BF19 )), data!$FT$22,
ISNUMBER(SEARCH( data!$FU$23, BF19 )), data!$FT$23,
ISNUMBER(SEARCH( data!$FU$24, BF19 )), data!$FT$24,
ISNUMBER(SEARCH( data!$FU$25, BF19 )), data!$FT$25,
ISNUMBER(SEARCH( data!$FU$26, BF19 )), data!$FT$26,
ISNUMBER(SEARCH( data!$FU$27, BF19 )), data!$FT$27,
ISNUMBER(SEARCH( data!$FU$28, BF19 )), data!$FT$28,
ISNUMBER(SEARCH( data!$FU$29, BF19 )), data!$FT$29,
ISNUMBER(SEARCH( data!$FU$30, BF19 )), data!$FT$30,
ISNUMBER(SEARCH( data!$FU$31, BF19 )), data!$FT$31,
ISNUMBER(SEARCH( data!$FU$32, BF19 )), data!$FT$32,
ISNUMBER(SEARCH( data!$FU$33, BF19 )), data!$FT$33,
ISNUMBER(SEARCH( data!$FU$34, BF19 )), data!$FT$34,
ISNUMBER(SEARCH( data!$FU$35, BF19 )), data!$FT$35,
ISNUMBER(SEARCH( data!$FU$36, BF19 )), data!$FT$36,
ISNUMBER(SEARCH( data!$FU$37, BF19 )), data!$FT$37,
ISNUMBER(SEARCH( data!$FU$38, BF19 )), data!$FT$38,
ISNUMBER(SEARCH( data!$FU$39, BF19 )), data!$FT$39,
ISNUMBER(SEARCH( data!$FU$40, BF19 )), data!$FT$40,
ISNUMBER(SEARCH( data!$FU$41, BF19 )), data!$FT$41,
ISNUMBER(SEARCH( data!$FU$42, BF19 )), data!$FT$42,
ISNUMBER(SEARCH( data!$FU$43, BF19 )), data!$FT$43,
ISNUMBER(SEARCH( data!$FU$44, BF19 )), data!$FT$44,
ISNUMBER(SEARCH( data!$FU$45, BF19 )), data!$FT$45,
ISNUMBER(SEARCH( data!$FU$46, BF19 )), data!$FT$46,
ISNUMBER(SEARCH( data!$FU$47, BF19 )), data!$FT$47,
ISNUMBER(SEARCH( data!$FU$48, BF19 )), data!$FT$48,
ISNUMBER(SEARCH( data!$FU$49, BF19 )), data!$FT$49,
ISNUMBER(SEARCH( data!$FU$50, BF19 )), data!$FT$50,
ISNUMBER(SEARCH( data!$FU$51, BF19 )), data!$FT$51,
ISNUMBER(SEARCH( data!$FU$52, BF19 )), data!$FT$52,
TRUE,data!$FT$53))</f>
        <v xml:space="preserve"> </v>
      </c>
      <c r="BI17" s="2920"/>
      <c r="BJ17" s="2920"/>
      <c r="BK17" s="2917" t="s">
        <v>147</v>
      </c>
      <c r="BL17" s="2922"/>
      <c r="BM17" s="1557"/>
      <c r="BN17" s="1557"/>
      <c r="BO17" s="2916" t="s">
        <v>147</v>
      </c>
      <c r="BP17" s="2917"/>
      <c r="BQ17" s="2920" t="str">
        <f>IF(ISBLANK(BO19),data!$FR$53,_xlfn.IFS(
ISNUMBER(SEARCH( data!$FS$4, BO19 )), data!$FR$4,
ISNUMBER(SEARCH( data!$FS$5, BO19 )), data!$FR$5,
ISNUMBER(SEARCH( data!$FS$6, BO19 )), data!$FR$6,
ISNUMBER(SEARCH( data!$FS$7, BO19 )), data!$FR$7,
ISNUMBER(SEARCH( data!$FS$8, BO19 )), data!$FR$8,
ISNUMBER(SEARCH( data!$FS$9, BO19 )), data!$FR$9,
ISNUMBER(SEARCH( data!$FS$10, BO19 )), data!$FR$10,
ISNUMBER(SEARCH( data!$FS$11, BO19 )), data!$FR$11,
ISNUMBER(SEARCH( data!$FS$12, BO19 )), data!$FR$12,
ISNUMBER(SEARCH( data!$FS$13, BO19 )), data!$FR$13,
ISNUMBER(SEARCH( data!$FS$14, BO19 )), data!$FR$14,
ISNUMBER(SEARCH( data!$FS$15, BO19 )), data!$FR$15,
ISNUMBER(SEARCH( data!$FS$16, BO19 )), data!$FR$16,
ISNUMBER(SEARCH( data!$FS$17, BO19 )), data!$FR$17,
ISNUMBER(SEARCH( data!$FS$18, BO19 )), data!$FR$18,
ISNUMBER(SEARCH( data!$FS$19, BO19 )), data!$FR$19,
ISNUMBER(SEARCH( data!$FS$20, BO19 )), data!$FR$20,
ISNUMBER(SEARCH( data!$FS$21, BO19 )), data!$FR$21,
ISNUMBER(SEARCH( data!$FS$22, BO19 )), data!$FR$22,
ISNUMBER(SEARCH( data!$FS$23, BO19 )), data!$FR$23,
ISNUMBER(SEARCH( data!$FS$24, BO19 )), data!$FR$24,
ISNUMBER(SEARCH( data!$FS$25, BO19 )), data!$FR$25,
ISNUMBER(SEARCH( data!$FS$26, BO19 )), data!$FR$26,
ISNUMBER(SEARCH( data!$FS$27, BO19 )), data!$FR$27,
ISNUMBER(SEARCH( data!$FS$28, BO19 )), data!$FR$28,
ISNUMBER(SEARCH( data!$FS$29, BO19 )), data!$FR$29,
ISNUMBER(SEARCH( data!$FS$30, BO19 )), data!$FR$30,
ISNUMBER(SEARCH( data!$FS$31, BO19 )), data!$FR$31,
ISNUMBER(SEARCH( data!$FS$32, BO19 )), data!$FR$32,
ISNUMBER(SEARCH( data!$FS$33, BO19 )), data!$FR$33,
ISNUMBER(SEARCH( data!$FS$34, BO19 )), data!$FR$34,
ISNUMBER(SEARCH( data!$FS$35, BO19 )), data!$FR$35,
ISNUMBER(SEARCH( data!$FS$36, BO19 )), data!$FR$36,
ISNUMBER(SEARCH( data!$FS$37, BO19 )), data!$FR$37,
ISNUMBER(SEARCH( data!$FS$38, BO19 )), data!$FR$38,
ISNUMBER(SEARCH( data!$FS$39, BO19 )), data!$FR$39,
ISNUMBER(SEARCH( data!$FS$40, BO19 )), data!$FR$40,
ISNUMBER(SEARCH( data!$FS$41, BO19 )), data!$FR$41,
ISNUMBER(SEARCH( data!$FS$42, BO19 )), data!$FR$42,
ISNUMBER(SEARCH( data!$FS$43, BO19 )), data!$FR$43,
ISNUMBER(SEARCH( data!$FS$44, BO19 )), data!$FR$44,
ISNUMBER(SEARCH( data!$FS$45, BO19 )), data!$FR$45,
ISNUMBER(SEARCH( data!$FS$46, BO19 )), data!$FR$46,
ISNUMBER(SEARCH( data!$FS$47, BO19 )), data!$FR$47,
ISNUMBER(SEARCH( data!$FS$48, BO19 )), data!$FR$48,
ISNUMBER(SEARCH( data!$FS$49, BO19 )), data!$FR$49,
ISNUMBER(SEARCH( data!$FS$50, BO19 )), data!$FR$50,
ISNUMBER(SEARCH( data!$FS$51, BO19 )), data!$FR$51,
ISNUMBER(SEARCH( data!$FS$52, BO19 )), data!$FR$52,
ISNUMBER(SEARCH( data!$FU$4, BO19 )), data!$FT$4,
ISNUMBER(SEARCH( data!$FU$5, BO19 )), data!$FT$5,
ISNUMBER(SEARCH( data!$FU$6, BO19 )), data!$FT$6,
ISNUMBER(SEARCH( data!$FU$7, BO19 )), data!$FT$7,
ISNUMBER(SEARCH( data!$FU$8, BO19 )), data!$FT$8,
ISNUMBER(SEARCH( data!$FU$9, BO19 )), data!$FT$9,
ISNUMBER(SEARCH( data!$FU$10, BO19 )), data!$FT$10,
ISNUMBER(SEARCH( data!$FU$11, BO19 )), data!$FT$11,
ISNUMBER(SEARCH( data!$FU$12, BO19 )), data!$FT$12,
ISNUMBER(SEARCH( data!$FU$13, BO19 )), data!$FT$13,
ISNUMBER(SEARCH( data!$FU$14, BO19 )), data!$FT$14,
ISNUMBER(SEARCH( data!$FU$15, BO19 )), data!$FT$15,
ISNUMBER(SEARCH( data!$FU$16, BO19 )), data!$FT$16,
ISNUMBER(SEARCH( data!$FU$17, BO19 )), data!$FT$17,
ISNUMBER(SEARCH( data!$FU$18, BO19 )), data!$FT$18,
ISNUMBER(SEARCH( data!$FU$19, BO19 )), data!$FT$19,
ISNUMBER(SEARCH( data!$FU$20, BO19 )), data!$FT$20,
ISNUMBER(SEARCH( data!$FU$21, BO19 )), data!$FT$21,
ISNUMBER(SEARCH( data!$FU$22, BO19 )), data!$FT$22,
ISNUMBER(SEARCH( data!$FU$23, BO19 )), data!$FT$23,
ISNUMBER(SEARCH( data!$FU$24, BO19 )), data!$FT$24,
ISNUMBER(SEARCH( data!$FU$25, BO19 )), data!$FT$25,
ISNUMBER(SEARCH( data!$FU$26, BO19 )), data!$FT$26,
ISNUMBER(SEARCH( data!$FU$27, BO19 )), data!$FT$27,
ISNUMBER(SEARCH( data!$FU$28, BO19 )), data!$FT$28,
ISNUMBER(SEARCH( data!$FU$29, BO19 )), data!$FT$29,
ISNUMBER(SEARCH( data!$FU$30, BO19 )), data!$FT$30,
ISNUMBER(SEARCH( data!$FU$31, BO19 )), data!$FT$31,
ISNUMBER(SEARCH( data!$FU$32, BO19 )), data!$FT$32,
ISNUMBER(SEARCH( data!$FU$33, BO19 )), data!$FT$33,
ISNUMBER(SEARCH( data!$FU$34, BO19 )), data!$FT$34,
ISNUMBER(SEARCH( data!$FU$35, BO19 )), data!$FT$35,
ISNUMBER(SEARCH( data!$FU$36, BO19 )), data!$FT$36,
ISNUMBER(SEARCH( data!$FU$37, BO19 )), data!$FT$37,
ISNUMBER(SEARCH( data!$FU$38, BO19 )), data!$FT$38,
ISNUMBER(SEARCH( data!$FU$39, BO19 )), data!$FT$39,
ISNUMBER(SEARCH( data!$FU$40, BO19 )), data!$FT$40,
ISNUMBER(SEARCH( data!$FU$41, BO19 )), data!$FT$41,
ISNUMBER(SEARCH( data!$FU$42, BO19 )), data!$FT$42,
ISNUMBER(SEARCH( data!$FU$43, BO19 )), data!$FT$43,
ISNUMBER(SEARCH( data!$FU$44, BO19 )), data!$FT$44,
ISNUMBER(SEARCH( data!$FU$45, BO19 )), data!$FT$45,
ISNUMBER(SEARCH( data!$FU$46, BO19 )), data!$FT$46,
ISNUMBER(SEARCH( data!$FU$47, BO19 )), data!$FT$47,
ISNUMBER(SEARCH( data!$FU$48, BO19 )), data!$FT$48,
ISNUMBER(SEARCH( data!$FU$49, BO19 )), data!$FT$49,
ISNUMBER(SEARCH( data!$FU$50, BO19 )), data!$FT$50,
ISNUMBER(SEARCH( data!$FU$51, BO19 )), data!$FT$51,
ISNUMBER(SEARCH( data!$FU$52, BO19 )), data!$FT$52,
TRUE,data!$FT$53))</f>
        <v xml:space="preserve"> </v>
      </c>
      <c r="BR17" s="2920"/>
      <c r="BS17" s="2920"/>
      <c r="BT17" s="2917" t="s">
        <v>147</v>
      </c>
      <c r="BU17" s="2922"/>
      <c r="BV17" s="1557"/>
      <c r="BW17" s="1553"/>
      <c r="BX17" s="614"/>
      <c r="BY17" s="614"/>
      <c r="BZ17" s="1501"/>
      <c r="CA17" s="1502"/>
      <c r="CC17" s="1562"/>
      <c r="CD17" s="1562"/>
      <c r="CE17" s="1563"/>
      <c r="CF17" s="1562"/>
      <c r="CG17" s="1562"/>
      <c r="CH17" s="1562"/>
      <c r="CI17" s="1564"/>
      <c r="CJ17" s="803"/>
      <c r="CK17" s="803"/>
      <c r="CL17" s="803"/>
      <c r="CM17" s="803"/>
      <c r="CN17" s="803"/>
      <c r="CO17" s="803"/>
      <c r="CP17" s="803"/>
      <c r="CQ17" s="803"/>
    </row>
    <row r="18" spans="1:95" ht="17.100000000000001" customHeight="1" x14ac:dyDescent="0.15">
      <c r="A18" s="614"/>
      <c r="B18" s="1501"/>
      <c r="C18" s="614"/>
      <c r="D18" s="614"/>
      <c r="E18" s="1549"/>
      <c r="F18" s="1557"/>
      <c r="G18" s="2918"/>
      <c r="H18" s="2919"/>
      <c r="I18" s="2921"/>
      <c r="J18" s="2921"/>
      <c r="K18" s="2921"/>
      <c r="L18" s="2919"/>
      <c r="M18" s="2923"/>
      <c r="N18" s="1557"/>
      <c r="O18" s="1557"/>
      <c r="P18" s="2918"/>
      <c r="Q18" s="2919"/>
      <c r="R18" s="2921"/>
      <c r="S18" s="2921"/>
      <c r="T18" s="2921"/>
      <c r="U18" s="2919"/>
      <c r="V18" s="2923"/>
      <c r="W18" s="1557"/>
      <c r="X18" s="1553"/>
      <c r="Y18" s="614"/>
      <c r="Z18" s="1502"/>
      <c r="AA18" s="1509"/>
      <c r="AB18" s="1525"/>
      <c r="AC18" s="1525"/>
      <c r="AD18" s="1525"/>
      <c r="AE18" s="1525"/>
      <c r="AF18" s="1525"/>
      <c r="AG18" s="2987" t="str">
        <f>_xlfn.IFS(PLANS!$F$3="JANUARY","J A N U A R Y   L O O T",PLANS!$F$3="FEBRUARY","F E B R U A R Y   L O O T",PLANS!$F$3="MARCH","M A R C H   L O O T",PLANS!$F$3="APRIL","A P R I L   L O O T",PLANS!$F$3="MAY","M A Y   L O O T",PLANS!$F$3="JUNE","J U N E   L O O T",PLANS!$F$3="JULY","J U L Y   L O O T",PLANS!$F$3="AUGUST","A U G U S T   L O O T",PLANS!$F$3="SEPTEMBER","S E P T E M B E R   L O O T",PLANS!$F$3="OCTOBER","O C T O B E R   L O O T",PLANS!$F$3="NOVEMBER","N O V E M B E R   L O O T",PLANS!$F$3="DECEMBER","D E C E M B E R   L O O T",TRUE,"M O N T H   L O O T")</f>
        <v>M O N T H   L O O T</v>
      </c>
      <c r="AH18" s="2987"/>
      <c r="AI18" s="2987"/>
      <c r="AJ18" s="2987"/>
      <c r="AK18" s="2987"/>
      <c r="AL18" s="2987"/>
      <c r="AM18" s="2987"/>
      <c r="AN18" s="2987"/>
      <c r="AO18" s="2987"/>
      <c r="AP18" s="2987"/>
      <c r="AQ18" s="2987"/>
      <c r="AR18" s="2987"/>
      <c r="AS18" s="2987"/>
      <c r="AT18" s="2987"/>
      <c r="AU18" s="2987"/>
      <c r="AV18" s="1525"/>
      <c r="AW18" s="1525"/>
      <c r="AX18" s="1525"/>
      <c r="AY18" s="1525"/>
      <c r="AZ18" s="1525"/>
      <c r="BA18" s="1513"/>
      <c r="BB18" s="614"/>
      <c r="BC18" s="614"/>
      <c r="BD18" s="1549"/>
      <c r="BE18" s="1557"/>
      <c r="BF18" s="2918"/>
      <c r="BG18" s="2919"/>
      <c r="BH18" s="2921"/>
      <c r="BI18" s="2921"/>
      <c r="BJ18" s="2921"/>
      <c r="BK18" s="2919"/>
      <c r="BL18" s="2923"/>
      <c r="BM18" s="1557"/>
      <c r="BN18" s="1557"/>
      <c r="BO18" s="2918"/>
      <c r="BP18" s="2919"/>
      <c r="BQ18" s="2921"/>
      <c r="BR18" s="2921"/>
      <c r="BS18" s="2921"/>
      <c r="BT18" s="2919"/>
      <c r="BU18" s="2923"/>
      <c r="BV18" s="1557"/>
      <c r="BW18" s="1553"/>
      <c r="BX18" s="614"/>
      <c r="BY18" s="614"/>
      <c r="BZ18" s="1501"/>
      <c r="CA18" s="1502"/>
      <c r="CC18" s="803"/>
      <c r="CD18" s="803"/>
      <c r="CE18" s="803"/>
      <c r="CF18" s="803"/>
      <c r="CG18" s="803"/>
      <c r="CH18" s="803"/>
      <c r="CI18" s="803"/>
      <c r="CJ18" s="803"/>
      <c r="CK18" s="803"/>
      <c r="CL18" s="803"/>
      <c r="CM18" s="803"/>
      <c r="CN18" s="803"/>
      <c r="CO18" s="803"/>
      <c r="CP18" s="803"/>
      <c r="CQ18" s="803"/>
    </row>
    <row r="19" spans="1:95" ht="17.100000000000001" customHeight="1" x14ac:dyDescent="0.15">
      <c r="A19" s="614"/>
      <c r="B19" s="1501"/>
      <c r="C19" s="614"/>
      <c r="D19" s="614"/>
      <c r="E19" s="1549"/>
      <c r="F19" s="1557"/>
      <c r="G19" s="2910"/>
      <c r="H19" s="2911"/>
      <c r="I19" s="2911"/>
      <c r="J19" s="2911"/>
      <c r="K19" s="2911"/>
      <c r="L19" s="2911"/>
      <c r="M19" s="2912"/>
      <c r="N19" s="1557"/>
      <c r="O19" s="1557"/>
      <c r="P19" s="2910"/>
      <c r="Q19" s="2911"/>
      <c r="R19" s="2911"/>
      <c r="S19" s="2911"/>
      <c r="T19" s="2911"/>
      <c r="U19" s="2911"/>
      <c r="V19" s="2912"/>
      <c r="W19" s="1557"/>
      <c r="X19" s="1553"/>
      <c r="Y19" s="614"/>
      <c r="Z19" s="1502"/>
      <c r="AA19" s="1509"/>
      <c r="AB19" s="2997" t="s">
        <v>22</v>
      </c>
      <c r="AC19" s="2997"/>
      <c r="AD19" s="2997"/>
      <c r="AE19" s="2997"/>
      <c r="AF19" s="2997"/>
      <c r="AG19" s="2986">
        <f>SUM(CC5,AM8)</f>
        <v>0</v>
      </c>
      <c r="AH19" s="2986"/>
      <c r="AI19" s="2986"/>
      <c r="AJ19" s="2986"/>
      <c r="AK19" s="2986"/>
      <c r="AL19" s="2986"/>
      <c r="AM19" s="2986"/>
      <c r="AN19" s="2986"/>
      <c r="AO19" s="2986"/>
      <c r="AP19" s="2986"/>
      <c r="AQ19" s="2986"/>
      <c r="AR19" s="2986"/>
      <c r="AS19" s="2986"/>
      <c r="AT19" s="2986"/>
      <c r="AU19" s="2986"/>
      <c r="AV19" s="2989" t="s">
        <v>206</v>
      </c>
      <c r="AW19" s="2989"/>
      <c r="AX19" s="2989"/>
      <c r="AY19" s="2989"/>
      <c r="AZ19" s="1565">
        <f>_xlfn.IFS(
'^'!$F$26="B A S I C",0.5,
'^'!$F$26="S T O I C",0.75,
'^'!$F$26="H E R O I C",1,
'^'!$F$26="M Y T H I C",1.25,
'^'!$F$26="E P I C",1.5,
TRUE,0.5)</f>
        <v>0.5</v>
      </c>
      <c r="BA19" s="1513"/>
      <c r="BB19" s="614"/>
      <c r="BC19" s="614"/>
      <c r="BD19" s="1549"/>
      <c r="BE19" s="1557"/>
      <c r="BF19" s="2910"/>
      <c r="BG19" s="2911"/>
      <c r="BH19" s="2911"/>
      <c r="BI19" s="2911"/>
      <c r="BJ19" s="2911"/>
      <c r="BK19" s="2911"/>
      <c r="BL19" s="2912"/>
      <c r="BM19" s="1557"/>
      <c r="BN19" s="1557"/>
      <c r="BO19" s="2910"/>
      <c r="BP19" s="2911"/>
      <c r="BQ19" s="2911"/>
      <c r="BR19" s="2911"/>
      <c r="BS19" s="2911"/>
      <c r="BT19" s="2911"/>
      <c r="BU19" s="2912"/>
      <c r="BV19" s="1557"/>
      <c r="BW19" s="1553"/>
      <c r="BX19" s="614"/>
      <c r="BY19" s="614"/>
      <c r="BZ19" s="1501"/>
      <c r="CA19" s="1502"/>
      <c r="CC19" s="803"/>
      <c r="CD19" s="803"/>
      <c r="CE19" s="803"/>
      <c r="CF19" s="803"/>
      <c r="CG19" s="803"/>
      <c r="CH19" s="803"/>
      <c r="CI19" s="803"/>
      <c r="CJ19" s="803"/>
      <c r="CK19" s="803"/>
      <c r="CL19" s="803"/>
      <c r="CM19" s="803"/>
      <c r="CN19" s="803"/>
      <c r="CO19" s="803"/>
      <c r="CP19" s="803"/>
      <c r="CQ19" s="803"/>
    </row>
    <row r="20" spans="1:95" ht="17.100000000000001" customHeight="1" thickBot="1" x14ac:dyDescent="0.2">
      <c r="A20" s="614"/>
      <c r="B20" s="1501"/>
      <c r="C20" s="614"/>
      <c r="D20" s="614"/>
      <c r="E20" s="1549"/>
      <c r="F20" s="1557"/>
      <c r="G20" s="2913"/>
      <c r="H20" s="2914"/>
      <c r="I20" s="2914"/>
      <c r="J20" s="2914"/>
      <c r="K20" s="2914"/>
      <c r="L20" s="2914"/>
      <c r="M20" s="2915"/>
      <c r="N20" s="1557"/>
      <c r="O20" s="1557"/>
      <c r="P20" s="2913"/>
      <c r="Q20" s="2914"/>
      <c r="R20" s="2914"/>
      <c r="S20" s="2914"/>
      <c r="T20" s="2914"/>
      <c r="U20" s="2914"/>
      <c r="V20" s="2915"/>
      <c r="W20" s="1557"/>
      <c r="X20" s="1553"/>
      <c r="Y20" s="614"/>
      <c r="Z20" s="1502"/>
      <c r="AA20" s="1566"/>
      <c r="AB20" s="1567"/>
      <c r="AC20" s="1567"/>
      <c r="AD20" s="1567"/>
      <c r="AE20" s="1567"/>
      <c r="AF20" s="1567"/>
      <c r="AG20" s="1568"/>
      <c r="AH20" s="1568"/>
      <c r="AI20" s="1568"/>
      <c r="AJ20" s="1568"/>
      <c r="AK20" s="1568"/>
      <c r="AL20" s="1568"/>
      <c r="AM20" s="2998">
        <f>ROUND(SUM($AE$4:$AM$4,$AO$4:$AW$4,$AB$6:$AJ$6,$AL$6:$AP$6,$AR$6:$AZ$6)*$AZ$19,0)*-1</f>
        <v>0</v>
      </c>
      <c r="AN20" s="2998"/>
      <c r="AO20" s="2998"/>
      <c r="AP20" s="1568"/>
      <c r="AQ20" s="1568"/>
      <c r="AR20" s="1568"/>
      <c r="AS20" s="1568"/>
      <c r="AT20" s="1568"/>
      <c r="AU20" s="1568"/>
      <c r="AV20" s="1567"/>
      <c r="AW20" s="1569"/>
      <c r="AX20" s="1567"/>
      <c r="AY20" s="1567"/>
      <c r="AZ20" s="1567"/>
      <c r="BA20" s="1570"/>
      <c r="BB20" s="614"/>
      <c r="BC20" s="614"/>
      <c r="BD20" s="1549"/>
      <c r="BE20" s="1557"/>
      <c r="BF20" s="2913"/>
      <c r="BG20" s="2914"/>
      <c r="BH20" s="2914"/>
      <c r="BI20" s="2914"/>
      <c r="BJ20" s="2914"/>
      <c r="BK20" s="2914"/>
      <c r="BL20" s="2915"/>
      <c r="BM20" s="1557"/>
      <c r="BN20" s="1557"/>
      <c r="BO20" s="2913"/>
      <c r="BP20" s="2914"/>
      <c r="BQ20" s="2914"/>
      <c r="BR20" s="2914"/>
      <c r="BS20" s="2914"/>
      <c r="BT20" s="2914"/>
      <c r="BU20" s="2915"/>
      <c r="BV20" s="1557"/>
      <c r="BW20" s="1553"/>
      <c r="BX20" s="614"/>
      <c r="BY20" s="614"/>
      <c r="BZ20" s="1501"/>
      <c r="CA20" s="1502"/>
      <c r="CC20" s="803"/>
      <c r="CD20" s="803"/>
      <c r="CE20" s="803"/>
      <c r="CF20" s="803"/>
      <c r="CG20" s="803"/>
      <c r="CH20" s="803"/>
      <c r="CI20" s="803"/>
      <c r="CJ20" s="803"/>
      <c r="CK20" s="803"/>
      <c r="CL20" s="803"/>
      <c r="CM20" s="803"/>
      <c r="CN20" s="803"/>
      <c r="CO20" s="803"/>
      <c r="CP20" s="803"/>
      <c r="CQ20" s="803"/>
    </row>
    <row r="21" spans="1:95" ht="17.100000000000001" customHeight="1" thickTop="1" x14ac:dyDescent="0.15">
      <c r="A21" s="614"/>
      <c r="B21" s="1501"/>
      <c r="C21" s="614"/>
      <c r="D21" s="614"/>
      <c r="E21" s="1549"/>
      <c r="F21" s="1557"/>
      <c r="G21" s="1557"/>
      <c r="H21" s="1557"/>
      <c r="I21" s="1557"/>
      <c r="J21" s="1557"/>
      <c r="K21" s="1557"/>
      <c r="L21" s="1557"/>
      <c r="M21" s="1557"/>
      <c r="N21" s="1557"/>
      <c r="O21" s="1557"/>
      <c r="P21" s="1557"/>
      <c r="Q21" s="1557"/>
      <c r="R21" s="1557"/>
      <c r="S21" s="1557"/>
      <c r="T21" s="1557"/>
      <c r="U21" s="1557"/>
      <c r="V21" s="1557"/>
      <c r="W21" s="1557"/>
      <c r="X21" s="1553"/>
      <c r="Y21" s="1571"/>
      <c r="Z21" s="1572"/>
      <c r="AA21" s="1572"/>
      <c r="AB21" s="1572"/>
      <c r="AC21" s="1572"/>
      <c r="AD21" s="1572"/>
      <c r="AE21" s="1572"/>
      <c r="AF21" s="1572"/>
      <c r="AG21" s="1572"/>
      <c r="AH21" s="1572"/>
      <c r="AI21" s="1572"/>
      <c r="AJ21" s="1572"/>
      <c r="AK21" s="1572"/>
      <c r="AL21" s="1573"/>
      <c r="AM21" s="1574"/>
      <c r="AN21" s="1574"/>
      <c r="AO21" s="1574"/>
      <c r="AP21" s="1574"/>
      <c r="AQ21" s="1572"/>
      <c r="AR21" s="1572"/>
      <c r="AS21" s="1572"/>
      <c r="AT21" s="1572"/>
      <c r="AU21" s="1572"/>
      <c r="AV21" s="1572"/>
      <c r="AW21" s="1572"/>
      <c r="AX21" s="1572"/>
      <c r="AY21" s="1572"/>
      <c r="AZ21" s="1572"/>
      <c r="BA21" s="1572"/>
      <c r="BB21" s="1572"/>
      <c r="BC21" s="1575"/>
      <c r="BD21" s="1549"/>
      <c r="BE21" s="1557"/>
      <c r="BF21" s="1557"/>
      <c r="BG21" s="1557"/>
      <c r="BH21" s="1557"/>
      <c r="BI21" s="1557"/>
      <c r="BJ21" s="1557"/>
      <c r="BK21" s="1557"/>
      <c r="BL21" s="1557"/>
      <c r="BM21" s="1557"/>
      <c r="BN21" s="1557"/>
      <c r="BO21" s="1557"/>
      <c r="BP21" s="1557"/>
      <c r="BQ21" s="1557"/>
      <c r="BR21" s="1557"/>
      <c r="BS21" s="1557"/>
      <c r="BT21" s="1557"/>
      <c r="BU21" s="1557"/>
      <c r="BV21" s="1557"/>
      <c r="BW21" s="1553"/>
      <c r="BX21" s="614"/>
      <c r="BY21" s="614"/>
      <c r="BZ21" s="1501"/>
      <c r="CA21" s="1502"/>
      <c r="CC21" s="803"/>
      <c r="CD21" s="803"/>
      <c r="CE21" s="803"/>
      <c r="CF21" s="803"/>
      <c r="CG21" s="803"/>
      <c r="CH21" s="803"/>
      <c r="CI21" s="803"/>
      <c r="CJ21" s="803"/>
      <c r="CK21" s="803"/>
      <c r="CL21" s="803"/>
      <c r="CM21" s="803"/>
      <c r="CN21" s="803"/>
      <c r="CO21" s="803"/>
      <c r="CP21" s="803"/>
      <c r="CQ21" s="803"/>
    </row>
    <row r="22" spans="1:95" ht="17.100000000000001" customHeight="1" thickBot="1" x14ac:dyDescent="0.2">
      <c r="A22" s="614"/>
      <c r="B22" s="1501"/>
      <c r="C22" s="614"/>
      <c r="D22" s="614"/>
      <c r="E22" s="1549"/>
      <c r="F22" s="1557"/>
      <c r="G22" s="1557"/>
      <c r="H22" s="1557"/>
      <c r="I22" s="1557"/>
      <c r="J22" s="1557"/>
      <c r="K22" s="1557"/>
      <c r="L22" s="1557"/>
      <c r="M22" s="1557"/>
      <c r="N22" s="1557"/>
      <c r="O22" s="1557"/>
      <c r="P22" s="1557"/>
      <c r="Q22" s="1557"/>
      <c r="R22" s="1557"/>
      <c r="S22" s="1557"/>
      <c r="T22" s="1557"/>
      <c r="U22" s="1557"/>
      <c r="V22" s="1557"/>
      <c r="W22" s="1557"/>
      <c r="X22" s="1553"/>
      <c r="Y22" s="1571"/>
      <c r="Z22" s="1572"/>
      <c r="AA22" s="1572"/>
      <c r="AB22" s="1572"/>
      <c r="AC22" s="1572"/>
      <c r="AD22" s="1572"/>
      <c r="AE22" s="1572"/>
      <c r="AF22" s="1572"/>
      <c r="AG22" s="1572"/>
      <c r="AH22" s="1572"/>
      <c r="AI22" s="1572"/>
      <c r="AJ22" s="1572"/>
      <c r="AK22" s="1572"/>
      <c r="AL22" s="1576"/>
      <c r="AM22" s="1576"/>
      <c r="AN22" s="1576"/>
      <c r="AO22" s="1576"/>
      <c r="AP22" s="1576"/>
      <c r="AQ22" s="1572"/>
      <c r="AR22" s="1572"/>
      <c r="AS22" s="1572"/>
      <c r="AT22" s="1572"/>
      <c r="AU22" s="1572"/>
      <c r="AV22" s="1572"/>
      <c r="AW22" s="1572"/>
      <c r="AX22" s="1572"/>
      <c r="AY22" s="1572"/>
      <c r="AZ22" s="1572"/>
      <c r="BA22" s="1572"/>
      <c r="BB22" s="1572"/>
      <c r="BC22" s="1575"/>
      <c r="BD22" s="1549"/>
      <c r="BE22" s="1557"/>
      <c r="BF22" s="1557"/>
      <c r="BG22" s="1557"/>
      <c r="BH22" s="1557"/>
      <c r="BI22" s="1557"/>
      <c r="BJ22" s="1557"/>
      <c r="BK22" s="1557"/>
      <c r="BL22" s="1557"/>
      <c r="BM22" s="1557"/>
      <c r="BN22" s="1557"/>
      <c r="BO22" s="1557"/>
      <c r="BP22" s="1557"/>
      <c r="BQ22" s="1557"/>
      <c r="BR22" s="1557"/>
      <c r="BS22" s="1557"/>
      <c r="BT22" s="1557"/>
      <c r="BU22" s="1557"/>
      <c r="BV22" s="1557"/>
      <c r="BW22" s="1553"/>
      <c r="BX22" s="614"/>
      <c r="BY22" s="614"/>
      <c r="BZ22" s="1501"/>
      <c r="CA22" s="1502"/>
      <c r="CC22" s="803"/>
      <c r="CD22" s="803"/>
      <c r="CE22" s="803"/>
      <c r="CF22" s="803"/>
      <c r="CG22" s="803"/>
      <c r="CH22" s="803"/>
      <c r="CI22" s="803"/>
      <c r="CJ22" s="803"/>
      <c r="CK22" s="803"/>
      <c r="CL22" s="803"/>
      <c r="CM22" s="803"/>
      <c r="CN22" s="803"/>
      <c r="CO22" s="803"/>
      <c r="CP22" s="803"/>
      <c r="CQ22" s="803"/>
    </row>
    <row r="23" spans="1:95" ht="17.100000000000001" customHeight="1" thickTop="1" x14ac:dyDescent="0.15">
      <c r="A23" s="614"/>
      <c r="B23" s="1501"/>
      <c r="C23" s="614"/>
      <c r="D23" s="614"/>
      <c r="E23" s="1549"/>
      <c r="F23" s="1557"/>
      <c r="G23" s="2916" t="s">
        <v>147</v>
      </c>
      <c r="H23" s="2917"/>
      <c r="I23" s="2920" t="str">
        <f>IF(ISBLANK(G25),data!$FR$53,_xlfn.IFS(
ISNUMBER(SEARCH( data!$FS$4, G25 )), data!$FR$4,
ISNUMBER(SEARCH( data!$FS$5, G25 )), data!$FR$5,
ISNUMBER(SEARCH( data!$FS$6, G25 )), data!$FR$6,
ISNUMBER(SEARCH( data!$FS$7, G25 )), data!$FR$7,
ISNUMBER(SEARCH( data!$FS$8, G25 )), data!$FR$8,
ISNUMBER(SEARCH( data!$FS$9, G25 )), data!$FR$9,
ISNUMBER(SEARCH( data!$FS$10, G25 )), data!$FR$10,
ISNUMBER(SEARCH( data!$FS$11, G25 )), data!$FR$11,
ISNUMBER(SEARCH( data!$FS$12, G25 )), data!$FR$12,
ISNUMBER(SEARCH( data!$FS$13, G25 )), data!$FR$13,
ISNUMBER(SEARCH( data!$FS$14, G25 )), data!$FR$14,
ISNUMBER(SEARCH( data!$FS$15, G25 )), data!$FR$15,
ISNUMBER(SEARCH( data!$FS$16, G25 )), data!$FR$16,
ISNUMBER(SEARCH( data!$FS$17, G25 )), data!$FR$17,
ISNUMBER(SEARCH( data!$FS$18, G25 )), data!$FR$18,
ISNUMBER(SEARCH( data!$FS$19, G25 )), data!$FR$19,
ISNUMBER(SEARCH( data!$FS$20, G25 )), data!$FR$20,
ISNUMBER(SEARCH( data!$FS$21, G25 )), data!$FR$21,
ISNUMBER(SEARCH( data!$FS$22, G25 )), data!$FR$22,
ISNUMBER(SEARCH( data!$FS$23, G25 )), data!$FR$23,
ISNUMBER(SEARCH( data!$FS$24, G25 )), data!$FR$24,
ISNUMBER(SEARCH( data!$FS$25, G25 )), data!$FR$25,
ISNUMBER(SEARCH( data!$FS$26, G25 )), data!$FR$26,
ISNUMBER(SEARCH( data!$FS$27, G25 )), data!$FR$27,
ISNUMBER(SEARCH( data!$FS$28, G25 )), data!$FR$28,
ISNUMBER(SEARCH( data!$FS$29, G25 )), data!$FR$29,
ISNUMBER(SEARCH( data!$FS$30, G25 )), data!$FR$30,
ISNUMBER(SEARCH( data!$FS$31, G25 )), data!$FR$31,
ISNUMBER(SEARCH( data!$FS$32, G25 )), data!$FR$32,
ISNUMBER(SEARCH( data!$FS$33, G25 )), data!$FR$33,
ISNUMBER(SEARCH( data!$FS$34, G25 )), data!$FR$34,
ISNUMBER(SEARCH( data!$FS$35, G25 )), data!$FR$35,
ISNUMBER(SEARCH( data!$FS$36, G25 )), data!$FR$36,
ISNUMBER(SEARCH( data!$FS$37, G25 )), data!$FR$37,
ISNUMBER(SEARCH( data!$FS$38, G25 )), data!$FR$38,
ISNUMBER(SEARCH( data!$FS$39, G25 )), data!$FR$39,
ISNUMBER(SEARCH( data!$FS$40, G25 )), data!$FR$40,
ISNUMBER(SEARCH( data!$FS$41, G25 )), data!$FR$41,
ISNUMBER(SEARCH( data!$FS$42, G25 )), data!$FR$42,
ISNUMBER(SEARCH( data!$FS$43, G25 )), data!$FR$43,
ISNUMBER(SEARCH( data!$FS$44, G25 )), data!$FR$44,
ISNUMBER(SEARCH( data!$FS$45, G25 )), data!$FR$45,
ISNUMBER(SEARCH( data!$FS$46, G25 )), data!$FR$46,
ISNUMBER(SEARCH( data!$FS$47, G25 )), data!$FR$47,
ISNUMBER(SEARCH( data!$FS$48, G25 )), data!$FR$48,
ISNUMBER(SEARCH( data!$FS$49, G25 )), data!$FR$49,
ISNUMBER(SEARCH( data!$FS$50, G25 )), data!$FR$50,
ISNUMBER(SEARCH( data!$FS$51, G25 )), data!$FR$51,
ISNUMBER(SEARCH( data!$FS$52, G25 )), data!$FR$52,
ISNUMBER(SEARCH( data!$FU$4, G25 )), data!$FT$4,
ISNUMBER(SEARCH( data!$FU$5, G25 )), data!$FT$5,
ISNUMBER(SEARCH( data!$FU$6, G25 )), data!$FT$6,
ISNUMBER(SEARCH( data!$FU$7, G25 )), data!$FT$7,
ISNUMBER(SEARCH( data!$FU$8, G25 )), data!$FT$8,
ISNUMBER(SEARCH( data!$FU$9, G25 )), data!$FT$9,
ISNUMBER(SEARCH( data!$FU$10, G25 )), data!$FT$10,
ISNUMBER(SEARCH( data!$FU$11, G25 )), data!$FT$11,
ISNUMBER(SEARCH( data!$FU$12, G25 )), data!$FT$12,
ISNUMBER(SEARCH( data!$FU$13, G25 )), data!$FT$13,
ISNUMBER(SEARCH( data!$FU$14, G25 )), data!$FT$14,
ISNUMBER(SEARCH( data!$FU$15, G25 )), data!$FT$15,
ISNUMBER(SEARCH( data!$FU$16, G25 )), data!$FT$16,
ISNUMBER(SEARCH( data!$FU$17, G25 )), data!$FT$17,
ISNUMBER(SEARCH( data!$FU$18, G25 )), data!$FT$18,
ISNUMBER(SEARCH( data!$FU$19, G25 )), data!$FT$19,
ISNUMBER(SEARCH( data!$FU$20, G25 )), data!$FT$20,
ISNUMBER(SEARCH( data!$FU$21, G25 )), data!$FT$21,
ISNUMBER(SEARCH( data!$FU$22, G25 )), data!$FT$22,
ISNUMBER(SEARCH( data!$FU$23, G25 )), data!$FT$23,
ISNUMBER(SEARCH( data!$FU$24, G25 )), data!$FT$24,
ISNUMBER(SEARCH( data!$FU$25, G25 )), data!$FT$25,
ISNUMBER(SEARCH( data!$FU$26, G25 )), data!$FT$26,
ISNUMBER(SEARCH( data!$FU$27, G25 )), data!$FT$27,
ISNUMBER(SEARCH( data!$FU$28, G25 )), data!$FT$28,
ISNUMBER(SEARCH( data!$FU$29, G25 )), data!$FT$29,
ISNUMBER(SEARCH( data!$FU$30, G25 )), data!$FT$30,
ISNUMBER(SEARCH( data!$FU$31, G25 )), data!$FT$31,
ISNUMBER(SEARCH( data!$FU$32, G25 )), data!$FT$32,
ISNUMBER(SEARCH( data!$FU$33, G25 )), data!$FT$33,
ISNUMBER(SEARCH( data!$FU$34, G25 )), data!$FT$34,
ISNUMBER(SEARCH( data!$FU$35, G25 )), data!$FT$35,
ISNUMBER(SEARCH( data!$FU$36, G25 )), data!$FT$36,
ISNUMBER(SEARCH( data!$FU$37, G25 )), data!$FT$37,
ISNUMBER(SEARCH( data!$FU$38, G25 )), data!$FT$38,
ISNUMBER(SEARCH( data!$FU$39, G25 )), data!$FT$39,
ISNUMBER(SEARCH( data!$FU$40, G25 )), data!$FT$40,
ISNUMBER(SEARCH( data!$FU$41, G25 )), data!$FT$41,
ISNUMBER(SEARCH( data!$FU$42, G25 )), data!$FT$42,
ISNUMBER(SEARCH( data!$FU$43, G25 )), data!$FT$43,
ISNUMBER(SEARCH( data!$FU$44, G25 )), data!$FT$44,
ISNUMBER(SEARCH( data!$FU$45, G25 )), data!$FT$45,
ISNUMBER(SEARCH( data!$FU$46, G25 )), data!$FT$46,
ISNUMBER(SEARCH( data!$FU$47, G25 )), data!$FT$47,
ISNUMBER(SEARCH( data!$FU$48, G25 )), data!$FT$48,
ISNUMBER(SEARCH( data!$FU$49, G25 )), data!$FT$49,
ISNUMBER(SEARCH( data!$FU$50, G25 )), data!$FT$50,
ISNUMBER(SEARCH( data!$FU$51, G25 )), data!$FT$51,
ISNUMBER(SEARCH( data!$FU$52, G25 )), data!$FT$52,
TRUE,data!$FT$53))</f>
        <v xml:space="preserve"> </v>
      </c>
      <c r="J23" s="2920"/>
      <c r="K23" s="2920"/>
      <c r="L23" s="2917" t="s">
        <v>147</v>
      </c>
      <c r="M23" s="2922"/>
      <c r="N23" s="1557"/>
      <c r="O23" s="1557"/>
      <c r="P23" s="2916" t="s">
        <v>147</v>
      </c>
      <c r="Q23" s="2917"/>
      <c r="R23" s="2920" t="str">
        <f>IF(ISBLANK(P25),data!$FR$53,_xlfn.IFS(
ISNUMBER(SEARCH( data!$FS$4, P25 )), data!$FR$4,
ISNUMBER(SEARCH( data!$FS$5, P25 )), data!$FR$5,
ISNUMBER(SEARCH( data!$FS$6, P25 )), data!$FR$6,
ISNUMBER(SEARCH( data!$FS$7, P25 )), data!$FR$7,
ISNUMBER(SEARCH( data!$FS$8, P25 )), data!$FR$8,
ISNUMBER(SEARCH( data!$FS$9, P25 )), data!$FR$9,
ISNUMBER(SEARCH( data!$FS$10, P25 )), data!$FR$10,
ISNUMBER(SEARCH( data!$FS$11, P25 )), data!$FR$11,
ISNUMBER(SEARCH( data!$FS$12, P25 )), data!$FR$12,
ISNUMBER(SEARCH( data!$FS$13, P25 )), data!$FR$13,
ISNUMBER(SEARCH( data!$FS$14, P25 )), data!$FR$14,
ISNUMBER(SEARCH( data!$FS$15, P25 )), data!$FR$15,
ISNUMBER(SEARCH( data!$FS$16, P25 )), data!$FR$16,
ISNUMBER(SEARCH( data!$FS$17, P25 )), data!$FR$17,
ISNUMBER(SEARCH( data!$FS$18, P25 )), data!$FR$18,
ISNUMBER(SEARCH( data!$FS$19, P25 )), data!$FR$19,
ISNUMBER(SEARCH( data!$FS$20, P25 )), data!$FR$20,
ISNUMBER(SEARCH( data!$FS$21, P25 )), data!$FR$21,
ISNUMBER(SEARCH( data!$FS$22, P25 )), data!$FR$22,
ISNUMBER(SEARCH( data!$FS$23, P25 )), data!$FR$23,
ISNUMBER(SEARCH( data!$FS$24, P25 )), data!$FR$24,
ISNUMBER(SEARCH( data!$FS$25, P25 )), data!$FR$25,
ISNUMBER(SEARCH( data!$FS$26, P25 )), data!$FR$26,
ISNUMBER(SEARCH( data!$FS$27, P25 )), data!$FR$27,
ISNUMBER(SEARCH( data!$FS$28, P25 )), data!$FR$28,
ISNUMBER(SEARCH( data!$FS$29, P25 )), data!$FR$29,
ISNUMBER(SEARCH( data!$FS$30, P25 )), data!$FR$30,
ISNUMBER(SEARCH( data!$FS$31, P25 )), data!$FR$31,
ISNUMBER(SEARCH( data!$FS$32, P25 )), data!$FR$32,
ISNUMBER(SEARCH( data!$FS$33, P25 )), data!$FR$33,
ISNUMBER(SEARCH( data!$FS$34, P25 )), data!$FR$34,
ISNUMBER(SEARCH( data!$FS$35, P25 )), data!$FR$35,
ISNUMBER(SEARCH( data!$FS$36, P25 )), data!$FR$36,
ISNUMBER(SEARCH( data!$FS$37, P25 )), data!$FR$37,
ISNUMBER(SEARCH( data!$FS$38, P25 )), data!$FR$38,
ISNUMBER(SEARCH( data!$FS$39, P25 )), data!$FR$39,
ISNUMBER(SEARCH( data!$FS$40, P25 )), data!$FR$40,
ISNUMBER(SEARCH( data!$FS$41, P25 )), data!$FR$41,
ISNUMBER(SEARCH( data!$FS$42, P25 )), data!$FR$42,
ISNUMBER(SEARCH( data!$FS$43, P25 )), data!$FR$43,
ISNUMBER(SEARCH( data!$FS$44, P25 )), data!$FR$44,
ISNUMBER(SEARCH( data!$FS$45, P25 )), data!$FR$45,
ISNUMBER(SEARCH( data!$FS$46, P25 )), data!$FR$46,
ISNUMBER(SEARCH( data!$FS$47, P25 )), data!$FR$47,
ISNUMBER(SEARCH( data!$FS$48, P25 )), data!$FR$48,
ISNUMBER(SEARCH( data!$FS$49, P25 )), data!$FR$49,
ISNUMBER(SEARCH( data!$FS$50, P25 )), data!$FR$50,
ISNUMBER(SEARCH( data!$FS$51, P25 )), data!$FR$51,
ISNUMBER(SEARCH( data!$FS$52, P25 )), data!$FR$52,
ISNUMBER(SEARCH( data!$FU$4, P25 )), data!$FT$4,
ISNUMBER(SEARCH( data!$FU$5, P25 )), data!$FT$5,
ISNUMBER(SEARCH( data!$FU$6, P25 )), data!$FT$6,
ISNUMBER(SEARCH( data!$FU$7, P25 )), data!$FT$7,
ISNUMBER(SEARCH( data!$FU$8, P25 )), data!$FT$8,
ISNUMBER(SEARCH( data!$FU$9, P25 )), data!$FT$9,
ISNUMBER(SEARCH( data!$FU$10, P25 )), data!$FT$10,
ISNUMBER(SEARCH( data!$FU$11, P25 )), data!$FT$11,
ISNUMBER(SEARCH( data!$FU$12, P25 )), data!$FT$12,
ISNUMBER(SEARCH( data!$FU$13, P25 )), data!$FT$13,
ISNUMBER(SEARCH( data!$FU$14, P25 )), data!$FT$14,
ISNUMBER(SEARCH( data!$FU$15, P25 )), data!$FT$15,
ISNUMBER(SEARCH( data!$FU$16, P25 )), data!$FT$16,
ISNUMBER(SEARCH( data!$FU$17, P25 )), data!$FT$17,
ISNUMBER(SEARCH( data!$FU$18, P25 )), data!$FT$18,
ISNUMBER(SEARCH( data!$FU$19, P25 )), data!$FT$19,
ISNUMBER(SEARCH( data!$FU$20, P25 )), data!$FT$20,
ISNUMBER(SEARCH( data!$FU$21, P25 )), data!$FT$21,
ISNUMBER(SEARCH( data!$FU$22, P25 )), data!$FT$22,
ISNUMBER(SEARCH( data!$FU$23, P25 )), data!$FT$23,
ISNUMBER(SEARCH( data!$FU$24, P25 )), data!$FT$24,
ISNUMBER(SEARCH( data!$FU$25, P25 )), data!$FT$25,
ISNUMBER(SEARCH( data!$FU$26, P25 )), data!$FT$26,
ISNUMBER(SEARCH( data!$FU$27, P25 )), data!$FT$27,
ISNUMBER(SEARCH( data!$FU$28, P25 )), data!$FT$28,
ISNUMBER(SEARCH( data!$FU$29, P25 )), data!$FT$29,
ISNUMBER(SEARCH( data!$FU$30, P25 )), data!$FT$30,
ISNUMBER(SEARCH( data!$FU$31, P25 )), data!$FT$31,
ISNUMBER(SEARCH( data!$FU$32, P25 )), data!$FT$32,
ISNUMBER(SEARCH( data!$FU$33, P25 )), data!$FT$33,
ISNUMBER(SEARCH( data!$FU$34, P25 )), data!$FT$34,
ISNUMBER(SEARCH( data!$FU$35, P25 )), data!$FT$35,
ISNUMBER(SEARCH( data!$FU$36, P25 )), data!$FT$36,
ISNUMBER(SEARCH( data!$FU$37, P25 )), data!$FT$37,
ISNUMBER(SEARCH( data!$FU$38, P25 )), data!$FT$38,
ISNUMBER(SEARCH( data!$FU$39, P25 )), data!$FT$39,
ISNUMBER(SEARCH( data!$FU$40, P25 )), data!$FT$40,
ISNUMBER(SEARCH( data!$FU$41, P25 )), data!$FT$41,
ISNUMBER(SEARCH( data!$FU$42, P25 )), data!$FT$42,
ISNUMBER(SEARCH( data!$FU$43, P25 )), data!$FT$43,
ISNUMBER(SEARCH( data!$FU$44, P25 )), data!$FT$44,
ISNUMBER(SEARCH( data!$FU$45, P25 )), data!$FT$45,
ISNUMBER(SEARCH( data!$FU$46, P25 )), data!$FT$46,
ISNUMBER(SEARCH( data!$FU$47, P25 )), data!$FT$47,
ISNUMBER(SEARCH( data!$FU$48, P25 )), data!$FT$48,
ISNUMBER(SEARCH( data!$FU$49, P25 )), data!$FT$49,
ISNUMBER(SEARCH( data!$FU$50, P25 )), data!$FT$50,
ISNUMBER(SEARCH( data!$FU$51, P25 )), data!$FT$51,
ISNUMBER(SEARCH( data!$FU$52, P25 )), data!$FT$52,
TRUE,data!$FT$53))</f>
        <v xml:space="preserve"> </v>
      </c>
      <c r="S23" s="2920"/>
      <c r="T23" s="2920"/>
      <c r="U23" s="2917" t="s">
        <v>147</v>
      </c>
      <c r="V23" s="2922"/>
      <c r="W23" s="1557"/>
      <c r="X23" s="1553"/>
      <c r="Y23" s="614"/>
      <c r="Z23" s="1502"/>
      <c r="AA23" s="1577"/>
      <c r="AB23" s="1578"/>
      <c r="AC23" s="1578"/>
      <c r="AD23" s="1578"/>
      <c r="AE23" s="1578"/>
      <c r="AF23" s="1578"/>
      <c r="AG23" s="1579"/>
      <c r="AH23" s="1579"/>
      <c r="AI23" s="1579"/>
      <c r="AJ23" s="1579"/>
      <c r="AK23" s="1579"/>
      <c r="AL23" s="1580"/>
      <c r="AM23" s="1580"/>
      <c r="AN23" s="1580"/>
      <c r="AO23" s="1580"/>
      <c r="AP23" s="1580"/>
      <c r="AQ23" s="1579"/>
      <c r="AR23" s="1579"/>
      <c r="AS23" s="1579"/>
      <c r="AT23" s="1579"/>
      <c r="AU23" s="1579"/>
      <c r="AV23" s="1578"/>
      <c r="AW23" s="1581"/>
      <c r="AX23" s="1578"/>
      <c r="AY23" s="1578"/>
      <c r="AZ23" s="1578"/>
      <c r="BA23" s="1582"/>
      <c r="BB23" s="614"/>
      <c r="BC23" s="614"/>
      <c r="BD23" s="1549"/>
      <c r="BE23" s="1557"/>
      <c r="BF23" s="2916" t="s">
        <v>147</v>
      </c>
      <c r="BG23" s="2917"/>
      <c r="BH23" s="2920" t="str">
        <f>IF(ISBLANK(BF25),data!$FR$53,_xlfn.IFS(
ISNUMBER(SEARCH( data!$FS$4, BF25 )), data!$FR$4,
ISNUMBER(SEARCH( data!$FS$5, BF25 )), data!$FR$5,
ISNUMBER(SEARCH( data!$FS$6, BF25 )), data!$FR$6,
ISNUMBER(SEARCH( data!$FS$7, BF25 )), data!$FR$7,
ISNUMBER(SEARCH( data!$FS$8, BF25 )), data!$FR$8,
ISNUMBER(SEARCH( data!$FS$9, BF25 )), data!$FR$9,
ISNUMBER(SEARCH( data!$FS$10, BF25 )), data!$FR$10,
ISNUMBER(SEARCH( data!$FS$11, BF25 )), data!$FR$11,
ISNUMBER(SEARCH( data!$FS$12, BF25 )), data!$FR$12,
ISNUMBER(SEARCH( data!$FS$13, BF25 )), data!$FR$13,
ISNUMBER(SEARCH( data!$FS$14, BF25 )), data!$FR$14,
ISNUMBER(SEARCH( data!$FS$15, BF25 )), data!$FR$15,
ISNUMBER(SEARCH( data!$FS$16, BF25 )), data!$FR$16,
ISNUMBER(SEARCH( data!$FS$17, BF25 )), data!$FR$17,
ISNUMBER(SEARCH( data!$FS$18, BF25 )), data!$FR$18,
ISNUMBER(SEARCH( data!$FS$19, BF25 )), data!$FR$19,
ISNUMBER(SEARCH( data!$FS$20, BF25 )), data!$FR$20,
ISNUMBER(SEARCH( data!$FS$21, BF25 )), data!$FR$21,
ISNUMBER(SEARCH( data!$FS$22, BF25 )), data!$FR$22,
ISNUMBER(SEARCH( data!$FS$23, BF25 )), data!$FR$23,
ISNUMBER(SEARCH( data!$FS$24, BF25 )), data!$FR$24,
ISNUMBER(SEARCH( data!$FS$25, BF25 )), data!$FR$25,
ISNUMBER(SEARCH( data!$FS$26, BF25 )), data!$FR$26,
ISNUMBER(SEARCH( data!$FS$27, BF25 )), data!$FR$27,
ISNUMBER(SEARCH( data!$FS$28, BF25 )), data!$FR$28,
ISNUMBER(SEARCH( data!$FS$29, BF25 )), data!$FR$29,
ISNUMBER(SEARCH( data!$FS$30, BF25 )), data!$FR$30,
ISNUMBER(SEARCH( data!$FS$31, BF25 )), data!$FR$31,
ISNUMBER(SEARCH( data!$FS$32, BF25 )), data!$FR$32,
ISNUMBER(SEARCH( data!$FS$33, BF25 )), data!$FR$33,
ISNUMBER(SEARCH( data!$FS$34, BF25 )), data!$FR$34,
ISNUMBER(SEARCH( data!$FS$35, BF25 )), data!$FR$35,
ISNUMBER(SEARCH( data!$FS$36, BF25 )), data!$FR$36,
ISNUMBER(SEARCH( data!$FS$37, BF25 )), data!$FR$37,
ISNUMBER(SEARCH( data!$FS$38, BF25 )), data!$FR$38,
ISNUMBER(SEARCH( data!$FS$39, BF25 )), data!$FR$39,
ISNUMBER(SEARCH( data!$FS$40, BF25 )), data!$FR$40,
ISNUMBER(SEARCH( data!$FS$41, BF25 )), data!$FR$41,
ISNUMBER(SEARCH( data!$FS$42, BF25 )), data!$FR$42,
ISNUMBER(SEARCH( data!$FS$43, BF25 )), data!$FR$43,
ISNUMBER(SEARCH( data!$FS$44, BF25 )), data!$FR$44,
ISNUMBER(SEARCH( data!$FS$45, BF25 )), data!$FR$45,
ISNUMBER(SEARCH( data!$FS$46, BF25 )), data!$FR$46,
ISNUMBER(SEARCH( data!$FS$47, BF25 )), data!$FR$47,
ISNUMBER(SEARCH( data!$FS$48, BF25 )), data!$FR$48,
ISNUMBER(SEARCH( data!$FS$49, BF25 )), data!$FR$49,
ISNUMBER(SEARCH( data!$FS$50, BF25 )), data!$FR$50,
ISNUMBER(SEARCH( data!$FS$51, BF25 )), data!$FR$51,
ISNUMBER(SEARCH( data!$FS$52, BF25 )), data!$FR$52,
ISNUMBER(SEARCH( data!$FU$4, BF25 )), data!$FT$4,
ISNUMBER(SEARCH( data!$FU$5, BF25 )), data!$FT$5,
ISNUMBER(SEARCH( data!$FU$6, BF25 )), data!$FT$6,
ISNUMBER(SEARCH( data!$FU$7, BF25 )), data!$FT$7,
ISNUMBER(SEARCH( data!$FU$8, BF25 )), data!$FT$8,
ISNUMBER(SEARCH( data!$FU$9, BF25 )), data!$FT$9,
ISNUMBER(SEARCH( data!$FU$10, BF25 )), data!$FT$10,
ISNUMBER(SEARCH( data!$FU$11, BF25 )), data!$FT$11,
ISNUMBER(SEARCH( data!$FU$12, BF25 )), data!$FT$12,
ISNUMBER(SEARCH( data!$FU$13, BF25 )), data!$FT$13,
ISNUMBER(SEARCH( data!$FU$14, BF25 )), data!$FT$14,
ISNUMBER(SEARCH( data!$FU$15, BF25 )), data!$FT$15,
ISNUMBER(SEARCH( data!$FU$16, BF25 )), data!$FT$16,
ISNUMBER(SEARCH( data!$FU$17, BF25 )), data!$FT$17,
ISNUMBER(SEARCH( data!$FU$18, BF25 )), data!$FT$18,
ISNUMBER(SEARCH( data!$FU$19, BF25 )), data!$FT$19,
ISNUMBER(SEARCH( data!$FU$20, BF25 )), data!$FT$20,
ISNUMBER(SEARCH( data!$FU$21, BF25 )), data!$FT$21,
ISNUMBER(SEARCH( data!$FU$22, BF25 )), data!$FT$22,
ISNUMBER(SEARCH( data!$FU$23, BF25 )), data!$FT$23,
ISNUMBER(SEARCH( data!$FU$24, BF25 )), data!$FT$24,
ISNUMBER(SEARCH( data!$FU$25, BF25 )), data!$FT$25,
ISNUMBER(SEARCH( data!$FU$26, BF25 )), data!$FT$26,
ISNUMBER(SEARCH( data!$FU$27, BF25 )), data!$FT$27,
ISNUMBER(SEARCH( data!$FU$28, BF25 )), data!$FT$28,
ISNUMBER(SEARCH( data!$FU$29, BF25 )), data!$FT$29,
ISNUMBER(SEARCH( data!$FU$30, BF25 )), data!$FT$30,
ISNUMBER(SEARCH( data!$FU$31, BF25 )), data!$FT$31,
ISNUMBER(SEARCH( data!$FU$32, BF25 )), data!$FT$32,
ISNUMBER(SEARCH( data!$FU$33, BF25 )), data!$FT$33,
ISNUMBER(SEARCH( data!$FU$34, BF25 )), data!$FT$34,
ISNUMBER(SEARCH( data!$FU$35, BF25 )), data!$FT$35,
ISNUMBER(SEARCH( data!$FU$36, BF25 )), data!$FT$36,
ISNUMBER(SEARCH( data!$FU$37, BF25 )), data!$FT$37,
ISNUMBER(SEARCH( data!$FU$38, BF25 )), data!$FT$38,
ISNUMBER(SEARCH( data!$FU$39, BF25 )), data!$FT$39,
ISNUMBER(SEARCH( data!$FU$40, BF25 )), data!$FT$40,
ISNUMBER(SEARCH( data!$FU$41, BF25 )), data!$FT$41,
ISNUMBER(SEARCH( data!$FU$42, BF25 )), data!$FT$42,
ISNUMBER(SEARCH( data!$FU$43, BF25 )), data!$FT$43,
ISNUMBER(SEARCH( data!$FU$44, BF25 )), data!$FT$44,
ISNUMBER(SEARCH( data!$FU$45, BF25 )), data!$FT$45,
ISNUMBER(SEARCH( data!$FU$46, BF25 )), data!$FT$46,
ISNUMBER(SEARCH( data!$FU$47, BF25 )), data!$FT$47,
ISNUMBER(SEARCH( data!$FU$48, BF25 )), data!$FT$48,
ISNUMBER(SEARCH( data!$FU$49, BF25 )), data!$FT$49,
ISNUMBER(SEARCH( data!$FU$50, BF25 )), data!$FT$50,
ISNUMBER(SEARCH( data!$FU$51, BF25 )), data!$FT$51,
ISNUMBER(SEARCH( data!$FU$52, BF25 )), data!$FT$52,
TRUE,data!$FT$53))</f>
        <v xml:space="preserve"> </v>
      </c>
      <c r="BI23" s="2920"/>
      <c r="BJ23" s="2920"/>
      <c r="BK23" s="2917" t="s">
        <v>147</v>
      </c>
      <c r="BL23" s="2922"/>
      <c r="BM23" s="1557"/>
      <c r="BN23" s="1557"/>
      <c r="BO23" s="2916" t="s">
        <v>147</v>
      </c>
      <c r="BP23" s="2917"/>
      <c r="BQ23" s="2920" t="str">
        <f>IF(ISBLANK(BO25),data!$FR$53,_xlfn.IFS(
ISNUMBER(SEARCH( data!$FS$4, BO25 )), data!$FR$4,
ISNUMBER(SEARCH( data!$FS$5, BO25 )), data!$FR$5,
ISNUMBER(SEARCH( data!$FS$6, BO25 )), data!$FR$6,
ISNUMBER(SEARCH( data!$FS$7, BO25 )), data!$FR$7,
ISNUMBER(SEARCH( data!$FS$8, BO25 )), data!$FR$8,
ISNUMBER(SEARCH( data!$FS$9, BO25 )), data!$FR$9,
ISNUMBER(SEARCH( data!$FS$10, BO25 )), data!$FR$10,
ISNUMBER(SEARCH( data!$FS$11, BO25 )), data!$FR$11,
ISNUMBER(SEARCH( data!$FS$12, BO25 )), data!$FR$12,
ISNUMBER(SEARCH( data!$FS$13, BO25 )), data!$FR$13,
ISNUMBER(SEARCH( data!$FS$14, BO25 )), data!$FR$14,
ISNUMBER(SEARCH( data!$FS$15, BO25 )), data!$FR$15,
ISNUMBER(SEARCH( data!$FS$16, BO25 )), data!$FR$16,
ISNUMBER(SEARCH( data!$FS$17, BO25 )), data!$FR$17,
ISNUMBER(SEARCH( data!$FS$18, BO25 )), data!$FR$18,
ISNUMBER(SEARCH( data!$FS$19, BO25 )), data!$FR$19,
ISNUMBER(SEARCH( data!$FS$20, BO25 )), data!$FR$20,
ISNUMBER(SEARCH( data!$FS$21, BO25 )), data!$FR$21,
ISNUMBER(SEARCH( data!$FS$22, BO25 )), data!$FR$22,
ISNUMBER(SEARCH( data!$FS$23, BO25 )), data!$FR$23,
ISNUMBER(SEARCH( data!$FS$24, BO25 )), data!$FR$24,
ISNUMBER(SEARCH( data!$FS$25, BO25 )), data!$FR$25,
ISNUMBER(SEARCH( data!$FS$26, BO25 )), data!$FR$26,
ISNUMBER(SEARCH( data!$FS$27, BO25 )), data!$FR$27,
ISNUMBER(SEARCH( data!$FS$28, BO25 )), data!$FR$28,
ISNUMBER(SEARCH( data!$FS$29, BO25 )), data!$FR$29,
ISNUMBER(SEARCH( data!$FS$30, BO25 )), data!$FR$30,
ISNUMBER(SEARCH( data!$FS$31, BO25 )), data!$FR$31,
ISNUMBER(SEARCH( data!$FS$32, BO25 )), data!$FR$32,
ISNUMBER(SEARCH( data!$FS$33, BO25 )), data!$FR$33,
ISNUMBER(SEARCH( data!$FS$34, BO25 )), data!$FR$34,
ISNUMBER(SEARCH( data!$FS$35, BO25 )), data!$FR$35,
ISNUMBER(SEARCH( data!$FS$36, BO25 )), data!$FR$36,
ISNUMBER(SEARCH( data!$FS$37, BO25 )), data!$FR$37,
ISNUMBER(SEARCH( data!$FS$38, BO25 )), data!$FR$38,
ISNUMBER(SEARCH( data!$FS$39, BO25 )), data!$FR$39,
ISNUMBER(SEARCH( data!$FS$40, BO25 )), data!$FR$40,
ISNUMBER(SEARCH( data!$FS$41, BO25 )), data!$FR$41,
ISNUMBER(SEARCH( data!$FS$42, BO25 )), data!$FR$42,
ISNUMBER(SEARCH( data!$FS$43, BO25 )), data!$FR$43,
ISNUMBER(SEARCH( data!$FS$44, BO25 )), data!$FR$44,
ISNUMBER(SEARCH( data!$FS$45, BO25 )), data!$FR$45,
ISNUMBER(SEARCH( data!$FS$46, BO25 )), data!$FR$46,
ISNUMBER(SEARCH( data!$FS$47, BO25 )), data!$FR$47,
ISNUMBER(SEARCH( data!$FS$48, BO25 )), data!$FR$48,
ISNUMBER(SEARCH( data!$FS$49, BO25 )), data!$FR$49,
ISNUMBER(SEARCH( data!$FS$50, BO25 )), data!$FR$50,
ISNUMBER(SEARCH( data!$FS$51, BO25 )), data!$FR$51,
ISNUMBER(SEARCH( data!$FS$52, BO25 )), data!$FR$52,
ISNUMBER(SEARCH( data!$FU$4, BO25 )), data!$FT$4,
ISNUMBER(SEARCH( data!$FU$5, BO25 )), data!$FT$5,
ISNUMBER(SEARCH( data!$FU$6, BO25 )), data!$FT$6,
ISNUMBER(SEARCH( data!$FU$7, BO25 )), data!$FT$7,
ISNUMBER(SEARCH( data!$FU$8, BO25 )), data!$FT$8,
ISNUMBER(SEARCH( data!$FU$9, BO25 )), data!$FT$9,
ISNUMBER(SEARCH( data!$FU$10, BO25 )), data!$FT$10,
ISNUMBER(SEARCH( data!$FU$11, BO25 )), data!$FT$11,
ISNUMBER(SEARCH( data!$FU$12, BO25 )), data!$FT$12,
ISNUMBER(SEARCH( data!$FU$13, BO25 )), data!$FT$13,
ISNUMBER(SEARCH( data!$FU$14, BO25 )), data!$FT$14,
ISNUMBER(SEARCH( data!$FU$15, BO25 )), data!$FT$15,
ISNUMBER(SEARCH( data!$FU$16, BO25 )), data!$FT$16,
ISNUMBER(SEARCH( data!$FU$17, BO25 )), data!$FT$17,
ISNUMBER(SEARCH( data!$FU$18, BO25 )), data!$FT$18,
ISNUMBER(SEARCH( data!$FU$19, BO25 )), data!$FT$19,
ISNUMBER(SEARCH( data!$FU$20, BO25 )), data!$FT$20,
ISNUMBER(SEARCH( data!$FU$21, BO25 )), data!$FT$21,
ISNUMBER(SEARCH( data!$FU$22, BO25 )), data!$FT$22,
ISNUMBER(SEARCH( data!$FU$23, BO25 )), data!$FT$23,
ISNUMBER(SEARCH( data!$FU$24, BO25 )), data!$FT$24,
ISNUMBER(SEARCH( data!$FU$25, BO25 )), data!$FT$25,
ISNUMBER(SEARCH( data!$FU$26, BO25 )), data!$FT$26,
ISNUMBER(SEARCH( data!$FU$27, BO25 )), data!$FT$27,
ISNUMBER(SEARCH( data!$FU$28, BO25 )), data!$FT$28,
ISNUMBER(SEARCH( data!$FU$29, BO25 )), data!$FT$29,
ISNUMBER(SEARCH( data!$FU$30, BO25 )), data!$FT$30,
ISNUMBER(SEARCH( data!$FU$31, BO25 )), data!$FT$31,
ISNUMBER(SEARCH( data!$FU$32, BO25 )), data!$FT$32,
ISNUMBER(SEARCH( data!$FU$33, BO25 )), data!$FT$33,
ISNUMBER(SEARCH( data!$FU$34, BO25 )), data!$FT$34,
ISNUMBER(SEARCH( data!$FU$35, BO25 )), data!$FT$35,
ISNUMBER(SEARCH( data!$FU$36, BO25 )), data!$FT$36,
ISNUMBER(SEARCH( data!$FU$37, BO25 )), data!$FT$37,
ISNUMBER(SEARCH( data!$FU$38, BO25 )), data!$FT$38,
ISNUMBER(SEARCH( data!$FU$39, BO25 )), data!$FT$39,
ISNUMBER(SEARCH( data!$FU$40, BO25 )), data!$FT$40,
ISNUMBER(SEARCH( data!$FU$41, BO25 )), data!$FT$41,
ISNUMBER(SEARCH( data!$FU$42, BO25 )), data!$FT$42,
ISNUMBER(SEARCH( data!$FU$43, BO25 )), data!$FT$43,
ISNUMBER(SEARCH( data!$FU$44, BO25 )), data!$FT$44,
ISNUMBER(SEARCH( data!$FU$45, BO25 )), data!$FT$45,
ISNUMBER(SEARCH( data!$FU$46, BO25 )), data!$FT$46,
ISNUMBER(SEARCH( data!$FU$47, BO25 )), data!$FT$47,
ISNUMBER(SEARCH( data!$FU$48, BO25 )), data!$FT$48,
ISNUMBER(SEARCH( data!$FU$49, BO25 )), data!$FT$49,
ISNUMBER(SEARCH( data!$FU$50, BO25 )), data!$FT$50,
ISNUMBER(SEARCH( data!$FU$51, BO25 )), data!$FT$51,
ISNUMBER(SEARCH( data!$FU$52, BO25 )), data!$FT$52,
TRUE,data!$FT$53))</f>
        <v xml:space="preserve"> </v>
      </c>
      <c r="BR23" s="2920"/>
      <c r="BS23" s="2920"/>
      <c r="BT23" s="2917" t="s">
        <v>147</v>
      </c>
      <c r="BU23" s="2922"/>
      <c r="BV23" s="1557"/>
      <c r="BW23" s="1553"/>
      <c r="BX23" s="614"/>
      <c r="BY23" s="614"/>
      <c r="BZ23" s="1501"/>
      <c r="CA23" s="1502"/>
      <c r="CC23" s="803"/>
      <c r="CD23" s="803"/>
      <c r="CE23" s="803"/>
      <c r="CF23" s="803"/>
      <c r="CG23" s="803"/>
      <c r="CH23" s="803"/>
      <c r="CI23" s="803"/>
      <c r="CJ23" s="803"/>
      <c r="CK23" s="803"/>
      <c r="CL23" s="803"/>
      <c r="CM23" s="803"/>
      <c r="CN23" s="803"/>
      <c r="CO23" s="803"/>
      <c r="CP23" s="803"/>
      <c r="CQ23" s="803"/>
    </row>
    <row r="24" spans="1:95" ht="17.100000000000001" customHeight="1" x14ac:dyDescent="0.15">
      <c r="A24" s="614"/>
      <c r="B24" s="1501"/>
      <c r="C24" s="614"/>
      <c r="D24" s="614"/>
      <c r="E24" s="1549"/>
      <c r="F24" s="1557"/>
      <c r="G24" s="2918"/>
      <c r="H24" s="2919"/>
      <c r="I24" s="2921"/>
      <c r="J24" s="2921"/>
      <c r="K24" s="2921"/>
      <c r="L24" s="2919"/>
      <c r="M24" s="2923"/>
      <c r="N24" s="1557"/>
      <c r="O24" s="1557"/>
      <c r="P24" s="2918"/>
      <c r="Q24" s="2919"/>
      <c r="R24" s="2921"/>
      <c r="S24" s="2921"/>
      <c r="T24" s="2921"/>
      <c r="U24" s="2919"/>
      <c r="V24" s="2923"/>
      <c r="W24" s="1557"/>
      <c r="X24" s="1553"/>
      <c r="Y24" s="614"/>
      <c r="Z24" s="1502"/>
      <c r="AA24" s="1583"/>
      <c r="AB24" s="1584"/>
      <c r="AC24" s="1584"/>
      <c r="AD24" s="1584"/>
      <c r="AE24" s="1584"/>
      <c r="AF24" s="1584"/>
      <c r="AG24" s="1585"/>
      <c r="AH24" s="1585"/>
      <c r="AI24" s="1585"/>
      <c r="AJ24" s="1585"/>
      <c r="AK24" s="1585"/>
      <c r="AL24" s="1586" t="str">
        <f ca="1">IF(AND(ACTIVITIES!$CI$37&lt;=-2,$AG$35&gt;0),"x","")</f>
        <v/>
      </c>
      <c r="AM24" s="3000">
        <v>0</v>
      </c>
      <c r="AN24" s="3000"/>
      <c r="AO24" s="3000"/>
      <c r="AP24" s="1586" t="str">
        <f ca="1">IF(AND(ACTIVITIES!$CI$37&lt;=-2,$AG$35&gt;0),"x","")</f>
        <v/>
      </c>
      <c r="AQ24" s="1585"/>
      <c r="AR24" s="1585"/>
      <c r="AS24" s="1585"/>
      <c r="AT24" s="1585"/>
      <c r="AU24" s="1585"/>
      <c r="AV24" s="1584"/>
      <c r="AW24" s="1587"/>
      <c r="AX24" s="1584"/>
      <c r="AY24" s="1584"/>
      <c r="AZ24" s="1584"/>
      <c r="BA24" s="1588"/>
      <c r="BB24" s="614"/>
      <c r="BC24" s="614"/>
      <c r="BD24" s="1549"/>
      <c r="BE24" s="1557"/>
      <c r="BF24" s="2918"/>
      <c r="BG24" s="2919"/>
      <c r="BH24" s="2921"/>
      <c r="BI24" s="2921"/>
      <c r="BJ24" s="2921"/>
      <c r="BK24" s="2919"/>
      <c r="BL24" s="2923"/>
      <c r="BM24" s="1557"/>
      <c r="BN24" s="1557"/>
      <c r="BO24" s="2918"/>
      <c r="BP24" s="2919"/>
      <c r="BQ24" s="2921"/>
      <c r="BR24" s="2921"/>
      <c r="BS24" s="2921"/>
      <c r="BT24" s="2919"/>
      <c r="BU24" s="2923"/>
      <c r="BV24" s="1557"/>
      <c r="BW24" s="1553"/>
      <c r="BX24" s="614"/>
      <c r="BY24" s="614"/>
      <c r="BZ24" s="1501"/>
      <c r="CA24" s="1502"/>
      <c r="CC24" s="803"/>
      <c r="CD24" s="803"/>
      <c r="CE24" s="803"/>
      <c r="CF24" s="803"/>
      <c r="CG24" s="803"/>
      <c r="CH24" s="803"/>
      <c r="CI24" s="803"/>
      <c r="CJ24" s="803"/>
      <c r="CK24" s="803"/>
      <c r="CL24" s="803"/>
      <c r="CM24" s="803"/>
      <c r="CN24" s="803"/>
      <c r="CO24" s="803"/>
      <c r="CP24" s="803"/>
      <c r="CQ24" s="803"/>
    </row>
    <row r="25" spans="1:95" ht="17.100000000000001" customHeight="1" x14ac:dyDescent="0.15">
      <c r="A25" s="614"/>
      <c r="B25" s="1501"/>
      <c r="C25" s="614"/>
      <c r="D25" s="614"/>
      <c r="E25" s="1549"/>
      <c r="F25" s="1557"/>
      <c r="G25" s="2910"/>
      <c r="H25" s="2911"/>
      <c r="I25" s="2911"/>
      <c r="J25" s="2911"/>
      <c r="K25" s="2911"/>
      <c r="L25" s="2911"/>
      <c r="M25" s="2912"/>
      <c r="N25" s="1557"/>
      <c r="O25" s="1557"/>
      <c r="P25" s="2910"/>
      <c r="Q25" s="2911"/>
      <c r="R25" s="2911"/>
      <c r="S25" s="2911"/>
      <c r="T25" s="2911"/>
      <c r="U25" s="2911"/>
      <c r="V25" s="2912"/>
      <c r="W25" s="1557"/>
      <c r="X25" s="1553"/>
      <c r="Y25" s="614"/>
      <c r="Z25" s="1502"/>
      <c r="AA25" s="1583"/>
      <c r="AB25" s="1584"/>
      <c r="AC25" s="1584"/>
      <c r="AD25" s="1584"/>
      <c r="AE25" s="1584"/>
      <c r="AF25" s="1584"/>
      <c r="AG25" s="1589" t="str">
        <f t="shared" ref="AG25:AG31" si="45">IF($AG$35&gt;=CC25,"l","")</f>
        <v/>
      </c>
      <c r="AH25" s="1589" t="str">
        <f t="shared" ref="AH25:AH31" si="46">IF($AG$35&gt;=CD25,"l","")</f>
        <v/>
      </c>
      <c r="AI25" s="1589" t="str">
        <f t="shared" ref="AI25:AI31" si="47">IF($AG$35&gt;=CE25,"l","")</f>
        <v/>
      </c>
      <c r="AJ25" s="1589" t="str">
        <f t="shared" ref="AJ25:AJ31" si="48">IF($AG$35&gt;=CF25,"l","")</f>
        <v/>
      </c>
      <c r="AK25" s="1589" t="str">
        <f t="shared" ref="AK25:AK31" si="49">IF($AG$35&gt;=CG25,"l","")</f>
        <v/>
      </c>
      <c r="AL25" s="1589" t="str">
        <f t="shared" ref="AL25:AL31" si="50">IF($AG$35&gt;=CH25,"l","")</f>
        <v/>
      </c>
      <c r="AM25" s="1589" t="str">
        <f t="shared" ref="AM25:AM31" si="51">IF($AG$35&gt;=CI25,"l","")</f>
        <v/>
      </c>
      <c r="AN25" s="1589" t="str">
        <f t="shared" ref="AN25:AN31" si="52">IF($AG$35&gt;=CJ25,"l","")</f>
        <v/>
      </c>
      <c r="AO25" s="1589" t="str">
        <f t="shared" ref="AO25:AO31" si="53">IF($AG$35&gt;=CK25,"l","")</f>
        <v/>
      </c>
      <c r="AP25" s="1589" t="str">
        <f t="shared" ref="AP25:AP31" si="54">IF($AG$35&gt;=CL25,"l","")</f>
        <v/>
      </c>
      <c r="AQ25" s="1589" t="str">
        <f t="shared" ref="AQ25:AQ31" si="55">IF($AG$35&gt;=CM25,"l","")</f>
        <v/>
      </c>
      <c r="AR25" s="1589" t="str">
        <f t="shared" ref="AR25:AR31" si="56">IF($AG$35&gt;=CN25,"l","")</f>
        <v/>
      </c>
      <c r="AS25" s="1589" t="str">
        <f t="shared" ref="AS25:AS31" si="57">IF($AG$35&gt;=CO25,"l","")</f>
        <v/>
      </c>
      <c r="AT25" s="1589" t="str">
        <f t="shared" ref="AT25:AT31" si="58">IF($AG$35&gt;=CP25,"l","")</f>
        <v/>
      </c>
      <c r="AU25" s="1589" t="str">
        <f t="shared" ref="AU25:AU31" si="59">IF($AG$35&gt;=CQ25,"l","")</f>
        <v/>
      </c>
      <c r="AV25" s="1584"/>
      <c r="AW25" s="1587"/>
      <c r="AX25" s="1584"/>
      <c r="AY25" s="1584"/>
      <c r="AZ25" s="1584"/>
      <c r="BA25" s="1588"/>
      <c r="BB25" s="614"/>
      <c r="BC25" s="614"/>
      <c r="BD25" s="1549"/>
      <c r="BE25" s="1557"/>
      <c r="BF25" s="2910"/>
      <c r="BG25" s="2911"/>
      <c r="BH25" s="2911"/>
      <c r="BI25" s="2911"/>
      <c r="BJ25" s="2911"/>
      <c r="BK25" s="2911"/>
      <c r="BL25" s="2912"/>
      <c r="BM25" s="1557"/>
      <c r="BN25" s="1557"/>
      <c r="BO25" s="2910"/>
      <c r="BP25" s="2911"/>
      <c r="BQ25" s="2911"/>
      <c r="BR25" s="2911"/>
      <c r="BS25" s="2911"/>
      <c r="BT25" s="2911"/>
      <c r="BU25" s="2912"/>
      <c r="BV25" s="1557"/>
      <c r="BW25" s="1553"/>
      <c r="BX25" s="614"/>
      <c r="BY25" s="614"/>
      <c r="BZ25" s="1501"/>
      <c r="CA25" s="1502"/>
      <c r="CC25" s="1539">
        <f t="shared" ref="CC25:CC32" si="60">CP25+$CJ$32</f>
        <v>595</v>
      </c>
      <c r="CD25" s="1590">
        <f t="shared" ref="CD25:CD32" si="61">CO25+$CJ$32</f>
        <v>585</v>
      </c>
      <c r="CE25" s="1590">
        <f t="shared" ref="CE25:CE32" si="62">CN25+$CJ$32</f>
        <v>575</v>
      </c>
      <c r="CF25" s="1590">
        <f t="shared" ref="CF25:CF32" si="63">CM25+$CJ$32</f>
        <v>565</v>
      </c>
      <c r="CG25" s="1590">
        <f t="shared" ref="CG25:CG32" si="64">CL25+$CJ$32</f>
        <v>555</v>
      </c>
      <c r="CH25" s="1590">
        <f t="shared" ref="CH25:CH32" si="65">CK25+$CJ$32</f>
        <v>545</v>
      </c>
      <c r="CI25" s="1590">
        <f t="shared" ref="CI25:CI32" si="66">CJ25+$CJ$32</f>
        <v>535</v>
      </c>
      <c r="CJ25" s="1590">
        <f t="shared" ref="CJ25:CJ31" si="67">CQ26+$CJ$32</f>
        <v>530</v>
      </c>
      <c r="CK25" s="1590">
        <f t="shared" ref="CK25:CK32" si="68">CI25+$CJ$32</f>
        <v>540</v>
      </c>
      <c r="CL25" s="1590">
        <f t="shared" ref="CL25:CL32" si="69">CH25+$CJ$32</f>
        <v>550</v>
      </c>
      <c r="CM25" s="1590">
        <f t="shared" ref="CM25:CM32" si="70">CG25+$CJ$32</f>
        <v>560</v>
      </c>
      <c r="CN25" s="1590">
        <f t="shared" ref="CN25:CN32" si="71">CF25+$CJ$32</f>
        <v>570</v>
      </c>
      <c r="CO25" s="1590">
        <f t="shared" ref="CO25:CO32" si="72">CE25+$CJ$32</f>
        <v>580</v>
      </c>
      <c r="CP25" s="1590">
        <f t="shared" ref="CP25:CP32" si="73">CD25+$CJ$32</f>
        <v>590</v>
      </c>
      <c r="CQ25" s="1540">
        <f t="shared" ref="CQ25:CQ32" si="74">CC25+$CJ$32</f>
        <v>600</v>
      </c>
    </row>
    <row r="26" spans="1:95" ht="17.100000000000001" customHeight="1" thickBot="1" x14ac:dyDescent="0.2">
      <c r="A26" s="614"/>
      <c r="B26" s="1501"/>
      <c r="C26" s="614"/>
      <c r="D26" s="614"/>
      <c r="E26" s="1549"/>
      <c r="F26" s="1557"/>
      <c r="G26" s="2913"/>
      <c r="H26" s="2914"/>
      <c r="I26" s="2914"/>
      <c r="J26" s="2914"/>
      <c r="K26" s="2914"/>
      <c r="L26" s="2914"/>
      <c r="M26" s="2915"/>
      <c r="N26" s="1557"/>
      <c r="O26" s="1557"/>
      <c r="P26" s="2913"/>
      <c r="Q26" s="2914"/>
      <c r="R26" s="2914"/>
      <c r="S26" s="2914"/>
      <c r="T26" s="2914"/>
      <c r="U26" s="2914"/>
      <c r="V26" s="2915"/>
      <c r="W26" s="1557"/>
      <c r="X26" s="1553"/>
      <c r="Y26" s="614"/>
      <c r="Z26" s="1502"/>
      <c r="AA26" s="1583"/>
      <c r="AB26" s="1584"/>
      <c r="AC26" s="1584"/>
      <c r="AD26" s="1584"/>
      <c r="AE26" s="1584"/>
      <c r="AF26" s="1584"/>
      <c r="AG26" s="1589" t="str">
        <f t="shared" si="45"/>
        <v/>
      </c>
      <c r="AH26" s="1589" t="str">
        <f t="shared" si="46"/>
        <v/>
      </c>
      <c r="AI26" s="1589" t="str">
        <f t="shared" si="47"/>
        <v/>
      </c>
      <c r="AJ26" s="1589" t="str">
        <f t="shared" si="48"/>
        <v/>
      </c>
      <c r="AK26" s="1589" t="str">
        <f t="shared" si="49"/>
        <v/>
      </c>
      <c r="AL26" s="1589" t="str">
        <f t="shared" si="50"/>
        <v/>
      </c>
      <c r="AM26" s="1589" t="str">
        <f t="shared" si="51"/>
        <v/>
      </c>
      <c r="AN26" s="1589" t="str">
        <f t="shared" si="52"/>
        <v/>
      </c>
      <c r="AO26" s="1589" t="str">
        <f t="shared" si="53"/>
        <v/>
      </c>
      <c r="AP26" s="1589" t="str">
        <f t="shared" si="54"/>
        <v/>
      </c>
      <c r="AQ26" s="1589" t="str">
        <f t="shared" si="55"/>
        <v/>
      </c>
      <c r="AR26" s="1589" t="str">
        <f t="shared" si="56"/>
        <v/>
      </c>
      <c r="AS26" s="1589" t="str">
        <f t="shared" si="57"/>
        <v/>
      </c>
      <c r="AT26" s="1589" t="str">
        <f t="shared" si="58"/>
        <v/>
      </c>
      <c r="AU26" s="1589" t="str">
        <f t="shared" si="59"/>
        <v/>
      </c>
      <c r="AV26" s="1584"/>
      <c r="AW26" s="1587"/>
      <c r="AX26" s="1584"/>
      <c r="AY26" s="1584"/>
      <c r="AZ26" s="1584"/>
      <c r="BA26" s="1588"/>
      <c r="BB26" s="614"/>
      <c r="BC26" s="614"/>
      <c r="BD26" s="1549"/>
      <c r="BE26" s="1557"/>
      <c r="BF26" s="2913"/>
      <c r="BG26" s="2914"/>
      <c r="BH26" s="2914"/>
      <c r="BI26" s="2914"/>
      <c r="BJ26" s="2914"/>
      <c r="BK26" s="2914"/>
      <c r="BL26" s="2915"/>
      <c r="BM26" s="1557"/>
      <c r="BN26" s="1557"/>
      <c r="BO26" s="2913"/>
      <c r="BP26" s="2914"/>
      <c r="BQ26" s="2914"/>
      <c r="BR26" s="2914"/>
      <c r="BS26" s="2914"/>
      <c r="BT26" s="2914"/>
      <c r="BU26" s="2915"/>
      <c r="BV26" s="1557"/>
      <c r="BW26" s="1553"/>
      <c r="BX26" s="614"/>
      <c r="BY26" s="614"/>
      <c r="BZ26" s="1501"/>
      <c r="CA26" s="1591"/>
      <c r="CC26" s="1592">
        <f t="shared" si="60"/>
        <v>520</v>
      </c>
      <c r="CD26" s="1537">
        <f t="shared" si="61"/>
        <v>510</v>
      </c>
      <c r="CE26" s="1537">
        <f t="shared" si="62"/>
        <v>500</v>
      </c>
      <c r="CF26" s="1537">
        <f t="shared" si="63"/>
        <v>490</v>
      </c>
      <c r="CG26" s="1537">
        <f t="shared" si="64"/>
        <v>480</v>
      </c>
      <c r="CH26" s="1537">
        <f t="shared" si="65"/>
        <v>470</v>
      </c>
      <c r="CI26" s="1537">
        <f t="shared" si="66"/>
        <v>460</v>
      </c>
      <c r="CJ26" s="1537">
        <f t="shared" si="67"/>
        <v>455</v>
      </c>
      <c r="CK26" s="1537">
        <f t="shared" si="68"/>
        <v>465</v>
      </c>
      <c r="CL26" s="1537">
        <f t="shared" si="69"/>
        <v>475</v>
      </c>
      <c r="CM26" s="1537">
        <f t="shared" si="70"/>
        <v>485</v>
      </c>
      <c r="CN26" s="1537">
        <f t="shared" si="71"/>
        <v>495</v>
      </c>
      <c r="CO26" s="1537">
        <f t="shared" si="72"/>
        <v>505</v>
      </c>
      <c r="CP26" s="1537">
        <f t="shared" si="73"/>
        <v>515</v>
      </c>
      <c r="CQ26" s="1593">
        <f t="shared" si="74"/>
        <v>525</v>
      </c>
    </row>
    <row r="27" spans="1:95" ht="17.100000000000001" customHeight="1" thickTop="1" x14ac:dyDescent="0.15">
      <c r="A27" s="614"/>
      <c r="B27" s="1501"/>
      <c r="C27" s="614"/>
      <c r="D27" s="614"/>
      <c r="E27" s="1549"/>
      <c r="F27" s="1557"/>
      <c r="G27" s="1557"/>
      <c r="H27" s="1557"/>
      <c r="I27" s="1557"/>
      <c r="J27" s="1557"/>
      <c r="K27" s="1557"/>
      <c r="L27" s="1557"/>
      <c r="M27" s="1557"/>
      <c r="N27" s="1557"/>
      <c r="O27" s="1557"/>
      <c r="P27" s="1557"/>
      <c r="Q27" s="1557"/>
      <c r="R27" s="1557"/>
      <c r="S27" s="1557"/>
      <c r="T27" s="1557"/>
      <c r="U27" s="1557"/>
      <c r="V27" s="1557"/>
      <c r="W27" s="1557"/>
      <c r="X27" s="1553"/>
      <c r="Y27" s="614"/>
      <c r="Z27" s="1502"/>
      <c r="AA27" s="1583"/>
      <c r="AB27" s="1584"/>
      <c r="AC27" s="1584"/>
      <c r="AD27" s="1584"/>
      <c r="AE27" s="1584"/>
      <c r="AF27" s="1584"/>
      <c r="AG27" s="1589" t="str">
        <f t="shared" si="45"/>
        <v/>
      </c>
      <c r="AH27" s="1589" t="str">
        <f t="shared" si="46"/>
        <v/>
      </c>
      <c r="AI27" s="1589" t="str">
        <f t="shared" si="47"/>
        <v/>
      </c>
      <c r="AJ27" s="1589" t="str">
        <f t="shared" si="48"/>
        <v/>
      </c>
      <c r="AK27" s="1589" t="str">
        <f t="shared" si="49"/>
        <v/>
      </c>
      <c r="AL27" s="1589" t="str">
        <f t="shared" si="50"/>
        <v/>
      </c>
      <c r="AM27" s="1589" t="str">
        <f t="shared" si="51"/>
        <v/>
      </c>
      <c r="AN27" s="1589" t="str">
        <f t="shared" si="52"/>
        <v/>
      </c>
      <c r="AO27" s="1589" t="str">
        <f t="shared" si="53"/>
        <v/>
      </c>
      <c r="AP27" s="1589" t="str">
        <f t="shared" si="54"/>
        <v/>
      </c>
      <c r="AQ27" s="1589" t="str">
        <f t="shared" si="55"/>
        <v/>
      </c>
      <c r="AR27" s="1589" t="str">
        <f t="shared" si="56"/>
        <v/>
      </c>
      <c r="AS27" s="1589" t="str">
        <f t="shared" si="57"/>
        <v/>
      </c>
      <c r="AT27" s="1589" t="str">
        <f t="shared" si="58"/>
        <v/>
      </c>
      <c r="AU27" s="1589" t="str">
        <f t="shared" si="59"/>
        <v/>
      </c>
      <c r="AV27" s="1584"/>
      <c r="AW27" s="1587"/>
      <c r="AX27" s="1584"/>
      <c r="AY27" s="1584"/>
      <c r="AZ27" s="1584"/>
      <c r="BA27" s="1588"/>
      <c r="BB27" s="614"/>
      <c r="BC27" s="614"/>
      <c r="BD27" s="1549"/>
      <c r="BE27" s="1557"/>
      <c r="BF27" s="1557"/>
      <c r="BG27" s="1557"/>
      <c r="BH27" s="1557"/>
      <c r="BI27" s="1557"/>
      <c r="BJ27" s="1557"/>
      <c r="BK27" s="1557"/>
      <c r="BL27" s="1557"/>
      <c r="BM27" s="1557"/>
      <c r="BN27" s="1557"/>
      <c r="BO27" s="1557"/>
      <c r="BP27" s="1557"/>
      <c r="BQ27" s="1557"/>
      <c r="BR27" s="1557"/>
      <c r="BS27" s="1557"/>
      <c r="BT27" s="1557"/>
      <c r="BU27" s="1557"/>
      <c r="BV27" s="1557"/>
      <c r="BW27" s="1553"/>
      <c r="BX27" s="614"/>
      <c r="BY27" s="614"/>
      <c r="BZ27" s="1501"/>
      <c r="CA27" s="1591"/>
      <c r="CC27" s="1592">
        <f t="shared" si="60"/>
        <v>445</v>
      </c>
      <c r="CD27" s="1537">
        <f t="shared" si="61"/>
        <v>435</v>
      </c>
      <c r="CE27" s="1537">
        <f t="shared" si="62"/>
        <v>425</v>
      </c>
      <c r="CF27" s="1537">
        <f t="shared" si="63"/>
        <v>415</v>
      </c>
      <c r="CG27" s="1537">
        <f t="shared" si="64"/>
        <v>405</v>
      </c>
      <c r="CH27" s="1537">
        <f t="shared" si="65"/>
        <v>395</v>
      </c>
      <c r="CI27" s="1537">
        <f t="shared" si="66"/>
        <v>385</v>
      </c>
      <c r="CJ27" s="1537">
        <f t="shared" si="67"/>
        <v>380</v>
      </c>
      <c r="CK27" s="1537">
        <f t="shared" si="68"/>
        <v>390</v>
      </c>
      <c r="CL27" s="1537">
        <f t="shared" si="69"/>
        <v>400</v>
      </c>
      <c r="CM27" s="1537">
        <f t="shared" si="70"/>
        <v>410</v>
      </c>
      <c r="CN27" s="1537">
        <f t="shared" si="71"/>
        <v>420</v>
      </c>
      <c r="CO27" s="1537">
        <f t="shared" si="72"/>
        <v>430</v>
      </c>
      <c r="CP27" s="1537">
        <f t="shared" si="73"/>
        <v>440</v>
      </c>
      <c r="CQ27" s="1593">
        <f t="shared" si="74"/>
        <v>450</v>
      </c>
    </row>
    <row r="28" spans="1:95" ht="17.100000000000001" customHeight="1" thickBot="1" x14ac:dyDescent="0.2">
      <c r="A28" s="614"/>
      <c r="B28" s="1501"/>
      <c r="C28" s="614"/>
      <c r="D28" s="614"/>
      <c r="E28" s="1549"/>
      <c r="F28" s="1557"/>
      <c r="G28" s="1557"/>
      <c r="H28" s="1557"/>
      <c r="I28" s="1557"/>
      <c r="J28" s="1557"/>
      <c r="K28" s="1557"/>
      <c r="L28" s="1557"/>
      <c r="M28" s="1557"/>
      <c r="N28" s="1557"/>
      <c r="O28" s="1557"/>
      <c r="P28" s="1557"/>
      <c r="Q28" s="1557"/>
      <c r="R28" s="1557"/>
      <c r="S28" s="1557"/>
      <c r="T28" s="1557"/>
      <c r="U28" s="1557"/>
      <c r="V28" s="1557"/>
      <c r="W28" s="1557"/>
      <c r="X28" s="1553"/>
      <c r="Y28" s="614"/>
      <c r="Z28" s="1502"/>
      <c r="AA28" s="1583"/>
      <c r="AB28" s="1584"/>
      <c r="AC28" s="1584"/>
      <c r="AD28" s="1584"/>
      <c r="AE28" s="1584"/>
      <c r="AF28" s="1584"/>
      <c r="AG28" s="1589" t="str">
        <f t="shared" si="45"/>
        <v/>
      </c>
      <c r="AH28" s="1589" t="str">
        <f t="shared" si="46"/>
        <v/>
      </c>
      <c r="AI28" s="1589" t="str">
        <f t="shared" si="47"/>
        <v/>
      </c>
      <c r="AJ28" s="1589" t="str">
        <f t="shared" si="48"/>
        <v/>
      </c>
      <c r="AK28" s="1589" t="str">
        <f t="shared" si="49"/>
        <v/>
      </c>
      <c r="AL28" s="1589" t="str">
        <f t="shared" si="50"/>
        <v/>
      </c>
      <c r="AM28" s="1589" t="str">
        <f t="shared" si="51"/>
        <v/>
      </c>
      <c r="AN28" s="1589" t="str">
        <f t="shared" si="52"/>
        <v/>
      </c>
      <c r="AO28" s="1589" t="str">
        <f t="shared" si="53"/>
        <v/>
      </c>
      <c r="AP28" s="1589" t="str">
        <f t="shared" si="54"/>
        <v/>
      </c>
      <c r="AQ28" s="1589" t="str">
        <f t="shared" si="55"/>
        <v/>
      </c>
      <c r="AR28" s="1589" t="str">
        <f t="shared" si="56"/>
        <v/>
      </c>
      <c r="AS28" s="1589" t="str">
        <f t="shared" si="57"/>
        <v/>
      </c>
      <c r="AT28" s="1589" t="str">
        <f t="shared" si="58"/>
        <v/>
      </c>
      <c r="AU28" s="1589" t="str">
        <f t="shared" si="59"/>
        <v/>
      </c>
      <c r="AV28" s="1584"/>
      <c r="AW28" s="1587"/>
      <c r="AX28" s="1584"/>
      <c r="AY28" s="1584"/>
      <c r="AZ28" s="1584"/>
      <c r="BA28" s="1588"/>
      <c r="BB28" s="614"/>
      <c r="BC28" s="614"/>
      <c r="BD28" s="1549"/>
      <c r="BE28" s="1557"/>
      <c r="BF28" s="1557"/>
      <c r="BG28" s="1557"/>
      <c r="BH28" s="1557"/>
      <c r="BI28" s="1557"/>
      <c r="BJ28" s="1557"/>
      <c r="BK28" s="1557"/>
      <c r="BL28" s="1557"/>
      <c r="BM28" s="1557"/>
      <c r="BN28" s="1557"/>
      <c r="BO28" s="1557"/>
      <c r="BP28" s="1557"/>
      <c r="BQ28" s="1557"/>
      <c r="BR28" s="1557"/>
      <c r="BS28" s="1557"/>
      <c r="BT28" s="1557"/>
      <c r="BU28" s="1557"/>
      <c r="BV28" s="1557"/>
      <c r="BW28" s="1553"/>
      <c r="BX28" s="614"/>
      <c r="BY28" s="614"/>
      <c r="BZ28" s="1501"/>
      <c r="CA28" s="1591"/>
      <c r="CC28" s="1592">
        <f t="shared" si="60"/>
        <v>370</v>
      </c>
      <c r="CD28" s="1537">
        <f t="shared" si="61"/>
        <v>360</v>
      </c>
      <c r="CE28" s="1537">
        <f t="shared" si="62"/>
        <v>350</v>
      </c>
      <c r="CF28" s="1537">
        <f t="shared" si="63"/>
        <v>340</v>
      </c>
      <c r="CG28" s="1537">
        <f t="shared" si="64"/>
        <v>330</v>
      </c>
      <c r="CH28" s="1537">
        <f t="shared" si="65"/>
        <v>320</v>
      </c>
      <c r="CI28" s="1537">
        <f t="shared" si="66"/>
        <v>310</v>
      </c>
      <c r="CJ28" s="1537">
        <f t="shared" si="67"/>
        <v>305</v>
      </c>
      <c r="CK28" s="1537">
        <f t="shared" si="68"/>
        <v>315</v>
      </c>
      <c r="CL28" s="1537">
        <f t="shared" si="69"/>
        <v>325</v>
      </c>
      <c r="CM28" s="1537">
        <f t="shared" si="70"/>
        <v>335</v>
      </c>
      <c r="CN28" s="1537">
        <f t="shared" si="71"/>
        <v>345</v>
      </c>
      <c r="CO28" s="1537">
        <f t="shared" si="72"/>
        <v>355</v>
      </c>
      <c r="CP28" s="1537">
        <f t="shared" si="73"/>
        <v>365</v>
      </c>
      <c r="CQ28" s="1593">
        <f t="shared" si="74"/>
        <v>375</v>
      </c>
    </row>
    <row r="29" spans="1:95" ht="17.100000000000001" customHeight="1" thickTop="1" x14ac:dyDescent="0.15">
      <c r="A29" s="614"/>
      <c r="B29" s="1501"/>
      <c r="C29" s="614"/>
      <c r="D29" s="614"/>
      <c r="E29" s="1549"/>
      <c r="F29" s="1557"/>
      <c r="G29" s="2916" t="s">
        <v>147</v>
      </c>
      <c r="H29" s="2917"/>
      <c r="I29" s="2920" t="str">
        <f>IF(ISBLANK(G31),data!$FR$53,_xlfn.IFS(
ISNUMBER(SEARCH( data!$FS$4, G31 )), data!$FR$4,
ISNUMBER(SEARCH( data!$FS$5, G31 )), data!$FR$5,
ISNUMBER(SEARCH( data!$FS$6, G31 )), data!$FR$6,
ISNUMBER(SEARCH( data!$FS$7, G31 )), data!$FR$7,
ISNUMBER(SEARCH( data!$FS$8, G31 )), data!$FR$8,
ISNUMBER(SEARCH( data!$FS$9, G31 )), data!$FR$9,
ISNUMBER(SEARCH( data!$FS$10, G31 )), data!$FR$10,
ISNUMBER(SEARCH( data!$FS$11, G31 )), data!$FR$11,
ISNUMBER(SEARCH( data!$FS$12, G31 )), data!$FR$12,
ISNUMBER(SEARCH( data!$FS$13, G31 )), data!$FR$13,
ISNUMBER(SEARCH( data!$FS$14, G31 )), data!$FR$14,
ISNUMBER(SEARCH( data!$FS$15, G31 )), data!$FR$15,
ISNUMBER(SEARCH( data!$FS$16, G31 )), data!$FR$16,
ISNUMBER(SEARCH( data!$FS$17, G31 )), data!$FR$17,
ISNUMBER(SEARCH( data!$FS$18, G31 )), data!$FR$18,
ISNUMBER(SEARCH( data!$FS$19, G31 )), data!$FR$19,
ISNUMBER(SEARCH( data!$FS$20, G31 )), data!$FR$20,
ISNUMBER(SEARCH( data!$FS$21, G31 )), data!$FR$21,
ISNUMBER(SEARCH( data!$FS$22, G31 )), data!$FR$22,
ISNUMBER(SEARCH( data!$FS$23, G31 )), data!$FR$23,
ISNUMBER(SEARCH( data!$FS$24, G31 )), data!$FR$24,
ISNUMBER(SEARCH( data!$FS$25, G31 )), data!$FR$25,
ISNUMBER(SEARCH( data!$FS$26, G31 )), data!$FR$26,
ISNUMBER(SEARCH( data!$FS$27, G31 )), data!$FR$27,
ISNUMBER(SEARCH( data!$FS$28, G31 )), data!$FR$28,
ISNUMBER(SEARCH( data!$FS$29, G31 )), data!$FR$29,
ISNUMBER(SEARCH( data!$FS$30, G31 )), data!$FR$30,
ISNUMBER(SEARCH( data!$FS$31, G31 )), data!$FR$31,
ISNUMBER(SEARCH( data!$FS$32, G31 )), data!$FR$32,
ISNUMBER(SEARCH( data!$FS$33, G31 )), data!$FR$33,
ISNUMBER(SEARCH( data!$FS$34, G31 )), data!$FR$34,
ISNUMBER(SEARCH( data!$FS$35, G31 )), data!$FR$35,
ISNUMBER(SEARCH( data!$FS$36, G31 )), data!$FR$36,
ISNUMBER(SEARCH( data!$FS$37, G31 )), data!$FR$37,
ISNUMBER(SEARCH( data!$FS$38, G31 )), data!$FR$38,
ISNUMBER(SEARCH( data!$FS$39, G31 )), data!$FR$39,
ISNUMBER(SEARCH( data!$FS$40, G31 )), data!$FR$40,
ISNUMBER(SEARCH( data!$FS$41, G31 )), data!$FR$41,
ISNUMBER(SEARCH( data!$FS$42, G31 )), data!$FR$42,
ISNUMBER(SEARCH( data!$FS$43, G31 )), data!$FR$43,
ISNUMBER(SEARCH( data!$FS$44, G31 )), data!$FR$44,
ISNUMBER(SEARCH( data!$FS$45, G31 )), data!$FR$45,
ISNUMBER(SEARCH( data!$FS$46, G31 )), data!$FR$46,
ISNUMBER(SEARCH( data!$FS$47, G31 )), data!$FR$47,
ISNUMBER(SEARCH( data!$FS$48, G31 )), data!$FR$48,
ISNUMBER(SEARCH( data!$FS$49, G31 )), data!$FR$49,
ISNUMBER(SEARCH( data!$FS$50, G31 )), data!$FR$50,
ISNUMBER(SEARCH( data!$FS$51, G31 )), data!$FR$51,
ISNUMBER(SEARCH( data!$FS$52, G31 )), data!$FR$52,
ISNUMBER(SEARCH( data!$FU$4, G31 )), data!$FT$4,
ISNUMBER(SEARCH( data!$FU$5, G31 )), data!$FT$5,
ISNUMBER(SEARCH( data!$FU$6, G31 )), data!$FT$6,
ISNUMBER(SEARCH( data!$FU$7, G31 )), data!$FT$7,
ISNUMBER(SEARCH( data!$FU$8, G31 )), data!$FT$8,
ISNUMBER(SEARCH( data!$FU$9, G31 )), data!$FT$9,
ISNUMBER(SEARCH( data!$FU$10, G31 )), data!$FT$10,
ISNUMBER(SEARCH( data!$FU$11, G31 )), data!$FT$11,
ISNUMBER(SEARCH( data!$FU$12, G31 )), data!$FT$12,
ISNUMBER(SEARCH( data!$FU$13, G31 )), data!$FT$13,
ISNUMBER(SEARCH( data!$FU$14, G31 )), data!$FT$14,
ISNUMBER(SEARCH( data!$FU$15, G31 )), data!$FT$15,
ISNUMBER(SEARCH( data!$FU$16, G31 )), data!$FT$16,
ISNUMBER(SEARCH( data!$FU$17, G31 )), data!$FT$17,
ISNUMBER(SEARCH( data!$FU$18, G31 )), data!$FT$18,
ISNUMBER(SEARCH( data!$FU$19, G31 )), data!$FT$19,
ISNUMBER(SEARCH( data!$FU$20, G31 )), data!$FT$20,
ISNUMBER(SEARCH( data!$FU$21, G31 )), data!$FT$21,
ISNUMBER(SEARCH( data!$FU$22, G31 )), data!$FT$22,
ISNUMBER(SEARCH( data!$FU$23, G31 )), data!$FT$23,
ISNUMBER(SEARCH( data!$FU$24, G31 )), data!$FT$24,
ISNUMBER(SEARCH( data!$FU$25, G31 )), data!$FT$25,
ISNUMBER(SEARCH( data!$FU$26, G31 )), data!$FT$26,
ISNUMBER(SEARCH( data!$FU$27, G31 )), data!$FT$27,
ISNUMBER(SEARCH( data!$FU$28, G31 )), data!$FT$28,
ISNUMBER(SEARCH( data!$FU$29, G31 )), data!$FT$29,
ISNUMBER(SEARCH( data!$FU$30, G31 )), data!$FT$30,
ISNUMBER(SEARCH( data!$FU$31, G31 )), data!$FT$31,
ISNUMBER(SEARCH( data!$FU$32, G31 )), data!$FT$32,
ISNUMBER(SEARCH( data!$FU$33, G31 )), data!$FT$33,
ISNUMBER(SEARCH( data!$FU$34, G31 )), data!$FT$34,
ISNUMBER(SEARCH( data!$FU$35, G31 )), data!$FT$35,
ISNUMBER(SEARCH( data!$FU$36, G31 )), data!$FT$36,
ISNUMBER(SEARCH( data!$FU$37, G31 )), data!$FT$37,
ISNUMBER(SEARCH( data!$FU$38, G31 )), data!$FT$38,
ISNUMBER(SEARCH( data!$FU$39, G31 )), data!$FT$39,
ISNUMBER(SEARCH( data!$FU$40, G31 )), data!$FT$40,
ISNUMBER(SEARCH( data!$FU$41, G31 )), data!$FT$41,
ISNUMBER(SEARCH( data!$FU$42, G31 )), data!$FT$42,
ISNUMBER(SEARCH( data!$FU$43, G31 )), data!$FT$43,
ISNUMBER(SEARCH( data!$FU$44, G31 )), data!$FT$44,
ISNUMBER(SEARCH( data!$FU$45, G31 )), data!$FT$45,
ISNUMBER(SEARCH( data!$FU$46, G31 )), data!$FT$46,
ISNUMBER(SEARCH( data!$FU$47, G31 )), data!$FT$47,
ISNUMBER(SEARCH( data!$FU$48, G31 )), data!$FT$48,
ISNUMBER(SEARCH( data!$FU$49, G31 )), data!$FT$49,
ISNUMBER(SEARCH( data!$FU$50, G31 )), data!$FT$50,
ISNUMBER(SEARCH( data!$FU$51, G31 )), data!$FT$51,
ISNUMBER(SEARCH( data!$FU$52, G31 )), data!$FT$52,
TRUE,data!$FT$53))</f>
        <v xml:space="preserve"> </v>
      </c>
      <c r="J29" s="2920"/>
      <c r="K29" s="2920"/>
      <c r="L29" s="2917" t="s">
        <v>147</v>
      </c>
      <c r="M29" s="2922"/>
      <c r="N29" s="1557"/>
      <c r="O29" s="1557"/>
      <c r="P29" s="2916" t="s">
        <v>147</v>
      </c>
      <c r="Q29" s="2917"/>
      <c r="R29" s="2920" t="str">
        <f>IF(ISBLANK(P31),data!$FR$53,_xlfn.IFS(
ISNUMBER(SEARCH( data!$FS$4, P31 )), data!$FR$4,
ISNUMBER(SEARCH( data!$FS$5, P31 )), data!$FR$5,
ISNUMBER(SEARCH( data!$FS$6, P31 )), data!$FR$6,
ISNUMBER(SEARCH( data!$FS$7, P31 )), data!$FR$7,
ISNUMBER(SEARCH( data!$FS$8, P31 )), data!$FR$8,
ISNUMBER(SEARCH( data!$FS$9, P31 )), data!$FR$9,
ISNUMBER(SEARCH( data!$FS$10, P31 )), data!$FR$10,
ISNUMBER(SEARCH( data!$FS$11, P31 )), data!$FR$11,
ISNUMBER(SEARCH( data!$FS$12, P31 )), data!$FR$12,
ISNUMBER(SEARCH( data!$FS$13, P31 )), data!$FR$13,
ISNUMBER(SEARCH( data!$FS$14, P31 )), data!$FR$14,
ISNUMBER(SEARCH( data!$FS$15, P31 )), data!$FR$15,
ISNUMBER(SEARCH( data!$FS$16, P31 )), data!$FR$16,
ISNUMBER(SEARCH( data!$FS$17, P31 )), data!$FR$17,
ISNUMBER(SEARCH( data!$FS$18, P31 )), data!$FR$18,
ISNUMBER(SEARCH( data!$FS$19, P31 )), data!$FR$19,
ISNUMBER(SEARCH( data!$FS$20, P31 )), data!$FR$20,
ISNUMBER(SEARCH( data!$FS$21, P31 )), data!$FR$21,
ISNUMBER(SEARCH( data!$FS$22, P31 )), data!$FR$22,
ISNUMBER(SEARCH( data!$FS$23, P31 )), data!$FR$23,
ISNUMBER(SEARCH( data!$FS$24, P31 )), data!$FR$24,
ISNUMBER(SEARCH( data!$FS$25, P31 )), data!$FR$25,
ISNUMBER(SEARCH( data!$FS$26, P31 )), data!$FR$26,
ISNUMBER(SEARCH( data!$FS$27, P31 )), data!$FR$27,
ISNUMBER(SEARCH( data!$FS$28, P31 )), data!$FR$28,
ISNUMBER(SEARCH( data!$FS$29, P31 )), data!$FR$29,
ISNUMBER(SEARCH( data!$FS$30, P31 )), data!$FR$30,
ISNUMBER(SEARCH( data!$FS$31, P31 )), data!$FR$31,
ISNUMBER(SEARCH( data!$FS$32, P31 )), data!$FR$32,
ISNUMBER(SEARCH( data!$FS$33, P31 )), data!$FR$33,
ISNUMBER(SEARCH( data!$FS$34, P31 )), data!$FR$34,
ISNUMBER(SEARCH( data!$FS$35, P31 )), data!$FR$35,
ISNUMBER(SEARCH( data!$FS$36, P31 )), data!$FR$36,
ISNUMBER(SEARCH( data!$FS$37, P31 )), data!$FR$37,
ISNUMBER(SEARCH( data!$FS$38, P31 )), data!$FR$38,
ISNUMBER(SEARCH( data!$FS$39, P31 )), data!$FR$39,
ISNUMBER(SEARCH( data!$FS$40, P31 )), data!$FR$40,
ISNUMBER(SEARCH( data!$FS$41, P31 )), data!$FR$41,
ISNUMBER(SEARCH( data!$FS$42, P31 )), data!$FR$42,
ISNUMBER(SEARCH( data!$FS$43, P31 )), data!$FR$43,
ISNUMBER(SEARCH( data!$FS$44, P31 )), data!$FR$44,
ISNUMBER(SEARCH( data!$FS$45, P31 )), data!$FR$45,
ISNUMBER(SEARCH( data!$FS$46, P31 )), data!$FR$46,
ISNUMBER(SEARCH( data!$FS$47, P31 )), data!$FR$47,
ISNUMBER(SEARCH( data!$FS$48, P31 )), data!$FR$48,
ISNUMBER(SEARCH( data!$FS$49, P31 )), data!$FR$49,
ISNUMBER(SEARCH( data!$FS$50, P31 )), data!$FR$50,
ISNUMBER(SEARCH( data!$FS$51, P31 )), data!$FR$51,
ISNUMBER(SEARCH( data!$FS$52, P31 )), data!$FR$52,
ISNUMBER(SEARCH( data!$FU$4, P31 )), data!$FT$4,
ISNUMBER(SEARCH( data!$FU$5, P31 )), data!$FT$5,
ISNUMBER(SEARCH( data!$FU$6, P31 )), data!$FT$6,
ISNUMBER(SEARCH( data!$FU$7, P31 )), data!$FT$7,
ISNUMBER(SEARCH( data!$FU$8, P31 )), data!$FT$8,
ISNUMBER(SEARCH( data!$FU$9, P31 )), data!$FT$9,
ISNUMBER(SEARCH( data!$FU$10, P31 )), data!$FT$10,
ISNUMBER(SEARCH( data!$FU$11, P31 )), data!$FT$11,
ISNUMBER(SEARCH( data!$FU$12, P31 )), data!$FT$12,
ISNUMBER(SEARCH( data!$FU$13, P31 )), data!$FT$13,
ISNUMBER(SEARCH( data!$FU$14, P31 )), data!$FT$14,
ISNUMBER(SEARCH( data!$FU$15, P31 )), data!$FT$15,
ISNUMBER(SEARCH( data!$FU$16, P31 )), data!$FT$16,
ISNUMBER(SEARCH( data!$FU$17, P31 )), data!$FT$17,
ISNUMBER(SEARCH( data!$FU$18, P31 )), data!$FT$18,
ISNUMBER(SEARCH( data!$FU$19, P31 )), data!$FT$19,
ISNUMBER(SEARCH( data!$FU$20, P31 )), data!$FT$20,
ISNUMBER(SEARCH( data!$FU$21, P31 )), data!$FT$21,
ISNUMBER(SEARCH( data!$FU$22, P31 )), data!$FT$22,
ISNUMBER(SEARCH( data!$FU$23, P31 )), data!$FT$23,
ISNUMBER(SEARCH( data!$FU$24, P31 )), data!$FT$24,
ISNUMBER(SEARCH( data!$FU$25, P31 )), data!$FT$25,
ISNUMBER(SEARCH( data!$FU$26, P31 )), data!$FT$26,
ISNUMBER(SEARCH( data!$FU$27, P31 )), data!$FT$27,
ISNUMBER(SEARCH( data!$FU$28, P31 )), data!$FT$28,
ISNUMBER(SEARCH( data!$FU$29, P31 )), data!$FT$29,
ISNUMBER(SEARCH( data!$FU$30, P31 )), data!$FT$30,
ISNUMBER(SEARCH( data!$FU$31, P31 )), data!$FT$31,
ISNUMBER(SEARCH( data!$FU$32, P31 )), data!$FT$32,
ISNUMBER(SEARCH( data!$FU$33, P31 )), data!$FT$33,
ISNUMBER(SEARCH( data!$FU$34, P31 )), data!$FT$34,
ISNUMBER(SEARCH( data!$FU$35, P31 )), data!$FT$35,
ISNUMBER(SEARCH( data!$FU$36, P31 )), data!$FT$36,
ISNUMBER(SEARCH( data!$FU$37, P31 )), data!$FT$37,
ISNUMBER(SEARCH( data!$FU$38, P31 )), data!$FT$38,
ISNUMBER(SEARCH( data!$FU$39, P31 )), data!$FT$39,
ISNUMBER(SEARCH( data!$FU$40, P31 )), data!$FT$40,
ISNUMBER(SEARCH( data!$FU$41, P31 )), data!$FT$41,
ISNUMBER(SEARCH( data!$FU$42, P31 )), data!$FT$42,
ISNUMBER(SEARCH( data!$FU$43, P31 )), data!$FT$43,
ISNUMBER(SEARCH( data!$FU$44, P31 )), data!$FT$44,
ISNUMBER(SEARCH( data!$FU$45, P31 )), data!$FT$45,
ISNUMBER(SEARCH( data!$FU$46, P31 )), data!$FT$46,
ISNUMBER(SEARCH( data!$FU$47, P31 )), data!$FT$47,
ISNUMBER(SEARCH( data!$FU$48, P31 )), data!$FT$48,
ISNUMBER(SEARCH( data!$FU$49, P31 )), data!$FT$49,
ISNUMBER(SEARCH( data!$FU$50, P31 )), data!$FT$50,
ISNUMBER(SEARCH( data!$FU$51, P31 )), data!$FT$51,
ISNUMBER(SEARCH( data!$FU$52, P31 )), data!$FT$52,
TRUE,data!$FT$53))</f>
        <v xml:space="preserve"> </v>
      </c>
      <c r="S29" s="2920"/>
      <c r="T29" s="2920"/>
      <c r="U29" s="2917" t="s">
        <v>147</v>
      </c>
      <c r="V29" s="2922"/>
      <c r="W29" s="1557"/>
      <c r="X29" s="1553"/>
      <c r="Y29" s="614"/>
      <c r="Z29" s="1502"/>
      <c r="AA29" s="1583"/>
      <c r="AB29" s="1584"/>
      <c r="AC29" s="1584"/>
      <c r="AD29" s="1584"/>
      <c r="AE29" s="1584"/>
      <c r="AF29" s="1584"/>
      <c r="AG29" s="1589" t="str">
        <f t="shared" si="45"/>
        <v/>
      </c>
      <c r="AH29" s="1589" t="str">
        <f t="shared" si="46"/>
        <v/>
      </c>
      <c r="AI29" s="1589" t="str">
        <f t="shared" si="47"/>
        <v/>
      </c>
      <c r="AJ29" s="1589" t="str">
        <f t="shared" si="48"/>
        <v/>
      </c>
      <c r="AK29" s="1589" t="str">
        <f t="shared" si="49"/>
        <v/>
      </c>
      <c r="AL29" s="1589" t="str">
        <f t="shared" si="50"/>
        <v/>
      </c>
      <c r="AM29" s="1589" t="str">
        <f t="shared" si="51"/>
        <v/>
      </c>
      <c r="AN29" s="1589" t="str">
        <f t="shared" si="52"/>
        <v/>
      </c>
      <c r="AO29" s="1589" t="str">
        <f t="shared" si="53"/>
        <v/>
      </c>
      <c r="AP29" s="1589" t="str">
        <f t="shared" si="54"/>
        <v/>
      </c>
      <c r="AQ29" s="1589" t="str">
        <f t="shared" si="55"/>
        <v/>
      </c>
      <c r="AR29" s="1589" t="str">
        <f t="shared" si="56"/>
        <v/>
      </c>
      <c r="AS29" s="1589" t="str">
        <f t="shared" si="57"/>
        <v/>
      </c>
      <c r="AT29" s="1589" t="str">
        <f t="shared" si="58"/>
        <v/>
      </c>
      <c r="AU29" s="1589" t="str">
        <f t="shared" si="59"/>
        <v/>
      </c>
      <c r="AV29" s="1584"/>
      <c r="AW29" s="1587"/>
      <c r="AX29" s="1584"/>
      <c r="AY29" s="1584"/>
      <c r="AZ29" s="1589"/>
      <c r="BA29" s="1588"/>
      <c r="BB29" s="614"/>
      <c r="BC29" s="614"/>
      <c r="BD29" s="1549"/>
      <c r="BE29" s="1557"/>
      <c r="BF29" s="2916" t="s">
        <v>147</v>
      </c>
      <c r="BG29" s="2917"/>
      <c r="BH29" s="2920" t="str">
        <f>IF(ISBLANK(BF31),data!$FR$53,_xlfn.IFS(
ISNUMBER(SEARCH( data!$FS$4, BF31 )), data!$FR$4,
ISNUMBER(SEARCH( data!$FS$5, BF31 )), data!$FR$5,
ISNUMBER(SEARCH( data!$FS$6, BF31 )), data!$FR$6,
ISNUMBER(SEARCH( data!$FS$7, BF31 )), data!$FR$7,
ISNUMBER(SEARCH( data!$FS$8, BF31 )), data!$FR$8,
ISNUMBER(SEARCH( data!$FS$9, BF31 )), data!$FR$9,
ISNUMBER(SEARCH( data!$FS$10, BF31 )), data!$FR$10,
ISNUMBER(SEARCH( data!$FS$11, BF31 )), data!$FR$11,
ISNUMBER(SEARCH( data!$FS$12, BF31 )), data!$FR$12,
ISNUMBER(SEARCH( data!$FS$13, BF31 )), data!$FR$13,
ISNUMBER(SEARCH( data!$FS$14, BF31 )), data!$FR$14,
ISNUMBER(SEARCH( data!$FS$15, BF31 )), data!$FR$15,
ISNUMBER(SEARCH( data!$FS$16, BF31 )), data!$FR$16,
ISNUMBER(SEARCH( data!$FS$17, BF31 )), data!$FR$17,
ISNUMBER(SEARCH( data!$FS$18, BF31 )), data!$FR$18,
ISNUMBER(SEARCH( data!$FS$19, BF31 )), data!$FR$19,
ISNUMBER(SEARCH( data!$FS$20, BF31 )), data!$FR$20,
ISNUMBER(SEARCH( data!$FS$21, BF31 )), data!$FR$21,
ISNUMBER(SEARCH( data!$FS$22, BF31 )), data!$FR$22,
ISNUMBER(SEARCH( data!$FS$23, BF31 )), data!$FR$23,
ISNUMBER(SEARCH( data!$FS$24, BF31 )), data!$FR$24,
ISNUMBER(SEARCH( data!$FS$25, BF31 )), data!$FR$25,
ISNUMBER(SEARCH( data!$FS$26, BF31 )), data!$FR$26,
ISNUMBER(SEARCH( data!$FS$27, BF31 )), data!$FR$27,
ISNUMBER(SEARCH( data!$FS$28, BF31 )), data!$FR$28,
ISNUMBER(SEARCH( data!$FS$29, BF31 )), data!$FR$29,
ISNUMBER(SEARCH( data!$FS$30, BF31 )), data!$FR$30,
ISNUMBER(SEARCH( data!$FS$31, BF31 )), data!$FR$31,
ISNUMBER(SEARCH( data!$FS$32, BF31 )), data!$FR$32,
ISNUMBER(SEARCH( data!$FS$33, BF31 )), data!$FR$33,
ISNUMBER(SEARCH( data!$FS$34, BF31 )), data!$FR$34,
ISNUMBER(SEARCH( data!$FS$35, BF31 )), data!$FR$35,
ISNUMBER(SEARCH( data!$FS$36, BF31 )), data!$FR$36,
ISNUMBER(SEARCH( data!$FS$37, BF31 )), data!$FR$37,
ISNUMBER(SEARCH( data!$FS$38, BF31 )), data!$FR$38,
ISNUMBER(SEARCH( data!$FS$39, BF31 )), data!$FR$39,
ISNUMBER(SEARCH( data!$FS$40, BF31 )), data!$FR$40,
ISNUMBER(SEARCH( data!$FS$41, BF31 )), data!$FR$41,
ISNUMBER(SEARCH( data!$FS$42, BF31 )), data!$FR$42,
ISNUMBER(SEARCH( data!$FS$43, BF31 )), data!$FR$43,
ISNUMBER(SEARCH( data!$FS$44, BF31 )), data!$FR$44,
ISNUMBER(SEARCH( data!$FS$45, BF31 )), data!$FR$45,
ISNUMBER(SEARCH( data!$FS$46, BF31 )), data!$FR$46,
ISNUMBER(SEARCH( data!$FS$47, BF31 )), data!$FR$47,
ISNUMBER(SEARCH( data!$FS$48, BF31 )), data!$FR$48,
ISNUMBER(SEARCH( data!$FS$49, BF31 )), data!$FR$49,
ISNUMBER(SEARCH( data!$FS$50, BF31 )), data!$FR$50,
ISNUMBER(SEARCH( data!$FS$51, BF31 )), data!$FR$51,
ISNUMBER(SEARCH( data!$FS$52, BF31 )), data!$FR$52,
ISNUMBER(SEARCH( data!$FU$4, BF31 )), data!$FT$4,
ISNUMBER(SEARCH( data!$FU$5, BF31 )), data!$FT$5,
ISNUMBER(SEARCH( data!$FU$6, BF31 )), data!$FT$6,
ISNUMBER(SEARCH( data!$FU$7, BF31 )), data!$FT$7,
ISNUMBER(SEARCH( data!$FU$8, BF31 )), data!$FT$8,
ISNUMBER(SEARCH( data!$FU$9, BF31 )), data!$FT$9,
ISNUMBER(SEARCH( data!$FU$10, BF31 )), data!$FT$10,
ISNUMBER(SEARCH( data!$FU$11, BF31 )), data!$FT$11,
ISNUMBER(SEARCH( data!$FU$12, BF31 )), data!$FT$12,
ISNUMBER(SEARCH( data!$FU$13, BF31 )), data!$FT$13,
ISNUMBER(SEARCH( data!$FU$14, BF31 )), data!$FT$14,
ISNUMBER(SEARCH( data!$FU$15, BF31 )), data!$FT$15,
ISNUMBER(SEARCH( data!$FU$16, BF31 )), data!$FT$16,
ISNUMBER(SEARCH( data!$FU$17, BF31 )), data!$FT$17,
ISNUMBER(SEARCH( data!$FU$18, BF31 )), data!$FT$18,
ISNUMBER(SEARCH( data!$FU$19, BF31 )), data!$FT$19,
ISNUMBER(SEARCH( data!$FU$20, BF31 )), data!$FT$20,
ISNUMBER(SEARCH( data!$FU$21, BF31 )), data!$FT$21,
ISNUMBER(SEARCH( data!$FU$22, BF31 )), data!$FT$22,
ISNUMBER(SEARCH( data!$FU$23, BF31 )), data!$FT$23,
ISNUMBER(SEARCH( data!$FU$24, BF31 )), data!$FT$24,
ISNUMBER(SEARCH( data!$FU$25, BF31 )), data!$FT$25,
ISNUMBER(SEARCH( data!$FU$26, BF31 )), data!$FT$26,
ISNUMBER(SEARCH( data!$FU$27, BF31 )), data!$FT$27,
ISNUMBER(SEARCH( data!$FU$28, BF31 )), data!$FT$28,
ISNUMBER(SEARCH( data!$FU$29, BF31 )), data!$FT$29,
ISNUMBER(SEARCH( data!$FU$30, BF31 )), data!$FT$30,
ISNUMBER(SEARCH( data!$FU$31, BF31 )), data!$FT$31,
ISNUMBER(SEARCH( data!$FU$32, BF31 )), data!$FT$32,
ISNUMBER(SEARCH( data!$FU$33, BF31 )), data!$FT$33,
ISNUMBER(SEARCH( data!$FU$34, BF31 )), data!$FT$34,
ISNUMBER(SEARCH( data!$FU$35, BF31 )), data!$FT$35,
ISNUMBER(SEARCH( data!$FU$36, BF31 )), data!$FT$36,
ISNUMBER(SEARCH( data!$FU$37, BF31 )), data!$FT$37,
ISNUMBER(SEARCH( data!$FU$38, BF31 )), data!$FT$38,
ISNUMBER(SEARCH( data!$FU$39, BF31 )), data!$FT$39,
ISNUMBER(SEARCH( data!$FU$40, BF31 )), data!$FT$40,
ISNUMBER(SEARCH( data!$FU$41, BF31 )), data!$FT$41,
ISNUMBER(SEARCH( data!$FU$42, BF31 )), data!$FT$42,
ISNUMBER(SEARCH( data!$FU$43, BF31 )), data!$FT$43,
ISNUMBER(SEARCH( data!$FU$44, BF31 )), data!$FT$44,
ISNUMBER(SEARCH( data!$FU$45, BF31 )), data!$FT$45,
ISNUMBER(SEARCH( data!$FU$46, BF31 )), data!$FT$46,
ISNUMBER(SEARCH( data!$FU$47, BF31 )), data!$FT$47,
ISNUMBER(SEARCH( data!$FU$48, BF31 )), data!$FT$48,
ISNUMBER(SEARCH( data!$FU$49, BF31 )), data!$FT$49,
ISNUMBER(SEARCH( data!$FU$50, BF31 )), data!$FT$50,
ISNUMBER(SEARCH( data!$FU$51, BF31 )), data!$FT$51,
ISNUMBER(SEARCH( data!$FU$52, BF31 )), data!$FT$52,
TRUE,data!$FT$53))</f>
        <v xml:space="preserve"> </v>
      </c>
      <c r="BI29" s="2920"/>
      <c r="BJ29" s="2920"/>
      <c r="BK29" s="2917" t="s">
        <v>147</v>
      </c>
      <c r="BL29" s="2922"/>
      <c r="BM29" s="1557"/>
      <c r="BN29" s="1557"/>
      <c r="BO29" s="2916" t="s">
        <v>147</v>
      </c>
      <c r="BP29" s="2917"/>
      <c r="BQ29" s="2920" t="str">
        <f>IF(ISBLANK(BO31),data!$FR$53,_xlfn.IFS(
ISNUMBER(SEARCH( data!$FS$4, BO31 )), data!$FR$4,
ISNUMBER(SEARCH( data!$FS$5, BO31 )), data!$FR$5,
ISNUMBER(SEARCH( data!$FS$6, BO31 )), data!$FR$6,
ISNUMBER(SEARCH( data!$FS$7, BO31 )), data!$FR$7,
ISNUMBER(SEARCH( data!$FS$8, BO31 )), data!$FR$8,
ISNUMBER(SEARCH( data!$FS$9, BO31 )), data!$FR$9,
ISNUMBER(SEARCH( data!$FS$10, BO31 )), data!$FR$10,
ISNUMBER(SEARCH( data!$FS$11, BO31 )), data!$FR$11,
ISNUMBER(SEARCH( data!$FS$12, BO31 )), data!$FR$12,
ISNUMBER(SEARCH( data!$FS$13, BO31 )), data!$FR$13,
ISNUMBER(SEARCH( data!$FS$14, BO31 )), data!$FR$14,
ISNUMBER(SEARCH( data!$FS$15, BO31 )), data!$FR$15,
ISNUMBER(SEARCH( data!$FS$16, BO31 )), data!$FR$16,
ISNUMBER(SEARCH( data!$FS$17, BO31 )), data!$FR$17,
ISNUMBER(SEARCH( data!$FS$18, BO31 )), data!$FR$18,
ISNUMBER(SEARCH( data!$FS$19, BO31 )), data!$FR$19,
ISNUMBER(SEARCH( data!$FS$20, BO31 )), data!$FR$20,
ISNUMBER(SEARCH( data!$FS$21, BO31 )), data!$FR$21,
ISNUMBER(SEARCH( data!$FS$22, BO31 )), data!$FR$22,
ISNUMBER(SEARCH( data!$FS$23, BO31 )), data!$FR$23,
ISNUMBER(SEARCH( data!$FS$24, BO31 )), data!$FR$24,
ISNUMBER(SEARCH( data!$FS$25, BO31 )), data!$FR$25,
ISNUMBER(SEARCH( data!$FS$26, BO31 )), data!$FR$26,
ISNUMBER(SEARCH( data!$FS$27, BO31 )), data!$FR$27,
ISNUMBER(SEARCH( data!$FS$28, BO31 )), data!$FR$28,
ISNUMBER(SEARCH( data!$FS$29, BO31 )), data!$FR$29,
ISNUMBER(SEARCH( data!$FS$30, BO31 )), data!$FR$30,
ISNUMBER(SEARCH( data!$FS$31, BO31 )), data!$FR$31,
ISNUMBER(SEARCH( data!$FS$32, BO31 )), data!$FR$32,
ISNUMBER(SEARCH( data!$FS$33, BO31 )), data!$FR$33,
ISNUMBER(SEARCH( data!$FS$34, BO31 )), data!$FR$34,
ISNUMBER(SEARCH( data!$FS$35, BO31 )), data!$FR$35,
ISNUMBER(SEARCH( data!$FS$36, BO31 )), data!$FR$36,
ISNUMBER(SEARCH( data!$FS$37, BO31 )), data!$FR$37,
ISNUMBER(SEARCH( data!$FS$38, BO31 )), data!$FR$38,
ISNUMBER(SEARCH( data!$FS$39, BO31 )), data!$FR$39,
ISNUMBER(SEARCH( data!$FS$40, BO31 )), data!$FR$40,
ISNUMBER(SEARCH( data!$FS$41, BO31 )), data!$FR$41,
ISNUMBER(SEARCH( data!$FS$42, BO31 )), data!$FR$42,
ISNUMBER(SEARCH( data!$FS$43, BO31 )), data!$FR$43,
ISNUMBER(SEARCH( data!$FS$44, BO31 )), data!$FR$44,
ISNUMBER(SEARCH( data!$FS$45, BO31 )), data!$FR$45,
ISNUMBER(SEARCH( data!$FS$46, BO31 )), data!$FR$46,
ISNUMBER(SEARCH( data!$FS$47, BO31 )), data!$FR$47,
ISNUMBER(SEARCH( data!$FS$48, BO31 )), data!$FR$48,
ISNUMBER(SEARCH( data!$FS$49, BO31 )), data!$FR$49,
ISNUMBER(SEARCH( data!$FS$50, BO31 )), data!$FR$50,
ISNUMBER(SEARCH( data!$FS$51, BO31 )), data!$FR$51,
ISNUMBER(SEARCH( data!$FS$52, BO31 )), data!$FR$52,
ISNUMBER(SEARCH( data!$FU$4, BO31 )), data!$FT$4,
ISNUMBER(SEARCH( data!$FU$5, BO31 )), data!$FT$5,
ISNUMBER(SEARCH( data!$FU$6, BO31 )), data!$FT$6,
ISNUMBER(SEARCH( data!$FU$7, BO31 )), data!$FT$7,
ISNUMBER(SEARCH( data!$FU$8, BO31 )), data!$FT$8,
ISNUMBER(SEARCH( data!$FU$9, BO31 )), data!$FT$9,
ISNUMBER(SEARCH( data!$FU$10, BO31 )), data!$FT$10,
ISNUMBER(SEARCH( data!$FU$11, BO31 )), data!$FT$11,
ISNUMBER(SEARCH( data!$FU$12, BO31 )), data!$FT$12,
ISNUMBER(SEARCH( data!$FU$13, BO31 )), data!$FT$13,
ISNUMBER(SEARCH( data!$FU$14, BO31 )), data!$FT$14,
ISNUMBER(SEARCH( data!$FU$15, BO31 )), data!$FT$15,
ISNUMBER(SEARCH( data!$FU$16, BO31 )), data!$FT$16,
ISNUMBER(SEARCH( data!$FU$17, BO31 )), data!$FT$17,
ISNUMBER(SEARCH( data!$FU$18, BO31 )), data!$FT$18,
ISNUMBER(SEARCH( data!$FU$19, BO31 )), data!$FT$19,
ISNUMBER(SEARCH( data!$FU$20, BO31 )), data!$FT$20,
ISNUMBER(SEARCH( data!$FU$21, BO31 )), data!$FT$21,
ISNUMBER(SEARCH( data!$FU$22, BO31 )), data!$FT$22,
ISNUMBER(SEARCH( data!$FU$23, BO31 )), data!$FT$23,
ISNUMBER(SEARCH( data!$FU$24, BO31 )), data!$FT$24,
ISNUMBER(SEARCH( data!$FU$25, BO31 )), data!$FT$25,
ISNUMBER(SEARCH( data!$FU$26, BO31 )), data!$FT$26,
ISNUMBER(SEARCH( data!$FU$27, BO31 )), data!$FT$27,
ISNUMBER(SEARCH( data!$FU$28, BO31 )), data!$FT$28,
ISNUMBER(SEARCH( data!$FU$29, BO31 )), data!$FT$29,
ISNUMBER(SEARCH( data!$FU$30, BO31 )), data!$FT$30,
ISNUMBER(SEARCH( data!$FU$31, BO31 )), data!$FT$31,
ISNUMBER(SEARCH( data!$FU$32, BO31 )), data!$FT$32,
ISNUMBER(SEARCH( data!$FU$33, BO31 )), data!$FT$33,
ISNUMBER(SEARCH( data!$FU$34, BO31 )), data!$FT$34,
ISNUMBER(SEARCH( data!$FU$35, BO31 )), data!$FT$35,
ISNUMBER(SEARCH( data!$FU$36, BO31 )), data!$FT$36,
ISNUMBER(SEARCH( data!$FU$37, BO31 )), data!$FT$37,
ISNUMBER(SEARCH( data!$FU$38, BO31 )), data!$FT$38,
ISNUMBER(SEARCH( data!$FU$39, BO31 )), data!$FT$39,
ISNUMBER(SEARCH( data!$FU$40, BO31 )), data!$FT$40,
ISNUMBER(SEARCH( data!$FU$41, BO31 )), data!$FT$41,
ISNUMBER(SEARCH( data!$FU$42, BO31 )), data!$FT$42,
ISNUMBER(SEARCH( data!$FU$43, BO31 )), data!$FT$43,
ISNUMBER(SEARCH( data!$FU$44, BO31 )), data!$FT$44,
ISNUMBER(SEARCH( data!$FU$45, BO31 )), data!$FT$45,
ISNUMBER(SEARCH( data!$FU$46, BO31 )), data!$FT$46,
ISNUMBER(SEARCH( data!$FU$47, BO31 )), data!$FT$47,
ISNUMBER(SEARCH( data!$FU$48, BO31 )), data!$FT$48,
ISNUMBER(SEARCH( data!$FU$49, BO31 )), data!$FT$49,
ISNUMBER(SEARCH( data!$FU$50, BO31 )), data!$FT$50,
ISNUMBER(SEARCH( data!$FU$51, BO31 )), data!$FT$51,
ISNUMBER(SEARCH( data!$FU$52, BO31 )), data!$FT$52,
TRUE,data!$FT$53))</f>
        <v xml:space="preserve"> </v>
      </c>
      <c r="BR29" s="2920"/>
      <c r="BS29" s="2920"/>
      <c r="BT29" s="2917" t="s">
        <v>147</v>
      </c>
      <c r="BU29" s="2922"/>
      <c r="BV29" s="1557"/>
      <c r="BW29" s="1553"/>
      <c r="BX29" s="614"/>
      <c r="BY29" s="614"/>
      <c r="BZ29" s="1501"/>
      <c r="CA29" s="1591"/>
      <c r="CC29" s="1592">
        <f t="shared" si="60"/>
        <v>295</v>
      </c>
      <c r="CD29" s="1537">
        <f t="shared" si="61"/>
        <v>285</v>
      </c>
      <c r="CE29" s="1537">
        <f t="shared" si="62"/>
        <v>275</v>
      </c>
      <c r="CF29" s="1537">
        <f t="shared" si="63"/>
        <v>265</v>
      </c>
      <c r="CG29" s="1537">
        <f t="shared" si="64"/>
        <v>255</v>
      </c>
      <c r="CH29" s="1537">
        <f t="shared" si="65"/>
        <v>245</v>
      </c>
      <c r="CI29" s="1537">
        <f t="shared" si="66"/>
        <v>235</v>
      </c>
      <c r="CJ29" s="1537">
        <f t="shared" si="67"/>
        <v>230</v>
      </c>
      <c r="CK29" s="1537">
        <f t="shared" si="68"/>
        <v>240</v>
      </c>
      <c r="CL29" s="1537">
        <f t="shared" si="69"/>
        <v>250</v>
      </c>
      <c r="CM29" s="1537">
        <f t="shared" si="70"/>
        <v>260</v>
      </c>
      <c r="CN29" s="1537">
        <f t="shared" si="71"/>
        <v>270</v>
      </c>
      <c r="CO29" s="1537">
        <f t="shared" si="72"/>
        <v>280</v>
      </c>
      <c r="CP29" s="1537">
        <f t="shared" si="73"/>
        <v>290</v>
      </c>
      <c r="CQ29" s="1593">
        <f t="shared" si="74"/>
        <v>300</v>
      </c>
    </row>
    <row r="30" spans="1:95" ht="17.100000000000001" customHeight="1" x14ac:dyDescent="0.15">
      <c r="A30" s="614"/>
      <c r="B30" s="1501"/>
      <c r="C30" s="614"/>
      <c r="D30" s="614"/>
      <c r="E30" s="1549"/>
      <c r="F30" s="1557"/>
      <c r="G30" s="2918"/>
      <c r="H30" s="2919"/>
      <c r="I30" s="2921"/>
      <c r="J30" s="2921"/>
      <c r="K30" s="2921"/>
      <c r="L30" s="2919"/>
      <c r="M30" s="2923"/>
      <c r="N30" s="1557"/>
      <c r="O30" s="1557"/>
      <c r="P30" s="2918"/>
      <c r="Q30" s="2919"/>
      <c r="R30" s="2921"/>
      <c r="S30" s="2921"/>
      <c r="T30" s="2921"/>
      <c r="U30" s="2919"/>
      <c r="V30" s="2923"/>
      <c r="W30" s="1557"/>
      <c r="X30" s="1553"/>
      <c r="Y30" s="614"/>
      <c r="Z30" s="1502"/>
      <c r="AA30" s="1583"/>
      <c r="AB30" s="1584"/>
      <c r="AC30" s="1584"/>
      <c r="AD30" s="1584"/>
      <c r="AE30" s="1584"/>
      <c r="AF30" s="1584"/>
      <c r="AG30" s="1589" t="str">
        <f t="shared" si="45"/>
        <v/>
      </c>
      <c r="AH30" s="1589" t="str">
        <f t="shared" si="46"/>
        <v/>
      </c>
      <c r="AI30" s="1589" t="str">
        <f t="shared" si="47"/>
        <v/>
      </c>
      <c r="AJ30" s="1589" t="str">
        <f t="shared" si="48"/>
        <v/>
      </c>
      <c r="AK30" s="1589" t="str">
        <f t="shared" si="49"/>
        <v/>
      </c>
      <c r="AL30" s="1589" t="str">
        <f t="shared" si="50"/>
        <v/>
      </c>
      <c r="AM30" s="1589" t="str">
        <f t="shared" si="51"/>
        <v/>
      </c>
      <c r="AN30" s="1589" t="str">
        <f t="shared" si="52"/>
        <v/>
      </c>
      <c r="AO30" s="1589" t="str">
        <f t="shared" si="53"/>
        <v/>
      </c>
      <c r="AP30" s="1589" t="str">
        <f t="shared" si="54"/>
        <v/>
      </c>
      <c r="AQ30" s="1589" t="str">
        <f t="shared" si="55"/>
        <v/>
      </c>
      <c r="AR30" s="1589" t="str">
        <f t="shared" si="56"/>
        <v/>
      </c>
      <c r="AS30" s="1589" t="str">
        <f t="shared" si="57"/>
        <v/>
      </c>
      <c r="AT30" s="1589" t="str">
        <f t="shared" si="58"/>
        <v/>
      </c>
      <c r="AU30" s="1589" t="str">
        <f t="shared" si="59"/>
        <v/>
      </c>
      <c r="AV30" s="1584"/>
      <c r="AW30" s="1587"/>
      <c r="AX30" s="1584"/>
      <c r="AY30" s="1589"/>
      <c r="AZ30" s="1589"/>
      <c r="BA30" s="1588"/>
      <c r="BB30" s="614"/>
      <c r="BC30" s="614"/>
      <c r="BD30" s="1549"/>
      <c r="BE30" s="1557"/>
      <c r="BF30" s="2918"/>
      <c r="BG30" s="2919"/>
      <c r="BH30" s="2921"/>
      <c r="BI30" s="2921"/>
      <c r="BJ30" s="2921"/>
      <c r="BK30" s="2919"/>
      <c r="BL30" s="2923"/>
      <c r="BM30" s="1557"/>
      <c r="BN30" s="1557"/>
      <c r="BO30" s="2918"/>
      <c r="BP30" s="2919"/>
      <c r="BQ30" s="2921"/>
      <c r="BR30" s="2921"/>
      <c r="BS30" s="2921"/>
      <c r="BT30" s="2919"/>
      <c r="BU30" s="2923"/>
      <c r="BV30" s="1557"/>
      <c r="BW30" s="1553"/>
      <c r="BX30" s="614"/>
      <c r="BY30" s="614"/>
      <c r="BZ30" s="1501"/>
      <c r="CA30" s="1591"/>
      <c r="CC30" s="1592">
        <f t="shared" si="60"/>
        <v>220</v>
      </c>
      <c r="CD30" s="1537">
        <f t="shared" si="61"/>
        <v>210</v>
      </c>
      <c r="CE30" s="1537">
        <f t="shared" si="62"/>
        <v>200</v>
      </c>
      <c r="CF30" s="1537">
        <f t="shared" si="63"/>
        <v>190</v>
      </c>
      <c r="CG30" s="1537">
        <f t="shared" si="64"/>
        <v>180</v>
      </c>
      <c r="CH30" s="1537">
        <f t="shared" si="65"/>
        <v>170</v>
      </c>
      <c r="CI30" s="1537">
        <f t="shared" si="66"/>
        <v>160</v>
      </c>
      <c r="CJ30" s="1537">
        <f t="shared" si="67"/>
        <v>155</v>
      </c>
      <c r="CK30" s="1537">
        <f t="shared" si="68"/>
        <v>165</v>
      </c>
      <c r="CL30" s="1537">
        <f t="shared" si="69"/>
        <v>175</v>
      </c>
      <c r="CM30" s="1537">
        <f t="shared" si="70"/>
        <v>185</v>
      </c>
      <c r="CN30" s="1537">
        <f t="shared" si="71"/>
        <v>195</v>
      </c>
      <c r="CO30" s="1537">
        <f t="shared" si="72"/>
        <v>205</v>
      </c>
      <c r="CP30" s="1537">
        <f t="shared" si="73"/>
        <v>215</v>
      </c>
      <c r="CQ30" s="1593">
        <f t="shared" si="74"/>
        <v>225</v>
      </c>
    </row>
    <row r="31" spans="1:95" ht="17.100000000000001" customHeight="1" x14ac:dyDescent="0.15">
      <c r="A31" s="614"/>
      <c r="B31" s="1501"/>
      <c r="C31" s="614"/>
      <c r="D31" s="614"/>
      <c r="E31" s="1549"/>
      <c r="F31" s="1557"/>
      <c r="G31" s="2910"/>
      <c r="H31" s="2911"/>
      <c r="I31" s="2911"/>
      <c r="J31" s="2911"/>
      <c r="K31" s="2911"/>
      <c r="L31" s="2911"/>
      <c r="M31" s="2912"/>
      <c r="N31" s="1557"/>
      <c r="O31" s="1557"/>
      <c r="P31" s="2910"/>
      <c r="Q31" s="2911"/>
      <c r="R31" s="2911"/>
      <c r="S31" s="2911"/>
      <c r="T31" s="2911"/>
      <c r="U31" s="2911"/>
      <c r="V31" s="2912"/>
      <c r="W31" s="1557"/>
      <c r="X31" s="1553"/>
      <c r="Y31" s="614"/>
      <c r="Z31" s="1502"/>
      <c r="AA31" s="1583"/>
      <c r="AB31" s="1584"/>
      <c r="AC31" s="1584"/>
      <c r="AD31" s="1584"/>
      <c r="AE31" s="1584"/>
      <c r="AF31" s="1584"/>
      <c r="AG31" s="1589" t="str">
        <f t="shared" si="45"/>
        <v/>
      </c>
      <c r="AH31" s="1589" t="str">
        <f t="shared" si="46"/>
        <v/>
      </c>
      <c r="AI31" s="1589" t="str">
        <f t="shared" si="47"/>
        <v/>
      </c>
      <c r="AJ31" s="1589" t="str">
        <f t="shared" si="48"/>
        <v/>
      </c>
      <c r="AK31" s="1589" t="str">
        <f t="shared" si="49"/>
        <v/>
      </c>
      <c r="AL31" s="1589" t="str">
        <f t="shared" si="50"/>
        <v/>
      </c>
      <c r="AM31" s="1589" t="str">
        <f t="shared" si="51"/>
        <v/>
      </c>
      <c r="AN31" s="1589" t="str">
        <f t="shared" si="52"/>
        <v/>
      </c>
      <c r="AO31" s="1589" t="str">
        <f t="shared" si="53"/>
        <v/>
      </c>
      <c r="AP31" s="1589" t="str">
        <f t="shared" si="54"/>
        <v/>
      </c>
      <c r="AQ31" s="1589" t="str">
        <f t="shared" si="55"/>
        <v/>
      </c>
      <c r="AR31" s="1589" t="str">
        <f t="shared" si="56"/>
        <v/>
      </c>
      <c r="AS31" s="1589" t="str">
        <f t="shared" si="57"/>
        <v/>
      </c>
      <c r="AT31" s="1589" t="str">
        <f t="shared" si="58"/>
        <v/>
      </c>
      <c r="AU31" s="1589" t="str">
        <f t="shared" si="59"/>
        <v/>
      </c>
      <c r="AV31" s="1584"/>
      <c r="AW31" s="1587"/>
      <c r="AX31" s="1584"/>
      <c r="AY31" s="1584"/>
      <c r="AZ31" s="1584"/>
      <c r="BA31" s="1588"/>
      <c r="BB31" s="614"/>
      <c r="BC31" s="614"/>
      <c r="BD31" s="1549"/>
      <c r="BE31" s="1557"/>
      <c r="BF31" s="2910"/>
      <c r="BG31" s="2911"/>
      <c r="BH31" s="2911"/>
      <c r="BI31" s="2911"/>
      <c r="BJ31" s="2911"/>
      <c r="BK31" s="2911"/>
      <c r="BL31" s="2912"/>
      <c r="BM31" s="1557"/>
      <c r="BN31" s="1557"/>
      <c r="BO31" s="2910"/>
      <c r="BP31" s="2911"/>
      <c r="BQ31" s="2911"/>
      <c r="BR31" s="2911"/>
      <c r="BS31" s="2911"/>
      <c r="BT31" s="2911"/>
      <c r="BU31" s="2912"/>
      <c r="BV31" s="1557"/>
      <c r="BW31" s="1553"/>
      <c r="BX31" s="614"/>
      <c r="BY31" s="1594"/>
      <c r="BZ31" s="1501"/>
      <c r="CA31" s="1591"/>
      <c r="CC31" s="1592">
        <f t="shared" si="60"/>
        <v>145</v>
      </c>
      <c r="CD31" s="1537">
        <f t="shared" si="61"/>
        <v>135</v>
      </c>
      <c r="CE31" s="1537">
        <f t="shared" si="62"/>
        <v>125</v>
      </c>
      <c r="CF31" s="1537">
        <f t="shared" si="63"/>
        <v>115</v>
      </c>
      <c r="CG31" s="1537">
        <f t="shared" si="64"/>
        <v>105</v>
      </c>
      <c r="CH31" s="1537">
        <f t="shared" si="65"/>
        <v>95</v>
      </c>
      <c r="CI31" s="1537">
        <f t="shared" si="66"/>
        <v>85</v>
      </c>
      <c r="CJ31" s="1537">
        <f t="shared" si="67"/>
        <v>80</v>
      </c>
      <c r="CK31" s="1537">
        <f t="shared" si="68"/>
        <v>90</v>
      </c>
      <c r="CL31" s="1537">
        <f t="shared" si="69"/>
        <v>100</v>
      </c>
      <c r="CM31" s="1537">
        <f t="shared" si="70"/>
        <v>110</v>
      </c>
      <c r="CN31" s="1537">
        <f t="shared" si="71"/>
        <v>120</v>
      </c>
      <c r="CO31" s="1537">
        <f t="shared" si="72"/>
        <v>130</v>
      </c>
      <c r="CP31" s="1537">
        <f t="shared" si="73"/>
        <v>140</v>
      </c>
      <c r="CQ31" s="1593">
        <f t="shared" si="74"/>
        <v>150</v>
      </c>
    </row>
    <row r="32" spans="1:95" ht="17.100000000000001" customHeight="1" thickBot="1" x14ac:dyDescent="0.2">
      <c r="A32" s="614"/>
      <c r="B32" s="1501"/>
      <c r="C32" s="614"/>
      <c r="D32" s="614"/>
      <c r="E32" s="1549"/>
      <c r="F32" s="1557"/>
      <c r="G32" s="2913"/>
      <c r="H32" s="2914"/>
      <c r="I32" s="2914"/>
      <c r="J32" s="2914"/>
      <c r="K32" s="2914"/>
      <c r="L32" s="2914"/>
      <c r="M32" s="2915"/>
      <c r="N32" s="1557"/>
      <c r="O32" s="1557"/>
      <c r="P32" s="2913"/>
      <c r="Q32" s="2914"/>
      <c r="R32" s="2914"/>
      <c r="S32" s="2914"/>
      <c r="T32" s="2914"/>
      <c r="U32" s="2914"/>
      <c r="V32" s="2915"/>
      <c r="W32" s="1557"/>
      <c r="X32" s="1553"/>
      <c r="Y32" s="614"/>
      <c r="Z32" s="1502"/>
      <c r="AA32" s="1583"/>
      <c r="AB32" s="1584"/>
      <c r="AC32" s="1584"/>
      <c r="AD32" s="1584"/>
      <c r="AE32" s="1584"/>
      <c r="AF32" s="1584"/>
      <c r="AG32" s="1589" t="str">
        <f t="shared" ref="AG32:AM32" si="75">IF($AG$35&gt;=CC32,"l","")</f>
        <v/>
      </c>
      <c r="AH32" s="1589" t="str">
        <f t="shared" si="75"/>
        <v/>
      </c>
      <c r="AI32" s="1589" t="str">
        <f t="shared" si="75"/>
        <v/>
      </c>
      <c r="AJ32" s="1589" t="str">
        <f t="shared" si="75"/>
        <v/>
      </c>
      <c r="AK32" s="1589" t="str">
        <f t="shared" si="75"/>
        <v/>
      </c>
      <c r="AL32" s="1589" t="str">
        <f t="shared" si="75"/>
        <v/>
      </c>
      <c r="AM32" s="1589" t="str">
        <f t="shared" si="75"/>
        <v/>
      </c>
      <c r="AN32" s="1589" t="str">
        <f>IF($AG$35&gt;=CJ32,"l","")</f>
        <v/>
      </c>
      <c r="AO32" s="1589" t="str">
        <f t="shared" ref="AO32:AU32" si="76">IF($AG$35&gt;=CK32,"l","")</f>
        <v/>
      </c>
      <c r="AP32" s="1589" t="str">
        <f t="shared" si="76"/>
        <v/>
      </c>
      <c r="AQ32" s="1589" t="str">
        <f t="shared" si="76"/>
        <v/>
      </c>
      <c r="AR32" s="1589" t="str">
        <f t="shared" si="76"/>
        <v/>
      </c>
      <c r="AS32" s="1589" t="str">
        <f t="shared" si="76"/>
        <v/>
      </c>
      <c r="AT32" s="1589" t="str">
        <f t="shared" si="76"/>
        <v/>
      </c>
      <c r="AU32" s="1589" t="str">
        <f t="shared" si="76"/>
        <v/>
      </c>
      <c r="AV32" s="1584"/>
      <c r="AW32" s="1587"/>
      <c r="AX32" s="1584"/>
      <c r="AY32" s="1584"/>
      <c r="AZ32" s="1584"/>
      <c r="BA32" s="1588"/>
      <c r="BB32" s="614"/>
      <c r="BC32" s="614"/>
      <c r="BD32" s="1549"/>
      <c r="BE32" s="1557"/>
      <c r="BF32" s="2913"/>
      <c r="BG32" s="2914"/>
      <c r="BH32" s="2914"/>
      <c r="BI32" s="2914"/>
      <c r="BJ32" s="2914"/>
      <c r="BK32" s="2914"/>
      <c r="BL32" s="2915"/>
      <c r="BM32" s="1557"/>
      <c r="BN32" s="1557"/>
      <c r="BO32" s="2913"/>
      <c r="BP32" s="2914"/>
      <c r="BQ32" s="2914"/>
      <c r="BR32" s="2914"/>
      <c r="BS32" s="2914"/>
      <c r="BT32" s="2914"/>
      <c r="BU32" s="2915"/>
      <c r="BV32" s="1557"/>
      <c r="BW32" s="1553"/>
      <c r="BX32" s="614"/>
      <c r="BY32" s="1595"/>
      <c r="BZ32" s="1501"/>
      <c r="CA32" s="1591"/>
      <c r="CC32" s="1596">
        <f t="shared" si="60"/>
        <v>70</v>
      </c>
      <c r="CD32" s="1559">
        <f t="shared" si="61"/>
        <v>60</v>
      </c>
      <c r="CE32" s="1559">
        <f t="shared" si="62"/>
        <v>50</v>
      </c>
      <c r="CF32" s="1559">
        <f t="shared" si="63"/>
        <v>40</v>
      </c>
      <c r="CG32" s="1559">
        <f t="shared" si="64"/>
        <v>30</v>
      </c>
      <c r="CH32" s="1559">
        <f t="shared" si="65"/>
        <v>20</v>
      </c>
      <c r="CI32" s="1597">
        <f t="shared" si="66"/>
        <v>10</v>
      </c>
      <c r="CJ32" s="1560">
        <v>5</v>
      </c>
      <c r="CK32" s="1596">
        <f t="shared" si="68"/>
        <v>15</v>
      </c>
      <c r="CL32" s="1559">
        <f t="shared" si="69"/>
        <v>25</v>
      </c>
      <c r="CM32" s="1559">
        <f t="shared" si="70"/>
        <v>35</v>
      </c>
      <c r="CN32" s="1559">
        <f t="shared" si="71"/>
        <v>45</v>
      </c>
      <c r="CO32" s="1559">
        <f t="shared" si="72"/>
        <v>55</v>
      </c>
      <c r="CP32" s="1559">
        <f t="shared" si="73"/>
        <v>65</v>
      </c>
      <c r="CQ32" s="1597">
        <f t="shared" si="74"/>
        <v>75</v>
      </c>
    </row>
    <row r="33" spans="1:103" ht="17.100000000000001" customHeight="1" thickTop="1" x14ac:dyDescent="0.15">
      <c r="A33" s="614"/>
      <c r="B33" s="1501"/>
      <c r="C33" s="614"/>
      <c r="D33" s="614"/>
      <c r="E33" s="1549"/>
      <c r="F33" s="1557"/>
      <c r="G33" s="1557"/>
      <c r="H33" s="1557"/>
      <c r="I33" s="1557"/>
      <c r="J33" s="1557"/>
      <c r="K33" s="1557"/>
      <c r="L33" s="1557"/>
      <c r="M33" s="1557"/>
      <c r="N33" s="1557"/>
      <c r="O33" s="1557"/>
      <c r="P33" s="1557"/>
      <c r="Q33" s="1557"/>
      <c r="R33" s="1557"/>
      <c r="S33" s="1557"/>
      <c r="T33" s="1557"/>
      <c r="U33" s="1557"/>
      <c r="V33" s="1557"/>
      <c r="W33" s="1557"/>
      <c r="X33" s="1553"/>
      <c r="Y33" s="614"/>
      <c r="Z33" s="1502"/>
      <c r="AA33" s="1583"/>
      <c r="AB33" s="1584"/>
      <c r="AC33" s="1584"/>
      <c r="AD33" s="1584"/>
      <c r="AE33" s="1584"/>
      <c r="AF33" s="1584"/>
      <c r="AG33" s="1589"/>
      <c r="AH33" s="1589"/>
      <c r="AI33" s="1589"/>
      <c r="AJ33" s="1589"/>
      <c r="AK33" s="1589"/>
      <c r="AL33" s="1589"/>
      <c r="AM33" s="1589"/>
      <c r="AN33" s="1589"/>
      <c r="AO33" s="1589"/>
      <c r="AP33" s="1589"/>
      <c r="AQ33" s="1589"/>
      <c r="AR33" s="1589"/>
      <c r="AS33" s="1589"/>
      <c r="AT33" s="1589"/>
      <c r="AU33" s="1589"/>
      <c r="AV33" s="1584"/>
      <c r="AW33" s="1587"/>
      <c r="AX33" s="1584"/>
      <c r="AY33" s="1584"/>
      <c r="AZ33" s="1584"/>
      <c r="BA33" s="1588"/>
      <c r="BB33" s="614"/>
      <c r="BC33" s="614"/>
      <c r="BD33" s="1549"/>
      <c r="BE33" s="1557"/>
      <c r="BF33" s="1557"/>
      <c r="BG33" s="1557"/>
      <c r="BH33" s="1557"/>
      <c r="BI33" s="1557"/>
      <c r="BJ33" s="1557"/>
      <c r="BK33" s="1557"/>
      <c r="BL33" s="1557"/>
      <c r="BM33" s="1557"/>
      <c r="BN33" s="1557"/>
      <c r="BO33" s="1557"/>
      <c r="BP33" s="1557"/>
      <c r="BQ33" s="1557"/>
      <c r="BR33" s="1557"/>
      <c r="BS33" s="1557"/>
      <c r="BT33" s="1557"/>
      <c r="BU33" s="1557"/>
      <c r="BV33" s="1557"/>
      <c r="BW33" s="1553"/>
      <c r="BX33" s="614"/>
      <c r="BY33" s="614"/>
      <c r="BZ33" s="1501"/>
      <c r="CA33" s="1591"/>
    </row>
    <row r="34" spans="1:103" ht="17.100000000000001" customHeight="1" thickBot="1" x14ac:dyDescent="0.2">
      <c r="A34" s="614"/>
      <c r="B34" s="1501"/>
      <c r="C34" s="614"/>
      <c r="D34" s="614"/>
      <c r="E34" s="1598"/>
      <c r="F34" s="1599"/>
      <c r="G34" s="1599"/>
      <c r="H34" s="1599"/>
      <c r="I34" s="1599"/>
      <c r="J34" s="1599"/>
      <c r="K34" s="1599"/>
      <c r="L34" s="1599"/>
      <c r="M34" s="1599"/>
      <c r="N34" s="1599"/>
      <c r="O34" s="1599"/>
      <c r="P34" s="1599"/>
      <c r="Q34" s="1599"/>
      <c r="R34" s="1599"/>
      <c r="S34" s="1599"/>
      <c r="T34" s="1599"/>
      <c r="U34" s="1599"/>
      <c r="V34" s="1599"/>
      <c r="W34" s="1599"/>
      <c r="X34" s="1600"/>
      <c r="Y34" s="614"/>
      <c r="Z34" s="1502"/>
      <c r="AA34" s="1583"/>
      <c r="AB34" s="1584"/>
      <c r="AC34" s="1584"/>
      <c r="AD34" s="1584"/>
      <c r="AE34" s="1584"/>
      <c r="AF34" s="1584"/>
      <c r="AG34" s="2999" t="s">
        <v>207</v>
      </c>
      <c r="AH34" s="2999"/>
      <c r="AI34" s="2999"/>
      <c r="AJ34" s="2999"/>
      <c r="AK34" s="2999"/>
      <c r="AL34" s="2999"/>
      <c r="AM34" s="2999"/>
      <c r="AN34" s="2999"/>
      <c r="AO34" s="2999"/>
      <c r="AP34" s="2999"/>
      <c r="AQ34" s="2999"/>
      <c r="AR34" s="2999"/>
      <c r="AS34" s="2999"/>
      <c r="AT34" s="2999"/>
      <c r="AU34" s="2999"/>
      <c r="AV34" s="1584"/>
      <c r="AW34" s="1587"/>
      <c r="AX34" s="1584"/>
      <c r="AY34" s="1584"/>
      <c r="AZ34" s="1584"/>
      <c r="BA34" s="1588"/>
      <c r="BB34" s="614"/>
      <c r="BC34" s="614"/>
      <c r="BD34" s="1598"/>
      <c r="BE34" s="1599"/>
      <c r="BF34" s="1599"/>
      <c r="BG34" s="1599"/>
      <c r="BH34" s="1599"/>
      <c r="BI34" s="1599"/>
      <c r="BJ34" s="1599"/>
      <c r="BK34" s="1599"/>
      <c r="BL34" s="1599"/>
      <c r="BM34" s="1599"/>
      <c r="BN34" s="1599"/>
      <c r="BO34" s="1599"/>
      <c r="BP34" s="1599"/>
      <c r="BQ34" s="1599"/>
      <c r="BR34" s="1599"/>
      <c r="BS34" s="1599"/>
      <c r="BT34" s="1599"/>
      <c r="BU34" s="1599"/>
      <c r="BV34" s="1599"/>
      <c r="BW34" s="1600"/>
      <c r="BX34" s="614"/>
      <c r="BY34" s="614"/>
      <c r="BZ34" s="1501"/>
      <c r="CA34" s="1502"/>
    </row>
    <row r="35" spans="1:103" ht="17.100000000000001" customHeight="1" thickTop="1" x14ac:dyDescent="0.15">
      <c r="A35" s="614"/>
      <c r="B35" s="1501"/>
      <c r="C35" s="614"/>
      <c r="D35" s="614"/>
      <c r="E35" s="614"/>
      <c r="F35" s="614"/>
      <c r="G35" s="614"/>
      <c r="H35" s="614"/>
      <c r="I35" s="614"/>
      <c r="J35" s="614"/>
      <c r="K35" s="614"/>
      <c r="L35" s="614"/>
      <c r="M35" s="614"/>
      <c r="N35" s="614"/>
      <c r="O35" s="614"/>
      <c r="P35" s="614"/>
      <c r="Q35" s="614"/>
      <c r="R35" s="614"/>
      <c r="S35" s="614"/>
      <c r="T35" s="614"/>
      <c r="U35" s="614"/>
      <c r="V35" s="614"/>
      <c r="W35" s="614"/>
      <c r="X35" s="614"/>
      <c r="Y35" s="1502"/>
      <c r="Z35" s="1502"/>
      <c r="AA35" s="1583"/>
      <c r="AB35" s="1601"/>
      <c r="AC35" s="1584"/>
      <c r="AD35" s="1584"/>
      <c r="AE35" s="1584"/>
      <c r="AF35" s="1584"/>
      <c r="AG35" s="3001">
        <f>data!$CC$19+AM24</f>
        <v>0</v>
      </c>
      <c r="AH35" s="3001"/>
      <c r="AI35" s="3001"/>
      <c r="AJ35" s="3001"/>
      <c r="AK35" s="3001"/>
      <c r="AL35" s="3001"/>
      <c r="AM35" s="3001"/>
      <c r="AN35" s="3001"/>
      <c r="AO35" s="3001"/>
      <c r="AP35" s="3001"/>
      <c r="AQ35" s="3001"/>
      <c r="AR35" s="3001"/>
      <c r="AS35" s="3001"/>
      <c r="AT35" s="3001"/>
      <c r="AU35" s="3001"/>
      <c r="AV35" s="1584"/>
      <c r="AW35" s="1587"/>
      <c r="AX35" s="1584"/>
      <c r="AY35" s="1584"/>
      <c r="AZ35" s="1584"/>
      <c r="BA35" s="1588"/>
      <c r="BB35" s="614"/>
      <c r="BC35" s="614"/>
      <c r="BD35" s="614"/>
      <c r="BE35" s="614"/>
      <c r="BF35" s="614"/>
      <c r="BG35" s="614"/>
      <c r="BH35" s="614"/>
      <c r="BI35" s="614"/>
      <c r="BJ35" s="614"/>
      <c r="BK35" s="614"/>
      <c r="BL35" s="614"/>
      <c r="BM35" s="614"/>
      <c r="BN35" s="614"/>
      <c r="BO35" s="614"/>
      <c r="BP35" s="614"/>
      <c r="BQ35" s="614"/>
      <c r="BR35" s="614"/>
      <c r="BS35" s="614"/>
      <c r="BT35" s="614"/>
      <c r="BU35" s="614"/>
      <c r="BV35" s="614"/>
      <c r="BW35" s="614"/>
      <c r="BX35" s="614"/>
      <c r="BY35" s="614"/>
      <c r="BZ35" s="1501"/>
      <c r="CA35" s="1502"/>
    </row>
    <row r="36" spans="1:103" ht="17.100000000000001" customHeight="1" thickBot="1" x14ac:dyDescent="0.2">
      <c r="A36" s="614"/>
      <c r="B36" s="1501"/>
      <c r="C36" s="614"/>
      <c r="D36" s="614"/>
      <c r="E36" s="614"/>
      <c r="F36" s="614"/>
      <c r="G36" s="614"/>
      <c r="H36" s="614"/>
      <c r="I36" s="614"/>
      <c r="J36" s="614"/>
      <c r="K36" s="614"/>
      <c r="L36" s="614"/>
      <c r="M36" s="614"/>
      <c r="N36" s="614"/>
      <c r="O36" s="614"/>
      <c r="P36" s="614"/>
      <c r="Q36" s="614"/>
      <c r="R36" s="614"/>
      <c r="S36" s="614"/>
      <c r="T36" s="614"/>
      <c r="U36" s="614"/>
      <c r="V36" s="614"/>
      <c r="W36" s="614"/>
      <c r="X36" s="614"/>
      <c r="Y36" s="614"/>
      <c r="Z36" s="1502"/>
      <c r="AA36" s="1602"/>
      <c r="AB36" s="1603"/>
      <c r="AC36" s="1603"/>
      <c r="AD36" s="1603"/>
      <c r="AE36" s="1603"/>
      <c r="AF36" s="1603"/>
      <c r="AG36" s="1603"/>
      <c r="AH36" s="1603"/>
      <c r="AI36" s="1603"/>
      <c r="AJ36" s="1603"/>
      <c r="AK36" s="1603"/>
      <c r="AL36" s="1603"/>
      <c r="AM36" s="1603"/>
      <c r="AN36" s="1603"/>
      <c r="AO36" s="1603"/>
      <c r="AP36" s="1603"/>
      <c r="AQ36" s="1603"/>
      <c r="AR36" s="1603"/>
      <c r="AS36" s="1603"/>
      <c r="AT36" s="1603"/>
      <c r="AU36" s="1603"/>
      <c r="AV36" s="1603"/>
      <c r="AW36" s="1603"/>
      <c r="AX36" s="1603"/>
      <c r="AY36" s="1603"/>
      <c r="AZ36" s="1603"/>
      <c r="BA36" s="1604"/>
      <c r="BB36" s="614"/>
      <c r="BC36" s="614"/>
      <c r="BD36" s="817"/>
      <c r="BE36" s="614"/>
      <c r="BF36" s="614"/>
      <c r="BG36" s="614"/>
      <c r="BH36" s="614"/>
      <c r="BI36" s="614"/>
      <c r="BJ36" s="614"/>
      <c r="BK36" s="614"/>
      <c r="BL36" s="614"/>
      <c r="BM36" s="614"/>
      <c r="BN36" s="614"/>
      <c r="BO36" s="614"/>
      <c r="BP36" s="614"/>
      <c r="BQ36" s="614"/>
      <c r="BR36" s="614"/>
      <c r="BS36" s="614"/>
      <c r="BT36" s="614"/>
      <c r="BU36" s="614"/>
      <c r="BV36" s="614"/>
      <c r="BW36" s="614"/>
      <c r="BX36" s="614"/>
      <c r="BY36" s="614"/>
      <c r="BZ36" s="1501"/>
      <c r="CA36" s="1502"/>
    </row>
    <row r="37" spans="1:103" ht="17.100000000000001" customHeight="1" thickTop="1" x14ac:dyDescent="0.15">
      <c r="A37" s="614"/>
      <c r="B37" s="1501"/>
      <c r="C37" s="1501"/>
      <c r="D37" s="1501"/>
      <c r="E37" s="1501"/>
      <c r="F37" s="1501"/>
      <c r="G37" s="1501"/>
      <c r="H37" s="1501"/>
      <c r="I37" s="1501"/>
      <c r="J37" s="1501"/>
      <c r="K37" s="1501"/>
      <c r="L37" s="1501"/>
      <c r="M37" s="614"/>
      <c r="N37" s="614"/>
      <c r="O37" s="614"/>
      <c r="P37" s="614"/>
      <c r="Q37" s="614"/>
      <c r="R37" s="614"/>
      <c r="S37" s="614"/>
      <c r="T37" s="614"/>
      <c r="U37" s="614"/>
      <c r="V37" s="614"/>
      <c r="W37" s="614"/>
      <c r="X37" s="614"/>
      <c r="Y37" s="614"/>
      <c r="Z37" s="614"/>
      <c r="AA37" s="614"/>
      <c r="AB37" s="614"/>
      <c r="AC37" s="614"/>
      <c r="AD37" s="614"/>
      <c r="AE37" s="614"/>
      <c r="AF37" s="614"/>
      <c r="AG37" s="614"/>
      <c r="AH37" s="614"/>
      <c r="AI37" s="614"/>
      <c r="AJ37" s="614"/>
      <c r="AK37" s="614"/>
      <c r="AL37" s="614"/>
      <c r="AM37" s="614"/>
      <c r="AN37" s="614"/>
      <c r="AO37" s="614"/>
      <c r="AP37" s="614"/>
      <c r="AQ37" s="614"/>
      <c r="AR37" s="614"/>
      <c r="AS37" s="614"/>
      <c r="AT37" s="614"/>
      <c r="AU37" s="614"/>
      <c r="AV37" s="614"/>
      <c r="AW37" s="614"/>
      <c r="AX37" s="614"/>
      <c r="AY37" s="614"/>
      <c r="AZ37" s="614"/>
      <c r="BA37" s="614"/>
      <c r="BB37" s="614"/>
      <c r="BC37" s="614"/>
      <c r="BD37" s="614"/>
      <c r="BE37" s="614"/>
      <c r="BF37" s="614"/>
      <c r="BG37" s="614"/>
      <c r="BH37" s="614"/>
      <c r="BI37" s="614"/>
      <c r="BJ37" s="614"/>
      <c r="BK37" s="614"/>
      <c r="BL37" s="614"/>
      <c r="BM37" s="614"/>
      <c r="BN37" s="614"/>
      <c r="BO37" s="614"/>
      <c r="BP37" s="1501"/>
      <c r="BQ37" s="1501"/>
      <c r="BR37" s="1501"/>
      <c r="BS37" s="1501"/>
      <c r="BT37" s="1501"/>
      <c r="BU37" s="1501"/>
      <c r="BV37" s="1501"/>
      <c r="BW37" s="1501"/>
      <c r="BX37" s="1501"/>
      <c r="BY37" s="1501"/>
      <c r="BZ37" s="1501"/>
      <c r="CA37" s="1591"/>
    </row>
    <row r="38" spans="1:103" ht="17.100000000000001" customHeight="1" x14ac:dyDescent="0.15">
      <c r="A38" s="614"/>
      <c r="B38" s="614"/>
      <c r="C38" s="614"/>
      <c r="D38" s="614"/>
      <c r="E38" s="614"/>
      <c r="F38" s="614"/>
      <c r="G38" s="614"/>
      <c r="H38" s="614"/>
      <c r="I38" s="614"/>
      <c r="J38" s="614"/>
      <c r="K38" s="614"/>
      <c r="L38" s="614"/>
      <c r="M38" s="614"/>
      <c r="N38" s="2516" t="s">
        <v>1</v>
      </c>
      <c r="O38" s="2516"/>
      <c r="P38" s="819"/>
      <c r="Q38" s="614"/>
      <c r="R38" s="614"/>
      <c r="S38" s="820"/>
      <c r="T38" s="614"/>
      <c r="U38" s="614"/>
      <c r="V38" s="614"/>
      <c r="W38" s="614"/>
      <c r="X38" s="614"/>
      <c r="Y38" s="614"/>
      <c r="Z38" s="614"/>
      <c r="AA38" s="614"/>
      <c r="AB38" s="614"/>
      <c r="AC38" s="614"/>
      <c r="AD38" s="614"/>
      <c r="AE38" s="614"/>
      <c r="AF38" s="614"/>
      <c r="AG38" s="614"/>
      <c r="AH38" s="614"/>
      <c r="AI38" s="614"/>
      <c r="AJ38" s="614"/>
      <c r="AK38" s="614"/>
      <c r="AL38" s="614"/>
      <c r="AM38" s="614"/>
      <c r="AN38" s="731" t="s">
        <v>1</v>
      </c>
      <c r="AO38" s="614"/>
      <c r="AP38" s="614"/>
      <c r="AQ38" s="614"/>
      <c r="AR38" s="614"/>
      <c r="AS38" s="614"/>
      <c r="AT38" s="614"/>
      <c r="AU38" s="614"/>
      <c r="AV38" s="614"/>
      <c r="AW38" s="614"/>
      <c r="AX38" s="614"/>
      <c r="AY38" s="614"/>
      <c r="AZ38" s="614"/>
      <c r="BA38" s="614"/>
      <c r="BB38" s="614"/>
      <c r="BC38" s="614"/>
      <c r="BD38" s="614"/>
      <c r="BE38" s="614"/>
      <c r="BF38" s="614"/>
      <c r="BG38" s="614"/>
      <c r="BH38" s="614"/>
      <c r="BI38" s="614"/>
      <c r="BJ38" s="614"/>
      <c r="BK38" s="614"/>
      <c r="BL38" s="819"/>
      <c r="BM38" s="2516" t="s">
        <v>1</v>
      </c>
      <c r="BN38" s="2516"/>
      <c r="BO38" s="614"/>
      <c r="BP38" s="614"/>
      <c r="BQ38" s="614"/>
      <c r="BR38" s="614"/>
      <c r="BS38" s="614"/>
      <c r="BT38" s="614"/>
      <c r="BU38" s="614"/>
      <c r="BV38" s="614"/>
      <c r="BW38" s="614"/>
      <c r="BX38" s="614"/>
      <c r="BY38" s="614"/>
      <c r="BZ38" s="614"/>
      <c r="CA38" s="614"/>
    </row>
    <row r="39" spans="1:103" ht="17.100000000000001" customHeight="1" x14ac:dyDescent="0.15">
      <c r="N39" s="2497" t="s">
        <v>1</v>
      </c>
      <c r="O39" s="2497"/>
      <c r="P39" s="752"/>
      <c r="AN39" s="735" t="s">
        <v>1</v>
      </c>
      <c r="BL39" s="752"/>
      <c r="BM39" s="2497" t="s">
        <v>1</v>
      </c>
      <c r="BN39" s="2497"/>
    </row>
    <row r="40" spans="1:103" ht="17.100000000000001" customHeight="1" thickBot="1" x14ac:dyDescent="0.2">
      <c r="M40" s="752"/>
      <c r="N40" s="2497" t="s">
        <v>1</v>
      </c>
      <c r="O40" s="2497"/>
      <c r="P40" s="752"/>
      <c r="AN40" s="735" t="s">
        <v>1</v>
      </c>
      <c r="BL40" s="752"/>
      <c r="BM40" s="2497" t="s">
        <v>1</v>
      </c>
      <c r="BN40" s="2497"/>
    </row>
    <row r="41" spans="1:103" ht="17.100000000000001" customHeight="1" thickTop="1" x14ac:dyDescent="0.15">
      <c r="E41" s="736"/>
      <c r="F41" s="737"/>
      <c r="G41" s="737"/>
      <c r="H41" s="737"/>
      <c r="I41" s="737"/>
      <c r="J41" s="737"/>
      <c r="K41" s="737"/>
      <c r="L41" s="737"/>
      <c r="M41" s="737"/>
      <c r="N41" s="737"/>
      <c r="O41" s="737"/>
      <c r="P41" s="737"/>
      <c r="Q41" s="737"/>
      <c r="R41" s="737"/>
      <c r="S41" s="737"/>
      <c r="T41" s="737"/>
      <c r="U41" s="737"/>
      <c r="V41" s="737"/>
      <c r="W41" s="737"/>
      <c r="X41" s="739"/>
      <c r="AA41" s="1605"/>
      <c r="AB41" s="1606"/>
      <c r="AC41" s="1606"/>
      <c r="AD41" s="1606"/>
      <c r="AE41" s="1606"/>
      <c r="AF41" s="1606"/>
      <c r="AG41" s="1607"/>
      <c r="AH41" s="1607"/>
      <c r="AI41" s="1607"/>
      <c r="AJ41" s="1607"/>
      <c r="AK41" s="1607"/>
      <c r="AL41" s="1607"/>
      <c r="AM41" s="1607"/>
      <c r="AN41" s="1608"/>
      <c r="AO41" s="1607"/>
      <c r="AP41" s="1607"/>
      <c r="AQ41" s="1607"/>
      <c r="AR41" s="1607"/>
      <c r="AS41" s="1607"/>
      <c r="AT41" s="1607"/>
      <c r="AU41" s="1607"/>
      <c r="AV41" s="1606"/>
      <c r="AW41" s="1608"/>
      <c r="AX41" s="1606"/>
      <c r="AY41" s="1606"/>
      <c r="AZ41" s="1606"/>
      <c r="BA41" s="1609"/>
      <c r="BD41" s="736"/>
      <c r="BE41" s="737"/>
      <c r="BF41" s="737"/>
      <c r="BG41" s="737"/>
      <c r="BH41" s="737"/>
      <c r="BI41" s="737"/>
      <c r="BJ41" s="737"/>
      <c r="BK41" s="737"/>
      <c r="BL41" s="737"/>
      <c r="BM41" s="737"/>
      <c r="BN41" s="737"/>
      <c r="BO41" s="737"/>
      <c r="BP41" s="737"/>
      <c r="BQ41" s="737"/>
      <c r="BR41" s="737"/>
      <c r="BS41" s="737"/>
      <c r="BT41" s="737"/>
      <c r="BU41" s="737"/>
      <c r="BV41" s="737"/>
      <c r="BW41" s="739"/>
    </row>
    <row r="42" spans="1:103" ht="17.100000000000001" customHeight="1" x14ac:dyDescent="0.15">
      <c r="E42" s="744"/>
      <c r="G42" s="2991" t="s">
        <v>208</v>
      </c>
      <c r="H42" s="2992"/>
      <c r="I42" s="2992"/>
      <c r="J42" s="2992"/>
      <c r="K42" s="2992"/>
      <c r="L42" s="2992"/>
      <c r="M42" s="2993"/>
      <c r="P42" s="2991" t="s">
        <v>1235</v>
      </c>
      <c r="Q42" s="2992"/>
      <c r="R42" s="2992"/>
      <c r="S42" s="2992"/>
      <c r="T42" s="2992"/>
      <c r="U42" s="2992"/>
      <c r="V42" s="2993"/>
      <c r="X42" s="1610"/>
      <c r="AA42" s="1611"/>
      <c r="AB42" s="1612"/>
      <c r="AC42" s="1612"/>
      <c r="AD42" s="1612"/>
      <c r="AE42" s="1612"/>
      <c r="AF42" s="1612"/>
      <c r="AG42" s="1612"/>
      <c r="AH42" s="1612"/>
      <c r="AI42" s="1612"/>
      <c r="AJ42" s="1612"/>
      <c r="AK42" s="1612"/>
      <c r="AL42" s="1612"/>
      <c r="AM42" s="1612"/>
      <c r="AN42" s="1613"/>
      <c r="AO42" s="1612"/>
      <c r="AP42" s="1612"/>
      <c r="AQ42" s="1612"/>
      <c r="AR42" s="1612"/>
      <c r="AS42" s="1612"/>
      <c r="AT42" s="1612"/>
      <c r="AU42" s="1612"/>
      <c r="AV42" s="1612"/>
      <c r="AW42" s="1613"/>
      <c r="AX42" s="1612"/>
      <c r="AY42" s="1612"/>
      <c r="AZ42" s="1612"/>
      <c r="BA42" s="1614"/>
      <c r="BD42" s="744"/>
      <c r="BF42" s="2991" t="s">
        <v>1292</v>
      </c>
      <c r="BG42" s="2992"/>
      <c r="BH42" s="2992"/>
      <c r="BI42" s="2992"/>
      <c r="BJ42" s="2992"/>
      <c r="BK42" s="2992"/>
      <c r="BL42" s="2993"/>
      <c r="BO42" s="2991" t="s">
        <v>1293</v>
      </c>
      <c r="BP42" s="2992"/>
      <c r="BQ42" s="2992"/>
      <c r="BR42" s="2992"/>
      <c r="BS42" s="2992"/>
      <c r="BT42" s="2992"/>
      <c r="BU42" s="2993"/>
      <c r="BW42" s="1610"/>
    </row>
    <row r="43" spans="1:103" ht="17.100000000000001" customHeight="1" x14ac:dyDescent="0.15">
      <c r="E43" s="744"/>
      <c r="G43" s="2994"/>
      <c r="H43" s="2995"/>
      <c r="I43" s="2995"/>
      <c r="J43" s="2995"/>
      <c r="K43" s="2995"/>
      <c r="L43" s="2995"/>
      <c r="M43" s="2996"/>
      <c r="P43" s="2994"/>
      <c r="Q43" s="2995"/>
      <c r="R43" s="2995"/>
      <c r="S43" s="2995"/>
      <c r="T43" s="2995"/>
      <c r="U43" s="2995"/>
      <c r="V43" s="2996"/>
      <c r="X43" s="1610"/>
      <c r="AA43" s="1611"/>
      <c r="AB43" s="1612"/>
      <c r="AC43" s="1612"/>
      <c r="AD43" s="1612"/>
      <c r="AE43" s="1612"/>
      <c r="AF43" s="1612"/>
      <c r="AG43" s="614"/>
      <c r="AH43" s="614"/>
      <c r="AI43" s="1615"/>
      <c r="AJ43" s="1615"/>
      <c r="AK43" s="1615"/>
      <c r="AL43" s="1615"/>
      <c r="AM43" s="1615"/>
      <c r="AN43" s="1616" t="str">
        <f t="shared" ref="AN43:AN54" si="77">IF($AG$57&gt;=CN43,"l","")</f>
        <v/>
      </c>
      <c r="AO43" s="1615"/>
      <c r="AP43" s="1615"/>
      <c r="AQ43" s="1615"/>
      <c r="AR43" s="1615"/>
      <c r="AS43" s="1615"/>
      <c r="AT43" s="1615"/>
      <c r="AU43" s="1615"/>
      <c r="AV43" s="1612"/>
      <c r="AW43" s="1613"/>
      <c r="AX43" s="1612"/>
      <c r="AY43" s="1612"/>
      <c r="AZ43" s="1612"/>
      <c r="BA43" s="1614"/>
      <c r="BD43" s="744"/>
      <c r="BF43" s="2994"/>
      <c r="BG43" s="2995"/>
      <c r="BH43" s="2995"/>
      <c r="BI43" s="2995"/>
      <c r="BJ43" s="2995"/>
      <c r="BK43" s="2995"/>
      <c r="BL43" s="2996"/>
      <c r="BO43" s="2994"/>
      <c r="BP43" s="2995"/>
      <c r="BQ43" s="2995"/>
      <c r="BR43" s="2995"/>
      <c r="BS43" s="2995"/>
      <c r="BT43" s="2995"/>
      <c r="BU43" s="2996"/>
      <c r="BW43" s="1610"/>
      <c r="CC43" s="803"/>
      <c r="CD43" s="803"/>
      <c r="CE43" s="803"/>
      <c r="CF43" s="803"/>
      <c r="CG43" s="803"/>
      <c r="CH43" s="803"/>
      <c r="CI43" s="803"/>
      <c r="CJ43" s="803"/>
      <c r="CK43" s="803"/>
      <c r="CL43" s="803"/>
      <c r="CM43" s="803"/>
      <c r="CN43" s="1538">
        <f>CO44+CN54</f>
        <v>1800</v>
      </c>
      <c r="CO43" s="803"/>
      <c r="CP43" s="803"/>
      <c r="CQ43" s="803"/>
      <c r="CR43" s="803"/>
      <c r="CS43" s="803"/>
      <c r="CT43" s="803"/>
      <c r="CU43" s="803"/>
      <c r="CV43" s="803"/>
      <c r="CW43" s="803"/>
      <c r="CX43" s="803"/>
      <c r="CY43" s="803"/>
    </row>
    <row r="44" spans="1:103" ht="17.100000000000001" customHeight="1" x14ac:dyDescent="0.2">
      <c r="E44" s="744"/>
      <c r="S44" s="1617"/>
      <c r="T44" s="1617"/>
      <c r="U44" s="1617"/>
      <c r="V44" s="1617"/>
      <c r="X44" s="1610"/>
      <c r="AA44" s="1611"/>
      <c r="AB44" s="1612"/>
      <c r="AC44" s="1612"/>
      <c r="AD44" s="1612"/>
      <c r="AE44" s="1612"/>
      <c r="AF44" s="1612"/>
      <c r="AG44" s="1618"/>
      <c r="AH44" s="1618"/>
      <c r="AI44" s="1618"/>
      <c r="AJ44" s="1618"/>
      <c r="AK44" s="1618"/>
      <c r="AL44" s="1618"/>
      <c r="AM44" s="1619" t="str">
        <f t="shared" ref="AM44" si="78">IF($AG$57&gt;=CM44,"l","")</f>
        <v/>
      </c>
      <c r="AN44" s="1616" t="str">
        <f t="shared" si="77"/>
        <v/>
      </c>
      <c r="AO44" s="1620" t="str">
        <f t="shared" ref="AO44" si="79">IF($AG$57&gt;=CO44,"l","")</f>
        <v/>
      </c>
      <c r="AP44" s="1618"/>
      <c r="AQ44" s="1618"/>
      <c r="AR44" s="1618"/>
      <c r="AS44" s="1618"/>
      <c r="AT44" s="1618"/>
      <c r="AU44" s="1618"/>
      <c r="AV44" s="1612"/>
      <c r="AW44" s="1613"/>
      <c r="AX44" s="1612"/>
      <c r="AY44" s="1612"/>
      <c r="AZ44" s="1612"/>
      <c r="BA44" s="1614"/>
      <c r="BD44" s="744"/>
      <c r="BR44" s="1617"/>
      <c r="BS44" s="1617"/>
      <c r="BT44" s="1617"/>
      <c r="BU44" s="1617"/>
      <c r="BW44" s="1610"/>
      <c r="CC44" s="803"/>
      <c r="CD44" s="803"/>
      <c r="CE44" s="803"/>
      <c r="CF44" s="803"/>
      <c r="CG44" s="803"/>
      <c r="CH44" s="803"/>
      <c r="CI44" s="803"/>
      <c r="CJ44" s="803"/>
      <c r="CK44" s="803"/>
      <c r="CL44" s="803"/>
      <c r="CM44" s="1539">
        <f>CP45+CN54</f>
        <v>1775</v>
      </c>
      <c r="CN44" s="1537">
        <f>CO45+CN54</f>
        <v>1512.5</v>
      </c>
      <c r="CO44" s="1540">
        <f>CM44+CN54</f>
        <v>1787.5</v>
      </c>
      <c r="CP44" s="803"/>
      <c r="CQ44" s="803"/>
      <c r="CR44" s="803"/>
      <c r="CS44" s="803"/>
      <c r="CT44" s="803"/>
      <c r="CU44" s="803"/>
      <c r="CV44" s="803"/>
      <c r="CW44" s="803"/>
      <c r="CX44" s="803"/>
      <c r="CY44" s="803"/>
    </row>
    <row r="45" spans="1:103" ht="17.100000000000001" customHeight="1" x14ac:dyDescent="0.15">
      <c r="E45" s="744"/>
      <c r="G45" s="2991" t="s">
        <v>1291</v>
      </c>
      <c r="H45" s="2992"/>
      <c r="I45" s="2992"/>
      <c r="J45" s="2992"/>
      <c r="K45" s="2992"/>
      <c r="L45" s="2992"/>
      <c r="M45" s="2993"/>
      <c r="P45" s="2991" t="s">
        <v>1290</v>
      </c>
      <c r="Q45" s="2992"/>
      <c r="R45" s="2992"/>
      <c r="S45" s="2992"/>
      <c r="T45" s="2992"/>
      <c r="U45" s="2992"/>
      <c r="V45" s="2993"/>
      <c r="X45" s="1610"/>
      <c r="AA45" s="1611"/>
      <c r="AB45" s="1612"/>
      <c r="AC45" s="1612"/>
      <c r="AD45" s="1612"/>
      <c r="AE45" s="1612"/>
      <c r="AF45" s="1612"/>
      <c r="AG45" s="1618"/>
      <c r="AH45" s="1618"/>
      <c r="AI45" s="1618"/>
      <c r="AJ45" s="1618"/>
      <c r="AK45" s="1618"/>
      <c r="AL45" s="1621" t="str">
        <f t="shared" ref="AL45" si="80">IF($AG$57&gt;=CL45,"l","")</f>
        <v/>
      </c>
      <c r="AM45" s="1619" t="str">
        <f t="shared" ref="AM45" si="81">IF($AG$57&gt;=CM45,"l","")</f>
        <v/>
      </c>
      <c r="AN45" s="1616" t="str">
        <f t="shared" si="77"/>
        <v/>
      </c>
      <c r="AO45" s="1620" t="str">
        <f t="shared" ref="AO45" si="82">IF($AG$57&gt;=CO45,"l","")</f>
        <v/>
      </c>
      <c r="AP45" s="1622" t="str">
        <f t="shared" ref="AP45" si="83">IF($AG$57&gt;=CP45,"l","")</f>
        <v/>
      </c>
      <c r="AQ45" s="1618"/>
      <c r="AR45" s="1618"/>
      <c r="AS45" s="1618"/>
      <c r="AT45" s="1618"/>
      <c r="AU45" s="1618"/>
      <c r="AV45" s="1612"/>
      <c r="AW45" s="1613"/>
      <c r="AX45" s="1612"/>
      <c r="AY45" s="1612"/>
      <c r="AZ45" s="1612"/>
      <c r="BA45" s="1614"/>
      <c r="BD45" s="744"/>
      <c r="BF45" s="2991" t="s">
        <v>1295</v>
      </c>
      <c r="BG45" s="2992"/>
      <c r="BH45" s="2992"/>
      <c r="BI45" s="2992"/>
      <c r="BJ45" s="2992"/>
      <c r="BK45" s="2992"/>
      <c r="BL45" s="2993"/>
      <c r="BO45" s="2991" t="s">
        <v>1294</v>
      </c>
      <c r="BP45" s="2992"/>
      <c r="BQ45" s="2992"/>
      <c r="BR45" s="2992"/>
      <c r="BS45" s="2992"/>
      <c r="BT45" s="2992"/>
      <c r="BU45" s="2993"/>
      <c r="BW45" s="1610"/>
      <c r="CC45" s="803"/>
      <c r="CD45" s="803"/>
      <c r="CE45" s="803"/>
      <c r="CF45" s="803"/>
      <c r="CG45" s="803"/>
      <c r="CH45" s="803"/>
      <c r="CI45" s="803"/>
      <c r="CJ45" s="803"/>
      <c r="CK45" s="803"/>
      <c r="CL45" s="1539">
        <f>CQ46+CN54</f>
        <v>1750</v>
      </c>
      <c r="CM45" s="1537">
        <f>CP46+CN54</f>
        <v>1487.5</v>
      </c>
      <c r="CN45" s="1537">
        <f>CO46+CN54</f>
        <v>1250</v>
      </c>
      <c r="CO45" s="1537">
        <f>CM45+CN54</f>
        <v>1500</v>
      </c>
      <c r="CP45" s="1540">
        <f>CL45+CN54</f>
        <v>1762.5</v>
      </c>
      <c r="CQ45" s="803"/>
      <c r="CR45" s="803"/>
      <c r="CS45" s="803"/>
      <c r="CT45" s="803"/>
      <c r="CU45" s="803"/>
      <c r="CV45" s="803"/>
      <c r="CW45" s="803"/>
      <c r="CX45" s="803"/>
      <c r="CY45" s="803"/>
    </row>
    <row r="46" spans="1:103" ht="17.100000000000001" customHeight="1" x14ac:dyDescent="0.15">
      <c r="E46" s="744"/>
      <c r="G46" s="2994"/>
      <c r="H46" s="2995"/>
      <c r="I46" s="2995"/>
      <c r="J46" s="2995"/>
      <c r="K46" s="2995"/>
      <c r="L46" s="2995"/>
      <c r="M46" s="2996"/>
      <c r="P46" s="2994"/>
      <c r="Q46" s="2995"/>
      <c r="R46" s="2995"/>
      <c r="S46" s="2995"/>
      <c r="T46" s="2995"/>
      <c r="U46" s="2995"/>
      <c r="V46" s="2996"/>
      <c r="X46" s="1610"/>
      <c r="AA46" s="1611"/>
      <c r="AB46" s="1612"/>
      <c r="AC46" s="1612"/>
      <c r="AD46" s="1612"/>
      <c r="AE46" s="1612"/>
      <c r="AF46" s="1612"/>
      <c r="AG46" s="1618"/>
      <c r="AH46" s="1618"/>
      <c r="AI46" s="1618"/>
      <c r="AJ46" s="1618"/>
      <c r="AK46" s="1623" t="str">
        <f t="shared" ref="AK46" si="84">IF($AG$57&gt;=CK46,"l","")</f>
        <v/>
      </c>
      <c r="AL46" s="1621" t="str">
        <f t="shared" ref="AL46" si="85">IF($AG$57&gt;=CL46,"l","")</f>
        <v/>
      </c>
      <c r="AM46" s="1619" t="str">
        <f t="shared" ref="AM46" si="86">IF($AG$57&gt;=CM46,"l","")</f>
        <v/>
      </c>
      <c r="AN46" s="1616" t="str">
        <f t="shared" si="77"/>
        <v/>
      </c>
      <c r="AO46" s="1620" t="str">
        <f t="shared" ref="AO46" si="87">IF($AG$57&gt;=CO46,"l","")</f>
        <v/>
      </c>
      <c r="AP46" s="1622" t="str">
        <f t="shared" ref="AP46" si="88">IF($AG$57&gt;=CP46,"l","")</f>
        <v/>
      </c>
      <c r="AQ46" s="1624" t="str">
        <f t="shared" ref="AQ46" si="89">IF($AG$57&gt;=CQ46,"l","")</f>
        <v/>
      </c>
      <c r="AR46" s="1618"/>
      <c r="AS46" s="1618"/>
      <c r="AT46" s="1618"/>
      <c r="AU46" s="1618"/>
      <c r="AV46" s="1612"/>
      <c r="AW46" s="1613"/>
      <c r="AX46" s="1612"/>
      <c r="AY46" s="1612"/>
      <c r="AZ46" s="1612"/>
      <c r="BA46" s="1614"/>
      <c r="BD46" s="744"/>
      <c r="BF46" s="2994"/>
      <c r="BG46" s="2995"/>
      <c r="BH46" s="2995"/>
      <c r="BI46" s="2995"/>
      <c r="BJ46" s="2995"/>
      <c r="BK46" s="2995"/>
      <c r="BL46" s="2996"/>
      <c r="BO46" s="2994"/>
      <c r="BP46" s="2995"/>
      <c r="BQ46" s="2995"/>
      <c r="BR46" s="2995"/>
      <c r="BS46" s="2995"/>
      <c r="BT46" s="2995"/>
      <c r="BU46" s="2996"/>
      <c r="BW46" s="1610"/>
      <c r="CC46" s="803"/>
      <c r="CD46" s="803"/>
      <c r="CE46" s="803"/>
      <c r="CF46" s="803"/>
      <c r="CG46" s="803"/>
      <c r="CH46" s="803"/>
      <c r="CI46" s="803"/>
      <c r="CJ46" s="803"/>
      <c r="CK46" s="1539">
        <f>CR47+CN54</f>
        <v>1725</v>
      </c>
      <c r="CL46" s="1537">
        <f>CQ47+CN54</f>
        <v>1462.5</v>
      </c>
      <c r="CM46" s="1537">
        <f>CP47+CN54</f>
        <v>1225</v>
      </c>
      <c r="CN46" s="1537">
        <f>CO47+CN54</f>
        <v>1012.5</v>
      </c>
      <c r="CO46" s="1537">
        <f>CM46+CN54</f>
        <v>1237.5</v>
      </c>
      <c r="CP46" s="1537">
        <f>CL46+CN54</f>
        <v>1475</v>
      </c>
      <c r="CQ46" s="1540">
        <f>CK46+CN54</f>
        <v>1737.5</v>
      </c>
      <c r="CR46" s="803"/>
      <c r="CS46" s="803"/>
      <c r="CT46" s="803"/>
      <c r="CU46" s="803"/>
      <c r="CV46" s="803"/>
      <c r="CW46" s="803"/>
      <c r="CX46" s="803"/>
      <c r="CY46" s="803"/>
    </row>
    <row r="47" spans="1:103" ht="17.100000000000001" customHeight="1" x14ac:dyDescent="0.2">
      <c r="E47" s="754"/>
      <c r="F47" s="755"/>
      <c r="G47" s="755"/>
      <c r="H47" s="755"/>
      <c r="I47" s="755"/>
      <c r="J47" s="755"/>
      <c r="K47" s="755"/>
      <c r="L47" s="755"/>
      <c r="M47" s="755"/>
      <c r="N47" s="755"/>
      <c r="O47" s="755"/>
      <c r="P47" s="755"/>
      <c r="Q47" s="755"/>
      <c r="R47" s="755"/>
      <c r="S47" s="1625"/>
      <c r="T47" s="1625"/>
      <c r="U47" s="1625"/>
      <c r="V47" s="1625"/>
      <c r="W47" s="755"/>
      <c r="X47" s="756"/>
      <c r="AA47" s="1611"/>
      <c r="AB47" s="1612"/>
      <c r="AC47" s="1612"/>
      <c r="AD47" s="1612"/>
      <c r="AE47" s="1612"/>
      <c r="AF47" s="1612"/>
      <c r="AG47" s="1618"/>
      <c r="AH47" s="1618"/>
      <c r="AI47" s="1618"/>
      <c r="AJ47" s="1626" t="str">
        <f t="shared" ref="AJ47" si="90">IF($AG$57&gt;=CJ47,"l","")</f>
        <v/>
      </c>
      <c r="AK47" s="1623" t="str">
        <f t="shared" ref="AK47" si="91">IF($AG$57&gt;=CK47,"l","")</f>
        <v/>
      </c>
      <c r="AL47" s="1621" t="str">
        <f t="shared" ref="AL47" si="92">IF($AG$57&gt;=CL47,"l","")</f>
        <v/>
      </c>
      <c r="AM47" s="1619" t="str">
        <f t="shared" ref="AM47" si="93">IF($AG$57&gt;=CM47,"l","")</f>
        <v/>
      </c>
      <c r="AN47" s="1616" t="str">
        <f t="shared" si="77"/>
        <v/>
      </c>
      <c r="AO47" s="1620" t="str">
        <f t="shared" ref="AO47" si="94">IF($AG$57&gt;=CO47,"l","")</f>
        <v/>
      </c>
      <c r="AP47" s="1622" t="str">
        <f t="shared" ref="AP47" si="95">IF($AG$57&gt;=CP47,"l","")</f>
        <v/>
      </c>
      <c r="AQ47" s="1624" t="str">
        <f t="shared" ref="AQ47" si="96">IF($AG$57&gt;=CQ47,"l","")</f>
        <v/>
      </c>
      <c r="AR47" s="1627" t="str">
        <f t="shared" ref="AR47" si="97">IF($AG$57&gt;=CR47,"l","")</f>
        <v/>
      </c>
      <c r="AS47" s="1618"/>
      <c r="AT47" s="1618"/>
      <c r="AU47" s="1618"/>
      <c r="AV47" s="1612"/>
      <c r="AW47" s="1613"/>
      <c r="AX47" s="1612"/>
      <c r="AY47" s="1612"/>
      <c r="AZ47" s="1618"/>
      <c r="BA47" s="1614"/>
      <c r="BD47" s="754"/>
      <c r="BE47" s="755"/>
      <c r="BF47" s="755"/>
      <c r="BG47" s="755"/>
      <c r="BH47" s="755"/>
      <c r="BI47" s="755"/>
      <c r="BJ47" s="755"/>
      <c r="BK47" s="755"/>
      <c r="BL47" s="755"/>
      <c r="BM47" s="755"/>
      <c r="BN47" s="755"/>
      <c r="BO47" s="755"/>
      <c r="BP47" s="755"/>
      <c r="BQ47" s="755"/>
      <c r="BR47" s="1625"/>
      <c r="BS47" s="1625"/>
      <c r="BT47" s="1625"/>
      <c r="BU47" s="1625"/>
      <c r="BV47" s="755"/>
      <c r="BW47" s="756"/>
      <c r="CC47" s="803"/>
      <c r="CD47" s="803"/>
      <c r="CE47" s="803"/>
      <c r="CF47" s="803"/>
      <c r="CG47" s="1537"/>
      <c r="CH47" s="1537"/>
      <c r="CI47" s="1537"/>
      <c r="CJ47" s="1539">
        <f>CS48+CN54</f>
        <v>1700</v>
      </c>
      <c r="CK47" s="1537">
        <f>CR48+CN54</f>
        <v>1437.5</v>
      </c>
      <c r="CL47" s="1537">
        <f>CQ48+CN54</f>
        <v>1200</v>
      </c>
      <c r="CM47" s="1537">
        <f>CP48+CN54</f>
        <v>987.5</v>
      </c>
      <c r="CN47" s="1537">
        <f>CO48+CN54</f>
        <v>800</v>
      </c>
      <c r="CO47" s="1537">
        <f>CM47+CN54</f>
        <v>1000</v>
      </c>
      <c r="CP47" s="1537">
        <f>CL47+CN54</f>
        <v>1212.5</v>
      </c>
      <c r="CQ47" s="1537">
        <f>CK47+CN54</f>
        <v>1450</v>
      </c>
      <c r="CR47" s="1540">
        <f>CJ47+CN54</f>
        <v>1712.5</v>
      </c>
      <c r="CS47" s="803"/>
      <c r="CT47" s="803"/>
      <c r="CU47" s="803"/>
      <c r="CV47" s="803"/>
      <c r="CW47" s="803"/>
      <c r="CX47" s="803"/>
      <c r="CY47" s="803"/>
    </row>
    <row r="48" spans="1:103" ht="17.100000000000001" customHeight="1" x14ac:dyDescent="0.2">
      <c r="S48" s="1617"/>
      <c r="T48" s="1617"/>
      <c r="U48" s="1617"/>
      <c r="V48" s="1617"/>
      <c r="AA48" s="1611"/>
      <c r="AB48" s="1612"/>
      <c r="AC48" s="1612"/>
      <c r="AD48" s="1612"/>
      <c r="AE48" s="1612"/>
      <c r="AF48" s="1612"/>
      <c r="AG48" s="1618"/>
      <c r="AH48" s="1618"/>
      <c r="AI48" s="1628" t="str">
        <f t="shared" ref="AI48" si="98">IF($AG$57&gt;=CI48,"l","")</f>
        <v/>
      </c>
      <c r="AJ48" s="1626" t="str">
        <f t="shared" ref="AJ48" si="99">IF($AG$57&gt;=CJ48,"l","")</f>
        <v/>
      </c>
      <c r="AK48" s="1623" t="str">
        <f t="shared" ref="AK48" si="100">IF($AG$57&gt;=CK48,"l","")</f>
        <v/>
      </c>
      <c r="AL48" s="1621" t="str">
        <f t="shared" ref="AL48" si="101">IF($AG$57&gt;=CL48,"l","")</f>
        <v/>
      </c>
      <c r="AM48" s="1619" t="str">
        <f t="shared" ref="AM48" si="102">IF($AG$57&gt;=CM48,"l","")</f>
        <v/>
      </c>
      <c r="AN48" s="1616" t="str">
        <f t="shared" si="77"/>
        <v/>
      </c>
      <c r="AO48" s="1620" t="str">
        <f t="shared" ref="AO48" si="103">IF($AG$57&gt;=CO48,"l","")</f>
        <v/>
      </c>
      <c r="AP48" s="1622" t="str">
        <f t="shared" ref="AP48" si="104">IF($AG$57&gt;=CP48,"l","")</f>
        <v/>
      </c>
      <c r="AQ48" s="1624" t="str">
        <f t="shared" ref="AQ48" si="105">IF($AG$57&gt;=CQ48,"l","")</f>
        <v/>
      </c>
      <c r="AR48" s="1627" t="str">
        <f t="shared" ref="AR48" si="106">IF($AG$57&gt;=CR48,"l","")</f>
        <v/>
      </c>
      <c r="AS48" s="1629" t="str">
        <f t="shared" ref="AS48" si="107">IF($AG$57&gt;=CS48,"l","")</f>
        <v/>
      </c>
      <c r="AT48" s="1618"/>
      <c r="AU48" s="1618"/>
      <c r="AV48" s="1612"/>
      <c r="AW48" s="1613"/>
      <c r="AX48" s="1612"/>
      <c r="AY48" s="1618"/>
      <c r="AZ48" s="1618"/>
      <c r="BA48" s="1614"/>
      <c r="BG48" s="1617"/>
      <c r="BH48" s="1617"/>
      <c r="BI48" s="1617"/>
      <c r="CC48" s="803"/>
      <c r="CD48" s="803"/>
      <c r="CE48" s="803"/>
      <c r="CF48" s="803"/>
      <c r="CG48" s="1537"/>
      <c r="CH48" s="1537"/>
      <c r="CI48" s="1539">
        <f>CT49+CN54</f>
        <v>1675</v>
      </c>
      <c r="CJ48" s="1537">
        <f>CS49+CN54</f>
        <v>1412.5</v>
      </c>
      <c r="CK48" s="1537">
        <f>CR49+CN54</f>
        <v>1175</v>
      </c>
      <c r="CL48" s="1537">
        <f>CQ49+CN54</f>
        <v>962.5</v>
      </c>
      <c r="CM48" s="1537">
        <f>CP49+CN54</f>
        <v>775</v>
      </c>
      <c r="CN48" s="1537">
        <f>CO49+CN54</f>
        <v>612.5</v>
      </c>
      <c r="CO48" s="1537">
        <f>CM48+CN54</f>
        <v>787.5</v>
      </c>
      <c r="CP48" s="1537">
        <f>CL48+CN54</f>
        <v>975</v>
      </c>
      <c r="CQ48" s="1537">
        <f>CK48+CN54</f>
        <v>1187.5</v>
      </c>
      <c r="CR48" s="1537">
        <f>CJ48+CN54</f>
        <v>1425</v>
      </c>
      <c r="CS48" s="1540">
        <f>CI48+CN54</f>
        <v>1687.5</v>
      </c>
      <c r="CT48" s="1537"/>
      <c r="CU48" s="1537"/>
      <c r="CV48" s="803"/>
      <c r="CW48" s="803"/>
      <c r="CX48" s="803"/>
      <c r="CY48" s="803"/>
    </row>
    <row r="49" spans="5:103" ht="17.100000000000001" customHeight="1" x14ac:dyDescent="0.15">
      <c r="AA49" s="1611"/>
      <c r="AB49" s="1612"/>
      <c r="AC49" s="1612"/>
      <c r="AD49" s="1612"/>
      <c r="AE49" s="1612"/>
      <c r="AF49" s="1612"/>
      <c r="AG49" s="1618"/>
      <c r="AH49" s="1630" t="str">
        <f t="shared" ref="AH49" si="108">IF($AG$57&gt;=CH49,"l","")</f>
        <v/>
      </c>
      <c r="AI49" s="1628" t="str">
        <f t="shared" ref="AI49" si="109">IF($AG$57&gt;=CI49,"l","")</f>
        <v/>
      </c>
      <c r="AJ49" s="1626" t="str">
        <f t="shared" ref="AJ49" si="110">IF($AG$57&gt;=CJ49,"l","")</f>
        <v/>
      </c>
      <c r="AK49" s="1623" t="str">
        <f t="shared" ref="AK49" si="111">IF($AG$57&gt;=CK49,"l","")</f>
        <v/>
      </c>
      <c r="AL49" s="1621" t="str">
        <f t="shared" ref="AL49" si="112">IF($AG$57&gt;=CL49,"l","")</f>
        <v/>
      </c>
      <c r="AM49" s="1619" t="str">
        <f t="shared" ref="AM49" si="113">IF($AG$57&gt;=CM49,"l","")</f>
        <v/>
      </c>
      <c r="AN49" s="1616" t="str">
        <f t="shared" si="77"/>
        <v/>
      </c>
      <c r="AO49" s="1620" t="str">
        <f t="shared" ref="AO49" si="114">IF($AG$57&gt;=CO49,"l","")</f>
        <v/>
      </c>
      <c r="AP49" s="1622" t="str">
        <f t="shared" ref="AP49" si="115">IF($AG$57&gt;=CP49,"l","")</f>
        <v/>
      </c>
      <c r="AQ49" s="1624" t="str">
        <f t="shared" ref="AQ49" si="116">IF($AG$57&gt;=CQ49,"l","")</f>
        <v/>
      </c>
      <c r="AR49" s="1627" t="str">
        <f t="shared" ref="AR49" si="117">IF($AG$57&gt;=CR49,"l","")</f>
        <v/>
      </c>
      <c r="AS49" s="1629" t="str">
        <f t="shared" ref="AS49" si="118">IF($AG$57&gt;=CS49,"l","")</f>
        <v/>
      </c>
      <c r="AT49" s="1630" t="str">
        <f t="shared" ref="AT49" si="119">IF($AG$57&gt;=CT49,"l","")</f>
        <v/>
      </c>
      <c r="AU49" s="1618"/>
      <c r="AV49" s="1612"/>
      <c r="AW49" s="1613"/>
      <c r="AX49" s="1612"/>
      <c r="AY49" s="1612"/>
      <c r="AZ49" s="1612"/>
      <c r="BA49" s="1614"/>
      <c r="CC49" s="803"/>
      <c r="CD49" s="803"/>
      <c r="CE49" s="803"/>
      <c r="CF49" s="803"/>
      <c r="CG49" s="1537"/>
      <c r="CH49" s="1539">
        <f>CU50+CN54</f>
        <v>1650</v>
      </c>
      <c r="CI49" s="1537">
        <f>CT50+CN54</f>
        <v>1387.5</v>
      </c>
      <c r="CJ49" s="1537">
        <f>CS50+CN54</f>
        <v>1150</v>
      </c>
      <c r="CK49" s="1537">
        <f>CR50+CN54</f>
        <v>937.5</v>
      </c>
      <c r="CL49" s="1537">
        <f>CQ50+CN54</f>
        <v>750</v>
      </c>
      <c r="CM49" s="1537">
        <f>CP50+CN54</f>
        <v>587.5</v>
      </c>
      <c r="CN49" s="1537">
        <f>CO50+CN54</f>
        <v>450</v>
      </c>
      <c r="CO49" s="1537">
        <f>CM49+CN54</f>
        <v>600</v>
      </c>
      <c r="CP49" s="1537">
        <f>CL49+CN54</f>
        <v>762.5</v>
      </c>
      <c r="CQ49" s="1537">
        <f>CK49+CN54</f>
        <v>950</v>
      </c>
      <c r="CR49" s="1537">
        <f>CJ49+CN54</f>
        <v>1162.5</v>
      </c>
      <c r="CS49" s="1537">
        <f>CI49+CN54</f>
        <v>1400</v>
      </c>
      <c r="CT49" s="1540">
        <f>CH49+CN54</f>
        <v>1662.5</v>
      </c>
      <c r="CU49" s="1537"/>
      <c r="CV49" s="803"/>
      <c r="CW49" s="803"/>
      <c r="CX49" s="803"/>
      <c r="CY49" s="803"/>
    </row>
    <row r="50" spans="5:103" ht="17.100000000000001" customHeight="1" x14ac:dyDescent="0.2">
      <c r="E50" s="736"/>
      <c r="F50" s="737"/>
      <c r="G50" s="1631"/>
      <c r="H50" s="1631"/>
      <c r="I50" s="1631"/>
      <c r="J50" s="1631"/>
      <c r="K50" s="1631"/>
      <c r="L50" s="1631"/>
      <c r="M50" s="1631"/>
      <c r="N50" s="2933" t="s">
        <v>1087</v>
      </c>
      <c r="O50" s="2933"/>
      <c r="P50" s="1631"/>
      <c r="Q50" s="1631"/>
      <c r="R50" s="1631"/>
      <c r="S50" s="1631"/>
      <c r="T50" s="1631"/>
      <c r="U50" s="1631"/>
      <c r="V50" s="1631"/>
      <c r="W50" s="737"/>
      <c r="X50" s="739"/>
      <c r="Y50" s="767"/>
      <c r="AA50" s="1611"/>
      <c r="AB50" s="1612"/>
      <c r="AC50" s="1612"/>
      <c r="AD50" s="1612"/>
      <c r="AE50" s="1612"/>
      <c r="AF50" s="1612"/>
      <c r="AG50" s="1629" t="str">
        <f t="shared" ref="AG50" si="120">IF($AG$57&gt;=CG50,"l","")</f>
        <v/>
      </c>
      <c r="AH50" s="1630" t="str">
        <f t="shared" ref="AH50" si="121">IF($AG$57&gt;=CH50,"l","")</f>
        <v/>
      </c>
      <c r="AI50" s="1628" t="str">
        <f t="shared" ref="AI50" si="122">IF($AG$57&gt;=CI50,"l","")</f>
        <v/>
      </c>
      <c r="AJ50" s="1626" t="str">
        <f t="shared" ref="AJ50" si="123">IF($AG$57&gt;=CJ50,"l","")</f>
        <v/>
      </c>
      <c r="AK50" s="1623" t="str">
        <f t="shared" ref="AK50" si="124">IF($AG$57&gt;=CK50,"l","")</f>
        <v/>
      </c>
      <c r="AL50" s="1621" t="str">
        <f t="shared" ref="AL50" si="125">IF($AG$57&gt;=CL50,"l","")</f>
        <v/>
      </c>
      <c r="AM50" s="1619" t="str">
        <f t="shared" ref="AM50" si="126">IF($AG$57&gt;=CM50,"l","")</f>
        <v/>
      </c>
      <c r="AN50" s="1616" t="str">
        <f t="shared" si="77"/>
        <v/>
      </c>
      <c r="AO50" s="1620" t="str">
        <f t="shared" ref="AO50" si="127">IF($AG$57&gt;=CO50,"l","")</f>
        <v/>
      </c>
      <c r="AP50" s="1622" t="str">
        <f t="shared" ref="AP50" si="128">IF($AG$57&gt;=CP50,"l","")</f>
        <v/>
      </c>
      <c r="AQ50" s="1624" t="str">
        <f t="shared" ref="AQ50" si="129">IF($AG$57&gt;=CQ50,"l","")</f>
        <v/>
      </c>
      <c r="AR50" s="1627" t="str">
        <f t="shared" ref="AR50" si="130">IF($AG$57&gt;=CR50,"l","")</f>
        <v/>
      </c>
      <c r="AS50" s="1629" t="str">
        <f t="shared" ref="AS50" si="131">IF($AG$57&gt;=CS50,"l","")</f>
        <v/>
      </c>
      <c r="AT50" s="1630" t="str">
        <f t="shared" ref="AT50" si="132">IF($AG$57&gt;=CT50,"l","")</f>
        <v/>
      </c>
      <c r="AU50" s="1628" t="str">
        <f t="shared" ref="AU50" si="133">IF($AG$57&gt;=CU50,"l","")</f>
        <v/>
      </c>
      <c r="AV50" s="1612"/>
      <c r="AW50" s="1613"/>
      <c r="AX50" s="1612"/>
      <c r="AY50" s="1612"/>
      <c r="AZ50" s="1612"/>
      <c r="BA50" s="1614"/>
      <c r="BD50" s="736"/>
      <c r="BE50" s="737"/>
      <c r="BF50" s="1631"/>
      <c r="BG50" s="1631"/>
      <c r="BH50" s="1631"/>
      <c r="BI50" s="1631"/>
      <c r="BJ50" s="1631"/>
      <c r="BK50" s="1631"/>
      <c r="BL50" s="1631"/>
      <c r="BM50" s="2925" t="s">
        <v>160</v>
      </c>
      <c r="BN50" s="2925"/>
      <c r="BO50" s="1631"/>
      <c r="BP50" s="1631"/>
      <c r="BQ50" s="1631"/>
      <c r="BR50" s="1631"/>
      <c r="BS50" s="1631"/>
      <c r="BT50" s="1631"/>
      <c r="BU50" s="1631"/>
      <c r="BV50" s="737"/>
      <c r="BW50" s="739"/>
      <c r="CC50" s="803"/>
      <c r="CD50" s="803"/>
      <c r="CE50" s="803"/>
      <c r="CF50" s="803"/>
      <c r="CG50" s="1539">
        <f>CV51+CN54</f>
        <v>1625</v>
      </c>
      <c r="CH50" s="1537">
        <f>CU51+CN54</f>
        <v>1362.5</v>
      </c>
      <c r="CI50" s="1537">
        <f>CT51+CN54</f>
        <v>1125</v>
      </c>
      <c r="CJ50" s="1537">
        <f>CS51+CN54</f>
        <v>912.5</v>
      </c>
      <c r="CK50" s="1537">
        <f>CR51+CN54</f>
        <v>725</v>
      </c>
      <c r="CL50" s="1537">
        <f>CQ51+CN54</f>
        <v>562.5</v>
      </c>
      <c r="CM50" s="1537">
        <f>CP51+CN54</f>
        <v>425</v>
      </c>
      <c r="CN50" s="1537">
        <f>CO51+CN54</f>
        <v>312.5</v>
      </c>
      <c r="CO50" s="1537">
        <f>CM50+CN54</f>
        <v>437.5</v>
      </c>
      <c r="CP50" s="1537">
        <f>CL50+CN54</f>
        <v>575</v>
      </c>
      <c r="CQ50" s="1537">
        <f>CK50+CN54</f>
        <v>737.5</v>
      </c>
      <c r="CR50" s="1537">
        <f>CJ50+CN54</f>
        <v>925</v>
      </c>
      <c r="CS50" s="1537">
        <f>CI50+CN54</f>
        <v>1137.5</v>
      </c>
      <c r="CT50" s="1537">
        <f>CH50+CN54</f>
        <v>1375</v>
      </c>
      <c r="CU50" s="1540">
        <f>CG50+CN54</f>
        <v>1637.5</v>
      </c>
      <c r="CV50" s="803"/>
      <c r="CW50" s="803"/>
      <c r="CX50" s="803"/>
      <c r="CY50" s="803"/>
    </row>
    <row r="51" spans="5:103" ht="17.100000000000001" customHeight="1" x14ac:dyDescent="0.2">
      <c r="E51" s="744"/>
      <c r="G51" s="721"/>
      <c r="H51" s="1632"/>
      <c r="I51" s="1632"/>
      <c r="J51" s="1632"/>
      <c r="K51" s="1632"/>
      <c r="L51" s="1632"/>
      <c r="M51" s="1632"/>
      <c r="N51" s="2934"/>
      <c r="O51" s="2934"/>
      <c r="P51" s="1632"/>
      <c r="Q51" s="1632"/>
      <c r="R51" s="1632"/>
      <c r="S51" s="1632"/>
      <c r="T51" s="1632"/>
      <c r="U51" s="1632"/>
      <c r="V51" s="1632"/>
      <c r="W51" s="767"/>
      <c r="X51" s="1633"/>
      <c r="Y51" s="767"/>
      <c r="AA51" s="1611"/>
      <c r="AB51" s="1612"/>
      <c r="AC51" s="1612"/>
      <c r="AD51" s="1612"/>
      <c r="AE51" s="1612"/>
      <c r="AF51" s="1627" t="str">
        <f t="shared" ref="AF51" si="134">IF($AG$57&gt;=CF51,"l","")</f>
        <v/>
      </c>
      <c r="AG51" s="1629" t="str">
        <f t="shared" ref="AG51" si="135">IF($AG$57&gt;=CG51,"l","")</f>
        <v/>
      </c>
      <c r="AH51" s="1630" t="str">
        <f t="shared" ref="AH51" si="136">IF($AG$57&gt;=CH51,"l","")</f>
        <v/>
      </c>
      <c r="AI51" s="1628" t="str">
        <f t="shared" ref="AI51" si="137">IF($AG$57&gt;=CI51,"l","")</f>
        <v/>
      </c>
      <c r="AJ51" s="1626" t="str">
        <f t="shared" ref="AJ51" si="138">IF($AG$57&gt;=CJ51,"l","")</f>
        <v/>
      </c>
      <c r="AK51" s="1623" t="str">
        <f t="shared" ref="AK51" si="139">IF($AG$57&gt;=CK51,"l","")</f>
        <v/>
      </c>
      <c r="AL51" s="1621" t="str">
        <f t="shared" ref="AL51" si="140">IF($AG$57&gt;=CL51,"l","")</f>
        <v/>
      </c>
      <c r="AM51" s="1619" t="str">
        <f t="shared" ref="AM51" si="141">IF($AG$57&gt;=CM51,"l","")</f>
        <v/>
      </c>
      <c r="AN51" s="1616" t="str">
        <f t="shared" si="77"/>
        <v/>
      </c>
      <c r="AO51" s="1620" t="str">
        <f t="shared" ref="AO51" si="142">IF($AG$57&gt;=CO51,"l","")</f>
        <v/>
      </c>
      <c r="AP51" s="1622" t="str">
        <f t="shared" ref="AP51" si="143">IF($AG$57&gt;=CP51,"l","")</f>
        <v/>
      </c>
      <c r="AQ51" s="1624" t="str">
        <f t="shared" ref="AQ51" si="144">IF($AG$57&gt;=CQ51,"l","")</f>
        <v/>
      </c>
      <c r="AR51" s="1627" t="str">
        <f t="shared" ref="AR51" si="145">IF($AG$57&gt;=CR51,"l","")</f>
        <v/>
      </c>
      <c r="AS51" s="1629" t="str">
        <f t="shared" ref="AS51" si="146">IF($AG$57&gt;=CS51,"l","")</f>
        <v/>
      </c>
      <c r="AT51" s="1630" t="str">
        <f t="shared" ref="AT51" si="147">IF($AG$57&gt;=CT51,"l","")</f>
        <v/>
      </c>
      <c r="AU51" s="1628" t="str">
        <f t="shared" ref="AU51" si="148">IF($AG$57&gt;=CU51,"l","")</f>
        <v/>
      </c>
      <c r="AV51" s="1626" t="str">
        <f t="shared" ref="AV51" si="149">IF($AG$57&gt;=CV51,"l","")</f>
        <v/>
      </c>
      <c r="AW51" s="1613"/>
      <c r="AX51" s="1612"/>
      <c r="AY51" s="1612"/>
      <c r="AZ51" s="1612"/>
      <c r="BA51" s="1614"/>
      <c r="BD51" s="744"/>
      <c r="BF51" s="721"/>
      <c r="BG51" s="1632"/>
      <c r="BH51" s="1632"/>
      <c r="BI51" s="1632"/>
      <c r="BJ51" s="1632"/>
      <c r="BK51" s="1632"/>
      <c r="BL51" s="1632"/>
      <c r="BM51" s="2926"/>
      <c r="BN51" s="2926"/>
      <c r="BO51" s="1632"/>
      <c r="BP51" s="1632"/>
      <c r="BQ51" s="1632"/>
      <c r="BR51" s="1632"/>
      <c r="BS51" s="1632"/>
      <c r="BT51" s="1632"/>
      <c r="BU51" s="1632"/>
      <c r="BW51" s="1610"/>
      <c r="CC51" s="803"/>
      <c r="CD51" s="803"/>
      <c r="CE51" s="803"/>
      <c r="CF51" s="1539">
        <f>CW52+CN54</f>
        <v>1600</v>
      </c>
      <c r="CG51" s="1537">
        <f>CV52+CN54</f>
        <v>1337.5</v>
      </c>
      <c r="CH51" s="1537">
        <f>CU52+CN54</f>
        <v>1100</v>
      </c>
      <c r="CI51" s="1537">
        <f>CT52+CN54</f>
        <v>887.5</v>
      </c>
      <c r="CJ51" s="1537">
        <f>CS52+CN54</f>
        <v>700</v>
      </c>
      <c r="CK51" s="1537">
        <f>CR52+CN54</f>
        <v>537.5</v>
      </c>
      <c r="CL51" s="1537">
        <f>CQ52+CN54</f>
        <v>400</v>
      </c>
      <c r="CM51" s="1537">
        <f>CP52+CN54</f>
        <v>287.5</v>
      </c>
      <c r="CN51" s="1537">
        <f>CO52+CN54</f>
        <v>200</v>
      </c>
      <c r="CO51" s="1537">
        <f>CM51+CN54</f>
        <v>300</v>
      </c>
      <c r="CP51" s="1537">
        <f>CL51+CN54</f>
        <v>412.5</v>
      </c>
      <c r="CQ51" s="1537">
        <f>CK51+CN54</f>
        <v>550</v>
      </c>
      <c r="CR51" s="1537">
        <f>CJ51+CN54</f>
        <v>712.5</v>
      </c>
      <c r="CS51" s="1537">
        <f>CI51+CN54</f>
        <v>900</v>
      </c>
      <c r="CT51" s="1537">
        <f>CH51+CN54</f>
        <v>1112.5</v>
      </c>
      <c r="CU51" s="1537">
        <f>CG51+CN54</f>
        <v>1350</v>
      </c>
      <c r="CV51" s="1540">
        <f>CF51+CN54</f>
        <v>1612.5</v>
      </c>
      <c r="CW51" s="803"/>
      <c r="CX51" s="803"/>
      <c r="CY51" s="803"/>
    </row>
    <row r="52" spans="5:103" ht="17.100000000000001" customHeight="1" x14ac:dyDescent="0.2">
      <c r="E52" s="744"/>
      <c r="F52" s="1634"/>
      <c r="G52" s="2929" t="str">
        <f ca="1">IF(N53=1,"L I F E   L O S T", "L I V E S   L O S T")</f>
        <v>L I V E S   L O S T</v>
      </c>
      <c r="H52" s="2929"/>
      <c r="I52" s="2929"/>
      <c r="J52" s="2929"/>
      <c r="K52" s="2929"/>
      <c r="L52" s="2929"/>
      <c r="M52" s="2929"/>
      <c r="N52" s="2929"/>
      <c r="O52" s="2929"/>
      <c r="P52" s="2929"/>
      <c r="Q52" s="2929"/>
      <c r="R52" s="2929"/>
      <c r="S52" s="2929"/>
      <c r="T52" s="2929"/>
      <c r="U52" s="2929"/>
      <c r="V52" s="2929"/>
      <c r="W52" s="767"/>
      <c r="X52" s="1633"/>
      <c r="Y52" s="767"/>
      <c r="AA52" s="1611"/>
      <c r="AB52" s="1612"/>
      <c r="AC52" s="1612"/>
      <c r="AD52" s="1612"/>
      <c r="AE52" s="1624" t="str">
        <f t="shared" ref="AE52" si="150">IF($AG$57&gt;=CE52,"l","")</f>
        <v/>
      </c>
      <c r="AF52" s="1627" t="str">
        <f t="shared" ref="AF52" si="151">IF($AG$57&gt;=CF52,"l","")</f>
        <v/>
      </c>
      <c r="AG52" s="1629" t="str">
        <f t="shared" ref="AG52" si="152">IF($AG$57&gt;=CG52,"l","")</f>
        <v/>
      </c>
      <c r="AH52" s="1630" t="str">
        <f t="shared" ref="AH52" si="153">IF($AG$57&gt;=CH52,"l","")</f>
        <v/>
      </c>
      <c r="AI52" s="1628" t="str">
        <f t="shared" ref="AI52" si="154">IF($AG$57&gt;=CI52,"l","")</f>
        <v/>
      </c>
      <c r="AJ52" s="1626" t="str">
        <f t="shared" ref="AJ52" si="155">IF($AG$57&gt;=CJ52,"l","")</f>
        <v/>
      </c>
      <c r="AK52" s="1623" t="str">
        <f t="shared" ref="AK52" si="156">IF($AG$57&gt;=CK52,"l","")</f>
        <v/>
      </c>
      <c r="AL52" s="1621" t="str">
        <f t="shared" ref="AL52" si="157">IF($AG$57&gt;=CL52,"l","")</f>
        <v/>
      </c>
      <c r="AM52" s="1619" t="str">
        <f t="shared" ref="AM52" si="158">IF($AG$57&gt;=CM52,"l","")</f>
        <v/>
      </c>
      <c r="AN52" s="1616" t="str">
        <f t="shared" si="77"/>
        <v/>
      </c>
      <c r="AO52" s="1620" t="str">
        <f t="shared" ref="AO52" si="159">IF($AG$57&gt;=CO52,"l","")</f>
        <v/>
      </c>
      <c r="AP52" s="1622" t="str">
        <f t="shared" ref="AP52" si="160">IF($AG$57&gt;=CP52,"l","")</f>
        <v/>
      </c>
      <c r="AQ52" s="1624" t="str">
        <f t="shared" ref="AQ52" si="161">IF($AG$57&gt;=CQ52,"l","")</f>
        <v/>
      </c>
      <c r="AR52" s="1627" t="str">
        <f t="shared" ref="AR52" si="162">IF($AG$57&gt;=CR52,"l","")</f>
        <v/>
      </c>
      <c r="AS52" s="1629" t="str">
        <f t="shared" ref="AS52" si="163">IF($AG$57&gt;=CS52,"l","")</f>
        <v/>
      </c>
      <c r="AT52" s="1630" t="str">
        <f t="shared" ref="AT52" si="164">IF($AG$57&gt;=CT52,"l","")</f>
        <v/>
      </c>
      <c r="AU52" s="1628" t="str">
        <f t="shared" ref="AU52" si="165">IF($AG$57&gt;=CU52,"l","")</f>
        <v/>
      </c>
      <c r="AV52" s="1626" t="str">
        <f t="shared" ref="AV52" si="166">IF($AG$57&gt;=CV52,"l","")</f>
        <v/>
      </c>
      <c r="AW52" s="1623" t="str">
        <f t="shared" ref="AW52" si="167">IF($AG$57&gt;=CW52,"l","")</f>
        <v/>
      </c>
      <c r="AX52" s="1612"/>
      <c r="AY52" s="1612"/>
      <c r="AZ52" s="1612"/>
      <c r="BA52" s="1614"/>
      <c r="BD52" s="744"/>
      <c r="BF52" s="2929" t="str">
        <f>IF(BM53=1, "B O O B Y   T R A P", "B O O B Y   T R A P S")</f>
        <v>B O O B Y   T R A P S</v>
      </c>
      <c r="BG52" s="2929"/>
      <c r="BH52" s="2929"/>
      <c r="BI52" s="2929"/>
      <c r="BJ52" s="2929"/>
      <c r="BK52" s="2929"/>
      <c r="BL52" s="2929"/>
      <c r="BM52" s="2929"/>
      <c r="BN52" s="2929"/>
      <c r="BO52" s="2929"/>
      <c r="BP52" s="2929"/>
      <c r="BQ52" s="2929"/>
      <c r="BR52" s="2929"/>
      <c r="BS52" s="2929"/>
      <c r="BT52" s="2929"/>
      <c r="BU52" s="2929"/>
      <c r="BW52" s="1610"/>
      <c r="CC52" s="803"/>
      <c r="CD52" s="803"/>
      <c r="CE52" s="1539">
        <f>CX53+CN54</f>
        <v>1575</v>
      </c>
      <c r="CF52" s="1537">
        <f>CW53+CN54</f>
        <v>1312.5</v>
      </c>
      <c r="CG52" s="1537">
        <f>CV53+CN54</f>
        <v>1075</v>
      </c>
      <c r="CH52" s="1537">
        <f>CU53+CN54</f>
        <v>862.5</v>
      </c>
      <c r="CI52" s="1537">
        <f>CT53+CN54</f>
        <v>675</v>
      </c>
      <c r="CJ52" s="1537">
        <f>CS53+CN54</f>
        <v>512.5</v>
      </c>
      <c r="CK52" s="1537">
        <f>CR53+CN54</f>
        <v>375</v>
      </c>
      <c r="CL52" s="1537">
        <f>CQ53+CN54</f>
        <v>262.5</v>
      </c>
      <c r="CM52" s="1537">
        <f>CP53+CN54</f>
        <v>175</v>
      </c>
      <c r="CN52" s="1537">
        <f>CO53+CN54</f>
        <v>112.5</v>
      </c>
      <c r="CO52" s="1537">
        <f>CM52+CN54</f>
        <v>187.5</v>
      </c>
      <c r="CP52" s="1537">
        <f>CL52+CN54</f>
        <v>275</v>
      </c>
      <c r="CQ52" s="1537">
        <f>CK52+CN54</f>
        <v>387.5</v>
      </c>
      <c r="CR52" s="1537">
        <f>CJ52+CN54</f>
        <v>525</v>
      </c>
      <c r="CS52" s="1537">
        <f>CI52+CN54</f>
        <v>687.5</v>
      </c>
      <c r="CT52" s="1537">
        <f>CH52+CN54</f>
        <v>875</v>
      </c>
      <c r="CU52" s="1537">
        <f>CG52+CN54</f>
        <v>1087.5</v>
      </c>
      <c r="CV52" s="1537">
        <f>CF52+CN54</f>
        <v>1325</v>
      </c>
      <c r="CW52" s="1540">
        <f>CE52+CN54</f>
        <v>1587.5</v>
      </c>
      <c r="CX52" s="803"/>
      <c r="CY52" s="803"/>
    </row>
    <row r="53" spans="5:103" ht="17.100000000000001" customHeight="1" x14ac:dyDescent="0.2">
      <c r="E53" s="744"/>
      <c r="F53" s="1634"/>
      <c r="G53" s="1635"/>
      <c r="H53" s="1635"/>
      <c r="I53" s="1635"/>
      <c r="J53" s="1635"/>
      <c r="K53" s="1635"/>
      <c r="L53" s="1635"/>
      <c r="M53" s="1532"/>
      <c r="N53" s="2929">
        <f ca="1">SUM($M$54:$P$56)</f>
        <v>31.5</v>
      </c>
      <c r="O53" s="2929"/>
      <c r="P53" s="1532"/>
      <c r="Q53" s="1635"/>
      <c r="R53" s="1635"/>
      <c r="S53" s="1635"/>
      <c r="T53" s="1635"/>
      <c r="U53" s="1635"/>
      <c r="V53" s="1636"/>
      <c r="W53" s="767"/>
      <c r="X53" s="1633"/>
      <c r="Y53" s="767"/>
      <c r="AA53" s="1611"/>
      <c r="AB53" s="1637"/>
      <c r="AC53" s="1612"/>
      <c r="AD53" s="1622" t="str">
        <f t="shared" ref="AD53" si="168">IF($AG$57&gt;=CD53,"l","")</f>
        <v/>
      </c>
      <c r="AE53" s="1624" t="str">
        <f t="shared" ref="AE53" si="169">IF($AG$57&gt;=CE53,"l","")</f>
        <v/>
      </c>
      <c r="AF53" s="1627" t="str">
        <f t="shared" ref="AF53" si="170">IF($AG$57&gt;=CF53,"l","")</f>
        <v/>
      </c>
      <c r="AG53" s="1629" t="str">
        <f t="shared" ref="AG53" si="171">IF($AG$57&gt;=CG53,"l","")</f>
        <v/>
      </c>
      <c r="AH53" s="1630" t="str">
        <f t="shared" ref="AH53" si="172">IF($AG$57&gt;=CH53,"l","")</f>
        <v/>
      </c>
      <c r="AI53" s="1628" t="str">
        <f t="shared" ref="AI53" si="173">IF($AG$57&gt;=CI53,"l","")</f>
        <v/>
      </c>
      <c r="AJ53" s="1626" t="str">
        <f t="shared" ref="AJ53" si="174">IF($AG$57&gt;=CJ53,"l","")</f>
        <v/>
      </c>
      <c r="AK53" s="1623" t="str">
        <f t="shared" ref="AK53" si="175">IF($AG$57&gt;=CK53,"l","")</f>
        <v/>
      </c>
      <c r="AL53" s="1621" t="str">
        <f t="shared" ref="AL53" si="176">IF($AG$57&gt;=CL53,"l","")</f>
        <v/>
      </c>
      <c r="AM53" s="1619" t="str">
        <f t="shared" ref="AM53" si="177">IF($AG$57&gt;=CM53,"l","")</f>
        <v/>
      </c>
      <c r="AN53" s="1616" t="str">
        <f t="shared" si="77"/>
        <v/>
      </c>
      <c r="AO53" s="1620" t="str">
        <f t="shared" ref="AO53" si="178">IF($AG$57&gt;=CO53,"l","")</f>
        <v/>
      </c>
      <c r="AP53" s="1622" t="str">
        <f t="shared" ref="AP53" si="179">IF($AG$57&gt;=CP53,"l","")</f>
        <v/>
      </c>
      <c r="AQ53" s="1624" t="str">
        <f t="shared" ref="AQ53" si="180">IF($AG$57&gt;=CQ53,"l","")</f>
        <v/>
      </c>
      <c r="AR53" s="1627" t="str">
        <f t="shared" ref="AR53" si="181">IF($AG$57&gt;=CR53,"l","")</f>
        <v/>
      </c>
      <c r="AS53" s="1629" t="str">
        <f t="shared" ref="AS53" si="182">IF($AG$57&gt;=CS53,"l","")</f>
        <v/>
      </c>
      <c r="AT53" s="1630" t="str">
        <f t="shared" ref="AT53" si="183">IF($AG$57&gt;=CT53,"l","")</f>
        <v/>
      </c>
      <c r="AU53" s="1628" t="str">
        <f t="shared" ref="AU53" si="184">IF($AG$57&gt;=CU53,"l","")</f>
        <v/>
      </c>
      <c r="AV53" s="1626" t="str">
        <f t="shared" ref="AV53" si="185">IF($AG$57&gt;=CV53,"l","")</f>
        <v/>
      </c>
      <c r="AW53" s="1623" t="str">
        <f t="shared" ref="AW53" si="186">IF($AG$57&gt;=CW53,"l","")</f>
        <v/>
      </c>
      <c r="AX53" s="1621" t="str">
        <f t="shared" ref="AX53" si="187">IF($AG$57&gt;=CX53,"l","")</f>
        <v/>
      </c>
      <c r="AY53" s="1612"/>
      <c r="AZ53" s="1612"/>
      <c r="BA53" s="1614"/>
      <c r="BD53" s="744"/>
      <c r="BF53" s="1635"/>
      <c r="BG53" s="1635"/>
      <c r="BH53" s="1635"/>
      <c r="BI53" s="1635"/>
      <c r="BJ53" s="1635"/>
      <c r="BK53" s="1635"/>
      <c r="BL53" s="1635"/>
      <c r="BM53" s="2929">
        <f>SUM($BL$54:$BO$56)</f>
        <v>0</v>
      </c>
      <c r="BN53" s="2929"/>
      <c r="BO53" s="1635"/>
      <c r="BP53" s="1635"/>
      <c r="BQ53" s="1635"/>
      <c r="BR53" s="1635"/>
      <c r="BS53" s="1635"/>
      <c r="BT53" s="1635"/>
      <c r="BU53" s="1636"/>
      <c r="BW53" s="1610"/>
      <c r="CC53" s="803"/>
      <c r="CD53" s="1539">
        <f>CY54+CN54</f>
        <v>1550</v>
      </c>
      <c r="CE53" s="1537">
        <f>CX54+CN54</f>
        <v>1287.5</v>
      </c>
      <c r="CF53" s="1537">
        <f>CW54+CN54</f>
        <v>1050</v>
      </c>
      <c r="CG53" s="1537">
        <f>CV54+CN54</f>
        <v>837.5</v>
      </c>
      <c r="CH53" s="1537">
        <f>CU54+CN54</f>
        <v>650</v>
      </c>
      <c r="CI53" s="1537">
        <f>CT54+CN54</f>
        <v>487.5</v>
      </c>
      <c r="CJ53" s="1537">
        <f>CS54+CN54</f>
        <v>350</v>
      </c>
      <c r="CK53" s="1537">
        <f>CR54+CN54</f>
        <v>237.5</v>
      </c>
      <c r="CL53" s="1537">
        <f>CQ54+CN54</f>
        <v>150</v>
      </c>
      <c r="CM53" s="1537">
        <f>CP54+CN54</f>
        <v>87.5</v>
      </c>
      <c r="CN53" s="1537">
        <f>CO54+CN54</f>
        <v>50</v>
      </c>
      <c r="CO53" s="1537">
        <f>CM53+CN54</f>
        <v>100</v>
      </c>
      <c r="CP53" s="1537">
        <f>CL53+CN54</f>
        <v>162.5</v>
      </c>
      <c r="CQ53" s="1537">
        <f>CK53+CN54</f>
        <v>250</v>
      </c>
      <c r="CR53" s="1537">
        <f>CJ53+CN54</f>
        <v>362.5</v>
      </c>
      <c r="CS53" s="1537">
        <f>CI53+CN54</f>
        <v>500</v>
      </c>
      <c r="CT53" s="1537">
        <f>CH53+CN54</f>
        <v>662.5</v>
      </c>
      <c r="CU53" s="1537">
        <f>CG53+CN54</f>
        <v>850</v>
      </c>
      <c r="CV53" s="1537">
        <f>CF53+CN54</f>
        <v>1062.5</v>
      </c>
      <c r="CW53" s="1537">
        <f>CE53+CN54</f>
        <v>1300</v>
      </c>
      <c r="CX53" s="1540">
        <f>CD53+CN54</f>
        <v>1562.5</v>
      </c>
      <c r="CY53" s="803"/>
    </row>
    <row r="54" spans="5:103" ht="17.100000000000001" customHeight="1" x14ac:dyDescent="0.2">
      <c r="E54" s="744"/>
      <c r="H54" s="2930" t="s">
        <v>1148</v>
      </c>
      <c r="I54" s="2930"/>
      <c r="J54" s="2930"/>
      <c r="K54" s="2930"/>
      <c r="L54" s="2930"/>
      <c r="M54" s="2931">
        <f ca="1">ACTIVITIES!$CH$35</f>
        <v>31</v>
      </c>
      <c r="N54" s="2931"/>
      <c r="O54" s="2932">
        <f>ACTIVITIES!$CT$41</f>
        <v>0</v>
      </c>
      <c r="P54" s="2932"/>
      <c r="Q54" s="2935" t="s">
        <v>1145</v>
      </c>
      <c r="R54" s="2935"/>
      <c r="S54" s="2935"/>
      <c r="T54" s="2935"/>
      <c r="U54" s="2935"/>
      <c r="V54" s="1638"/>
      <c r="W54" s="767"/>
      <c r="X54" s="1633"/>
      <c r="Y54" s="767"/>
      <c r="AA54" s="1611"/>
      <c r="AB54" s="1612"/>
      <c r="AC54" s="1620" t="str">
        <f t="shared" ref="AC54:AM54" si="188">IF($AG$57&gt;=CC54,"l","")</f>
        <v/>
      </c>
      <c r="AD54" s="1622" t="str">
        <f t="shared" si="188"/>
        <v/>
      </c>
      <c r="AE54" s="1624" t="str">
        <f t="shared" si="188"/>
        <v/>
      </c>
      <c r="AF54" s="1627" t="str">
        <f t="shared" si="188"/>
        <v/>
      </c>
      <c r="AG54" s="1629" t="str">
        <f t="shared" si="188"/>
        <v/>
      </c>
      <c r="AH54" s="1630" t="str">
        <f t="shared" si="188"/>
        <v/>
      </c>
      <c r="AI54" s="1628" t="str">
        <f t="shared" si="188"/>
        <v/>
      </c>
      <c r="AJ54" s="1626" t="str">
        <f t="shared" si="188"/>
        <v/>
      </c>
      <c r="AK54" s="1623" t="str">
        <f t="shared" si="188"/>
        <v/>
      </c>
      <c r="AL54" s="1621" t="str">
        <f t="shared" si="188"/>
        <v/>
      </c>
      <c r="AM54" s="1619" t="str">
        <f t="shared" si="188"/>
        <v/>
      </c>
      <c r="AN54" s="1616" t="str">
        <f t="shared" si="77"/>
        <v/>
      </c>
      <c r="AO54" s="1620" t="str">
        <f t="shared" ref="AO54:AY54" si="189">IF($AG$57&gt;=CO54,"l","")</f>
        <v/>
      </c>
      <c r="AP54" s="1622" t="str">
        <f t="shared" si="189"/>
        <v/>
      </c>
      <c r="AQ54" s="1624" t="str">
        <f t="shared" si="189"/>
        <v/>
      </c>
      <c r="AR54" s="1627" t="str">
        <f t="shared" si="189"/>
        <v/>
      </c>
      <c r="AS54" s="1629" t="str">
        <f t="shared" si="189"/>
        <v/>
      </c>
      <c r="AT54" s="1630" t="str">
        <f t="shared" si="189"/>
        <v/>
      </c>
      <c r="AU54" s="1628" t="str">
        <f t="shared" si="189"/>
        <v/>
      </c>
      <c r="AV54" s="1626" t="str">
        <f t="shared" si="189"/>
        <v/>
      </c>
      <c r="AW54" s="1623" t="str">
        <f t="shared" si="189"/>
        <v/>
      </c>
      <c r="AX54" s="1621" t="str">
        <f t="shared" si="189"/>
        <v/>
      </c>
      <c r="AY54" s="1619" t="str">
        <f t="shared" si="189"/>
        <v/>
      </c>
      <c r="AZ54" s="1612"/>
      <c r="BA54" s="1614"/>
      <c r="BD54" s="744"/>
      <c r="BG54" s="2930" t="s">
        <v>1156</v>
      </c>
      <c r="BH54" s="2930"/>
      <c r="BI54" s="2930"/>
      <c r="BJ54" s="2930"/>
      <c r="BK54" s="2930"/>
      <c r="BL54" s="2931">
        <f>IF(RESPITE!$X$50&gt;data!$CI$11,IF(MOD(data!$CI$11,2)=0,1,0.5),0)</f>
        <v>0</v>
      </c>
      <c r="BM54" s="2931"/>
      <c r="BN54" s="2932">
        <f>IF(RESPITE!$X$54&gt;data!$CI$13,IF(MOD(data!$CI$13,2)=0,1,0.5),0)</f>
        <v>0</v>
      </c>
      <c r="BO54" s="2932"/>
      <c r="BP54" s="2935" t="s">
        <v>1158</v>
      </c>
      <c r="BQ54" s="2935"/>
      <c r="BR54" s="2935"/>
      <c r="BS54" s="2935"/>
      <c r="BT54" s="2935"/>
      <c r="BU54" s="1638"/>
      <c r="BW54" s="1610"/>
      <c r="CC54" s="1558">
        <f>CN44+CN54</f>
        <v>1525</v>
      </c>
      <c r="CD54" s="1559">
        <f>CN45+CN54</f>
        <v>1262.5</v>
      </c>
      <c r="CE54" s="1559">
        <f>CN46+CN54</f>
        <v>1025</v>
      </c>
      <c r="CF54" s="1559">
        <f>CN47+CN54</f>
        <v>812.5</v>
      </c>
      <c r="CG54" s="1559">
        <f>CN48+CN54</f>
        <v>625</v>
      </c>
      <c r="CH54" s="1559">
        <f>CN49+CN54</f>
        <v>462.5</v>
      </c>
      <c r="CI54" s="1559">
        <f>CN50+CN54</f>
        <v>325</v>
      </c>
      <c r="CJ54" s="1559">
        <f>CN51+CN54</f>
        <v>212.5</v>
      </c>
      <c r="CK54" s="1559">
        <f>CN52+CN54</f>
        <v>125</v>
      </c>
      <c r="CL54" s="1559">
        <f>CN53+CN54</f>
        <v>62.5</v>
      </c>
      <c r="CM54" s="1559">
        <f>CN54+CN54</f>
        <v>25</v>
      </c>
      <c r="CN54" s="1560">
        <v>12.5</v>
      </c>
      <c r="CO54" s="1559">
        <f>CM54+CN54</f>
        <v>37.5</v>
      </c>
      <c r="CP54" s="1559">
        <f>CL54+CN54</f>
        <v>75</v>
      </c>
      <c r="CQ54" s="1559">
        <f>CK54+CN54</f>
        <v>137.5</v>
      </c>
      <c r="CR54" s="1559">
        <f>CJ54+CN54</f>
        <v>225</v>
      </c>
      <c r="CS54" s="1559">
        <f>CI54+CN54</f>
        <v>337.5</v>
      </c>
      <c r="CT54" s="1559">
        <f>CH54+CN54</f>
        <v>475</v>
      </c>
      <c r="CU54" s="1559">
        <f>CG54+CN54</f>
        <v>637.5</v>
      </c>
      <c r="CV54" s="1559">
        <f>CF54+CN54</f>
        <v>825</v>
      </c>
      <c r="CW54" s="1559">
        <f>CE54+CN54</f>
        <v>1037.5</v>
      </c>
      <c r="CX54" s="1559">
        <f>CD54+CN54</f>
        <v>1275</v>
      </c>
      <c r="CY54" s="1561">
        <f>CC54+CN54</f>
        <v>1537.5</v>
      </c>
    </row>
    <row r="55" spans="5:103" ht="17.100000000000001" customHeight="1" x14ac:dyDescent="0.2">
      <c r="E55" s="744"/>
      <c r="H55" s="2930" t="s">
        <v>1154</v>
      </c>
      <c r="I55" s="2930"/>
      <c r="J55" s="2930"/>
      <c r="K55" s="2930"/>
      <c r="L55" s="2930"/>
      <c r="M55" s="2931">
        <f ca="1">ACTIVITIES!$CT$40</f>
        <v>0.5</v>
      </c>
      <c r="N55" s="2931"/>
      <c r="O55" s="2932">
        <f ca="1">ACTIVITIES!$CT$42</f>
        <v>0</v>
      </c>
      <c r="P55" s="2932"/>
      <c r="Q55" s="2935" t="s">
        <v>1146</v>
      </c>
      <c r="R55" s="2935"/>
      <c r="S55" s="2935"/>
      <c r="T55" s="2935"/>
      <c r="U55" s="2935"/>
      <c r="V55" s="1638"/>
      <c r="W55" s="767"/>
      <c r="X55" s="1633"/>
      <c r="Y55" s="767"/>
      <c r="AA55" s="1611"/>
      <c r="AB55" s="1612"/>
      <c r="AC55" s="1612"/>
      <c r="AD55" s="1612"/>
      <c r="AE55" s="1612"/>
      <c r="AF55" s="1612"/>
      <c r="AG55" s="1639"/>
      <c r="AH55" s="1639"/>
      <c r="AI55" s="1639"/>
      <c r="AJ55" s="1639"/>
      <c r="AK55" s="1639"/>
      <c r="AL55" s="1639"/>
      <c r="AM55" s="1639"/>
      <c r="AN55" s="1640"/>
      <c r="AO55" s="1639"/>
      <c r="AP55" s="1639"/>
      <c r="AQ55" s="1639"/>
      <c r="AR55" s="1639"/>
      <c r="AS55" s="1639"/>
      <c r="AT55" s="1639"/>
      <c r="AU55" s="1639"/>
      <c r="AV55" s="1612"/>
      <c r="AW55" s="1613"/>
      <c r="AX55" s="1612"/>
      <c r="AY55" s="1612"/>
      <c r="AZ55" s="1612"/>
      <c r="BA55" s="1614"/>
      <c r="BD55" s="744"/>
      <c r="BG55" s="2930" t="s">
        <v>1157</v>
      </c>
      <c r="BH55" s="2930"/>
      <c r="BI55" s="2930"/>
      <c r="BJ55" s="2930"/>
      <c r="BK55" s="2930"/>
      <c r="BL55" s="2931">
        <f>IF(RESPITE!$X$46&gt;data!$CI$12,IF(MOD(data!$CI$12,2)=0,1,0.5),0)</f>
        <v>0</v>
      </c>
      <c r="BM55" s="2931"/>
      <c r="BN55" s="2932">
        <f>IF(RESPITE!$X$58&gt;data!$CI$14,IF(MOD(data!$CI$14,2)=0,1,0.5),0)</f>
        <v>0</v>
      </c>
      <c r="BO55" s="2932"/>
      <c r="BP55" s="2935" t="s">
        <v>1159</v>
      </c>
      <c r="BQ55" s="2935"/>
      <c r="BR55" s="2935"/>
      <c r="BS55" s="2935"/>
      <c r="BT55" s="2935"/>
      <c r="BU55" s="1638"/>
      <c r="BW55" s="1610"/>
    </row>
    <row r="56" spans="5:103" ht="17.100000000000001" customHeight="1" x14ac:dyDescent="0.15">
      <c r="E56" s="744"/>
      <c r="H56" s="1641"/>
      <c r="I56" s="1641"/>
      <c r="J56" s="1641"/>
      <c r="K56" s="1641"/>
      <c r="L56" s="1641"/>
      <c r="M56" s="1641"/>
      <c r="N56" s="2928">
        <f>$BM$53</f>
        <v>0</v>
      </c>
      <c r="O56" s="2928"/>
      <c r="P56" s="1641"/>
      <c r="Q56" s="1641"/>
      <c r="R56" s="1641"/>
      <c r="S56" s="1641"/>
      <c r="T56" s="1641"/>
      <c r="U56" s="1641"/>
      <c r="X56" s="1633"/>
      <c r="Y56" s="767"/>
      <c r="AA56" s="1611"/>
      <c r="AB56" s="1612"/>
      <c r="AC56" s="1612"/>
      <c r="AD56" s="1612"/>
      <c r="AE56" s="1612"/>
      <c r="AF56" s="1612"/>
      <c r="AG56" s="2972" t="s">
        <v>209</v>
      </c>
      <c r="AH56" s="2972"/>
      <c r="AI56" s="2972"/>
      <c r="AJ56" s="2972"/>
      <c r="AK56" s="2972"/>
      <c r="AL56" s="2972"/>
      <c r="AM56" s="2972"/>
      <c r="AN56" s="2972"/>
      <c r="AO56" s="2972"/>
      <c r="AP56" s="2972"/>
      <c r="AQ56" s="2972"/>
      <c r="AR56" s="2972"/>
      <c r="AS56" s="2972"/>
      <c r="AT56" s="2972"/>
      <c r="AU56" s="2972"/>
      <c r="AV56" s="1612"/>
      <c r="AW56" s="1613"/>
      <c r="AX56" s="1612"/>
      <c r="AY56" s="1612"/>
      <c r="AZ56" s="1612"/>
      <c r="BA56" s="1614"/>
      <c r="BD56" s="744"/>
      <c r="BG56" s="1641"/>
      <c r="BH56" s="1641"/>
      <c r="BI56" s="1641"/>
      <c r="BJ56" s="1641"/>
      <c r="BK56" s="1641"/>
      <c r="BL56" s="1641"/>
      <c r="BM56" s="2928">
        <f>IF(RESPITE!$X$58&gt;data!$CI$15,IF(MOD(data!$CI$15,2)=0,1,0.5),0)</f>
        <v>0</v>
      </c>
      <c r="BN56" s="2928"/>
      <c r="BO56" s="1641"/>
      <c r="BP56" s="1641"/>
      <c r="BQ56" s="1641"/>
      <c r="BR56" s="1641"/>
      <c r="BS56" s="1641"/>
      <c r="BT56" s="1641"/>
      <c r="BW56" s="1610"/>
    </row>
    <row r="57" spans="5:103" ht="17.100000000000001" customHeight="1" x14ac:dyDescent="0.3">
      <c r="E57" s="744"/>
      <c r="H57" s="1641"/>
      <c r="I57" s="1641"/>
      <c r="J57" s="1641"/>
      <c r="K57" s="1641"/>
      <c r="L57" s="1642"/>
      <c r="M57" s="2927" t="s">
        <v>1127</v>
      </c>
      <c r="N57" s="2927"/>
      <c r="O57" s="2927"/>
      <c r="P57" s="2927"/>
      <c r="Q57" s="1643"/>
      <c r="R57" s="1644"/>
      <c r="S57" s="1641"/>
      <c r="T57" s="1641"/>
      <c r="U57" s="1641"/>
      <c r="X57" s="1633"/>
      <c r="Y57" s="767"/>
      <c r="AA57" s="1611"/>
      <c r="AB57" s="1637"/>
      <c r="AC57" s="1612"/>
      <c r="AD57" s="1612"/>
      <c r="AE57" s="1612"/>
      <c r="AF57" s="1612"/>
      <c r="AG57" s="2971">
        <f>data!$CC$21</f>
        <v>0</v>
      </c>
      <c r="AH57" s="2971"/>
      <c r="AI57" s="2971"/>
      <c r="AJ57" s="2971"/>
      <c r="AK57" s="2971"/>
      <c r="AL57" s="2971"/>
      <c r="AM57" s="2971"/>
      <c r="AN57" s="2971"/>
      <c r="AO57" s="2971"/>
      <c r="AP57" s="2971"/>
      <c r="AQ57" s="2971"/>
      <c r="AR57" s="2971"/>
      <c r="AS57" s="2971"/>
      <c r="AT57" s="2971"/>
      <c r="AU57" s="2971"/>
      <c r="AV57" s="1612"/>
      <c r="AW57" s="1613"/>
      <c r="AX57" s="1612"/>
      <c r="AY57" s="1612"/>
      <c r="AZ57" s="1612"/>
      <c r="BA57" s="1614"/>
      <c r="BD57" s="744"/>
      <c r="BG57" s="1641"/>
      <c r="BH57" s="1641"/>
      <c r="BI57" s="1641"/>
      <c r="BJ57" s="1641"/>
      <c r="BK57" s="1642"/>
      <c r="BL57" s="2927" t="s">
        <v>1160</v>
      </c>
      <c r="BM57" s="2927"/>
      <c r="BN57" s="2927"/>
      <c r="BO57" s="2927"/>
      <c r="BP57" s="1643"/>
      <c r="BQ57" s="1644"/>
      <c r="BR57" s="1641"/>
      <c r="BS57" s="1641"/>
      <c r="BT57" s="1641"/>
      <c r="BW57" s="1610"/>
    </row>
    <row r="58" spans="5:103" ht="17.100000000000001" customHeight="1" thickBot="1" x14ac:dyDescent="0.25">
      <c r="E58" s="754"/>
      <c r="F58" s="1645"/>
      <c r="G58" s="755"/>
      <c r="H58" s="755"/>
      <c r="I58" s="755"/>
      <c r="J58" s="755"/>
      <c r="K58" s="755"/>
      <c r="L58" s="755"/>
      <c r="M58" s="755"/>
      <c r="N58" s="755"/>
      <c r="O58" s="755"/>
      <c r="P58" s="755"/>
      <c r="Q58" s="755"/>
      <c r="R58" s="755"/>
      <c r="S58" s="755"/>
      <c r="T58" s="755"/>
      <c r="U58" s="755"/>
      <c r="V58" s="755"/>
      <c r="W58" s="1646"/>
      <c r="X58" s="1647"/>
      <c r="Y58" s="767"/>
      <c r="AA58" s="1648"/>
      <c r="AB58" s="1649"/>
      <c r="AC58" s="1649"/>
      <c r="AD58" s="1649"/>
      <c r="AE58" s="1649"/>
      <c r="AF58" s="1649"/>
      <c r="AG58" s="1649"/>
      <c r="AH58" s="1649"/>
      <c r="AI58" s="1649"/>
      <c r="AJ58" s="1649"/>
      <c r="AK58" s="1649"/>
      <c r="AL58" s="1649"/>
      <c r="AM58" s="1649"/>
      <c r="AN58" s="1649"/>
      <c r="AO58" s="1649"/>
      <c r="AP58" s="1649"/>
      <c r="AQ58" s="1649"/>
      <c r="AR58" s="1649"/>
      <c r="AS58" s="1649"/>
      <c r="AT58" s="1649"/>
      <c r="AU58" s="1649"/>
      <c r="AV58" s="1649"/>
      <c r="AW58" s="1649"/>
      <c r="AX58" s="1649"/>
      <c r="AY58" s="1649"/>
      <c r="AZ58" s="1649"/>
      <c r="BA58" s="1650"/>
      <c r="BD58" s="754"/>
      <c r="BE58" s="755"/>
      <c r="BF58" s="755"/>
      <c r="BG58" s="755"/>
      <c r="BH58" s="755"/>
      <c r="BI58" s="755"/>
      <c r="BJ58" s="755"/>
      <c r="BK58" s="755"/>
      <c r="BL58" s="755"/>
      <c r="BM58" s="755"/>
      <c r="BN58" s="755"/>
      <c r="BO58" s="755"/>
      <c r="BP58" s="755"/>
      <c r="BQ58" s="755"/>
      <c r="BR58" s="755"/>
      <c r="BS58" s="755"/>
      <c r="BT58" s="755"/>
      <c r="BU58" s="755"/>
      <c r="BV58" s="755"/>
      <c r="BW58" s="756"/>
    </row>
    <row r="59" spans="5:103" ht="17.100000000000001" customHeight="1" thickTop="1" x14ac:dyDescent="0.2">
      <c r="F59" s="1634"/>
      <c r="G59" s="1617"/>
      <c r="H59" s="1617"/>
      <c r="I59" s="1617"/>
      <c r="J59" s="1617"/>
      <c r="K59" s="1617"/>
      <c r="L59" s="1617"/>
      <c r="M59" s="1617"/>
      <c r="N59" s="752"/>
      <c r="O59" s="752"/>
      <c r="P59" s="1617"/>
      <c r="Q59" s="1617"/>
      <c r="R59" s="1617"/>
      <c r="AN59" s="752"/>
      <c r="BM59" s="752"/>
      <c r="BN59" s="752"/>
    </row>
    <row r="60" spans="5:103" ht="17.100000000000001" customHeight="1" x14ac:dyDescent="0.2">
      <c r="F60" s="1634"/>
      <c r="G60" s="1617"/>
      <c r="H60" s="1617"/>
      <c r="I60" s="1617"/>
      <c r="J60" s="1617"/>
      <c r="K60" s="1617"/>
      <c r="L60" s="1617"/>
      <c r="M60" s="1617"/>
      <c r="N60" s="2497" t="s">
        <v>51</v>
      </c>
      <c r="O60" s="2497"/>
      <c r="P60" s="1617"/>
      <c r="Q60" s="1617"/>
      <c r="R60" s="1617"/>
      <c r="AN60" s="752"/>
      <c r="BM60" s="2497" t="s">
        <v>51</v>
      </c>
      <c r="BN60" s="2497"/>
    </row>
    <row r="61" spans="5:103" ht="17.100000000000001" customHeight="1" thickBot="1" x14ac:dyDescent="0.2">
      <c r="N61" s="2497" t="s">
        <v>51</v>
      </c>
      <c r="O61" s="2497"/>
      <c r="AN61" s="752"/>
      <c r="BM61" s="2497" t="s">
        <v>51</v>
      </c>
      <c r="BN61" s="2497"/>
    </row>
    <row r="62" spans="5:103" ht="17.100000000000001" customHeight="1" thickTop="1" x14ac:dyDescent="0.2">
      <c r="E62" s="1651"/>
      <c r="F62" s="1652"/>
      <c r="G62" s="1653"/>
      <c r="H62" s="1653"/>
      <c r="I62" s="1653"/>
      <c r="J62" s="1653"/>
      <c r="K62" s="1653"/>
      <c r="L62" s="1653"/>
      <c r="M62" s="1653"/>
      <c r="N62" s="1653"/>
      <c r="O62" s="1653"/>
      <c r="P62" s="1653"/>
      <c r="Q62" s="1653"/>
      <c r="R62" s="1653"/>
      <c r="S62" s="1654"/>
      <c r="T62" s="1654"/>
      <c r="U62" s="1654"/>
      <c r="V62" s="1654"/>
      <c r="W62" s="1654"/>
      <c r="X62" s="1654"/>
      <c r="Y62" s="1654"/>
      <c r="Z62" s="1654"/>
      <c r="AA62" s="1654"/>
      <c r="AB62" s="1654"/>
      <c r="AC62" s="1654"/>
      <c r="AD62" s="1654"/>
      <c r="AE62" s="1654"/>
      <c r="AF62" s="1654"/>
      <c r="AG62" s="1654"/>
      <c r="AH62" s="1654"/>
      <c r="AI62" s="1654"/>
      <c r="AJ62" s="1654"/>
      <c r="AK62" s="1654"/>
      <c r="AL62" s="1654"/>
      <c r="AM62" s="1654"/>
      <c r="AN62" s="1654"/>
      <c r="AO62" s="1654"/>
      <c r="AP62" s="1654"/>
      <c r="AQ62" s="1654"/>
      <c r="AR62" s="1654"/>
      <c r="AS62" s="1654"/>
      <c r="AT62" s="1654"/>
      <c r="AU62" s="1654"/>
      <c r="AV62" s="1654"/>
      <c r="AW62" s="1654"/>
      <c r="AX62" s="1654"/>
      <c r="AY62" s="1654"/>
      <c r="AZ62" s="1654"/>
      <c r="BA62" s="1654"/>
      <c r="BB62" s="1654"/>
      <c r="BC62" s="1654"/>
      <c r="BD62" s="1654"/>
      <c r="BE62" s="1652"/>
      <c r="BF62" s="1653"/>
      <c r="BG62" s="1654"/>
      <c r="BH62" s="1654"/>
      <c r="BI62" s="1654"/>
      <c r="BJ62" s="1654"/>
      <c r="BK62" s="1654"/>
      <c r="BL62" s="1654"/>
      <c r="BM62" s="1654"/>
      <c r="BN62" s="1654"/>
      <c r="BO62" s="1654"/>
      <c r="BP62" s="1654"/>
      <c r="BQ62" s="1654"/>
      <c r="BR62" s="1654"/>
      <c r="BS62" s="1654"/>
      <c r="BT62" s="1654"/>
      <c r="BU62" s="1654"/>
      <c r="BV62" s="1654"/>
      <c r="BW62" s="1655"/>
    </row>
    <row r="63" spans="5:103" ht="17.100000000000001" customHeight="1" x14ac:dyDescent="0.2">
      <c r="E63" s="1656"/>
      <c r="F63" s="1657"/>
      <c r="G63" s="1658"/>
      <c r="H63" s="1658"/>
      <c r="I63" s="1658"/>
      <c r="J63" s="1658"/>
      <c r="K63" s="1658"/>
      <c r="L63" s="1658"/>
      <c r="M63" s="1658"/>
      <c r="N63" s="1658"/>
      <c r="O63" s="1658"/>
      <c r="P63" s="1658"/>
      <c r="Q63" s="1658"/>
      <c r="R63" s="1658"/>
      <c r="S63" s="1659"/>
      <c r="T63" s="1659"/>
      <c r="U63" s="1659"/>
      <c r="V63" s="1659"/>
      <c r="W63" s="1659"/>
      <c r="X63" s="1659"/>
      <c r="Y63" s="1659"/>
      <c r="Z63" s="1659"/>
      <c r="AA63" s="1659"/>
      <c r="AB63" s="1659"/>
      <c r="AC63" s="1659"/>
      <c r="AD63" s="1659"/>
      <c r="AE63" s="1659"/>
      <c r="AF63" s="1659"/>
      <c r="AG63" s="1660"/>
      <c r="AH63" s="1660"/>
      <c r="AI63" s="1660"/>
      <c r="AJ63" s="1660"/>
      <c r="AK63" s="1660"/>
      <c r="AL63" s="1660"/>
      <c r="AM63" s="1660"/>
      <c r="AN63" s="1660"/>
      <c r="AO63" s="1660"/>
      <c r="AP63" s="1660"/>
      <c r="AQ63" s="1660"/>
      <c r="AR63" s="1660"/>
      <c r="AS63" s="1660"/>
      <c r="AT63" s="1660"/>
      <c r="AU63" s="1660"/>
      <c r="AV63" s="1659"/>
      <c r="AW63" s="1659"/>
      <c r="AX63" s="1659"/>
      <c r="AY63" s="1659"/>
      <c r="AZ63" s="1659"/>
      <c r="BA63" s="1659"/>
      <c r="BB63" s="1659"/>
      <c r="BC63" s="1659"/>
      <c r="BD63" s="1659"/>
      <c r="BE63" s="1657"/>
      <c r="BF63" s="1658"/>
      <c r="BG63" s="1659"/>
      <c r="BH63" s="1659"/>
      <c r="BI63" s="1659"/>
      <c r="BJ63" s="1659"/>
      <c r="BK63" s="1659"/>
      <c r="BL63" s="1659"/>
      <c r="BM63" s="1659"/>
      <c r="BN63" s="1659"/>
      <c r="BO63" s="1659"/>
      <c r="BP63" s="1659"/>
      <c r="BQ63" s="1659"/>
      <c r="BR63" s="1659"/>
      <c r="BS63" s="1659"/>
      <c r="BT63" s="1659"/>
      <c r="BU63" s="1659"/>
      <c r="BV63" s="1659"/>
      <c r="BW63" s="1661"/>
    </row>
    <row r="64" spans="5:103" ht="17.100000000000001" customHeight="1" x14ac:dyDescent="0.2">
      <c r="E64" s="1656"/>
      <c r="F64" s="1657"/>
      <c r="G64" s="1658"/>
      <c r="H64" s="1658"/>
      <c r="I64" s="1658"/>
      <c r="J64" s="1658"/>
      <c r="K64" s="1658"/>
      <c r="L64" s="1658"/>
      <c r="M64" s="1658"/>
      <c r="N64" s="1658"/>
      <c r="O64" s="1658"/>
      <c r="P64" s="1658"/>
      <c r="Q64" s="1658"/>
      <c r="R64" s="1658"/>
      <c r="S64" s="1659"/>
      <c r="T64" s="1659"/>
      <c r="U64" s="1659"/>
      <c r="V64" s="1659"/>
      <c r="W64" s="1659"/>
      <c r="X64" s="1659"/>
      <c r="Y64" s="1659"/>
      <c r="Z64" s="1659"/>
      <c r="AA64" s="1659"/>
      <c r="AB64" s="1659"/>
      <c r="AC64" s="1659"/>
      <c r="AD64" s="1659"/>
      <c r="AE64" s="1659"/>
      <c r="AF64" s="1659"/>
      <c r="AG64" s="2969" t="s">
        <v>712</v>
      </c>
      <c r="AH64" s="2969"/>
      <c r="AI64" s="2969"/>
      <c r="AJ64" s="2969"/>
      <c r="AK64" s="2969"/>
      <c r="AL64" s="2969"/>
      <c r="AM64" s="2969"/>
      <c r="AN64" s="2969"/>
      <c r="AO64" s="2969"/>
      <c r="AP64" s="2969"/>
      <c r="AQ64" s="2969"/>
      <c r="AR64" s="2969"/>
      <c r="AS64" s="2969"/>
      <c r="AT64" s="2969"/>
      <c r="AU64" s="2969"/>
      <c r="AV64" s="1659"/>
      <c r="AW64" s="1659"/>
      <c r="AX64" s="1659"/>
      <c r="AY64" s="1659"/>
      <c r="AZ64" s="1659"/>
      <c r="BA64" s="1659"/>
      <c r="BB64" s="1659"/>
      <c r="BC64" s="1659"/>
      <c r="BD64" s="1659"/>
      <c r="BE64" s="1657"/>
      <c r="BF64" s="1658"/>
      <c r="BG64" s="1659"/>
      <c r="BH64" s="1659"/>
      <c r="BI64" s="1659"/>
      <c r="BJ64" s="1659"/>
      <c r="BK64" s="1659"/>
      <c r="BL64" s="1659"/>
      <c r="BM64" s="1659"/>
      <c r="BN64" s="1659"/>
      <c r="BO64" s="1659"/>
      <c r="BP64" s="1659"/>
      <c r="BQ64" s="1659"/>
      <c r="BR64" s="1659"/>
      <c r="BS64" s="1659"/>
      <c r="BT64" s="1659"/>
      <c r="BU64" s="1659"/>
      <c r="BV64" s="1659"/>
      <c r="BW64" s="1661"/>
    </row>
    <row r="65" spans="5:75" ht="17.100000000000001" customHeight="1" x14ac:dyDescent="0.2">
      <c r="E65" s="1656"/>
      <c r="F65" s="1657"/>
      <c r="G65" s="1658"/>
      <c r="H65" s="1658"/>
      <c r="I65" s="1658"/>
      <c r="J65" s="1658"/>
      <c r="K65" s="1658"/>
      <c r="L65" s="1658"/>
      <c r="M65" s="1658"/>
      <c r="N65" s="1658"/>
      <c r="O65" s="1658"/>
      <c r="P65" s="1658"/>
      <c r="Q65" s="1658"/>
      <c r="R65" s="1658"/>
      <c r="S65" s="1659"/>
      <c r="T65" s="1659"/>
      <c r="U65" s="1659"/>
      <c r="V65" s="1659"/>
      <c r="W65" s="1659"/>
      <c r="X65" s="1659"/>
      <c r="Y65" s="1659"/>
      <c r="Z65" s="1659"/>
      <c r="AA65" s="1659"/>
      <c r="AB65" s="1659"/>
      <c r="AC65" s="1659"/>
      <c r="AD65" s="1659"/>
      <c r="AE65" s="1659"/>
      <c r="AF65" s="1659"/>
      <c r="AG65" s="1662"/>
      <c r="AH65" s="1662"/>
      <c r="AI65" s="1662"/>
      <c r="AJ65" s="1662"/>
      <c r="AK65" s="1662"/>
      <c r="AL65" s="1662"/>
      <c r="AM65" s="1662"/>
      <c r="AN65" s="1662"/>
      <c r="AO65" s="1662"/>
      <c r="AP65" s="1662"/>
      <c r="AQ65" s="1662"/>
      <c r="AR65" s="1662"/>
      <c r="AS65" s="1662"/>
      <c r="AT65" s="1662"/>
      <c r="AU65" s="1662"/>
      <c r="AV65" s="1659"/>
      <c r="AW65" s="1659"/>
      <c r="AX65" s="1659"/>
      <c r="AY65" s="1659"/>
      <c r="AZ65" s="1659"/>
      <c r="BA65" s="1659"/>
      <c r="BB65" s="1659"/>
      <c r="BC65" s="1659"/>
      <c r="BD65" s="1659"/>
      <c r="BE65" s="1657"/>
      <c r="BF65" s="1658"/>
      <c r="BG65" s="1659"/>
      <c r="BH65" s="1659"/>
      <c r="BI65" s="1659"/>
      <c r="BJ65" s="1659"/>
      <c r="BK65" s="1659"/>
      <c r="BL65" s="1659"/>
      <c r="BM65" s="1659"/>
      <c r="BN65" s="1659"/>
      <c r="BO65" s="1659"/>
      <c r="BP65" s="1659"/>
      <c r="BQ65" s="1659"/>
      <c r="BR65" s="1659"/>
      <c r="BS65" s="1659"/>
      <c r="BT65" s="1659"/>
      <c r="BU65" s="1659"/>
      <c r="BV65" s="1659"/>
      <c r="BW65" s="1661"/>
    </row>
    <row r="66" spans="5:75" ht="17.100000000000001" customHeight="1" thickBot="1" x14ac:dyDescent="0.25">
      <c r="E66" s="1663"/>
      <c r="F66" s="1658"/>
      <c r="G66" s="1658"/>
      <c r="H66" s="1658"/>
      <c r="I66" s="1658"/>
      <c r="J66" s="1658"/>
      <c r="K66" s="1658"/>
      <c r="L66" s="1658"/>
      <c r="M66" s="1658"/>
      <c r="N66" s="1658"/>
      <c r="O66" s="1658"/>
      <c r="P66" s="1658"/>
      <c r="Q66" s="1658"/>
      <c r="R66" s="1658"/>
      <c r="S66" s="1658"/>
      <c r="T66" s="1658"/>
      <c r="U66" s="1658"/>
      <c r="V66" s="1658"/>
      <c r="W66" s="1658"/>
      <c r="X66" s="1658"/>
      <c r="Y66" s="1658"/>
      <c r="Z66" s="1658"/>
      <c r="AA66" s="1658"/>
      <c r="AB66" s="1658"/>
      <c r="AC66" s="1658"/>
      <c r="AD66" s="1658"/>
      <c r="AE66" s="1658"/>
      <c r="AF66" s="1658"/>
      <c r="AG66" s="1658"/>
      <c r="AH66" s="1658"/>
      <c r="AI66" s="1658"/>
      <c r="AJ66" s="1658"/>
      <c r="AK66" s="1658"/>
      <c r="AL66" s="1658"/>
      <c r="AM66" s="1658"/>
      <c r="AN66" s="1658"/>
      <c r="AO66" s="1658"/>
      <c r="AP66" s="1658"/>
      <c r="AQ66" s="1658"/>
      <c r="AR66" s="1658"/>
      <c r="AS66" s="1658"/>
      <c r="AT66" s="1658"/>
      <c r="AU66" s="1658"/>
      <c r="AV66" s="1658"/>
      <c r="AW66" s="1658"/>
      <c r="AX66" s="1658"/>
      <c r="AY66" s="1658"/>
      <c r="AZ66" s="1658"/>
      <c r="BA66" s="1658"/>
      <c r="BB66" s="1658"/>
      <c r="BC66" s="1658"/>
      <c r="BD66" s="1658"/>
      <c r="BE66" s="1658"/>
      <c r="BF66" s="1658"/>
      <c r="BG66" s="1658"/>
      <c r="BH66" s="1658"/>
      <c r="BI66" s="1658"/>
      <c r="BJ66" s="1658"/>
      <c r="BK66" s="1658"/>
      <c r="BL66" s="1658"/>
      <c r="BM66" s="1658"/>
      <c r="BN66" s="1658"/>
      <c r="BO66" s="1658"/>
      <c r="BP66" s="1658"/>
      <c r="BQ66" s="1658"/>
      <c r="BR66" s="1658"/>
      <c r="BS66" s="1658"/>
      <c r="BT66" s="1658"/>
      <c r="BU66" s="1658"/>
      <c r="BV66" s="1658"/>
      <c r="BW66" s="1664"/>
    </row>
    <row r="67" spans="5:75" ht="17.100000000000001" customHeight="1" thickTop="1" x14ac:dyDescent="0.2">
      <c r="E67" s="1663"/>
      <c r="F67" s="1658"/>
      <c r="G67" s="1658"/>
      <c r="H67" s="1658"/>
      <c r="I67" s="1658"/>
      <c r="J67" s="2916" t="s">
        <v>147</v>
      </c>
      <c r="K67" s="2917"/>
      <c r="L67" s="2920" t="str">
        <f>IF(ISBLANK(J69),data!$FR$53,_xlfn.IFS(
ISNUMBER(SEARCH( data!$FS$4, J69 )), data!$FR$4,
ISNUMBER(SEARCH( data!$FS$5, J69 )), data!$FR$5,
ISNUMBER(SEARCH( data!$FS$6, J69 )), data!$FR$6,
ISNUMBER(SEARCH( data!$FS$7, J69 )), data!$FR$7,
ISNUMBER(SEARCH( data!$FS$8, J69 )), data!$FR$8,
ISNUMBER(SEARCH( data!$FS$9, J69 )), data!$FR$9,
ISNUMBER(SEARCH( data!$FS$10, J69 )), data!$FR$10,
ISNUMBER(SEARCH( data!$FS$11, J69 )), data!$FR$11,
ISNUMBER(SEARCH( data!$FS$12, J69 )), data!$FR$12,
ISNUMBER(SEARCH( data!$FS$13, J69 )), data!$FR$13,
ISNUMBER(SEARCH( data!$FS$14, J69 )), data!$FR$14,
ISNUMBER(SEARCH( data!$FS$15, J69 )), data!$FR$15,
ISNUMBER(SEARCH( data!$FS$16, J69 )), data!$FR$16,
ISNUMBER(SEARCH( data!$FS$17, J69 )), data!$FR$17,
ISNUMBER(SEARCH( data!$FS$18, J69 )), data!$FR$18,
ISNUMBER(SEARCH( data!$FS$19, J69 )), data!$FR$19,
ISNUMBER(SEARCH( data!$FS$20, J69 )), data!$FR$20,
ISNUMBER(SEARCH( data!$FS$21, J69 )), data!$FR$21,
ISNUMBER(SEARCH( data!$FS$22, J69 )), data!$FR$22,
ISNUMBER(SEARCH( data!$FS$23, J69 )), data!$FR$23,
ISNUMBER(SEARCH( data!$FS$24, J69 )), data!$FR$24,
ISNUMBER(SEARCH( data!$FS$25, J69 )), data!$FR$25,
ISNUMBER(SEARCH( data!$FS$26, J69 )), data!$FR$26,
ISNUMBER(SEARCH( data!$FS$27, J69 )), data!$FR$27,
ISNUMBER(SEARCH( data!$FS$28, J69 )), data!$FR$28,
ISNUMBER(SEARCH( data!$FS$29, J69 )), data!$FR$29,
ISNUMBER(SEARCH( data!$FS$30, J69 )), data!$FR$30,
ISNUMBER(SEARCH( data!$FS$31, J69 )), data!$FR$31,
ISNUMBER(SEARCH( data!$FS$32, J69 )), data!$FR$32,
ISNUMBER(SEARCH( data!$FS$33, J69 )), data!$FR$33,
ISNUMBER(SEARCH( data!$FS$34, J69 )), data!$FR$34,
ISNUMBER(SEARCH( data!$FS$35, J69 )), data!$FR$35,
ISNUMBER(SEARCH( data!$FS$36, J69 )), data!$FR$36,
ISNUMBER(SEARCH( data!$FS$37, J69 )), data!$FR$37,
ISNUMBER(SEARCH( data!$FS$38, J69 )), data!$FR$38,
ISNUMBER(SEARCH( data!$FS$39, J69 )), data!$FR$39,
ISNUMBER(SEARCH( data!$FS$40, J69 )), data!$FR$40,
ISNUMBER(SEARCH( data!$FS$41, J69 )), data!$FR$41,
ISNUMBER(SEARCH( data!$FS$42, J69 )), data!$FR$42,
ISNUMBER(SEARCH( data!$FS$43, J69 )), data!$FR$43,
ISNUMBER(SEARCH( data!$FS$44, J69 )), data!$FR$44,
ISNUMBER(SEARCH( data!$FS$45, J69 )), data!$FR$45,
ISNUMBER(SEARCH( data!$FS$46, J69 )), data!$FR$46,
ISNUMBER(SEARCH( data!$FS$47, J69 )), data!$FR$47,
ISNUMBER(SEARCH( data!$FS$48, J69 )), data!$FR$48,
ISNUMBER(SEARCH( data!$FS$49, J69 )), data!$FR$49,
ISNUMBER(SEARCH( data!$FS$50, J69 )), data!$FR$50,
ISNUMBER(SEARCH( data!$FS$51, J69 )), data!$FR$51,
ISNUMBER(SEARCH( data!$FS$52, J69 )), data!$FR$52,
ISNUMBER(SEARCH( data!$FU$4, J69 )), data!$FT$4,
ISNUMBER(SEARCH( data!$FU$5, J69 )), data!$FT$5,
ISNUMBER(SEARCH( data!$FU$6, J69 )), data!$FT$6,
ISNUMBER(SEARCH( data!$FU$7, J69 )), data!$FT$7,
ISNUMBER(SEARCH( data!$FU$8, J69 )), data!$FT$8,
ISNUMBER(SEARCH( data!$FU$9, J69 )), data!$FT$9,
ISNUMBER(SEARCH( data!$FU$10, J69 )), data!$FT$10,
ISNUMBER(SEARCH( data!$FU$11, J69 )), data!$FT$11,
ISNUMBER(SEARCH( data!$FU$12, J69 )), data!$FT$12,
ISNUMBER(SEARCH( data!$FU$13, J69 )), data!$FT$13,
ISNUMBER(SEARCH( data!$FU$14, J69 )), data!$FT$14,
ISNUMBER(SEARCH( data!$FU$15, J69 )), data!$FT$15,
ISNUMBER(SEARCH( data!$FU$16, J69 )), data!$FT$16,
ISNUMBER(SEARCH( data!$FU$17, J69 )), data!$FT$17,
ISNUMBER(SEARCH( data!$FU$18, J69 )), data!$FT$18,
ISNUMBER(SEARCH( data!$FU$19, J69 )), data!$FT$19,
ISNUMBER(SEARCH( data!$FU$20, J69 )), data!$FT$20,
ISNUMBER(SEARCH( data!$FU$21, J69 )), data!$FT$21,
ISNUMBER(SEARCH( data!$FU$22, J69 )), data!$FT$22,
ISNUMBER(SEARCH( data!$FU$23, J69 )), data!$FT$23,
ISNUMBER(SEARCH( data!$FU$24, J69 )), data!$FT$24,
ISNUMBER(SEARCH( data!$FU$25, J69 )), data!$FT$25,
ISNUMBER(SEARCH( data!$FU$26, J69 )), data!$FT$26,
ISNUMBER(SEARCH( data!$FU$27, J69 )), data!$FT$27,
ISNUMBER(SEARCH( data!$FU$28, J69 )), data!$FT$28,
ISNUMBER(SEARCH( data!$FU$29, J69 )), data!$FT$29,
ISNUMBER(SEARCH( data!$FU$30, J69 )), data!$FT$30,
ISNUMBER(SEARCH( data!$FU$31, J69 )), data!$FT$31,
ISNUMBER(SEARCH( data!$FU$32, J69 )), data!$FT$32,
ISNUMBER(SEARCH( data!$FU$33, J69 )), data!$FT$33,
ISNUMBER(SEARCH( data!$FU$34, J69 )), data!$FT$34,
ISNUMBER(SEARCH( data!$FU$35, J69 )), data!$FT$35,
ISNUMBER(SEARCH( data!$FU$36, J69 )), data!$FT$36,
ISNUMBER(SEARCH( data!$FU$37, J69 )), data!$FT$37,
ISNUMBER(SEARCH( data!$FU$38, J69 )), data!$FT$38,
ISNUMBER(SEARCH( data!$FU$39, J69 )), data!$FT$39,
ISNUMBER(SEARCH( data!$FU$40, J69 )), data!$FT$40,
ISNUMBER(SEARCH( data!$FU$41, J69 )), data!$FT$41,
ISNUMBER(SEARCH( data!$FU$42, J69 )), data!$FT$42,
ISNUMBER(SEARCH( data!$FU$43, J69 )), data!$FT$43,
ISNUMBER(SEARCH( data!$FU$44, J69 )), data!$FT$44,
ISNUMBER(SEARCH( data!$FU$45, J69 )), data!$FT$45,
ISNUMBER(SEARCH( data!$FU$46, J69 )), data!$FT$46,
ISNUMBER(SEARCH( data!$FU$47, J69 )), data!$FT$47,
ISNUMBER(SEARCH( data!$FU$48, J69 )), data!$FT$48,
ISNUMBER(SEARCH( data!$FU$49, J69 )), data!$FT$49,
ISNUMBER(SEARCH( data!$FU$50, J69 )), data!$FT$50,
ISNUMBER(SEARCH( data!$FU$51, J69 )), data!$FT$51,
ISNUMBER(SEARCH( data!$FU$52, J69 )), data!$FT$52,
TRUE,data!$FT$53))</f>
        <v xml:space="preserve"> </v>
      </c>
      <c r="M67" s="2920"/>
      <c r="N67" s="2920"/>
      <c r="O67" s="2917" t="s">
        <v>147</v>
      </c>
      <c r="P67" s="2922"/>
      <c r="Q67" s="1658"/>
      <c r="R67" s="1658"/>
      <c r="S67" s="2916" t="s">
        <v>147</v>
      </c>
      <c r="T67" s="2917"/>
      <c r="U67" s="2920" t="str">
        <f>IF(ISBLANK(S69),data!$FR$53,_xlfn.IFS(
ISNUMBER(SEARCH( data!$FS$4, S69 )), data!$FR$4,
ISNUMBER(SEARCH( data!$FS$5, S69 )), data!$FR$5,
ISNUMBER(SEARCH( data!$FS$6, S69 )), data!$FR$6,
ISNUMBER(SEARCH( data!$FS$7, S69 )), data!$FR$7,
ISNUMBER(SEARCH( data!$FS$8, S69 )), data!$FR$8,
ISNUMBER(SEARCH( data!$FS$9, S69 )), data!$FR$9,
ISNUMBER(SEARCH( data!$FS$10, S69 )), data!$FR$10,
ISNUMBER(SEARCH( data!$FS$11, S69 )), data!$FR$11,
ISNUMBER(SEARCH( data!$FS$12, S69 )), data!$FR$12,
ISNUMBER(SEARCH( data!$FS$13, S69 )), data!$FR$13,
ISNUMBER(SEARCH( data!$FS$14, S69 )), data!$FR$14,
ISNUMBER(SEARCH( data!$FS$15, S69 )), data!$FR$15,
ISNUMBER(SEARCH( data!$FS$16, S69 )), data!$FR$16,
ISNUMBER(SEARCH( data!$FS$17, S69 )), data!$FR$17,
ISNUMBER(SEARCH( data!$FS$18, S69 )), data!$FR$18,
ISNUMBER(SEARCH( data!$FS$19, S69 )), data!$FR$19,
ISNUMBER(SEARCH( data!$FS$20, S69 )), data!$FR$20,
ISNUMBER(SEARCH( data!$FS$21, S69 )), data!$FR$21,
ISNUMBER(SEARCH( data!$FS$22, S69 )), data!$FR$22,
ISNUMBER(SEARCH( data!$FS$23, S69 )), data!$FR$23,
ISNUMBER(SEARCH( data!$FS$24, S69 )), data!$FR$24,
ISNUMBER(SEARCH( data!$FS$25, S69 )), data!$FR$25,
ISNUMBER(SEARCH( data!$FS$26, S69 )), data!$FR$26,
ISNUMBER(SEARCH( data!$FS$27, S69 )), data!$FR$27,
ISNUMBER(SEARCH( data!$FS$28, S69 )), data!$FR$28,
ISNUMBER(SEARCH( data!$FS$29, S69 )), data!$FR$29,
ISNUMBER(SEARCH( data!$FS$30, S69 )), data!$FR$30,
ISNUMBER(SEARCH( data!$FS$31, S69 )), data!$FR$31,
ISNUMBER(SEARCH( data!$FS$32, S69 )), data!$FR$32,
ISNUMBER(SEARCH( data!$FS$33, S69 )), data!$FR$33,
ISNUMBER(SEARCH( data!$FS$34, S69 )), data!$FR$34,
ISNUMBER(SEARCH( data!$FS$35, S69 )), data!$FR$35,
ISNUMBER(SEARCH( data!$FS$36, S69 )), data!$FR$36,
ISNUMBER(SEARCH( data!$FS$37, S69 )), data!$FR$37,
ISNUMBER(SEARCH( data!$FS$38, S69 )), data!$FR$38,
ISNUMBER(SEARCH( data!$FS$39, S69 )), data!$FR$39,
ISNUMBER(SEARCH( data!$FS$40, S69 )), data!$FR$40,
ISNUMBER(SEARCH( data!$FS$41, S69 )), data!$FR$41,
ISNUMBER(SEARCH( data!$FS$42, S69 )), data!$FR$42,
ISNUMBER(SEARCH( data!$FS$43, S69 )), data!$FR$43,
ISNUMBER(SEARCH( data!$FS$44, S69 )), data!$FR$44,
ISNUMBER(SEARCH( data!$FS$45, S69 )), data!$FR$45,
ISNUMBER(SEARCH( data!$FS$46, S69 )), data!$FR$46,
ISNUMBER(SEARCH( data!$FS$47, S69 )), data!$FR$47,
ISNUMBER(SEARCH( data!$FS$48, S69 )), data!$FR$48,
ISNUMBER(SEARCH( data!$FS$49, S69 )), data!$FR$49,
ISNUMBER(SEARCH( data!$FS$50, S69 )), data!$FR$50,
ISNUMBER(SEARCH( data!$FS$51, S69 )), data!$FR$51,
ISNUMBER(SEARCH( data!$FS$52, S69 )), data!$FR$52,
ISNUMBER(SEARCH( data!$FU$4, S69 )), data!$FT$4,
ISNUMBER(SEARCH( data!$FU$5, S69 )), data!$FT$5,
ISNUMBER(SEARCH( data!$FU$6, S69 )), data!$FT$6,
ISNUMBER(SEARCH( data!$FU$7, S69 )), data!$FT$7,
ISNUMBER(SEARCH( data!$FU$8, S69 )), data!$FT$8,
ISNUMBER(SEARCH( data!$FU$9, S69 )), data!$FT$9,
ISNUMBER(SEARCH( data!$FU$10, S69 )), data!$FT$10,
ISNUMBER(SEARCH( data!$FU$11, S69 )), data!$FT$11,
ISNUMBER(SEARCH( data!$FU$12, S69 )), data!$FT$12,
ISNUMBER(SEARCH( data!$FU$13, S69 )), data!$FT$13,
ISNUMBER(SEARCH( data!$FU$14, S69 )), data!$FT$14,
ISNUMBER(SEARCH( data!$FU$15, S69 )), data!$FT$15,
ISNUMBER(SEARCH( data!$FU$16, S69 )), data!$FT$16,
ISNUMBER(SEARCH( data!$FU$17, S69 )), data!$FT$17,
ISNUMBER(SEARCH( data!$FU$18, S69 )), data!$FT$18,
ISNUMBER(SEARCH( data!$FU$19, S69 )), data!$FT$19,
ISNUMBER(SEARCH( data!$FU$20, S69 )), data!$FT$20,
ISNUMBER(SEARCH( data!$FU$21, S69 )), data!$FT$21,
ISNUMBER(SEARCH( data!$FU$22, S69 )), data!$FT$22,
ISNUMBER(SEARCH( data!$FU$23, S69 )), data!$FT$23,
ISNUMBER(SEARCH( data!$FU$24, S69 )), data!$FT$24,
ISNUMBER(SEARCH( data!$FU$25, S69 )), data!$FT$25,
ISNUMBER(SEARCH( data!$FU$26, S69 )), data!$FT$26,
ISNUMBER(SEARCH( data!$FU$27, S69 )), data!$FT$27,
ISNUMBER(SEARCH( data!$FU$28, S69 )), data!$FT$28,
ISNUMBER(SEARCH( data!$FU$29, S69 )), data!$FT$29,
ISNUMBER(SEARCH( data!$FU$30, S69 )), data!$FT$30,
ISNUMBER(SEARCH( data!$FU$31, S69 )), data!$FT$31,
ISNUMBER(SEARCH( data!$FU$32, S69 )), data!$FT$32,
ISNUMBER(SEARCH( data!$FU$33, S69 )), data!$FT$33,
ISNUMBER(SEARCH( data!$FU$34, S69 )), data!$FT$34,
ISNUMBER(SEARCH( data!$FU$35, S69 )), data!$FT$35,
ISNUMBER(SEARCH( data!$FU$36, S69 )), data!$FT$36,
ISNUMBER(SEARCH( data!$FU$37, S69 )), data!$FT$37,
ISNUMBER(SEARCH( data!$FU$38, S69 )), data!$FT$38,
ISNUMBER(SEARCH( data!$FU$39, S69 )), data!$FT$39,
ISNUMBER(SEARCH( data!$FU$40, S69 )), data!$FT$40,
ISNUMBER(SEARCH( data!$FU$41, S69 )), data!$FT$41,
ISNUMBER(SEARCH( data!$FU$42, S69 )), data!$FT$42,
ISNUMBER(SEARCH( data!$FU$43, S69 )), data!$FT$43,
ISNUMBER(SEARCH( data!$FU$44, S69 )), data!$FT$44,
ISNUMBER(SEARCH( data!$FU$45, S69 )), data!$FT$45,
ISNUMBER(SEARCH( data!$FU$46, S69 )), data!$FT$46,
ISNUMBER(SEARCH( data!$FU$47, S69 )), data!$FT$47,
ISNUMBER(SEARCH( data!$FU$48, S69 )), data!$FT$48,
ISNUMBER(SEARCH( data!$FU$49, S69 )), data!$FT$49,
ISNUMBER(SEARCH( data!$FU$50, S69 )), data!$FT$50,
ISNUMBER(SEARCH( data!$FU$51, S69 )), data!$FT$51,
ISNUMBER(SEARCH( data!$FU$52, S69 )), data!$FT$52,
TRUE,data!$FT$53))</f>
        <v xml:space="preserve"> </v>
      </c>
      <c r="V67" s="2920"/>
      <c r="W67" s="2920"/>
      <c r="X67" s="2917" t="s">
        <v>147</v>
      </c>
      <c r="Y67" s="2922"/>
      <c r="Z67" s="1658"/>
      <c r="AA67" s="1658"/>
      <c r="AB67" s="2916" t="s">
        <v>147</v>
      </c>
      <c r="AC67" s="2917"/>
      <c r="AD67" s="2920" t="str">
        <f>IF(ISBLANK(AB69),data!$FR$53,_xlfn.IFS(
ISNUMBER(SEARCH( data!$FS$4, AB69 )), data!$FR$4,
ISNUMBER(SEARCH( data!$FS$5, AB69 )), data!$FR$5,
ISNUMBER(SEARCH( data!$FS$6, AB69 )), data!$FR$6,
ISNUMBER(SEARCH( data!$FS$7, AB69 )), data!$FR$7,
ISNUMBER(SEARCH( data!$FS$8, AB69 )), data!$FR$8,
ISNUMBER(SEARCH( data!$FS$9, AB69 )), data!$FR$9,
ISNUMBER(SEARCH( data!$FS$10, AB69 )), data!$FR$10,
ISNUMBER(SEARCH( data!$FS$11, AB69 )), data!$FR$11,
ISNUMBER(SEARCH( data!$FS$12, AB69 )), data!$FR$12,
ISNUMBER(SEARCH( data!$FS$13, AB69 )), data!$FR$13,
ISNUMBER(SEARCH( data!$FS$14, AB69 )), data!$FR$14,
ISNUMBER(SEARCH( data!$FS$15, AB69 )), data!$FR$15,
ISNUMBER(SEARCH( data!$FS$16, AB69 )), data!$FR$16,
ISNUMBER(SEARCH( data!$FS$17, AB69 )), data!$FR$17,
ISNUMBER(SEARCH( data!$FS$18, AB69 )), data!$FR$18,
ISNUMBER(SEARCH( data!$FS$19, AB69 )), data!$FR$19,
ISNUMBER(SEARCH( data!$FS$20, AB69 )), data!$FR$20,
ISNUMBER(SEARCH( data!$FS$21, AB69 )), data!$FR$21,
ISNUMBER(SEARCH( data!$FS$22, AB69 )), data!$FR$22,
ISNUMBER(SEARCH( data!$FS$23, AB69 )), data!$FR$23,
ISNUMBER(SEARCH( data!$FS$24, AB69 )), data!$FR$24,
ISNUMBER(SEARCH( data!$FS$25, AB69 )), data!$FR$25,
ISNUMBER(SEARCH( data!$FS$26, AB69 )), data!$FR$26,
ISNUMBER(SEARCH( data!$FS$27, AB69 )), data!$FR$27,
ISNUMBER(SEARCH( data!$FS$28, AB69 )), data!$FR$28,
ISNUMBER(SEARCH( data!$FS$29, AB69 )), data!$FR$29,
ISNUMBER(SEARCH( data!$FS$30, AB69 )), data!$FR$30,
ISNUMBER(SEARCH( data!$FS$31, AB69 )), data!$FR$31,
ISNUMBER(SEARCH( data!$FS$32, AB69 )), data!$FR$32,
ISNUMBER(SEARCH( data!$FS$33, AB69 )), data!$FR$33,
ISNUMBER(SEARCH( data!$FS$34, AB69 )), data!$FR$34,
ISNUMBER(SEARCH( data!$FS$35, AB69 )), data!$FR$35,
ISNUMBER(SEARCH( data!$FS$36, AB69 )), data!$FR$36,
ISNUMBER(SEARCH( data!$FS$37, AB69 )), data!$FR$37,
ISNUMBER(SEARCH( data!$FS$38, AB69 )), data!$FR$38,
ISNUMBER(SEARCH( data!$FS$39, AB69 )), data!$FR$39,
ISNUMBER(SEARCH( data!$FS$40, AB69 )), data!$FR$40,
ISNUMBER(SEARCH( data!$FS$41, AB69 )), data!$FR$41,
ISNUMBER(SEARCH( data!$FS$42, AB69 )), data!$FR$42,
ISNUMBER(SEARCH( data!$FS$43, AB69 )), data!$FR$43,
ISNUMBER(SEARCH( data!$FS$44, AB69 )), data!$FR$44,
ISNUMBER(SEARCH( data!$FS$45, AB69 )), data!$FR$45,
ISNUMBER(SEARCH( data!$FS$46, AB69 )), data!$FR$46,
ISNUMBER(SEARCH( data!$FS$47, AB69 )), data!$FR$47,
ISNUMBER(SEARCH( data!$FS$48, AB69 )), data!$FR$48,
ISNUMBER(SEARCH( data!$FS$49, AB69 )), data!$FR$49,
ISNUMBER(SEARCH( data!$FS$50, AB69 )), data!$FR$50,
ISNUMBER(SEARCH( data!$FS$51, AB69 )), data!$FR$51,
ISNUMBER(SEARCH( data!$FS$52, AB69 )), data!$FR$52,
ISNUMBER(SEARCH( data!$FU$4, AB69 )), data!$FT$4,
ISNUMBER(SEARCH( data!$FU$5, AB69 )), data!$FT$5,
ISNUMBER(SEARCH( data!$FU$6, AB69 )), data!$FT$6,
ISNUMBER(SEARCH( data!$FU$7, AB69 )), data!$FT$7,
ISNUMBER(SEARCH( data!$FU$8, AB69 )), data!$FT$8,
ISNUMBER(SEARCH( data!$FU$9, AB69 )), data!$FT$9,
ISNUMBER(SEARCH( data!$FU$10, AB69 )), data!$FT$10,
ISNUMBER(SEARCH( data!$FU$11, AB69 )), data!$FT$11,
ISNUMBER(SEARCH( data!$FU$12, AB69 )), data!$FT$12,
ISNUMBER(SEARCH( data!$FU$13, AB69 )), data!$FT$13,
ISNUMBER(SEARCH( data!$FU$14, AB69 )), data!$FT$14,
ISNUMBER(SEARCH( data!$FU$15, AB69 )), data!$FT$15,
ISNUMBER(SEARCH( data!$FU$16, AB69 )), data!$FT$16,
ISNUMBER(SEARCH( data!$FU$17, AB69 )), data!$FT$17,
ISNUMBER(SEARCH( data!$FU$18, AB69 )), data!$FT$18,
ISNUMBER(SEARCH( data!$FU$19, AB69 )), data!$FT$19,
ISNUMBER(SEARCH( data!$FU$20, AB69 )), data!$FT$20,
ISNUMBER(SEARCH( data!$FU$21, AB69 )), data!$FT$21,
ISNUMBER(SEARCH( data!$FU$22, AB69 )), data!$FT$22,
ISNUMBER(SEARCH( data!$FU$23, AB69 )), data!$FT$23,
ISNUMBER(SEARCH( data!$FU$24, AB69 )), data!$FT$24,
ISNUMBER(SEARCH( data!$FU$25, AB69 )), data!$FT$25,
ISNUMBER(SEARCH( data!$FU$26, AB69 )), data!$FT$26,
ISNUMBER(SEARCH( data!$FU$27, AB69 )), data!$FT$27,
ISNUMBER(SEARCH( data!$FU$28, AB69 )), data!$FT$28,
ISNUMBER(SEARCH( data!$FU$29, AB69 )), data!$FT$29,
ISNUMBER(SEARCH( data!$FU$30, AB69 )), data!$FT$30,
ISNUMBER(SEARCH( data!$FU$31, AB69 )), data!$FT$31,
ISNUMBER(SEARCH( data!$FU$32, AB69 )), data!$FT$32,
ISNUMBER(SEARCH( data!$FU$33, AB69 )), data!$FT$33,
ISNUMBER(SEARCH( data!$FU$34, AB69 )), data!$FT$34,
ISNUMBER(SEARCH( data!$FU$35, AB69 )), data!$FT$35,
ISNUMBER(SEARCH( data!$FU$36, AB69 )), data!$FT$36,
ISNUMBER(SEARCH( data!$FU$37, AB69 )), data!$FT$37,
ISNUMBER(SEARCH( data!$FU$38, AB69 )), data!$FT$38,
ISNUMBER(SEARCH( data!$FU$39, AB69 )), data!$FT$39,
ISNUMBER(SEARCH( data!$FU$40, AB69 )), data!$FT$40,
ISNUMBER(SEARCH( data!$FU$41, AB69 )), data!$FT$41,
ISNUMBER(SEARCH( data!$FU$42, AB69 )), data!$FT$42,
ISNUMBER(SEARCH( data!$FU$43, AB69 )), data!$FT$43,
ISNUMBER(SEARCH( data!$FU$44, AB69 )), data!$FT$44,
ISNUMBER(SEARCH( data!$FU$45, AB69 )), data!$FT$45,
ISNUMBER(SEARCH( data!$FU$46, AB69 )), data!$FT$46,
ISNUMBER(SEARCH( data!$FU$47, AB69 )), data!$FT$47,
ISNUMBER(SEARCH( data!$FU$48, AB69 )), data!$FT$48,
ISNUMBER(SEARCH( data!$FU$49, AB69 )), data!$FT$49,
ISNUMBER(SEARCH( data!$FU$50, AB69 )), data!$FT$50,
ISNUMBER(SEARCH( data!$FU$51, AB69 )), data!$FT$51,
ISNUMBER(SEARCH( data!$FU$52, AB69 )), data!$FT$52,
TRUE,data!$FT$53))</f>
        <v xml:space="preserve"> </v>
      </c>
      <c r="AE67" s="2920"/>
      <c r="AF67" s="2920"/>
      <c r="AG67" s="2917" t="s">
        <v>147</v>
      </c>
      <c r="AH67" s="2922"/>
      <c r="AI67" s="1658"/>
      <c r="AJ67" s="1658"/>
      <c r="AK67" s="2916" t="s">
        <v>147</v>
      </c>
      <c r="AL67" s="2917"/>
      <c r="AM67" s="2920" t="str">
        <f>IF(ISBLANK(AK69),data!$FR$53,_xlfn.IFS(
ISNUMBER(SEARCH( data!$FS$4, AK69 )), data!$FR$4,
ISNUMBER(SEARCH( data!$FS$5, AK69 )), data!$FR$5,
ISNUMBER(SEARCH( data!$FS$6, AK69 )), data!$FR$6,
ISNUMBER(SEARCH( data!$FS$7, AK69 )), data!$FR$7,
ISNUMBER(SEARCH( data!$FS$8, AK69 )), data!$FR$8,
ISNUMBER(SEARCH( data!$FS$9, AK69 )), data!$FR$9,
ISNUMBER(SEARCH( data!$FS$10, AK69 )), data!$FR$10,
ISNUMBER(SEARCH( data!$FS$11, AK69 )), data!$FR$11,
ISNUMBER(SEARCH( data!$FS$12, AK69 )), data!$FR$12,
ISNUMBER(SEARCH( data!$FS$13, AK69 )), data!$FR$13,
ISNUMBER(SEARCH( data!$FS$14, AK69 )), data!$FR$14,
ISNUMBER(SEARCH( data!$FS$15, AK69 )), data!$FR$15,
ISNUMBER(SEARCH( data!$FS$16, AK69 )), data!$FR$16,
ISNUMBER(SEARCH( data!$FS$17, AK69 )), data!$FR$17,
ISNUMBER(SEARCH( data!$FS$18, AK69 )), data!$FR$18,
ISNUMBER(SEARCH( data!$FS$19, AK69 )), data!$FR$19,
ISNUMBER(SEARCH( data!$FS$20, AK69 )), data!$FR$20,
ISNUMBER(SEARCH( data!$FS$21, AK69 )), data!$FR$21,
ISNUMBER(SEARCH( data!$FS$22, AK69 )), data!$FR$22,
ISNUMBER(SEARCH( data!$FS$23, AK69 )), data!$FR$23,
ISNUMBER(SEARCH( data!$FS$24, AK69 )), data!$FR$24,
ISNUMBER(SEARCH( data!$FS$25, AK69 )), data!$FR$25,
ISNUMBER(SEARCH( data!$FS$26, AK69 )), data!$FR$26,
ISNUMBER(SEARCH( data!$FS$27, AK69 )), data!$FR$27,
ISNUMBER(SEARCH( data!$FS$28, AK69 )), data!$FR$28,
ISNUMBER(SEARCH( data!$FS$29, AK69 )), data!$FR$29,
ISNUMBER(SEARCH( data!$FS$30, AK69 )), data!$FR$30,
ISNUMBER(SEARCH( data!$FS$31, AK69 )), data!$FR$31,
ISNUMBER(SEARCH( data!$FS$32, AK69 )), data!$FR$32,
ISNUMBER(SEARCH( data!$FS$33, AK69 )), data!$FR$33,
ISNUMBER(SEARCH( data!$FS$34, AK69 )), data!$FR$34,
ISNUMBER(SEARCH( data!$FS$35, AK69 )), data!$FR$35,
ISNUMBER(SEARCH( data!$FS$36, AK69 )), data!$FR$36,
ISNUMBER(SEARCH( data!$FS$37, AK69 )), data!$FR$37,
ISNUMBER(SEARCH( data!$FS$38, AK69 )), data!$FR$38,
ISNUMBER(SEARCH( data!$FS$39, AK69 )), data!$FR$39,
ISNUMBER(SEARCH( data!$FS$40, AK69 )), data!$FR$40,
ISNUMBER(SEARCH( data!$FS$41, AK69 )), data!$FR$41,
ISNUMBER(SEARCH( data!$FS$42, AK69 )), data!$FR$42,
ISNUMBER(SEARCH( data!$FS$43, AK69 )), data!$FR$43,
ISNUMBER(SEARCH( data!$FS$44, AK69 )), data!$FR$44,
ISNUMBER(SEARCH( data!$FS$45, AK69 )), data!$FR$45,
ISNUMBER(SEARCH( data!$FS$46, AK69 )), data!$FR$46,
ISNUMBER(SEARCH( data!$FS$47, AK69 )), data!$FR$47,
ISNUMBER(SEARCH( data!$FS$48, AK69 )), data!$FR$48,
ISNUMBER(SEARCH( data!$FS$49, AK69 )), data!$FR$49,
ISNUMBER(SEARCH( data!$FS$50, AK69 )), data!$FR$50,
ISNUMBER(SEARCH( data!$FS$51, AK69 )), data!$FR$51,
ISNUMBER(SEARCH( data!$FS$52, AK69 )), data!$FR$52,
ISNUMBER(SEARCH( data!$FU$4, AK69 )), data!$FT$4,
ISNUMBER(SEARCH( data!$FU$5, AK69 )), data!$FT$5,
ISNUMBER(SEARCH( data!$FU$6, AK69 )), data!$FT$6,
ISNUMBER(SEARCH( data!$FU$7, AK69 )), data!$FT$7,
ISNUMBER(SEARCH( data!$FU$8, AK69 )), data!$FT$8,
ISNUMBER(SEARCH( data!$FU$9, AK69 )), data!$FT$9,
ISNUMBER(SEARCH( data!$FU$10, AK69 )), data!$FT$10,
ISNUMBER(SEARCH( data!$FU$11, AK69 )), data!$FT$11,
ISNUMBER(SEARCH( data!$FU$12, AK69 )), data!$FT$12,
ISNUMBER(SEARCH( data!$FU$13, AK69 )), data!$FT$13,
ISNUMBER(SEARCH( data!$FU$14, AK69 )), data!$FT$14,
ISNUMBER(SEARCH( data!$FU$15, AK69 )), data!$FT$15,
ISNUMBER(SEARCH( data!$FU$16, AK69 )), data!$FT$16,
ISNUMBER(SEARCH( data!$FU$17, AK69 )), data!$FT$17,
ISNUMBER(SEARCH( data!$FU$18, AK69 )), data!$FT$18,
ISNUMBER(SEARCH( data!$FU$19, AK69 )), data!$FT$19,
ISNUMBER(SEARCH( data!$FU$20, AK69 )), data!$FT$20,
ISNUMBER(SEARCH( data!$FU$21, AK69 )), data!$FT$21,
ISNUMBER(SEARCH( data!$FU$22, AK69 )), data!$FT$22,
ISNUMBER(SEARCH( data!$FU$23, AK69 )), data!$FT$23,
ISNUMBER(SEARCH( data!$FU$24, AK69 )), data!$FT$24,
ISNUMBER(SEARCH( data!$FU$25, AK69 )), data!$FT$25,
ISNUMBER(SEARCH( data!$FU$26, AK69 )), data!$FT$26,
ISNUMBER(SEARCH( data!$FU$27, AK69 )), data!$FT$27,
ISNUMBER(SEARCH( data!$FU$28, AK69 )), data!$FT$28,
ISNUMBER(SEARCH( data!$FU$29, AK69 )), data!$FT$29,
ISNUMBER(SEARCH( data!$FU$30, AK69 )), data!$FT$30,
ISNUMBER(SEARCH( data!$FU$31, AK69 )), data!$FT$31,
ISNUMBER(SEARCH( data!$FU$32, AK69 )), data!$FT$32,
ISNUMBER(SEARCH( data!$FU$33, AK69 )), data!$FT$33,
ISNUMBER(SEARCH( data!$FU$34, AK69 )), data!$FT$34,
ISNUMBER(SEARCH( data!$FU$35, AK69 )), data!$FT$35,
ISNUMBER(SEARCH( data!$FU$36, AK69 )), data!$FT$36,
ISNUMBER(SEARCH( data!$FU$37, AK69 )), data!$FT$37,
ISNUMBER(SEARCH( data!$FU$38, AK69 )), data!$FT$38,
ISNUMBER(SEARCH( data!$FU$39, AK69 )), data!$FT$39,
ISNUMBER(SEARCH( data!$FU$40, AK69 )), data!$FT$40,
ISNUMBER(SEARCH( data!$FU$41, AK69 )), data!$FT$41,
ISNUMBER(SEARCH( data!$FU$42, AK69 )), data!$FT$42,
ISNUMBER(SEARCH( data!$FU$43, AK69 )), data!$FT$43,
ISNUMBER(SEARCH( data!$FU$44, AK69 )), data!$FT$44,
ISNUMBER(SEARCH( data!$FU$45, AK69 )), data!$FT$45,
ISNUMBER(SEARCH( data!$FU$46, AK69 )), data!$FT$46,
ISNUMBER(SEARCH( data!$FU$47, AK69 )), data!$FT$47,
ISNUMBER(SEARCH( data!$FU$48, AK69 )), data!$FT$48,
ISNUMBER(SEARCH( data!$FU$49, AK69 )), data!$FT$49,
ISNUMBER(SEARCH( data!$FU$50, AK69 )), data!$FT$50,
ISNUMBER(SEARCH( data!$FU$51, AK69 )), data!$FT$51,
ISNUMBER(SEARCH( data!$FU$52, AK69 )), data!$FT$52,
TRUE,data!$FT$53))</f>
        <v xml:space="preserve"> </v>
      </c>
      <c r="AN67" s="2920"/>
      <c r="AO67" s="2920"/>
      <c r="AP67" s="2917" t="s">
        <v>147</v>
      </c>
      <c r="AQ67" s="2922"/>
      <c r="AR67" s="1658"/>
      <c r="AS67" s="1658"/>
      <c r="AT67" s="2916" t="s">
        <v>147</v>
      </c>
      <c r="AU67" s="2917"/>
      <c r="AV67" s="2920" t="str">
        <f>IF(ISBLANK(AT69),data!$FR$53,_xlfn.IFS(
ISNUMBER(SEARCH( data!$FS$4, AT69 )), data!$FR$4,
ISNUMBER(SEARCH( data!$FS$5, AT69 )), data!$FR$5,
ISNUMBER(SEARCH( data!$FS$6, AT69 )), data!$FR$6,
ISNUMBER(SEARCH( data!$FS$7, AT69 )), data!$FR$7,
ISNUMBER(SEARCH( data!$FS$8, AT69 )), data!$FR$8,
ISNUMBER(SEARCH( data!$FS$9, AT69 )), data!$FR$9,
ISNUMBER(SEARCH( data!$FS$10, AT69 )), data!$FR$10,
ISNUMBER(SEARCH( data!$FS$11, AT69 )), data!$FR$11,
ISNUMBER(SEARCH( data!$FS$12, AT69 )), data!$FR$12,
ISNUMBER(SEARCH( data!$FS$13, AT69 )), data!$FR$13,
ISNUMBER(SEARCH( data!$FS$14, AT69 )), data!$FR$14,
ISNUMBER(SEARCH( data!$FS$15, AT69 )), data!$FR$15,
ISNUMBER(SEARCH( data!$FS$16, AT69 )), data!$FR$16,
ISNUMBER(SEARCH( data!$FS$17, AT69 )), data!$FR$17,
ISNUMBER(SEARCH( data!$FS$18, AT69 )), data!$FR$18,
ISNUMBER(SEARCH( data!$FS$19, AT69 )), data!$FR$19,
ISNUMBER(SEARCH( data!$FS$20, AT69 )), data!$FR$20,
ISNUMBER(SEARCH( data!$FS$21, AT69 )), data!$FR$21,
ISNUMBER(SEARCH( data!$FS$22, AT69 )), data!$FR$22,
ISNUMBER(SEARCH( data!$FS$23, AT69 )), data!$FR$23,
ISNUMBER(SEARCH( data!$FS$24, AT69 )), data!$FR$24,
ISNUMBER(SEARCH( data!$FS$25, AT69 )), data!$FR$25,
ISNUMBER(SEARCH( data!$FS$26, AT69 )), data!$FR$26,
ISNUMBER(SEARCH( data!$FS$27, AT69 )), data!$FR$27,
ISNUMBER(SEARCH( data!$FS$28, AT69 )), data!$FR$28,
ISNUMBER(SEARCH( data!$FS$29, AT69 )), data!$FR$29,
ISNUMBER(SEARCH( data!$FS$30, AT69 )), data!$FR$30,
ISNUMBER(SEARCH( data!$FS$31, AT69 )), data!$FR$31,
ISNUMBER(SEARCH( data!$FS$32, AT69 )), data!$FR$32,
ISNUMBER(SEARCH( data!$FS$33, AT69 )), data!$FR$33,
ISNUMBER(SEARCH( data!$FS$34, AT69 )), data!$FR$34,
ISNUMBER(SEARCH( data!$FS$35, AT69 )), data!$FR$35,
ISNUMBER(SEARCH( data!$FS$36, AT69 )), data!$FR$36,
ISNUMBER(SEARCH( data!$FS$37, AT69 )), data!$FR$37,
ISNUMBER(SEARCH( data!$FS$38, AT69 )), data!$FR$38,
ISNUMBER(SEARCH( data!$FS$39, AT69 )), data!$FR$39,
ISNUMBER(SEARCH( data!$FS$40, AT69 )), data!$FR$40,
ISNUMBER(SEARCH( data!$FS$41, AT69 )), data!$FR$41,
ISNUMBER(SEARCH( data!$FS$42, AT69 )), data!$FR$42,
ISNUMBER(SEARCH( data!$FS$43, AT69 )), data!$FR$43,
ISNUMBER(SEARCH( data!$FS$44, AT69 )), data!$FR$44,
ISNUMBER(SEARCH( data!$FS$45, AT69 )), data!$FR$45,
ISNUMBER(SEARCH( data!$FS$46, AT69 )), data!$FR$46,
ISNUMBER(SEARCH( data!$FS$47, AT69 )), data!$FR$47,
ISNUMBER(SEARCH( data!$FS$48, AT69 )), data!$FR$48,
ISNUMBER(SEARCH( data!$FS$49, AT69 )), data!$FR$49,
ISNUMBER(SEARCH( data!$FS$50, AT69 )), data!$FR$50,
ISNUMBER(SEARCH( data!$FS$51, AT69 )), data!$FR$51,
ISNUMBER(SEARCH( data!$FS$52, AT69 )), data!$FR$52,
ISNUMBER(SEARCH( data!$FU$4, AT69 )), data!$FT$4,
ISNUMBER(SEARCH( data!$FU$5, AT69 )), data!$FT$5,
ISNUMBER(SEARCH( data!$FU$6, AT69 )), data!$FT$6,
ISNUMBER(SEARCH( data!$FU$7, AT69 )), data!$FT$7,
ISNUMBER(SEARCH( data!$FU$8, AT69 )), data!$FT$8,
ISNUMBER(SEARCH( data!$FU$9, AT69 )), data!$FT$9,
ISNUMBER(SEARCH( data!$FU$10, AT69 )), data!$FT$10,
ISNUMBER(SEARCH( data!$FU$11, AT69 )), data!$FT$11,
ISNUMBER(SEARCH( data!$FU$12, AT69 )), data!$FT$12,
ISNUMBER(SEARCH( data!$FU$13, AT69 )), data!$FT$13,
ISNUMBER(SEARCH( data!$FU$14, AT69 )), data!$FT$14,
ISNUMBER(SEARCH( data!$FU$15, AT69 )), data!$FT$15,
ISNUMBER(SEARCH( data!$FU$16, AT69 )), data!$FT$16,
ISNUMBER(SEARCH( data!$FU$17, AT69 )), data!$FT$17,
ISNUMBER(SEARCH( data!$FU$18, AT69 )), data!$FT$18,
ISNUMBER(SEARCH( data!$FU$19, AT69 )), data!$FT$19,
ISNUMBER(SEARCH( data!$FU$20, AT69 )), data!$FT$20,
ISNUMBER(SEARCH( data!$FU$21, AT69 )), data!$FT$21,
ISNUMBER(SEARCH( data!$FU$22, AT69 )), data!$FT$22,
ISNUMBER(SEARCH( data!$FU$23, AT69 )), data!$FT$23,
ISNUMBER(SEARCH( data!$FU$24, AT69 )), data!$FT$24,
ISNUMBER(SEARCH( data!$FU$25, AT69 )), data!$FT$25,
ISNUMBER(SEARCH( data!$FU$26, AT69 )), data!$FT$26,
ISNUMBER(SEARCH( data!$FU$27, AT69 )), data!$FT$27,
ISNUMBER(SEARCH( data!$FU$28, AT69 )), data!$FT$28,
ISNUMBER(SEARCH( data!$FU$29, AT69 )), data!$FT$29,
ISNUMBER(SEARCH( data!$FU$30, AT69 )), data!$FT$30,
ISNUMBER(SEARCH( data!$FU$31, AT69 )), data!$FT$31,
ISNUMBER(SEARCH( data!$FU$32, AT69 )), data!$FT$32,
ISNUMBER(SEARCH( data!$FU$33, AT69 )), data!$FT$33,
ISNUMBER(SEARCH( data!$FU$34, AT69 )), data!$FT$34,
ISNUMBER(SEARCH( data!$FU$35, AT69 )), data!$FT$35,
ISNUMBER(SEARCH( data!$FU$36, AT69 )), data!$FT$36,
ISNUMBER(SEARCH( data!$FU$37, AT69 )), data!$FT$37,
ISNUMBER(SEARCH( data!$FU$38, AT69 )), data!$FT$38,
ISNUMBER(SEARCH( data!$FU$39, AT69 )), data!$FT$39,
ISNUMBER(SEARCH( data!$FU$40, AT69 )), data!$FT$40,
ISNUMBER(SEARCH( data!$FU$41, AT69 )), data!$FT$41,
ISNUMBER(SEARCH( data!$FU$42, AT69 )), data!$FT$42,
ISNUMBER(SEARCH( data!$FU$43, AT69 )), data!$FT$43,
ISNUMBER(SEARCH( data!$FU$44, AT69 )), data!$FT$44,
ISNUMBER(SEARCH( data!$FU$45, AT69 )), data!$FT$45,
ISNUMBER(SEARCH( data!$FU$46, AT69 )), data!$FT$46,
ISNUMBER(SEARCH( data!$FU$47, AT69 )), data!$FT$47,
ISNUMBER(SEARCH( data!$FU$48, AT69 )), data!$FT$48,
ISNUMBER(SEARCH( data!$FU$49, AT69 )), data!$FT$49,
ISNUMBER(SEARCH( data!$FU$50, AT69 )), data!$FT$50,
ISNUMBER(SEARCH( data!$FU$51, AT69 )), data!$FT$51,
ISNUMBER(SEARCH( data!$FU$52, AT69 )), data!$FT$52,
TRUE,data!$FT$53))</f>
        <v xml:space="preserve"> </v>
      </c>
      <c r="AW67" s="2920"/>
      <c r="AX67" s="2920"/>
      <c r="AY67" s="2917" t="s">
        <v>147</v>
      </c>
      <c r="AZ67" s="2922"/>
      <c r="BA67" s="1658"/>
      <c r="BB67" s="1658"/>
      <c r="BC67" s="2916" t="s">
        <v>147</v>
      </c>
      <c r="BD67" s="2917"/>
      <c r="BE67" s="2920" t="str">
        <f>IF(ISBLANK(BC69),data!$FR$53,_xlfn.IFS(
ISNUMBER(SEARCH( data!$FS$4, BC69 )), data!$FR$4,
ISNUMBER(SEARCH( data!$FS$5, BC69 )), data!$FR$5,
ISNUMBER(SEARCH( data!$FS$6, BC69 )), data!$FR$6,
ISNUMBER(SEARCH( data!$FS$7, BC69 )), data!$FR$7,
ISNUMBER(SEARCH( data!$FS$8, BC69 )), data!$FR$8,
ISNUMBER(SEARCH( data!$FS$9, BC69 )), data!$FR$9,
ISNUMBER(SEARCH( data!$FS$10, BC69 )), data!$FR$10,
ISNUMBER(SEARCH( data!$FS$11, BC69 )), data!$FR$11,
ISNUMBER(SEARCH( data!$FS$12, BC69 )), data!$FR$12,
ISNUMBER(SEARCH( data!$FS$13, BC69 )), data!$FR$13,
ISNUMBER(SEARCH( data!$FS$14, BC69 )), data!$FR$14,
ISNUMBER(SEARCH( data!$FS$15, BC69 )), data!$FR$15,
ISNUMBER(SEARCH( data!$FS$16, BC69 )), data!$FR$16,
ISNUMBER(SEARCH( data!$FS$17, BC69 )), data!$FR$17,
ISNUMBER(SEARCH( data!$FS$18, BC69 )), data!$FR$18,
ISNUMBER(SEARCH( data!$FS$19, BC69 )), data!$FR$19,
ISNUMBER(SEARCH( data!$FS$20, BC69 )), data!$FR$20,
ISNUMBER(SEARCH( data!$FS$21, BC69 )), data!$FR$21,
ISNUMBER(SEARCH( data!$FS$22, BC69 )), data!$FR$22,
ISNUMBER(SEARCH( data!$FS$23, BC69 )), data!$FR$23,
ISNUMBER(SEARCH( data!$FS$24, BC69 )), data!$FR$24,
ISNUMBER(SEARCH( data!$FS$25, BC69 )), data!$FR$25,
ISNUMBER(SEARCH( data!$FS$26, BC69 )), data!$FR$26,
ISNUMBER(SEARCH( data!$FS$27, BC69 )), data!$FR$27,
ISNUMBER(SEARCH( data!$FS$28, BC69 )), data!$FR$28,
ISNUMBER(SEARCH( data!$FS$29, BC69 )), data!$FR$29,
ISNUMBER(SEARCH( data!$FS$30, BC69 )), data!$FR$30,
ISNUMBER(SEARCH( data!$FS$31, BC69 )), data!$FR$31,
ISNUMBER(SEARCH( data!$FS$32, BC69 )), data!$FR$32,
ISNUMBER(SEARCH( data!$FS$33, BC69 )), data!$FR$33,
ISNUMBER(SEARCH( data!$FS$34, BC69 )), data!$FR$34,
ISNUMBER(SEARCH( data!$FS$35, BC69 )), data!$FR$35,
ISNUMBER(SEARCH( data!$FS$36, BC69 )), data!$FR$36,
ISNUMBER(SEARCH( data!$FS$37, BC69 )), data!$FR$37,
ISNUMBER(SEARCH( data!$FS$38, BC69 )), data!$FR$38,
ISNUMBER(SEARCH( data!$FS$39, BC69 )), data!$FR$39,
ISNUMBER(SEARCH( data!$FS$40, BC69 )), data!$FR$40,
ISNUMBER(SEARCH( data!$FS$41, BC69 )), data!$FR$41,
ISNUMBER(SEARCH( data!$FS$42, BC69 )), data!$FR$42,
ISNUMBER(SEARCH( data!$FS$43, BC69 )), data!$FR$43,
ISNUMBER(SEARCH( data!$FS$44, BC69 )), data!$FR$44,
ISNUMBER(SEARCH( data!$FS$45, BC69 )), data!$FR$45,
ISNUMBER(SEARCH( data!$FS$46, BC69 )), data!$FR$46,
ISNUMBER(SEARCH( data!$FS$47, BC69 )), data!$FR$47,
ISNUMBER(SEARCH( data!$FS$48, BC69 )), data!$FR$48,
ISNUMBER(SEARCH( data!$FS$49, BC69 )), data!$FR$49,
ISNUMBER(SEARCH( data!$FS$50, BC69 )), data!$FR$50,
ISNUMBER(SEARCH( data!$FS$51, BC69 )), data!$FR$51,
ISNUMBER(SEARCH( data!$FS$52, BC69 )), data!$FR$52,
ISNUMBER(SEARCH( data!$FU$4, BC69 )), data!$FT$4,
ISNUMBER(SEARCH( data!$FU$5, BC69 )), data!$FT$5,
ISNUMBER(SEARCH( data!$FU$6, BC69 )), data!$FT$6,
ISNUMBER(SEARCH( data!$FU$7, BC69 )), data!$FT$7,
ISNUMBER(SEARCH( data!$FU$8, BC69 )), data!$FT$8,
ISNUMBER(SEARCH( data!$FU$9, BC69 )), data!$FT$9,
ISNUMBER(SEARCH( data!$FU$10, BC69 )), data!$FT$10,
ISNUMBER(SEARCH( data!$FU$11, BC69 )), data!$FT$11,
ISNUMBER(SEARCH( data!$FU$12, BC69 )), data!$FT$12,
ISNUMBER(SEARCH( data!$FU$13, BC69 )), data!$FT$13,
ISNUMBER(SEARCH( data!$FU$14, BC69 )), data!$FT$14,
ISNUMBER(SEARCH( data!$FU$15, BC69 )), data!$FT$15,
ISNUMBER(SEARCH( data!$FU$16, BC69 )), data!$FT$16,
ISNUMBER(SEARCH( data!$FU$17, BC69 )), data!$FT$17,
ISNUMBER(SEARCH( data!$FU$18, BC69 )), data!$FT$18,
ISNUMBER(SEARCH( data!$FU$19, BC69 )), data!$FT$19,
ISNUMBER(SEARCH( data!$FU$20, BC69 )), data!$FT$20,
ISNUMBER(SEARCH( data!$FU$21, BC69 )), data!$FT$21,
ISNUMBER(SEARCH( data!$FU$22, BC69 )), data!$FT$22,
ISNUMBER(SEARCH( data!$FU$23, BC69 )), data!$FT$23,
ISNUMBER(SEARCH( data!$FU$24, BC69 )), data!$FT$24,
ISNUMBER(SEARCH( data!$FU$25, BC69 )), data!$FT$25,
ISNUMBER(SEARCH( data!$FU$26, BC69 )), data!$FT$26,
ISNUMBER(SEARCH( data!$FU$27, BC69 )), data!$FT$27,
ISNUMBER(SEARCH( data!$FU$28, BC69 )), data!$FT$28,
ISNUMBER(SEARCH( data!$FU$29, BC69 )), data!$FT$29,
ISNUMBER(SEARCH( data!$FU$30, BC69 )), data!$FT$30,
ISNUMBER(SEARCH( data!$FU$31, BC69 )), data!$FT$31,
ISNUMBER(SEARCH( data!$FU$32, BC69 )), data!$FT$32,
ISNUMBER(SEARCH( data!$FU$33, BC69 )), data!$FT$33,
ISNUMBER(SEARCH( data!$FU$34, BC69 )), data!$FT$34,
ISNUMBER(SEARCH( data!$FU$35, BC69 )), data!$FT$35,
ISNUMBER(SEARCH( data!$FU$36, BC69 )), data!$FT$36,
ISNUMBER(SEARCH( data!$FU$37, BC69 )), data!$FT$37,
ISNUMBER(SEARCH( data!$FU$38, BC69 )), data!$FT$38,
ISNUMBER(SEARCH( data!$FU$39, BC69 )), data!$FT$39,
ISNUMBER(SEARCH( data!$FU$40, BC69 )), data!$FT$40,
ISNUMBER(SEARCH( data!$FU$41, BC69 )), data!$FT$41,
ISNUMBER(SEARCH( data!$FU$42, BC69 )), data!$FT$42,
ISNUMBER(SEARCH( data!$FU$43, BC69 )), data!$FT$43,
ISNUMBER(SEARCH( data!$FU$44, BC69 )), data!$FT$44,
ISNUMBER(SEARCH( data!$FU$45, BC69 )), data!$FT$45,
ISNUMBER(SEARCH( data!$FU$46, BC69 )), data!$FT$46,
ISNUMBER(SEARCH( data!$FU$47, BC69 )), data!$FT$47,
ISNUMBER(SEARCH( data!$FU$48, BC69 )), data!$FT$48,
ISNUMBER(SEARCH( data!$FU$49, BC69 )), data!$FT$49,
ISNUMBER(SEARCH( data!$FU$50, BC69 )), data!$FT$50,
ISNUMBER(SEARCH( data!$FU$51, BC69 )), data!$FT$51,
ISNUMBER(SEARCH( data!$FU$52, BC69 )), data!$FT$52,
TRUE,data!$FT$53))</f>
        <v xml:space="preserve"> </v>
      </c>
      <c r="BF67" s="2920"/>
      <c r="BG67" s="2920"/>
      <c r="BH67" s="2917" t="s">
        <v>147</v>
      </c>
      <c r="BI67" s="2922"/>
      <c r="BJ67" s="1658"/>
      <c r="BK67" s="1658"/>
      <c r="BL67" s="2916" t="s">
        <v>147</v>
      </c>
      <c r="BM67" s="2917"/>
      <c r="BN67" s="2920" t="str">
        <f>IF(ISBLANK(BL69),data!$FR$53,_xlfn.IFS(
ISNUMBER(SEARCH( data!$FS$4, BL69 )), data!$FR$4,
ISNUMBER(SEARCH( data!$FS$5, BL69 )), data!$FR$5,
ISNUMBER(SEARCH( data!$FS$6, BL69 )), data!$FR$6,
ISNUMBER(SEARCH( data!$FS$7, BL69 )), data!$FR$7,
ISNUMBER(SEARCH( data!$FS$8, BL69 )), data!$FR$8,
ISNUMBER(SEARCH( data!$FS$9, BL69 )), data!$FR$9,
ISNUMBER(SEARCH( data!$FS$10, BL69 )), data!$FR$10,
ISNUMBER(SEARCH( data!$FS$11, BL69 )), data!$FR$11,
ISNUMBER(SEARCH( data!$FS$12, BL69 )), data!$FR$12,
ISNUMBER(SEARCH( data!$FS$13, BL69 )), data!$FR$13,
ISNUMBER(SEARCH( data!$FS$14, BL69 )), data!$FR$14,
ISNUMBER(SEARCH( data!$FS$15, BL69 )), data!$FR$15,
ISNUMBER(SEARCH( data!$FS$16, BL69 )), data!$FR$16,
ISNUMBER(SEARCH( data!$FS$17, BL69 )), data!$FR$17,
ISNUMBER(SEARCH( data!$FS$18, BL69 )), data!$FR$18,
ISNUMBER(SEARCH( data!$FS$19, BL69 )), data!$FR$19,
ISNUMBER(SEARCH( data!$FS$20, BL69 )), data!$FR$20,
ISNUMBER(SEARCH( data!$FS$21, BL69 )), data!$FR$21,
ISNUMBER(SEARCH( data!$FS$22, BL69 )), data!$FR$22,
ISNUMBER(SEARCH( data!$FS$23, BL69 )), data!$FR$23,
ISNUMBER(SEARCH( data!$FS$24, BL69 )), data!$FR$24,
ISNUMBER(SEARCH( data!$FS$25, BL69 )), data!$FR$25,
ISNUMBER(SEARCH( data!$FS$26, BL69 )), data!$FR$26,
ISNUMBER(SEARCH( data!$FS$27, BL69 )), data!$FR$27,
ISNUMBER(SEARCH( data!$FS$28, BL69 )), data!$FR$28,
ISNUMBER(SEARCH( data!$FS$29, BL69 )), data!$FR$29,
ISNUMBER(SEARCH( data!$FS$30, BL69 )), data!$FR$30,
ISNUMBER(SEARCH( data!$FS$31, BL69 )), data!$FR$31,
ISNUMBER(SEARCH( data!$FS$32, BL69 )), data!$FR$32,
ISNUMBER(SEARCH( data!$FS$33, BL69 )), data!$FR$33,
ISNUMBER(SEARCH( data!$FS$34, BL69 )), data!$FR$34,
ISNUMBER(SEARCH( data!$FS$35, BL69 )), data!$FR$35,
ISNUMBER(SEARCH( data!$FS$36, BL69 )), data!$FR$36,
ISNUMBER(SEARCH( data!$FS$37, BL69 )), data!$FR$37,
ISNUMBER(SEARCH( data!$FS$38, BL69 )), data!$FR$38,
ISNUMBER(SEARCH( data!$FS$39, BL69 )), data!$FR$39,
ISNUMBER(SEARCH( data!$FS$40, BL69 )), data!$FR$40,
ISNUMBER(SEARCH( data!$FS$41, BL69 )), data!$FR$41,
ISNUMBER(SEARCH( data!$FS$42, BL69 )), data!$FR$42,
ISNUMBER(SEARCH( data!$FS$43, BL69 )), data!$FR$43,
ISNUMBER(SEARCH( data!$FS$44, BL69 )), data!$FR$44,
ISNUMBER(SEARCH( data!$FS$45, BL69 )), data!$FR$45,
ISNUMBER(SEARCH( data!$FS$46, BL69 )), data!$FR$46,
ISNUMBER(SEARCH( data!$FS$47, BL69 )), data!$FR$47,
ISNUMBER(SEARCH( data!$FS$48, BL69 )), data!$FR$48,
ISNUMBER(SEARCH( data!$FS$49, BL69 )), data!$FR$49,
ISNUMBER(SEARCH( data!$FS$50, BL69 )), data!$FR$50,
ISNUMBER(SEARCH( data!$FS$51, BL69 )), data!$FR$51,
ISNUMBER(SEARCH( data!$FS$52, BL69 )), data!$FR$52,
ISNUMBER(SEARCH( data!$FU$4, BL69 )), data!$FT$4,
ISNUMBER(SEARCH( data!$FU$5, BL69 )), data!$FT$5,
ISNUMBER(SEARCH( data!$FU$6, BL69 )), data!$FT$6,
ISNUMBER(SEARCH( data!$FU$7, BL69 )), data!$FT$7,
ISNUMBER(SEARCH( data!$FU$8, BL69 )), data!$FT$8,
ISNUMBER(SEARCH( data!$FU$9, BL69 )), data!$FT$9,
ISNUMBER(SEARCH( data!$FU$10, BL69 )), data!$FT$10,
ISNUMBER(SEARCH( data!$FU$11, BL69 )), data!$FT$11,
ISNUMBER(SEARCH( data!$FU$12, BL69 )), data!$FT$12,
ISNUMBER(SEARCH( data!$FU$13, BL69 )), data!$FT$13,
ISNUMBER(SEARCH( data!$FU$14, BL69 )), data!$FT$14,
ISNUMBER(SEARCH( data!$FU$15, BL69 )), data!$FT$15,
ISNUMBER(SEARCH( data!$FU$16, BL69 )), data!$FT$16,
ISNUMBER(SEARCH( data!$FU$17, BL69 )), data!$FT$17,
ISNUMBER(SEARCH( data!$FU$18, BL69 )), data!$FT$18,
ISNUMBER(SEARCH( data!$FU$19, BL69 )), data!$FT$19,
ISNUMBER(SEARCH( data!$FU$20, BL69 )), data!$FT$20,
ISNUMBER(SEARCH( data!$FU$21, BL69 )), data!$FT$21,
ISNUMBER(SEARCH( data!$FU$22, BL69 )), data!$FT$22,
ISNUMBER(SEARCH( data!$FU$23, BL69 )), data!$FT$23,
ISNUMBER(SEARCH( data!$FU$24, BL69 )), data!$FT$24,
ISNUMBER(SEARCH( data!$FU$25, BL69 )), data!$FT$25,
ISNUMBER(SEARCH( data!$FU$26, BL69 )), data!$FT$26,
ISNUMBER(SEARCH( data!$FU$27, BL69 )), data!$FT$27,
ISNUMBER(SEARCH( data!$FU$28, BL69 )), data!$FT$28,
ISNUMBER(SEARCH( data!$FU$29, BL69 )), data!$FT$29,
ISNUMBER(SEARCH( data!$FU$30, BL69 )), data!$FT$30,
ISNUMBER(SEARCH( data!$FU$31, BL69 )), data!$FT$31,
ISNUMBER(SEARCH( data!$FU$32, BL69 )), data!$FT$32,
ISNUMBER(SEARCH( data!$FU$33, BL69 )), data!$FT$33,
ISNUMBER(SEARCH( data!$FU$34, BL69 )), data!$FT$34,
ISNUMBER(SEARCH( data!$FU$35, BL69 )), data!$FT$35,
ISNUMBER(SEARCH( data!$FU$36, BL69 )), data!$FT$36,
ISNUMBER(SEARCH( data!$FU$37, BL69 )), data!$FT$37,
ISNUMBER(SEARCH( data!$FU$38, BL69 )), data!$FT$38,
ISNUMBER(SEARCH( data!$FU$39, BL69 )), data!$FT$39,
ISNUMBER(SEARCH( data!$FU$40, BL69 )), data!$FT$40,
ISNUMBER(SEARCH( data!$FU$41, BL69 )), data!$FT$41,
ISNUMBER(SEARCH( data!$FU$42, BL69 )), data!$FT$42,
ISNUMBER(SEARCH( data!$FU$43, BL69 )), data!$FT$43,
ISNUMBER(SEARCH( data!$FU$44, BL69 )), data!$FT$44,
ISNUMBER(SEARCH( data!$FU$45, BL69 )), data!$FT$45,
ISNUMBER(SEARCH( data!$FU$46, BL69 )), data!$FT$46,
ISNUMBER(SEARCH( data!$FU$47, BL69 )), data!$FT$47,
ISNUMBER(SEARCH( data!$FU$48, BL69 )), data!$FT$48,
ISNUMBER(SEARCH( data!$FU$49, BL69 )), data!$FT$49,
ISNUMBER(SEARCH( data!$FU$50, BL69 )), data!$FT$50,
ISNUMBER(SEARCH( data!$FU$51, BL69 )), data!$FT$51,
ISNUMBER(SEARCH( data!$FU$52, BL69 )), data!$FT$52,
TRUE,data!$FT$53))</f>
        <v xml:space="preserve"> </v>
      </c>
      <c r="BO67" s="2920"/>
      <c r="BP67" s="2920"/>
      <c r="BQ67" s="2917" t="s">
        <v>147</v>
      </c>
      <c r="BR67" s="2922"/>
      <c r="BS67" s="1658"/>
      <c r="BT67" s="1658"/>
      <c r="BU67" s="1658"/>
      <c r="BV67" s="1658"/>
      <c r="BW67" s="1664"/>
    </row>
    <row r="68" spans="5:75" ht="17.100000000000001" customHeight="1" x14ac:dyDescent="0.2">
      <c r="E68" s="1663"/>
      <c r="F68" s="1658"/>
      <c r="G68" s="1658"/>
      <c r="H68" s="1658"/>
      <c r="I68" s="1658"/>
      <c r="J68" s="2918"/>
      <c r="K68" s="2919"/>
      <c r="L68" s="2921"/>
      <c r="M68" s="2921"/>
      <c r="N68" s="2921"/>
      <c r="O68" s="2919"/>
      <c r="P68" s="2923"/>
      <c r="Q68" s="1658"/>
      <c r="R68" s="1658"/>
      <c r="S68" s="2918"/>
      <c r="T68" s="2919"/>
      <c r="U68" s="2921"/>
      <c r="V68" s="2921"/>
      <c r="W68" s="2921"/>
      <c r="X68" s="2919"/>
      <c r="Y68" s="2923"/>
      <c r="Z68" s="1658"/>
      <c r="AA68" s="1658"/>
      <c r="AB68" s="2918"/>
      <c r="AC68" s="2919"/>
      <c r="AD68" s="2921"/>
      <c r="AE68" s="2921"/>
      <c r="AF68" s="2921"/>
      <c r="AG68" s="2919"/>
      <c r="AH68" s="2923"/>
      <c r="AI68" s="1658"/>
      <c r="AJ68" s="1658"/>
      <c r="AK68" s="2918"/>
      <c r="AL68" s="2919"/>
      <c r="AM68" s="2921"/>
      <c r="AN68" s="2921"/>
      <c r="AO68" s="2921"/>
      <c r="AP68" s="2919"/>
      <c r="AQ68" s="2923"/>
      <c r="AR68" s="1658"/>
      <c r="AS68" s="1658"/>
      <c r="AT68" s="2918"/>
      <c r="AU68" s="2919"/>
      <c r="AV68" s="2921"/>
      <c r="AW68" s="2921"/>
      <c r="AX68" s="2921"/>
      <c r="AY68" s="2919"/>
      <c r="AZ68" s="2923"/>
      <c r="BA68" s="1658"/>
      <c r="BB68" s="1658"/>
      <c r="BC68" s="2918"/>
      <c r="BD68" s="2919"/>
      <c r="BE68" s="2921"/>
      <c r="BF68" s="2921"/>
      <c r="BG68" s="2921"/>
      <c r="BH68" s="2919"/>
      <c r="BI68" s="2923"/>
      <c r="BJ68" s="1658"/>
      <c r="BK68" s="1658"/>
      <c r="BL68" s="2918"/>
      <c r="BM68" s="2919"/>
      <c r="BN68" s="2921"/>
      <c r="BO68" s="2921"/>
      <c r="BP68" s="2921"/>
      <c r="BQ68" s="2919"/>
      <c r="BR68" s="2923"/>
      <c r="BS68" s="1658"/>
      <c r="BT68" s="1658"/>
      <c r="BU68" s="1658"/>
      <c r="BV68" s="1658"/>
      <c r="BW68" s="1664"/>
    </row>
    <row r="69" spans="5:75" ht="17.100000000000001" customHeight="1" x14ac:dyDescent="0.2">
      <c r="E69" s="1663"/>
      <c r="F69" s="1658"/>
      <c r="G69" s="1658"/>
      <c r="H69" s="1658"/>
      <c r="I69" s="1658"/>
      <c r="J69" s="2910"/>
      <c r="K69" s="2911"/>
      <c r="L69" s="2911"/>
      <c r="M69" s="2911"/>
      <c r="N69" s="2911"/>
      <c r="O69" s="2911"/>
      <c r="P69" s="2912"/>
      <c r="Q69" s="1658"/>
      <c r="R69" s="1658"/>
      <c r="S69" s="2910"/>
      <c r="T69" s="2911"/>
      <c r="U69" s="2911"/>
      <c r="V69" s="2911"/>
      <c r="W69" s="2911"/>
      <c r="X69" s="2911"/>
      <c r="Y69" s="2912"/>
      <c r="Z69" s="1658"/>
      <c r="AA69" s="1658"/>
      <c r="AB69" s="2910"/>
      <c r="AC69" s="2911"/>
      <c r="AD69" s="2911"/>
      <c r="AE69" s="2911"/>
      <c r="AF69" s="2911"/>
      <c r="AG69" s="2911"/>
      <c r="AH69" s="2912"/>
      <c r="AI69" s="1658"/>
      <c r="AJ69" s="1658"/>
      <c r="AK69" s="2910"/>
      <c r="AL69" s="2911"/>
      <c r="AM69" s="2911"/>
      <c r="AN69" s="2911"/>
      <c r="AO69" s="2911"/>
      <c r="AP69" s="2911"/>
      <c r="AQ69" s="2912"/>
      <c r="AR69" s="1658"/>
      <c r="AS69" s="1658"/>
      <c r="AT69" s="2910"/>
      <c r="AU69" s="2911"/>
      <c r="AV69" s="2911"/>
      <c r="AW69" s="2911"/>
      <c r="AX69" s="2911"/>
      <c r="AY69" s="2911"/>
      <c r="AZ69" s="2912"/>
      <c r="BA69" s="1658"/>
      <c r="BB69" s="1658"/>
      <c r="BC69" s="2910"/>
      <c r="BD69" s="2911"/>
      <c r="BE69" s="2911"/>
      <c r="BF69" s="2911"/>
      <c r="BG69" s="2911"/>
      <c r="BH69" s="2911"/>
      <c r="BI69" s="2912"/>
      <c r="BJ69" s="1658"/>
      <c r="BK69" s="1658"/>
      <c r="BL69" s="2910"/>
      <c r="BM69" s="2911"/>
      <c r="BN69" s="2911"/>
      <c r="BO69" s="2911"/>
      <c r="BP69" s="2911"/>
      <c r="BQ69" s="2911"/>
      <c r="BR69" s="2912"/>
      <c r="BS69" s="1658"/>
      <c r="BT69" s="1658"/>
      <c r="BU69" s="1658"/>
      <c r="BV69" s="1658"/>
      <c r="BW69" s="1664"/>
    </row>
    <row r="70" spans="5:75" ht="17.100000000000001" customHeight="1" thickBot="1" x14ac:dyDescent="0.25">
      <c r="E70" s="1663"/>
      <c r="F70" s="1658"/>
      <c r="G70" s="1658"/>
      <c r="H70" s="1658"/>
      <c r="I70" s="1658"/>
      <c r="J70" s="2913"/>
      <c r="K70" s="2914"/>
      <c r="L70" s="2914"/>
      <c r="M70" s="2914"/>
      <c r="N70" s="2914"/>
      <c r="O70" s="2914"/>
      <c r="P70" s="2915"/>
      <c r="Q70" s="1658"/>
      <c r="R70" s="1658"/>
      <c r="S70" s="2913"/>
      <c r="T70" s="2914"/>
      <c r="U70" s="2914"/>
      <c r="V70" s="2914"/>
      <c r="W70" s="2914"/>
      <c r="X70" s="2914"/>
      <c r="Y70" s="2915"/>
      <c r="Z70" s="1658"/>
      <c r="AA70" s="1658"/>
      <c r="AB70" s="2913"/>
      <c r="AC70" s="2914"/>
      <c r="AD70" s="2914"/>
      <c r="AE70" s="2914"/>
      <c r="AF70" s="2914"/>
      <c r="AG70" s="2914"/>
      <c r="AH70" s="2915"/>
      <c r="AI70" s="1658"/>
      <c r="AJ70" s="1658"/>
      <c r="AK70" s="2913"/>
      <c r="AL70" s="2914"/>
      <c r="AM70" s="2914"/>
      <c r="AN70" s="2914"/>
      <c r="AO70" s="2914"/>
      <c r="AP70" s="2914"/>
      <c r="AQ70" s="2915"/>
      <c r="AR70" s="1658"/>
      <c r="AS70" s="1658"/>
      <c r="AT70" s="2913"/>
      <c r="AU70" s="2914"/>
      <c r="AV70" s="2914"/>
      <c r="AW70" s="2914"/>
      <c r="AX70" s="2914"/>
      <c r="AY70" s="2914"/>
      <c r="AZ70" s="2915"/>
      <c r="BA70" s="1658"/>
      <c r="BB70" s="1658"/>
      <c r="BC70" s="2913"/>
      <c r="BD70" s="2914"/>
      <c r="BE70" s="2914"/>
      <c r="BF70" s="2914"/>
      <c r="BG70" s="2914"/>
      <c r="BH70" s="2914"/>
      <c r="BI70" s="2915"/>
      <c r="BJ70" s="1658"/>
      <c r="BK70" s="1658"/>
      <c r="BL70" s="2913"/>
      <c r="BM70" s="2914"/>
      <c r="BN70" s="2914"/>
      <c r="BO70" s="2914"/>
      <c r="BP70" s="2914"/>
      <c r="BQ70" s="2914"/>
      <c r="BR70" s="2915"/>
      <c r="BS70" s="1658"/>
      <c r="BT70" s="1658"/>
      <c r="BU70" s="1658"/>
      <c r="BV70" s="1658"/>
      <c r="BW70" s="1664"/>
    </row>
    <row r="71" spans="5:75" ht="17.100000000000001" customHeight="1" thickTop="1" x14ac:dyDescent="0.2">
      <c r="E71" s="1663"/>
      <c r="F71" s="1658"/>
      <c r="G71" s="1658"/>
      <c r="H71" s="1658"/>
      <c r="I71" s="1658"/>
      <c r="J71" s="2937">
        <v>0</v>
      </c>
      <c r="K71" s="2937"/>
      <c r="L71" s="2937"/>
      <c r="M71" s="2937"/>
      <c r="N71" s="2937"/>
      <c r="O71" s="2937"/>
      <c r="P71" s="2937"/>
      <c r="Q71" s="1658"/>
      <c r="R71" s="1658"/>
      <c r="S71" s="2937">
        <v>0</v>
      </c>
      <c r="T71" s="2937"/>
      <c r="U71" s="2937"/>
      <c r="V71" s="2937"/>
      <c r="W71" s="2937"/>
      <c r="X71" s="2937"/>
      <c r="Y71" s="2937"/>
      <c r="Z71" s="1658"/>
      <c r="AA71" s="1658"/>
      <c r="AB71" s="2937">
        <v>0</v>
      </c>
      <c r="AC71" s="2937"/>
      <c r="AD71" s="2937"/>
      <c r="AE71" s="2937"/>
      <c r="AF71" s="2937"/>
      <c r="AG71" s="2937"/>
      <c r="AH71" s="2937"/>
      <c r="AI71" s="1658"/>
      <c r="AJ71" s="1658"/>
      <c r="AK71" s="2937">
        <v>0</v>
      </c>
      <c r="AL71" s="2937"/>
      <c r="AM71" s="2937"/>
      <c r="AN71" s="2937"/>
      <c r="AO71" s="2937"/>
      <c r="AP71" s="2937"/>
      <c r="AQ71" s="2937"/>
      <c r="AR71" s="1658"/>
      <c r="AS71" s="1658"/>
      <c r="AT71" s="2937">
        <v>0</v>
      </c>
      <c r="AU71" s="2937"/>
      <c r="AV71" s="2937"/>
      <c r="AW71" s="2937"/>
      <c r="AX71" s="2937"/>
      <c r="AY71" s="2937"/>
      <c r="AZ71" s="2937"/>
      <c r="BA71" s="1658"/>
      <c r="BB71" s="1658"/>
      <c r="BC71" s="2937">
        <v>0</v>
      </c>
      <c r="BD71" s="2937"/>
      <c r="BE71" s="2937"/>
      <c r="BF71" s="2937"/>
      <c r="BG71" s="2937"/>
      <c r="BH71" s="2937"/>
      <c r="BI71" s="2937"/>
      <c r="BJ71" s="1658"/>
      <c r="BK71" s="1658"/>
      <c r="BL71" s="2937">
        <v>0</v>
      </c>
      <c r="BM71" s="2937"/>
      <c r="BN71" s="2937"/>
      <c r="BO71" s="2937"/>
      <c r="BP71" s="2937"/>
      <c r="BQ71" s="2937"/>
      <c r="BR71" s="2937"/>
      <c r="BS71" s="1658"/>
      <c r="BT71" s="1658"/>
      <c r="BU71" s="1658"/>
      <c r="BV71" s="1658"/>
      <c r="BW71" s="1664"/>
    </row>
    <row r="72" spans="5:75" ht="17.100000000000001" customHeight="1" x14ac:dyDescent="0.2">
      <c r="E72" s="1663"/>
      <c r="F72" s="1658"/>
      <c r="G72" s="1658"/>
      <c r="H72" s="1658"/>
      <c r="I72" s="1658"/>
      <c r="J72" s="1665"/>
      <c r="K72" s="1665"/>
      <c r="L72" s="1665"/>
      <c r="M72" s="1666"/>
      <c r="N72" s="1667"/>
      <c r="O72" s="1667"/>
      <c r="P72" s="1667"/>
      <c r="Q72" s="1668"/>
      <c r="R72" s="1668"/>
      <c r="S72" s="1667"/>
      <c r="T72" s="1667"/>
      <c r="U72" s="1667"/>
      <c r="V72" s="1666"/>
      <c r="W72" s="1667"/>
      <c r="X72" s="1667"/>
      <c r="Y72" s="1667"/>
      <c r="Z72" s="1668"/>
      <c r="AA72" s="1668"/>
      <c r="AB72" s="1667"/>
      <c r="AC72" s="1667"/>
      <c r="AD72" s="1667"/>
      <c r="AE72" s="1666"/>
      <c r="AF72" s="1667"/>
      <c r="AG72" s="1667"/>
      <c r="AH72" s="1667"/>
      <c r="AI72" s="1668"/>
      <c r="AJ72" s="1668"/>
      <c r="AK72" s="1667"/>
      <c r="AL72" s="1667"/>
      <c r="AM72" s="1667"/>
      <c r="AN72" s="1666"/>
      <c r="AO72" s="1667"/>
      <c r="AP72" s="1667"/>
      <c r="AQ72" s="1667"/>
      <c r="AR72" s="1668"/>
      <c r="AS72" s="1668"/>
      <c r="AT72" s="1667"/>
      <c r="AU72" s="1667"/>
      <c r="AV72" s="1667"/>
      <c r="AW72" s="1666"/>
      <c r="AX72" s="1667"/>
      <c r="AY72" s="1667"/>
      <c r="AZ72" s="1667"/>
      <c r="BA72" s="1668"/>
      <c r="BB72" s="1668"/>
      <c r="BC72" s="1667"/>
      <c r="BD72" s="1667"/>
      <c r="BE72" s="1667"/>
      <c r="BF72" s="1666"/>
      <c r="BG72" s="1667"/>
      <c r="BH72" s="1667"/>
      <c r="BI72" s="1667"/>
      <c r="BJ72" s="1668"/>
      <c r="BK72" s="1668"/>
      <c r="BL72" s="1667"/>
      <c r="BM72" s="1667"/>
      <c r="BN72" s="1667"/>
      <c r="BO72" s="1666"/>
      <c r="BP72" s="1667"/>
      <c r="BQ72" s="1665"/>
      <c r="BR72" s="1665"/>
      <c r="BS72" s="1658"/>
      <c r="BT72" s="1658"/>
      <c r="BU72" s="1658"/>
      <c r="BV72" s="1658"/>
      <c r="BW72" s="1664"/>
    </row>
    <row r="73" spans="5:75" ht="17.100000000000001" customHeight="1" thickBot="1" x14ac:dyDescent="0.25">
      <c r="E73" s="1663"/>
      <c r="F73" s="1658"/>
      <c r="G73" s="1658"/>
      <c r="H73" s="1658"/>
      <c r="I73" s="1658"/>
      <c r="J73" s="1658"/>
      <c r="K73" s="1658"/>
      <c r="L73" s="1658"/>
      <c r="M73" s="1658"/>
      <c r="N73" s="1658"/>
      <c r="O73" s="1658"/>
      <c r="P73" s="1658"/>
      <c r="Q73" s="1658"/>
      <c r="R73" s="1658"/>
      <c r="S73" s="1658"/>
      <c r="T73" s="1658"/>
      <c r="U73" s="1658"/>
      <c r="V73" s="1658"/>
      <c r="W73" s="1658"/>
      <c r="X73" s="1658"/>
      <c r="Y73" s="1658"/>
      <c r="Z73" s="1658"/>
      <c r="AA73" s="1658"/>
      <c r="AB73" s="1658"/>
      <c r="AC73" s="1658"/>
      <c r="AD73" s="1658"/>
      <c r="AE73" s="1658"/>
      <c r="AF73" s="1658"/>
      <c r="AG73" s="1658"/>
      <c r="AH73" s="1658"/>
      <c r="AI73" s="1658"/>
      <c r="AJ73" s="1658"/>
      <c r="AK73" s="1658"/>
      <c r="AL73" s="1658"/>
      <c r="AM73" s="1658"/>
      <c r="AN73" s="1658"/>
      <c r="AO73" s="1658"/>
      <c r="AP73" s="1658"/>
      <c r="AQ73" s="1658"/>
      <c r="AR73" s="1658"/>
      <c r="AS73" s="1658"/>
      <c r="AT73" s="1658"/>
      <c r="AU73" s="1658"/>
      <c r="AV73" s="1658"/>
      <c r="AW73" s="1658"/>
      <c r="AX73" s="1658"/>
      <c r="AY73" s="1658"/>
      <c r="AZ73" s="1658"/>
      <c r="BA73" s="1658"/>
      <c r="BB73" s="1658"/>
      <c r="BC73" s="1658"/>
      <c r="BD73" s="1658"/>
      <c r="BE73" s="1658"/>
      <c r="BF73" s="1658"/>
      <c r="BG73" s="1658"/>
      <c r="BH73" s="1658"/>
      <c r="BI73" s="1658"/>
      <c r="BJ73" s="1658"/>
      <c r="BK73" s="1658"/>
      <c r="BL73" s="1658"/>
      <c r="BM73" s="1658"/>
      <c r="BN73" s="1658"/>
      <c r="BO73" s="1658"/>
      <c r="BP73" s="1658"/>
      <c r="BQ73" s="1658"/>
      <c r="BR73" s="1658"/>
      <c r="BS73" s="1658"/>
      <c r="BT73" s="1658"/>
      <c r="BU73" s="1658"/>
      <c r="BV73" s="1658"/>
      <c r="BW73" s="1664"/>
    </row>
    <row r="74" spans="5:75" ht="17.100000000000001" customHeight="1" thickTop="1" x14ac:dyDescent="0.2">
      <c r="E74" s="1663"/>
      <c r="F74" s="1658"/>
      <c r="G74" s="1658"/>
      <c r="H74" s="1658"/>
      <c r="I74" s="1658"/>
      <c r="J74" s="2916" t="s">
        <v>147</v>
      </c>
      <c r="K74" s="2917"/>
      <c r="L74" s="2920" t="str">
        <f>IF(ISBLANK(J76),data!$FR$53,_xlfn.IFS(
ISNUMBER(SEARCH( data!$FS$4, J76 )), data!$FR$4,
ISNUMBER(SEARCH( data!$FS$5, J76 )), data!$FR$5,
ISNUMBER(SEARCH( data!$FS$6, J76 )), data!$FR$6,
ISNUMBER(SEARCH( data!$FS$7, J76 )), data!$FR$7,
ISNUMBER(SEARCH( data!$FS$8, J76 )), data!$FR$8,
ISNUMBER(SEARCH( data!$FS$9, J76 )), data!$FR$9,
ISNUMBER(SEARCH( data!$FS$10, J76 )), data!$FR$10,
ISNUMBER(SEARCH( data!$FS$11, J76 )), data!$FR$11,
ISNUMBER(SEARCH( data!$FS$12, J76 )), data!$FR$12,
ISNUMBER(SEARCH( data!$FS$13, J76 )), data!$FR$13,
ISNUMBER(SEARCH( data!$FS$14, J76 )), data!$FR$14,
ISNUMBER(SEARCH( data!$FS$15, J76 )), data!$FR$15,
ISNUMBER(SEARCH( data!$FS$16, J76 )), data!$FR$16,
ISNUMBER(SEARCH( data!$FS$17, J76 )), data!$FR$17,
ISNUMBER(SEARCH( data!$FS$18, J76 )), data!$FR$18,
ISNUMBER(SEARCH( data!$FS$19, J76 )), data!$FR$19,
ISNUMBER(SEARCH( data!$FS$20, J76 )), data!$FR$20,
ISNUMBER(SEARCH( data!$FS$21, J76 )), data!$FR$21,
ISNUMBER(SEARCH( data!$FS$22, J76 )), data!$FR$22,
ISNUMBER(SEARCH( data!$FS$23, J76 )), data!$FR$23,
ISNUMBER(SEARCH( data!$FS$24, J76 )), data!$FR$24,
ISNUMBER(SEARCH( data!$FS$25, J76 )), data!$FR$25,
ISNUMBER(SEARCH( data!$FS$26, J76 )), data!$FR$26,
ISNUMBER(SEARCH( data!$FS$27, J76 )), data!$FR$27,
ISNUMBER(SEARCH( data!$FS$28, J76 )), data!$FR$28,
ISNUMBER(SEARCH( data!$FS$29, J76 )), data!$FR$29,
ISNUMBER(SEARCH( data!$FS$30, J76 )), data!$FR$30,
ISNUMBER(SEARCH( data!$FS$31, J76 )), data!$FR$31,
ISNUMBER(SEARCH( data!$FS$32, J76 )), data!$FR$32,
ISNUMBER(SEARCH( data!$FS$33, J76 )), data!$FR$33,
ISNUMBER(SEARCH( data!$FS$34, J76 )), data!$FR$34,
ISNUMBER(SEARCH( data!$FS$35, J76 )), data!$FR$35,
ISNUMBER(SEARCH( data!$FS$36, J76 )), data!$FR$36,
ISNUMBER(SEARCH( data!$FS$37, J76 )), data!$FR$37,
ISNUMBER(SEARCH( data!$FS$38, J76 )), data!$FR$38,
ISNUMBER(SEARCH( data!$FS$39, J76 )), data!$FR$39,
ISNUMBER(SEARCH( data!$FS$40, J76 )), data!$FR$40,
ISNUMBER(SEARCH( data!$FS$41, J76 )), data!$FR$41,
ISNUMBER(SEARCH( data!$FS$42, J76 )), data!$FR$42,
ISNUMBER(SEARCH( data!$FS$43, J76 )), data!$FR$43,
ISNUMBER(SEARCH( data!$FS$44, J76 )), data!$FR$44,
ISNUMBER(SEARCH( data!$FS$45, J76 )), data!$FR$45,
ISNUMBER(SEARCH( data!$FS$46, J76 )), data!$FR$46,
ISNUMBER(SEARCH( data!$FS$47, J76 )), data!$FR$47,
ISNUMBER(SEARCH( data!$FS$48, J76 )), data!$FR$48,
ISNUMBER(SEARCH( data!$FS$49, J76 )), data!$FR$49,
ISNUMBER(SEARCH( data!$FS$50, J76 )), data!$FR$50,
ISNUMBER(SEARCH( data!$FS$51, J76 )), data!$FR$51,
ISNUMBER(SEARCH( data!$FS$52, J76 )), data!$FR$52,
ISNUMBER(SEARCH( data!$FU$4, J76 )), data!$FT$4,
ISNUMBER(SEARCH( data!$FU$5, J76 )), data!$FT$5,
ISNUMBER(SEARCH( data!$FU$6, J76 )), data!$FT$6,
ISNUMBER(SEARCH( data!$FU$7, J76 )), data!$FT$7,
ISNUMBER(SEARCH( data!$FU$8, J76 )), data!$FT$8,
ISNUMBER(SEARCH( data!$FU$9, J76 )), data!$FT$9,
ISNUMBER(SEARCH( data!$FU$10, J76 )), data!$FT$10,
ISNUMBER(SEARCH( data!$FU$11, J76 )), data!$FT$11,
ISNUMBER(SEARCH( data!$FU$12, J76 )), data!$FT$12,
ISNUMBER(SEARCH( data!$FU$13, J76 )), data!$FT$13,
ISNUMBER(SEARCH( data!$FU$14, J76 )), data!$FT$14,
ISNUMBER(SEARCH( data!$FU$15, J76 )), data!$FT$15,
ISNUMBER(SEARCH( data!$FU$16, J76 )), data!$FT$16,
ISNUMBER(SEARCH( data!$FU$17, J76 )), data!$FT$17,
ISNUMBER(SEARCH( data!$FU$18, J76 )), data!$FT$18,
ISNUMBER(SEARCH( data!$FU$19, J76 )), data!$FT$19,
ISNUMBER(SEARCH( data!$FU$20, J76 )), data!$FT$20,
ISNUMBER(SEARCH( data!$FU$21, J76 )), data!$FT$21,
ISNUMBER(SEARCH( data!$FU$22, J76 )), data!$FT$22,
ISNUMBER(SEARCH( data!$FU$23, J76 )), data!$FT$23,
ISNUMBER(SEARCH( data!$FU$24, J76 )), data!$FT$24,
ISNUMBER(SEARCH( data!$FU$25, J76 )), data!$FT$25,
ISNUMBER(SEARCH( data!$FU$26, J76 )), data!$FT$26,
ISNUMBER(SEARCH( data!$FU$27, J76 )), data!$FT$27,
ISNUMBER(SEARCH( data!$FU$28, J76 )), data!$FT$28,
ISNUMBER(SEARCH( data!$FU$29, J76 )), data!$FT$29,
ISNUMBER(SEARCH( data!$FU$30, J76 )), data!$FT$30,
ISNUMBER(SEARCH( data!$FU$31, J76 )), data!$FT$31,
ISNUMBER(SEARCH( data!$FU$32, J76 )), data!$FT$32,
ISNUMBER(SEARCH( data!$FU$33, J76 )), data!$FT$33,
ISNUMBER(SEARCH( data!$FU$34, J76 )), data!$FT$34,
ISNUMBER(SEARCH( data!$FU$35, J76 )), data!$FT$35,
ISNUMBER(SEARCH( data!$FU$36, J76 )), data!$FT$36,
ISNUMBER(SEARCH( data!$FU$37, J76 )), data!$FT$37,
ISNUMBER(SEARCH( data!$FU$38, J76 )), data!$FT$38,
ISNUMBER(SEARCH( data!$FU$39, J76 )), data!$FT$39,
ISNUMBER(SEARCH( data!$FU$40, J76 )), data!$FT$40,
ISNUMBER(SEARCH( data!$FU$41, J76 )), data!$FT$41,
ISNUMBER(SEARCH( data!$FU$42, J76 )), data!$FT$42,
ISNUMBER(SEARCH( data!$FU$43, J76 )), data!$FT$43,
ISNUMBER(SEARCH( data!$FU$44, J76 )), data!$FT$44,
ISNUMBER(SEARCH( data!$FU$45, J76 )), data!$FT$45,
ISNUMBER(SEARCH( data!$FU$46, J76 )), data!$FT$46,
ISNUMBER(SEARCH( data!$FU$47, J76 )), data!$FT$47,
ISNUMBER(SEARCH( data!$FU$48, J76 )), data!$FT$48,
ISNUMBER(SEARCH( data!$FU$49, J76 )), data!$FT$49,
ISNUMBER(SEARCH( data!$FU$50, J76 )), data!$FT$50,
ISNUMBER(SEARCH( data!$FU$51, J76 )), data!$FT$51,
ISNUMBER(SEARCH( data!$FU$52, J76 )), data!$FT$52,
TRUE,data!$FT$53))</f>
        <v xml:space="preserve"> </v>
      </c>
      <c r="M74" s="2920"/>
      <c r="N74" s="2920"/>
      <c r="O74" s="2917" t="s">
        <v>147</v>
      </c>
      <c r="P74" s="2922"/>
      <c r="Q74" s="1658"/>
      <c r="R74" s="1658"/>
      <c r="S74" s="2916" t="s">
        <v>147</v>
      </c>
      <c r="T74" s="2917"/>
      <c r="U74" s="2920" t="str">
        <f>IF(ISBLANK(S76),data!$FR$53,_xlfn.IFS(
ISNUMBER(SEARCH( data!$FS$4, S76 )), data!$FR$4,
ISNUMBER(SEARCH( data!$FS$5, S76 )), data!$FR$5,
ISNUMBER(SEARCH( data!$FS$6, S76 )), data!$FR$6,
ISNUMBER(SEARCH( data!$FS$7, S76 )), data!$FR$7,
ISNUMBER(SEARCH( data!$FS$8, S76 )), data!$FR$8,
ISNUMBER(SEARCH( data!$FS$9, S76 )), data!$FR$9,
ISNUMBER(SEARCH( data!$FS$10, S76 )), data!$FR$10,
ISNUMBER(SEARCH( data!$FS$11, S76 )), data!$FR$11,
ISNUMBER(SEARCH( data!$FS$12, S76 )), data!$FR$12,
ISNUMBER(SEARCH( data!$FS$13, S76 )), data!$FR$13,
ISNUMBER(SEARCH( data!$FS$14, S76 )), data!$FR$14,
ISNUMBER(SEARCH( data!$FS$15, S76 )), data!$FR$15,
ISNUMBER(SEARCH( data!$FS$16, S76 )), data!$FR$16,
ISNUMBER(SEARCH( data!$FS$17, S76 )), data!$FR$17,
ISNUMBER(SEARCH( data!$FS$18, S76 )), data!$FR$18,
ISNUMBER(SEARCH( data!$FS$19, S76 )), data!$FR$19,
ISNUMBER(SEARCH( data!$FS$20, S76 )), data!$FR$20,
ISNUMBER(SEARCH( data!$FS$21, S76 )), data!$FR$21,
ISNUMBER(SEARCH( data!$FS$22, S76 )), data!$FR$22,
ISNUMBER(SEARCH( data!$FS$23, S76 )), data!$FR$23,
ISNUMBER(SEARCH( data!$FS$24, S76 )), data!$FR$24,
ISNUMBER(SEARCH( data!$FS$25, S76 )), data!$FR$25,
ISNUMBER(SEARCH( data!$FS$26, S76 )), data!$FR$26,
ISNUMBER(SEARCH( data!$FS$27, S76 )), data!$FR$27,
ISNUMBER(SEARCH( data!$FS$28, S76 )), data!$FR$28,
ISNUMBER(SEARCH( data!$FS$29, S76 )), data!$FR$29,
ISNUMBER(SEARCH( data!$FS$30, S76 )), data!$FR$30,
ISNUMBER(SEARCH( data!$FS$31, S76 )), data!$FR$31,
ISNUMBER(SEARCH( data!$FS$32, S76 )), data!$FR$32,
ISNUMBER(SEARCH( data!$FS$33, S76 )), data!$FR$33,
ISNUMBER(SEARCH( data!$FS$34, S76 )), data!$FR$34,
ISNUMBER(SEARCH( data!$FS$35, S76 )), data!$FR$35,
ISNUMBER(SEARCH( data!$FS$36, S76 )), data!$FR$36,
ISNUMBER(SEARCH( data!$FS$37, S76 )), data!$FR$37,
ISNUMBER(SEARCH( data!$FS$38, S76 )), data!$FR$38,
ISNUMBER(SEARCH( data!$FS$39, S76 )), data!$FR$39,
ISNUMBER(SEARCH( data!$FS$40, S76 )), data!$FR$40,
ISNUMBER(SEARCH( data!$FS$41, S76 )), data!$FR$41,
ISNUMBER(SEARCH( data!$FS$42, S76 )), data!$FR$42,
ISNUMBER(SEARCH( data!$FS$43, S76 )), data!$FR$43,
ISNUMBER(SEARCH( data!$FS$44, S76 )), data!$FR$44,
ISNUMBER(SEARCH( data!$FS$45, S76 )), data!$FR$45,
ISNUMBER(SEARCH( data!$FS$46, S76 )), data!$FR$46,
ISNUMBER(SEARCH( data!$FS$47, S76 )), data!$FR$47,
ISNUMBER(SEARCH( data!$FS$48, S76 )), data!$FR$48,
ISNUMBER(SEARCH( data!$FS$49, S76 )), data!$FR$49,
ISNUMBER(SEARCH( data!$FS$50, S76 )), data!$FR$50,
ISNUMBER(SEARCH( data!$FS$51, S76 )), data!$FR$51,
ISNUMBER(SEARCH( data!$FS$52, S76 )), data!$FR$52,
ISNUMBER(SEARCH( data!$FU$4, S76 )), data!$FT$4,
ISNUMBER(SEARCH( data!$FU$5, S76 )), data!$FT$5,
ISNUMBER(SEARCH( data!$FU$6, S76 )), data!$FT$6,
ISNUMBER(SEARCH( data!$FU$7, S76 )), data!$FT$7,
ISNUMBER(SEARCH( data!$FU$8, S76 )), data!$FT$8,
ISNUMBER(SEARCH( data!$FU$9, S76 )), data!$FT$9,
ISNUMBER(SEARCH( data!$FU$10, S76 )), data!$FT$10,
ISNUMBER(SEARCH( data!$FU$11, S76 )), data!$FT$11,
ISNUMBER(SEARCH( data!$FU$12, S76 )), data!$FT$12,
ISNUMBER(SEARCH( data!$FU$13, S76 )), data!$FT$13,
ISNUMBER(SEARCH( data!$FU$14, S76 )), data!$FT$14,
ISNUMBER(SEARCH( data!$FU$15, S76 )), data!$FT$15,
ISNUMBER(SEARCH( data!$FU$16, S76 )), data!$FT$16,
ISNUMBER(SEARCH( data!$FU$17, S76 )), data!$FT$17,
ISNUMBER(SEARCH( data!$FU$18, S76 )), data!$FT$18,
ISNUMBER(SEARCH( data!$FU$19, S76 )), data!$FT$19,
ISNUMBER(SEARCH( data!$FU$20, S76 )), data!$FT$20,
ISNUMBER(SEARCH( data!$FU$21, S76 )), data!$FT$21,
ISNUMBER(SEARCH( data!$FU$22, S76 )), data!$FT$22,
ISNUMBER(SEARCH( data!$FU$23, S76 )), data!$FT$23,
ISNUMBER(SEARCH( data!$FU$24, S76 )), data!$FT$24,
ISNUMBER(SEARCH( data!$FU$25, S76 )), data!$FT$25,
ISNUMBER(SEARCH( data!$FU$26, S76 )), data!$FT$26,
ISNUMBER(SEARCH( data!$FU$27, S76 )), data!$FT$27,
ISNUMBER(SEARCH( data!$FU$28, S76 )), data!$FT$28,
ISNUMBER(SEARCH( data!$FU$29, S76 )), data!$FT$29,
ISNUMBER(SEARCH( data!$FU$30, S76 )), data!$FT$30,
ISNUMBER(SEARCH( data!$FU$31, S76 )), data!$FT$31,
ISNUMBER(SEARCH( data!$FU$32, S76 )), data!$FT$32,
ISNUMBER(SEARCH( data!$FU$33, S76 )), data!$FT$33,
ISNUMBER(SEARCH( data!$FU$34, S76 )), data!$FT$34,
ISNUMBER(SEARCH( data!$FU$35, S76 )), data!$FT$35,
ISNUMBER(SEARCH( data!$FU$36, S76 )), data!$FT$36,
ISNUMBER(SEARCH( data!$FU$37, S76 )), data!$FT$37,
ISNUMBER(SEARCH( data!$FU$38, S76 )), data!$FT$38,
ISNUMBER(SEARCH( data!$FU$39, S76 )), data!$FT$39,
ISNUMBER(SEARCH( data!$FU$40, S76 )), data!$FT$40,
ISNUMBER(SEARCH( data!$FU$41, S76 )), data!$FT$41,
ISNUMBER(SEARCH( data!$FU$42, S76 )), data!$FT$42,
ISNUMBER(SEARCH( data!$FU$43, S76 )), data!$FT$43,
ISNUMBER(SEARCH( data!$FU$44, S76 )), data!$FT$44,
ISNUMBER(SEARCH( data!$FU$45, S76 )), data!$FT$45,
ISNUMBER(SEARCH( data!$FU$46, S76 )), data!$FT$46,
ISNUMBER(SEARCH( data!$FU$47, S76 )), data!$FT$47,
ISNUMBER(SEARCH( data!$FU$48, S76 )), data!$FT$48,
ISNUMBER(SEARCH( data!$FU$49, S76 )), data!$FT$49,
ISNUMBER(SEARCH( data!$FU$50, S76 )), data!$FT$50,
ISNUMBER(SEARCH( data!$FU$51, S76 )), data!$FT$51,
ISNUMBER(SEARCH( data!$FU$52, S76 )), data!$FT$52,
TRUE,data!$FT$53))</f>
        <v xml:space="preserve"> </v>
      </c>
      <c r="V74" s="2920"/>
      <c r="W74" s="2920"/>
      <c r="X74" s="2917" t="s">
        <v>147</v>
      </c>
      <c r="Y74" s="2922"/>
      <c r="Z74" s="1658"/>
      <c r="AA74" s="1658"/>
      <c r="AB74" s="2916" t="s">
        <v>147</v>
      </c>
      <c r="AC74" s="2917"/>
      <c r="AD74" s="2920" t="str">
        <f>IF(ISBLANK(AB76),data!$FR$53,_xlfn.IFS(
ISNUMBER(SEARCH( data!$FS$4, AB76 )), data!$FR$4,
ISNUMBER(SEARCH( data!$FS$5, AB76 )), data!$FR$5,
ISNUMBER(SEARCH( data!$FS$6, AB76 )), data!$FR$6,
ISNUMBER(SEARCH( data!$FS$7, AB76 )), data!$FR$7,
ISNUMBER(SEARCH( data!$FS$8, AB76 )), data!$FR$8,
ISNUMBER(SEARCH( data!$FS$9, AB76 )), data!$FR$9,
ISNUMBER(SEARCH( data!$FS$10, AB76 )), data!$FR$10,
ISNUMBER(SEARCH( data!$FS$11, AB76 )), data!$FR$11,
ISNUMBER(SEARCH( data!$FS$12, AB76 )), data!$FR$12,
ISNUMBER(SEARCH( data!$FS$13, AB76 )), data!$FR$13,
ISNUMBER(SEARCH( data!$FS$14, AB76 )), data!$FR$14,
ISNUMBER(SEARCH( data!$FS$15, AB76 )), data!$FR$15,
ISNUMBER(SEARCH( data!$FS$16, AB76 )), data!$FR$16,
ISNUMBER(SEARCH( data!$FS$17, AB76 )), data!$FR$17,
ISNUMBER(SEARCH( data!$FS$18, AB76 )), data!$FR$18,
ISNUMBER(SEARCH( data!$FS$19, AB76 )), data!$FR$19,
ISNUMBER(SEARCH( data!$FS$20, AB76 )), data!$FR$20,
ISNUMBER(SEARCH( data!$FS$21, AB76 )), data!$FR$21,
ISNUMBER(SEARCH( data!$FS$22, AB76 )), data!$FR$22,
ISNUMBER(SEARCH( data!$FS$23, AB76 )), data!$FR$23,
ISNUMBER(SEARCH( data!$FS$24, AB76 )), data!$FR$24,
ISNUMBER(SEARCH( data!$FS$25, AB76 )), data!$FR$25,
ISNUMBER(SEARCH( data!$FS$26, AB76 )), data!$FR$26,
ISNUMBER(SEARCH( data!$FS$27, AB76 )), data!$FR$27,
ISNUMBER(SEARCH( data!$FS$28, AB76 )), data!$FR$28,
ISNUMBER(SEARCH( data!$FS$29, AB76 )), data!$FR$29,
ISNUMBER(SEARCH( data!$FS$30, AB76 )), data!$FR$30,
ISNUMBER(SEARCH( data!$FS$31, AB76 )), data!$FR$31,
ISNUMBER(SEARCH( data!$FS$32, AB76 )), data!$FR$32,
ISNUMBER(SEARCH( data!$FS$33, AB76 )), data!$FR$33,
ISNUMBER(SEARCH( data!$FS$34, AB76 )), data!$FR$34,
ISNUMBER(SEARCH( data!$FS$35, AB76 )), data!$FR$35,
ISNUMBER(SEARCH( data!$FS$36, AB76 )), data!$FR$36,
ISNUMBER(SEARCH( data!$FS$37, AB76 )), data!$FR$37,
ISNUMBER(SEARCH( data!$FS$38, AB76 )), data!$FR$38,
ISNUMBER(SEARCH( data!$FS$39, AB76 )), data!$FR$39,
ISNUMBER(SEARCH( data!$FS$40, AB76 )), data!$FR$40,
ISNUMBER(SEARCH( data!$FS$41, AB76 )), data!$FR$41,
ISNUMBER(SEARCH( data!$FS$42, AB76 )), data!$FR$42,
ISNUMBER(SEARCH( data!$FS$43, AB76 )), data!$FR$43,
ISNUMBER(SEARCH( data!$FS$44, AB76 )), data!$FR$44,
ISNUMBER(SEARCH( data!$FS$45, AB76 )), data!$FR$45,
ISNUMBER(SEARCH( data!$FS$46, AB76 )), data!$FR$46,
ISNUMBER(SEARCH( data!$FS$47, AB76 )), data!$FR$47,
ISNUMBER(SEARCH( data!$FS$48, AB76 )), data!$FR$48,
ISNUMBER(SEARCH( data!$FS$49, AB76 )), data!$FR$49,
ISNUMBER(SEARCH( data!$FS$50, AB76 )), data!$FR$50,
ISNUMBER(SEARCH( data!$FS$51, AB76 )), data!$FR$51,
ISNUMBER(SEARCH( data!$FS$52, AB76 )), data!$FR$52,
ISNUMBER(SEARCH( data!$FU$4, AB76 )), data!$FT$4,
ISNUMBER(SEARCH( data!$FU$5, AB76 )), data!$FT$5,
ISNUMBER(SEARCH( data!$FU$6, AB76 )), data!$FT$6,
ISNUMBER(SEARCH( data!$FU$7, AB76 )), data!$FT$7,
ISNUMBER(SEARCH( data!$FU$8, AB76 )), data!$FT$8,
ISNUMBER(SEARCH( data!$FU$9, AB76 )), data!$FT$9,
ISNUMBER(SEARCH( data!$FU$10, AB76 )), data!$FT$10,
ISNUMBER(SEARCH( data!$FU$11, AB76 )), data!$FT$11,
ISNUMBER(SEARCH( data!$FU$12, AB76 )), data!$FT$12,
ISNUMBER(SEARCH( data!$FU$13, AB76 )), data!$FT$13,
ISNUMBER(SEARCH( data!$FU$14, AB76 )), data!$FT$14,
ISNUMBER(SEARCH( data!$FU$15, AB76 )), data!$FT$15,
ISNUMBER(SEARCH( data!$FU$16, AB76 )), data!$FT$16,
ISNUMBER(SEARCH( data!$FU$17, AB76 )), data!$FT$17,
ISNUMBER(SEARCH( data!$FU$18, AB76 )), data!$FT$18,
ISNUMBER(SEARCH( data!$FU$19, AB76 )), data!$FT$19,
ISNUMBER(SEARCH( data!$FU$20, AB76 )), data!$FT$20,
ISNUMBER(SEARCH( data!$FU$21, AB76 )), data!$FT$21,
ISNUMBER(SEARCH( data!$FU$22, AB76 )), data!$FT$22,
ISNUMBER(SEARCH( data!$FU$23, AB76 )), data!$FT$23,
ISNUMBER(SEARCH( data!$FU$24, AB76 )), data!$FT$24,
ISNUMBER(SEARCH( data!$FU$25, AB76 )), data!$FT$25,
ISNUMBER(SEARCH( data!$FU$26, AB76 )), data!$FT$26,
ISNUMBER(SEARCH( data!$FU$27, AB76 )), data!$FT$27,
ISNUMBER(SEARCH( data!$FU$28, AB76 )), data!$FT$28,
ISNUMBER(SEARCH( data!$FU$29, AB76 )), data!$FT$29,
ISNUMBER(SEARCH( data!$FU$30, AB76 )), data!$FT$30,
ISNUMBER(SEARCH( data!$FU$31, AB76 )), data!$FT$31,
ISNUMBER(SEARCH( data!$FU$32, AB76 )), data!$FT$32,
ISNUMBER(SEARCH( data!$FU$33, AB76 )), data!$FT$33,
ISNUMBER(SEARCH( data!$FU$34, AB76 )), data!$FT$34,
ISNUMBER(SEARCH( data!$FU$35, AB76 )), data!$FT$35,
ISNUMBER(SEARCH( data!$FU$36, AB76 )), data!$FT$36,
ISNUMBER(SEARCH( data!$FU$37, AB76 )), data!$FT$37,
ISNUMBER(SEARCH( data!$FU$38, AB76 )), data!$FT$38,
ISNUMBER(SEARCH( data!$FU$39, AB76 )), data!$FT$39,
ISNUMBER(SEARCH( data!$FU$40, AB76 )), data!$FT$40,
ISNUMBER(SEARCH( data!$FU$41, AB76 )), data!$FT$41,
ISNUMBER(SEARCH( data!$FU$42, AB76 )), data!$FT$42,
ISNUMBER(SEARCH( data!$FU$43, AB76 )), data!$FT$43,
ISNUMBER(SEARCH( data!$FU$44, AB76 )), data!$FT$44,
ISNUMBER(SEARCH( data!$FU$45, AB76 )), data!$FT$45,
ISNUMBER(SEARCH( data!$FU$46, AB76 )), data!$FT$46,
ISNUMBER(SEARCH( data!$FU$47, AB76 )), data!$FT$47,
ISNUMBER(SEARCH( data!$FU$48, AB76 )), data!$FT$48,
ISNUMBER(SEARCH( data!$FU$49, AB76 )), data!$FT$49,
ISNUMBER(SEARCH( data!$FU$50, AB76 )), data!$FT$50,
ISNUMBER(SEARCH( data!$FU$51, AB76 )), data!$FT$51,
ISNUMBER(SEARCH( data!$FU$52, AB76 )), data!$FT$52,
TRUE,data!$FT$53))</f>
        <v xml:space="preserve"> </v>
      </c>
      <c r="AE74" s="2920"/>
      <c r="AF74" s="2920"/>
      <c r="AG74" s="2917" t="s">
        <v>147</v>
      </c>
      <c r="AH74" s="2922"/>
      <c r="AI74" s="1658"/>
      <c r="AJ74" s="1658"/>
      <c r="AK74" s="2916" t="s">
        <v>147</v>
      </c>
      <c r="AL74" s="2917"/>
      <c r="AM74" s="2920" t="str">
        <f>IF(ISBLANK(AK76),data!$FR$53,_xlfn.IFS(
ISNUMBER(SEARCH( data!$FS$4, AK76 )), data!$FR$4,
ISNUMBER(SEARCH( data!$FS$5, AK76 )), data!$FR$5,
ISNUMBER(SEARCH( data!$FS$6, AK76 )), data!$FR$6,
ISNUMBER(SEARCH( data!$FS$7, AK76 )), data!$FR$7,
ISNUMBER(SEARCH( data!$FS$8, AK76 )), data!$FR$8,
ISNUMBER(SEARCH( data!$FS$9, AK76 )), data!$FR$9,
ISNUMBER(SEARCH( data!$FS$10, AK76 )), data!$FR$10,
ISNUMBER(SEARCH( data!$FS$11, AK76 )), data!$FR$11,
ISNUMBER(SEARCH( data!$FS$12, AK76 )), data!$FR$12,
ISNUMBER(SEARCH( data!$FS$13, AK76 )), data!$FR$13,
ISNUMBER(SEARCH( data!$FS$14, AK76 )), data!$FR$14,
ISNUMBER(SEARCH( data!$FS$15, AK76 )), data!$FR$15,
ISNUMBER(SEARCH( data!$FS$16, AK76 )), data!$FR$16,
ISNUMBER(SEARCH( data!$FS$17, AK76 )), data!$FR$17,
ISNUMBER(SEARCH( data!$FS$18, AK76 )), data!$FR$18,
ISNUMBER(SEARCH( data!$FS$19, AK76 )), data!$FR$19,
ISNUMBER(SEARCH( data!$FS$20, AK76 )), data!$FR$20,
ISNUMBER(SEARCH( data!$FS$21, AK76 )), data!$FR$21,
ISNUMBER(SEARCH( data!$FS$22, AK76 )), data!$FR$22,
ISNUMBER(SEARCH( data!$FS$23, AK76 )), data!$FR$23,
ISNUMBER(SEARCH( data!$FS$24, AK76 )), data!$FR$24,
ISNUMBER(SEARCH( data!$FS$25, AK76 )), data!$FR$25,
ISNUMBER(SEARCH( data!$FS$26, AK76 )), data!$FR$26,
ISNUMBER(SEARCH( data!$FS$27, AK76 )), data!$FR$27,
ISNUMBER(SEARCH( data!$FS$28, AK76 )), data!$FR$28,
ISNUMBER(SEARCH( data!$FS$29, AK76 )), data!$FR$29,
ISNUMBER(SEARCH( data!$FS$30, AK76 )), data!$FR$30,
ISNUMBER(SEARCH( data!$FS$31, AK76 )), data!$FR$31,
ISNUMBER(SEARCH( data!$FS$32, AK76 )), data!$FR$32,
ISNUMBER(SEARCH( data!$FS$33, AK76 )), data!$FR$33,
ISNUMBER(SEARCH( data!$FS$34, AK76 )), data!$FR$34,
ISNUMBER(SEARCH( data!$FS$35, AK76 )), data!$FR$35,
ISNUMBER(SEARCH( data!$FS$36, AK76 )), data!$FR$36,
ISNUMBER(SEARCH( data!$FS$37, AK76 )), data!$FR$37,
ISNUMBER(SEARCH( data!$FS$38, AK76 )), data!$FR$38,
ISNUMBER(SEARCH( data!$FS$39, AK76 )), data!$FR$39,
ISNUMBER(SEARCH( data!$FS$40, AK76 )), data!$FR$40,
ISNUMBER(SEARCH( data!$FS$41, AK76 )), data!$FR$41,
ISNUMBER(SEARCH( data!$FS$42, AK76 )), data!$FR$42,
ISNUMBER(SEARCH( data!$FS$43, AK76 )), data!$FR$43,
ISNUMBER(SEARCH( data!$FS$44, AK76 )), data!$FR$44,
ISNUMBER(SEARCH( data!$FS$45, AK76 )), data!$FR$45,
ISNUMBER(SEARCH( data!$FS$46, AK76 )), data!$FR$46,
ISNUMBER(SEARCH( data!$FS$47, AK76 )), data!$FR$47,
ISNUMBER(SEARCH( data!$FS$48, AK76 )), data!$FR$48,
ISNUMBER(SEARCH( data!$FS$49, AK76 )), data!$FR$49,
ISNUMBER(SEARCH( data!$FS$50, AK76 )), data!$FR$50,
ISNUMBER(SEARCH( data!$FS$51, AK76 )), data!$FR$51,
ISNUMBER(SEARCH( data!$FS$52, AK76 )), data!$FR$52,
ISNUMBER(SEARCH( data!$FU$4, AK76 )), data!$FT$4,
ISNUMBER(SEARCH( data!$FU$5, AK76 )), data!$FT$5,
ISNUMBER(SEARCH( data!$FU$6, AK76 )), data!$FT$6,
ISNUMBER(SEARCH( data!$FU$7, AK76 )), data!$FT$7,
ISNUMBER(SEARCH( data!$FU$8, AK76 )), data!$FT$8,
ISNUMBER(SEARCH( data!$FU$9, AK76 )), data!$FT$9,
ISNUMBER(SEARCH( data!$FU$10, AK76 )), data!$FT$10,
ISNUMBER(SEARCH( data!$FU$11, AK76 )), data!$FT$11,
ISNUMBER(SEARCH( data!$FU$12, AK76 )), data!$FT$12,
ISNUMBER(SEARCH( data!$FU$13, AK76 )), data!$FT$13,
ISNUMBER(SEARCH( data!$FU$14, AK76 )), data!$FT$14,
ISNUMBER(SEARCH( data!$FU$15, AK76 )), data!$FT$15,
ISNUMBER(SEARCH( data!$FU$16, AK76 )), data!$FT$16,
ISNUMBER(SEARCH( data!$FU$17, AK76 )), data!$FT$17,
ISNUMBER(SEARCH( data!$FU$18, AK76 )), data!$FT$18,
ISNUMBER(SEARCH( data!$FU$19, AK76 )), data!$FT$19,
ISNUMBER(SEARCH( data!$FU$20, AK76 )), data!$FT$20,
ISNUMBER(SEARCH( data!$FU$21, AK76 )), data!$FT$21,
ISNUMBER(SEARCH( data!$FU$22, AK76 )), data!$FT$22,
ISNUMBER(SEARCH( data!$FU$23, AK76 )), data!$FT$23,
ISNUMBER(SEARCH( data!$FU$24, AK76 )), data!$FT$24,
ISNUMBER(SEARCH( data!$FU$25, AK76 )), data!$FT$25,
ISNUMBER(SEARCH( data!$FU$26, AK76 )), data!$FT$26,
ISNUMBER(SEARCH( data!$FU$27, AK76 )), data!$FT$27,
ISNUMBER(SEARCH( data!$FU$28, AK76 )), data!$FT$28,
ISNUMBER(SEARCH( data!$FU$29, AK76 )), data!$FT$29,
ISNUMBER(SEARCH( data!$FU$30, AK76 )), data!$FT$30,
ISNUMBER(SEARCH( data!$FU$31, AK76 )), data!$FT$31,
ISNUMBER(SEARCH( data!$FU$32, AK76 )), data!$FT$32,
ISNUMBER(SEARCH( data!$FU$33, AK76 )), data!$FT$33,
ISNUMBER(SEARCH( data!$FU$34, AK76 )), data!$FT$34,
ISNUMBER(SEARCH( data!$FU$35, AK76 )), data!$FT$35,
ISNUMBER(SEARCH( data!$FU$36, AK76 )), data!$FT$36,
ISNUMBER(SEARCH( data!$FU$37, AK76 )), data!$FT$37,
ISNUMBER(SEARCH( data!$FU$38, AK76 )), data!$FT$38,
ISNUMBER(SEARCH( data!$FU$39, AK76 )), data!$FT$39,
ISNUMBER(SEARCH( data!$FU$40, AK76 )), data!$FT$40,
ISNUMBER(SEARCH( data!$FU$41, AK76 )), data!$FT$41,
ISNUMBER(SEARCH( data!$FU$42, AK76 )), data!$FT$42,
ISNUMBER(SEARCH( data!$FU$43, AK76 )), data!$FT$43,
ISNUMBER(SEARCH( data!$FU$44, AK76 )), data!$FT$44,
ISNUMBER(SEARCH( data!$FU$45, AK76 )), data!$FT$45,
ISNUMBER(SEARCH( data!$FU$46, AK76 )), data!$FT$46,
ISNUMBER(SEARCH( data!$FU$47, AK76 )), data!$FT$47,
ISNUMBER(SEARCH( data!$FU$48, AK76 )), data!$FT$48,
ISNUMBER(SEARCH( data!$FU$49, AK76 )), data!$FT$49,
ISNUMBER(SEARCH( data!$FU$50, AK76 )), data!$FT$50,
ISNUMBER(SEARCH( data!$FU$51, AK76 )), data!$FT$51,
ISNUMBER(SEARCH( data!$FU$52, AK76 )), data!$FT$52,
TRUE,data!$FT$53))</f>
        <v xml:space="preserve"> </v>
      </c>
      <c r="AN74" s="2920"/>
      <c r="AO74" s="2920"/>
      <c r="AP74" s="2917" t="s">
        <v>147</v>
      </c>
      <c r="AQ74" s="2922"/>
      <c r="AR74" s="1658"/>
      <c r="AS74" s="1658"/>
      <c r="AT74" s="2916" t="s">
        <v>147</v>
      </c>
      <c r="AU74" s="2917"/>
      <c r="AV74" s="2920" t="str">
        <f>IF(ISBLANK(AT76),data!$FR$53,_xlfn.IFS(
ISNUMBER(SEARCH( data!$FS$4, AT76 )), data!$FR$4,
ISNUMBER(SEARCH( data!$FS$5, AT76 )), data!$FR$5,
ISNUMBER(SEARCH( data!$FS$6, AT76 )), data!$FR$6,
ISNUMBER(SEARCH( data!$FS$7, AT76 )), data!$FR$7,
ISNUMBER(SEARCH( data!$FS$8, AT76 )), data!$FR$8,
ISNUMBER(SEARCH( data!$FS$9, AT76 )), data!$FR$9,
ISNUMBER(SEARCH( data!$FS$10, AT76 )), data!$FR$10,
ISNUMBER(SEARCH( data!$FS$11, AT76 )), data!$FR$11,
ISNUMBER(SEARCH( data!$FS$12, AT76 )), data!$FR$12,
ISNUMBER(SEARCH( data!$FS$13, AT76 )), data!$FR$13,
ISNUMBER(SEARCH( data!$FS$14, AT76 )), data!$FR$14,
ISNUMBER(SEARCH( data!$FS$15, AT76 )), data!$FR$15,
ISNUMBER(SEARCH( data!$FS$16, AT76 )), data!$FR$16,
ISNUMBER(SEARCH( data!$FS$17, AT76 )), data!$FR$17,
ISNUMBER(SEARCH( data!$FS$18, AT76 )), data!$FR$18,
ISNUMBER(SEARCH( data!$FS$19, AT76 )), data!$FR$19,
ISNUMBER(SEARCH( data!$FS$20, AT76 )), data!$FR$20,
ISNUMBER(SEARCH( data!$FS$21, AT76 )), data!$FR$21,
ISNUMBER(SEARCH( data!$FS$22, AT76 )), data!$FR$22,
ISNUMBER(SEARCH( data!$FS$23, AT76 )), data!$FR$23,
ISNUMBER(SEARCH( data!$FS$24, AT76 )), data!$FR$24,
ISNUMBER(SEARCH( data!$FS$25, AT76 )), data!$FR$25,
ISNUMBER(SEARCH( data!$FS$26, AT76 )), data!$FR$26,
ISNUMBER(SEARCH( data!$FS$27, AT76 )), data!$FR$27,
ISNUMBER(SEARCH( data!$FS$28, AT76 )), data!$FR$28,
ISNUMBER(SEARCH( data!$FS$29, AT76 )), data!$FR$29,
ISNUMBER(SEARCH( data!$FS$30, AT76 )), data!$FR$30,
ISNUMBER(SEARCH( data!$FS$31, AT76 )), data!$FR$31,
ISNUMBER(SEARCH( data!$FS$32, AT76 )), data!$FR$32,
ISNUMBER(SEARCH( data!$FS$33, AT76 )), data!$FR$33,
ISNUMBER(SEARCH( data!$FS$34, AT76 )), data!$FR$34,
ISNUMBER(SEARCH( data!$FS$35, AT76 )), data!$FR$35,
ISNUMBER(SEARCH( data!$FS$36, AT76 )), data!$FR$36,
ISNUMBER(SEARCH( data!$FS$37, AT76 )), data!$FR$37,
ISNUMBER(SEARCH( data!$FS$38, AT76 )), data!$FR$38,
ISNUMBER(SEARCH( data!$FS$39, AT76 )), data!$FR$39,
ISNUMBER(SEARCH( data!$FS$40, AT76 )), data!$FR$40,
ISNUMBER(SEARCH( data!$FS$41, AT76 )), data!$FR$41,
ISNUMBER(SEARCH( data!$FS$42, AT76 )), data!$FR$42,
ISNUMBER(SEARCH( data!$FS$43, AT76 )), data!$FR$43,
ISNUMBER(SEARCH( data!$FS$44, AT76 )), data!$FR$44,
ISNUMBER(SEARCH( data!$FS$45, AT76 )), data!$FR$45,
ISNUMBER(SEARCH( data!$FS$46, AT76 )), data!$FR$46,
ISNUMBER(SEARCH( data!$FS$47, AT76 )), data!$FR$47,
ISNUMBER(SEARCH( data!$FS$48, AT76 )), data!$FR$48,
ISNUMBER(SEARCH( data!$FS$49, AT76 )), data!$FR$49,
ISNUMBER(SEARCH( data!$FS$50, AT76 )), data!$FR$50,
ISNUMBER(SEARCH( data!$FS$51, AT76 )), data!$FR$51,
ISNUMBER(SEARCH( data!$FS$52, AT76 )), data!$FR$52,
ISNUMBER(SEARCH( data!$FU$4, AT76 )), data!$FT$4,
ISNUMBER(SEARCH( data!$FU$5, AT76 )), data!$FT$5,
ISNUMBER(SEARCH( data!$FU$6, AT76 )), data!$FT$6,
ISNUMBER(SEARCH( data!$FU$7, AT76 )), data!$FT$7,
ISNUMBER(SEARCH( data!$FU$8, AT76 )), data!$FT$8,
ISNUMBER(SEARCH( data!$FU$9, AT76 )), data!$FT$9,
ISNUMBER(SEARCH( data!$FU$10, AT76 )), data!$FT$10,
ISNUMBER(SEARCH( data!$FU$11, AT76 )), data!$FT$11,
ISNUMBER(SEARCH( data!$FU$12, AT76 )), data!$FT$12,
ISNUMBER(SEARCH( data!$FU$13, AT76 )), data!$FT$13,
ISNUMBER(SEARCH( data!$FU$14, AT76 )), data!$FT$14,
ISNUMBER(SEARCH( data!$FU$15, AT76 )), data!$FT$15,
ISNUMBER(SEARCH( data!$FU$16, AT76 )), data!$FT$16,
ISNUMBER(SEARCH( data!$FU$17, AT76 )), data!$FT$17,
ISNUMBER(SEARCH( data!$FU$18, AT76 )), data!$FT$18,
ISNUMBER(SEARCH( data!$FU$19, AT76 )), data!$FT$19,
ISNUMBER(SEARCH( data!$FU$20, AT76 )), data!$FT$20,
ISNUMBER(SEARCH( data!$FU$21, AT76 )), data!$FT$21,
ISNUMBER(SEARCH( data!$FU$22, AT76 )), data!$FT$22,
ISNUMBER(SEARCH( data!$FU$23, AT76 )), data!$FT$23,
ISNUMBER(SEARCH( data!$FU$24, AT76 )), data!$FT$24,
ISNUMBER(SEARCH( data!$FU$25, AT76 )), data!$FT$25,
ISNUMBER(SEARCH( data!$FU$26, AT76 )), data!$FT$26,
ISNUMBER(SEARCH( data!$FU$27, AT76 )), data!$FT$27,
ISNUMBER(SEARCH( data!$FU$28, AT76 )), data!$FT$28,
ISNUMBER(SEARCH( data!$FU$29, AT76 )), data!$FT$29,
ISNUMBER(SEARCH( data!$FU$30, AT76 )), data!$FT$30,
ISNUMBER(SEARCH( data!$FU$31, AT76 )), data!$FT$31,
ISNUMBER(SEARCH( data!$FU$32, AT76 )), data!$FT$32,
ISNUMBER(SEARCH( data!$FU$33, AT76 )), data!$FT$33,
ISNUMBER(SEARCH( data!$FU$34, AT76 )), data!$FT$34,
ISNUMBER(SEARCH( data!$FU$35, AT76 )), data!$FT$35,
ISNUMBER(SEARCH( data!$FU$36, AT76 )), data!$FT$36,
ISNUMBER(SEARCH( data!$FU$37, AT76 )), data!$FT$37,
ISNUMBER(SEARCH( data!$FU$38, AT76 )), data!$FT$38,
ISNUMBER(SEARCH( data!$FU$39, AT76 )), data!$FT$39,
ISNUMBER(SEARCH( data!$FU$40, AT76 )), data!$FT$40,
ISNUMBER(SEARCH( data!$FU$41, AT76 )), data!$FT$41,
ISNUMBER(SEARCH( data!$FU$42, AT76 )), data!$FT$42,
ISNUMBER(SEARCH( data!$FU$43, AT76 )), data!$FT$43,
ISNUMBER(SEARCH( data!$FU$44, AT76 )), data!$FT$44,
ISNUMBER(SEARCH( data!$FU$45, AT76 )), data!$FT$45,
ISNUMBER(SEARCH( data!$FU$46, AT76 )), data!$FT$46,
ISNUMBER(SEARCH( data!$FU$47, AT76 )), data!$FT$47,
ISNUMBER(SEARCH( data!$FU$48, AT76 )), data!$FT$48,
ISNUMBER(SEARCH( data!$FU$49, AT76 )), data!$FT$49,
ISNUMBER(SEARCH( data!$FU$50, AT76 )), data!$FT$50,
ISNUMBER(SEARCH( data!$FU$51, AT76 )), data!$FT$51,
ISNUMBER(SEARCH( data!$FU$52, AT76 )), data!$FT$52,
TRUE,data!$FT$53))</f>
        <v xml:space="preserve"> </v>
      </c>
      <c r="AW74" s="2920"/>
      <c r="AX74" s="2920"/>
      <c r="AY74" s="2917" t="s">
        <v>147</v>
      </c>
      <c r="AZ74" s="2922"/>
      <c r="BA74" s="1658"/>
      <c r="BB74" s="1658"/>
      <c r="BC74" s="2916" t="s">
        <v>147</v>
      </c>
      <c r="BD74" s="2917"/>
      <c r="BE74" s="2920" t="str">
        <f>IF(ISBLANK(BC76),data!$FR$53,_xlfn.IFS(
ISNUMBER(SEARCH( data!$FS$4, BC76 )), data!$FR$4,
ISNUMBER(SEARCH( data!$FS$5, BC76 )), data!$FR$5,
ISNUMBER(SEARCH( data!$FS$6, BC76 )), data!$FR$6,
ISNUMBER(SEARCH( data!$FS$7, BC76 )), data!$FR$7,
ISNUMBER(SEARCH( data!$FS$8, BC76 )), data!$FR$8,
ISNUMBER(SEARCH( data!$FS$9, BC76 )), data!$FR$9,
ISNUMBER(SEARCH( data!$FS$10, BC76 )), data!$FR$10,
ISNUMBER(SEARCH( data!$FS$11, BC76 )), data!$FR$11,
ISNUMBER(SEARCH( data!$FS$12, BC76 )), data!$FR$12,
ISNUMBER(SEARCH( data!$FS$13, BC76 )), data!$FR$13,
ISNUMBER(SEARCH( data!$FS$14, BC76 )), data!$FR$14,
ISNUMBER(SEARCH( data!$FS$15, BC76 )), data!$FR$15,
ISNUMBER(SEARCH( data!$FS$16, BC76 )), data!$FR$16,
ISNUMBER(SEARCH( data!$FS$17, BC76 )), data!$FR$17,
ISNUMBER(SEARCH( data!$FS$18, BC76 )), data!$FR$18,
ISNUMBER(SEARCH( data!$FS$19, BC76 )), data!$FR$19,
ISNUMBER(SEARCH( data!$FS$20, BC76 )), data!$FR$20,
ISNUMBER(SEARCH( data!$FS$21, BC76 )), data!$FR$21,
ISNUMBER(SEARCH( data!$FS$22, BC76 )), data!$FR$22,
ISNUMBER(SEARCH( data!$FS$23, BC76 )), data!$FR$23,
ISNUMBER(SEARCH( data!$FS$24, BC76 )), data!$FR$24,
ISNUMBER(SEARCH( data!$FS$25, BC76 )), data!$FR$25,
ISNUMBER(SEARCH( data!$FS$26, BC76 )), data!$FR$26,
ISNUMBER(SEARCH( data!$FS$27, BC76 )), data!$FR$27,
ISNUMBER(SEARCH( data!$FS$28, BC76 )), data!$FR$28,
ISNUMBER(SEARCH( data!$FS$29, BC76 )), data!$FR$29,
ISNUMBER(SEARCH( data!$FS$30, BC76 )), data!$FR$30,
ISNUMBER(SEARCH( data!$FS$31, BC76 )), data!$FR$31,
ISNUMBER(SEARCH( data!$FS$32, BC76 )), data!$FR$32,
ISNUMBER(SEARCH( data!$FS$33, BC76 )), data!$FR$33,
ISNUMBER(SEARCH( data!$FS$34, BC76 )), data!$FR$34,
ISNUMBER(SEARCH( data!$FS$35, BC76 )), data!$FR$35,
ISNUMBER(SEARCH( data!$FS$36, BC76 )), data!$FR$36,
ISNUMBER(SEARCH( data!$FS$37, BC76 )), data!$FR$37,
ISNUMBER(SEARCH( data!$FS$38, BC76 )), data!$FR$38,
ISNUMBER(SEARCH( data!$FS$39, BC76 )), data!$FR$39,
ISNUMBER(SEARCH( data!$FS$40, BC76 )), data!$FR$40,
ISNUMBER(SEARCH( data!$FS$41, BC76 )), data!$FR$41,
ISNUMBER(SEARCH( data!$FS$42, BC76 )), data!$FR$42,
ISNUMBER(SEARCH( data!$FS$43, BC76 )), data!$FR$43,
ISNUMBER(SEARCH( data!$FS$44, BC76 )), data!$FR$44,
ISNUMBER(SEARCH( data!$FS$45, BC76 )), data!$FR$45,
ISNUMBER(SEARCH( data!$FS$46, BC76 )), data!$FR$46,
ISNUMBER(SEARCH( data!$FS$47, BC76 )), data!$FR$47,
ISNUMBER(SEARCH( data!$FS$48, BC76 )), data!$FR$48,
ISNUMBER(SEARCH( data!$FS$49, BC76 )), data!$FR$49,
ISNUMBER(SEARCH( data!$FS$50, BC76 )), data!$FR$50,
ISNUMBER(SEARCH( data!$FS$51, BC76 )), data!$FR$51,
ISNUMBER(SEARCH( data!$FS$52, BC76 )), data!$FR$52,
ISNUMBER(SEARCH( data!$FU$4, BC76 )), data!$FT$4,
ISNUMBER(SEARCH( data!$FU$5, BC76 )), data!$FT$5,
ISNUMBER(SEARCH( data!$FU$6, BC76 )), data!$FT$6,
ISNUMBER(SEARCH( data!$FU$7, BC76 )), data!$FT$7,
ISNUMBER(SEARCH( data!$FU$8, BC76 )), data!$FT$8,
ISNUMBER(SEARCH( data!$FU$9, BC76 )), data!$FT$9,
ISNUMBER(SEARCH( data!$FU$10, BC76 )), data!$FT$10,
ISNUMBER(SEARCH( data!$FU$11, BC76 )), data!$FT$11,
ISNUMBER(SEARCH( data!$FU$12, BC76 )), data!$FT$12,
ISNUMBER(SEARCH( data!$FU$13, BC76 )), data!$FT$13,
ISNUMBER(SEARCH( data!$FU$14, BC76 )), data!$FT$14,
ISNUMBER(SEARCH( data!$FU$15, BC76 )), data!$FT$15,
ISNUMBER(SEARCH( data!$FU$16, BC76 )), data!$FT$16,
ISNUMBER(SEARCH( data!$FU$17, BC76 )), data!$FT$17,
ISNUMBER(SEARCH( data!$FU$18, BC76 )), data!$FT$18,
ISNUMBER(SEARCH( data!$FU$19, BC76 )), data!$FT$19,
ISNUMBER(SEARCH( data!$FU$20, BC76 )), data!$FT$20,
ISNUMBER(SEARCH( data!$FU$21, BC76 )), data!$FT$21,
ISNUMBER(SEARCH( data!$FU$22, BC76 )), data!$FT$22,
ISNUMBER(SEARCH( data!$FU$23, BC76 )), data!$FT$23,
ISNUMBER(SEARCH( data!$FU$24, BC76 )), data!$FT$24,
ISNUMBER(SEARCH( data!$FU$25, BC76 )), data!$FT$25,
ISNUMBER(SEARCH( data!$FU$26, BC76 )), data!$FT$26,
ISNUMBER(SEARCH( data!$FU$27, BC76 )), data!$FT$27,
ISNUMBER(SEARCH( data!$FU$28, BC76 )), data!$FT$28,
ISNUMBER(SEARCH( data!$FU$29, BC76 )), data!$FT$29,
ISNUMBER(SEARCH( data!$FU$30, BC76 )), data!$FT$30,
ISNUMBER(SEARCH( data!$FU$31, BC76 )), data!$FT$31,
ISNUMBER(SEARCH( data!$FU$32, BC76 )), data!$FT$32,
ISNUMBER(SEARCH( data!$FU$33, BC76 )), data!$FT$33,
ISNUMBER(SEARCH( data!$FU$34, BC76 )), data!$FT$34,
ISNUMBER(SEARCH( data!$FU$35, BC76 )), data!$FT$35,
ISNUMBER(SEARCH( data!$FU$36, BC76 )), data!$FT$36,
ISNUMBER(SEARCH( data!$FU$37, BC76 )), data!$FT$37,
ISNUMBER(SEARCH( data!$FU$38, BC76 )), data!$FT$38,
ISNUMBER(SEARCH( data!$FU$39, BC76 )), data!$FT$39,
ISNUMBER(SEARCH( data!$FU$40, BC76 )), data!$FT$40,
ISNUMBER(SEARCH( data!$FU$41, BC76 )), data!$FT$41,
ISNUMBER(SEARCH( data!$FU$42, BC76 )), data!$FT$42,
ISNUMBER(SEARCH( data!$FU$43, BC76 )), data!$FT$43,
ISNUMBER(SEARCH( data!$FU$44, BC76 )), data!$FT$44,
ISNUMBER(SEARCH( data!$FU$45, BC76 )), data!$FT$45,
ISNUMBER(SEARCH( data!$FU$46, BC76 )), data!$FT$46,
ISNUMBER(SEARCH( data!$FU$47, BC76 )), data!$FT$47,
ISNUMBER(SEARCH( data!$FU$48, BC76 )), data!$FT$48,
ISNUMBER(SEARCH( data!$FU$49, BC76 )), data!$FT$49,
ISNUMBER(SEARCH( data!$FU$50, BC76 )), data!$FT$50,
ISNUMBER(SEARCH( data!$FU$51, BC76 )), data!$FT$51,
ISNUMBER(SEARCH( data!$FU$52, BC76 )), data!$FT$52,
TRUE,data!$FT$53))</f>
        <v xml:space="preserve"> </v>
      </c>
      <c r="BF74" s="2920"/>
      <c r="BG74" s="2920"/>
      <c r="BH74" s="2917" t="s">
        <v>147</v>
      </c>
      <c r="BI74" s="2922"/>
      <c r="BJ74" s="1658"/>
      <c r="BK74" s="1658"/>
      <c r="BL74" s="2916" t="s">
        <v>147</v>
      </c>
      <c r="BM74" s="2917"/>
      <c r="BN74" s="2920" t="str">
        <f>IF(ISBLANK(BL76),data!$FR$53,_xlfn.IFS(
ISNUMBER(SEARCH( data!$FS$4, BL76 )), data!$FR$4,
ISNUMBER(SEARCH( data!$FS$5, BL76 )), data!$FR$5,
ISNUMBER(SEARCH( data!$FS$6, BL76 )), data!$FR$6,
ISNUMBER(SEARCH( data!$FS$7, BL76 )), data!$FR$7,
ISNUMBER(SEARCH( data!$FS$8, BL76 )), data!$FR$8,
ISNUMBER(SEARCH( data!$FS$9, BL76 )), data!$FR$9,
ISNUMBER(SEARCH( data!$FS$10, BL76 )), data!$FR$10,
ISNUMBER(SEARCH( data!$FS$11, BL76 )), data!$FR$11,
ISNUMBER(SEARCH( data!$FS$12, BL76 )), data!$FR$12,
ISNUMBER(SEARCH( data!$FS$13, BL76 )), data!$FR$13,
ISNUMBER(SEARCH( data!$FS$14, BL76 )), data!$FR$14,
ISNUMBER(SEARCH( data!$FS$15, BL76 )), data!$FR$15,
ISNUMBER(SEARCH( data!$FS$16, BL76 )), data!$FR$16,
ISNUMBER(SEARCH( data!$FS$17, BL76 )), data!$FR$17,
ISNUMBER(SEARCH( data!$FS$18, BL76 )), data!$FR$18,
ISNUMBER(SEARCH( data!$FS$19, BL76 )), data!$FR$19,
ISNUMBER(SEARCH( data!$FS$20, BL76 )), data!$FR$20,
ISNUMBER(SEARCH( data!$FS$21, BL76 )), data!$FR$21,
ISNUMBER(SEARCH( data!$FS$22, BL76 )), data!$FR$22,
ISNUMBER(SEARCH( data!$FS$23, BL76 )), data!$FR$23,
ISNUMBER(SEARCH( data!$FS$24, BL76 )), data!$FR$24,
ISNUMBER(SEARCH( data!$FS$25, BL76 )), data!$FR$25,
ISNUMBER(SEARCH( data!$FS$26, BL76 )), data!$FR$26,
ISNUMBER(SEARCH( data!$FS$27, BL76 )), data!$FR$27,
ISNUMBER(SEARCH( data!$FS$28, BL76 )), data!$FR$28,
ISNUMBER(SEARCH( data!$FS$29, BL76 )), data!$FR$29,
ISNUMBER(SEARCH( data!$FS$30, BL76 )), data!$FR$30,
ISNUMBER(SEARCH( data!$FS$31, BL76 )), data!$FR$31,
ISNUMBER(SEARCH( data!$FS$32, BL76 )), data!$FR$32,
ISNUMBER(SEARCH( data!$FS$33, BL76 )), data!$FR$33,
ISNUMBER(SEARCH( data!$FS$34, BL76 )), data!$FR$34,
ISNUMBER(SEARCH( data!$FS$35, BL76 )), data!$FR$35,
ISNUMBER(SEARCH( data!$FS$36, BL76 )), data!$FR$36,
ISNUMBER(SEARCH( data!$FS$37, BL76 )), data!$FR$37,
ISNUMBER(SEARCH( data!$FS$38, BL76 )), data!$FR$38,
ISNUMBER(SEARCH( data!$FS$39, BL76 )), data!$FR$39,
ISNUMBER(SEARCH( data!$FS$40, BL76 )), data!$FR$40,
ISNUMBER(SEARCH( data!$FS$41, BL76 )), data!$FR$41,
ISNUMBER(SEARCH( data!$FS$42, BL76 )), data!$FR$42,
ISNUMBER(SEARCH( data!$FS$43, BL76 )), data!$FR$43,
ISNUMBER(SEARCH( data!$FS$44, BL76 )), data!$FR$44,
ISNUMBER(SEARCH( data!$FS$45, BL76 )), data!$FR$45,
ISNUMBER(SEARCH( data!$FS$46, BL76 )), data!$FR$46,
ISNUMBER(SEARCH( data!$FS$47, BL76 )), data!$FR$47,
ISNUMBER(SEARCH( data!$FS$48, BL76 )), data!$FR$48,
ISNUMBER(SEARCH( data!$FS$49, BL76 )), data!$FR$49,
ISNUMBER(SEARCH( data!$FS$50, BL76 )), data!$FR$50,
ISNUMBER(SEARCH( data!$FS$51, BL76 )), data!$FR$51,
ISNUMBER(SEARCH( data!$FS$52, BL76 )), data!$FR$52,
ISNUMBER(SEARCH( data!$FU$4, BL76 )), data!$FT$4,
ISNUMBER(SEARCH( data!$FU$5, BL76 )), data!$FT$5,
ISNUMBER(SEARCH( data!$FU$6, BL76 )), data!$FT$6,
ISNUMBER(SEARCH( data!$FU$7, BL76 )), data!$FT$7,
ISNUMBER(SEARCH( data!$FU$8, BL76 )), data!$FT$8,
ISNUMBER(SEARCH( data!$FU$9, BL76 )), data!$FT$9,
ISNUMBER(SEARCH( data!$FU$10, BL76 )), data!$FT$10,
ISNUMBER(SEARCH( data!$FU$11, BL76 )), data!$FT$11,
ISNUMBER(SEARCH( data!$FU$12, BL76 )), data!$FT$12,
ISNUMBER(SEARCH( data!$FU$13, BL76 )), data!$FT$13,
ISNUMBER(SEARCH( data!$FU$14, BL76 )), data!$FT$14,
ISNUMBER(SEARCH( data!$FU$15, BL76 )), data!$FT$15,
ISNUMBER(SEARCH( data!$FU$16, BL76 )), data!$FT$16,
ISNUMBER(SEARCH( data!$FU$17, BL76 )), data!$FT$17,
ISNUMBER(SEARCH( data!$FU$18, BL76 )), data!$FT$18,
ISNUMBER(SEARCH( data!$FU$19, BL76 )), data!$FT$19,
ISNUMBER(SEARCH( data!$FU$20, BL76 )), data!$FT$20,
ISNUMBER(SEARCH( data!$FU$21, BL76 )), data!$FT$21,
ISNUMBER(SEARCH( data!$FU$22, BL76 )), data!$FT$22,
ISNUMBER(SEARCH( data!$FU$23, BL76 )), data!$FT$23,
ISNUMBER(SEARCH( data!$FU$24, BL76 )), data!$FT$24,
ISNUMBER(SEARCH( data!$FU$25, BL76 )), data!$FT$25,
ISNUMBER(SEARCH( data!$FU$26, BL76 )), data!$FT$26,
ISNUMBER(SEARCH( data!$FU$27, BL76 )), data!$FT$27,
ISNUMBER(SEARCH( data!$FU$28, BL76 )), data!$FT$28,
ISNUMBER(SEARCH( data!$FU$29, BL76 )), data!$FT$29,
ISNUMBER(SEARCH( data!$FU$30, BL76 )), data!$FT$30,
ISNUMBER(SEARCH( data!$FU$31, BL76 )), data!$FT$31,
ISNUMBER(SEARCH( data!$FU$32, BL76 )), data!$FT$32,
ISNUMBER(SEARCH( data!$FU$33, BL76 )), data!$FT$33,
ISNUMBER(SEARCH( data!$FU$34, BL76 )), data!$FT$34,
ISNUMBER(SEARCH( data!$FU$35, BL76 )), data!$FT$35,
ISNUMBER(SEARCH( data!$FU$36, BL76 )), data!$FT$36,
ISNUMBER(SEARCH( data!$FU$37, BL76 )), data!$FT$37,
ISNUMBER(SEARCH( data!$FU$38, BL76 )), data!$FT$38,
ISNUMBER(SEARCH( data!$FU$39, BL76 )), data!$FT$39,
ISNUMBER(SEARCH( data!$FU$40, BL76 )), data!$FT$40,
ISNUMBER(SEARCH( data!$FU$41, BL76 )), data!$FT$41,
ISNUMBER(SEARCH( data!$FU$42, BL76 )), data!$FT$42,
ISNUMBER(SEARCH( data!$FU$43, BL76 )), data!$FT$43,
ISNUMBER(SEARCH( data!$FU$44, BL76 )), data!$FT$44,
ISNUMBER(SEARCH( data!$FU$45, BL76 )), data!$FT$45,
ISNUMBER(SEARCH( data!$FU$46, BL76 )), data!$FT$46,
ISNUMBER(SEARCH( data!$FU$47, BL76 )), data!$FT$47,
ISNUMBER(SEARCH( data!$FU$48, BL76 )), data!$FT$48,
ISNUMBER(SEARCH( data!$FU$49, BL76 )), data!$FT$49,
ISNUMBER(SEARCH( data!$FU$50, BL76 )), data!$FT$50,
ISNUMBER(SEARCH( data!$FU$51, BL76 )), data!$FT$51,
ISNUMBER(SEARCH( data!$FU$52, BL76 )), data!$FT$52,
TRUE,data!$FT$53))</f>
        <v xml:space="preserve"> </v>
      </c>
      <c r="BO74" s="2920"/>
      <c r="BP74" s="2920"/>
      <c r="BQ74" s="2917" t="s">
        <v>147</v>
      </c>
      <c r="BR74" s="2922"/>
      <c r="BS74" s="1658"/>
      <c r="BT74" s="1658"/>
      <c r="BU74" s="1658"/>
      <c r="BV74" s="1658"/>
      <c r="BW74" s="1664"/>
    </row>
    <row r="75" spans="5:75" ht="17.100000000000001" customHeight="1" x14ac:dyDescent="0.2">
      <c r="E75" s="1663"/>
      <c r="F75" s="1658"/>
      <c r="G75" s="1658"/>
      <c r="H75" s="1658"/>
      <c r="I75" s="1658"/>
      <c r="J75" s="2918"/>
      <c r="K75" s="2919"/>
      <c r="L75" s="2921"/>
      <c r="M75" s="2921"/>
      <c r="N75" s="2921"/>
      <c r="O75" s="2919"/>
      <c r="P75" s="2923"/>
      <c r="Q75" s="1658"/>
      <c r="R75" s="1658"/>
      <c r="S75" s="2918"/>
      <c r="T75" s="2919"/>
      <c r="U75" s="2921"/>
      <c r="V75" s="2921"/>
      <c r="W75" s="2921"/>
      <c r="X75" s="2919"/>
      <c r="Y75" s="2923"/>
      <c r="Z75" s="1658"/>
      <c r="AA75" s="1658"/>
      <c r="AB75" s="2918"/>
      <c r="AC75" s="2919"/>
      <c r="AD75" s="2921"/>
      <c r="AE75" s="2921"/>
      <c r="AF75" s="2921"/>
      <c r="AG75" s="2919"/>
      <c r="AH75" s="2923"/>
      <c r="AI75" s="1658"/>
      <c r="AJ75" s="1658"/>
      <c r="AK75" s="2918"/>
      <c r="AL75" s="2919"/>
      <c r="AM75" s="2921"/>
      <c r="AN75" s="2921"/>
      <c r="AO75" s="2921"/>
      <c r="AP75" s="2919"/>
      <c r="AQ75" s="2923"/>
      <c r="AR75" s="1658"/>
      <c r="AS75" s="1658"/>
      <c r="AT75" s="2918"/>
      <c r="AU75" s="2919"/>
      <c r="AV75" s="2921"/>
      <c r="AW75" s="2921"/>
      <c r="AX75" s="2921"/>
      <c r="AY75" s="2919"/>
      <c r="AZ75" s="2923"/>
      <c r="BA75" s="1658"/>
      <c r="BB75" s="1658"/>
      <c r="BC75" s="2918"/>
      <c r="BD75" s="2919"/>
      <c r="BE75" s="2921"/>
      <c r="BF75" s="2921"/>
      <c r="BG75" s="2921"/>
      <c r="BH75" s="2919"/>
      <c r="BI75" s="2923"/>
      <c r="BJ75" s="1658"/>
      <c r="BK75" s="1658"/>
      <c r="BL75" s="2918"/>
      <c r="BM75" s="2919"/>
      <c r="BN75" s="2921"/>
      <c r="BO75" s="2921"/>
      <c r="BP75" s="2921"/>
      <c r="BQ75" s="2919"/>
      <c r="BR75" s="2923"/>
      <c r="BS75" s="1658"/>
      <c r="BT75" s="1658"/>
      <c r="BU75" s="1658"/>
      <c r="BV75" s="1658"/>
      <c r="BW75" s="1664"/>
    </row>
    <row r="76" spans="5:75" ht="17.100000000000001" customHeight="1" x14ac:dyDescent="0.2">
      <c r="E76" s="1663"/>
      <c r="F76" s="1658"/>
      <c r="G76" s="1658"/>
      <c r="H76" s="1658"/>
      <c r="I76" s="1658"/>
      <c r="J76" s="2910"/>
      <c r="K76" s="2911"/>
      <c r="L76" s="2911"/>
      <c r="M76" s="2911"/>
      <c r="N76" s="2911"/>
      <c r="O76" s="2911"/>
      <c r="P76" s="2912"/>
      <c r="Q76" s="1658"/>
      <c r="R76" s="1658"/>
      <c r="S76" s="2910"/>
      <c r="T76" s="2911"/>
      <c r="U76" s="2911"/>
      <c r="V76" s="2911"/>
      <c r="W76" s="2911"/>
      <c r="X76" s="2911"/>
      <c r="Y76" s="2912"/>
      <c r="Z76" s="1658"/>
      <c r="AA76" s="1658"/>
      <c r="AB76" s="2910"/>
      <c r="AC76" s="2911"/>
      <c r="AD76" s="2911"/>
      <c r="AE76" s="2911"/>
      <c r="AF76" s="2911"/>
      <c r="AG76" s="2911"/>
      <c r="AH76" s="2912"/>
      <c r="AI76" s="1658"/>
      <c r="AJ76" s="1658"/>
      <c r="AK76" s="2910"/>
      <c r="AL76" s="2911"/>
      <c r="AM76" s="2911"/>
      <c r="AN76" s="2911"/>
      <c r="AO76" s="2911"/>
      <c r="AP76" s="2911"/>
      <c r="AQ76" s="2912"/>
      <c r="AR76" s="1658"/>
      <c r="AS76" s="1658"/>
      <c r="AT76" s="2910"/>
      <c r="AU76" s="2911"/>
      <c r="AV76" s="2911"/>
      <c r="AW76" s="2911"/>
      <c r="AX76" s="2911"/>
      <c r="AY76" s="2911"/>
      <c r="AZ76" s="2912"/>
      <c r="BA76" s="1658"/>
      <c r="BB76" s="1658"/>
      <c r="BC76" s="2910"/>
      <c r="BD76" s="2911"/>
      <c r="BE76" s="2911"/>
      <c r="BF76" s="2911"/>
      <c r="BG76" s="2911"/>
      <c r="BH76" s="2911"/>
      <c r="BI76" s="2912"/>
      <c r="BJ76" s="1658"/>
      <c r="BK76" s="1658"/>
      <c r="BL76" s="2910"/>
      <c r="BM76" s="2911"/>
      <c r="BN76" s="2911"/>
      <c r="BO76" s="2911"/>
      <c r="BP76" s="2911"/>
      <c r="BQ76" s="2911"/>
      <c r="BR76" s="2912"/>
      <c r="BS76" s="1658"/>
      <c r="BT76" s="1658"/>
      <c r="BU76" s="1658"/>
      <c r="BV76" s="1658"/>
      <c r="BW76" s="1664"/>
    </row>
    <row r="77" spans="5:75" ht="17.100000000000001" customHeight="1" thickBot="1" x14ac:dyDescent="0.25">
      <c r="E77" s="1663"/>
      <c r="F77" s="1658"/>
      <c r="G77" s="1658"/>
      <c r="H77" s="1658"/>
      <c r="I77" s="1658"/>
      <c r="J77" s="2913"/>
      <c r="K77" s="2914"/>
      <c r="L77" s="2914"/>
      <c r="M77" s="2914"/>
      <c r="N77" s="2914"/>
      <c r="O77" s="2914"/>
      <c r="P77" s="2915"/>
      <c r="Q77" s="1658"/>
      <c r="R77" s="1658"/>
      <c r="S77" s="2913"/>
      <c r="T77" s="2914"/>
      <c r="U77" s="2914"/>
      <c r="V77" s="2914"/>
      <c r="W77" s="2914"/>
      <c r="X77" s="2914"/>
      <c r="Y77" s="2915"/>
      <c r="Z77" s="1658"/>
      <c r="AA77" s="1658"/>
      <c r="AB77" s="2913"/>
      <c r="AC77" s="2914"/>
      <c r="AD77" s="2914"/>
      <c r="AE77" s="2914"/>
      <c r="AF77" s="2914"/>
      <c r="AG77" s="2914"/>
      <c r="AH77" s="2915"/>
      <c r="AI77" s="1658"/>
      <c r="AJ77" s="1658"/>
      <c r="AK77" s="2913"/>
      <c r="AL77" s="2914"/>
      <c r="AM77" s="2914"/>
      <c r="AN77" s="2914"/>
      <c r="AO77" s="2914"/>
      <c r="AP77" s="2914"/>
      <c r="AQ77" s="2915"/>
      <c r="AR77" s="1658"/>
      <c r="AS77" s="1658"/>
      <c r="AT77" s="2913"/>
      <c r="AU77" s="2914"/>
      <c r="AV77" s="2914"/>
      <c r="AW77" s="2914"/>
      <c r="AX77" s="2914"/>
      <c r="AY77" s="2914"/>
      <c r="AZ77" s="2915"/>
      <c r="BA77" s="1658"/>
      <c r="BB77" s="1658"/>
      <c r="BC77" s="2913"/>
      <c r="BD77" s="2914"/>
      <c r="BE77" s="2914"/>
      <c r="BF77" s="2914"/>
      <c r="BG77" s="2914"/>
      <c r="BH77" s="2914"/>
      <c r="BI77" s="2915"/>
      <c r="BJ77" s="1658"/>
      <c r="BK77" s="1658"/>
      <c r="BL77" s="2913"/>
      <c r="BM77" s="2914"/>
      <c r="BN77" s="2914"/>
      <c r="BO77" s="2914"/>
      <c r="BP77" s="2914"/>
      <c r="BQ77" s="2914"/>
      <c r="BR77" s="2915"/>
      <c r="BS77" s="1658"/>
      <c r="BT77" s="1658"/>
      <c r="BU77" s="1658"/>
      <c r="BV77" s="1658"/>
      <c r="BW77" s="1664"/>
    </row>
    <row r="78" spans="5:75" ht="17.100000000000001" customHeight="1" thickTop="1" x14ac:dyDescent="0.2">
      <c r="E78" s="1663"/>
      <c r="F78" s="1658"/>
      <c r="G78" s="1658"/>
      <c r="H78" s="1658"/>
      <c r="I78" s="1658"/>
      <c r="J78" s="2937">
        <v>0</v>
      </c>
      <c r="K78" s="2937"/>
      <c r="L78" s="2937"/>
      <c r="M78" s="2937"/>
      <c r="N78" s="2937"/>
      <c r="O78" s="2937"/>
      <c r="P78" s="2937"/>
      <c r="Q78" s="1658"/>
      <c r="R78" s="1658"/>
      <c r="S78" s="2937">
        <v>0</v>
      </c>
      <c r="T78" s="2937"/>
      <c r="U78" s="2937"/>
      <c r="V78" s="2937"/>
      <c r="W78" s="2937"/>
      <c r="X78" s="2937"/>
      <c r="Y78" s="2937"/>
      <c r="Z78" s="1658"/>
      <c r="AA78" s="1658"/>
      <c r="AB78" s="2937">
        <v>0</v>
      </c>
      <c r="AC78" s="2937"/>
      <c r="AD78" s="2937"/>
      <c r="AE78" s="2937"/>
      <c r="AF78" s="2937"/>
      <c r="AG78" s="2937"/>
      <c r="AH78" s="2937"/>
      <c r="AI78" s="1658"/>
      <c r="AJ78" s="1658"/>
      <c r="AK78" s="2937">
        <v>0</v>
      </c>
      <c r="AL78" s="2937"/>
      <c r="AM78" s="2937"/>
      <c r="AN78" s="2937"/>
      <c r="AO78" s="2937"/>
      <c r="AP78" s="2937"/>
      <c r="AQ78" s="2937"/>
      <c r="AR78" s="1658"/>
      <c r="AS78" s="1658"/>
      <c r="AT78" s="2937">
        <v>0</v>
      </c>
      <c r="AU78" s="2937"/>
      <c r="AV78" s="2937"/>
      <c r="AW78" s="2937"/>
      <c r="AX78" s="2937"/>
      <c r="AY78" s="2937"/>
      <c r="AZ78" s="2937"/>
      <c r="BA78" s="1658"/>
      <c r="BB78" s="1658"/>
      <c r="BC78" s="2937">
        <v>0</v>
      </c>
      <c r="BD78" s="2937"/>
      <c r="BE78" s="2937"/>
      <c r="BF78" s="2937"/>
      <c r="BG78" s="2937"/>
      <c r="BH78" s="2937"/>
      <c r="BI78" s="2937"/>
      <c r="BJ78" s="1658"/>
      <c r="BK78" s="1658"/>
      <c r="BL78" s="2937">
        <v>0</v>
      </c>
      <c r="BM78" s="2937"/>
      <c r="BN78" s="2937"/>
      <c r="BO78" s="2937"/>
      <c r="BP78" s="2937"/>
      <c r="BQ78" s="2937"/>
      <c r="BR78" s="2937"/>
      <c r="BS78" s="1658"/>
      <c r="BT78" s="1658"/>
      <c r="BU78" s="1658"/>
      <c r="BV78" s="1658"/>
      <c r="BW78" s="1664"/>
    </row>
    <row r="79" spans="5:75" ht="17.100000000000001" customHeight="1" x14ac:dyDescent="0.2">
      <c r="E79" s="1663"/>
      <c r="F79" s="1658"/>
      <c r="G79" s="1658"/>
      <c r="H79" s="1658"/>
      <c r="I79" s="1658"/>
      <c r="J79" s="1665"/>
      <c r="K79" s="1665"/>
      <c r="L79" s="1665"/>
      <c r="M79" s="1666"/>
      <c r="N79" s="1667"/>
      <c r="O79" s="1667"/>
      <c r="P79" s="1667"/>
      <c r="Q79" s="1668"/>
      <c r="R79" s="1668"/>
      <c r="S79" s="1667"/>
      <c r="T79" s="1667"/>
      <c r="U79" s="1667"/>
      <c r="V79" s="1666"/>
      <c r="W79" s="1667"/>
      <c r="X79" s="1667"/>
      <c r="Y79" s="1667"/>
      <c r="Z79" s="1668"/>
      <c r="AA79" s="1668"/>
      <c r="AB79" s="1667"/>
      <c r="AC79" s="1667"/>
      <c r="AD79" s="1667"/>
      <c r="AE79" s="1666"/>
      <c r="AF79" s="1667"/>
      <c r="AG79" s="1667"/>
      <c r="AH79" s="1667"/>
      <c r="AI79" s="1668"/>
      <c r="AJ79" s="1668"/>
      <c r="AK79" s="1667"/>
      <c r="AL79" s="1667"/>
      <c r="AM79" s="1667"/>
      <c r="AN79" s="1666"/>
      <c r="AO79" s="1667"/>
      <c r="AP79" s="1667"/>
      <c r="AQ79" s="1667"/>
      <c r="AR79" s="1668"/>
      <c r="AS79" s="1668"/>
      <c r="AT79" s="1667"/>
      <c r="AU79" s="1667"/>
      <c r="AV79" s="1667"/>
      <c r="AW79" s="1666"/>
      <c r="AX79" s="1667"/>
      <c r="AY79" s="1667"/>
      <c r="AZ79" s="1667"/>
      <c r="BA79" s="1668"/>
      <c r="BB79" s="1668"/>
      <c r="BC79" s="1667"/>
      <c r="BD79" s="1667"/>
      <c r="BE79" s="1667"/>
      <c r="BF79" s="1666"/>
      <c r="BG79" s="1667"/>
      <c r="BH79" s="1667"/>
      <c r="BI79" s="1667"/>
      <c r="BJ79" s="1668"/>
      <c r="BK79" s="1668"/>
      <c r="BL79" s="1667"/>
      <c r="BM79" s="1667"/>
      <c r="BN79" s="1667"/>
      <c r="BO79" s="1666"/>
      <c r="BP79" s="1665"/>
      <c r="BQ79" s="1665"/>
      <c r="BR79" s="1665"/>
      <c r="BS79" s="1658"/>
      <c r="BT79" s="1658"/>
      <c r="BU79" s="1658"/>
      <c r="BV79" s="1658"/>
      <c r="BW79" s="1664"/>
    </row>
    <row r="80" spans="5:75" ht="17.100000000000001" customHeight="1" x14ac:dyDescent="0.2">
      <c r="E80" s="1663"/>
      <c r="F80" s="1658"/>
      <c r="G80" s="1658"/>
      <c r="H80" s="1658"/>
      <c r="I80" s="1658"/>
      <c r="J80" s="1665"/>
      <c r="K80" s="1665"/>
      <c r="L80" s="1665"/>
      <c r="M80" s="1665"/>
      <c r="N80" s="1665"/>
      <c r="O80" s="1665"/>
      <c r="P80" s="1665"/>
      <c r="Q80" s="1658"/>
      <c r="R80" s="1658"/>
      <c r="S80" s="1665"/>
      <c r="T80" s="1665"/>
      <c r="U80" s="1665"/>
      <c r="V80" s="1665"/>
      <c r="W80" s="1665"/>
      <c r="X80" s="1665"/>
      <c r="Y80" s="1665"/>
      <c r="Z80" s="1658"/>
      <c r="AA80" s="1658"/>
      <c r="AB80" s="1665"/>
      <c r="AC80" s="1665"/>
      <c r="AD80" s="1665"/>
      <c r="AE80" s="1665"/>
      <c r="AF80" s="1665"/>
      <c r="AG80" s="1665"/>
      <c r="AH80" s="1665"/>
      <c r="AI80" s="1658"/>
      <c r="AJ80" s="1658"/>
      <c r="AK80" s="1665"/>
      <c r="AL80" s="1665"/>
      <c r="AM80" s="1665"/>
      <c r="AN80" s="1665"/>
      <c r="AO80" s="1665"/>
      <c r="AP80" s="1665"/>
      <c r="AQ80" s="1665"/>
      <c r="AR80" s="1658"/>
      <c r="AS80" s="1658"/>
      <c r="AT80" s="1665"/>
      <c r="AU80" s="1665"/>
      <c r="AV80" s="1665"/>
      <c r="AW80" s="1665"/>
      <c r="AX80" s="1665"/>
      <c r="AY80" s="1665"/>
      <c r="AZ80" s="1665"/>
      <c r="BA80" s="1658"/>
      <c r="BB80" s="1658"/>
      <c r="BC80" s="1665"/>
      <c r="BD80" s="1665"/>
      <c r="BE80" s="1665"/>
      <c r="BF80" s="1665"/>
      <c r="BG80" s="1665"/>
      <c r="BH80" s="1665"/>
      <c r="BI80" s="1665"/>
      <c r="BJ80" s="1658"/>
      <c r="BK80" s="1658"/>
      <c r="BL80" s="1665"/>
      <c r="BM80" s="1665"/>
      <c r="BN80" s="1665"/>
      <c r="BO80" s="1665"/>
      <c r="BP80" s="1665"/>
      <c r="BQ80" s="1665"/>
      <c r="BR80" s="1665"/>
      <c r="BS80" s="1658"/>
      <c r="BT80" s="1658"/>
      <c r="BU80" s="1658"/>
      <c r="BV80" s="1658"/>
      <c r="BW80" s="1664"/>
    </row>
    <row r="81" spans="5:85" ht="17.100000000000001" customHeight="1" x14ac:dyDescent="0.2">
      <c r="E81" s="1663"/>
      <c r="F81" s="1658"/>
      <c r="G81" s="1658"/>
      <c r="H81" s="1658"/>
      <c r="I81" s="1658"/>
      <c r="J81" s="1658"/>
      <c r="K81" s="1658"/>
      <c r="L81" s="1658"/>
      <c r="M81" s="1658"/>
      <c r="N81" s="1658"/>
      <c r="O81" s="1658"/>
      <c r="P81" s="1658"/>
      <c r="Q81" s="1658"/>
      <c r="R81" s="1658"/>
      <c r="S81" s="1658"/>
      <c r="T81" s="1658"/>
      <c r="U81" s="1658"/>
      <c r="V81" s="1658"/>
      <c r="W81" s="1658"/>
      <c r="X81" s="1658"/>
      <c r="Y81" s="1658"/>
      <c r="Z81" s="1658"/>
      <c r="AA81" s="1658"/>
      <c r="AB81" s="1658"/>
      <c r="AC81" s="1658"/>
      <c r="AD81" s="1658"/>
      <c r="AE81" s="1658"/>
      <c r="AF81" s="1658"/>
      <c r="AG81" s="2936" t="s">
        <v>1363</v>
      </c>
      <c r="AH81" s="2936"/>
      <c r="AI81" s="2936"/>
      <c r="AJ81" s="2936"/>
      <c r="AK81" s="2936"/>
      <c r="AL81" s="2936"/>
      <c r="AM81" s="2936"/>
      <c r="AN81" s="2936"/>
      <c r="AO81" s="2936"/>
      <c r="AP81" s="2936"/>
      <c r="AQ81" s="2936"/>
      <c r="AR81" s="2936"/>
      <c r="AS81" s="2936"/>
      <c r="AT81" s="2936"/>
      <c r="AU81" s="2936"/>
      <c r="AV81" s="1658"/>
      <c r="AW81" s="1658"/>
      <c r="AX81" s="1658"/>
      <c r="AY81" s="1658"/>
      <c r="AZ81" s="1658"/>
      <c r="BA81" s="1658"/>
      <c r="BB81" s="1658"/>
      <c r="BC81" s="1658"/>
      <c r="BD81" s="1658"/>
      <c r="BE81" s="1658"/>
      <c r="BF81" s="1658"/>
      <c r="BG81" s="1658"/>
      <c r="BH81" s="1658"/>
      <c r="BI81" s="1658"/>
      <c r="BJ81" s="1658"/>
      <c r="BK81" s="1658"/>
      <c r="BL81" s="1658"/>
      <c r="BM81" s="1658"/>
      <c r="BN81" s="1658"/>
      <c r="BO81" s="1658"/>
      <c r="BP81" s="1658"/>
      <c r="BQ81" s="1658"/>
      <c r="BR81" s="1658"/>
      <c r="BS81" s="1658"/>
      <c r="BT81" s="1658"/>
      <c r="BU81" s="1658"/>
      <c r="BV81" s="1658"/>
      <c r="BW81" s="1664"/>
    </row>
    <row r="82" spans="5:85" ht="17.100000000000001" customHeight="1" x14ac:dyDescent="0.2">
      <c r="E82" s="1663"/>
      <c r="F82" s="1658"/>
      <c r="G82" s="1658"/>
      <c r="H82" s="1658"/>
      <c r="I82" s="1658"/>
      <c r="J82" s="1658"/>
      <c r="K82" s="1658"/>
      <c r="L82" s="1658"/>
      <c r="M82" s="1658"/>
      <c r="N82" s="1658"/>
      <c r="O82" s="1658"/>
      <c r="P82" s="1658"/>
      <c r="Q82" s="1658"/>
      <c r="R82" s="1658"/>
      <c r="S82" s="1658"/>
      <c r="T82" s="1658"/>
      <c r="U82" s="1658"/>
      <c r="V82" s="1658"/>
      <c r="W82" s="1658"/>
      <c r="X82" s="1658"/>
      <c r="Y82" s="1658"/>
      <c r="Z82" s="1658"/>
      <c r="AA82" s="1658"/>
      <c r="AB82" s="1658"/>
      <c r="AC82" s="1658"/>
      <c r="AD82" s="1658"/>
      <c r="AE82" s="1658"/>
      <c r="AF82" s="1658"/>
      <c r="AG82" s="2970">
        <f>SUM(J71:BR71,J78:BR78)*-1</f>
        <v>0</v>
      </c>
      <c r="AH82" s="2970"/>
      <c r="AI82" s="2970"/>
      <c r="AJ82" s="2970"/>
      <c r="AK82" s="2970"/>
      <c r="AL82" s="2970"/>
      <c r="AM82" s="2970"/>
      <c r="AN82" s="2970"/>
      <c r="AO82" s="2970"/>
      <c r="AP82" s="2970"/>
      <c r="AQ82" s="2970"/>
      <c r="AR82" s="2970"/>
      <c r="AS82" s="2970"/>
      <c r="AT82" s="2970"/>
      <c r="AU82" s="2970"/>
      <c r="AV82" s="1658"/>
      <c r="AW82" s="1658"/>
      <c r="AX82" s="1658"/>
      <c r="AY82" s="1658"/>
      <c r="AZ82" s="1658"/>
      <c r="BA82" s="1658"/>
      <c r="BB82" s="1658"/>
      <c r="BC82" s="1658"/>
      <c r="BD82" s="1658"/>
      <c r="BE82" s="1658"/>
      <c r="BF82" s="1658"/>
      <c r="BG82" s="1658"/>
      <c r="BH82" s="1658"/>
      <c r="BI82" s="1658"/>
      <c r="BJ82" s="1658"/>
      <c r="BK82" s="1658"/>
      <c r="BL82" s="1658"/>
      <c r="BM82" s="1658"/>
      <c r="BN82" s="1658"/>
      <c r="BO82" s="1658"/>
      <c r="BP82" s="1658"/>
      <c r="BQ82" s="1658"/>
      <c r="BR82" s="1658"/>
      <c r="BS82" s="1658"/>
      <c r="BT82" s="1658"/>
      <c r="BU82" s="1658"/>
      <c r="BV82" s="1658"/>
      <c r="BW82" s="1664"/>
    </row>
    <row r="83" spans="5:85" ht="17.100000000000001" customHeight="1" thickBot="1" x14ac:dyDescent="0.25">
      <c r="E83" s="1669"/>
      <c r="F83" s="1670"/>
      <c r="G83" s="1670"/>
      <c r="H83" s="1670"/>
      <c r="I83" s="1670"/>
      <c r="J83" s="1670"/>
      <c r="K83" s="1670"/>
      <c r="L83" s="1670"/>
      <c r="M83" s="1670"/>
      <c r="N83" s="1670"/>
      <c r="O83" s="1670"/>
      <c r="P83" s="1670"/>
      <c r="Q83" s="1670"/>
      <c r="R83" s="1670"/>
      <c r="S83" s="1670"/>
      <c r="T83" s="1670"/>
      <c r="U83" s="1670"/>
      <c r="V83" s="1670"/>
      <c r="W83" s="1670"/>
      <c r="X83" s="1670"/>
      <c r="Y83" s="1670"/>
      <c r="Z83" s="1670"/>
      <c r="AA83" s="1670"/>
      <c r="AB83" s="1670"/>
      <c r="AC83" s="1670"/>
      <c r="AD83" s="1670"/>
      <c r="AE83" s="1670"/>
      <c r="AF83" s="1670"/>
      <c r="AG83" s="1670"/>
      <c r="AH83" s="1670"/>
      <c r="AI83" s="1670"/>
      <c r="AJ83" s="1670"/>
      <c r="AK83" s="1670"/>
      <c r="AL83" s="1670"/>
      <c r="AM83" s="1670"/>
      <c r="AN83" s="1670"/>
      <c r="AO83" s="1670"/>
      <c r="AP83" s="1670"/>
      <c r="AQ83" s="1670"/>
      <c r="AR83" s="1670"/>
      <c r="AS83" s="1670"/>
      <c r="AT83" s="1670"/>
      <c r="AU83" s="1670"/>
      <c r="AV83" s="1670"/>
      <c r="AW83" s="1670"/>
      <c r="AX83" s="1670"/>
      <c r="AY83" s="1670"/>
      <c r="AZ83" s="1670"/>
      <c r="BA83" s="1670"/>
      <c r="BB83" s="1670"/>
      <c r="BC83" s="1670"/>
      <c r="BD83" s="1670"/>
      <c r="BE83" s="1670"/>
      <c r="BF83" s="1670"/>
      <c r="BG83" s="1670"/>
      <c r="BH83" s="1670"/>
      <c r="BI83" s="1670"/>
      <c r="BJ83" s="1670"/>
      <c r="BK83" s="1670"/>
      <c r="BL83" s="1670"/>
      <c r="BM83" s="1670"/>
      <c r="BN83" s="1670"/>
      <c r="BO83" s="1670"/>
      <c r="BP83" s="1670"/>
      <c r="BQ83" s="1670"/>
      <c r="BR83" s="1670"/>
      <c r="BS83" s="1670"/>
      <c r="BT83" s="1670"/>
      <c r="BU83" s="1670"/>
      <c r="BV83" s="1670"/>
      <c r="BW83" s="1671"/>
    </row>
    <row r="84" spans="5:85" ht="17.100000000000001" customHeight="1" thickTop="1" x14ac:dyDescent="0.15"/>
    <row r="85" spans="5:85" ht="17.100000000000001" customHeight="1" x14ac:dyDescent="0.2">
      <c r="N85" s="2497" t="s">
        <v>51</v>
      </c>
      <c r="O85" s="2497"/>
      <c r="P85" s="1617"/>
      <c r="Q85" s="1617"/>
      <c r="R85" s="1617"/>
      <c r="AN85" s="752"/>
      <c r="BM85" s="2497" t="s">
        <v>51</v>
      </c>
      <c r="BN85" s="2497"/>
    </row>
    <row r="86" spans="5:85" ht="17.100000000000001" customHeight="1" thickBot="1" x14ac:dyDescent="0.2">
      <c r="N86" s="2497" t="s">
        <v>51</v>
      </c>
      <c r="O86" s="2497"/>
      <c r="AN86" s="752"/>
      <c r="BM86" s="2497" t="s">
        <v>51</v>
      </c>
      <c r="BN86" s="2497"/>
    </row>
    <row r="87" spans="5:85" ht="17.100000000000001" customHeight="1" thickTop="1" x14ac:dyDescent="0.2">
      <c r="E87" s="1651"/>
      <c r="F87" s="1652"/>
      <c r="G87" s="1653"/>
      <c r="H87" s="1653"/>
      <c r="I87" s="1653"/>
      <c r="J87" s="1653"/>
      <c r="K87" s="1653"/>
      <c r="L87" s="1653"/>
      <c r="M87" s="1653"/>
      <c r="N87" s="1653"/>
      <c r="O87" s="1653"/>
      <c r="P87" s="1653"/>
      <c r="Q87" s="1653"/>
      <c r="R87" s="1653"/>
      <c r="S87" s="1654"/>
      <c r="T87" s="1654"/>
      <c r="U87" s="1654"/>
      <c r="V87" s="1654"/>
      <c r="W87" s="1654"/>
      <c r="X87" s="1654"/>
      <c r="Y87" s="1654"/>
      <c r="Z87" s="1654"/>
      <c r="AA87" s="1654"/>
      <c r="AB87" s="1654"/>
      <c r="AC87" s="1654"/>
      <c r="AD87" s="1654"/>
      <c r="AE87" s="1654"/>
      <c r="AF87" s="1654"/>
      <c r="AG87" s="1654"/>
      <c r="AH87" s="1654"/>
      <c r="AI87" s="1654"/>
      <c r="AJ87" s="1654"/>
      <c r="AK87" s="1654"/>
      <c r="AL87" s="1654"/>
      <c r="AM87" s="1654"/>
      <c r="AN87" s="1654"/>
      <c r="AO87" s="1654"/>
      <c r="AP87" s="1654"/>
      <c r="AQ87" s="1654"/>
      <c r="AR87" s="1654"/>
      <c r="AS87" s="1654"/>
      <c r="AT87" s="1654"/>
      <c r="AU87" s="1654"/>
      <c r="AV87" s="1654"/>
      <c r="AW87" s="1654"/>
      <c r="AX87" s="1654"/>
      <c r="AY87" s="1654"/>
      <c r="AZ87" s="1654"/>
      <c r="BA87" s="1654"/>
      <c r="BB87" s="1654"/>
      <c r="BC87" s="1654"/>
      <c r="BD87" s="1654"/>
      <c r="BE87" s="1652"/>
      <c r="BF87" s="1653"/>
      <c r="BG87" s="1654"/>
      <c r="BH87" s="1654"/>
      <c r="BI87" s="1654"/>
      <c r="BJ87" s="1654"/>
      <c r="BK87" s="1654"/>
      <c r="BL87" s="1654"/>
      <c r="BM87" s="1654"/>
      <c r="BN87" s="1654"/>
      <c r="BO87" s="1654"/>
      <c r="BP87" s="1654"/>
      <c r="BQ87" s="1654"/>
      <c r="BR87" s="1654"/>
      <c r="BS87" s="1654"/>
      <c r="BT87" s="1654"/>
      <c r="BU87" s="1654"/>
      <c r="BV87" s="1654"/>
      <c r="BW87" s="1655"/>
    </row>
    <row r="88" spans="5:85" ht="17.100000000000001" customHeight="1" x14ac:dyDescent="0.2">
      <c r="E88" s="1656"/>
      <c r="F88" s="1657"/>
      <c r="G88" s="1658"/>
      <c r="H88" s="1658"/>
      <c r="I88" s="1658"/>
      <c r="J88" s="1658"/>
      <c r="K88" s="1658"/>
      <c r="L88" s="1658"/>
      <c r="M88" s="1658"/>
      <c r="N88" s="1658"/>
      <c r="O88" s="1658"/>
      <c r="P88" s="1658"/>
      <c r="Q88" s="1658"/>
      <c r="R88" s="1658"/>
      <c r="S88" s="1659"/>
      <c r="T88" s="1659"/>
      <c r="U88" s="1659"/>
      <c r="V88" s="1659"/>
      <c r="W88" s="1659"/>
      <c r="X88" s="1659"/>
      <c r="Y88" s="1659"/>
      <c r="Z88" s="1659"/>
      <c r="AA88" s="1659"/>
      <c r="AB88" s="1659"/>
      <c r="AC88" s="1659"/>
      <c r="AD88" s="1659"/>
      <c r="AE88" s="1659"/>
      <c r="AF88" s="1659"/>
      <c r="AG88" s="1659"/>
      <c r="AH88" s="1659"/>
      <c r="AI88" s="1659"/>
      <c r="AJ88" s="1659"/>
      <c r="AK88" s="1659"/>
      <c r="AL88" s="1659"/>
      <c r="AM88" s="1659"/>
      <c r="AN88" s="1659"/>
      <c r="AO88" s="1659"/>
      <c r="AP88" s="1659"/>
      <c r="AQ88" s="1659"/>
      <c r="AR88" s="1659"/>
      <c r="AS88" s="1659"/>
      <c r="AT88" s="1659"/>
      <c r="AU88" s="1659"/>
      <c r="AV88" s="1659"/>
      <c r="AW88" s="1659"/>
      <c r="AX88" s="1659"/>
      <c r="AY88" s="1659"/>
      <c r="AZ88" s="1659"/>
      <c r="BA88" s="1659"/>
      <c r="BB88" s="1659"/>
      <c r="BC88" s="1659"/>
      <c r="BD88" s="1659"/>
      <c r="BE88" s="1657"/>
      <c r="BF88" s="1658"/>
      <c r="BG88" s="1659"/>
      <c r="BH88" s="1659"/>
      <c r="BI88" s="1659"/>
      <c r="BJ88" s="1659"/>
      <c r="BK88" s="1659"/>
      <c r="BL88" s="1659"/>
      <c r="BM88" s="1659"/>
      <c r="BN88" s="1659"/>
      <c r="BO88" s="1659"/>
      <c r="BP88" s="1659"/>
      <c r="BQ88" s="1659"/>
      <c r="BR88" s="1659"/>
      <c r="BS88" s="1659"/>
      <c r="BT88" s="1659"/>
      <c r="BU88" s="1659"/>
      <c r="BV88" s="1659"/>
      <c r="BW88" s="1661"/>
    </row>
    <row r="89" spans="5:85" ht="17.100000000000001" customHeight="1" x14ac:dyDescent="0.2">
      <c r="E89" s="1656"/>
      <c r="F89" s="1657"/>
      <c r="G89" s="1658"/>
      <c r="H89" s="1658"/>
      <c r="I89" s="1658"/>
      <c r="J89" s="1658"/>
      <c r="K89" s="1658"/>
      <c r="L89" s="1658"/>
      <c r="M89" s="1658"/>
      <c r="N89" s="1658"/>
      <c r="O89" s="1658"/>
      <c r="P89" s="1658"/>
      <c r="Q89" s="1658"/>
      <c r="R89" s="1658"/>
      <c r="S89" s="1658"/>
      <c r="T89" s="1658"/>
      <c r="U89" s="1658"/>
      <c r="V89" s="1658"/>
      <c r="W89" s="1658"/>
      <c r="X89" s="1658"/>
      <c r="Y89" s="1658"/>
      <c r="Z89" s="1658"/>
      <c r="AA89" s="1658"/>
      <c r="AB89" s="1658"/>
      <c r="AC89" s="1658"/>
      <c r="AD89" s="1658"/>
      <c r="AE89" s="1659"/>
      <c r="AF89" s="1659"/>
      <c r="AG89" s="2969" t="s">
        <v>912</v>
      </c>
      <c r="AH89" s="2969"/>
      <c r="AI89" s="2969"/>
      <c r="AJ89" s="2969"/>
      <c r="AK89" s="2969"/>
      <c r="AL89" s="2969"/>
      <c r="AM89" s="2969"/>
      <c r="AN89" s="2969"/>
      <c r="AO89" s="2969"/>
      <c r="AP89" s="2969"/>
      <c r="AQ89" s="2969"/>
      <c r="AR89" s="2969"/>
      <c r="AS89" s="2969"/>
      <c r="AT89" s="2969"/>
      <c r="AU89" s="2969"/>
      <c r="AV89" s="1659"/>
      <c r="AW89" s="1659"/>
      <c r="AX89" s="1659"/>
      <c r="AY89" s="1659"/>
      <c r="AZ89" s="1659"/>
      <c r="BA89" s="1659"/>
      <c r="BB89" s="1659"/>
      <c r="BC89" s="1659"/>
      <c r="BD89" s="1659"/>
      <c r="BE89" s="1657"/>
      <c r="BF89" s="1658"/>
      <c r="BG89" s="1659"/>
      <c r="BH89" s="1659"/>
      <c r="BI89" s="1659"/>
      <c r="BJ89" s="1659"/>
      <c r="BK89" s="1659"/>
      <c r="BL89" s="1659"/>
      <c r="BM89" s="1659"/>
      <c r="BN89" s="1659"/>
      <c r="BO89" s="1659"/>
      <c r="BP89" s="1659"/>
      <c r="BQ89" s="1659"/>
      <c r="BR89" s="1659"/>
      <c r="BS89" s="1659"/>
      <c r="BT89" s="1659"/>
      <c r="BU89" s="1659"/>
      <c r="BV89" s="1659"/>
      <c r="BW89" s="1661"/>
      <c r="CC89" s="1672" t="s">
        <v>945</v>
      </c>
    </row>
    <row r="90" spans="5:85" ht="17.100000000000001" customHeight="1" x14ac:dyDescent="0.2">
      <c r="E90" s="1656"/>
      <c r="F90" s="1657"/>
      <c r="G90" s="1658"/>
      <c r="H90" s="1658"/>
      <c r="I90" s="1658"/>
      <c r="J90" s="1658"/>
      <c r="K90" s="1658"/>
      <c r="L90" s="1658"/>
      <c r="M90" s="1658"/>
      <c r="N90" s="1658"/>
      <c r="O90" s="1658"/>
      <c r="P90" s="1658"/>
      <c r="Q90" s="1658"/>
      <c r="R90" s="1658"/>
      <c r="S90" s="1659"/>
      <c r="T90" s="1659"/>
      <c r="U90" s="1659"/>
      <c r="V90" s="1659"/>
      <c r="W90" s="1659"/>
      <c r="X90" s="1659"/>
      <c r="Y90" s="1659"/>
      <c r="Z90" s="1659"/>
      <c r="AA90" s="1659"/>
      <c r="AB90" s="1659"/>
      <c r="AC90" s="1659"/>
      <c r="AD90" s="1659"/>
      <c r="AE90" s="1659"/>
      <c r="AF90" s="1659"/>
      <c r="AG90" s="1673"/>
      <c r="AH90" s="1673"/>
      <c r="AI90" s="1673"/>
      <c r="AJ90" s="1673"/>
      <c r="AK90" s="1673"/>
      <c r="AL90" s="1673"/>
      <c r="AM90" s="1673"/>
      <c r="AN90" s="1673"/>
      <c r="AO90" s="1673"/>
      <c r="AP90" s="1673"/>
      <c r="AQ90" s="1673"/>
      <c r="AR90" s="1673"/>
      <c r="AS90" s="1673"/>
      <c r="AT90" s="1673"/>
      <c r="AU90" s="1673"/>
      <c r="AV90" s="1659"/>
      <c r="AW90" s="1659"/>
      <c r="AX90" s="1659"/>
      <c r="AY90" s="1659"/>
      <c r="AZ90" s="1659"/>
      <c r="BA90" s="1659"/>
      <c r="BB90" s="1659"/>
      <c r="BC90" s="1659"/>
      <c r="BD90" s="1659"/>
      <c r="BE90" s="1657"/>
      <c r="BF90" s="1658"/>
      <c r="BG90" s="1659"/>
      <c r="BH90" s="1659"/>
      <c r="BI90" s="1659"/>
      <c r="BJ90" s="1659"/>
      <c r="BK90" s="1659"/>
      <c r="BL90" s="1659"/>
      <c r="BM90" s="1659"/>
      <c r="BN90" s="1659"/>
      <c r="BO90" s="1659"/>
      <c r="BP90" s="1659"/>
      <c r="BQ90" s="1659"/>
      <c r="BR90" s="1659"/>
      <c r="BS90" s="1659"/>
      <c r="BT90" s="1659"/>
      <c r="BU90" s="1659"/>
      <c r="BV90" s="1659"/>
      <c r="BW90" s="1661"/>
      <c r="CC90" s="2940" t="s">
        <v>947</v>
      </c>
      <c r="CD90" s="2940"/>
      <c r="CF90" s="2940" t="s">
        <v>946</v>
      </c>
      <c r="CG90" s="2940"/>
    </row>
    <row r="91" spans="5:85" ht="17.100000000000001" customHeight="1" x14ac:dyDescent="0.2">
      <c r="E91" s="1656"/>
      <c r="F91" s="1657"/>
      <c r="G91" s="1658"/>
      <c r="H91" s="1658"/>
      <c r="I91" s="1658"/>
      <c r="J91" s="1658"/>
      <c r="K91" s="1658"/>
      <c r="L91" s="1658"/>
      <c r="M91" s="1658"/>
      <c r="N91" s="1658"/>
      <c r="O91" s="1658"/>
      <c r="P91" s="1658"/>
      <c r="Q91" s="1658"/>
      <c r="R91" s="1658"/>
      <c r="S91" s="1659"/>
      <c r="T91" s="1659"/>
      <c r="U91" s="1659"/>
      <c r="V91" s="1659"/>
      <c r="W91" s="1659"/>
      <c r="X91" s="1659"/>
      <c r="Y91" s="1659"/>
      <c r="Z91" s="1659"/>
      <c r="AA91" s="1659"/>
      <c r="AB91" s="1659"/>
      <c r="AC91" s="1659"/>
      <c r="AD91" s="1659"/>
      <c r="AE91" s="1659"/>
      <c r="AF91" s="1659"/>
      <c r="AG91" s="1675" t="s">
        <v>951</v>
      </c>
      <c r="AH91" s="1500">
        <v>0</v>
      </c>
      <c r="AI91" s="1673"/>
      <c r="AJ91" s="1673"/>
      <c r="AK91" s="1673"/>
      <c r="AL91" s="1676" t="s">
        <v>971</v>
      </c>
      <c r="AM91" s="2941">
        <f>_xlfn.IFS(
$J$94="^", _xlfn.IFS( ISNUMBER(SEARCH($CC$91,$J$97)), $CF$91, ISNUMBER(SEARCH($CC$92,$J$97)), $CF$92, ISNUMBER(SEARCH($CC$93,$J$97)), $CF$93,ISNUMBER(SEARCH($CC$94,$J$97)), $CF$94,TRUE,0),
$S$94="^", _xlfn.IFS( ISNUMBER(SEARCH($CC$91,$S$97)), $CF$91, ISNUMBER(SEARCH($CC$92,$S$97)), $CF$92, ISNUMBER(SEARCH($CC$93,$S$97)), $CF$93,ISNUMBER(SEARCH($CC$94,$S$97)), $CF$94,TRUE,0 ),
$AB$94="^", _xlfn.IFS( ISNUMBER(SEARCH($CC$91,$AB$97)), $CF$91, ISNUMBER(SEARCH($CC$92,$AB$97)), $CF$92, ISNUMBER(SEARCH($CC$93,$AB$97)), $CF$93,ISNUMBER(SEARCH($CC$94,$AB$97)), $CF$94,TRUE,0 ),
$AK$94="^", _xlfn.IFS( ISNUMBER(SEARCH($CC$91,$AK$97)), $CF$91, ISNUMBER(SEARCH($CC$92,$AK$97)), $CF$92, ISNUMBER(SEARCH($CC$93,$AK$97)), $CF$93,ISNUMBER(SEARCH($CC$94,$AK$97)), $CF$94,TRUE,0 ),
$AT$94="^", _xlfn.IFS( ISNUMBER(SEARCH($CC$91,$AT$97)), $CF$91, ISNUMBER(SEARCH($CC$92,$AT$97)), $CF$92, ISNUMBER(SEARCH($CC$93,$AT$97)), $CF$93,ISNUMBER(SEARCH($CC$94,$AT$97)), $CF$94,TRUE,0 ),
$BC$94="^", _xlfn.IFS( ISNUMBER(SEARCH($CC$91,$BC$97)), $CF$91, ISNUMBER(SEARCH($CC$92,$BC$97)), $CF$92, ISNUMBER(SEARCH($CC$93,$BC$97)), $CF$93,ISNUMBER(SEARCH($CC$94,$BC$97)), $CF$94,TRUE,0 ),
$BL$94="^", _xlfn.IFS( ISNUMBER(SEARCH($CC$91,$BL$97)), $CF$91, ISNUMBER(SEARCH($CC$92,$BL$97)), $CF$92, ISNUMBER(SEARCH($CC$93,$BL$97)), $CF$93,ISNUMBER(SEARCH($CC$94,$BL$97)), $CF$94,TRUE,0 ),
TRUE,0)</f>
        <v>0</v>
      </c>
      <c r="AN91" s="2942"/>
      <c r="AO91" s="1677">
        <f>AH91*AM91</f>
        <v>0</v>
      </c>
      <c r="AP91" s="1678" t="s">
        <v>970</v>
      </c>
      <c r="AQ91" s="1678"/>
      <c r="AR91" s="1673"/>
      <c r="AS91" s="1673"/>
      <c r="AT91" s="1679">
        <f>AH91+AO91</f>
        <v>0</v>
      </c>
      <c r="AU91" s="1680" t="s">
        <v>944</v>
      </c>
      <c r="AV91" s="1659"/>
      <c r="AW91" s="1659"/>
      <c r="AX91" s="1659"/>
      <c r="AY91" s="1659"/>
      <c r="AZ91" s="1659"/>
      <c r="BA91" s="1659"/>
      <c r="BB91" s="1659"/>
      <c r="BC91" s="1659"/>
      <c r="BD91" s="1659"/>
      <c r="BE91" s="1657"/>
      <c r="BF91" s="1658"/>
      <c r="BG91" s="1659"/>
      <c r="BH91" s="1659"/>
      <c r="BI91" s="1659"/>
      <c r="BJ91" s="1659"/>
      <c r="BK91" s="1659"/>
      <c r="BL91" s="1659"/>
      <c r="BM91" s="1659"/>
      <c r="BN91" s="1659"/>
      <c r="BO91" s="1659"/>
      <c r="BP91" s="1659"/>
      <c r="BQ91" s="1659"/>
      <c r="BR91" s="1659"/>
      <c r="BS91" s="1659"/>
      <c r="BT91" s="1659"/>
      <c r="BU91" s="1659"/>
      <c r="BV91" s="1659"/>
      <c r="BW91" s="1661"/>
      <c r="CC91" s="2939" t="s">
        <v>948</v>
      </c>
      <c r="CD91" s="2940"/>
      <c r="CF91" s="2938">
        <v>0.1</v>
      </c>
      <c r="CG91" s="2938"/>
    </row>
    <row r="92" spans="5:85" ht="17.100000000000001" customHeight="1" x14ac:dyDescent="0.2">
      <c r="E92" s="1656"/>
      <c r="F92" s="1657"/>
      <c r="G92" s="1658"/>
      <c r="H92" s="1658"/>
      <c r="I92" s="1658"/>
      <c r="J92" s="1658"/>
      <c r="K92" s="1658"/>
      <c r="L92" s="1658"/>
      <c r="M92" s="1658"/>
      <c r="N92" s="1658"/>
      <c r="O92" s="1658"/>
      <c r="P92" s="1658"/>
      <c r="Q92" s="1658"/>
      <c r="R92" s="1658"/>
      <c r="S92" s="1659"/>
      <c r="T92" s="1659"/>
      <c r="U92" s="1659"/>
      <c r="V92" s="1659"/>
      <c r="W92" s="1659"/>
      <c r="X92" s="1659"/>
      <c r="Y92" s="1659"/>
      <c r="Z92" s="1659"/>
      <c r="AA92" s="1659"/>
      <c r="AB92" s="1659"/>
      <c r="AC92" s="1659"/>
      <c r="AD92" s="1659"/>
      <c r="AE92" s="1659"/>
      <c r="AF92" s="1659"/>
      <c r="AG92" s="1673"/>
      <c r="AH92" s="1673"/>
      <c r="AI92" s="1673"/>
      <c r="AJ92" s="1673"/>
      <c r="AK92" s="1673"/>
      <c r="AL92" s="1673"/>
      <c r="AM92" s="1673"/>
      <c r="AN92" s="1673"/>
      <c r="AO92" s="1673"/>
      <c r="AP92" s="1673"/>
      <c r="AQ92" s="1673"/>
      <c r="AR92" s="1673"/>
      <c r="AS92" s="1673"/>
      <c r="AT92" s="1673"/>
      <c r="AU92" s="1673"/>
      <c r="AV92" s="1659"/>
      <c r="AW92" s="1659"/>
      <c r="AX92" s="1659"/>
      <c r="AY92" s="1659"/>
      <c r="AZ92" s="1659"/>
      <c r="BA92" s="1659"/>
      <c r="BB92" s="1659"/>
      <c r="BC92" s="1659"/>
      <c r="BD92" s="1659"/>
      <c r="BE92" s="1657"/>
      <c r="BF92" s="1658"/>
      <c r="BG92" s="1659"/>
      <c r="BH92" s="1659"/>
      <c r="BI92" s="1659"/>
      <c r="BJ92" s="1659"/>
      <c r="BK92" s="1659"/>
      <c r="BL92" s="1659"/>
      <c r="BM92" s="1659"/>
      <c r="BN92" s="1659"/>
      <c r="BO92" s="1659"/>
      <c r="BP92" s="1659"/>
      <c r="BQ92" s="1659"/>
      <c r="BR92" s="1659"/>
      <c r="BS92" s="1659"/>
      <c r="BT92" s="1659"/>
      <c r="BU92" s="1659"/>
      <c r="BV92" s="1659"/>
      <c r="BW92" s="1661"/>
      <c r="CC92" s="2939" t="s">
        <v>949</v>
      </c>
      <c r="CD92" s="2940"/>
      <c r="CF92" s="2938">
        <v>0.2</v>
      </c>
      <c r="CG92" s="2938"/>
    </row>
    <row r="93" spans="5:85" ht="17.100000000000001" customHeight="1" x14ac:dyDescent="0.25">
      <c r="E93" s="1656"/>
      <c r="F93" s="1657"/>
      <c r="G93" s="1658"/>
      <c r="H93" s="1658"/>
      <c r="I93" s="1658"/>
      <c r="J93" s="2943" t="str">
        <f>IF(J94="^","A C T I V E","")</f>
        <v/>
      </c>
      <c r="K93" s="2943"/>
      <c r="L93" s="2943"/>
      <c r="M93" s="2943"/>
      <c r="N93" s="2943"/>
      <c r="O93" s="2943"/>
      <c r="P93" s="2943"/>
      <c r="Q93" s="1658"/>
      <c r="R93" s="1658"/>
      <c r="S93" s="2943" t="str">
        <f>IF(S94="^","A C T I V E","")</f>
        <v/>
      </c>
      <c r="T93" s="2943"/>
      <c r="U93" s="2943"/>
      <c r="V93" s="2943"/>
      <c r="W93" s="2943"/>
      <c r="X93" s="2943"/>
      <c r="Y93" s="2943"/>
      <c r="Z93" s="1659"/>
      <c r="AA93" s="1659"/>
      <c r="AB93" s="2943" t="str">
        <f>IF(AB94="^","A C T I V E","")</f>
        <v/>
      </c>
      <c r="AC93" s="2943"/>
      <c r="AD93" s="2943"/>
      <c r="AE93" s="2943"/>
      <c r="AF93" s="2943"/>
      <c r="AG93" s="2943"/>
      <c r="AH93" s="2943"/>
      <c r="AI93" s="1662"/>
      <c r="AJ93" s="1662"/>
      <c r="AK93" s="2943" t="str">
        <f>IF(AK94="^","A C T I V E","")</f>
        <v/>
      </c>
      <c r="AL93" s="2943"/>
      <c r="AM93" s="2943"/>
      <c r="AN93" s="2943"/>
      <c r="AO93" s="2943"/>
      <c r="AP93" s="2943"/>
      <c r="AQ93" s="2943"/>
      <c r="AR93" s="1662"/>
      <c r="AS93" s="1662"/>
      <c r="AT93" s="2943" t="str">
        <f>IF(AT94="^","A C T I V E","")</f>
        <v/>
      </c>
      <c r="AU93" s="2943"/>
      <c r="AV93" s="2943"/>
      <c r="AW93" s="2943"/>
      <c r="AX93" s="2943"/>
      <c r="AY93" s="2943"/>
      <c r="AZ93" s="2943"/>
      <c r="BA93" s="1659"/>
      <c r="BB93" s="1659"/>
      <c r="BC93" s="2943" t="str">
        <f>IF(BC94="^","A C T I V E","")</f>
        <v/>
      </c>
      <c r="BD93" s="2943"/>
      <c r="BE93" s="2943"/>
      <c r="BF93" s="2943"/>
      <c r="BG93" s="2943"/>
      <c r="BH93" s="2943"/>
      <c r="BI93" s="2943"/>
      <c r="BJ93" s="1659"/>
      <c r="BK93" s="1659"/>
      <c r="BL93" s="2943" t="str">
        <f>IF(BL94="^","A C T I V E","")</f>
        <v/>
      </c>
      <c r="BM93" s="2943"/>
      <c r="BN93" s="2943"/>
      <c r="BO93" s="2943"/>
      <c r="BP93" s="2943"/>
      <c r="BQ93" s="2943"/>
      <c r="BR93" s="2943"/>
      <c r="BS93" s="1659"/>
      <c r="BT93" s="1659"/>
      <c r="BU93" s="1659"/>
      <c r="BV93" s="1659"/>
      <c r="BW93" s="1661"/>
      <c r="CC93" s="2939" t="s">
        <v>950</v>
      </c>
      <c r="CD93" s="2940"/>
      <c r="CF93" s="2938">
        <v>0.5</v>
      </c>
      <c r="CG93" s="2938"/>
    </row>
    <row r="94" spans="5:85" ht="17.100000000000001" customHeight="1" thickBot="1" x14ac:dyDescent="0.35">
      <c r="E94" s="1663"/>
      <c r="F94" s="1658"/>
      <c r="G94" s="1658"/>
      <c r="H94" s="1658"/>
      <c r="I94" s="1658"/>
      <c r="J94" s="2944"/>
      <c r="K94" s="2944"/>
      <c r="L94" s="2944"/>
      <c r="M94" s="2944"/>
      <c r="N94" s="2944"/>
      <c r="O94" s="2944"/>
      <c r="P94" s="2944"/>
      <c r="Q94" s="1681"/>
      <c r="R94" s="1681"/>
      <c r="S94" s="2944"/>
      <c r="T94" s="2944"/>
      <c r="U94" s="2944"/>
      <c r="V94" s="2944"/>
      <c r="W94" s="2944"/>
      <c r="X94" s="2944"/>
      <c r="Y94" s="2944"/>
      <c r="Z94" s="1681"/>
      <c r="AA94" s="1681"/>
      <c r="AB94" s="2944"/>
      <c r="AC94" s="2944"/>
      <c r="AD94" s="2944"/>
      <c r="AE94" s="2944"/>
      <c r="AF94" s="2944"/>
      <c r="AG94" s="2944"/>
      <c r="AH94" s="2944"/>
      <c r="AI94" s="1681"/>
      <c r="AJ94" s="1681"/>
      <c r="AK94" s="2944"/>
      <c r="AL94" s="2944"/>
      <c r="AM94" s="2944"/>
      <c r="AN94" s="2944"/>
      <c r="AO94" s="2944"/>
      <c r="AP94" s="2944"/>
      <c r="AQ94" s="2944"/>
      <c r="AR94" s="1681"/>
      <c r="AS94" s="1681"/>
      <c r="AT94" s="2944"/>
      <c r="AU94" s="2944"/>
      <c r="AV94" s="2944"/>
      <c r="AW94" s="2944"/>
      <c r="AX94" s="2944"/>
      <c r="AY94" s="2944"/>
      <c r="AZ94" s="2944"/>
      <c r="BA94" s="1681"/>
      <c r="BB94" s="1681"/>
      <c r="BC94" s="2944"/>
      <c r="BD94" s="2944"/>
      <c r="BE94" s="2944"/>
      <c r="BF94" s="2944"/>
      <c r="BG94" s="2944"/>
      <c r="BH94" s="2944"/>
      <c r="BI94" s="2944"/>
      <c r="BJ94" s="1681"/>
      <c r="BK94" s="1681"/>
      <c r="BL94" s="2944"/>
      <c r="BM94" s="2944"/>
      <c r="BN94" s="2944"/>
      <c r="BO94" s="2944"/>
      <c r="BP94" s="2944"/>
      <c r="BQ94" s="2944"/>
      <c r="BR94" s="2944"/>
      <c r="BS94" s="1658"/>
      <c r="BT94" s="1658"/>
      <c r="BU94" s="1658"/>
      <c r="BV94" s="1658"/>
      <c r="BW94" s="1664"/>
      <c r="CC94" s="2939" t="s">
        <v>1072</v>
      </c>
      <c r="CD94" s="2940"/>
      <c r="CF94" s="2938">
        <v>1</v>
      </c>
      <c r="CG94" s="2938"/>
    </row>
    <row r="95" spans="5:85" ht="17.100000000000001" customHeight="1" thickTop="1" x14ac:dyDescent="0.2">
      <c r="E95" s="1663"/>
      <c r="F95" s="1658"/>
      <c r="G95" s="1658"/>
      <c r="H95" s="1658"/>
      <c r="I95" s="1658"/>
      <c r="J95" s="2916" t="s">
        <v>147</v>
      </c>
      <c r="K95" s="2917"/>
      <c r="L95" s="2920" t="str">
        <f>IF(ISBLANK(J97),data!$FR$53,_xlfn.IFS(
ISNUMBER(SEARCH( data!$FS$4, J97 )), data!$FR$4,
ISNUMBER(SEARCH( data!$FS$5, J97 )), data!$FR$5,
ISNUMBER(SEARCH( data!$FS$6, J97 )), data!$FR$6,
ISNUMBER(SEARCH( data!$FS$7, J97 )), data!$FR$7,
ISNUMBER(SEARCH( data!$FS$8, J97 )), data!$FR$8,
ISNUMBER(SEARCH( data!$FS$9, J97 )), data!$FR$9,
ISNUMBER(SEARCH( data!$FS$10, J97 )), data!$FR$10,
ISNUMBER(SEARCH( data!$FS$11, J97 )), data!$FR$11,
ISNUMBER(SEARCH( data!$FS$12, J97 )), data!$FR$12,
ISNUMBER(SEARCH( data!$FS$13, J97 )), data!$FR$13,
ISNUMBER(SEARCH( data!$FS$14, J97 )), data!$FR$14,
ISNUMBER(SEARCH( data!$FS$15, J97 )), data!$FR$15,
ISNUMBER(SEARCH( data!$FS$16, J97 )), data!$FR$16,
ISNUMBER(SEARCH( data!$FS$17, J97 )), data!$FR$17,
ISNUMBER(SEARCH( data!$FS$18, J97 )), data!$FR$18,
ISNUMBER(SEARCH( data!$FS$19, J97 )), data!$FR$19,
ISNUMBER(SEARCH( data!$FS$20, J97 )), data!$FR$20,
ISNUMBER(SEARCH( data!$FS$21, J97 )), data!$FR$21,
ISNUMBER(SEARCH( data!$FS$22, J97 )), data!$FR$22,
ISNUMBER(SEARCH( data!$FS$23, J97 )), data!$FR$23,
ISNUMBER(SEARCH( data!$FS$24, J97 )), data!$FR$24,
ISNUMBER(SEARCH( data!$FS$25, J97 )), data!$FR$25,
ISNUMBER(SEARCH( data!$FS$26, J97 )), data!$FR$26,
ISNUMBER(SEARCH( data!$FS$27, J97 )), data!$FR$27,
ISNUMBER(SEARCH( data!$FS$28, J97 )), data!$FR$28,
ISNUMBER(SEARCH( data!$FS$29, J97 )), data!$FR$29,
ISNUMBER(SEARCH( data!$FS$30, J97 )), data!$FR$30,
ISNUMBER(SEARCH( data!$FS$31, J97 )), data!$FR$31,
ISNUMBER(SEARCH( data!$FS$32, J97 )), data!$FR$32,
ISNUMBER(SEARCH( data!$FS$33, J97 )), data!$FR$33,
ISNUMBER(SEARCH( data!$FS$34, J97 )), data!$FR$34,
ISNUMBER(SEARCH( data!$FS$35, J97 )), data!$FR$35,
ISNUMBER(SEARCH( data!$FS$36, J97 )), data!$FR$36,
ISNUMBER(SEARCH( data!$FS$37, J97 )), data!$FR$37,
ISNUMBER(SEARCH( data!$FS$38, J97 )), data!$FR$38,
ISNUMBER(SEARCH( data!$FS$39, J97 )), data!$FR$39,
ISNUMBER(SEARCH( data!$FS$40, J97 )), data!$FR$40,
ISNUMBER(SEARCH( data!$FS$41, J97 )), data!$FR$41,
ISNUMBER(SEARCH( data!$FS$42, J97 )), data!$FR$42,
ISNUMBER(SEARCH( data!$FS$43, J97 )), data!$FR$43,
ISNUMBER(SEARCH( data!$FS$44, J97 )), data!$FR$44,
ISNUMBER(SEARCH( data!$FS$45, J97 )), data!$FR$45,
ISNUMBER(SEARCH( data!$FS$46, J97 )), data!$FR$46,
ISNUMBER(SEARCH( data!$FS$47, J97 )), data!$FR$47,
ISNUMBER(SEARCH( data!$FS$48, J97 )), data!$FR$48,
ISNUMBER(SEARCH( data!$FS$49, J97 )), data!$FR$49,
ISNUMBER(SEARCH( data!$FS$50, J97 )), data!$FR$50,
ISNUMBER(SEARCH( data!$FS$51, J97 )), data!$FR$51,
ISNUMBER(SEARCH( data!$FS$52, J97 )), data!$FR$52,
ISNUMBER(SEARCH( data!$FU$4, J97 )), data!$FT$4,
ISNUMBER(SEARCH( data!$FU$5, J97 )), data!$FT$5,
ISNUMBER(SEARCH( data!$FU$6, J97 )), data!$FT$6,
ISNUMBER(SEARCH( data!$FU$7, J97 )), data!$FT$7,
ISNUMBER(SEARCH( data!$FU$8, J97 )), data!$FT$8,
ISNUMBER(SEARCH( data!$FU$9, J97 )), data!$FT$9,
ISNUMBER(SEARCH( data!$FU$10, J97 )), data!$FT$10,
ISNUMBER(SEARCH( data!$FU$11, J97 )), data!$FT$11,
ISNUMBER(SEARCH( data!$FU$12, J97 )), data!$FT$12,
ISNUMBER(SEARCH( data!$FU$13, J97 )), data!$FT$13,
ISNUMBER(SEARCH( data!$FU$14, J97 )), data!$FT$14,
ISNUMBER(SEARCH( data!$FU$15, J97 )), data!$FT$15,
ISNUMBER(SEARCH( data!$FU$16, J97 )), data!$FT$16,
ISNUMBER(SEARCH( data!$FU$17, J97 )), data!$FT$17,
ISNUMBER(SEARCH( data!$FU$18, J97 )), data!$FT$18,
ISNUMBER(SEARCH( data!$FU$19, J97 )), data!$FT$19,
ISNUMBER(SEARCH( data!$FU$20, J97 )), data!$FT$20,
ISNUMBER(SEARCH( data!$FU$21, J97 )), data!$FT$21,
ISNUMBER(SEARCH( data!$FU$22, J97 )), data!$FT$22,
ISNUMBER(SEARCH( data!$FU$23, J97 )), data!$FT$23,
ISNUMBER(SEARCH( data!$FU$24, J97 )), data!$FT$24,
ISNUMBER(SEARCH( data!$FU$25, J97 )), data!$FT$25,
ISNUMBER(SEARCH( data!$FU$26, J97 )), data!$FT$26,
ISNUMBER(SEARCH( data!$FU$27, J97 )), data!$FT$27,
ISNUMBER(SEARCH( data!$FU$28, J97 )), data!$FT$28,
ISNUMBER(SEARCH( data!$FU$29, J97 )), data!$FT$29,
ISNUMBER(SEARCH( data!$FU$30, J97 )), data!$FT$30,
ISNUMBER(SEARCH( data!$FU$31, J97 )), data!$FT$31,
ISNUMBER(SEARCH( data!$FU$32, J97 )), data!$FT$32,
ISNUMBER(SEARCH( data!$FU$33, J97 )), data!$FT$33,
ISNUMBER(SEARCH( data!$FU$34, J97 )), data!$FT$34,
ISNUMBER(SEARCH( data!$FU$35, J97 )), data!$FT$35,
ISNUMBER(SEARCH( data!$FU$36, J97 )), data!$FT$36,
ISNUMBER(SEARCH( data!$FU$37, J97 )), data!$FT$37,
ISNUMBER(SEARCH( data!$FU$38, J97 )), data!$FT$38,
ISNUMBER(SEARCH( data!$FU$39, J97 )), data!$FT$39,
ISNUMBER(SEARCH( data!$FU$40, J97 )), data!$FT$40,
ISNUMBER(SEARCH( data!$FU$41, J97 )), data!$FT$41,
ISNUMBER(SEARCH( data!$FU$42, J97 )), data!$FT$42,
ISNUMBER(SEARCH( data!$FU$43, J97 )), data!$FT$43,
ISNUMBER(SEARCH( data!$FU$44, J97 )), data!$FT$44,
ISNUMBER(SEARCH( data!$FU$45, J97 )), data!$FT$45,
ISNUMBER(SEARCH( data!$FU$46, J97 )), data!$FT$46,
ISNUMBER(SEARCH( data!$FU$47, J97 )), data!$FT$47,
ISNUMBER(SEARCH( data!$FU$48, J97 )), data!$FT$48,
ISNUMBER(SEARCH( data!$FU$49, J97 )), data!$FT$49,
ISNUMBER(SEARCH( data!$FU$50, J97 )), data!$FT$50,
ISNUMBER(SEARCH( data!$FU$51, J97 )), data!$FT$51,
ISNUMBER(SEARCH( data!$FU$52, J97 )), data!$FT$52,
TRUE,data!$FT$53))</f>
        <v xml:space="preserve"> </v>
      </c>
      <c r="M95" s="2920"/>
      <c r="N95" s="2920"/>
      <c r="O95" s="2917" t="s">
        <v>147</v>
      </c>
      <c r="P95" s="2922"/>
      <c r="Q95" s="1658"/>
      <c r="R95" s="1658"/>
      <c r="S95" s="2916" t="s">
        <v>147</v>
      </c>
      <c r="T95" s="2917"/>
      <c r="U95" s="2920" t="str">
        <f>IF(ISBLANK(S97),data!$FR$53,_xlfn.IFS(
ISNUMBER(SEARCH( data!$FS$4, S97 )), data!$FR$4,
ISNUMBER(SEARCH( data!$FS$5, S97 )), data!$FR$5,
ISNUMBER(SEARCH( data!$FS$6, S97 )), data!$FR$6,
ISNUMBER(SEARCH( data!$FS$7, S97 )), data!$FR$7,
ISNUMBER(SEARCH( data!$FS$8, S97 )), data!$FR$8,
ISNUMBER(SEARCH( data!$FS$9, S97 )), data!$FR$9,
ISNUMBER(SEARCH( data!$FS$10, S97 )), data!$FR$10,
ISNUMBER(SEARCH( data!$FS$11, S97 )), data!$FR$11,
ISNUMBER(SEARCH( data!$FS$12, S97 )), data!$FR$12,
ISNUMBER(SEARCH( data!$FS$13, S97 )), data!$FR$13,
ISNUMBER(SEARCH( data!$FS$14, S97 )), data!$FR$14,
ISNUMBER(SEARCH( data!$FS$15, S97 )), data!$FR$15,
ISNUMBER(SEARCH( data!$FS$16, S97 )), data!$FR$16,
ISNUMBER(SEARCH( data!$FS$17, S97 )), data!$FR$17,
ISNUMBER(SEARCH( data!$FS$18, S97 )), data!$FR$18,
ISNUMBER(SEARCH( data!$FS$19, S97 )), data!$FR$19,
ISNUMBER(SEARCH( data!$FS$20, S97 )), data!$FR$20,
ISNUMBER(SEARCH( data!$FS$21, S97 )), data!$FR$21,
ISNUMBER(SEARCH( data!$FS$22, S97 )), data!$FR$22,
ISNUMBER(SEARCH( data!$FS$23, S97 )), data!$FR$23,
ISNUMBER(SEARCH( data!$FS$24, S97 )), data!$FR$24,
ISNUMBER(SEARCH( data!$FS$25, S97 )), data!$FR$25,
ISNUMBER(SEARCH( data!$FS$26, S97 )), data!$FR$26,
ISNUMBER(SEARCH( data!$FS$27, S97 )), data!$FR$27,
ISNUMBER(SEARCH( data!$FS$28, S97 )), data!$FR$28,
ISNUMBER(SEARCH( data!$FS$29, S97 )), data!$FR$29,
ISNUMBER(SEARCH( data!$FS$30, S97 )), data!$FR$30,
ISNUMBER(SEARCH( data!$FS$31, S97 )), data!$FR$31,
ISNUMBER(SEARCH( data!$FS$32, S97 )), data!$FR$32,
ISNUMBER(SEARCH( data!$FS$33, S97 )), data!$FR$33,
ISNUMBER(SEARCH( data!$FS$34, S97 )), data!$FR$34,
ISNUMBER(SEARCH( data!$FS$35, S97 )), data!$FR$35,
ISNUMBER(SEARCH( data!$FS$36, S97 )), data!$FR$36,
ISNUMBER(SEARCH( data!$FS$37, S97 )), data!$FR$37,
ISNUMBER(SEARCH( data!$FS$38, S97 )), data!$FR$38,
ISNUMBER(SEARCH( data!$FS$39, S97 )), data!$FR$39,
ISNUMBER(SEARCH( data!$FS$40, S97 )), data!$FR$40,
ISNUMBER(SEARCH( data!$FS$41, S97 )), data!$FR$41,
ISNUMBER(SEARCH( data!$FS$42, S97 )), data!$FR$42,
ISNUMBER(SEARCH( data!$FS$43, S97 )), data!$FR$43,
ISNUMBER(SEARCH( data!$FS$44, S97 )), data!$FR$44,
ISNUMBER(SEARCH( data!$FS$45, S97 )), data!$FR$45,
ISNUMBER(SEARCH( data!$FS$46, S97 )), data!$FR$46,
ISNUMBER(SEARCH( data!$FS$47, S97 )), data!$FR$47,
ISNUMBER(SEARCH( data!$FS$48, S97 )), data!$FR$48,
ISNUMBER(SEARCH( data!$FS$49, S97 )), data!$FR$49,
ISNUMBER(SEARCH( data!$FS$50, S97 )), data!$FR$50,
ISNUMBER(SEARCH( data!$FS$51, S97 )), data!$FR$51,
ISNUMBER(SEARCH( data!$FS$52, S97 )), data!$FR$52,
ISNUMBER(SEARCH( data!$FU$4, S97 )), data!$FT$4,
ISNUMBER(SEARCH( data!$FU$5, S97 )), data!$FT$5,
ISNUMBER(SEARCH( data!$FU$6, S97 )), data!$FT$6,
ISNUMBER(SEARCH( data!$FU$7, S97 )), data!$FT$7,
ISNUMBER(SEARCH( data!$FU$8, S97 )), data!$FT$8,
ISNUMBER(SEARCH( data!$FU$9, S97 )), data!$FT$9,
ISNUMBER(SEARCH( data!$FU$10, S97 )), data!$FT$10,
ISNUMBER(SEARCH( data!$FU$11, S97 )), data!$FT$11,
ISNUMBER(SEARCH( data!$FU$12, S97 )), data!$FT$12,
ISNUMBER(SEARCH( data!$FU$13, S97 )), data!$FT$13,
ISNUMBER(SEARCH( data!$FU$14, S97 )), data!$FT$14,
ISNUMBER(SEARCH( data!$FU$15, S97 )), data!$FT$15,
ISNUMBER(SEARCH( data!$FU$16, S97 )), data!$FT$16,
ISNUMBER(SEARCH( data!$FU$17, S97 )), data!$FT$17,
ISNUMBER(SEARCH( data!$FU$18, S97 )), data!$FT$18,
ISNUMBER(SEARCH( data!$FU$19, S97 )), data!$FT$19,
ISNUMBER(SEARCH( data!$FU$20, S97 )), data!$FT$20,
ISNUMBER(SEARCH( data!$FU$21, S97 )), data!$FT$21,
ISNUMBER(SEARCH( data!$FU$22, S97 )), data!$FT$22,
ISNUMBER(SEARCH( data!$FU$23, S97 )), data!$FT$23,
ISNUMBER(SEARCH( data!$FU$24, S97 )), data!$FT$24,
ISNUMBER(SEARCH( data!$FU$25, S97 )), data!$FT$25,
ISNUMBER(SEARCH( data!$FU$26, S97 )), data!$FT$26,
ISNUMBER(SEARCH( data!$FU$27, S97 )), data!$FT$27,
ISNUMBER(SEARCH( data!$FU$28, S97 )), data!$FT$28,
ISNUMBER(SEARCH( data!$FU$29, S97 )), data!$FT$29,
ISNUMBER(SEARCH( data!$FU$30, S97 )), data!$FT$30,
ISNUMBER(SEARCH( data!$FU$31, S97 )), data!$FT$31,
ISNUMBER(SEARCH( data!$FU$32, S97 )), data!$FT$32,
ISNUMBER(SEARCH( data!$FU$33, S97 )), data!$FT$33,
ISNUMBER(SEARCH( data!$FU$34, S97 )), data!$FT$34,
ISNUMBER(SEARCH( data!$FU$35, S97 )), data!$FT$35,
ISNUMBER(SEARCH( data!$FU$36, S97 )), data!$FT$36,
ISNUMBER(SEARCH( data!$FU$37, S97 )), data!$FT$37,
ISNUMBER(SEARCH( data!$FU$38, S97 )), data!$FT$38,
ISNUMBER(SEARCH( data!$FU$39, S97 )), data!$FT$39,
ISNUMBER(SEARCH( data!$FU$40, S97 )), data!$FT$40,
ISNUMBER(SEARCH( data!$FU$41, S97 )), data!$FT$41,
ISNUMBER(SEARCH( data!$FU$42, S97 )), data!$FT$42,
ISNUMBER(SEARCH( data!$FU$43, S97 )), data!$FT$43,
ISNUMBER(SEARCH( data!$FU$44, S97 )), data!$FT$44,
ISNUMBER(SEARCH( data!$FU$45, S97 )), data!$FT$45,
ISNUMBER(SEARCH( data!$FU$46, S97 )), data!$FT$46,
ISNUMBER(SEARCH( data!$FU$47, S97 )), data!$FT$47,
ISNUMBER(SEARCH( data!$FU$48, S97 )), data!$FT$48,
ISNUMBER(SEARCH( data!$FU$49, S97 )), data!$FT$49,
ISNUMBER(SEARCH( data!$FU$50, S97 )), data!$FT$50,
ISNUMBER(SEARCH( data!$FU$51, S97 )), data!$FT$51,
ISNUMBER(SEARCH( data!$FU$52, S97 )), data!$FT$52,
TRUE,data!$FT$53))</f>
        <v xml:space="preserve"> </v>
      </c>
      <c r="V95" s="2920"/>
      <c r="W95" s="2920"/>
      <c r="X95" s="2917" t="s">
        <v>147</v>
      </c>
      <c r="Y95" s="2922"/>
      <c r="Z95" s="1658"/>
      <c r="AA95" s="1658"/>
      <c r="AB95" s="2916" t="s">
        <v>147</v>
      </c>
      <c r="AC95" s="2917"/>
      <c r="AD95" s="2920" t="str">
        <f>IF(ISBLANK(AB97),data!$FR$53,_xlfn.IFS(
ISNUMBER(SEARCH( data!$FS$4, AB97 )), data!$FR$4,
ISNUMBER(SEARCH( data!$FS$5, AB97 )), data!$FR$5,
ISNUMBER(SEARCH( data!$FS$6, AB97 )), data!$FR$6,
ISNUMBER(SEARCH( data!$FS$7, AB97 )), data!$FR$7,
ISNUMBER(SEARCH( data!$FS$8, AB97 )), data!$FR$8,
ISNUMBER(SEARCH( data!$FS$9, AB97 )), data!$FR$9,
ISNUMBER(SEARCH( data!$FS$10, AB97 )), data!$FR$10,
ISNUMBER(SEARCH( data!$FS$11, AB97 )), data!$FR$11,
ISNUMBER(SEARCH( data!$FS$12, AB97 )), data!$FR$12,
ISNUMBER(SEARCH( data!$FS$13, AB97 )), data!$FR$13,
ISNUMBER(SEARCH( data!$FS$14, AB97 )), data!$FR$14,
ISNUMBER(SEARCH( data!$FS$15, AB97 )), data!$FR$15,
ISNUMBER(SEARCH( data!$FS$16, AB97 )), data!$FR$16,
ISNUMBER(SEARCH( data!$FS$17, AB97 )), data!$FR$17,
ISNUMBER(SEARCH( data!$FS$18, AB97 )), data!$FR$18,
ISNUMBER(SEARCH( data!$FS$19, AB97 )), data!$FR$19,
ISNUMBER(SEARCH( data!$FS$20, AB97 )), data!$FR$20,
ISNUMBER(SEARCH( data!$FS$21, AB97 )), data!$FR$21,
ISNUMBER(SEARCH( data!$FS$22, AB97 )), data!$FR$22,
ISNUMBER(SEARCH( data!$FS$23, AB97 )), data!$FR$23,
ISNUMBER(SEARCH( data!$FS$24, AB97 )), data!$FR$24,
ISNUMBER(SEARCH( data!$FS$25, AB97 )), data!$FR$25,
ISNUMBER(SEARCH( data!$FS$26, AB97 )), data!$FR$26,
ISNUMBER(SEARCH( data!$FS$27, AB97 )), data!$FR$27,
ISNUMBER(SEARCH( data!$FS$28, AB97 )), data!$FR$28,
ISNUMBER(SEARCH( data!$FS$29, AB97 )), data!$FR$29,
ISNUMBER(SEARCH( data!$FS$30, AB97 )), data!$FR$30,
ISNUMBER(SEARCH( data!$FS$31, AB97 )), data!$FR$31,
ISNUMBER(SEARCH( data!$FS$32, AB97 )), data!$FR$32,
ISNUMBER(SEARCH( data!$FS$33, AB97 )), data!$FR$33,
ISNUMBER(SEARCH( data!$FS$34, AB97 )), data!$FR$34,
ISNUMBER(SEARCH( data!$FS$35, AB97 )), data!$FR$35,
ISNUMBER(SEARCH( data!$FS$36, AB97 )), data!$FR$36,
ISNUMBER(SEARCH( data!$FS$37, AB97 )), data!$FR$37,
ISNUMBER(SEARCH( data!$FS$38, AB97 )), data!$FR$38,
ISNUMBER(SEARCH( data!$FS$39, AB97 )), data!$FR$39,
ISNUMBER(SEARCH( data!$FS$40, AB97 )), data!$FR$40,
ISNUMBER(SEARCH( data!$FS$41, AB97 )), data!$FR$41,
ISNUMBER(SEARCH( data!$FS$42, AB97 )), data!$FR$42,
ISNUMBER(SEARCH( data!$FS$43, AB97 )), data!$FR$43,
ISNUMBER(SEARCH( data!$FS$44, AB97 )), data!$FR$44,
ISNUMBER(SEARCH( data!$FS$45, AB97 )), data!$FR$45,
ISNUMBER(SEARCH( data!$FS$46, AB97 )), data!$FR$46,
ISNUMBER(SEARCH( data!$FS$47, AB97 )), data!$FR$47,
ISNUMBER(SEARCH( data!$FS$48, AB97 )), data!$FR$48,
ISNUMBER(SEARCH( data!$FS$49, AB97 )), data!$FR$49,
ISNUMBER(SEARCH( data!$FS$50, AB97 )), data!$FR$50,
ISNUMBER(SEARCH( data!$FS$51, AB97 )), data!$FR$51,
ISNUMBER(SEARCH( data!$FS$52, AB97 )), data!$FR$52,
ISNUMBER(SEARCH( data!$FU$4, AB97 )), data!$FT$4,
ISNUMBER(SEARCH( data!$FU$5, AB97 )), data!$FT$5,
ISNUMBER(SEARCH( data!$FU$6, AB97 )), data!$FT$6,
ISNUMBER(SEARCH( data!$FU$7, AB97 )), data!$FT$7,
ISNUMBER(SEARCH( data!$FU$8, AB97 )), data!$FT$8,
ISNUMBER(SEARCH( data!$FU$9, AB97 )), data!$FT$9,
ISNUMBER(SEARCH( data!$FU$10, AB97 )), data!$FT$10,
ISNUMBER(SEARCH( data!$FU$11, AB97 )), data!$FT$11,
ISNUMBER(SEARCH( data!$FU$12, AB97 )), data!$FT$12,
ISNUMBER(SEARCH( data!$FU$13, AB97 )), data!$FT$13,
ISNUMBER(SEARCH( data!$FU$14, AB97 )), data!$FT$14,
ISNUMBER(SEARCH( data!$FU$15, AB97 )), data!$FT$15,
ISNUMBER(SEARCH( data!$FU$16, AB97 )), data!$FT$16,
ISNUMBER(SEARCH( data!$FU$17, AB97 )), data!$FT$17,
ISNUMBER(SEARCH( data!$FU$18, AB97 )), data!$FT$18,
ISNUMBER(SEARCH( data!$FU$19, AB97 )), data!$FT$19,
ISNUMBER(SEARCH( data!$FU$20, AB97 )), data!$FT$20,
ISNUMBER(SEARCH( data!$FU$21, AB97 )), data!$FT$21,
ISNUMBER(SEARCH( data!$FU$22, AB97 )), data!$FT$22,
ISNUMBER(SEARCH( data!$FU$23, AB97 )), data!$FT$23,
ISNUMBER(SEARCH( data!$FU$24, AB97 )), data!$FT$24,
ISNUMBER(SEARCH( data!$FU$25, AB97 )), data!$FT$25,
ISNUMBER(SEARCH( data!$FU$26, AB97 )), data!$FT$26,
ISNUMBER(SEARCH( data!$FU$27, AB97 )), data!$FT$27,
ISNUMBER(SEARCH( data!$FU$28, AB97 )), data!$FT$28,
ISNUMBER(SEARCH( data!$FU$29, AB97 )), data!$FT$29,
ISNUMBER(SEARCH( data!$FU$30, AB97 )), data!$FT$30,
ISNUMBER(SEARCH( data!$FU$31, AB97 )), data!$FT$31,
ISNUMBER(SEARCH( data!$FU$32, AB97 )), data!$FT$32,
ISNUMBER(SEARCH( data!$FU$33, AB97 )), data!$FT$33,
ISNUMBER(SEARCH( data!$FU$34, AB97 )), data!$FT$34,
ISNUMBER(SEARCH( data!$FU$35, AB97 )), data!$FT$35,
ISNUMBER(SEARCH( data!$FU$36, AB97 )), data!$FT$36,
ISNUMBER(SEARCH( data!$FU$37, AB97 )), data!$FT$37,
ISNUMBER(SEARCH( data!$FU$38, AB97 )), data!$FT$38,
ISNUMBER(SEARCH( data!$FU$39, AB97 )), data!$FT$39,
ISNUMBER(SEARCH( data!$FU$40, AB97 )), data!$FT$40,
ISNUMBER(SEARCH( data!$FU$41, AB97 )), data!$FT$41,
ISNUMBER(SEARCH( data!$FU$42, AB97 )), data!$FT$42,
ISNUMBER(SEARCH( data!$FU$43, AB97 )), data!$FT$43,
ISNUMBER(SEARCH( data!$FU$44, AB97 )), data!$FT$44,
ISNUMBER(SEARCH( data!$FU$45, AB97 )), data!$FT$45,
ISNUMBER(SEARCH( data!$FU$46, AB97 )), data!$FT$46,
ISNUMBER(SEARCH( data!$FU$47, AB97 )), data!$FT$47,
ISNUMBER(SEARCH( data!$FU$48, AB97 )), data!$FT$48,
ISNUMBER(SEARCH( data!$FU$49, AB97 )), data!$FT$49,
ISNUMBER(SEARCH( data!$FU$50, AB97 )), data!$FT$50,
ISNUMBER(SEARCH( data!$FU$51, AB97 )), data!$FT$51,
ISNUMBER(SEARCH( data!$FU$52, AB97 )), data!$FT$52,
TRUE,data!$FT$53))</f>
        <v xml:space="preserve"> </v>
      </c>
      <c r="AE95" s="2920"/>
      <c r="AF95" s="2920"/>
      <c r="AG95" s="2917" t="s">
        <v>147</v>
      </c>
      <c r="AH95" s="2922"/>
      <c r="AI95" s="1658"/>
      <c r="AJ95" s="1658"/>
      <c r="AK95" s="2916" t="s">
        <v>147</v>
      </c>
      <c r="AL95" s="2917"/>
      <c r="AM95" s="2920" t="str">
        <f>IF(ISBLANK(AK97),data!$FR$53,_xlfn.IFS(
ISNUMBER(SEARCH( data!$FS$4, AK97 )), data!$FR$4,
ISNUMBER(SEARCH( data!$FS$5, AK97 )), data!$FR$5,
ISNUMBER(SEARCH( data!$FS$6, AK97 )), data!$FR$6,
ISNUMBER(SEARCH( data!$FS$7, AK97 )), data!$FR$7,
ISNUMBER(SEARCH( data!$FS$8, AK97 )), data!$FR$8,
ISNUMBER(SEARCH( data!$FS$9, AK97 )), data!$FR$9,
ISNUMBER(SEARCH( data!$FS$10, AK97 )), data!$FR$10,
ISNUMBER(SEARCH( data!$FS$11, AK97 )), data!$FR$11,
ISNUMBER(SEARCH( data!$FS$12, AK97 )), data!$FR$12,
ISNUMBER(SEARCH( data!$FS$13, AK97 )), data!$FR$13,
ISNUMBER(SEARCH( data!$FS$14, AK97 )), data!$FR$14,
ISNUMBER(SEARCH( data!$FS$15, AK97 )), data!$FR$15,
ISNUMBER(SEARCH( data!$FS$16, AK97 )), data!$FR$16,
ISNUMBER(SEARCH( data!$FS$17, AK97 )), data!$FR$17,
ISNUMBER(SEARCH( data!$FS$18, AK97 )), data!$FR$18,
ISNUMBER(SEARCH( data!$FS$19, AK97 )), data!$FR$19,
ISNUMBER(SEARCH( data!$FS$20, AK97 )), data!$FR$20,
ISNUMBER(SEARCH( data!$FS$21, AK97 )), data!$FR$21,
ISNUMBER(SEARCH( data!$FS$22, AK97 )), data!$FR$22,
ISNUMBER(SEARCH( data!$FS$23, AK97 )), data!$FR$23,
ISNUMBER(SEARCH( data!$FS$24, AK97 )), data!$FR$24,
ISNUMBER(SEARCH( data!$FS$25, AK97 )), data!$FR$25,
ISNUMBER(SEARCH( data!$FS$26, AK97 )), data!$FR$26,
ISNUMBER(SEARCH( data!$FS$27, AK97 )), data!$FR$27,
ISNUMBER(SEARCH( data!$FS$28, AK97 )), data!$FR$28,
ISNUMBER(SEARCH( data!$FS$29, AK97 )), data!$FR$29,
ISNUMBER(SEARCH( data!$FS$30, AK97 )), data!$FR$30,
ISNUMBER(SEARCH( data!$FS$31, AK97 )), data!$FR$31,
ISNUMBER(SEARCH( data!$FS$32, AK97 )), data!$FR$32,
ISNUMBER(SEARCH( data!$FS$33, AK97 )), data!$FR$33,
ISNUMBER(SEARCH( data!$FS$34, AK97 )), data!$FR$34,
ISNUMBER(SEARCH( data!$FS$35, AK97 )), data!$FR$35,
ISNUMBER(SEARCH( data!$FS$36, AK97 )), data!$FR$36,
ISNUMBER(SEARCH( data!$FS$37, AK97 )), data!$FR$37,
ISNUMBER(SEARCH( data!$FS$38, AK97 )), data!$FR$38,
ISNUMBER(SEARCH( data!$FS$39, AK97 )), data!$FR$39,
ISNUMBER(SEARCH( data!$FS$40, AK97 )), data!$FR$40,
ISNUMBER(SEARCH( data!$FS$41, AK97 )), data!$FR$41,
ISNUMBER(SEARCH( data!$FS$42, AK97 )), data!$FR$42,
ISNUMBER(SEARCH( data!$FS$43, AK97 )), data!$FR$43,
ISNUMBER(SEARCH( data!$FS$44, AK97 )), data!$FR$44,
ISNUMBER(SEARCH( data!$FS$45, AK97 )), data!$FR$45,
ISNUMBER(SEARCH( data!$FS$46, AK97 )), data!$FR$46,
ISNUMBER(SEARCH( data!$FS$47, AK97 )), data!$FR$47,
ISNUMBER(SEARCH( data!$FS$48, AK97 )), data!$FR$48,
ISNUMBER(SEARCH( data!$FS$49, AK97 )), data!$FR$49,
ISNUMBER(SEARCH( data!$FS$50, AK97 )), data!$FR$50,
ISNUMBER(SEARCH( data!$FS$51, AK97 )), data!$FR$51,
ISNUMBER(SEARCH( data!$FS$52, AK97 )), data!$FR$52,
ISNUMBER(SEARCH( data!$FU$4, AK97 )), data!$FT$4,
ISNUMBER(SEARCH( data!$FU$5, AK97 )), data!$FT$5,
ISNUMBER(SEARCH( data!$FU$6, AK97 )), data!$FT$6,
ISNUMBER(SEARCH( data!$FU$7, AK97 )), data!$FT$7,
ISNUMBER(SEARCH( data!$FU$8, AK97 )), data!$FT$8,
ISNUMBER(SEARCH( data!$FU$9, AK97 )), data!$FT$9,
ISNUMBER(SEARCH( data!$FU$10, AK97 )), data!$FT$10,
ISNUMBER(SEARCH( data!$FU$11, AK97 )), data!$FT$11,
ISNUMBER(SEARCH( data!$FU$12, AK97 )), data!$FT$12,
ISNUMBER(SEARCH( data!$FU$13, AK97 )), data!$FT$13,
ISNUMBER(SEARCH( data!$FU$14, AK97 )), data!$FT$14,
ISNUMBER(SEARCH( data!$FU$15, AK97 )), data!$FT$15,
ISNUMBER(SEARCH( data!$FU$16, AK97 )), data!$FT$16,
ISNUMBER(SEARCH( data!$FU$17, AK97 )), data!$FT$17,
ISNUMBER(SEARCH( data!$FU$18, AK97 )), data!$FT$18,
ISNUMBER(SEARCH( data!$FU$19, AK97 )), data!$FT$19,
ISNUMBER(SEARCH( data!$FU$20, AK97 )), data!$FT$20,
ISNUMBER(SEARCH( data!$FU$21, AK97 )), data!$FT$21,
ISNUMBER(SEARCH( data!$FU$22, AK97 )), data!$FT$22,
ISNUMBER(SEARCH( data!$FU$23, AK97 )), data!$FT$23,
ISNUMBER(SEARCH( data!$FU$24, AK97 )), data!$FT$24,
ISNUMBER(SEARCH( data!$FU$25, AK97 )), data!$FT$25,
ISNUMBER(SEARCH( data!$FU$26, AK97 )), data!$FT$26,
ISNUMBER(SEARCH( data!$FU$27, AK97 )), data!$FT$27,
ISNUMBER(SEARCH( data!$FU$28, AK97 )), data!$FT$28,
ISNUMBER(SEARCH( data!$FU$29, AK97 )), data!$FT$29,
ISNUMBER(SEARCH( data!$FU$30, AK97 )), data!$FT$30,
ISNUMBER(SEARCH( data!$FU$31, AK97 )), data!$FT$31,
ISNUMBER(SEARCH( data!$FU$32, AK97 )), data!$FT$32,
ISNUMBER(SEARCH( data!$FU$33, AK97 )), data!$FT$33,
ISNUMBER(SEARCH( data!$FU$34, AK97 )), data!$FT$34,
ISNUMBER(SEARCH( data!$FU$35, AK97 )), data!$FT$35,
ISNUMBER(SEARCH( data!$FU$36, AK97 )), data!$FT$36,
ISNUMBER(SEARCH( data!$FU$37, AK97 )), data!$FT$37,
ISNUMBER(SEARCH( data!$FU$38, AK97 )), data!$FT$38,
ISNUMBER(SEARCH( data!$FU$39, AK97 )), data!$FT$39,
ISNUMBER(SEARCH( data!$FU$40, AK97 )), data!$FT$40,
ISNUMBER(SEARCH( data!$FU$41, AK97 )), data!$FT$41,
ISNUMBER(SEARCH( data!$FU$42, AK97 )), data!$FT$42,
ISNUMBER(SEARCH( data!$FU$43, AK97 )), data!$FT$43,
ISNUMBER(SEARCH( data!$FU$44, AK97 )), data!$FT$44,
ISNUMBER(SEARCH( data!$FU$45, AK97 )), data!$FT$45,
ISNUMBER(SEARCH( data!$FU$46, AK97 )), data!$FT$46,
ISNUMBER(SEARCH( data!$FU$47, AK97 )), data!$FT$47,
ISNUMBER(SEARCH( data!$FU$48, AK97 )), data!$FT$48,
ISNUMBER(SEARCH( data!$FU$49, AK97 )), data!$FT$49,
ISNUMBER(SEARCH( data!$FU$50, AK97 )), data!$FT$50,
ISNUMBER(SEARCH( data!$FU$51, AK97 )), data!$FT$51,
ISNUMBER(SEARCH( data!$FU$52, AK97 )), data!$FT$52,
TRUE,data!$FT$53))</f>
        <v xml:space="preserve"> </v>
      </c>
      <c r="AN95" s="2920"/>
      <c r="AO95" s="2920"/>
      <c r="AP95" s="2917" t="s">
        <v>147</v>
      </c>
      <c r="AQ95" s="2922"/>
      <c r="AR95" s="1658"/>
      <c r="AS95" s="1658"/>
      <c r="AT95" s="2916" t="s">
        <v>147</v>
      </c>
      <c r="AU95" s="2917"/>
      <c r="AV95" s="2920" t="str">
        <f>IF(ISBLANK(AT97),data!$FR$53,_xlfn.IFS(
ISNUMBER(SEARCH( data!$FS$4, AT97 )), data!$FR$4,
ISNUMBER(SEARCH( data!$FS$5, AT97 )), data!$FR$5,
ISNUMBER(SEARCH( data!$FS$6, AT97 )), data!$FR$6,
ISNUMBER(SEARCH( data!$FS$7, AT97 )), data!$FR$7,
ISNUMBER(SEARCH( data!$FS$8, AT97 )), data!$FR$8,
ISNUMBER(SEARCH( data!$FS$9, AT97 )), data!$FR$9,
ISNUMBER(SEARCH( data!$FS$10, AT97 )), data!$FR$10,
ISNUMBER(SEARCH( data!$FS$11, AT97 )), data!$FR$11,
ISNUMBER(SEARCH( data!$FS$12, AT97 )), data!$FR$12,
ISNUMBER(SEARCH( data!$FS$13, AT97 )), data!$FR$13,
ISNUMBER(SEARCH( data!$FS$14, AT97 )), data!$FR$14,
ISNUMBER(SEARCH( data!$FS$15, AT97 )), data!$FR$15,
ISNUMBER(SEARCH( data!$FS$16, AT97 )), data!$FR$16,
ISNUMBER(SEARCH( data!$FS$17, AT97 )), data!$FR$17,
ISNUMBER(SEARCH( data!$FS$18, AT97 )), data!$FR$18,
ISNUMBER(SEARCH( data!$FS$19, AT97 )), data!$FR$19,
ISNUMBER(SEARCH( data!$FS$20, AT97 )), data!$FR$20,
ISNUMBER(SEARCH( data!$FS$21, AT97 )), data!$FR$21,
ISNUMBER(SEARCH( data!$FS$22, AT97 )), data!$FR$22,
ISNUMBER(SEARCH( data!$FS$23, AT97 )), data!$FR$23,
ISNUMBER(SEARCH( data!$FS$24, AT97 )), data!$FR$24,
ISNUMBER(SEARCH( data!$FS$25, AT97 )), data!$FR$25,
ISNUMBER(SEARCH( data!$FS$26, AT97 )), data!$FR$26,
ISNUMBER(SEARCH( data!$FS$27, AT97 )), data!$FR$27,
ISNUMBER(SEARCH( data!$FS$28, AT97 )), data!$FR$28,
ISNUMBER(SEARCH( data!$FS$29, AT97 )), data!$FR$29,
ISNUMBER(SEARCH( data!$FS$30, AT97 )), data!$FR$30,
ISNUMBER(SEARCH( data!$FS$31, AT97 )), data!$FR$31,
ISNUMBER(SEARCH( data!$FS$32, AT97 )), data!$FR$32,
ISNUMBER(SEARCH( data!$FS$33, AT97 )), data!$FR$33,
ISNUMBER(SEARCH( data!$FS$34, AT97 )), data!$FR$34,
ISNUMBER(SEARCH( data!$FS$35, AT97 )), data!$FR$35,
ISNUMBER(SEARCH( data!$FS$36, AT97 )), data!$FR$36,
ISNUMBER(SEARCH( data!$FS$37, AT97 )), data!$FR$37,
ISNUMBER(SEARCH( data!$FS$38, AT97 )), data!$FR$38,
ISNUMBER(SEARCH( data!$FS$39, AT97 )), data!$FR$39,
ISNUMBER(SEARCH( data!$FS$40, AT97 )), data!$FR$40,
ISNUMBER(SEARCH( data!$FS$41, AT97 )), data!$FR$41,
ISNUMBER(SEARCH( data!$FS$42, AT97 )), data!$FR$42,
ISNUMBER(SEARCH( data!$FS$43, AT97 )), data!$FR$43,
ISNUMBER(SEARCH( data!$FS$44, AT97 )), data!$FR$44,
ISNUMBER(SEARCH( data!$FS$45, AT97 )), data!$FR$45,
ISNUMBER(SEARCH( data!$FS$46, AT97 )), data!$FR$46,
ISNUMBER(SEARCH( data!$FS$47, AT97 )), data!$FR$47,
ISNUMBER(SEARCH( data!$FS$48, AT97 )), data!$FR$48,
ISNUMBER(SEARCH( data!$FS$49, AT97 )), data!$FR$49,
ISNUMBER(SEARCH( data!$FS$50, AT97 )), data!$FR$50,
ISNUMBER(SEARCH( data!$FS$51, AT97 )), data!$FR$51,
ISNUMBER(SEARCH( data!$FS$52, AT97 )), data!$FR$52,
ISNUMBER(SEARCH( data!$FU$4, AT97 )), data!$FT$4,
ISNUMBER(SEARCH( data!$FU$5, AT97 )), data!$FT$5,
ISNUMBER(SEARCH( data!$FU$6, AT97 )), data!$FT$6,
ISNUMBER(SEARCH( data!$FU$7, AT97 )), data!$FT$7,
ISNUMBER(SEARCH( data!$FU$8, AT97 )), data!$FT$8,
ISNUMBER(SEARCH( data!$FU$9, AT97 )), data!$FT$9,
ISNUMBER(SEARCH( data!$FU$10, AT97 )), data!$FT$10,
ISNUMBER(SEARCH( data!$FU$11, AT97 )), data!$FT$11,
ISNUMBER(SEARCH( data!$FU$12, AT97 )), data!$FT$12,
ISNUMBER(SEARCH( data!$FU$13, AT97 )), data!$FT$13,
ISNUMBER(SEARCH( data!$FU$14, AT97 )), data!$FT$14,
ISNUMBER(SEARCH( data!$FU$15, AT97 )), data!$FT$15,
ISNUMBER(SEARCH( data!$FU$16, AT97 )), data!$FT$16,
ISNUMBER(SEARCH( data!$FU$17, AT97 )), data!$FT$17,
ISNUMBER(SEARCH( data!$FU$18, AT97 )), data!$FT$18,
ISNUMBER(SEARCH( data!$FU$19, AT97 )), data!$FT$19,
ISNUMBER(SEARCH( data!$FU$20, AT97 )), data!$FT$20,
ISNUMBER(SEARCH( data!$FU$21, AT97 )), data!$FT$21,
ISNUMBER(SEARCH( data!$FU$22, AT97 )), data!$FT$22,
ISNUMBER(SEARCH( data!$FU$23, AT97 )), data!$FT$23,
ISNUMBER(SEARCH( data!$FU$24, AT97 )), data!$FT$24,
ISNUMBER(SEARCH( data!$FU$25, AT97 )), data!$FT$25,
ISNUMBER(SEARCH( data!$FU$26, AT97 )), data!$FT$26,
ISNUMBER(SEARCH( data!$FU$27, AT97 )), data!$FT$27,
ISNUMBER(SEARCH( data!$FU$28, AT97 )), data!$FT$28,
ISNUMBER(SEARCH( data!$FU$29, AT97 )), data!$FT$29,
ISNUMBER(SEARCH( data!$FU$30, AT97 )), data!$FT$30,
ISNUMBER(SEARCH( data!$FU$31, AT97 )), data!$FT$31,
ISNUMBER(SEARCH( data!$FU$32, AT97 )), data!$FT$32,
ISNUMBER(SEARCH( data!$FU$33, AT97 )), data!$FT$33,
ISNUMBER(SEARCH( data!$FU$34, AT97 )), data!$FT$34,
ISNUMBER(SEARCH( data!$FU$35, AT97 )), data!$FT$35,
ISNUMBER(SEARCH( data!$FU$36, AT97 )), data!$FT$36,
ISNUMBER(SEARCH( data!$FU$37, AT97 )), data!$FT$37,
ISNUMBER(SEARCH( data!$FU$38, AT97 )), data!$FT$38,
ISNUMBER(SEARCH( data!$FU$39, AT97 )), data!$FT$39,
ISNUMBER(SEARCH( data!$FU$40, AT97 )), data!$FT$40,
ISNUMBER(SEARCH( data!$FU$41, AT97 )), data!$FT$41,
ISNUMBER(SEARCH( data!$FU$42, AT97 )), data!$FT$42,
ISNUMBER(SEARCH( data!$FU$43, AT97 )), data!$FT$43,
ISNUMBER(SEARCH( data!$FU$44, AT97 )), data!$FT$44,
ISNUMBER(SEARCH( data!$FU$45, AT97 )), data!$FT$45,
ISNUMBER(SEARCH( data!$FU$46, AT97 )), data!$FT$46,
ISNUMBER(SEARCH( data!$FU$47, AT97 )), data!$FT$47,
ISNUMBER(SEARCH( data!$FU$48, AT97 )), data!$FT$48,
ISNUMBER(SEARCH( data!$FU$49, AT97 )), data!$FT$49,
ISNUMBER(SEARCH( data!$FU$50, AT97 )), data!$FT$50,
ISNUMBER(SEARCH( data!$FU$51, AT97 )), data!$FT$51,
ISNUMBER(SEARCH( data!$FU$52, AT97 )), data!$FT$52,
TRUE,data!$FT$53))</f>
        <v xml:space="preserve"> </v>
      </c>
      <c r="AW95" s="2920"/>
      <c r="AX95" s="2920"/>
      <c r="AY95" s="2917" t="s">
        <v>147</v>
      </c>
      <c r="AZ95" s="2922"/>
      <c r="BA95" s="1658"/>
      <c r="BB95" s="1658"/>
      <c r="BC95" s="2916" t="s">
        <v>147</v>
      </c>
      <c r="BD95" s="2917"/>
      <c r="BE95" s="2920" t="str">
        <f>IF(ISBLANK(BC97),data!$FR$53,_xlfn.IFS(
ISNUMBER(SEARCH( data!$FS$4, BC97 )), data!$FR$4,
ISNUMBER(SEARCH( data!$FS$5, BC97 )), data!$FR$5,
ISNUMBER(SEARCH( data!$FS$6, BC97 )), data!$FR$6,
ISNUMBER(SEARCH( data!$FS$7, BC97 )), data!$FR$7,
ISNUMBER(SEARCH( data!$FS$8, BC97 )), data!$FR$8,
ISNUMBER(SEARCH( data!$FS$9, BC97 )), data!$FR$9,
ISNUMBER(SEARCH( data!$FS$10, BC97 )), data!$FR$10,
ISNUMBER(SEARCH( data!$FS$11, BC97 )), data!$FR$11,
ISNUMBER(SEARCH( data!$FS$12, BC97 )), data!$FR$12,
ISNUMBER(SEARCH( data!$FS$13, BC97 )), data!$FR$13,
ISNUMBER(SEARCH( data!$FS$14, BC97 )), data!$FR$14,
ISNUMBER(SEARCH( data!$FS$15, BC97 )), data!$FR$15,
ISNUMBER(SEARCH( data!$FS$16, BC97 )), data!$FR$16,
ISNUMBER(SEARCH( data!$FS$17, BC97 )), data!$FR$17,
ISNUMBER(SEARCH( data!$FS$18, BC97 )), data!$FR$18,
ISNUMBER(SEARCH( data!$FS$19, BC97 )), data!$FR$19,
ISNUMBER(SEARCH( data!$FS$20, BC97 )), data!$FR$20,
ISNUMBER(SEARCH( data!$FS$21, BC97 )), data!$FR$21,
ISNUMBER(SEARCH( data!$FS$22, BC97 )), data!$FR$22,
ISNUMBER(SEARCH( data!$FS$23, BC97 )), data!$FR$23,
ISNUMBER(SEARCH( data!$FS$24, BC97 )), data!$FR$24,
ISNUMBER(SEARCH( data!$FS$25, BC97 )), data!$FR$25,
ISNUMBER(SEARCH( data!$FS$26, BC97 )), data!$FR$26,
ISNUMBER(SEARCH( data!$FS$27, BC97 )), data!$FR$27,
ISNUMBER(SEARCH( data!$FS$28, BC97 )), data!$FR$28,
ISNUMBER(SEARCH( data!$FS$29, BC97 )), data!$FR$29,
ISNUMBER(SEARCH( data!$FS$30, BC97 )), data!$FR$30,
ISNUMBER(SEARCH( data!$FS$31, BC97 )), data!$FR$31,
ISNUMBER(SEARCH( data!$FS$32, BC97 )), data!$FR$32,
ISNUMBER(SEARCH( data!$FS$33, BC97 )), data!$FR$33,
ISNUMBER(SEARCH( data!$FS$34, BC97 )), data!$FR$34,
ISNUMBER(SEARCH( data!$FS$35, BC97 )), data!$FR$35,
ISNUMBER(SEARCH( data!$FS$36, BC97 )), data!$FR$36,
ISNUMBER(SEARCH( data!$FS$37, BC97 )), data!$FR$37,
ISNUMBER(SEARCH( data!$FS$38, BC97 )), data!$FR$38,
ISNUMBER(SEARCH( data!$FS$39, BC97 )), data!$FR$39,
ISNUMBER(SEARCH( data!$FS$40, BC97 )), data!$FR$40,
ISNUMBER(SEARCH( data!$FS$41, BC97 )), data!$FR$41,
ISNUMBER(SEARCH( data!$FS$42, BC97 )), data!$FR$42,
ISNUMBER(SEARCH( data!$FS$43, BC97 )), data!$FR$43,
ISNUMBER(SEARCH( data!$FS$44, BC97 )), data!$FR$44,
ISNUMBER(SEARCH( data!$FS$45, BC97 )), data!$FR$45,
ISNUMBER(SEARCH( data!$FS$46, BC97 )), data!$FR$46,
ISNUMBER(SEARCH( data!$FS$47, BC97 )), data!$FR$47,
ISNUMBER(SEARCH( data!$FS$48, BC97 )), data!$FR$48,
ISNUMBER(SEARCH( data!$FS$49, BC97 )), data!$FR$49,
ISNUMBER(SEARCH( data!$FS$50, BC97 )), data!$FR$50,
ISNUMBER(SEARCH( data!$FS$51, BC97 )), data!$FR$51,
ISNUMBER(SEARCH( data!$FS$52, BC97 )), data!$FR$52,
ISNUMBER(SEARCH( data!$FU$4, BC97 )), data!$FT$4,
ISNUMBER(SEARCH( data!$FU$5, BC97 )), data!$FT$5,
ISNUMBER(SEARCH( data!$FU$6, BC97 )), data!$FT$6,
ISNUMBER(SEARCH( data!$FU$7, BC97 )), data!$FT$7,
ISNUMBER(SEARCH( data!$FU$8, BC97 )), data!$FT$8,
ISNUMBER(SEARCH( data!$FU$9, BC97 )), data!$FT$9,
ISNUMBER(SEARCH( data!$FU$10, BC97 )), data!$FT$10,
ISNUMBER(SEARCH( data!$FU$11, BC97 )), data!$FT$11,
ISNUMBER(SEARCH( data!$FU$12, BC97 )), data!$FT$12,
ISNUMBER(SEARCH( data!$FU$13, BC97 )), data!$FT$13,
ISNUMBER(SEARCH( data!$FU$14, BC97 )), data!$FT$14,
ISNUMBER(SEARCH( data!$FU$15, BC97 )), data!$FT$15,
ISNUMBER(SEARCH( data!$FU$16, BC97 )), data!$FT$16,
ISNUMBER(SEARCH( data!$FU$17, BC97 )), data!$FT$17,
ISNUMBER(SEARCH( data!$FU$18, BC97 )), data!$FT$18,
ISNUMBER(SEARCH( data!$FU$19, BC97 )), data!$FT$19,
ISNUMBER(SEARCH( data!$FU$20, BC97 )), data!$FT$20,
ISNUMBER(SEARCH( data!$FU$21, BC97 )), data!$FT$21,
ISNUMBER(SEARCH( data!$FU$22, BC97 )), data!$FT$22,
ISNUMBER(SEARCH( data!$FU$23, BC97 )), data!$FT$23,
ISNUMBER(SEARCH( data!$FU$24, BC97 )), data!$FT$24,
ISNUMBER(SEARCH( data!$FU$25, BC97 )), data!$FT$25,
ISNUMBER(SEARCH( data!$FU$26, BC97 )), data!$FT$26,
ISNUMBER(SEARCH( data!$FU$27, BC97 )), data!$FT$27,
ISNUMBER(SEARCH( data!$FU$28, BC97 )), data!$FT$28,
ISNUMBER(SEARCH( data!$FU$29, BC97 )), data!$FT$29,
ISNUMBER(SEARCH( data!$FU$30, BC97 )), data!$FT$30,
ISNUMBER(SEARCH( data!$FU$31, BC97 )), data!$FT$31,
ISNUMBER(SEARCH( data!$FU$32, BC97 )), data!$FT$32,
ISNUMBER(SEARCH( data!$FU$33, BC97 )), data!$FT$33,
ISNUMBER(SEARCH( data!$FU$34, BC97 )), data!$FT$34,
ISNUMBER(SEARCH( data!$FU$35, BC97 )), data!$FT$35,
ISNUMBER(SEARCH( data!$FU$36, BC97 )), data!$FT$36,
ISNUMBER(SEARCH( data!$FU$37, BC97 )), data!$FT$37,
ISNUMBER(SEARCH( data!$FU$38, BC97 )), data!$FT$38,
ISNUMBER(SEARCH( data!$FU$39, BC97 )), data!$FT$39,
ISNUMBER(SEARCH( data!$FU$40, BC97 )), data!$FT$40,
ISNUMBER(SEARCH( data!$FU$41, BC97 )), data!$FT$41,
ISNUMBER(SEARCH( data!$FU$42, BC97 )), data!$FT$42,
ISNUMBER(SEARCH( data!$FU$43, BC97 )), data!$FT$43,
ISNUMBER(SEARCH( data!$FU$44, BC97 )), data!$FT$44,
ISNUMBER(SEARCH( data!$FU$45, BC97 )), data!$FT$45,
ISNUMBER(SEARCH( data!$FU$46, BC97 )), data!$FT$46,
ISNUMBER(SEARCH( data!$FU$47, BC97 )), data!$FT$47,
ISNUMBER(SEARCH( data!$FU$48, BC97 )), data!$FT$48,
ISNUMBER(SEARCH( data!$FU$49, BC97 )), data!$FT$49,
ISNUMBER(SEARCH( data!$FU$50, BC97 )), data!$FT$50,
ISNUMBER(SEARCH( data!$FU$51, BC97 )), data!$FT$51,
ISNUMBER(SEARCH( data!$FU$52, BC97 )), data!$FT$52,
TRUE,data!$FT$53))</f>
        <v xml:space="preserve"> </v>
      </c>
      <c r="BF95" s="2920"/>
      <c r="BG95" s="2920"/>
      <c r="BH95" s="2917" t="s">
        <v>147</v>
      </c>
      <c r="BI95" s="2922"/>
      <c r="BJ95" s="1658"/>
      <c r="BK95" s="1658"/>
      <c r="BL95" s="2916" t="s">
        <v>147</v>
      </c>
      <c r="BM95" s="2917"/>
      <c r="BN95" s="2920" t="str">
        <f>IF(ISBLANK(BL97),data!$FR$53,_xlfn.IFS(
ISNUMBER(SEARCH( data!$FS$4, BL97 )), data!$FR$4,
ISNUMBER(SEARCH( data!$FS$5, BL97 )), data!$FR$5,
ISNUMBER(SEARCH( data!$FS$6, BL97 )), data!$FR$6,
ISNUMBER(SEARCH( data!$FS$7, BL97 )), data!$FR$7,
ISNUMBER(SEARCH( data!$FS$8, BL97 )), data!$FR$8,
ISNUMBER(SEARCH( data!$FS$9, BL97 )), data!$FR$9,
ISNUMBER(SEARCH( data!$FS$10, BL97 )), data!$FR$10,
ISNUMBER(SEARCH( data!$FS$11, BL97 )), data!$FR$11,
ISNUMBER(SEARCH( data!$FS$12, BL97 )), data!$FR$12,
ISNUMBER(SEARCH( data!$FS$13, BL97 )), data!$FR$13,
ISNUMBER(SEARCH( data!$FS$14, BL97 )), data!$FR$14,
ISNUMBER(SEARCH( data!$FS$15, BL97 )), data!$FR$15,
ISNUMBER(SEARCH( data!$FS$16, BL97 )), data!$FR$16,
ISNUMBER(SEARCH( data!$FS$17, BL97 )), data!$FR$17,
ISNUMBER(SEARCH( data!$FS$18, BL97 )), data!$FR$18,
ISNUMBER(SEARCH( data!$FS$19, BL97 )), data!$FR$19,
ISNUMBER(SEARCH( data!$FS$20, BL97 )), data!$FR$20,
ISNUMBER(SEARCH( data!$FS$21, BL97 )), data!$FR$21,
ISNUMBER(SEARCH( data!$FS$22, BL97 )), data!$FR$22,
ISNUMBER(SEARCH( data!$FS$23, BL97 )), data!$FR$23,
ISNUMBER(SEARCH( data!$FS$24, BL97 )), data!$FR$24,
ISNUMBER(SEARCH( data!$FS$25, BL97 )), data!$FR$25,
ISNUMBER(SEARCH( data!$FS$26, BL97 )), data!$FR$26,
ISNUMBER(SEARCH( data!$FS$27, BL97 )), data!$FR$27,
ISNUMBER(SEARCH( data!$FS$28, BL97 )), data!$FR$28,
ISNUMBER(SEARCH( data!$FS$29, BL97 )), data!$FR$29,
ISNUMBER(SEARCH( data!$FS$30, BL97 )), data!$FR$30,
ISNUMBER(SEARCH( data!$FS$31, BL97 )), data!$FR$31,
ISNUMBER(SEARCH( data!$FS$32, BL97 )), data!$FR$32,
ISNUMBER(SEARCH( data!$FS$33, BL97 )), data!$FR$33,
ISNUMBER(SEARCH( data!$FS$34, BL97 )), data!$FR$34,
ISNUMBER(SEARCH( data!$FS$35, BL97 )), data!$FR$35,
ISNUMBER(SEARCH( data!$FS$36, BL97 )), data!$FR$36,
ISNUMBER(SEARCH( data!$FS$37, BL97 )), data!$FR$37,
ISNUMBER(SEARCH( data!$FS$38, BL97 )), data!$FR$38,
ISNUMBER(SEARCH( data!$FS$39, BL97 )), data!$FR$39,
ISNUMBER(SEARCH( data!$FS$40, BL97 )), data!$FR$40,
ISNUMBER(SEARCH( data!$FS$41, BL97 )), data!$FR$41,
ISNUMBER(SEARCH( data!$FS$42, BL97 )), data!$FR$42,
ISNUMBER(SEARCH( data!$FS$43, BL97 )), data!$FR$43,
ISNUMBER(SEARCH( data!$FS$44, BL97 )), data!$FR$44,
ISNUMBER(SEARCH( data!$FS$45, BL97 )), data!$FR$45,
ISNUMBER(SEARCH( data!$FS$46, BL97 )), data!$FR$46,
ISNUMBER(SEARCH( data!$FS$47, BL97 )), data!$FR$47,
ISNUMBER(SEARCH( data!$FS$48, BL97 )), data!$FR$48,
ISNUMBER(SEARCH( data!$FS$49, BL97 )), data!$FR$49,
ISNUMBER(SEARCH( data!$FS$50, BL97 )), data!$FR$50,
ISNUMBER(SEARCH( data!$FS$51, BL97 )), data!$FR$51,
ISNUMBER(SEARCH( data!$FS$52, BL97 )), data!$FR$52,
ISNUMBER(SEARCH( data!$FU$4, BL97 )), data!$FT$4,
ISNUMBER(SEARCH( data!$FU$5, BL97 )), data!$FT$5,
ISNUMBER(SEARCH( data!$FU$6, BL97 )), data!$FT$6,
ISNUMBER(SEARCH( data!$FU$7, BL97 )), data!$FT$7,
ISNUMBER(SEARCH( data!$FU$8, BL97 )), data!$FT$8,
ISNUMBER(SEARCH( data!$FU$9, BL97 )), data!$FT$9,
ISNUMBER(SEARCH( data!$FU$10, BL97 )), data!$FT$10,
ISNUMBER(SEARCH( data!$FU$11, BL97 )), data!$FT$11,
ISNUMBER(SEARCH( data!$FU$12, BL97 )), data!$FT$12,
ISNUMBER(SEARCH( data!$FU$13, BL97 )), data!$FT$13,
ISNUMBER(SEARCH( data!$FU$14, BL97 )), data!$FT$14,
ISNUMBER(SEARCH( data!$FU$15, BL97 )), data!$FT$15,
ISNUMBER(SEARCH( data!$FU$16, BL97 )), data!$FT$16,
ISNUMBER(SEARCH( data!$FU$17, BL97 )), data!$FT$17,
ISNUMBER(SEARCH( data!$FU$18, BL97 )), data!$FT$18,
ISNUMBER(SEARCH( data!$FU$19, BL97 )), data!$FT$19,
ISNUMBER(SEARCH( data!$FU$20, BL97 )), data!$FT$20,
ISNUMBER(SEARCH( data!$FU$21, BL97 )), data!$FT$21,
ISNUMBER(SEARCH( data!$FU$22, BL97 )), data!$FT$22,
ISNUMBER(SEARCH( data!$FU$23, BL97 )), data!$FT$23,
ISNUMBER(SEARCH( data!$FU$24, BL97 )), data!$FT$24,
ISNUMBER(SEARCH( data!$FU$25, BL97 )), data!$FT$25,
ISNUMBER(SEARCH( data!$FU$26, BL97 )), data!$FT$26,
ISNUMBER(SEARCH( data!$FU$27, BL97 )), data!$FT$27,
ISNUMBER(SEARCH( data!$FU$28, BL97 )), data!$FT$28,
ISNUMBER(SEARCH( data!$FU$29, BL97 )), data!$FT$29,
ISNUMBER(SEARCH( data!$FU$30, BL97 )), data!$FT$30,
ISNUMBER(SEARCH( data!$FU$31, BL97 )), data!$FT$31,
ISNUMBER(SEARCH( data!$FU$32, BL97 )), data!$FT$32,
ISNUMBER(SEARCH( data!$FU$33, BL97 )), data!$FT$33,
ISNUMBER(SEARCH( data!$FU$34, BL97 )), data!$FT$34,
ISNUMBER(SEARCH( data!$FU$35, BL97 )), data!$FT$35,
ISNUMBER(SEARCH( data!$FU$36, BL97 )), data!$FT$36,
ISNUMBER(SEARCH( data!$FU$37, BL97 )), data!$FT$37,
ISNUMBER(SEARCH( data!$FU$38, BL97 )), data!$FT$38,
ISNUMBER(SEARCH( data!$FU$39, BL97 )), data!$FT$39,
ISNUMBER(SEARCH( data!$FU$40, BL97 )), data!$FT$40,
ISNUMBER(SEARCH( data!$FU$41, BL97 )), data!$FT$41,
ISNUMBER(SEARCH( data!$FU$42, BL97 )), data!$FT$42,
ISNUMBER(SEARCH( data!$FU$43, BL97 )), data!$FT$43,
ISNUMBER(SEARCH( data!$FU$44, BL97 )), data!$FT$44,
ISNUMBER(SEARCH( data!$FU$45, BL97 )), data!$FT$45,
ISNUMBER(SEARCH( data!$FU$46, BL97 )), data!$FT$46,
ISNUMBER(SEARCH( data!$FU$47, BL97 )), data!$FT$47,
ISNUMBER(SEARCH( data!$FU$48, BL97 )), data!$FT$48,
ISNUMBER(SEARCH( data!$FU$49, BL97 )), data!$FT$49,
ISNUMBER(SEARCH( data!$FU$50, BL97 )), data!$FT$50,
ISNUMBER(SEARCH( data!$FU$51, BL97 )), data!$FT$51,
ISNUMBER(SEARCH( data!$FU$52, BL97 )), data!$FT$52,
TRUE,data!$FT$53))</f>
        <v xml:space="preserve"> </v>
      </c>
      <c r="BO95" s="2920"/>
      <c r="BP95" s="2920"/>
      <c r="BQ95" s="2917" t="s">
        <v>147</v>
      </c>
      <c r="BR95" s="2922"/>
      <c r="BS95" s="1658"/>
      <c r="BT95" s="1658"/>
      <c r="BU95" s="1658"/>
      <c r="BV95" s="1658"/>
      <c r="BW95" s="1664"/>
    </row>
    <row r="96" spans="5:85" ht="17.100000000000001" customHeight="1" x14ac:dyDescent="0.2">
      <c r="E96" s="1663"/>
      <c r="F96" s="1658"/>
      <c r="G96" s="1658"/>
      <c r="H96" s="1658"/>
      <c r="I96" s="1658"/>
      <c r="J96" s="2918"/>
      <c r="K96" s="2919"/>
      <c r="L96" s="2921"/>
      <c r="M96" s="2921"/>
      <c r="N96" s="2921"/>
      <c r="O96" s="2919"/>
      <c r="P96" s="2923"/>
      <c r="Q96" s="1658"/>
      <c r="R96" s="1658"/>
      <c r="S96" s="2918"/>
      <c r="T96" s="2919"/>
      <c r="U96" s="2921"/>
      <c r="V96" s="2921"/>
      <c r="W96" s="2921"/>
      <c r="X96" s="2919"/>
      <c r="Y96" s="2923"/>
      <c r="Z96" s="1658"/>
      <c r="AA96" s="1658"/>
      <c r="AB96" s="2918"/>
      <c r="AC96" s="2919"/>
      <c r="AD96" s="2921"/>
      <c r="AE96" s="2921"/>
      <c r="AF96" s="2921"/>
      <c r="AG96" s="2919"/>
      <c r="AH96" s="2923"/>
      <c r="AI96" s="1658"/>
      <c r="AJ96" s="1658"/>
      <c r="AK96" s="2918"/>
      <c r="AL96" s="2919"/>
      <c r="AM96" s="2921"/>
      <c r="AN96" s="2921"/>
      <c r="AO96" s="2921"/>
      <c r="AP96" s="2919"/>
      <c r="AQ96" s="2923"/>
      <c r="AR96" s="1658"/>
      <c r="AS96" s="1658"/>
      <c r="AT96" s="2918"/>
      <c r="AU96" s="2919"/>
      <c r="AV96" s="2921"/>
      <c r="AW96" s="2921"/>
      <c r="AX96" s="2921"/>
      <c r="AY96" s="2919"/>
      <c r="AZ96" s="2923"/>
      <c r="BA96" s="1658"/>
      <c r="BB96" s="1658"/>
      <c r="BC96" s="2918"/>
      <c r="BD96" s="2919"/>
      <c r="BE96" s="2921"/>
      <c r="BF96" s="2921"/>
      <c r="BG96" s="2921"/>
      <c r="BH96" s="2919"/>
      <c r="BI96" s="2923"/>
      <c r="BJ96" s="1658"/>
      <c r="BK96" s="1658"/>
      <c r="BL96" s="2918"/>
      <c r="BM96" s="2919"/>
      <c r="BN96" s="2921"/>
      <c r="BO96" s="2921"/>
      <c r="BP96" s="2921"/>
      <c r="BQ96" s="2919"/>
      <c r="BR96" s="2923"/>
      <c r="BS96" s="1658"/>
      <c r="BT96" s="1658"/>
      <c r="BU96" s="1658"/>
      <c r="BV96" s="1658"/>
      <c r="BW96" s="1664"/>
      <c r="CC96" s="1672" t="s">
        <v>1075</v>
      </c>
    </row>
    <row r="97" spans="5:98" ht="17.100000000000001" customHeight="1" x14ac:dyDescent="0.2">
      <c r="E97" s="1663"/>
      <c r="F97" s="1658"/>
      <c r="G97" s="1658"/>
      <c r="H97" s="1658"/>
      <c r="I97" s="1658"/>
      <c r="J97" s="2910"/>
      <c r="K97" s="2911"/>
      <c r="L97" s="2911"/>
      <c r="M97" s="2911"/>
      <c r="N97" s="2911"/>
      <c r="O97" s="2911"/>
      <c r="P97" s="2912"/>
      <c r="Q97" s="1682"/>
      <c r="R97" s="1658"/>
      <c r="S97" s="2910"/>
      <c r="T97" s="2911"/>
      <c r="U97" s="2911"/>
      <c r="V97" s="2911"/>
      <c r="W97" s="2911"/>
      <c r="X97" s="2911"/>
      <c r="Y97" s="2912"/>
      <c r="Z97" s="1682"/>
      <c r="AA97" s="1658"/>
      <c r="AB97" s="2910"/>
      <c r="AC97" s="2911"/>
      <c r="AD97" s="2911"/>
      <c r="AE97" s="2911"/>
      <c r="AF97" s="2911"/>
      <c r="AG97" s="2911"/>
      <c r="AH97" s="2912"/>
      <c r="AI97" s="1682"/>
      <c r="AJ97" s="1658"/>
      <c r="AK97" s="2910"/>
      <c r="AL97" s="2911"/>
      <c r="AM97" s="2911"/>
      <c r="AN97" s="2911"/>
      <c r="AO97" s="2911"/>
      <c r="AP97" s="2911"/>
      <c r="AQ97" s="2912"/>
      <c r="AR97" s="1682"/>
      <c r="AS97" s="1658"/>
      <c r="AT97" s="2910"/>
      <c r="AU97" s="2911"/>
      <c r="AV97" s="2911"/>
      <c r="AW97" s="2911"/>
      <c r="AX97" s="2911"/>
      <c r="AY97" s="2911"/>
      <c r="AZ97" s="2912"/>
      <c r="BA97" s="1682"/>
      <c r="BB97" s="1658"/>
      <c r="BC97" s="2910"/>
      <c r="BD97" s="2911"/>
      <c r="BE97" s="2911"/>
      <c r="BF97" s="2911"/>
      <c r="BG97" s="2911"/>
      <c r="BH97" s="2911"/>
      <c r="BI97" s="2912"/>
      <c r="BJ97" s="1682"/>
      <c r="BK97" s="1658"/>
      <c r="BL97" s="2910"/>
      <c r="BM97" s="2911"/>
      <c r="BN97" s="2911"/>
      <c r="BO97" s="2911"/>
      <c r="BP97" s="2911"/>
      <c r="BQ97" s="2911"/>
      <c r="BR97" s="2912"/>
      <c r="BS97" s="1682"/>
      <c r="BT97" s="1658"/>
      <c r="BU97" s="1658"/>
      <c r="BV97" s="1658"/>
      <c r="BW97" s="1664"/>
      <c r="CC97" s="1683">
        <f>COUNTA($J$94:$BR$94)</f>
        <v>0</v>
      </c>
    </row>
    <row r="98" spans="5:98" ht="17.100000000000001" customHeight="1" thickBot="1" x14ac:dyDescent="0.25">
      <c r="E98" s="1663"/>
      <c r="F98" s="1658"/>
      <c r="G98" s="1658"/>
      <c r="H98" s="1658"/>
      <c r="I98" s="1658"/>
      <c r="J98" s="2913"/>
      <c r="K98" s="2914"/>
      <c r="L98" s="2914"/>
      <c r="M98" s="2914"/>
      <c r="N98" s="2914"/>
      <c r="O98" s="2914"/>
      <c r="P98" s="2915"/>
      <c r="Q98" s="1658"/>
      <c r="R98" s="1658"/>
      <c r="S98" s="2913"/>
      <c r="T98" s="2914"/>
      <c r="U98" s="2914"/>
      <c r="V98" s="2914"/>
      <c r="W98" s="2914"/>
      <c r="X98" s="2914"/>
      <c r="Y98" s="2915"/>
      <c r="Z98" s="1658"/>
      <c r="AA98" s="1658"/>
      <c r="AB98" s="2913"/>
      <c r="AC98" s="2914"/>
      <c r="AD98" s="2914"/>
      <c r="AE98" s="2914"/>
      <c r="AF98" s="2914"/>
      <c r="AG98" s="2914"/>
      <c r="AH98" s="2915"/>
      <c r="AI98" s="1658"/>
      <c r="AJ98" s="1658"/>
      <c r="AK98" s="2913"/>
      <c r="AL98" s="2914"/>
      <c r="AM98" s="2914"/>
      <c r="AN98" s="2914"/>
      <c r="AO98" s="2914"/>
      <c r="AP98" s="2914"/>
      <c r="AQ98" s="2915"/>
      <c r="AR98" s="1658"/>
      <c r="AS98" s="1658"/>
      <c r="AT98" s="2913"/>
      <c r="AU98" s="2914"/>
      <c r="AV98" s="2914"/>
      <c r="AW98" s="2914"/>
      <c r="AX98" s="2914"/>
      <c r="AY98" s="2914"/>
      <c r="AZ98" s="2915"/>
      <c r="BA98" s="1658"/>
      <c r="BB98" s="1658"/>
      <c r="BC98" s="2913"/>
      <c r="BD98" s="2914"/>
      <c r="BE98" s="2914"/>
      <c r="BF98" s="2914"/>
      <c r="BG98" s="2914"/>
      <c r="BH98" s="2914"/>
      <c r="BI98" s="2915"/>
      <c r="BJ98" s="1658"/>
      <c r="BK98" s="1658"/>
      <c r="BL98" s="2913"/>
      <c r="BM98" s="2914"/>
      <c r="BN98" s="2914"/>
      <c r="BO98" s="2914"/>
      <c r="BP98" s="2914"/>
      <c r="BQ98" s="2914"/>
      <c r="BR98" s="2915"/>
      <c r="BS98" s="1658"/>
      <c r="BT98" s="1658"/>
      <c r="BU98" s="1658"/>
      <c r="BV98" s="1658"/>
      <c r="BW98" s="1664"/>
    </row>
    <row r="99" spans="5:98" ht="17.100000000000001" customHeight="1" thickTop="1" x14ac:dyDescent="0.2">
      <c r="E99" s="1663"/>
      <c r="F99" s="1658"/>
      <c r="G99" s="1658"/>
      <c r="H99" s="1658"/>
      <c r="I99" s="1658"/>
      <c r="J99" s="1684"/>
      <c r="K99" s="2966" t="s">
        <v>916</v>
      </c>
      <c r="L99" s="2966"/>
      <c r="M99" s="2966"/>
      <c r="N99" s="2966"/>
      <c r="O99" s="2966"/>
      <c r="P99" s="1684"/>
      <c r="Q99" s="1658"/>
      <c r="R99" s="1658"/>
      <c r="S99" s="1685"/>
      <c r="T99" s="2966" t="s">
        <v>916</v>
      </c>
      <c r="U99" s="2966"/>
      <c r="V99" s="2966"/>
      <c r="W99" s="2966"/>
      <c r="X99" s="2966"/>
      <c r="Y99" s="1685"/>
      <c r="Z99" s="1658"/>
      <c r="AA99" s="1658"/>
      <c r="AB99" s="1685"/>
      <c r="AC99" s="2966" t="s">
        <v>916</v>
      </c>
      <c r="AD99" s="2966"/>
      <c r="AE99" s="2966"/>
      <c r="AF99" s="2966"/>
      <c r="AG99" s="2966"/>
      <c r="AH99" s="1685"/>
      <c r="AI99" s="1658"/>
      <c r="AJ99" s="1658"/>
      <c r="AK99" s="1685"/>
      <c r="AL99" s="2966" t="s">
        <v>916</v>
      </c>
      <c r="AM99" s="2966"/>
      <c r="AN99" s="2966"/>
      <c r="AO99" s="2966"/>
      <c r="AP99" s="2966"/>
      <c r="AQ99" s="1685"/>
      <c r="AR99" s="1658"/>
      <c r="AS99" s="1658"/>
      <c r="AT99" s="1685"/>
      <c r="AU99" s="2966" t="s">
        <v>916</v>
      </c>
      <c r="AV99" s="2966"/>
      <c r="AW99" s="2966"/>
      <c r="AX99" s="2966"/>
      <c r="AY99" s="2966"/>
      <c r="AZ99" s="1685"/>
      <c r="BA99" s="1658"/>
      <c r="BB99" s="1658"/>
      <c r="BC99" s="1685"/>
      <c r="BD99" s="2966" t="s">
        <v>916</v>
      </c>
      <c r="BE99" s="2966"/>
      <c r="BF99" s="2966"/>
      <c r="BG99" s="2966"/>
      <c r="BH99" s="2966"/>
      <c r="BI99" s="1685"/>
      <c r="BJ99" s="1658"/>
      <c r="BK99" s="1658"/>
      <c r="BL99" s="1685"/>
      <c r="BM99" s="2966" t="s">
        <v>916</v>
      </c>
      <c r="BN99" s="2966"/>
      <c r="BO99" s="2966"/>
      <c r="BP99" s="2966"/>
      <c r="BQ99" s="2966"/>
      <c r="BR99" s="1685"/>
      <c r="BS99" s="1658"/>
      <c r="BT99" s="1658"/>
      <c r="BU99" s="1658"/>
      <c r="BV99" s="1658"/>
      <c r="BW99" s="1664"/>
      <c r="CC99" s="1672" t="s">
        <v>1076</v>
      </c>
      <c r="CK99" s="1672" t="s">
        <v>1089</v>
      </c>
    </row>
    <row r="100" spans="5:98" ht="17.100000000000001" customHeight="1" x14ac:dyDescent="0.2">
      <c r="E100" s="1663"/>
      <c r="F100" s="1658"/>
      <c r="G100" s="1658"/>
      <c r="H100" s="1658"/>
      <c r="I100" s="1658"/>
      <c r="J100" s="1686"/>
      <c r="K100" s="2967"/>
      <c r="L100" s="2967"/>
      <c r="M100" s="2967"/>
      <c r="N100" s="2967"/>
      <c r="O100" s="2967"/>
      <c r="P100" s="1686"/>
      <c r="Q100" s="1658"/>
      <c r="R100" s="1658"/>
      <c r="S100" s="1665"/>
      <c r="T100" s="2967"/>
      <c r="U100" s="2967"/>
      <c r="V100" s="2967"/>
      <c r="W100" s="2967"/>
      <c r="X100" s="2967"/>
      <c r="Y100" s="1665"/>
      <c r="Z100" s="1658"/>
      <c r="AA100" s="1658"/>
      <c r="AB100" s="1665"/>
      <c r="AC100" s="2967"/>
      <c r="AD100" s="2967"/>
      <c r="AE100" s="2967"/>
      <c r="AF100" s="2967"/>
      <c r="AG100" s="2967"/>
      <c r="AH100" s="1665"/>
      <c r="AI100" s="1658"/>
      <c r="AJ100" s="1658"/>
      <c r="AK100" s="1665"/>
      <c r="AL100" s="2967"/>
      <c r="AM100" s="2967"/>
      <c r="AN100" s="2967"/>
      <c r="AO100" s="2967"/>
      <c r="AP100" s="2967"/>
      <c r="AQ100" s="1665"/>
      <c r="AR100" s="1658"/>
      <c r="AS100" s="1658"/>
      <c r="AT100" s="1665"/>
      <c r="AU100" s="2967"/>
      <c r="AV100" s="2967"/>
      <c r="AW100" s="2967"/>
      <c r="AX100" s="2967"/>
      <c r="AY100" s="2967"/>
      <c r="AZ100" s="1665"/>
      <c r="BA100" s="1658"/>
      <c r="BB100" s="1658"/>
      <c r="BC100" s="1665"/>
      <c r="BD100" s="2967"/>
      <c r="BE100" s="2967"/>
      <c r="BF100" s="2967"/>
      <c r="BG100" s="2967"/>
      <c r="BH100" s="2967"/>
      <c r="BI100" s="1665"/>
      <c r="BJ100" s="1658"/>
      <c r="BK100" s="1658"/>
      <c r="BL100" s="1665"/>
      <c r="BM100" s="2967"/>
      <c r="BN100" s="2967"/>
      <c r="BO100" s="2967"/>
      <c r="BP100" s="2967"/>
      <c r="BQ100" s="2967"/>
      <c r="BR100" s="1665"/>
      <c r="BS100" s="1658"/>
      <c r="BT100" s="1658"/>
      <c r="BU100" s="1658"/>
      <c r="BV100" s="1658"/>
      <c r="BW100" s="1664"/>
      <c r="CC100" s="1687">
        <f>COUNTA($J$97:$BR$98)-CK100</f>
        <v>0</v>
      </c>
      <c r="CK100" s="1688">
        <f>SUM($M$120,$V$120,$AE$120,$AN$120,$AW$120,$BF$120,$BO$120)</f>
        <v>0</v>
      </c>
    </row>
    <row r="101" spans="5:98" ht="17.100000000000001" customHeight="1" x14ac:dyDescent="0.2">
      <c r="E101" s="1663"/>
      <c r="F101" s="1658"/>
      <c r="G101" s="1658"/>
      <c r="H101" s="1658"/>
      <c r="I101" s="1658"/>
      <c r="J101" s="1689"/>
      <c r="K101" s="2968" t="s">
        <v>915</v>
      </c>
      <c r="L101" s="2968"/>
      <c r="M101" s="1690"/>
      <c r="N101" s="2965" t="s">
        <v>917</v>
      </c>
      <c r="O101" s="2965"/>
      <c r="P101" s="1691"/>
      <c r="Q101" s="1658"/>
      <c r="R101" s="1658"/>
      <c r="S101" s="1665"/>
      <c r="T101" s="2968" t="s">
        <v>915</v>
      </c>
      <c r="U101" s="2968"/>
      <c r="V101" s="1690"/>
      <c r="W101" s="2965" t="s">
        <v>917</v>
      </c>
      <c r="X101" s="2965"/>
      <c r="Y101" s="1665"/>
      <c r="Z101" s="1658"/>
      <c r="AA101" s="1658"/>
      <c r="AB101" s="1665"/>
      <c r="AC101" s="2968" t="s">
        <v>915</v>
      </c>
      <c r="AD101" s="2968"/>
      <c r="AE101" s="1690"/>
      <c r="AF101" s="2965" t="s">
        <v>917</v>
      </c>
      <c r="AG101" s="2965"/>
      <c r="AH101" s="1665"/>
      <c r="AI101" s="1658"/>
      <c r="AJ101" s="1658"/>
      <c r="AK101" s="1665"/>
      <c r="AL101" s="2968" t="s">
        <v>915</v>
      </c>
      <c r="AM101" s="2968"/>
      <c r="AN101" s="1690"/>
      <c r="AO101" s="2965" t="s">
        <v>917</v>
      </c>
      <c r="AP101" s="2965"/>
      <c r="AQ101" s="1665"/>
      <c r="AR101" s="1658"/>
      <c r="AS101" s="1658"/>
      <c r="AT101" s="1665"/>
      <c r="AU101" s="2968" t="s">
        <v>915</v>
      </c>
      <c r="AV101" s="2968"/>
      <c r="AW101" s="1690"/>
      <c r="AX101" s="2965" t="s">
        <v>917</v>
      </c>
      <c r="AY101" s="2965"/>
      <c r="AZ101" s="1665"/>
      <c r="BA101" s="1658"/>
      <c r="BB101" s="1658"/>
      <c r="BC101" s="1665"/>
      <c r="BD101" s="2968" t="s">
        <v>915</v>
      </c>
      <c r="BE101" s="2968"/>
      <c r="BF101" s="1690"/>
      <c r="BG101" s="2965" t="s">
        <v>917</v>
      </c>
      <c r="BH101" s="2965"/>
      <c r="BI101" s="1665"/>
      <c r="BJ101" s="1658"/>
      <c r="BK101" s="1658"/>
      <c r="BL101" s="1665"/>
      <c r="BM101" s="2968" t="s">
        <v>915</v>
      </c>
      <c r="BN101" s="2968"/>
      <c r="BO101" s="1690"/>
      <c r="BP101" s="2965" t="s">
        <v>917</v>
      </c>
      <c r="BQ101" s="2965"/>
      <c r="BR101" s="1665"/>
      <c r="BS101" s="1658"/>
      <c r="BT101" s="1658"/>
      <c r="BU101" s="1658"/>
      <c r="BV101" s="1658"/>
      <c r="BW101" s="1664"/>
    </row>
    <row r="102" spans="5:98" ht="17.100000000000001" customHeight="1" x14ac:dyDescent="0.2">
      <c r="E102" s="1663"/>
      <c r="F102" s="1658"/>
      <c r="G102" s="1658"/>
      <c r="H102" s="1692"/>
      <c r="I102" s="1658"/>
      <c r="J102" s="1689"/>
      <c r="K102" s="2947" t="str">
        <f>ACTIVITIES!$C$44</f>
        <v>SKLL</v>
      </c>
      <c r="L102" s="2947"/>
      <c r="M102" s="1693"/>
      <c r="N102" s="2948"/>
      <c r="O102" s="2948"/>
      <c r="P102" s="1691"/>
      <c r="Q102" s="1658"/>
      <c r="R102" s="1658"/>
      <c r="S102" s="1665"/>
      <c r="T102" s="2947" t="str">
        <f>ACTIVITIES!$C$44</f>
        <v>SKLL</v>
      </c>
      <c r="U102" s="2947"/>
      <c r="V102" s="1693"/>
      <c r="W102" s="2948"/>
      <c r="X102" s="2948"/>
      <c r="Y102" s="1665"/>
      <c r="Z102" s="1658"/>
      <c r="AA102" s="1658"/>
      <c r="AB102" s="1665"/>
      <c r="AC102" s="2947" t="str">
        <f>ACTIVITIES!$C$44</f>
        <v>SKLL</v>
      </c>
      <c r="AD102" s="2947"/>
      <c r="AE102" s="1693"/>
      <c r="AF102" s="2948"/>
      <c r="AG102" s="2948"/>
      <c r="AH102" s="1665"/>
      <c r="AI102" s="1658"/>
      <c r="AJ102" s="1658"/>
      <c r="AK102" s="1665"/>
      <c r="AL102" s="2947" t="str">
        <f>ACTIVITIES!$C$44</f>
        <v>SKLL</v>
      </c>
      <c r="AM102" s="2947"/>
      <c r="AN102" s="1693"/>
      <c r="AO102" s="2948"/>
      <c r="AP102" s="2948"/>
      <c r="AQ102" s="1665"/>
      <c r="AR102" s="1658"/>
      <c r="AS102" s="1658"/>
      <c r="AT102" s="1665"/>
      <c r="AU102" s="2947" t="str">
        <f>ACTIVITIES!$C$44</f>
        <v>SKLL</v>
      </c>
      <c r="AV102" s="2947"/>
      <c r="AW102" s="1693"/>
      <c r="AX102" s="2948"/>
      <c r="AY102" s="2948"/>
      <c r="AZ102" s="1665"/>
      <c r="BA102" s="1658"/>
      <c r="BB102" s="1658"/>
      <c r="BC102" s="1665"/>
      <c r="BD102" s="2947" t="str">
        <f>ACTIVITIES!$C$44</f>
        <v>SKLL</v>
      </c>
      <c r="BE102" s="2947"/>
      <c r="BF102" s="1693"/>
      <c r="BG102" s="2948"/>
      <c r="BH102" s="2948"/>
      <c r="BI102" s="1665"/>
      <c r="BJ102" s="1658"/>
      <c r="BK102" s="1658"/>
      <c r="BL102" s="1665"/>
      <c r="BM102" s="2947" t="str">
        <f>ACTIVITIES!$C$44</f>
        <v>SKLL</v>
      </c>
      <c r="BN102" s="2947"/>
      <c r="BO102" s="1693"/>
      <c r="BP102" s="2948"/>
      <c r="BQ102" s="2948"/>
      <c r="BR102" s="1665"/>
      <c r="BS102" s="1658"/>
      <c r="BT102" s="1658"/>
      <c r="BU102" s="1658"/>
      <c r="BV102" s="1658"/>
      <c r="BW102" s="1664"/>
      <c r="CC102" s="1694"/>
      <c r="CD102" s="1694"/>
      <c r="CI102" s="3002" t="s">
        <v>1077</v>
      </c>
      <c r="CJ102" s="3002"/>
      <c r="CK102" s="3002"/>
      <c r="CL102" s="3002"/>
      <c r="CM102" s="3002"/>
      <c r="CN102" s="3002"/>
    </row>
    <row r="103" spans="5:98" ht="17.100000000000001" customHeight="1" x14ac:dyDescent="0.2">
      <c r="E103" s="1663"/>
      <c r="F103" s="1658"/>
      <c r="G103" s="1658"/>
      <c r="H103" s="1692"/>
      <c r="I103" s="1658"/>
      <c r="J103" s="1689"/>
      <c r="K103" s="2957" t="str">
        <f>ACTIVITIES!$C$45</f>
        <v>SKLL</v>
      </c>
      <c r="L103" s="2957"/>
      <c r="M103" s="1693"/>
      <c r="N103" s="2958"/>
      <c r="O103" s="2958"/>
      <c r="P103" s="1691"/>
      <c r="Q103" s="1658"/>
      <c r="R103" s="1658"/>
      <c r="S103" s="1665"/>
      <c r="T103" s="2957" t="str">
        <f>ACTIVITIES!$C$45</f>
        <v>SKLL</v>
      </c>
      <c r="U103" s="2957"/>
      <c r="V103" s="1693"/>
      <c r="W103" s="2958"/>
      <c r="X103" s="2958"/>
      <c r="Y103" s="1665"/>
      <c r="Z103" s="1658"/>
      <c r="AA103" s="1658"/>
      <c r="AB103" s="1665"/>
      <c r="AC103" s="2957" t="str">
        <f>ACTIVITIES!$C$45</f>
        <v>SKLL</v>
      </c>
      <c r="AD103" s="2957"/>
      <c r="AE103" s="1693"/>
      <c r="AF103" s="2958"/>
      <c r="AG103" s="2958"/>
      <c r="AH103" s="1665"/>
      <c r="AI103" s="1658"/>
      <c r="AJ103" s="1658"/>
      <c r="AK103" s="1665"/>
      <c r="AL103" s="2957" t="str">
        <f>ACTIVITIES!$C$45</f>
        <v>SKLL</v>
      </c>
      <c r="AM103" s="2957"/>
      <c r="AN103" s="1693"/>
      <c r="AO103" s="2958"/>
      <c r="AP103" s="2958"/>
      <c r="AQ103" s="1665"/>
      <c r="AR103" s="1658"/>
      <c r="AS103" s="1658"/>
      <c r="AT103" s="1665"/>
      <c r="AU103" s="2957" t="str">
        <f>ACTIVITIES!$C$45</f>
        <v>SKLL</v>
      </c>
      <c r="AV103" s="2957"/>
      <c r="AW103" s="1693"/>
      <c r="AX103" s="2958"/>
      <c r="AY103" s="2958"/>
      <c r="AZ103" s="1665"/>
      <c r="BA103" s="1658"/>
      <c r="BB103" s="1658"/>
      <c r="BC103" s="1665"/>
      <c r="BD103" s="2957" t="str">
        <f>ACTIVITIES!$C$45</f>
        <v>SKLL</v>
      </c>
      <c r="BE103" s="2957"/>
      <c r="BF103" s="1693"/>
      <c r="BG103" s="2958"/>
      <c r="BH103" s="2958"/>
      <c r="BI103" s="1665"/>
      <c r="BJ103" s="1658"/>
      <c r="BK103" s="1658"/>
      <c r="BL103" s="1665"/>
      <c r="BM103" s="2957" t="str">
        <f>ACTIVITIES!$C$45</f>
        <v>SKLL</v>
      </c>
      <c r="BN103" s="2957"/>
      <c r="BO103" s="1693"/>
      <c r="BP103" s="2958"/>
      <c r="BQ103" s="2958"/>
      <c r="BR103" s="1665"/>
      <c r="BS103" s="1658"/>
      <c r="BT103" s="1658"/>
      <c r="BU103" s="1658"/>
      <c r="BV103" s="1658"/>
      <c r="BW103" s="1664"/>
    </row>
    <row r="104" spans="5:98" ht="17.100000000000001" customHeight="1" x14ac:dyDescent="0.2">
      <c r="E104" s="1663"/>
      <c r="F104" s="1658"/>
      <c r="G104" s="1658"/>
      <c r="H104" s="1692"/>
      <c r="I104" s="1658"/>
      <c r="J104" s="1689"/>
      <c r="K104" s="2949" t="str">
        <f>ACTIVITIES!$C$46</f>
        <v>SKLL</v>
      </c>
      <c r="L104" s="2949"/>
      <c r="M104" s="1693"/>
      <c r="N104" s="2953"/>
      <c r="O104" s="2953"/>
      <c r="P104" s="1691"/>
      <c r="Q104" s="1658"/>
      <c r="R104" s="1658"/>
      <c r="S104" s="1665"/>
      <c r="T104" s="2949" t="str">
        <f>ACTIVITIES!$C$46</f>
        <v>SKLL</v>
      </c>
      <c r="U104" s="2949"/>
      <c r="V104" s="1693"/>
      <c r="W104" s="2953"/>
      <c r="X104" s="2953"/>
      <c r="Y104" s="1665"/>
      <c r="Z104" s="1658"/>
      <c r="AA104" s="1658"/>
      <c r="AB104" s="1665"/>
      <c r="AC104" s="2949" t="str">
        <f>ACTIVITIES!$C$46</f>
        <v>SKLL</v>
      </c>
      <c r="AD104" s="2949"/>
      <c r="AE104" s="1693"/>
      <c r="AF104" s="2953"/>
      <c r="AG104" s="2953"/>
      <c r="AH104" s="1665"/>
      <c r="AI104" s="1658"/>
      <c r="AJ104" s="1658"/>
      <c r="AK104" s="1665"/>
      <c r="AL104" s="2949" t="str">
        <f>ACTIVITIES!$C$46</f>
        <v>SKLL</v>
      </c>
      <c r="AM104" s="2949"/>
      <c r="AN104" s="1693"/>
      <c r="AO104" s="2953"/>
      <c r="AP104" s="2953"/>
      <c r="AQ104" s="1665"/>
      <c r="AR104" s="1658"/>
      <c r="AS104" s="1658"/>
      <c r="AT104" s="1665"/>
      <c r="AU104" s="2949" t="str">
        <f>ACTIVITIES!$C$46</f>
        <v>SKLL</v>
      </c>
      <c r="AV104" s="2949"/>
      <c r="AW104" s="1693"/>
      <c r="AX104" s="2953"/>
      <c r="AY104" s="2953"/>
      <c r="AZ104" s="1665"/>
      <c r="BA104" s="1658"/>
      <c r="BB104" s="1658"/>
      <c r="BC104" s="1665"/>
      <c r="BD104" s="2949" t="str">
        <f>ACTIVITIES!$C$46</f>
        <v>SKLL</v>
      </c>
      <c r="BE104" s="2949"/>
      <c r="BF104" s="1693"/>
      <c r="BG104" s="2953"/>
      <c r="BH104" s="2953"/>
      <c r="BI104" s="1665"/>
      <c r="BJ104" s="1658"/>
      <c r="BK104" s="1658"/>
      <c r="BL104" s="1665"/>
      <c r="BM104" s="2949" t="str">
        <f>ACTIVITIES!$C$46</f>
        <v>SKLL</v>
      </c>
      <c r="BN104" s="2949"/>
      <c r="BO104" s="1693"/>
      <c r="BP104" s="2953"/>
      <c r="BQ104" s="2953"/>
      <c r="BR104" s="1665"/>
      <c r="BS104" s="1658"/>
      <c r="BT104" s="1658"/>
      <c r="BU104" s="1658"/>
      <c r="BV104" s="1658"/>
      <c r="BW104" s="1664"/>
      <c r="CC104" s="2946" t="str">
        <f>ACTIVITIES!$C$44</f>
        <v>SKLL</v>
      </c>
      <c r="CD104" s="2946"/>
      <c r="CE104" s="2946" t="str">
        <f>ACTIVITIES!$C$45</f>
        <v>SKLL</v>
      </c>
      <c r="CF104" s="2946"/>
      <c r="CG104" s="2946" t="str">
        <f>ACTIVITIES!$C$46</f>
        <v>SKLL</v>
      </c>
      <c r="CH104" s="2946"/>
      <c r="CI104" s="2946" t="str">
        <f>ACTIVITIES!$C$47</f>
        <v>SKLL</v>
      </c>
      <c r="CJ104" s="2946"/>
      <c r="CK104" s="2946" t="str">
        <f>ACTIVITIES!$C$48</f>
        <v>SKLL</v>
      </c>
      <c r="CL104" s="2946"/>
      <c r="CM104" s="2946" t="str">
        <f>ACTIVITIES!$C$49</f>
        <v>SKLL</v>
      </c>
      <c r="CN104" s="2946"/>
      <c r="CO104" s="2946" t="str">
        <f>ACTIVITIES!$C$50</f>
        <v>SKLL</v>
      </c>
      <c r="CP104" s="2946"/>
      <c r="CQ104" s="2946" t="str">
        <f>ACTIVITIES!$C$51</f>
        <v>SKLL</v>
      </c>
      <c r="CR104" s="2946"/>
      <c r="CS104" s="2946" t="str">
        <f>ACTIVITIES!$C$52</f>
        <v>SKLL</v>
      </c>
      <c r="CT104" s="2946"/>
    </row>
    <row r="105" spans="5:98" ht="17.100000000000001" customHeight="1" x14ac:dyDescent="0.2">
      <c r="E105" s="1663"/>
      <c r="F105" s="1658"/>
      <c r="G105" s="1658"/>
      <c r="H105" s="1692"/>
      <c r="I105" s="1658"/>
      <c r="J105" s="1689"/>
      <c r="K105" s="2960" t="str">
        <f>ACTIVITIES!$C$47</f>
        <v>SKLL</v>
      </c>
      <c r="L105" s="2960"/>
      <c r="M105" s="1693"/>
      <c r="N105" s="2962"/>
      <c r="O105" s="2962"/>
      <c r="P105" s="1691"/>
      <c r="Q105" s="1658"/>
      <c r="R105" s="1658"/>
      <c r="S105" s="1665"/>
      <c r="T105" s="2960" t="str">
        <f>ACTIVITIES!$C$47</f>
        <v>SKLL</v>
      </c>
      <c r="U105" s="2960"/>
      <c r="V105" s="1693"/>
      <c r="W105" s="2962"/>
      <c r="X105" s="2962"/>
      <c r="Y105" s="1665"/>
      <c r="Z105" s="1658"/>
      <c r="AA105" s="1658"/>
      <c r="AB105" s="1665"/>
      <c r="AC105" s="2960" t="str">
        <f>ACTIVITIES!$C$47</f>
        <v>SKLL</v>
      </c>
      <c r="AD105" s="2960"/>
      <c r="AE105" s="1693"/>
      <c r="AF105" s="2962"/>
      <c r="AG105" s="2962"/>
      <c r="AH105" s="1665"/>
      <c r="AI105" s="1658"/>
      <c r="AJ105" s="1658"/>
      <c r="AK105" s="1665"/>
      <c r="AL105" s="2960" t="str">
        <f>ACTIVITIES!$C$47</f>
        <v>SKLL</v>
      </c>
      <c r="AM105" s="2960"/>
      <c r="AN105" s="1693"/>
      <c r="AO105" s="2962"/>
      <c r="AP105" s="2962"/>
      <c r="AQ105" s="1665"/>
      <c r="AR105" s="1658"/>
      <c r="AS105" s="1658"/>
      <c r="AT105" s="1665"/>
      <c r="AU105" s="2960" t="str">
        <f>ACTIVITIES!$C$47</f>
        <v>SKLL</v>
      </c>
      <c r="AV105" s="2960"/>
      <c r="AW105" s="1693"/>
      <c r="AX105" s="2962"/>
      <c r="AY105" s="2962"/>
      <c r="AZ105" s="1665"/>
      <c r="BA105" s="1658"/>
      <c r="BB105" s="1658"/>
      <c r="BC105" s="1665"/>
      <c r="BD105" s="2960" t="str">
        <f>ACTIVITIES!$C$47</f>
        <v>SKLL</v>
      </c>
      <c r="BE105" s="2960"/>
      <c r="BF105" s="1693"/>
      <c r="BG105" s="2962"/>
      <c r="BH105" s="2962"/>
      <c r="BI105" s="1665"/>
      <c r="BJ105" s="1658"/>
      <c r="BK105" s="1658"/>
      <c r="BL105" s="1665"/>
      <c r="BM105" s="2960" t="str">
        <f>ACTIVITIES!$C$47</f>
        <v>SKLL</v>
      </c>
      <c r="BN105" s="2960"/>
      <c r="BO105" s="1693"/>
      <c r="BP105" s="2962"/>
      <c r="BQ105" s="2962"/>
      <c r="BR105" s="1665"/>
      <c r="BS105" s="1658"/>
      <c r="BT105" s="1658"/>
      <c r="BU105" s="1658"/>
      <c r="BV105" s="1658"/>
      <c r="BW105" s="1664"/>
      <c r="CC105" s="2945">
        <f>SUM($N$102,$W$102,$AF$102,$AO$102,$AX$102,$BG$102,$BP$102)</f>
        <v>0</v>
      </c>
      <c r="CD105" s="2945"/>
      <c r="CE105" s="2945">
        <f>SUM($N$103,$W$103,$AF$103,$AO$103,$AX$103,$BG$103,$BP$103)</f>
        <v>0</v>
      </c>
      <c r="CF105" s="2945"/>
      <c r="CG105" s="2945">
        <f>SUM($N$104,$W$104,$AF$104,$AO$104,$AX$104,$BG$104,$BP$104)</f>
        <v>0</v>
      </c>
      <c r="CH105" s="2945"/>
      <c r="CI105" s="2945">
        <f>SUM($N$105,$W$105,$AF$105,$AO$105,$AX$105,$BG$105,$BP$105)</f>
        <v>0</v>
      </c>
      <c r="CJ105" s="2945"/>
      <c r="CK105" s="2945">
        <f>SUM($N$106,$W$106,$AF$106,$AO$106,$AX$106,$BG$106,$BP$106)</f>
        <v>0</v>
      </c>
      <c r="CL105" s="2945"/>
      <c r="CM105" s="2945">
        <f>SUM($N$107,$W$107,$AF$107,$AO$107,$AX$107,$BG$107,$BP$107)</f>
        <v>0</v>
      </c>
      <c r="CN105" s="2945"/>
      <c r="CO105" s="2945">
        <f>SUM($N$108,$W$108,$AF$108,$AO$108,$AX$108,$BG$108,$BP$108)</f>
        <v>0</v>
      </c>
      <c r="CP105" s="2945"/>
      <c r="CQ105" s="2945">
        <f>SUM($N$109,$W$109,$AF$109,$AO$109,$AX$109,$BG$109,$BP$109)</f>
        <v>0</v>
      </c>
      <c r="CR105" s="2945"/>
      <c r="CS105" s="2945">
        <f>SUM($N$110,$W$110,$AF$110,$AO$110,$AX$110,$BG$110,$BP$110)</f>
        <v>0</v>
      </c>
      <c r="CT105" s="2945"/>
    </row>
    <row r="106" spans="5:98" ht="17.100000000000001" customHeight="1" x14ac:dyDescent="0.2">
      <c r="E106" s="1663"/>
      <c r="F106" s="1658"/>
      <c r="G106" s="1658"/>
      <c r="H106" s="1692"/>
      <c r="I106" s="1658"/>
      <c r="J106" s="1689"/>
      <c r="K106" s="2959" t="str">
        <f>ACTIVITIES!$C$48</f>
        <v>SKLL</v>
      </c>
      <c r="L106" s="2959"/>
      <c r="M106" s="1693"/>
      <c r="N106" s="2961"/>
      <c r="O106" s="2961"/>
      <c r="P106" s="1691"/>
      <c r="Q106" s="1658"/>
      <c r="R106" s="1658"/>
      <c r="S106" s="1665"/>
      <c r="T106" s="2959" t="str">
        <f>ACTIVITIES!$C$48</f>
        <v>SKLL</v>
      </c>
      <c r="U106" s="2959"/>
      <c r="V106" s="1693"/>
      <c r="W106" s="2961"/>
      <c r="X106" s="2961"/>
      <c r="Y106" s="1665"/>
      <c r="Z106" s="1658"/>
      <c r="AA106" s="1658"/>
      <c r="AB106" s="1665"/>
      <c r="AC106" s="2959" t="str">
        <f>ACTIVITIES!$C$48</f>
        <v>SKLL</v>
      </c>
      <c r="AD106" s="2959"/>
      <c r="AE106" s="1693"/>
      <c r="AF106" s="2961"/>
      <c r="AG106" s="2961"/>
      <c r="AH106" s="1665"/>
      <c r="AI106" s="1658"/>
      <c r="AJ106" s="1658"/>
      <c r="AK106" s="1665"/>
      <c r="AL106" s="2959" t="str">
        <f>ACTIVITIES!$C$48</f>
        <v>SKLL</v>
      </c>
      <c r="AM106" s="2959"/>
      <c r="AN106" s="1693"/>
      <c r="AO106" s="2961"/>
      <c r="AP106" s="2961"/>
      <c r="AQ106" s="1665"/>
      <c r="AR106" s="1658"/>
      <c r="AS106" s="1658"/>
      <c r="AT106" s="1665"/>
      <c r="AU106" s="2959" t="str">
        <f>ACTIVITIES!$C$48</f>
        <v>SKLL</v>
      </c>
      <c r="AV106" s="2959"/>
      <c r="AW106" s="1693"/>
      <c r="AX106" s="2961"/>
      <c r="AY106" s="2961"/>
      <c r="AZ106" s="1665"/>
      <c r="BA106" s="1658"/>
      <c r="BB106" s="1658"/>
      <c r="BC106" s="1665"/>
      <c r="BD106" s="2959" t="str">
        <f>ACTIVITIES!$C$48</f>
        <v>SKLL</v>
      </c>
      <c r="BE106" s="2959"/>
      <c r="BF106" s="1693"/>
      <c r="BG106" s="2961"/>
      <c r="BH106" s="2961"/>
      <c r="BI106" s="1665"/>
      <c r="BJ106" s="1658"/>
      <c r="BK106" s="1658"/>
      <c r="BL106" s="1665"/>
      <c r="BM106" s="2959" t="str">
        <f>ACTIVITIES!$C$48</f>
        <v>SKLL</v>
      </c>
      <c r="BN106" s="2959"/>
      <c r="BO106" s="1693"/>
      <c r="BP106" s="2961"/>
      <c r="BQ106" s="2961"/>
      <c r="BR106" s="1665"/>
      <c r="BS106" s="1658"/>
      <c r="BT106" s="1658"/>
      <c r="BU106" s="1658"/>
      <c r="BV106" s="1658"/>
      <c r="BW106" s="1664"/>
      <c r="CC106" s="2946" t="str">
        <f>ACTIVITIES!$BQ$44</f>
        <v>SKLL</v>
      </c>
      <c r="CD106" s="2946"/>
      <c r="CE106" s="2946" t="str">
        <f>ACTIVITIES!$BQ$45</f>
        <v>SKLL</v>
      </c>
      <c r="CF106" s="2946"/>
      <c r="CG106" s="2946" t="str">
        <f>ACTIVITIES!$BQ$46</f>
        <v>SKLL</v>
      </c>
      <c r="CH106" s="2946"/>
      <c r="CI106" s="2946" t="str">
        <f>ACTIVITIES!$BQ$47</f>
        <v>SKLL</v>
      </c>
      <c r="CJ106" s="2946"/>
      <c r="CK106" s="2946" t="str">
        <f>ACTIVITIES!$BQ$48</f>
        <v>SKLL</v>
      </c>
      <c r="CL106" s="2946"/>
      <c r="CM106" s="2946" t="str">
        <f>ACTIVITIES!$BQ$49</f>
        <v>SKLL</v>
      </c>
      <c r="CN106" s="2946"/>
      <c r="CO106" s="2946" t="str">
        <f>ACTIVITIES!$BQ$50</f>
        <v>SKLL</v>
      </c>
      <c r="CP106" s="2946"/>
      <c r="CQ106" s="2946" t="str">
        <f>ACTIVITIES!$BQ$51</f>
        <v>SKLL</v>
      </c>
      <c r="CR106" s="2946"/>
      <c r="CS106" s="2946" t="str">
        <f>ACTIVITIES!$BQ$52</f>
        <v>SKLL</v>
      </c>
      <c r="CT106" s="2946"/>
    </row>
    <row r="107" spans="5:98" ht="17.100000000000001" customHeight="1" x14ac:dyDescent="0.2">
      <c r="E107" s="1663"/>
      <c r="F107" s="1658"/>
      <c r="G107" s="1658"/>
      <c r="H107" s="1692"/>
      <c r="I107" s="1658"/>
      <c r="J107" s="1689"/>
      <c r="K107" s="2956" t="str">
        <f>ACTIVITIES!$C$49</f>
        <v>SKLL</v>
      </c>
      <c r="L107" s="2956"/>
      <c r="M107" s="1693"/>
      <c r="N107" s="2951"/>
      <c r="O107" s="2951"/>
      <c r="P107" s="1691"/>
      <c r="Q107" s="1658"/>
      <c r="R107" s="1658"/>
      <c r="S107" s="1665"/>
      <c r="T107" s="2956" t="str">
        <f>ACTIVITIES!$C$49</f>
        <v>SKLL</v>
      </c>
      <c r="U107" s="2956"/>
      <c r="V107" s="1693"/>
      <c r="W107" s="2951"/>
      <c r="X107" s="2951"/>
      <c r="Y107" s="1665"/>
      <c r="Z107" s="1658"/>
      <c r="AA107" s="1658"/>
      <c r="AB107" s="1665"/>
      <c r="AC107" s="2956" t="str">
        <f>ACTIVITIES!$C$49</f>
        <v>SKLL</v>
      </c>
      <c r="AD107" s="2956"/>
      <c r="AE107" s="1693"/>
      <c r="AF107" s="2951"/>
      <c r="AG107" s="2951"/>
      <c r="AH107" s="1665"/>
      <c r="AI107" s="1658"/>
      <c r="AJ107" s="1658"/>
      <c r="AK107" s="1665"/>
      <c r="AL107" s="2956" t="str">
        <f>ACTIVITIES!$C$49</f>
        <v>SKLL</v>
      </c>
      <c r="AM107" s="2956"/>
      <c r="AN107" s="1693"/>
      <c r="AO107" s="2951"/>
      <c r="AP107" s="2951"/>
      <c r="AQ107" s="1665"/>
      <c r="AR107" s="1658"/>
      <c r="AS107" s="1658"/>
      <c r="AT107" s="1665"/>
      <c r="AU107" s="2956" t="str">
        <f>ACTIVITIES!$C$49</f>
        <v>SKLL</v>
      </c>
      <c r="AV107" s="2956"/>
      <c r="AW107" s="1693"/>
      <c r="AX107" s="2951"/>
      <c r="AY107" s="2951"/>
      <c r="AZ107" s="1665"/>
      <c r="BA107" s="1658"/>
      <c r="BB107" s="1658"/>
      <c r="BC107" s="1665"/>
      <c r="BD107" s="2956" t="str">
        <f>ACTIVITIES!$C$49</f>
        <v>SKLL</v>
      </c>
      <c r="BE107" s="2956"/>
      <c r="BF107" s="1693"/>
      <c r="BG107" s="2951"/>
      <c r="BH107" s="2951"/>
      <c r="BI107" s="1665"/>
      <c r="BJ107" s="1658"/>
      <c r="BK107" s="1658"/>
      <c r="BL107" s="1665"/>
      <c r="BM107" s="2956" t="str">
        <f>ACTIVITIES!$C$49</f>
        <v>SKLL</v>
      </c>
      <c r="BN107" s="2956"/>
      <c r="BO107" s="1693"/>
      <c r="BP107" s="2951"/>
      <c r="BQ107" s="2951"/>
      <c r="BR107" s="1665"/>
      <c r="BS107" s="1658"/>
      <c r="BT107" s="1658"/>
      <c r="BU107" s="1658"/>
      <c r="BV107" s="1658"/>
      <c r="BW107" s="1664"/>
      <c r="CC107" s="2945">
        <f>SUM($N$111,$W$111,$AF$111,$AO$111,$AX$111,$BG$111,$BP$111)</f>
        <v>0</v>
      </c>
      <c r="CD107" s="2945"/>
      <c r="CE107" s="2945">
        <f>SUM($N$112,$W$112,$AF$112,$AO$112,$AX$112,$BG$112,$BP$112)</f>
        <v>0</v>
      </c>
      <c r="CF107" s="2945"/>
      <c r="CG107" s="2945">
        <f>SUM($N$113,$W$113,$AF$113,$AO$113,$AX$113,$BG$113,$BP$113)</f>
        <v>0</v>
      </c>
      <c r="CH107" s="2945"/>
      <c r="CI107" s="2945">
        <f>SUM($N$114,$W$114,$AF$114,$AO$114,$AX$114,$BG$114,$BP$114)</f>
        <v>0</v>
      </c>
      <c r="CJ107" s="2945"/>
      <c r="CK107" s="2945">
        <f>SUM($N$115,$W$115,$AF$115,$AO$115,$AX$115,$BG$115,$BP$115)</f>
        <v>0</v>
      </c>
      <c r="CL107" s="2945"/>
      <c r="CM107" s="2945">
        <f>SUM($N$116,$W$116,$AF$116,$AO$116,$AX$116,$BG$116,$BP$116)</f>
        <v>0</v>
      </c>
      <c r="CN107" s="2945"/>
      <c r="CO107" s="2945">
        <f>SUM($N$117,$W$117,$AF$117,$AO$117,$AX$117,$BG$117,$BP$117)</f>
        <v>0</v>
      </c>
      <c r="CP107" s="2945"/>
      <c r="CQ107" s="2945">
        <f>SUM($N$118,$W$118,$AF$118,$AO$118,$AX$118,$BG$118,$BP$118)</f>
        <v>0</v>
      </c>
      <c r="CR107" s="2945"/>
      <c r="CS107" s="2945">
        <f>SUM($N$119,$W$119,$AF$119,$AO$119,$AX$119,$BG$119,$BP$119)</f>
        <v>0</v>
      </c>
      <c r="CT107" s="2945"/>
    </row>
    <row r="108" spans="5:98" ht="17.100000000000001" customHeight="1" x14ac:dyDescent="0.2">
      <c r="E108" s="1663"/>
      <c r="F108" s="1658"/>
      <c r="G108" s="1658"/>
      <c r="H108" s="1692"/>
      <c r="I108" s="1658"/>
      <c r="J108" s="1689"/>
      <c r="K108" s="2952" t="str">
        <f>ACTIVITIES!$C$50</f>
        <v>SKLL</v>
      </c>
      <c r="L108" s="2952"/>
      <c r="M108" s="1693"/>
      <c r="N108" s="2950"/>
      <c r="O108" s="2950"/>
      <c r="P108" s="1691"/>
      <c r="Q108" s="1658"/>
      <c r="R108" s="1658"/>
      <c r="S108" s="1665"/>
      <c r="T108" s="2952" t="str">
        <f>ACTIVITIES!$C$50</f>
        <v>SKLL</v>
      </c>
      <c r="U108" s="2952"/>
      <c r="V108" s="1693"/>
      <c r="W108" s="2950"/>
      <c r="X108" s="2950"/>
      <c r="Y108" s="1665"/>
      <c r="Z108" s="1658"/>
      <c r="AA108" s="1658"/>
      <c r="AB108" s="1665"/>
      <c r="AC108" s="2952" t="str">
        <f>ACTIVITIES!$C$50</f>
        <v>SKLL</v>
      </c>
      <c r="AD108" s="2952"/>
      <c r="AE108" s="1693"/>
      <c r="AF108" s="2950"/>
      <c r="AG108" s="2950"/>
      <c r="AH108" s="1665"/>
      <c r="AI108" s="1658"/>
      <c r="AJ108" s="1658"/>
      <c r="AK108" s="1665"/>
      <c r="AL108" s="2952" t="str">
        <f>ACTIVITIES!$C$50</f>
        <v>SKLL</v>
      </c>
      <c r="AM108" s="2952"/>
      <c r="AN108" s="1693"/>
      <c r="AO108" s="2950"/>
      <c r="AP108" s="2950"/>
      <c r="AQ108" s="1665"/>
      <c r="AR108" s="1658"/>
      <c r="AS108" s="1658"/>
      <c r="AT108" s="1665"/>
      <c r="AU108" s="2952" t="str">
        <f>ACTIVITIES!$C$50</f>
        <v>SKLL</v>
      </c>
      <c r="AV108" s="2952"/>
      <c r="AW108" s="1693"/>
      <c r="AX108" s="2950"/>
      <c r="AY108" s="2950"/>
      <c r="AZ108" s="1665"/>
      <c r="BA108" s="1658"/>
      <c r="BB108" s="1658"/>
      <c r="BC108" s="1665"/>
      <c r="BD108" s="2952" t="str">
        <f>ACTIVITIES!$C$50</f>
        <v>SKLL</v>
      </c>
      <c r="BE108" s="2952"/>
      <c r="BF108" s="1693"/>
      <c r="BG108" s="2950"/>
      <c r="BH108" s="2950"/>
      <c r="BI108" s="1665"/>
      <c r="BJ108" s="1658"/>
      <c r="BK108" s="1658"/>
      <c r="BL108" s="1665"/>
      <c r="BM108" s="2952" t="str">
        <f>ACTIVITIES!$C$50</f>
        <v>SKLL</v>
      </c>
      <c r="BN108" s="2952"/>
      <c r="BO108" s="1693"/>
      <c r="BP108" s="2950"/>
      <c r="BQ108" s="2950"/>
      <c r="BR108" s="1665"/>
      <c r="BS108" s="1658"/>
      <c r="BT108" s="1658"/>
      <c r="BU108" s="1658"/>
      <c r="BV108" s="1658"/>
      <c r="BW108" s="1664"/>
    </row>
    <row r="109" spans="5:98" ht="17.100000000000001" customHeight="1" x14ac:dyDescent="0.2">
      <c r="E109" s="1663"/>
      <c r="F109" s="1658"/>
      <c r="G109" s="1658"/>
      <c r="H109" s="1692"/>
      <c r="I109" s="1658"/>
      <c r="J109" s="1689"/>
      <c r="K109" s="2954" t="str">
        <f>ACTIVITIES!$C$51</f>
        <v>SKLL</v>
      </c>
      <c r="L109" s="2954"/>
      <c r="M109" s="1693"/>
      <c r="N109" s="2955"/>
      <c r="O109" s="2955"/>
      <c r="P109" s="1691"/>
      <c r="Q109" s="1658"/>
      <c r="R109" s="1658"/>
      <c r="S109" s="1665"/>
      <c r="T109" s="2954" t="str">
        <f>ACTIVITIES!$C$51</f>
        <v>SKLL</v>
      </c>
      <c r="U109" s="2954"/>
      <c r="V109" s="1693"/>
      <c r="W109" s="2955"/>
      <c r="X109" s="2955"/>
      <c r="Y109" s="1665"/>
      <c r="Z109" s="1658"/>
      <c r="AA109" s="1658"/>
      <c r="AB109" s="1665"/>
      <c r="AC109" s="2954" t="str">
        <f>ACTIVITIES!$C$51</f>
        <v>SKLL</v>
      </c>
      <c r="AD109" s="2954"/>
      <c r="AE109" s="1693"/>
      <c r="AF109" s="2955"/>
      <c r="AG109" s="2955"/>
      <c r="AH109" s="1665"/>
      <c r="AI109" s="1658"/>
      <c r="AJ109" s="1658"/>
      <c r="AK109" s="1665"/>
      <c r="AL109" s="2954" t="str">
        <f>ACTIVITIES!$C$51</f>
        <v>SKLL</v>
      </c>
      <c r="AM109" s="2954"/>
      <c r="AN109" s="1693"/>
      <c r="AO109" s="2955"/>
      <c r="AP109" s="2955"/>
      <c r="AQ109" s="1665"/>
      <c r="AR109" s="1658"/>
      <c r="AS109" s="1658"/>
      <c r="AT109" s="1665"/>
      <c r="AU109" s="2954" t="str">
        <f>ACTIVITIES!$C$51</f>
        <v>SKLL</v>
      </c>
      <c r="AV109" s="2954"/>
      <c r="AW109" s="1693"/>
      <c r="AX109" s="2955"/>
      <c r="AY109" s="2955"/>
      <c r="AZ109" s="1665"/>
      <c r="BA109" s="1658"/>
      <c r="BB109" s="1658"/>
      <c r="BC109" s="1665"/>
      <c r="BD109" s="2954" t="str">
        <f>ACTIVITIES!$C$51</f>
        <v>SKLL</v>
      </c>
      <c r="BE109" s="2954"/>
      <c r="BF109" s="1693"/>
      <c r="BG109" s="2955"/>
      <c r="BH109" s="2955"/>
      <c r="BI109" s="1665"/>
      <c r="BJ109" s="1658"/>
      <c r="BK109" s="1658"/>
      <c r="BL109" s="1665"/>
      <c r="BM109" s="2954" t="str">
        <f>ACTIVITIES!$C$51</f>
        <v>SKLL</v>
      </c>
      <c r="BN109" s="2954"/>
      <c r="BO109" s="1693"/>
      <c r="BP109" s="2955"/>
      <c r="BQ109" s="2955"/>
      <c r="BR109" s="1665"/>
      <c r="BS109" s="1658"/>
      <c r="BT109" s="1658"/>
      <c r="BU109" s="1658"/>
      <c r="BV109" s="1658"/>
      <c r="BW109" s="1664"/>
    </row>
    <row r="110" spans="5:98" ht="17.100000000000001" customHeight="1" x14ac:dyDescent="0.2">
      <c r="E110" s="1663"/>
      <c r="F110" s="1658"/>
      <c r="G110" s="1658"/>
      <c r="H110" s="1692"/>
      <c r="I110" s="1658"/>
      <c r="J110" s="1689"/>
      <c r="K110" s="2963" t="str">
        <f>ACTIVITIES!$C$52</f>
        <v>SKLL</v>
      </c>
      <c r="L110" s="2963"/>
      <c r="M110" s="1693"/>
      <c r="N110" s="2964"/>
      <c r="O110" s="2964"/>
      <c r="P110" s="1691"/>
      <c r="Q110" s="1658"/>
      <c r="R110" s="1658"/>
      <c r="S110" s="1665"/>
      <c r="T110" s="2963" t="str">
        <f>ACTIVITIES!$C$52</f>
        <v>SKLL</v>
      </c>
      <c r="U110" s="2963"/>
      <c r="V110" s="1693"/>
      <c r="W110" s="2964"/>
      <c r="X110" s="2964"/>
      <c r="Y110" s="1665"/>
      <c r="Z110" s="1658"/>
      <c r="AA110" s="1658"/>
      <c r="AB110" s="1665"/>
      <c r="AC110" s="2963" t="str">
        <f>ACTIVITIES!$C$52</f>
        <v>SKLL</v>
      </c>
      <c r="AD110" s="2963"/>
      <c r="AE110" s="1693"/>
      <c r="AF110" s="2964"/>
      <c r="AG110" s="2964"/>
      <c r="AH110" s="1665"/>
      <c r="AI110" s="1658"/>
      <c r="AJ110" s="1658"/>
      <c r="AK110" s="1665"/>
      <c r="AL110" s="2963" t="str">
        <f>ACTIVITIES!$C$52</f>
        <v>SKLL</v>
      </c>
      <c r="AM110" s="2963"/>
      <c r="AN110" s="1693"/>
      <c r="AO110" s="2964"/>
      <c r="AP110" s="2964"/>
      <c r="AQ110" s="1665"/>
      <c r="AR110" s="1658"/>
      <c r="AS110" s="1658"/>
      <c r="AT110" s="1665"/>
      <c r="AU110" s="2963" t="str">
        <f>ACTIVITIES!$C$52</f>
        <v>SKLL</v>
      </c>
      <c r="AV110" s="2963"/>
      <c r="AW110" s="1693"/>
      <c r="AX110" s="2964"/>
      <c r="AY110" s="2964"/>
      <c r="AZ110" s="1665"/>
      <c r="BA110" s="1658"/>
      <c r="BB110" s="1658"/>
      <c r="BC110" s="1665"/>
      <c r="BD110" s="2963" t="str">
        <f>ACTIVITIES!$C$52</f>
        <v>SKLL</v>
      </c>
      <c r="BE110" s="2963"/>
      <c r="BF110" s="1693"/>
      <c r="BG110" s="2964"/>
      <c r="BH110" s="2964"/>
      <c r="BI110" s="1665"/>
      <c r="BJ110" s="1658"/>
      <c r="BK110" s="1658"/>
      <c r="BL110" s="1665"/>
      <c r="BM110" s="2963" t="str">
        <f>ACTIVITIES!$C$52</f>
        <v>SKLL</v>
      </c>
      <c r="BN110" s="2963"/>
      <c r="BO110" s="1693"/>
      <c r="BP110" s="2964"/>
      <c r="BQ110" s="2964"/>
      <c r="BR110" s="1665"/>
      <c r="BS110" s="1658"/>
      <c r="BT110" s="1658"/>
      <c r="BU110" s="1658"/>
      <c r="BV110" s="1658"/>
      <c r="BW110" s="1664"/>
    </row>
    <row r="111" spans="5:98" ht="17.100000000000001" customHeight="1" x14ac:dyDescent="0.2">
      <c r="E111" s="1663"/>
      <c r="F111" s="1658"/>
      <c r="G111" s="1658"/>
      <c r="H111" s="1692"/>
      <c r="I111" s="1658"/>
      <c r="J111" s="1693"/>
      <c r="K111" s="2963" t="str">
        <f>ACTIVITIES!$BQ$44</f>
        <v>SKLL</v>
      </c>
      <c r="L111" s="2963"/>
      <c r="M111" s="1693"/>
      <c r="N111" s="2964"/>
      <c r="O111" s="2964"/>
      <c r="P111" s="1693"/>
      <c r="Q111" s="1658"/>
      <c r="R111" s="1658"/>
      <c r="S111" s="1665"/>
      <c r="T111" s="2963" t="str">
        <f>ACTIVITIES!$BQ$44</f>
        <v>SKLL</v>
      </c>
      <c r="U111" s="2963"/>
      <c r="V111" s="1693"/>
      <c r="W111" s="2964"/>
      <c r="X111" s="2964"/>
      <c r="Y111" s="1665"/>
      <c r="Z111" s="1658"/>
      <c r="AA111" s="1658"/>
      <c r="AB111" s="1665"/>
      <c r="AC111" s="2963" t="str">
        <f>ACTIVITIES!$BQ$44</f>
        <v>SKLL</v>
      </c>
      <c r="AD111" s="2963"/>
      <c r="AE111" s="1693"/>
      <c r="AF111" s="2964"/>
      <c r="AG111" s="2964"/>
      <c r="AH111" s="1665"/>
      <c r="AI111" s="1658"/>
      <c r="AJ111" s="1658"/>
      <c r="AK111" s="1665"/>
      <c r="AL111" s="2963" t="str">
        <f>ACTIVITIES!$BQ$44</f>
        <v>SKLL</v>
      </c>
      <c r="AM111" s="2963"/>
      <c r="AN111" s="1693"/>
      <c r="AO111" s="2964"/>
      <c r="AP111" s="2964"/>
      <c r="AQ111" s="1665"/>
      <c r="AR111" s="1658"/>
      <c r="AS111" s="1658"/>
      <c r="AT111" s="1665"/>
      <c r="AU111" s="2963" t="str">
        <f>ACTIVITIES!$BQ$44</f>
        <v>SKLL</v>
      </c>
      <c r="AV111" s="2963"/>
      <c r="AW111" s="1693"/>
      <c r="AX111" s="2964"/>
      <c r="AY111" s="2964"/>
      <c r="AZ111" s="1665"/>
      <c r="BA111" s="1658"/>
      <c r="BB111" s="1658"/>
      <c r="BC111" s="1665"/>
      <c r="BD111" s="2963" t="str">
        <f>ACTIVITIES!$BQ$44</f>
        <v>SKLL</v>
      </c>
      <c r="BE111" s="2963"/>
      <c r="BF111" s="1693"/>
      <c r="BG111" s="2964"/>
      <c r="BH111" s="2964"/>
      <c r="BI111" s="1665"/>
      <c r="BJ111" s="1658"/>
      <c r="BK111" s="1658"/>
      <c r="BL111" s="1665"/>
      <c r="BM111" s="2963" t="str">
        <f>ACTIVITIES!$BQ$44</f>
        <v>SKLL</v>
      </c>
      <c r="BN111" s="2963"/>
      <c r="BO111" s="1693"/>
      <c r="BP111" s="2964"/>
      <c r="BQ111" s="2964"/>
      <c r="BR111" s="1665"/>
      <c r="BS111" s="1658"/>
      <c r="BT111" s="1658"/>
      <c r="BU111" s="1658"/>
      <c r="BV111" s="1658"/>
      <c r="BW111" s="1664"/>
    </row>
    <row r="112" spans="5:98" ht="17.100000000000001" customHeight="1" x14ac:dyDescent="0.2">
      <c r="E112" s="1663"/>
      <c r="F112" s="1658"/>
      <c r="G112" s="1658"/>
      <c r="H112" s="1692"/>
      <c r="I112" s="1658"/>
      <c r="J112" s="1695"/>
      <c r="K112" s="2954" t="str">
        <f>ACTIVITIES!$BQ$45</f>
        <v>SKLL</v>
      </c>
      <c r="L112" s="2954"/>
      <c r="M112" s="1693"/>
      <c r="N112" s="2955"/>
      <c r="O112" s="2955"/>
      <c r="P112" s="1695"/>
      <c r="Q112" s="1658"/>
      <c r="R112" s="1658"/>
      <c r="S112" s="1665"/>
      <c r="T112" s="2954" t="str">
        <f>ACTIVITIES!$BQ$45</f>
        <v>SKLL</v>
      </c>
      <c r="U112" s="2954"/>
      <c r="V112" s="1693"/>
      <c r="W112" s="2955"/>
      <c r="X112" s="2955"/>
      <c r="Y112" s="1665"/>
      <c r="Z112" s="1658"/>
      <c r="AA112" s="1658"/>
      <c r="AB112" s="1665"/>
      <c r="AC112" s="2954" t="str">
        <f>ACTIVITIES!$BQ$45</f>
        <v>SKLL</v>
      </c>
      <c r="AD112" s="2954"/>
      <c r="AE112" s="1693"/>
      <c r="AF112" s="2955"/>
      <c r="AG112" s="2955"/>
      <c r="AH112" s="1665"/>
      <c r="AI112" s="1658"/>
      <c r="AJ112" s="1658"/>
      <c r="AK112" s="1665"/>
      <c r="AL112" s="2954" t="str">
        <f>ACTIVITIES!$BQ$45</f>
        <v>SKLL</v>
      </c>
      <c r="AM112" s="2954"/>
      <c r="AN112" s="1693"/>
      <c r="AO112" s="2955"/>
      <c r="AP112" s="2955"/>
      <c r="AQ112" s="1665"/>
      <c r="AR112" s="1658"/>
      <c r="AS112" s="1658"/>
      <c r="AT112" s="1665"/>
      <c r="AU112" s="2954" t="str">
        <f>ACTIVITIES!$BQ$45</f>
        <v>SKLL</v>
      </c>
      <c r="AV112" s="2954"/>
      <c r="AW112" s="1693"/>
      <c r="AX112" s="2955"/>
      <c r="AY112" s="2955"/>
      <c r="AZ112" s="1665"/>
      <c r="BA112" s="1658"/>
      <c r="BB112" s="1658"/>
      <c r="BC112" s="1665"/>
      <c r="BD112" s="2954" t="str">
        <f>ACTIVITIES!$BQ$45</f>
        <v>SKLL</v>
      </c>
      <c r="BE112" s="2954"/>
      <c r="BF112" s="1693"/>
      <c r="BG112" s="2955"/>
      <c r="BH112" s="2955"/>
      <c r="BI112" s="1665"/>
      <c r="BJ112" s="1658"/>
      <c r="BK112" s="1658"/>
      <c r="BL112" s="1665"/>
      <c r="BM112" s="2954" t="str">
        <f>ACTIVITIES!$BQ$45</f>
        <v>SKLL</v>
      </c>
      <c r="BN112" s="2954"/>
      <c r="BO112" s="1693"/>
      <c r="BP112" s="2955"/>
      <c r="BQ112" s="2955"/>
      <c r="BR112" s="1665"/>
      <c r="BS112" s="1658"/>
      <c r="BT112" s="1658"/>
      <c r="BU112" s="1658"/>
      <c r="BV112" s="1658"/>
      <c r="BW112" s="1664"/>
    </row>
    <row r="113" spans="5:75" ht="17.100000000000001" customHeight="1" x14ac:dyDescent="0.2">
      <c r="E113" s="1663"/>
      <c r="F113" s="1658"/>
      <c r="G113" s="1658"/>
      <c r="H113" s="1692"/>
      <c r="I113" s="1658"/>
      <c r="J113" s="1695"/>
      <c r="K113" s="2952" t="str">
        <f>ACTIVITIES!$BQ$46</f>
        <v>SKLL</v>
      </c>
      <c r="L113" s="2952"/>
      <c r="M113" s="1693"/>
      <c r="N113" s="2950"/>
      <c r="O113" s="2950"/>
      <c r="P113" s="1695"/>
      <c r="Q113" s="1658"/>
      <c r="R113" s="1658"/>
      <c r="S113" s="1665"/>
      <c r="T113" s="2952" t="str">
        <f>ACTIVITIES!$BQ$46</f>
        <v>SKLL</v>
      </c>
      <c r="U113" s="2952"/>
      <c r="V113" s="1693"/>
      <c r="W113" s="2950"/>
      <c r="X113" s="2950"/>
      <c r="Y113" s="1665"/>
      <c r="Z113" s="1658"/>
      <c r="AA113" s="1658"/>
      <c r="AB113" s="1665"/>
      <c r="AC113" s="2952" t="str">
        <f>ACTIVITIES!$BQ$46</f>
        <v>SKLL</v>
      </c>
      <c r="AD113" s="2952"/>
      <c r="AE113" s="1693"/>
      <c r="AF113" s="2950"/>
      <c r="AG113" s="2950"/>
      <c r="AH113" s="1665"/>
      <c r="AI113" s="1658"/>
      <c r="AJ113" s="1658"/>
      <c r="AK113" s="1665"/>
      <c r="AL113" s="2952" t="str">
        <f>ACTIVITIES!$BQ$46</f>
        <v>SKLL</v>
      </c>
      <c r="AM113" s="2952"/>
      <c r="AN113" s="1693"/>
      <c r="AO113" s="2950"/>
      <c r="AP113" s="2950"/>
      <c r="AQ113" s="1665"/>
      <c r="AR113" s="1658"/>
      <c r="AS113" s="1658"/>
      <c r="AT113" s="1665"/>
      <c r="AU113" s="2952" t="str">
        <f>ACTIVITIES!$BQ$46</f>
        <v>SKLL</v>
      </c>
      <c r="AV113" s="2952"/>
      <c r="AW113" s="1693"/>
      <c r="AX113" s="2950"/>
      <c r="AY113" s="2950"/>
      <c r="AZ113" s="1665"/>
      <c r="BA113" s="1658"/>
      <c r="BB113" s="1658"/>
      <c r="BC113" s="1665"/>
      <c r="BD113" s="2952" t="str">
        <f>ACTIVITIES!$BQ$46</f>
        <v>SKLL</v>
      </c>
      <c r="BE113" s="2952"/>
      <c r="BF113" s="1693"/>
      <c r="BG113" s="2950"/>
      <c r="BH113" s="2950"/>
      <c r="BI113" s="1665"/>
      <c r="BJ113" s="1658"/>
      <c r="BK113" s="1658"/>
      <c r="BL113" s="1665"/>
      <c r="BM113" s="2952" t="str">
        <f>ACTIVITIES!$BQ$46</f>
        <v>SKLL</v>
      </c>
      <c r="BN113" s="2952"/>
      <c r="BO113" s="1693"/>
      <c r="BP113" s="2950"/>
      <c r="BQ113" s="2950"/>
      <c r="BR113" s="1665"/>
      <c r="BS113" s="1658"/>
      <c r="BT113" s="1658"/>
      <c r="BU113" s="1658"/>
      <c r="BV113" s="1658"/>
      <c r="BW113" s="1664"/>
    </row>
    <row r="114" spans="5:75" ht="17.100000000000001" customHeight="1" x14ac:dyDescent="0.2">
      <c r="E114" s="1663"/>
      <c r="F114" s="1658"/>
      <c r="G114" s="1658"/>
      <c r="H114" s="1692"/>
      <c r="I114" s="1658"/>
      <c r="J114" s="1695"/>
      <c r="K114" s="2956" t="str">
        <f>ACTIVITIES!$BQ$47</f>
        <v>SKLL</v>
      </c>
      <c r="L114" s="2956"/>
      <c r="M114" s="1693"/>
      <c r="N114" s="2951"/>
      <c r="O114" s="2951"/>
      <c r="P114" s="1695"/>
      <c r="Q114" s="1658"/>
      <c r="R114" s="1658"/>
      <c r="S114" s="1665"/>
      <c r="T114" s="2956" t="str">
        <f>ACTIVITIES!$BQ$47</f>
        <v>SKLL</v>
      </c>
      <c r="U114" s="2956"/>
      <c r="V114" s="1693"/>
      <c r="W114" s="2951"/>
      <c r="X114" s="2951"/>
      <c r="Y114" s="1665"/>
      <c r="Z114" s="1658"/>
      <c r="AA114" s="1658"/>
      <c r="AB114" s="1665"/>
      <c r="AC114" s="2956" t="str">
        <f>ACTIVITIES!$BQ$47</f>
        <v>SKLL</v>
      </c>
      <c r="AD114" s="2956"/>
      <c r="AE114" s="1693"/>
      <c r="AF114" s="2951"/>
      <c r="AG114" s="2951"/>
      <c r="AH114" s="1665"/>
      <c r="AI114" s="1658"/>
      <c r="AJ114" s="1658"/>
      <c r="AK114" s="1665"/>
      <c r="AL114" s="2956" t="str">
        <f>ACTIVITIES!$BQ$47</f>
        <v>SKLL</v>
      </c>
      <c r="AM114" s="2956"/>
      <c r="AN114" s="1693"/>
      <c r="AO114" s="2951"/>
      <c r="AP114" s="2951"/>
      <c r="AQ114" s="1665"/>
      <c r="AR114" s="1658"/>
      <c r="AS114" s="1658"/>
      <c r="AT114" s="1665"/>
      <c r="AU114" s="2956" t="str">
        <f>ACTIVITIES!$BQ$47</f>
        <v>SKLL</v>
      </c>
      <c r="AV114" s="2956"/>
      <c r="AW114" s="1693"/>
      <c r="AX114" s="2951"/>
      <c r="AY114" s="2951"/>
      <c r="AZ114" s="1665"/>
      <c r="BA114" s="1658"/>
      <c r="BB114" s="1658"/>
      <c r="BC114" s="1665"/>
      <c r="BD114" s="2956" t="str">
        <f>ACTIVITIES!$BQ$47</f>
        <v>SKLL</v>
      </c>
      <c r="BE114" s="2956"/>
      <c r="BF114" s="1693"/>
      <c r="BG114" s="2951"/>
      <c r="BH114" s="2951"/>
      <c r="BI114" s="1665"/>
      <c r="BJ114" s="1658"/>
      <c r="BK114" s="1658"/>
      <c r="BL114" s="1665"/>
      <c r="BM114" s="2956" t="str">
        <f>ACTIVITIES!$BQ$47</f>
        <v>SKLL</v>
      </c>
      <c r="BN114" s="2956"/>
      <c r="BO114" s="1693"/>
      <c r="BP114" s="2951"/>
      <c r="BQ114" s="2951"/>
      <c r="BR114" s="1665"/>
      <c r="BS114" s="1658"/>
      <c r="BT114" s="1658"/>
      <c r="BU114" s="1658"/>
      <c r="BV114" s="1658"/>
      <c r="BW114" s="1664"/>
    </row>
    <row r="115" spans="5:75" ht="17.100000000000001" customHeight="1" x14ac:dyDescent="0.2">
      <c r="E115" s="1663"/>
      <c r="F115" s="1658"/>
      <c r="G115" s="1658"/>
      <c r="H115" s="1692"/>
      <c r="I115" s="1658"/>
      <c r="J115" s="1695"/>
      <c r="K115" s="2959" t="str">
        <f>ACTIVITIES!$BQ$48</f>
        <v>SKLL</v>
      </c>
      <c r="L115" s="2959"/>
      <c r="M115" s="1693"/>
      <c r="N115" s="2961"/>
      <c r="O115" s="2961"/>
      <c r="P115" s="1695"/>
      <c r="Q115" s="1658"/>
      <c r="R115" s="1658"/>
      <c r="S115" s="1665"/>
      <c r="T115" s="2959" t="str">
        <f>ACTIVITIES!$BQ$48</f>
        <v>SKLL</v>
      </c>
      <c r="U115" s="2959"/>
      <c r="V115" s="1693"/>
      <c r="W115" s="2961"/>
      <c r="X115" s="2961"/>
      <c r="Y115" s="1665"/>
      <c r="Z115" s="1658"/>
      <c r="AA115" s="1658"/>
      <c r="AB115" s="1665"/>
      <c r="AC115" s="2959" t="str">
        <f>ACTIVITIES!$BQ$48</f>
        <v>SKLL</v>
      </c>
      <c r="AD115" s="2959"/>
      <c r="AE115" s="1693"/>
      <c r="AF115" s="2961"/>
      <c r="AG115" s="2961"/>
      <c r="AH115" s="1665"/>
      <c r="AI115" s="1658"/>
      <c r="AJ115" s="1658"/>
      <c r="AK115" s="1665"/>
      <c r="AL115" s="2959" t="str">
        <f>ACTIVITIES!$BQ$48</f>
        <v>SKLL</v>
      </c>
      <c r="AM115" s="2959"/>
      <c r="AN115" s="1693"/>
      <c r="AO115" s="2961"/>
      <c r="AP115" s="2961"/>
      <c r="AQ115" s="1665"/>
      <c r="AR115" s="1658"/>
      <c r="AS115" s="1658"/>
      <c r="AT115" s="1665"/>
      <c r="AU115" s="2959" t="str">
        <f>ACTIVITIES!$BQ$48</f>
        <v>SKLL</v>
      </c>
      <c r="AV115" s="2959"/>
      <c r="AW115" s="1693"/>
      <c r="AX115" s="2961"/>
      <c r="AY115" s="2961"/>
      <c r="AZ115" s="1665"/>
      <c r="BA115" s="1658"/>
      <c r="BB115" s="1658"/>
      <c r="BC115" s="1665"/>
      <c r="BD115" s="2959" t="str">
        <f>ACTIVITIES!$BQ$48</f>
        <v>SKLL</v>
      </c>
      <c r="BE115" s="2959"/>
      <c r="BF115" s="1693"/>
      <c r="BG115" s="2961"/>
      <c r="BH115" s="2961"/>
      <c r="BI115" s="1665"/>
      <c r="BJ115" s="1658"/>
      <c r="BK115" s="1658"/>
      <c r="BL115" s="1665"/>
      <c r="BM115" s="2959" t="str">
        <f>ACTIVITIES!$BQ$48</f>
        <v>SKLL</v>
      </c>
      <c r="BN115" s="2959"/>
      <c r="BO115" s="1693"/>
      <c r="BP115" s="2961"/>
      <c r="BQ115" s="2961"/>
      <c r="BR115" s="1665"/>
      <c r="BS115" s="1658"/>
      <c r="BT115" s="1658"/>
      <c r="BU115" s="1658"/>
      <c r="BV115" s="1658"/>
      <c r="BW115" s="1664"/>
    </row>
    <row r="116" spans="5:75" ht="17.100000000000001" customHeight="1" x14ac:dyDescent="0.2">
      <c r="E116" s="1663"/>
      <c r="F116" s="1658"/>
      <c r="G116" s="1658"/>
      <c r="H116" s="1692"/>
      <c r="I116" s="1658"/>
      <c r="J116" s="1695"/>
      <c r="K116" s="2960" t="str">
        <f>ACTIVITIES!$BQ$49</f>
        <v>SKLL</v>
      </c>
      <c r="L116" s="2960"/>
      <c r="M116" s="1693"/>
      <c r="N116" s="2962"/>
      <c r="O116" s="2962"/>
      <c r="P116" s="1695"/>
      <c r="Q116" s="1658"/>
      <c r="R116" s="1658"/>
      <c r="S116" s="1665"/>
      <c r="T116" s="2960" t="str">
        <f>ACTIVITIES!$BQ$49</f>
        <v>SKLL</v>
      </c>
      <c r="U116" s="2960"/>
      <c r="V116" s="1693"/>
      <c r="W116" s="2962"/>
      <c r="X116" s="2962"/>
      <c r="Y116" s="1665"/>
      <c r="Z116" s="1658"/>
      <c r="AA116" s="1658"/>
      <c r="AB116" s="1665"/>
      <c r="AC116" s="2960" t="str">
        <f>ACTIVITIES!$BQ$49</f>
        <v>SKLL</v>
      </c>
      <c r="AD116" s="2960"/>
      <c r="AE116" s="1693"/>
      <c r="AF116" s="2962"/>
      <c r="AG116" s="2962"/>
      <c r="AH116" s="1665"/>
      <c r="AI116" s="1658"/>
      <c r="AJ116" s="1658"/>
      <c r="AK116" s="1665"/>
      <c r="AL116" s="2960" t="str">
        <f>ACTIVITIES!$BQ$49</f>
        <v>SKLL</v>
      </c>
      <c r="AM116" s="2960"/>
      <c r="AN116" s="1693"/>
      <c r="AO116" s="2962"/>
      <c r="AP116" s="2962"/>
      <c r="AQ116" s="1665"/>
      <c r="AR116" s="1658"/>
      <c r="AS116" s="1658"/>
      <c r="AT116" s="1665"/>
      <c r="AU116" s="2960" t="str">
        <f>ACTIVITIES!$BQ$49</f>
        <v>SKLL</v>
      </c>
      <c r="AV116" s="2960"/>
      <c r="AW116" s="1693"/>
      <c r="AX116" s="2962"/>
      <c r="AY116" s="2962"/>
      <c r="AZ116" s="1665"/>
      <c r="BA116" s="1658"/>
      <c r="BB116" s="1658"/>
      <c r="BC116" s="1665"/>
      <c r="BD116" s="2960" t="str">
        <f>ACTIVITIES!$BQ$49</f>
        <v>SKLL</v>
      </c>
      <c r="BE116" s="2960"/>
      <c r="BF116" s="1693"/>
      <c r="BG116" s="2962"/>
      <c r="BH116" s="2962"/>
      <c r="BI116" s="1665"/>
      <c r="BJ116" s="1658"/>
      <c r="BK116" s="1658"/>
      <c r="BL116" s="1665"/>
      <c r="BM116" s="2960" t="str">
        <f>ACTIVITIES!$BQ$49</f>
        <v>SKLL</v>
      </c>
      <c r="BN116" s="2960"/>
      <c r="BO116" s="1693"/>
      <c r="BP116" s="2962"/>
      <c r="BQ116" s="2962"/>
      <c r="BR116" s="1665"/>
      <c r="BS116" s="1658"/>
      <c r="BT116" s="1658"/>
      <c r="BU116" s="1658"/>
      <c r="BV116" s="1658"/>
      <c r="BW116" s="1664"/>
    </row>
    <row r="117" spans="5:75" ht="17.100000000000001" customHeight="1" x14ac:dyDescent="0.2">
      <c r="E117" s="1663"/>
      <c r="F117" s="1658"/>
      <c r="G117" s="1658"/>
      <c r="H117" s="1692"/>
      <c r="I117" s="1658"/>
      <c r="J117" s="1695"/>
      <c r="K117" s="2949" t="str">
        <f>ACTIVITIES!$BQ$50</f>
        <v>SKLL</v>
      </c>
      <c r="L117" s="2949"/>
      <c r="M117" s="1693"/>
      <c r="N117" s="2953"/>
      <c r="O117" s="2953"/>
      <c r="P117" s="1695"/>
      <c r="Q117" s="1658"/>
      <c r="R117" s="1658"/>
      <c r="S117" s="1665"/>
      <c r="T117" s="2949" t="str">
        <f>ACTIVITIES!$BQ$50</f>
        <v>SKLL</v>
      </c>
      <c r="U117" s="2949"/>
      <c r="V117" s="1693"/>
      <c r="W117" s="2953"/>
      <c r="X117" s="2953"/>
      <c r="Y117" s="1665"/>
      <c r="Z117" s="1658"/>
      <c r="AA117" s="1658"/>
      <c r="AB117" s="1665"/>
      <c r="AC117" s="2949" t="str">
        <f>ACTIVITIES!$BQ$50</f>
        <v>SKLL</v>
      </c>
      <c r="AD117" s="2949"/>
      <c r="AE117" s="1693"/>
      <c r="AF117" s="2953"/>
      <c r="AG117" s="2953"/>
      <c r="AH117" s="1665"/>
      <c r="AI117" s="1658"/>
      <c r="AJ117" s="1658"/>
      <c r="AK117" s="1665"/>
      <c r="AL117" s="2949" t="str">
        <f>ACTIVITIES!$BQ$50</f>
        <v>SKLL</v>
      </c>
      <c r="AM117" s="2949"/>
      <c r="AN117" s="1693"/>
      <c r="AO117" s="2953"/>
      <c r="AP117" s="2953"/>
      <c r="AQ117" s="1665"/>
      <c r="AR117" s="1658"/>
      <c r="AS117" s="1658"/>
      <c r="AT117" s="1665"/>
      <c r="AU117" s="2949" t="str">
        <f>ACTIVITIES!$BQ$50</f>
        <v>SKLL</v>
      </c>
      <c r="AV117" s="2949"/>
      <c r="AW117" s="1693"/>
      <c r="AX117" s="2953"/>
      <c r="AY117" s="2953"/>
      <c r="AZ117" s="1665"/>
      <c r="BA117" s="1658"/>
      <c r="BB117" s="1658"/>
      <c r="BC117" s="1665"/>
      <c r="BD117" s="2949" t="str">
        <f>ACTIVITIES!$BQ$50</f>
        <v>SKLL</v>
      </c>
      <c r="BE117" s="2949"/>
      <c r="BF117" s="1693"/>
      <c r="BG117" s="2953"/>
      <c r="BH117" s="2953"/>
      <c r="BI117" s="1665"/>
      <c r="BJ117" s="1658"/>
      <c r="BK117" s="1658"/>
      <c r="BL117" s="1665"/>
      <c r="BM117" s="2949" t="str">
        <f>ACTIVITIES!$BQ$50</f>
        <v>SKLL</v>
      </c>
      <c r="BN117" s="2949"/>
      <c r="BO117" s="1693"/>
      <c r="BP117" s="2953"/>
      <c r="BQ117" s="2953"/>
      <c r="BR117" s="1665"/>
      <c r="BS117" s="1658"/>
      <c r="BT117" s="1658"/>
      <c r="BU117" s="1658"/>
      <c r="BV117" s="1658"/>
      <c r="BW117" s="1664"/>
    </row>
    <row r="118" spans="5:75" ht="17.100000000000001" customHeight="1" x14ac:dyDescent="0.2">
      <c r="E118" s="1663"/>
      <c r="F118" s="1658"/>
      <c r="G118" s="1658"/>
      <c r="H118" s="1692"/>
      <c r="I118" s="1658"/>
      <c r="J118" s="1695"/>
      <c r="K118" s="2957" t="str">
        <f>ACTIVITIES!$BQ$51</f>
        <v>SKLL</v>
      </c>
      <c r="L118" s="2957"/>
      <c r="M118" s="1693"/>
      <c r="N118" s="2958"/>
      <c r="O118" s="2958"/>
      <c r="P118" s="1695"/>
      <c r="Q118" s="1658"/>
      <c r="R118" s="1658"/>
      <c r="S118" s="1665"/>
      <c r="T118" s="2957" t="str">
        <f>ACTIVITIES!$BQ$51</f>
        <v>SKLL</v>
      </c>
      <c r="U118" s="2957"/>
      <c r="V118" s="1693"/>
      <c r="W118" s="2958"/>
      <c r="X118" s="2958"/>
      <c r="Y118" s="1665"/>
      <c r="Z118" s="1658"/>
      <c r="AA118" s="1658"/>
      <c r="AB118" s="1665"/>
      <c r="AC118" s="2957" t="str">
        <f>ACTIVITIES!$BQ$51</f>
        <v>SKLL</v>
      </c>
      <c r="AD118" s="2957"/>
      <c r="AE118" s="1693"/>
      <c r="AF118" s="2958"/>
      <c r="AG118" s="2958"/>
      <c r="AH118" s="1665"/>
      <c r="AI118" s="1658"/>
      <c r="AJ118" s="1658"/>
      <c r="AK118" s="1665"/>
      <c r="AL118" s="2957" t="str">
        <f>ACTIVITIES!$BQ$51</f>
        <v>SKLL</v>
      </c>
      <c r="AM118" s="2957"/>
      <c r="AN118" s="1693"/>
      <c r="AO118" s="2958"/>
      <c r="AP118" s="2958"/>
      <c r="AQ118" s="1665"/>
      <c r="AR118" s="1658"/>
      <c r="AS118" s="1658"/>
      <c r="AT118" s="1665"/>
      <c r="AU118" s="2957" t="str">
        <f>ACTIVITIES!$BQ$51</f>
        <v>SKLL</v>
      </c>
      <c r="AV118" s="2957"/>
      <c r="AW118" s="1693"/>
      <c r="AX118" s="2958"/>
      <c r="AY118" s="2958"/>
      <c r="AZ118" s="1665"/>
      <c r="BA118" s="1658"/>
      <c r="BB118" s="1658"/>
      <c r="BC118" s="1665"/>
      <c r="BD118" s="2957" t="str">
        <f>ACTIVITIES!$BQ$51</f>
        <v>SKLL</v>
      </c>
      <c r="BE118" s="2957"/>
      <c r="BF118" s="1693"/>
      <c r="BG118" s="2958"/>
      <c r="BH118" s="2958"/>
      <c r="BI118" s="1665"/>
      <c r="BJ118" s="1658"/>
      <c r="BK118" s="1658"/>
      <c r="BL118" s="1665"/>
      <c r="BM118" s="2957" t="str">
        <f>ACTIVITIES!$BQ$51</f>
        <v>SKLL</v>
      </c>
      <c r="BN118" s="2957"/>
      <c r="BO118" s="1693"/>
      <c r="BP118" s="2958"/>
      <c r="BQ118" s="2958"/>
      <c r="BR118" s="1665"/>
      <c r="BS118" s="1658"/>
      <c r="BT118" s="1658"/>
      <c r="BU118" s="1658"/>
      <c r="BV118" s="1658"/>
      <c r="BW118" s="1664"/>
    </row>
    <row r="119" spans="5:75" ht="17.100000000000001" customHeight="1" x14ac:dyDescent="0.2">
      <c r="E119" s="1663"/>
      <c r="F119" s="1658"/>
      <c r="G119" s="1658"/>
      <c r="H119" s="1692"/>
      <c r="I119" s="1658"/>
      <c r="J119" s="1695"/>
      <c r="K119" s="2947" t="str">
        <f>ACTIVITIES!$BQ$52</f>
        <v>SKLL</v>
      </c>
      <c r="L119" s="2947"/>
      <c r="M119" s="1693"/>
      <c r="N119" s="2948"/>
      <c r="O119" s="2948"/>
      <c r="P119" s="1695"/>
      <c r="Q119" s="1658"/>
      <c r="R119" s="1658"/>
      <c r="S119" s="1665"/>
      <c r="T119" s="2947" t="str">
        <f>ACTIVITIES!$BQ$52</f>
        <v>SKLL</v>
      </c>
      <c r="U119" s="2947"/>
      <c r="V119" s="1693"/>
      <c r="W119" s="2948"/>
      <c r="X119" s="2948"/>
      <c r="Y119" s="1665"/>
      <c r="Z119" s="1658"/>
      <c r="AA119" s="1658"/>
      <c r="AB119" s="1665"/>
      <c r="AC119" s="2947" t="str">
        <f>ACTIVITIES!$BQ$52</f>
        <v>SKLL</v>
      </c>
      <c r="AD119" s="2947"/>
      <c r="AE119" s="1693"/>
      <c r="AF119" s="2948"/>
      <c r="AG119" s="2948"/>
      <c r="AH119" s="1665"/>
      <c r="AI119" s="1658"/>
      <c r="AJ119" s="1658"/>
      <c r="AK119" s="1665"/>
      <c r="AL119" s="2947" t="str">
        <f>ACTIVITIES!$BQ$52</f>
        <v>SKLL</v>
      </c>
      <c r="AM119" s="2947"/>
      <c r="AN119" s="1693"/>
      <c r="AO119" s="2948"/>
      <c r="AP119" s="2948"/>
      <c r="AQ119" s="1665"/>
      <c r="AR119" s="1658"/>
      <c r="AS119" s="1658"/>
      <c r="AT119" s="1665"/>
      <c r="AU119" s="2947" t="str">
        <f>ACTIVITIES!$BQ$52</f>
        <v>SKLL</v>
      </c>
      <c r="AV119" s="2947"/>
      <c r="AW119" s="1693"/>
      <c r="AX119" s="2948"/>
      <c r="AY119" s="2948"/>
      <c r="AZ119" s="1665"/>
      <c r="BA119" s="1658"/>
      <c r="BB119" s="1658"/>
      <c r="BC119" s="1665"/>
      <c r="BD119" s="2947" t="str">
        <f>ACTIVITIES!$BQ$52</f>
        <v>SKLL</v>
      </c>
      <c r="BE119" s="2947"/>
      <c r="BF119" s="1693"/>
      <c r="BG119" s="2948"/>
      <c r="BH119" s="2948"/>
      <c r="BI119" s="1665"/>
      <c r="BJ119" s="1658"/>
      <c r="BK119" s="1658"/>
      <c r="BL119" s="1665"/>
      <c r="BM119" s="2947" t="str">
        <f>ACTIVITIES!$BQ$52</f>
        <v>SKLL</v>
      </c>
      <c r="BN119" s="2947"/>
      <c r="BO119" s="1693"/>
      <c r="BP119" s="2948"/>
      <c r="BQ119" s="2948"/>
      <c r="BR119" s="1665"/>
      <c r="BS119" s="1658"/>
      <c r="BT119" s="1658"/>
      <c r="BU119" s="1658"/>
      <c r="BV119" s="1658"/>
      <c r="BW119" s="1664"/>
    </row>
    <row r="120" spans="5:75" ht="17.100000000000001" customHeight="1" x14ac:dyDescent="0.2">
      <c r="E120" s="1663"/>
      <c r="F120" s="1658"/>
      <c r="G120" s="1658"/>
      <c r="H120" s="1658"/>
      <c r="I120" s="1658"/>
      <c r="J120" s="1696"/>
      <c r="K120" s="1697"/>
      <c r="L120" s="1698"/>
      <c r="M120" s="1699">
        <f>_xlfn.IFS(ISNUMBER(SEARCH(data!$FS$4,J97)),1, ISNUMBER(SEARCH(data!$FS$5,J97)), 0.5,TRUE,0)</f>
        <v>0</v>
      </c>
      <c r="N120" s="1698"/>
      <c r="O120" s="1698"/>
      <c r="P120" s="1700"/>
      <c r="Q120" s="1700"/>
      <c r="R120" s="1700"/>
      <c r="S120" s="1700"/>
      <c r="T120" s="1700"/>
      <c r="U120" s="1700"/>
      <c r="V120" s="1699">
        <f>_xlfn.IFS(ISNUMBER(SEARCH(data!$FS$4,S97)),1, ISNUMBER(SEARCH(data!$FS$5,S97)), 0.5,TRUE,0)</f>
        <v>0</v>
      </c>
      <c r="W120" s="1700"/>
      <c r="X120" s="1700"/>
      <c r="Y120" s="1700"/>
      <c r="Z120" s="1700"/>
      <c r="AA120" s="1700"/>
      <c r="AB120" s="1700"/>
      <c r="AC120" s="1700"/>
      <c r="AD120" s="1700"/>
      <c r="AE120" s="1699">
        <f>_xlfn.IFS(ISNUMBER(SEARCH(data!$FS$4,AB97)),1, ISNUMBER(SEARCH(data!$FS$5,AB97)), 0.5,TRUE,0)</f>
        <v>0</v>
      </c>
      <c r="AF120" s="1700"/>
      <c r="AG120" s="1700"/>
      <c r="AH120" s="1700"/>
      <c r="AI120" s="1700"/>
      <c r="AJ120" s="1700"/>
      <c r="AK120" s="1700"/>
      <c r="AL120" s="1700"/>
      <c r="AM120" s="1700"/>
      <c r="AN120" s="1699">
        <f>_xlfn.IFS(ISNUMBER(SEARCH(data!$FS$4,AK97)),1, ISNUMBER(SEARCH(data!$FS$5,AK97)), 0.5,TRUE,0)</f>
        <v>0</v>
      </c>
      <c r="AO120" s="1700"/>
      <c r="AP120" s="1700"/>
      <c r="AQ120" s="1700"/>
      <c r="AR120" s="1700"/>
      <c r="AS120" s="1700"/>
      <c r="AT120" s="1700"/>
      <c r="AU120" s="1700"/>
      <c r="AV120" s="1700"/>
      <c r="AW120" s="1699">
        <f>_xlfn.IFS(ISNUMBER(SEARCH(data!$FS$4,AT97)),1, ISNUMBER(SEARCH(data!$FS$5,AT97)), 0.5,TRUE,0)</f>
        <v>0</v>
      </c>
      <c r="AX120" s="1700"/>
      <c r="AY120" s="1700"/>
      <c r="AZ120" s="1700"/>
      <c r="BA120" s="1700"/>
      <c r="BB120" s="1700"/>
      <c r="BC120" s="1700"/>
      <c r="BD120" s="1700"/>
      <c r="BE120" s="1700"/>
      <c r="BF120" s="1699">
        <f>_xlfn.IFS(ISNUMBER(SEARCH(data!$FS$4,BC97)),1, ISNUMBER(SEARCH(data!$FS$5,BC97)), 0.5,TRUE,0)</f>
        <v>0</v>
      </c>
      <c r="BG120" s="1700"/>
      <c r="BH120" s="1700"/>
      <c r="BI120" s="1700"/>
      <c r="BJ120" s="1700"/>
      <c r="BK120" s="1700"/>
      <c r="BL120" s="1700"/>
      <c r="BM120" s="1700"/>
      <c r="BN120" s="1700"/>
      <c r="BO120" s="1699">
        <f>_xlfn.IFS(ISNUMBER(SEARCH(data!$FS$4,BL97)),1, ISNUMBER(SEARCH(data!$FS$5,BL97)), 0.5,TRUE,0)</f>
        <v>0</v>
      </c>
      <c r="BP120" s="1700"/>
      <c r="BQ120" s="1700"/>
      <c r="BR120" s="1658"/>
      <c r="BS120" s="1658"/>
      <c r="BT120" s="1658"/>
      <c r="BU120" s="1658"/>
      <c r="BV120" s="1658"/>
      <c r="BW120" s="1664"/>
    </row>
    <row r="121" spans="5:75" ht="17.100000000000001" customHeight="1" thickBot="1" x14ac:dyDescent="0.25">
      <c r="E121" s="1669"/>
      <c r="F121" s="1670"/>
      <c r="G121" s="1670"/>
      <c r="H121" s="1670"/>
      <c r="I121" s="1670"/>
      <c r="J121" s="1670"/>
      <c r="K121" s="1670"/>
      <c r="L121" s="1670"/>
      <c r="M121" s="1670"/>
      <c r="N121" s="1670"/>
      <c r="O121" s="1670"/>
      <c r="P121" s="1670"/>
      <c r="Q121" s="1670"/>
      <c r="R121" s="1670"/>
      <c r="S121" s="1670"/>
      <c r="T121" s="1670"/>
      <c r="U121" s="1670"/>
      <c r="V121" s="1670"/>
      <c r="W121" s="1670"/>
      <c r="X121" s="1670"/>
      <c r="Y121" s="1670"/>
      <c r="Z121" s="1670"/>
      <c r="AA121" s="1670"/>
      <c r="AB121" s="1670"/>
      <c r="AC121" s="1670"/>
      <c r="AD121" s="1670"/>
      <c r="AE121" s="1670"/>
      <c r="AF121" s="1670"/>
      <c r="AG121" s="1670"/>
      <c r="AH121" s="1670"/>
      <c r="AI121" s="1670"/>
      <c r="AJ121" s="1670"/>
      <c r="AK121" s="1670"/>
      <c r="AL121" s="1670"/>
      <c r="AM121" s="1670"/>
      <c r="AN121" s="1670"/>
      <c r="AO121" s="1670"/>
      <c r="AP121" s="1670"/>
      <c r="AQ121" s="1670"/>
      <c r="AR121" s="1670"/>
      <c r="AS121" s="1670"/>
      <c r="AT121" s="1670"/>
      <c r="AU121" s="1670"/>
      <c r="AV121" s="1670"/>
      <c r="AW121" s="1670"/>
      <c r="AX121" s="1670"/>
      <c r="AY121" s="1670"/>
      <c r="AZ121" s="1670"/>
      <c r="BA121" s="1670"/>
      <c r="BB121" s="1670"/>
      <c r="BC121" s="1670"/>
      <c r="BD121" s="1670"/>
      <c r="BE121" s="1670"/>
      <c r="BF121" s="1670"/>
      <c r="BG121" s="1670"/>
      <c r="BH121" s="1670"/>
      <c r="BI121" s="1670"/>
      <c r="BJ121" s="1670"/>
      <c r="BK121" s="1670"/>
      <c r="BL121" s="1670"/>
      <c r="BM121" s="1670"/>
      <c r="BN121" s="1670"/>
      <c r="BO121" s="1670"/>
      <c r="BP121" s="1670"/>
      <c r="BQ121" s="1670"/>
      <c r="BR121" s="1670"/>
      <c r="BS121" s="1670"/>
      <c r="BT121" s="1670"/>
      <c r="BU121" s="1670"/>
      <c r="BV121" s="1670"/>
      <c r="BW121" s="1671"/>
    </row>
    <row r="122" spans="5:75" ht="17.100000000000001" customHeight="1" thickTop="1" x14ac:dyDescent="0.15"/>
    <row r="123" spans="5:75" ht="17.100000000000001" customHeight="1" x14ac:dyDescent="0.15">
      <c r="M123" s="702"/>
      <c r="P123" s="702"/>
      <c r="S123" s="702"/>
      <c r="AN123" s="721"/>
    </row>
    <row r="124" spans="5:75" ht="17.100000000000001" customHeight="1" x14ac:dyDescent="0.15">
      <c r="M124" s="702"/>
      <c r="P124" s="702"/>
      <c r="S124" s="702"/>
      <c r="AN124" s="1701"/>
    </row>
    <row r="128" spans="5:75" ht="17.100000000000001" customHeight="1" x14ac:dyDescent="0.15">
      <c r="AT128" s="702"/>
      <c r="AW128" s="702"/>
      <c r="AZ128" s="702"/>
      <c r="BC128" s="702"/>
      <c r="BF128" s="702"/>
      <c r="BI128" s="702"/>
      <c r="BL128" s="702"/>
      <c r="BO128" s="702"/>
    </row>
    <row r="129" spans="46:67" ht="17.100000000000001" customHeight="1" x14ac:dyDescent="0.15">
      <c r="AT129" s="702"/>
      <c r="AW129" s="702"/>
      <c r="AZ129" s="702"/>
      <c r="BC129" s="702"/>
      <c r="BF129" s="702"/>
      <c r="BI129" s="702"/>
      <c r="BL129" s="702"/>
      <c r="BO129" s="702"/>
    </row>
  </sheetData>
  <sheetProtection sheet="1" objects="1" scenarios="1"/>
  <mergeCells count="571">
    <mergeCell ref="CI102:CN102"/>
    <mergeCell ref="J93:P93"/>
    <mergeCell ref="S93:Y93"/>
    <mergeCell ref="S94:Y94"/>
    <mergeCell ref="AB93:AH93"/>
    <mergeCell ref="AB94:AH94"/>
    <mergeCell ref="AK93:AQ93"/>
    <mergeCell ref="AK94:AQ94"/>
    <mergeCell ref="AT93:AZ93"/>
    <mergeCell ref="AT94:AZ94"/>
    <mergeCell ref="J94:P94"/>
    <mergeCell ref="BP102:BQ102"/>
    <mergeCell ref="AC101:AD101"/>
    <mergeCell ref="BD99:BH100"/>
    <mergeCell ref="BD101:BE101"/>
    <mergeCell ref="BG101:BH101"/>
    <mergeCell ref="BD102:BE102"/>
    <mergeCell ref="BG102:BH102"/>
    <mergeCell ref="BL97:BR98"/>
    <mergeCell ref="BN95:BP96"/>
    <mergeCell ref="J95:K96"/>
    <mergeCell ref="L95:N96"/>
    <mergeCell ref="J97:P98"/>
    <mergeCell ref="AV95:AX96"/>
    <mergeCell ref="BD109:BE109"/>
    <mergeCell ref="BG109:BH109"/>
    <mergeCell ref="AU108:AV108"/>
    <mergeCell ref="AX108:AY108"/>
    <mergeCell ref="AU109:AV109"/>
    <mergeCell ref="AX109:AY109"/>
    <mergeCell ref="AL106:AM106"/>
    <mergeCell ref="BM86:BN86"/>
    <mergeCell ref="BM106:BN106"/>
    <mergeCell ref="BM107:BN107"/>
    <mergeCell ref="AL105:AM105"/>
    <mergeCell ref="AO105:AP105"/>
    <mergeCell ref="BD105:BE105"/>
    <mergeCell ref="BG105:BH105"/>
    <mergeCell ref="BM105:BN105"/>
    <mergeCell ref="AL104:AM104"/>
    <mergeCell ref="AO104:AP104"/>
    <mergeCell ref="BD103:BE103"/>
    <mergeCell ref="BG103:BH103"/>
    <mergeCell ref="BD104:BE104"/>
    <mergeCell ref="BG104:BH104"/>
    <mergeCell ref="AU105:AV105"/>
    <mergeCell ref="AX105:AY105"/>
    <mergeCell ref="BD106:BE106"/>
    <mergeCell ref="BQ29:BS30"/>
    <mergeCell ref="BT29:BU30"/>
    <mergeCell ref="BK23:BL24"/>
    <mergeCell ref="BO23:BP24"/>
    <mergeCell ref="BO29:BP30"/>
    <mergeCell ref="BO17:BP18"/>
    <mergeCell ref="BQ17:BS18"/>
    <mergeCell ref="BT17:BU18"/>
    <mergeCell ref="BF19:BL20"/>
    <mergeCell ref="BO19:BU20"/>
    <mergeCell ref="BG106:BH106"/>
    <mergeCell ref="BD107:BE107"/>
    <mergeCell ref="BG107:BH107"/>
    <mergeCell ref="BD108:BE108"/>
    <mergeCell ref="BG108:BH108"/>
    <mergeCell ref="BL57:BO57"/>
    <mergeCell ref="BF31:BL32"/>
    <mergeCell ref="BO31:BU32"/>
    <mergeCell ref="BP54:BT54"/>
    <mergeCell ref="BL95:BM96"/>
    <mergeCell ref="BP55:BT55"/>
    <mergeCell ref="BN67:BP68"/>
    <mergeCell ref="BN74:BP75"/>
    <mergeCell ref="BL67:BM68"/>
    <mergeCell ref="BM40:BN40"/>
    <mergeCell ref="BO42:BU43"/>
    <mergeCell ref="BF42:BL43"/>
    <mergeCell ref="BC67:BD68"/>
    <mergeCell ref="BM108:BN108"/>
    <mergeCell ref="BP108:BQ108"/>
    <mergeCell ref="BM61:BN61"/>
    <mergeCell ref="BF45:BL46"/>
    <mergeCell ref="BM38:BN38"/>
    <mergeCell ref="BO45:BU46"/>
    <mergeCell ref="BM109:BN109"/>
    <mergeCell ref="BL76:BR77"/>
    <mergeCell ref="BM102:BN102"/>
    <mergeCell ref="BP109:BQ109"/>
    <mergeCell ref="BP106:BQ106"/>
    <mergeCell ref="BP107:BQ107"/>
    <mergeCell ref="BQ95:BR96"/>
    <mergeCell ref="BP105:BQ105"/>
    <mergeCell ref="BM85:BN85"/>
    <mergeCell ref="BM99:BQ100"/>
    <mergeCell ref="BM101:BN101"/>
    <mergeCell ref="BP101:BQ101"/>
    <mergeCell ref="BM119:BN119"/>
    <mergeCell ref="BP119:BQ119"/>
    <mergeCell ref="BM110:BN110"/>
    <mergeCell ref="BP110:BQ110"/>
    <mergeCell ref="BM111:BN111"/>
    <mergeCell ref="BP111:BQ111"/>
    <mergeCell ref="BM112:BN112"/>
    <mergeCell ref="BP112:BQ112"/>
    <mergeCell ref="BM113:BN113"/>
    <mergeCell ref="BP113:BQ113"/>
    <mergeCell ref="BM114:BN114"/>
    <mergeCell ref="BP114:BQ114"/>
    <mergeCell ref="BM115:BN115"/>
    <mergeCell ref="BP115:BQ115"/>
    <mergeCell ref="BM116:BN116"/>
    <mergeCell ref="BP116:BQ116"/>
    <mergeCell ref="BM117:BN117"/>
    <mergeCell ref="BP117:BQ117"/>
    <mergeCell ref="BM118:BN118"/>
    <mergeCell ref="BP118:BQ118"/>
    <mergeCell ref="AX118:AY118"/>
    <mergeCell ref="AU119:AV119"/>
    <mergeCell ref="AX119:AY119"/>
    <mergeCell ref="BD117:BE117"/>
    <mergeCell ref="AU117:AV117"/>
    <mergeCell ref="AX117:AY117"/>
    <mergeCell ref="BD115:BE115"/>
    <mergeCell ref="BG115:BH115"/>
    <mergeCell ref="BD116:BE116"/>
    <mergeCell ref="BG116:BH116"/>
    <mergeCell ref="BG117:BH117"/>
    <mergeCell ref="BD118:BE118"/>
    <mergeCell ref="BG118:BH118"/>
    <mergeCell ref="BD119:BE119"/>
    <mergeCell ref="BG119:BH119"/>
    <mergeCell ref="AX116:AY116"/>
    <mergeCell ref="AX115:AY115"/>
    <mergeCell ref="AU116:AV116"/>
    <mergeCell ref="AU115:AV115"/>
    <mergeCell ref="BG112:BH112"/>
    <mergeCell ref="BD113:BE113"/>
    <mergeCell ref="BG113:BH113"/>
    <mergeCell ref="BD114:BE114"/>
    <mergeCell ref="BG114:BH114"/>
    <mergeCell ref="BD110:BE110"/>
    <mergeCell ref="BG110:BH110"/>
    <mergeCell ref="BD111:BE111"/>
    <mergeCell ref="BG111:BH111"/>
    <mergeCell ref="BD112:BE112"/>
    <mergeCell ref="AX113:AY113"/>
    <mergeCell ref="AU114:AV114"/>
    <mergeCell ref="AX114:AY114"/>
    <mergeCell ref="AO106:AP106"/>
    <mergeCell ref="AL107:AM107"/>
    <mergeCell ref="AO107:AP107"/>
    <mergeCell ref="AL108:AM108"/>
    <mergeCell ref="AO108:AP108"/>
    <mergeCell ref="AL109:AM109"/>
    <mergeCell ref="AO109:AP109"/>
    <mergeCell ref="AU106:AV106"/>
    <mergeCell ref="AU110:AV110"/>
    <mergeCell ref="AX110:AY110"/>
    <mergeCell ref="AU111:AV111"/>
    <mergeCell ref="AX111:AY111"/>
    <mergeCell ref="AU112:AV112"/>
    <mergeCell ref="AX112:AY112"/>
    <mergeCell ref="AX106:AY106"/>
    <mergeCell ref="AU107:AV107"/>
    <mergeCell ref="AX107:AY107"/>
    <mergeCell ref="AL119:AM119"/>
    <mergeCell ref="AO119:AP119"/>
    <mergeCell ref="AO110:AP110"/>
    <mergeCell ref="AL111:AM111"/>
    <mergeCell ref="AO111:AP111"/>
    <mergeCell ref="AL112:AM112"/>
    <mergeCell ref="AO112:AP112"/>
    <mergeCell ref="AL113:AM113"/>
    <mergeCell ref="AO113:AP113"/>
    <mergeCell ref="AL114:AM114"/>
    <mergeCell ref="AO114:AP114"/>
    <mergeCell ref="AL116:AM116"/>
    <mergeCell ref="AO116:AP116"/>
    <mergeCell ref="AC117:AD117"/>
    <mergeCell ref="AF117:AG117"/>
    <mergeCell ref="AC118:AD118"/>
    <mergeCell ref="AF118:AG118"/>
    <mergeCell ref="AL115:AM115"/>
    <mergeCell ref="AO115:AP115"/>
    <mergeCell ref="AU113:AV113"/>
    <mergeCell ref="AL110:AM110"/>
    <mergeCell ref="AL117:AM117"/>
    <mergeCell ref="AO117:AP117"/>
    <mergeCell ref="AL118:AM118"/>
    <mergeCell ref="AO118:AP118"/>
    <mergeCell ref="AU118:AV118"/>
    <mergeCell ref="AC112:AD112"/>
    <mergeCell ref="AF112:AG112"/>
    <mergeCell ref="AC113:AD113"/>
    <mergeCell ref="AF113:AG113"/>
    <mergeCell ref="AC114:AD114"/>
    <mergeCell ref="AF114:AG114"/>
    <mergeCell ref="AC115:AD115"/>
    <mergeCell ref="AF115:AG115"/>
    <mergeCell ref="AC116:AD116"/>
    <mergeCell ref="AF116:AG116"/>
    <mergeCell ref="AF108:AG108"/>
    <mergeCell ref="W107:X107"/>
    <mergeCell ref="AC106:AD106"/>
    <mergeCell ref="AF106:AG106"/>
    <mergeCell ref="AC107:AD107"/>
    <mergeCell ref="AF107:AG107"/>
    <mergeCell ref="AC110:AD110"/>
    <mergeCell ref="AF110:AG110"/>
    <mergeCell ref="AC111:AD111"/>
    <mergeCell ref="AF111:AG111"/>
    <mergeCell ref="AL102:AM102"/>
    <mergeCell ref="AL103:AM103"/>
    <mergeCell ref="AO103:AP103"/>
    <mergeCell ref="BM103:BN103"/>
    <mergeCell ref="BP103:BQ103"/>
    <mergeCell ref="BM104:BN104"/>
    <mergeCell ref="BP104:BQ104"/>
    <mergeCell ref="AO102:AP102"/>
    <mergeCell ref="AU103:AV103"/>
    <mergeCell ref="AX103:AY103"/>
    <mergeCell ref="AU104:AV104"/>
    <mergeCell ref="AX104:AY104"/>
    <mergeCell ref="AG64:AU64"/>
    <mergeCell ref="AT67:AU68"/>
    <mergeCell ref="AK71:AQ71"/>
    <mergeCell ref="AB19:AF19"/>
    <mergeCell ref="S69:Y70"/>
    <mergeCell ref="S71:Y71"/>
    <mergeCell ref="AB67:AC68"/>
    <mergeCell ref="AD67:AF68"/>
    <mergeCell ref="AG67:AH68"/>
    <mergeCell ref="R23:T24"/>
    <mergeCell ref="P42:V43"/>
    <mergeCell ref="AK67:AL68"/>
    <mergeCell ref="AM67:AO68"/>
    <mergeCell ref="P23:Q24"/>
    <mergeCell ref="AM20:AO20"/>
    <mergeCell ref="P25:V26"/>
    <mergeCell ref="AG34:AU34"/>
    <mergeCell ref="AB69:AH70"/>
    <mergeCell ref="AK69:AQ70"/>
    <mergeCell ref="AM24:AO24"/>
    <mergeCell ref="J69:P70"/>
    <mergeCell ref="J71:P71"/>
    <mergeCell ref="AG35:AU35"/>
    <mergeCell ref="P19:V20"/>
    <mergeCell ref="G23:H24"/>
    <mergeCell ref="I23:K24"/>
    <mergeCell ref="L23:M24"/>
    <mergeCell ref="G25:M26"/>
    <mergeCell ref="G29:H30"/>
    <mergeCell ref="S67:T68"/>
    <mergeCell ref="U67:W68"/>
    <mergeCell ref="N39:O39"/>
    <mergeCell ref="N38:O38"/>
    <mergeCell ref="N61:O61"/>
    <mergeCell ref="P45:V46"/>
    <mergeCell ref="L67:N68"/>
    <mergeCell ref="O67:P68"/>
    <mergeCell ref="G42:M43"/>
    <mergeCell ref="G45:M46"/>
    <mergeCell ref="N40:O40"/>
    <mergeCell ref="J67:K68"/>
    <mergeCell ref="I29:K30"/>
    <mergeCell ref="L29:M30"/>
    <mergeCell ref="P29:Q30"/>
    <mergeCell ref="G31:M32"/>
    <mergeCell ref="R29:T30"/>
    <mergeCell ref="U29:V30"/>
    <mergeCell ref="U23:V24"/>
    <mergeCell ref="AY4:AZ4"/>
    <mergeCell ref="AB4:AC4"/>
    <mergeCell ref="AG19:AU19"/>
    <mergeCell ref="AG18:AU18"/>
    <mergeCell ref="G6:M7"/>
    <mergeCell ref="P6:V7"/>
    <mergeCell ref="G8:M8"/>
    <mergeCell ref="P8:V8"/>
    <mergeCell ref="G9:M10"/>
    <mergeCell ref="P9:V10"/>
    <mergeCell ref="G11:M11"/>
    <mergeCell ref="P11:V11"/>
    <mergeCell ref="E13:X13"/>
    <mergeCell ref="AB8:AD8"/>
    <mergeCell ref="AX8:AZ8"/>
    <mergeCell ref="AV19:AY19"/>
    <mergeCell ref="E12:X12"/>
    <mergeCell ref="G17:H18"/>
    <mergeCell ref="I17:K18"/>
    <mergeCell ref="L17:M18"/>
    <mergeCell ref="G19:M20"/>
    <mergeCell ref="P17:Q18"/>
    <mergeCell ref="AM8:AO8"/>
    <mergeCell ref="R17:T18"/>
    <mergeCell ref="BF6:BL7"/>
    <mergeCell ref="BO6:BU7"/>
    <mergeCell ref="BF8:BL8"/>
    <mergeCell ref="BO8:BU8"/>
    <mergeCell ref="BF9:BL10"/>
    <mergeCell ref="BO9:BU10"/>
    <mergeCell ref="BF11:BL11"/>
    <mergeCell ref="BO11:BU11"/>
    <mergeCell ref="BD13:BW13"/>
    <mergeCell ref="BD12:BW12"/>
    <mergeCell ref="K110:L110"/>
    <mergeCell ref="N110:O110"/>
    <mergeCell ref="T114:U114"/>
    <mergeCell ref="W114:X114"/>
    <mergeCell ref="K102:L102"/>
    <mergeCell ref="K111:L111"/>
    <mergeCell ref="N111:O111"/>
    <mergeCell ref="K104:L104"/>
    <mergeCell ref="N104:O104"/>
    <mergeCell ref="K105:L105"/>
    <mergeCell ref="N105:O105"/>
    <mergeCell ref="K106:L106"/>
    <mergeCell ref="N106:O106"/>
    <mergeCell ref="T111:U111"/>
    <mergeCell ref="W111:X111"/>
    <mergeCell ref="T112:U112"/>
    <mergeCell ref="W112:X112"/>
    <mergeCell ref="T104:U104"/>
    <mergeCell ref="T105:U105"/>
    <mergeCell ref="W105:X105"/>
    <mergeCell ref="K103:L103"/>
    <mergeCell ref="N103:O103"/>
    <mergeCell ref="N102:O102"/>
    <mergeCell ref="T107:U107"/>
    <mergeCell ref="AG57:AU57"/>
    <mergeCell ref="AG56:AU56"/>
    <mergeCell ref="BM39:BN39"/>
    <mergeCell ref="BF23:BG24"/>
    <mergeCell ref="BH23:BJ24"/>
    <mergeCell ref="P31:V32"/>
    <mergeCell ref="BQ23:BS24"/>
    <mergeCell ref="BT23:BU24"/>
    <mergeCell ref="M15:P15"/>
    <mergeCell ref="U17:V18"/>
    <mergeCell ref="BL15:BO15"/>
    <mergeCell ref="BF17:BG18"/>
    <mergeCell ref="Q54:U54"/>
    <mergeCell ref="BF52:BU52"/>
    <mergeCell ref="M55:N55"/>
    <mergeCell ref="O54:P54"/>
    <mergeCell ref="O55:P55"/>
    <mergeCell ref="N53:O53"/>
    <mergeCell ref="BH17:BJ18"/>
    <mergeCell ref="BK17:BL18"/>
    <mergeCell ref="BO25:BU26"/>
    <mergeCell ref="BF29:BG30"/>
    <mergeCell ref="BF25:BL26"/>
    <mergeCell ref="BK29:BL30"/>
    <mergeCell ref="X67:Y68"/>
    <mergeCell ref="J76:P77"/>
    <mergeCell ref="J78:P78"/>
    <mergeCell ref="S78:Y78"/>
    <mergeCell ref="AT78:AZ78"/>
    <mergeCell ref="BC78:BI78"/>
    <mergeCell ref="AP67:AQ68"/>
    <mergeCell ref="AB78:AH78"/>
    <mergeCell ref="AK78:AQ78"/>
    <mergeCell ref="AB74:AC75"/>
    <mergeCell ref="AD74:AF75"/>
    <mergeCell ref="AG74:AH75"/>
    <mergeCell ref="BE67:BG68"/>
    <mergeCell ref="AT69:AZ70"/>
    <mergeCell ref="BC69:BI70"/>
    <mergeCell ref="AP74:AQ75"/>
    <mergeCell ref="AT74:AU75"/>
    <mergeCell ref="AV74:AX75"/>
    <mergeCell ref="AT76:AZ77"/>
    <mergeCell ref="BC76:BI77"/>
    <mergeCell ref="J74:K75"/>
    <mergeCell ref="L74:N75"/>
    <mergeCell ref="O74:P75"/>
    <mergeCell ref="AB71:AH71"/>
    <mergeCell ref="AG89:AU89"/>
    <mergeCell ref="AG82:AU82"/>
    <mergeCell ref="S97:Y98"/>
    <mergeCell ref="K101:L101"/>
    <mergeCell ref="N101:O101"/>
    <mergeCell ref="K99:O100"/>
    <mergeCell ref="T99:X100"/>
    <mergeCell ref="T101:U101"/>
    <mergeCell ref="N85:O85"/>
    <mergeCell ref="N86:O86"/>
    <mergeCell ref="S95:T96"/>
    <mergeCell ref="U95:W96"/>
    <mergeCell ref="X95:Y96"/>
    <mergeCell ref="AB95:AC96"/>
    <mergeCell ref="AD95:AF96"/>
    <mergeCell ref="AP95:AQ96"/>
    <mergeCell ref="AG95:AH96"/>
    <mergeCell ref="AK95:AL96"/>
    <mergeCell ref="AM95:AO96"/>
    <mergeCell ref="AC99:AG100"/>
    <mergeCell ref="AL99:AP100"/>
    <mergeCell ref="AL101:AM101"/>
    <mergeCell ref="AO101:AP101"/>
    <mergeCell ref="T103:U103"/>
    <mergeCell ref="W103:X103"/>
    <mergeCell ref="AY95:AZ96"/>
    <mergeCell ref="BC95:BD96"/>
    <mergeCell ref="BE95:BG96"/>
    <mergeCell ref="BH95:BI96"/>
    <mergeCell ref="AT95:AU96"/>
    <mergeCell ref="O95:P96"/>
    <mergeCell ref="T115:U115"/>
    <mergeCell ref="W115:X115"/>
    <mergeCell ref="AC103:AD103"/>
    <mergeCell ref="AF103:AG103"/>
    <mergeCell ref="AC104:AD104"/>
    <mergeCell ref="AF104:AG104"/>
    <mergeCell ref="T108:U108"/>
    <mergeCell ref="W108:X108"/>
    <mergeCell ref="AC105:AD105"/>
    <mergeCell ref="AF105:AG105"/>
    <mergeCell ref="T106:U106"/>
    <mergeCell ref="W106:X106"/>
    <mergeCell ref="W104:X104"/>
    <mergeCell ref="AC109:AD109"/>
    <mergeCell ref="AF109:AG109"/>
    <mergeCell ref="AC108:AD108"/>
    <mergeCell ref="T116:U116"/>
    <mergeCell ref="W116:X116"/>
    <mergeCell ref="T109:U109"/>
    <mergeCell ref="W109:X109"/>
    <mergeCell ref="T110:U110"/>
    <mergeCell ref="W110:X110"/>
    <mergeCell ref="BH29:BJ30"/>
    <mergeCell ref="BC97:BI98"/>
    <mergeCell ref="AF101:AG101"/>
    <mergeCell ref="AC102:AD102"/>
    <mergeCell ref="AF102:AG102"/>
    <mergeCell ref="AU99:AY100"/>
    <mergeCell ref="AU101:AV101"/>
    <mergeCell ref="AX101:AY101"/>
    <mergeCell ref="AU102:AV102"/>
    <mergeCell ref="AX102:AY102"/>
    <mergeCell ref="AB97:AH98"/>
    <mergeCell ref="AK97:AQ98"/>
    <mergeCell ref="AT97:AZ98"/>
    <mergeCell ref="W101:X101"/>
    <mergeCell ref="T102:U102"/>
    <mergeCell ref="W102:X102"/>
    <mergeCell ref="AV67:AX68"/>
    <mergeCell ref="AY67:AZ68"/>
    <mergeCell ref="K117:L117"/>
    <mergeCell ref="K118:L118"/>
    <mergeCell ref="K114:L114"/>
    <mergeCell ref="K115:L115"/>
    <mergeCell ref="K116:L116"/>
    <mergeCell ref="N115:O115"/>
    <mergeCell ref="N116:O116"/>
    <mergeCell ref="N117:O117"/>
    <mergeCell ref="N118:O118"/>
    <mergeCell ref="T117:U117"/>
    <mergeCell ref="N113:O113"/>
    <mergeCell ref="N114:O114"/>
    <mergeCell ref="CC105:CD105"/>
    <mergeCell ref="CE104:CF104"/>
    <mergeCell ref="CE105:CF105"/>
    <mergeCell ref="CG104:CH104"/>
    <mergeCell ref="CG105:CH105"/>
    <mergeCell ref="K119:L119"/>
    <mergeCell ref="T113:U113"/>
    <mergeCell ref="W113:X113"/>
    <mergeCell ref="W117:X117"/>
    <mergeCell ref="CG107:CH107"/>
    <mergeCell ref="K109:L109"/>
    <mergeCell ref="N109:O109"/>
    <mergeCell ref="K107:L107"/>
    <mergeCell ref="N107:O107"/>
    <mergeCell ref="K108:L108"/>
    <mergeCell ref="N108:O108"/>
    <mergeCell ref="T118:U118"/>
    <mergeCell ref="W118:X118"/>
    <mergeCell ref="K112:L112"/>
    <mergeCell ref="N112:O112"/>
    <mergeCell ref="K113:L113"/>
    <mergeCell ref="CS104:CT104"/>
    <mergeCell ref="CS105:CT105"/>
    <mergeCell ref="T119:U119"/>
    <mergeCell ref="W119:X119"/>
    <mergeCell ref="N119:O119"/>
    <mergeCell ref="CI104:CJ104"/>
    <mergeCell ref="CI105:CJ105"/>
    <mergeCell ref="CK104:CL104"/>
    <mergeCell ref="CK105:CL105"/>
    <mergeCell ref="CM104:CN104"/>
    <mergeCell ref="CM105:CN105"/>
    <mergeCell ref="CO104:CP104"/>
    <mergeCell ref="CO105:CP105"/>
    <mergeCell ref="CQ104:CR104"/>
    <mergeCell ref="CQ105:CR105"/>
    <mergeCell ref="CC104:CD104"/>
    <mergeCell ref="AC119:AD119"/>
    <mergeCell ref="AF119:AG119"/>
    <mergeCell ref="CS106:CT106"/>
    <mergeCell ref="CS107:CT107"/>
    <mergeCell ref="CO106:CP106"/>
    <mergeCell ref="CQ106:CR106"/>
    <mergeCell ref="CC107:CD107"/>
    <mergeCell ref="CE107:CF107"/>
    <mergeCell ref="CI107:CJ107"/>
    <mergeCell ref="CK107:CL107"/>
    <mergeCell ref="CM107:CN107"/>
    <mergeCell ref="CO107:CP107"/>
    <mergeCell ref="CQ107:CR107"/>
    <mergeCell ref="CC106:CD106"/>
    <mergeCell ref="CE106:CF106"/>
    <mergeCell ref="CG106:CH106"/>
    <mergeCell ref="CI106:CJ106"/>
    <mergeCell ref="CK106:CL106"/>
    <mergeCell ref="CM106:CN106"/>
    <mergeCell ref="CF94:CG94"/>
    <mergeCell ref="CC94:CD94"/>
    <mergeCell ref="AM91:AN91"/>
    <mergeCell ref="CF93:CG93"/>
    <mergeCell ref="CF92:CG92"/>
    <mergeCell ref="CF91:CG91"/>
    <mergeCell ref="CF90:CG90"/>
    <mergeCell ref="CC90:CD90"/>
    <mergeCell ref="CC91:CD91"/>
    <mergeCell ref="CC92:CD92"/>
    <mergeCell ref="CC93:CD93"/>
    <mergeCell ref="BC93:BI93"/>
    <mergeCell ref="BC94:BI94"/>
    <mergeCell ref="BL93:BR93"/>
    <mergeCell ref="BL94:BR94"/>
    <mergeCell ref="AG81:AU81"/>
    <mergeCell ref="BQ74:BR75"/>
    <mergeCell ref="BQ67:BR68"/>
    <mergeCell ref="AT71:AZ71"/>
    <mergeCell ref="BC71:BI71"/>
    <mergeCell ref="BH67:BI68"/>
    <mergeCell ref="BC74:BD75"/>
    <mergeCell ref="BE74:BG75"/>
    <mergeCell ref="BH74:BI75"/>
    <mergeCell ref="AK74:AL75"/>
    <mergeCell ref="AM74:AO75"/>
    <mergeCell ref="AY74:AZ75"/>
    <mergeCell ref="BL78:BR78"/>
    <mergeCell ref="AB76:AH77"/>
    <mergeCell ref="AK76:AQ77"/>
    <mergeCell ref="BL69:BR70"/>
    <mergeCell ref="BL71:BR71"/>
    <mergeCell ref="BL74:BM75"/>
    <mergeCell ref="S76:Y77"/>
    <mergeCell ref="S74:T75"/>
    <mergeCell ref="U74:W75"/>
    <mergeCell ref="X74:Y75"/>
    <mergeCell ref="N60:O60"/>
    <mergeCell ref="BM60:BN60"/>
    <mergeCell ref="CC5:CE5"/>
    <mergeCell ref="BM50:BN51"/>
    <mergeCell ref="M57:P57"/>
    <mergeCell ref="N56:O56"/>
    <mergeCell ref="G52:V52"/>
    <mergeCell ref="BG54:BK54"/>
    <mergeCell ref="BL54:BM54"/>
    <mergeCell ref="BN54:BO54"/>
    <mergeCell ref="BG55:BK55"/>
    <mergeCell ref="BL55:BM55"/>
    <mergeCell ref="BN55:BO55"/>
    <mergeCell ref="BM56:BN56"/>
    <mergeCell ref="BM53:BN53"/>
    <mergeCell ref="N50:O51"/>
    <mergeCell ref="H54:L54"/>
    <mergeCell ref="Q55:U55"/>
    <mergeCell ref="H55:L55"/>
    <mergeCell ref="M54:N54"/>
  </mergeCells>
  <phoneticPr fontId="40" type="noConversion"/>
  <conditionalFormatting sqref="CC16:CI16 CK11 CE15:CI15 CK16:CQ16 CF14:CI14 CK15:CO15 CG13:CI13 CK14:CN14 CH12:CI12 CK13:CM13 CI11 CK12:CL12">
    <cfRule type="expression" dxfId="1430" priority="1230">
      <formula>CC11=0</formula>
    </cfRule>
  </conditionalFormatting>
  <conditionalFormatting sqref="CP15">
    <cfRule type="expression" dxfId="1429" priority="1224">
      <formula>CP15=0</formula>
    </cfRule>
  </conditionalFormatting>
  <conditionalFormatting sqref="CD15">
    <cfRule type="expression" dxfId="1428" priority="1223">
      <formula>CD15=0</formula>
    </cfRule>
  </conditionalFormatting>
  <conditionalFormatting sqref="CO14">
    <cfRule type="expression" dxfId="1427" priority="1212">
      <formula>CO14=0</formula>
    </cfRule>
  </conditionalFormatting>
  <conditionalFormatting sqref="CN13">
    <cfRule type="expression" dxfId="1426" priority="1211">
      <formula>CN13=0</formula>
    </cfRule>
  </conditionalFormatting>
  <conditionalFormatting sqref="CM12">
    <cfRule type="expression" dxfId="1425" priority="1210">
      <formula>CM12=0</formula>
    </cfRule>
  </conditionalFormatting>
  <conditionalFormatting sqref="CL11">
    <cfRule type="expression" dxfId="1424" priority="1209">
      <formula>CL11=0</formula>
    </cfRule>
  </conditionalFormatting>
  <conditionalFormatting sqref="CK10">
    <cfRule type="expression" dxfId="1423" priority="1208">
      <formula>CK10=0</formula>
    </cfRule>
  </conditionalFormatting>
  <conditionalFormatting sqref="CE14">
    <cfRule type="expression" dxfId="1422" priority="1206">
      <formula>CE14=0</formula>
    </cfRule>
  </conditionalFormatting>
  <conditionalFormatting sqref="CF13">
    <cfRule type="expression" dxfId="1421" priority="1205">
      <formula>CF13=0</formula>
    </cfRule>
  </conditionalFormatting>
  <conditionalFormatting sqref="CG12">
    <cfRule type="expression" dxfId="1420" priority="1204">
      <formula>CG12=0</formula>
    </cfRule>
  </conditionalFormatting>
  <conditionalFormatting sqref="CH11">
    <cfRule type="expression" dxfId="1419" priority="1203">
      <formula>CH11=0</formula>
    </cfRule>
  </conditionalFormatting>
  <conditionalFormatting sqref="CI10">
    <cfRule type="expression" dxfId="1418" priority="1202">
      <formula>CI10=0</formula>
    </cfRule>
  </conditionalFormatting>
  <conditionalFormatting sqref="CJ9">
    <cfRule type="expression" dxfId="1417" priority="1201">
      <formula>CJ9=0</formula>
    </cfRule>
  </conditionalFormatting>
  <conditionalFormatting sqref="CD54:CM54 CE53:CM53 CO53:CW53 CF52:CV52 CG51:CU51 CH50:CT50 CI49:CS49 CO54:CX54">
    <cfRule type="expression" dxfId="1416" priority="1200">
      <formula>CD49=0</formula>
    </cfRule>
  </conditionalFormatting>
  <conditionalFormatting sqref="CH53">
    <cfRule type="expression" dxfId="1415" priority="1198">
      <formula>CH53=0</formula>
    </cfRule>
  </conditionalFormatting>
  <conditionalFormatting sqref="CC54">
    <cfRule type="expression" dxfId="1414" priority="1186">
      <formula>CC54=0</formula>
    </cfRule>
  </conditionalFormatting>
  <conditionalFormatting sqref="CD53">
    <cfRule type="expression" dxfId="1413" priority="1185">
      <formula>CD53=0</formula>
    </cfRule>
  </conditionalFormatting>
  <conditionalFormatting sqref="CE52">
    <cfRule type="expression" dxfId="1412" priority="1184">
      <formula>CE52=0</formula>
    </cfRule>
  </conditionalFormatting>
  <conditionalFormatting sqref="CF51">
    <cfRule type="expression" dxfId="1411" priority="1183">
      <formula>CF51=0</formula>
    </cfRule>
  </conditionalFormatting>
  <conditionalFormatting sqref="CG50">
    <cfRule type="expression" dxfId="1410" priority="1182">
      <formula>CG50=0</formula>
    </cfRule>
  </conditionalFormatting>
  <conditionalFormatting sqref="CH49">
    <cfRule type="expression" dxfId="1409" priority="1181">
      <formula>CH49=0</formula>
    </cfRule>
  </conditionalFormatting>
  <conditionalFormatting sqref="CI48">
    <cfRule type="expression" dxfId="1408" priority="1180">
      <formula>CI48=0</formula>
    </cfRule>
  </conditionalFormatting>
  <conditionalFormatting sqref="CJ47">
    <cfRule type="expression" dxfId="1407" priority="1179">
      <formula>CJ47=0</formula>
    </cfRule>
  </conditionalFormatting>
  <conditionalFormatting sqref="CK46">
    <cfRule type="expression" dxfId="1406" priority="1178">
      <formula>CK46=0</formula>
    </cfRule>
  </conditionalFormatting>
  <conditionalFormatting sqref="CL45">
    <cfRule type="expression" dxfId="1405" priority="1177">
      <formula>CL45=0</formula>
    </cfRule>
  </conditionalFormatting>
  <conditionalFormatting sqref="CM44">
    <cfRule type="expression" dxfId="1404" priority="1176">
      <formula>CM44=0</formula>
    </cfRule>
  </conditionalFormatting>
  <conditionalFormatting sqref="CY54">
    <cfRule type="expression" dxfId="1403" priority="1174">
      <formula>CY54=0</formula>
    </cfRule>
  </conditionalFormatting>
  <conditionalFormatting sqref="CN43">
    <cfRule type="expression" dxfId="1402" priority="1173">
      <formula>CN43=0</formula>
    </cfRule>
  </conditionalFormatting>
  <conditionalFormatting sqref="CO44">
    <cfRule type="expression" dxfId="1401" priority="1172">
      <formula>CO44=0</formula>
    </cfRule>
  </conditionalFormatting>
  <conditionalFormatting sqref="CP45">
    <cfRule type="expression" dxfId="1400" priority="1171">
      <formula>CP45=0</formula>
    </cfRule>
  </conditionalFormatting>
  <conditionalFormatting sqref="CQ46">
    <cfRule type="expression" dxfId="1399" priority="1170">
      <formula>CQ46=0</formula>
    </cfRule>
  </conditionalFormatting>
  <conditionalFormatting sqref="CR47">
    <cfRule type="expression" dxfId="1398" priority="1169">
      <formula>CR47=0</formula>
    </cfRule>
  </conditionalFormatting>
  <conditionalFormatting sqref="CS48">
    <cfRule type="expression" dxfId="1397" priority="1168">
      <formula>CS48=0</formula>
    </cfRule>
  </conditionalFormatting>
  <conditionalFormatting sqref="CT49">
    <cfRule type="expression" dxfId="1396" priority="1167">
      <formula>CT49=0</formula>
    </cfRule>
  </conditionalFormatting>
  <conditionalFormatting sqref="CU50">
    <cfRule type="expression" dxfId="1395" priority="1166">
      <formula>CU50=0</formula>
    </cfRule>
  </conditionalFormatting>
  <conditionalFormatting sqref="CV51">
    <cfRule type="expression" dxfId="1394" priority="1165">
      <formula>CV51=0</formula>
    </cfRule>
  </conditionalFormatting>
  <conditionalFormatting sqref="CW52">
    <cfRule type="expression" dxfId="1393" priority="1164">
      <formula>CW52=0</formula>
    </cfRule>
  </conditionalFormatting>
  <conditionalFormatting sqref="CX53">
    <cfRule type="expression" dxfId="1392" priority="1163">
      <formula>CX53=0</formula>
    </cfRule>
  </conditionalFormatting>
  <conditionalFormatting sqref="CJ48:CN48">
    <cfRule type="expression" dxfId="1391" priority="1162">
      <formula>CJ48=0</formula>
    </cfRule>
  </conditionalFormatting>
  <conditionalFormatting sqref="CK47:CM47">
    <cfRule type="expression" dxfId="1390" priority="1161">
      <formula>CK47=0</formula>
    </cfRule>
  </conditionalFormatting>
  <conditionalFormatting sqref="CL46:CP46">
    <cfRule type="expression" dxfId="1389" priority="1160">
      <formula>CL46=0</formula>
    </cfRule>
  </conditionalFormatting>
  <conditionalFormatting sqref="CM45:CO45">
    <cfRule type="expression" dxfId="1388" priority="1159">
      <formula>CM45=0</formula>
    </cfRule>
  </conditionalFormatting>
  <conditionalFormatting sqref="CN44">
    <cfRule type="expression" dxfId="1387" priority="1158">
      <formula>CN44=0</formula>
    </cfRule>
  </conditionalFormatting>
  <conditionalFormatting sqref="CO48:CR48">
    <cfRule type="expression" dxfId="1386" priority="1157">
      <formula>CO48=0</formula>
    </cfRule>
  </conditionalFormatting>
  <conditionalFormatting sqref="CN47:CQ47">
    <cfRule type="expression" dxfId="1385" priority="1156">
      <formula>CN47=0</formula>
    </cfRule>
  </conditionalFormatting>
  <conditionalFormatting sqref="CI25:CI32 CK25:CK32">
    <cfRule type="expression" dxfId="1384" priority="1155">
      <formula>CI25=0</formula>
    </cfRule>
  </conditionalFormatting>
  <conditionalFormatting sqref="CL25:CP32">
    <cfRule type="expression" dxfId="1383" priority="1154">
      <formula>CL25=0</formula>
    </cfRule>
  </conditionalFormatting>
  <conditionalFormatting sqref="CD25:CH32">
    <cfRule type="expression" dxfId="1382" priority="1153">
      <formula>CD25=0</formula>
    </cfRule>
  </conditionalFormatting>
  <conditionalFormatting sqref="CC25:CC32">
    <cfRule type="expression" dxfId="1381" priority="1144">
      <formula>CC25=0</formula>
    </cfRule>
  </conditionalFormatting>
  <conditionalFormatting sqref="CQ25:CQ32">
    <cfRule type="expression" dxfId="1380" priority="1143">
      <formula>CQ25=0</formula>
    </cfRule>
  </conditionalFormatting>
  <conditionalFormatting sqref="G6:M7 G9:M10">
    <cfRule type="expression" dxfId="1379" priority="953">
      <formula>G6=""</formula>
    </cfRule>
    <cfRule type="expression" dxfId="1378" priority="957">
      <formula>G8="^"</formula>
    </cfRule>
  </conditionalFormatting>
  <conditionalFormatting sqref="P6:V7">
    <cfRule type="expression" dxfId="1377" priority="917">
      <formula>P6=""</formula>
    </cfRule>
    <cfRule type="expression" dxfId="1376" priority="918">
      <formula>P8="^"</formula>
    </cfRule>
  </conditionalFormatting>
  <conditionalFormatting sqref="P9:V10">
    <cfRule type="expression" dxfId="1375" priority="915">
      <formula>P9=""</formula>
    </cfRule>
    <cfRule type="expression" dxfId="1374" priority="916">
      <formula>P11="^"</formula>
    </cfRule>
  </conditionalFormatting>
  <conditionalFormatting sqref="BF6:BL7">
    <cfRule type="expression" dxfId="1373" priority="913">
      <formula>BF6=""</formula>
    </cfRule>
    <cfRule type="expression" dxfId="1372" priority="914">
      <formula>BF8="^"</formula>
    </cfRule>
  </conditionalFormatting>
  <conditionalFormatting sqref="BO6:BU7">
    <cfRule type="expression" dxfId="1371" priority="911">
      <formula>BO6=""</formula>
    </cfRule>
    <cfRule type="expression" dxfId="1370" priority="912">
      <formula>BO8="^"</formula>
    </cfRule>
  </conditionalFormatting>
  <conditionalFormatting sqref="BO9:BU10">
    <cfRule type="expression" dxfId="1369" priority="909">
      <formula>BO9=""</formula>
    </cfRule>
    <cfRule type="expression" dxfId="1368" priority="910">
      <formula>BO11="^"</formula>
    </cfRule>
  </conditionalFormatting>
  <conditionalFormatting sqref="BF9:BL10">
    <cfRule type="expression" dxfId="1367" priority="907">
      <formula>BF9=""</formula>
    </cfRule>
    <cfRule type="expression" dxfId="1366" priority="908">
      <formula>BF11="^"</formula>
    </cfRule>
  </conditionalFormatting>
  <conditionalFormatting sqref="AL22:AN22 AL21:AO21">
    <cfRule type="expression" dxfId="1365" priority="810">
      <formula>AL21&lt;0</formula>
    </cfRule>
  </conditionalFormatting>
  <conditionalFormatting sqref="G25:M26">
    <cfRule type="expression" dxfId="1364" priority="556">
      <formula>ISBLANK(G25)</formula>
    </cfRule>
  </conditionalFormatting>
  <conditionalFormatting sqref="L23:M24">
    <cfRule type="expression" dxfId="1363" priority="555">
      <formula>ISBLANK(G25)</formula>
    </cfRule>
  </conditionalFormatting>
  <conditionalFormatting sqref="G23:H24">
    <cfRule type="expression" dxfId="1362" priority="554">
      <formula>ISBLANK(G25)</formula>
    </cfRule>
  </conditionalFormatting>
  <conditionalFormatting sqref="G19:M20">
    <cfRule type="expression" dxfId="1361" priority="522">
      <formula>ISBLANK(G19)</formula>
    </cfRule>
  </conditionalFormatting>
  <conditionalFormatting sqref="L17:M18">
    <cfRule type="expression" dxfId="1360" priority="521">
      <formula>ISBLANK(G19)</formula>
    </cfRule>
  </conditionalFormatting>
  <conditionalFormatting sqref="G17:H18">
    <cfRule type="expression" dxfId="1359" priority="520">
      <formula>ISBLANK(G19)</formula>
    </cfRule>
  </conditionalFormatting>
  <conditionalFormatting sqref="I17:K18">
    <cfRule type="expression" dxfId="1358" priority="519">
      <formula>ISBLANK(G19)</formula>
    </cfRule>
  </conditionalFormatting>
  <conditionalFormatting sqref="G31:M32">
    <cfRule type="expression" dxfId="1357" priority="518">
      <formula>ISBLANK(G31)</formula>
    </cfRule>
  </conditionalFormatting>
  <conditionalFormatting sqref="L29:M30">
    <cfRule type="expression" dxfId="1356" priority="517">
      <formula>ISBLANK(G31)</formula>
    </cfRule>
  </conditionalFormatting>
  <conditionalFormatting sqref="G29:H30">
    <cfRule type="expression" dxfId="1355" priority="516">
      <formula>ISBLANK(G31)</formula>
    </cfRule>
  </conditionalFormatting>
  <conditionalFormatting sqref="P19:V20">
    <cfRule type="expression" dxfId="1354" priority="514">
      <formula>ISBLANK(P19)</formula>
    </cfRule>
  </conditionalFormatting>
  <conditionalFormatting sqref="U17:V18">
    <cfRule type="expression" dxfId="1353" priority="513">
      <formula>ISBLANK(P19)</formula>
    </cfRule>
  </conditionalFormatting>
  <conditionalFormatting sqref="P17:Q18">
    <cfRule type="expression" dxfId="1352" priority="512">
      <formula>ISBLANK(P19)</formula>
    </cfRule>
  </conditionalFormatting>
  <conditionalFormatting sqref="P25:V26">
    <cfRule type="expression" dxfId="1351" priority="510">
      <formula>ISBLANK(P25)</formula>
    </cfRule>
  </conditionalFormatting>
  <conditionalFormatting sqref="U23:V24">
    <cfRule type="expression" dxfId="1350" priority="509">
      <formula>ISBLANK(P25)</formula>
    </cfRule>
  </conditionalFormatting>
  <conditionalFormatting sqref="P23:Q24">
    <cfRule type="expression" dxfId="1349" priority="508">
      <formula>ISBLANK(P25)</formula>
    </cfRule>
  </conditionalFormatting>
  <conditionalFormatting sqref="P31:V32">
    <cfRule type="expression" dxfId="1348" priority="506">
      <formula>ISBLANK(P31)</formula>
    </cfRule>
  </conditionalFormatting>
  <conditionalFormatting sqref="U29:V30">
    <cfRule type="expression" dxfId="1347" priority="505">
      <formula>ISBLANK(P31)</formula>
    </cfRule>
  </conditionalFormatting>
  <conditionalFormatting sqref="P29:Q30">
    <cfRule type="expression" dxfId="1346" priority="504">
      <formula>ISBLANK(P31)</formula>
    </cfRule>
  </conditionalFormatting>
  <conditionalFormatting sqref="J69:P70">
    <cfRule type="expression" dxfId="1345" priority="466">
      <formula>ISBLANK(J69)</formula>
    </cfRule>
  </conditionalFormatting>
  <conditionalFormatting sqref="O67:P68">
    <cfRule type="expression" dxfId="1344" priority="465">
      <formula>ISBLANK(J69)</formula>
    </cfRule>
  </conditionalFormatting>
  <conditionalFormatting sqref="J67:K68">
    <cfRule type="expression" dxfId="1343" priority="464">
      <formula>ISBLANK(J69)</formula>
    </cfRule>
  </conditionalFormatting>
  <conditionalFormatting sqref="L67:N68">
    <cfRule type="expression" dxfId="1342" priority="463">
      <formula>ISBLANK(J69)</formula>
    </cfRule>
  </conditionalFormatting>
  <conditionalFormatting sqref="S69:Y70">
    <cfRule type="expression" dxfId="1341" priority="461">
      <formula>ISBLANK(S69)</formula>
    </cfRule>
  </conditionalFormatting>
  <conditionalFormatting sqref="X67:Y68">
    <cfRule type="expression" dxfId="1340" priority="460">
      <formula>ISBLANK(S69)</formula>
    </cfRule>
  </conditionalFormatting>
  <conditionalFormatting sqref="S67:T68">
    <cfRule type="expression" dxfId="1339" priority="459">
      <formula>ISBLANK(S69)</formula>
    </cfRule>
  </conditionalFormatting>
  <conditionalFormatting sqref="S72:U72 W72:Y72">
    <cfRule type="expression" dxfId="1338" priority="457">
      <formula>ISBLANK(S70)</formula>
    </cfRule>
  </conditionalFormatting>
  <conditionalFormatting sqref="AB69:AH70">
    <cfRule type="expression" dxfId="1337" priority="456">
      <formula>ISBLANK(AB69)</formula>
    </cfRule>
  </conditionalFormatting>
  <conditionalFormatting sqref="AG67:AH68">
    <cfRule type="expression" dxfId="1336" priority="455">
      <formula>ISBLANK(AB69)</formula>
    </cfRule>
  </conditionalFormatting>
  <conditionalFormatting sqref="AB67:AC68">
    <cfRule type="expression" dxfId="1335" priority="454">
      <formula>ISBLANK(AB69)</formula>
    </cfRule>
  </conditionalFormatting>
  <conditionalFormatting sqref="AB72:AD72 AF72:AH72">
    <cfRule type="expression" dxfId="1334" priority="452">
      <formula>ISBLANK(AB70)</formula>
    </cfRule>
  </conditionalFormatting>
  <conditionalFormatting sqref="AK69:AQ70">
    <cfRule type="expression" dxfId="1333" priority="451">
      <formula>ISBLANK(AK69)</formula>
    </cfRule>
  </conditionalFormatting>
  <conditionalFormatting sqref="AP67:AQ68">
    <cfRule type="expression" dxfId="1332" priority="450">
      <formula>ISBLANK(AK69)</formula>
    </cfRule>
  </conditionalFormatting>
  <conditionalFormatting sqref="AK67:AL68">
    <cfRule type="expression" dxfId="1331" priority="449">
      <formula>ISBLANK(AK69)</formula>
    </cfRule>
  </conditionalFormatting>
  <conditionalFormatting sqref="AK72:AM72 AO72:AQ72">
    <cfRule type="expression" dxfId="1330" priority="447">
      <formula>ISBLANK(AK70)</formula>
    </cfRule>
  </conditionalFormatting>
  <conditionalFormatting sqref="AT69:AZ70">
    <cfRule type="expression" dxfId="1329" priority="446">
      <formula>ISBLANK(AT69)</formula>
    </cfRule>
  </conditionalFormatting>
  <conditionalFormatting sqref="AY67:AZ68">
    <cfRule type="expression" dxfId="1328" priority="445">
      <formula>ISBLANK(AT69)</formula>
    </cfRule>
  </conditionalFormatting>
  <conditionalFormatting sqref="AT67:AU68">
    <cfRule type="expression" dxfId="1327" priority="444">
      <formula>ISBLANK(AT69)</formula>
    </cfRule>
  </conditionalFormatting>
  <conditionalFormatting sqref="AT72:AV72 AX72:AZ72">
    <cfRule type="expression" dxfId="1326" priority="442">
      <formula>ISBLANK(AT70)</formula>
    </cfRule>
  </conditionalFormatting>
  <conditionalFormatting sqref="BC69:BI70">
    <cfRule type="expression" dxfId="1325" priority="441">
      <formula>ISBLANK(BC69)</formula>
    </cfRule>
  </conditionalFormatting>
  <conditionalFormatting sqref="BH67:BI68">
    <cfRule type="expression" dxfId="1324" priority="440">
      <formula>ISBLANK(BC69)</formula>
    </cfRule>
  </conditionalFormatting>
  <conditionalFormatting sqref="BC67:BD68">
    <cfRule type="expression" dxfId="1323" priority="439">
      <formula>ISBLANK(BC69)</formula>
    </cfRule>
  </conditionalFormatting>
  <conditionalFormatting sqref="BC72:BE72 BG72:BI72">
    <cfRule type="expression" dxfId="1322" priority="437">
      <formula>ISBLANK(BC70)</formula>
    </cfRule>
  </conditionalFormatting>
  <conditionalFormatting sqref="BL69:BR70">
    <cfRule type="expression" dxfId="1321" priority="436">
      <formula>ISBLANK(BL69)</formula>
    </cfRule>
  </conditionalFormatting>
  <conditionalFormatting sqref="BQ67:BR68">
    <cfRule type="expression" dxfId="1320" priority="435">
      <formula>ISBLANK(BL69)</formula>
    </cfRule>
  </conditionalFormatting>
  <conditionalFormatting sqref="BL67:BM68">
    <cfRule type="expression" dxfId="1319" priority="434">
      <formula>ISBLANK(BL69)</formula>
    </cfRule>
  </conditionalFormatting>
  <conditionalFormatting sqref="BL72:BN72 BP72:BR72">
    <cfRule type="expression" dxfId="1318" priority="432">
      <formula>ISBLANK(BL70)</formula>
    </cfRule>
  </conditionalFormatting>
  <conditionalFormatting sqref="J76:P77">
    <cfRule type="expression" dxfId="1317" priority="431">
      <formula>ISBLANK(J76)</formula>
    </cfRule>
  </conditionalFormatting>
  <conditionalFormatting sqref="O74:P75">
    <cfRule type="expression" dxfId="1316" priority="430">
      <formula>ISBLANK(J76)</formula>
    </cfRule>
  </conditionalFormatting>
  <conditionalFormatting sqref="J74:K75">
    <cfRule type="expression" dxfId="1315" priority="429">
      <formula>ISBLANK(J76)</formula>
    </cfRule>
  </conditionalFormatting>
  <conditionalFormatting sqref="S76:Y77">
    <cfRule type="expression" dxfId="1314" priority="426">
      <formula>ISBLANK(S76)</formula>
    </cfRule>
  </conditionalFormatting>
  <conditionalFormatting sqref="X74:Y75">
    <cfRule type="expression" dxfId="1313" priority="425">
      <formula>ISBLANK(S76)</formula>
    </cfRule>
  </conditionalFormatting>
  <conditionalFormatting sqref="S74:T75">
    <cfRule type="expression" dxfId="1312" priority="424">
      <formula>ISBLANK(S76)</formula>
    </cfRule>
  </conditionalFormatting>
  <conditionalFormatting sqref="AB76:AH77">
    <cfRule type="expression" dxfId="1311" priority="421">
      <formula>ISBLANK(AB76)</formula>
    </cfRule>
  </conditionalFormatting>
  <conditionalFormatting sqref="AG74:AH75">
    <cfRule type="expression" dxfId="1310" priority="420">
      <formula>ISBLANK(AB76)</formula>
    </cfRule>
  </conditionalFormatting>
  <conditionalFormatting sqref="AB74:AC75">
    <cfRule type="expression" dxfId="1309" priority="419">
      <formula>ISBLANK(AB76)</formula>
    </cfRule>
  </conditionalFormatting>
  <conditionalFormatting sqref="AK76:AQ77">
    <cfRule type="expression" dxfId="1308" priority="416">
      <formula>ISBLANK(AK76)</formula>
    </cfRule>
  </conditionalFormatting>
  <conditionalFormatting sqref="AP74:AQ75">
    <cfRule type="expression" dxfId="1307" priority="415">
      <formula>ISBLANK(AK76)</formula>
    </cfRule>
  </conditionalFormatting>
  <conditionalFormatting sqref="AK74:AL75">
    <cfRule type="expression" dxfId="1306" priority="414">
      <formula>ISBLANK(AK76)</formula>
    </cfRule>
  </conditionalFormatting>
  <conditionalFormatting sqref="AT76:AZ77">
    <cfRule type="expression" dxfId="1305" priority="411">
      <formula>ISBLANK(AT76)</formula>
    </cfRule>
  </conditionalFormatting>
  <conditionalFormatting sqref="AY74:AZ75">
    <cfRule type="expression" dxfId="1304" priority="410">
      <formula>ISBLANK(AT76)</formula>
    </cfRule>
  </conditionalFormatting>
  <conditionalFormatting sqref="AT74:AU75">
    <cfRule type="expression" dxfId="1303" priority="409">
      <formula>ISBLANK(AT76)</formula>
    </cfRule>
  </conditionalFormatting>
  <conditionalFormatting sqref="BC76:BI77">
    <cfRule type="expression" dxfId="1302" priority="406">
      <formula>ISBLANK(BC76)</formula>
    </cfRule>
  </conditionalFormatting>
  <conditionalFormatting sqref="BH74:BI75">
    <cfRule type="expression" dxfId="1301" priority="405">
      <formula>ISBLANK(BC76)</formula>
    </cfRule>
  </conditionalFormatting>
  <conditionalFormatting sqref="BC74:BD75">
    <cfRule type="expression" dxfId="1300" priority="404">
      <formula>ISBLANK(BC76)</formula>
    </cfRule>
  </conditionalFormatting>
  <conditionalFormatting sqref="BL76:BR77">
    <cfRule type="expression" dxfId="1299" priority="401">
      <formula>ISBLANK(BL76)</formula>
    </cfRule>
  </conditionalFormatting>
  <conditionalFormatting sqref="BQ74:BR75">
    <cfRule type="expression" dxfId="1298" priority="400">
      <formula>ISBLANK(BL76)</formula>
    </cfRule>
  </conditionalFormatting>
  <conditionalFormatting sqref="BL74:BM75">
    <cfRule type="expression" dxfId="1297" priority="399">
      <formula>ISBLANK(BL76)</formula>
    </cfRule>
  </conditionalFormatting>
  <conditionalFormatting sqref="R17:T18">
    <cfRule type="expression" dxfId="1296" priority="332">
      <formula>ISBLANK(P19)</formula>
    </cfRule>
  </conditionalFormatting>
  <conditionalFormatting sqref="I23:K24">
    <cfRule type="expression" dxfId="1295" priority="331">
      <formula>ISBLANK(G25)</formula>
    </cfRule>
  </conditionalFormatting>
  <conditionalFormatting sqref="R23:T24">
    <cfRule type="expression" dxfId="1294" priority="330">
      <formula>ISBLANK(P25)</formula>
    </cfRule>
  </conditionalFormatting>
  <conditionalFormatting sqref="I29:K30">
    <cfRule type="expression" dxfId="1293" priority="329">
      <formula>ISBLANK(G31)</formula>
    </cfRule>
  </conditionalFormatting>
  <conditionalFormatting sqref="R29:T30">
    <cfRule type="expression" dxfId="1292" priority="328">
      <formula>ISBLANK(P31)</formula>
    </cfRule>
  </conditionalFormatting>
  <conditionalFormatting sqref="BF25:BL26">
    <cfRule type="expression" dxfId="1291" priority="327">
      <formula>ISBLANK(BF25)</formula>
    </cfRule>
  </conditionalFormatting>
  <conditionalFormatting sqref="BK23:BL24">
    <cfRule type="expression" dxfId="1290" priority="326">
      <formula>ISBLANK(BF25)</formula>
    </cfRule>
  </conditionalFormatting>
  <conditionalFormatting sqref="BF23:BG24">
    <cfRule type="expression" dxfId="1289" priority="325">
      <formula>ISBLANK(BF25)</formula>
    </cfRule>
  </conditionalFormatting>
  <conditionalFormatting sqref="BF19:BL20">
    <cfRule type="expression" dxfId="1288" priority="324">
      <formula>ISBLANK(BF19)</formula>
    </cfRule>
  </conditionalFormatting>
  <conditionalFormatting sqref="BK17:BL18">
    <cfRule type="expression" dxfId="1287" priority="323">
      <formula>ISBLANK(BF19)</formula>
    </cfRule>
  </conditionalFormatting>
  <conditionalFormatting sqref="BF17:BG18">
    <cfRule type="expression" dxfId="1286" priority="322">
      <formula>ISBLANK(BF19)</formula>
    </cfRule>
  </conditionalFormatting>
  <conditionalFormatting sqref="BH17:BJ18">
    <cfRule type="expression" dxfId="1285" priority="321">
      <formula>ISBLANK(BF19)</formula>
    </cfRule>
  </conditionalFormatting>
  <conditionalFormatting sqref="BF31:BL32">
    <cfRule type="expression" dxfId="1284" priority="320">
      <formula>ISBLANK(BF31)</formula>
    </cfRule>
  </conditionalFormatting>
  <conditionalFormatting sqref="BK29:BL30">
    <cfRule type="expression" dxfId="1283" priority="319">
      <formula>ISBLANK(BF31)</formula>
    </cfRule>
  </conditionalFormatting>
  <conditionalFormatting sqref="BF29:BG30">
    <cfRule type="expression" dxfId="1282" priority="318">
      <formula>ISBLANK(BF31)</formula>
    </cfRule>
  </conditionalFormatting>
  <conditionalFormatting sqref="BO19:BU20">
    <cfRule type="expression" dxfId="1281" priority="317">
      <formula>ISBLANK(BO19)</formula>
    </cfRule>
  </conditionalFormatting>
  <conditionalFormatting sqref="BT17:BU18">
    <cfRule type="expression" dxfId="1280" priority="316">
      <formula>ISBLANK(BO19)</formula>
    </cfRule>
  </conditionalFormatting>
  <conditionalFormatting sqref="BO17:BP18">
    <cfRule type="expression" dxfId="1279" priority="315">
      <formula>ISBLANK(BO19)</formula>
    </cfRule>
  </conditionalFormatting>
  <conditionalFormatting sqref="BO25:BU26">
    <cfRule type="expression" dxfId="1278" priority="314">
      <formula>ISBLANK(BO25)</formula>
    </cfRule>
  </conditionalFormatting>
  <conditionalFormatting sqref="BT23:BU24">
    <cfRule type="expression" dxfId="1277" priority="313">
      <formula>ISBLANK(BO25)</formula>
    </cfRule>
  </conditionalFormatting>
  <conditionalFormatting sqref="BO23:BP24">
    <cfRule type="expression" dxfId="1276" priority="312">
      <formula>ISBLANK(BO25)</formula>
    </cfRule>
  </conditionalFormatting>
  <conditionalFormatting sqref="BO31:BU32">
    <cfRule type="expression" dxfId="1275" priority="311">
      <formula>ISBLANK(BO31)</formula>
    </cfRule>
  </conditionalFormatting>
  <conditionalFormatting sqref="BT29:BU30">
    <cfRule type="expression" dxfId="1274" priority="310">
      <formula>ISBLANK(BO31)</formula>
    </cfRule>
  </conditionalFormatting>
  <conditionalFormatting sqref="BO29:BP30">
    <cfRule type="expression" dxfId="1273" priority="309">
      <formula>ISBLANK(BO31)</formula>
    </cfRule>
  </conditionalFormatting>
  <conditionalFormatting sqref="BQ17:BS18">
    <cfRule type="expression" dxfId="1272" priority="308">
      <formula>ISBLANK(BO19)</formula>
    </cfRule>
  </conditionalFormatting>
  <conditionalFormatting sqref="BH23:BJ24">
    <cfRule type="expression" dxfId="1271" priority="307">
      <formula>ISBLANK(BF25)</formula>
    </cfRule>
  </conditionalFormatting>
  <conditionalFormatting sqref="BQ23:BS24">
    <cfRule type="expression" dxfId="1270" priority="306">
      <formula>ISBLANK(BO25)</formula>
    </cfRule>
  </conditionalFormatting>
  <conditionalFormatting sqref="BH29:BJ30">
    <cfRule type="expression" dxfId="1269" priority="305">
      <formula>ISBLANK(BF31)</formula>
    </cfRule>
  </conditionalFormatting>
  <conditionalFormatting sqref="BQ29:BS30">
    <cfRule type="expression" dxfId="1268" priority="304">
      <formula>ISBLANK(BO31)</formula>
    </cfRule>
  </conditionalFormatting>
  <conditionalFormatting sqref="U67:W68">
    <cfRule type="expression" dxfId="1267" priority="303">
      <formula>ISBLANK(S69)</formula>
    </cfRule>
  </conditionalFormatting>
  <conditionalFormatting sqref="AD67:AF68">
    <cfRule type="expression" dxfId="1266" priority="302">
      <formula>ISBLANK(AB69)</formula>
    </cfRule>
  </conditionalFormatting>
  <conditionalFormatting sqref="AM67:AO68">
    <cfRule type="expression" dxfId="1265" priority="301">
      <formula>ISBLANK(AK69)</formula>
    </cfRule>
  </conditionalFormatting>
  <conditionalFormatting sqref="AV67:AX68">
    <cfRule type="expression" dxfId="1264" priority="300">
      <formula>ISBLANK(AT69)</formula>
    </cfRule>
  </conditionalFormatting>
  <conditionalFormatting sqref="BE67:BG68">
    <cfRule type="expression" dxfId="1263" priority="299">
      <formula>ISBLANK(BC69)</formula>
    </cfRule>
  </conditionalFormatting>
  <conditionalFormatting sqref="BN67:BP68">
    <cfRule type="expression" dxfId="1262" priority="298">
      <formula>ISBLANK(BL69)</formula>
    </cfRule>
  </conditionalFormatting>
  <conditionalFormatting sqref="L74:N75">
    <cfRule type="expression" dxfId="1261" priority="297">
      <formula>ISBLANK(J76)</formula>
    </cfRule>
  </conditionalFormatting>
  <conditionalFormatting sqref="U74:W75">
    <cfRule type="expression" dxfId="1260" priority="296">
      <formula>ISBLANK(S76)</formula>
    </cfRule>
  </conditionalFormatting>
  <conditionalFormatting sqref="AD74:AF75">
    <cfRule type="expression" dxfId="1259" priority="295">
      <formula>ISBLANK(AB76)</formula>
    </cfRule>
  </conditionalFormatting>
  <conditionalFormatting sqref="AM74:AO75">
    <cfRule type="expression" dxfId="1258" priority="294">
      <formula>ISBLANK(AK76)</formula>
    </cfRule>
  </conditionalFormatting>
  <conditionalFormatting sqref="AV74:AX75">
    <cfRule type="expression" dxfId="1257" priority="293">
      <formula>ISBLANK(AT76)</formula>
    </cfRule>
  </conditionalFormatting>
  <conditionalFormatting sqref="BE74:BG75">
    <cfRule type="expression" dxfId="1256" priority="292">
      <formula>ISBLANK(BC76)</formula>
    </cfRule>
  </conditionalFormatting>
  <conditionalFormatting sqref="BN74:BP75">
    <cfRule type="expression" dxfId="1255" priority="291">
      <formula>ISBLANK(BL76)</formula>
    </cfRule>
  </conditionalFormatting>
  <conditionalFormatting sqref="J97:P98">
    <cfRule type="expression" dxfId="1254" priority="185">
      <formula>J94="^"</formula>
    </cfRule>
    <cfRule type="expression" dxfId="1253" priority="269">
      <formula>ISBLANK(J97)</formula>
    </cfRule>
  </conditionalFormatting>
  <conditionalFormatting sqref="O95:P96">
    <cfRule type="expression" dxfId="1252" priority="183">
      <formula>J94="^"</formula>
    </cfRule>
    <cfRule type="expression" dxfId="1251" priority="268">
      <formula>ISBLANK(J97)</formula>
    </cfRule>
  </conditionalFormatting>
  <conditionalFormatting sqref="J95:K96">
    <cfRule type="expression" dxfId="1250" priority="182">
      <formula>J94="^"</formula>
    </cfRule>
    <cfRule type="expression" dxfId="1249" priority="267">
      <formula>ISBLANK(J97)</formula>
    </cfRule>
  </conditionalFormatting>
  <conditionalFormatting sqref="L95:N96">
    <cfRule type="expression" dxfId="1248" priority="184">
      <formula>J94="^"</formula>
    </cfRule>
    <cfRule type="expression" dxfId="1247" priority="266">
      <formula>ISBLANK(J97)</formula>
    </cfRule>
  </conditionalFormatting>
  <conditionalFormatting sqref="K102:L119">
    <cfRule type="expression" dxfId="1246" priority="224">
      <formula>OR(ISBLANK($J$97),$M$120&gt;0)</formula>
    </cfRule>
    <cfRule type="expression" dxfId="1245" priority="227">
      <formula>ISBLANK(N102)</formula>
    </cfRule>
  </conditionalFormatting>
  <conditionalFormatting sqref="K99:O100">
    <cfRule type="expression" dxfId="1244" priority="226">
      <formula>OR(ISBLANK($J$97),$M$120&gt;0)</formula>
    </cfRule>
  </conditionalFormatting>
  <conditionalFormatting sqref="K101:O101">
    <cfRule type="expression" dxfId="1243" priority="225">
      <formula>OR(ISBLANK($J$97),$M$120&gt;0)</formula>
    </cfRule>
  </conditionalFormatting>
  <conditionalFormatting sqref="T102:U119">
    <cfRule type="expression" dxfId="1242" priority="220">
      <formula>OR(ISBLANK($S$97),$V$120&gt;0)</formula>
    </cfRule>
    <cfRule type="expression" dxfId="1241" priority="223">
      <formula>ISBLANK(W102)</formula>
    </cfRule>
  </conditionalFormatting>
  <conditionalFormatting sqref="T99:X100">
    <cfRule type="expression" dxfId="1240" priority="222">
      <formula>OR(ISBLANK($S$97),$V$120&gt;0)</formula>
    </cfRule>
  </conditionalFormatting>
  <conditionalFormatting sqref="T101:X101">
    <cfRule type="expression" dxfId="1239" priority="221">
      <formula>OR(ISBLANK($S$97),$V$120&gt;0)</formula>
    </cfRule>
  </conditionalFormatting>
  <conditionalFormatting sqref="AC102:AD119">
    <cfRule type="expression" dxfId="1238" priority="216">
      <formula>OR(ISBLANK($AB$97),$AE$120&gt;0)</formula>
    </cfRule>
    <cfRule type="expression" dxfId="1237" priority="219">
      <formula>ISBLANK(AF102)</formula>
    </cfRule>
  </conditionalFormatting>
  <conditionalFormatting sqref="AC99:AG100">
    <cfRule type="expression" dxfId="1236" priority="218">
      <formula>OR(ISBLANK($AB$97),$AE$120&gt;0)</formula>
    </cfRule>
  </conditionalFormatting>
  <conditionalFormatting sqref="AC101:AG101">
    <cfRule type="expression" dxfId="1235" priority="217">
      <formula>OR(ISBLANK($AB$97),$AE$120&gt;0)</formula>
    </cfRule>
  </conditionalFormatting>
  <conditionalFormatting sqref="AL102:AM119">
    <cfRule type="expression" dxfId="1234" priority="212">
      <formula>OR(ISBLANK($AK$97),$AN$120&gt;0)</formula>
    </cfRule>
    <cfRule type="expression" dxfId="1233" priority="215">
      <formula>ISBLANK(AO102)</formula>
    </cfRule>
  </conditionalFormatting>
  <conditionalFormatting sqref="AL99:AP100">
    <cfRule type="expression" dxfId="1232" priority="214">
      <formula>OR(ISBLANK($AK$97),$AN$120&gt;0)</formula>
    </cfRule>
  </conditionalFormatting>
  <conditionalFormatting sqref="AL101:AP101">
    <cfRule type="expression" dxfId="1231" priority="213">
      <formula>OR(ISBLANK($AK$97),$AN$120&gt;0)</formula>
    </cfRule>
  </conditionalFormatting>
  <conditionalFormatting sqref="AU102:AV119">
    <cfRule type="expression" dxfId="1230" priority="208">
      <formula>OR(ISBLANK($AT$97),$AW$120&gt;0)</formula>
    </cfRule>
    <cfRule type="expression" dxfId="1229" priority="211">
      <formula>ISBLANK(AX102)</formula>
    </cfRule>
  </conditionalFormatting>
  <conditionalFormatting sqref="AU99:AY100">
    <cfRule type="expression" dxfId="1228" priority="210">
      <formula>OR(ISBLANK($AT$97),$AW$120&gt;0)</formula>
    </cfRule>
  </conditionalFormatting>
  <conditionalFormatting sqref="AU101:AY101">
    <cfRule type="expression" dxfId="1227" priority="209">
      <formula>OR(ISBLANK($AT$97),$AW$120&gt;0)</formula>
    </cfRule>
  </conditionalFormatting>
  <conditionalFormatting sqref="BD102:BE119">
    <cfRule type="expression" dxfId="1226" priority="204">
      <formula>OR(ISBLANK($BC$97),$BF$120&gt;0)</formula>
    </cfRule>
    <cfRule type="expression" dxfId="1225" priority="207">
      <formula>ISBLANK(BG102)</formula>
    </cfRule>
  </conditionalFormatting>
  <conditionalFormatting sqref="BD99:BH100">
    <cfRule type="expression" dxfId="1224" priority="206">
      <formula>OR(ISBLANK($BC$97),$BF$120&gt;0)</formula>
    </cfRule>
  </conditionalFormatting>
  <conditionalFormatting sqref="BD101:BH101">
    <cfRule type="expression" dxfId="1223" priority="205">
      <formula>OR(ISBLANK($BC$97),$BF$120&gt;0)</formula>
    </cfRule>
  </conditionalFormatting>
  <conditionalFormatting sqref="BM102:BN119">
    <cfRule type="expression" dxfId="1222" priority="200">
      <formula>OR(ISBLANK($BL$97),$BO$120&gt;0)</formula>
    </cfRule>
    <cfRule type="expression" dxfId="1221" priority="203">
      <formula>ISBLANK(BP102)</formula>
    </cfRule>
  </conditionalFormatting>
  <conditionalFormatting sqref="BM99:BQ100">
    <cfRule type="expression" dxfId="1220" priority="202">
      <formula>OR(ISBLANK($BL$97),$BO$120&gt;0)</formula>
    </cfRule>
  </conditionalFormatting>
  <conditionalFormatting sqref="BM101:BQ101">
    <cfRule type="expression" dxfId="1219" priority="201">
      <formula>OR(ISBLANK($BL$97),$BO$120&gt;0)</formula>
    </cfRule>
  </conditionalFormatting>
  <conditionalFormatting sqref="N102:O119">
    <cfRule type="expression" dxfId="1218" priority="199">
      <formula>ISBLANK($J$97)</formula>
    </cfRule>
  </conditionalFormatting>
  <conditionalFormatting sqref="W102:X119">
    <cfRule type="expression" dxfId="1217" priority="198">
      <formula>ISBLANK($S$97)</formula>
    </cfRule>
  </conditionalFormatting>
  <conditionalFormatting sqref="AF102:AG119">
    <cfRule type="expression" dxfId="1216" priority="197">
      <formula>ISBLANK($AB$97)</formula>
    </cfRule>
  </conditionalFormatting>
  <conditionalFormatting sqref="AO102:AP119">
    <cfRule type="expression" dxfId="1215" priority="196">
      <formula>ISBLANK($AK$97)</formula>
    </cfRule>
  </conditionalFormatting>
  <conditionalFormatting sqref="AX102:AY119">
    <cfRule type="expression" dxfId="1214" priority="195">
      <formula>ISBLANK($AT$97)</formula>
    </cfRule>
  </conditionalFormatting>
  <conditionalFormatting sqref="BG102:BH119">
    <cfRule type="expression" dxfId="1213" priority="194">
      <formula>ISBLANK($BC$97)</formula>
    </cfRule>
  </conditionalFormatting>
  <conditionalFormatting sqref="BP102:BQ119">
    <cfRule type="expression" dxfId="1212" priority="193">
      <formula>ISBLANK($BL$97)</formula>
    </cfRule>
  </conditionalFormatting>
  <conditionalFormatting sqref="J80:P80 S80:Y80 AB80:AH80 AK80:AQ80 AT80:AZ80 BC80:BI80 BL80:BR80">
    <cfRule type="expression" dxfId="1211" priority="18788">
      <formula>ISBLANK(J77)</formula>
    </cfRule>
  </conditionalFormatting>
  <conditionalFormatting sqref="S97:Y98">
    <cfRule type="expression" dxfId="1210" priority="177">
      <formula>S94="^"</formula>
    </cfRule>
    <cfRule type="expression" dxfId="1209" priority="181">
      <formula>ISBLANK(S97)</formula>
    </cfRule>
  </conditionalFormatting>
  <conditionalFormatting sqref="X95:Y96">
    <cfRule type="expression" dxfId="1208" priority="175">
      <formula>S94="^"</formula>
    </cfRule>
    <cfRule type="expression" dxfId="1207" priority="180">
      <formula>ISBLANK(S97)</formula>
    </cfRule>
  </conditionalFormatting>
  <conditionalFormatting sqref="S95:T96">
    <cfRule type="expression" dxfId="1206" priority="174">
      <formula>S94="^"</formula>
    </cfRule>
    <cfRule type="expression" dxfId="1205" priority="179">
      <formula>ISBLANK(S97)</formula>
    </cfRule>
  </conditionalFormatting>
  <conditionalFormatting sqref="U95:W96">
    <cfRule type="expression" dxfId="1204" priority="176">
      <formula>S94="^"</formula>
    </cfRule>
    <cfRule type="expression" dxfId="1203" priority="178">
      <formula>ISBLANK(S97)</formula>
    </cfRule>
  </conditionalFormatting>
  <conditionalFormatting sqref="AB97:AH98">
    <cfRule type="expression" dxfId="1202" priority="169">
      <formula>AB94="^"</formula>
    </cfRule>
    <cfRule type="expression" dxfId="1201" priority="173">
      <formula>ISBLANK(AB97)</formula>
    </cfRule>
  </conditionalFormatting>
  <conditionalFormatting sqref="AG95:AH96">
    <cfRule type="expression" dxfId="1200" priority="167">
      <formula>AB94="^"</formula>
    </cfRule>
    <cfRule type="expression" dxfId="1199" priority="172">
      <formula>ISBLANK(AB97)</formula>
    </cfRule>
  </conditionalFormatting>
  <conditionalFormatting sqref="AB95:AC96">
    <cfRule type="expression" dxfId="1198" priority="166">
      <formula>AB94="^"</formula>
    </cfRule>
    <cfRule type="expression" dxfId="1197" priority="171">
      <formula>ISBLANK(AB97)</formula>
    </cfRule>
  </conditionalFormatting>
  <conditionalFormatting sqref="AD95:AF96">
    <cfRule type="expression" dxfId="1196" priority="168">
      <formula>AB94="^"</formula>
    </cfRule>
    <cfRule type="expression" dxfId="1195" priority="170">
      <formula>ISBLANK(AB97)</formula>
    </cfRule>
  </conditionalFormatting>
  <conditionalFormatting sqref="AK97:AQ98">
    <cfRule type="expression" dxfId="1194" priority="161">
      <formula>AK94="^"</formula>
    </cfRule>
    <cfRule type="expression" dxfId="1193" priority="165">
      <formula>ISBLANK(AK97)</formula>
    </cfRule>
  </conditionalFormatting>
  <conditionalFormatting sqref="AP95:AQ96">
    <cfRule type="expression" dxfId="1192" priority="159">
      <formula>AK94="^"</formula>
    </cfRule>
    <cfRule type="expression" dxfId="1191" priority="164">
      <formula>ISBLANK(AK97)</formula>
    </cfRule>
  </conditionalFormatting>
  <conditionalFormatting sqref="AK95:AL96">
    <cfRule type="expression" dxfId="1190" priority="158">
      <formula>AK94="^"</formula>
    </cfRule>
    <cfRule type="expression" dxfId="1189" priority="163">
      <formula>ISBLANK(AK97)</formula>
    </cfRule>
  </conditionalFormatting>
  <conditionalFormatting sqref="AM95:AO96">
    <cfRule type="expression" dxfId="1188" priority="160">
      <formula>AK94="^"</formula>
    </cfRule>
    <cfRule type="expression" dxfId="1187" priority="162">
      <formula>ISBLANK(AK97)</formula>
    </cfRule>
  </conditionalFormatting>
  <conditionalFormatting sqref="AT97:AZ98">
    <cfRule type="expression" dxfId="1186" priority="153">
      <formula>AT94="^"</formula>
    </cfRule>
    <cfRule type="expression" dxfId="1185" priority="157">
      <formula>ISBLANK(AT97)</formula>
    </cfRule>
  </conditionalFormatting>
  <conditionalFormatting sqref="AY95:AZ96">
    <cfRule type="expression" dxfId="1184" priority="151">
      <formula>AT94="^"</formula>
    </cfRule>
    <cfRule type="expression" dxfId="1183" priority="156">
      <formula>ISBLANK(AT97)</formula>
    </cfRule>
  </conditionalFormatting>
  <conditionalFormatting sqref="AT95:AU96">
    <cfRule type="expression" dxfId="1182" priority="150">
      <formula>AT94="^"</formula>
    </cfRule>
    <cfRule type="expression" dxfId="1181" priority="155">
      <formula>ISBLANK(AT97)</formula>
    </cfRule>
  </conditionalFormatting>
  <conditionalFormatting sqref="AV95:AX96">
    <cfRule type="expression" dxfId="1180" priority="152">
      <formula>AT94="^"</formula>
    </cfRule>
    <cfRule type="expression" dxfId="1179" priority="154">
      <formula>ISBLANK(AT97)</formula>
    </cfRule>
  </conditionalFormatting>
  <conditionalFormatting sqref="BC97:BI98">
    <cfRule type="expression" dxfId="1178" priority="145">
      <formula>BC94="^"</formula>
    </cfRule>
    <cfRule type="expression" dxfId="1177" priority="149">
      <formula>ISBLANK(BC97)</formula>
    </cfRule>
  </conditionalFormatting>
  <conditionalFormatting sqref="BH95:BI96">
    <cfRule type="expression" dxfId="1176" priority="143">
      <formula>BC94="^"</formula>
    </cfRule>
    <cfRule type="expression" dxfId="1175" priority="148">
      <formula>ISBLANK(BC97)</formula>
    </cfRule>
  </conditionalFormatting>
  <conditionalFormatting sqref="BC95:BD96">
    <cfRule type="expression" dxfId="1174" priority="142">
      <formula>BC94="^"</formula>
    </cfRule>
    <cfRule type="expression" dxfId="1173" priority="147">
      <formula>ISBLANK(BC97)</formula>
    </cfRule>
  </conditionalFormatting>
  <conditionalFormatting sqref="BE95:BG96">
    <cfRule type="expression" dxfId="1172" priority="144">
      <formula>BC94="^"</formula>
    </cfRule>
    <cfRule type="expression" dxfId="1171" priority="146">
      <formula>ISBLANK(BC97)</formula>
    </cfRule>
  </conditionalFormatting>
  <conditionalFormatting sqref="BL97:BR98">
    <cfRule type="expression" dxfId="1170" priority="137">
      <formula>BL94="^"</formula>
    </cfRule>
    <cfRule type="expression" dxfId="1169" priority="141">
      <formula>ISBLANK(BL97)</formula>
    </cfRule>
  </conditionalFormatting>
  <conditionalFormatting sqref="BQ95:BR96">
    <cfRule type="expression" dxfId="1168" priority="135">
      <formula>BL94="^"</formula>
    </cfRule>
    <cfRule type="expression" dxfId="1167" priority="140">
      <formula>ISBLANK(BL97)</formula>
    </cfRule>
  </conditionalFormatting>
  <conditionalFormatting sqref="BL95:BM96">
    <cfRule type="expression" dxfId="1166" priority="134">
      <formula>BL94="^"</formula>
    </cfRule>
    <cfRule type="expression" dxfId="1165" priority="139">
      <formula>ISBLANK(BL97)</formula>
    </cfRule>
  </conditionalFormatting>
  <conditionalFormatting sqref="BN95:BP96">
    <cfRule type="expression" dxfId="1164" priority="136">
      <formula>BL94="^"</formula>
    </cfRule>
    <cfRule type="expression" dxfId="1163" priority="138">
      <formula>ISBLANK(BL97)</formula>
    </cfRule>
  </conditionalFormatting>
  <conditionalFormatting sqref="AG91:AU91">
    <cfRule type="expression" dxfId="1162" priority="18791">
      <formula>$CC$97=0</formula>
    </cfRule>
  </conditionalFormatting>
  <conditionalFormatting sqref="AH91 AO91 AT91">
    <cfRule type="expression" dxfId="1161" priority="18792">
      <formula>$CC$97=0</formula>
    </cfRule>
  </conditionalFormatting>
  <conditionalFormatting sqref="AL23:AP23">
    <cfRule type="expression" dxfId="1160" priority="68">
      <formula>$AL$23=0</formula>
    </cfRule>
  </conditionalFormatting>
  <conditionalFormatting sqref="AM24:AO24">
    <cfRule type="expression" dxfId="1159" priority="61">
      <formula>$AM$24&lt;0</formula>
    </cfRule>
  </conditionalFormatting>
  <conditionalFormatting sqref="AM8:AO8">
    <cfRule type="expression" dxfId="1158" priority="62">
      <formula>$AM$8&lt;0</formula>
    </cfRule>
  </conditionalFormatting>
  <conditionalFormatting sqref="J71:P71">
    <cfRule type="expression" dxfId="1157" priority="59">
      <formula>OR(ISBLANK(J69),M72=1)</formula>
    </cfRule>
  </conditionalFormatting>
  <conditionalFormatting sqref="S79:U79 W79:Y79">
    <cfRule type="expression" dxfId="1156" priority="46">
      <formula>ISBLANK(S77)</formula>
    </cfRule>
  </conditionalFormatting>
  <conditionalFormatting sqref="AB79:AD79 AF79:AH79">
    <cfRule type="expression" dxfId="1155" priority="45">
      <formula>ISBLANK(AB77)</formula>
    </cfRule>
  </conditionalFormatting>
  <conditionalFormatting sqref="AK79:AM79 AO79:AQ79">
    <cfRule type="expression" dxfId="1154" priority="44">
      <formula>ISBLANK(AK77)</formula>
    </cfRule>
  </conditionalFormatting>
  <conditionalFormatting sqref="AT79:AV79 AX79:AZ79">
    <cfRule type="expression" dxfId="1153" priority="43">
      <formula>ISBLANK(AT77)</formula>
    </cfRule>
  </conditionalFormatting>
  <conditionalFormatting sqref="BC79:BE79 BG79:BI79">
    <cfRule type="expression" dxfId="1152" priority="42">
      <formula>ISBLANK(BC77)</formula>
    </cfRule>
  </conditionalFormatting>
  <conditionalFormatting sqref="BL79:BN79">
    <cfRule type="expression" dxfId="1151" priority="41">
      <formula>ISBLANK(BL77)</formula>
    </cfRule>
  </conditionalFormatting>
  <conditionalFormatting sqref="S71:Y71">
    <cfRule type="expression" dxfId="1150" priority="40">
      <formula>OR(ISBLANK(S69),V72=1)</formula>
    </cfRule>
  </conditionalFormatting>
  <conditionalFormatting sqref="AB71:AH71">
    <cfRule type="expression" dxfId="1149" priority="39">
      <formula>OR(ISBLANK(AB69),AE72=1)</formula>
    </cfRule>
  </conditionalFormatting>
  <conditionalFormatting sqref="AK71:AQ71">
    <cfRule type="expression" dxfId="1148" priority="38">
      <formula>OR(ISBLANK(AK69),AN72=1)</formula>
    </cfRule>
  </conditionalFormatting>
  <conditionalFormatting sqref="AT71:AZ71">
    <cfRule type="expression" dxfId="1147" priority="37">
      <formula>OR(ISBLANK(AT69),AW72=1)</formula>
    </cfRule>
  </conditionalFormatting>
  <conditionalFormatting sqref="BC71:BI71">
    <cfRule type="expression" dxfId="1146" priority="36">
      <formula>OR(ISBLANK(BC69),BF72=1)</formula>
    </cfRule>
  </conditionalFormatting>
  <conditionalFormatting sqref="BL71:BR71">
    <cfRule type="expression" dxfId="1145" priority="35">
      <formula>OR(ISBLANK(BL69),BO72=1)</formula>
    </cfRule>
  </conditionalFormatting>
  <conditionalFormatting sqref="J78:P78">
    <cfRule type="expression" dxfId="1144" priority="34">
      <formula>OR(ISBLANK(J76),M79=1)</formula>
    </cfRule>
  </conditionalFormatting>
  <conditionalFormatting sqref="S78:Y78">
    <cfRule type="expression" dxfId="1143" priority="33">
      <formula>OR(ISBLANK(S76),V79=1)</formula>
    </cfRule>
  </conditionalFormatting>
  <conditionalFormatting sqref="AB78:AH78">
    <cfRule type="expression" dxfId="1142" priority="32">
      <formula>OR(ISBLANK(AB76),AE79=1)</formula>
    </cfRule>
  </conditionalFormatting>
  <conditionalFormatting sqref="AK78:AQ78">
    <cfRule type="expression" dxfId="1141" priority="31">
      <formula>OR(ISBLANK(AK76),AN79=1)</formula>
    </cfRule>
  </conditionalFormatting>
  <conditionalFormatting sqref="AT78:AZ78">
    <cfRule type="expression" dxfId="1140" priority="30">
      <formula>OR(ISBLANK(AT76),AW79=1)</formula>
    </cfRule>
  </conditionalFormatting>
  <conditionalFormatting sqref="BC78:BI78">
    <cfRule type="expression" dxfId="1139" priority="29">
      <formula>OR(ISBLANK(BC76),BF79=1)</formula>
    </cfRule>
  </conditionalFormatting>
  <conditionalFormatting sqref="BL78:BR78">
    <cfRule type="expression" dxfId="1138" priority="28">
      <formula>OR(ISBLANK(BL76),BO79=1)</formula>
    </cfRule>
  </conditionalFormatting>
  <conditionalFormatting sqref="N53:O53">
    <cfRule type="expression" dxfId="1137" priority="27">
      <formula>N53&gt;0</formula>
    </cfRule>
  </conditionalFormatting>
  <conditionalFormatting sqref="BF52:BP52 G52:Q52">
    <cfRule type="expression" dxfId="1136" priority="26">
      <formula>N53&gt;0</formula>
    </cfRule>
  </conditionalFormatting>
  <conditionalFormatting sqref="N50:O51">
    <cfRule type="expression" dxfId="1135" priority="25">
      <formula>N53&gt;0</formula>
    </cfRule>
  </conditionalFormatting>
  <conditionalFormatting sqref="Q54:U54">
    <cfRule type="expression" dxfId="1134" priority="24">
      <formula>O54&gt;0</formula>
    </cfRule>
  </conditionalFormatting>
  <conditionalFormatting sqref="O54:P54">
    <cfRule type="expression" dxfId="1133" priority="23">
      <formula>O54&gt;0</formula>
    </cfRule>
  </conditionalFormatting>
  <conditionalFormatting sqref="Q55:U55">
    <cfRule type="expression" dxfId="1132" priority="22">
      <formula>O55&gt;0</formula>
    </cfRule>
  </conditionalFormatting>
  <conditionalFormatting sqref="O55:P55">
    <cfRule type="expression" dxfId="1131" priority="21">
      <formula>O55&gt;0</formula>
    </cfRule>
  </conditionalFormatting>
  <conditionalFormatting sqref="M54:N54">
    <cfRule type="expression" dxfId="1130" priority="20">
      <formula>M54&gt;0</formula>
    </cfRule>
  </conditionalFormatting>
  <conditionalFormatting sqref="H54:L54">
    <cfRule type="expression" dxfId="1129" priority="19">
      <formula>M54&gt;0</formula>
    </cfRule>
  </conditionalFormatting>
  <conditionalFormatting sqref="M55:N55">
    <cfRule type="expression" dxfId="1128" priority="18">
      <formula>M55&gt;0</formula>
    </cfRule>
  </conditionalFormatting>
  <conditionalFormatting sqref="H55:L55">
    <cfRule type="expression" dxfId="1127" priority="17">
      <formula>M55&gt;0</formula>
    </cfRule>
  </conditionalFormatting>
  <conditionalFormatting sqref="N56:O56">
    <cfRule type="expression" dxfId="1126" priority="16">
      <formula>N56&gt;0</formula>
    </cfRule>
  </conditionalFormatting>
  <conditionalFormatting sqref="M57:P57">
    <cfRule type="expression" dxfId="1125" priority="15">
      <formula>N56&gt;0</formula>
    </cfRule>
  </conditionalFormatting>
  <conditionalFormatting sqref="BM53:BN53">
    <cfRule type="expression" dxfId="1124" priority="14">
      <formula>BM53&gt;0</formula>
    </cfRule>
  </conditionalFormatting>
  <conditionalFormatting sqref="BM50:BN51">
    <cfRule type="expression" dxfId="1123" priority="12">
      <formula>BM53&gt;0</formula>
    </cfRule>
  </conditionalFormatting>
  <conditionalFormatting sqref="BP54:BT54">
    <cfRule type="expression" dxfId="1122" priority="11">
      <formula>BN54&gt;0</formula>
    </cfRule>
  </conditionalFormatting>
  <conditionalFormatting sqref="BN54:BO54">
    <cfRule type="expression" dxfId="1121" priority="10">
      <formula>BN54&gt;0</formula>
    </cfRule>
  </conditionalFormatting>
  <conditionalFormatting sqref="BP55:BT55">
    <cfRule type="expression" dxfId="1120" priority="9">
      <formula>BN55&gt;0</formula>
    </cfRule>
  </conditionalFormatting>
  <conditionalFormatting sqref="BN55:BO55">
    <cfRule type="expression" dxfId="1119" priority="8">
      <formula>BN55&gt;0</formula>
    </cfRule>
  </conditionalFormatting>
  <conditionalFormatting sqref="BL54:BM54">
    <cfRule type="expression" dxfId="1118" priority="7">
      <formula>BL54&gt;0</formula>
    </cfRule>
  </conditionalFormatting>
  <conditionalFormatting sqref="BG54:BK54">
    <cfRule type="expression" dxfId="1117" priority="6">
      <formula>BL54&gt;0</formula>
    </cfRule>
  </conditionalFormatting>
  <conditionalFormatting sqref="BL55:BM55">
    <cfRule type="expression" dxfId="1116" priority="5">
      <formula>BL55&gt;0</formula>
    </cfRule>
  </conditionalFormatting>
  <conditionalFormatting sqref="BG55:BK55">
    <cfRule type="expression" dxfId="1115" priority="4">
      <formula>BL55&gt;0</formula>
    </cfRule>
  </conditionalFormatting>
  <conditionalFormatting sqref="BM56:BN56">
    <cfRule type="expression" dxfId="1114" priority="3">
      <formula>BM56&gt;0</formula>
    </cfRule>
  </conditionalFormatting>
  <conditionalFormatting sqref="BL57:BO57">
    <cfRule type="expression" dxfId="1113" priority="2">
      <formula>BM56&gt;0</formula>
    </cfRule>
  </conditionalFormatting>
  <conditionalFormatting sqref="AM20:AO20">
    <cfRule type="expression" dxfId="1112" priority="1">
      <formula>$AM$20&lt;=0</formula>
    </cfRule>
  </conditionalFormatting>
  <conditionalFormatting sqref="BQ52:BU52">
    <cfRule type="expression" dxfId="1111" priority="21173">
      <formula>BX52&gt;0</formula>
    </cfRule>
  </conditionalFormatting>
  <conditionalFormatting sqref="R52:V52">
    <cfRule type="expression" dxfId="1110" priority="21217">
      <formula>Y52&gt;0</formula>
    </cfRule>
  </conditionalFormatting>
  <dataValidations count="9">
    <dataValidation allowBlank="1" showInputMessage="1" showErrorMessage="1" promptTitle="♥ = 0 + x" prompt="Enter the Reward Chest total as negative £s." sqref="AL24:AP24" xr:uid="{64D36626-F3EE-4EC0-BD2F-22FBD0F60315}"/>
    <dataValidation allowBlank="1" showInputMessage="1" showErrorMessage="1" promptTitle="♥ = 0" prompt="Enter the Loot total as negative £s." sqref="AL8:AP8" xr:uid="{02A2CD1E-0C87-48B6-A09E-8E32C5C1DB9C}"/>
    <dataValidation allowBlank="1" showInputMessage="1" showErrorMessage="1" promptTitle="♥ = 0" prompt="Delete all Booty below. " sqref="BG15 BT15 H15 U15" xr:uid="{4E49A29D-83DA-4D62-AF86-8B086B9001D3}"/>
    <dataValidation allowBlank="1" showInputMessage="1" showErrorMessage="1" prompt="Enter x here." sqref="R15:T15 I15:K15 BH15:BJ15 BQ15:BS15" xr:uid="{AB1713A3-1568-49B4-924A-978F17722A53}"/>
    <dataValidation allowBlank="1" showInputMessage="1" showErrorMessage="1" promptTitle="Activate/Deactivate Bonus" prompt="Enter ^ here / Delete the ^." sqref="J94:P94 S94:Y94 AB94:AH94 AK94:AQ94 AT94:AZ94 BC94:BI94 BL94:BR94" xr:uid="{A7BEA1CC-B573-4B1C-8389-55182D7A4D8B}"/>
    <dataValidation allowBlank="1" showInputMessage="1" showErrorMessage="1" promptTitle="Booty XP Bonus" prompt="Paste values only of details here. " sqref="J97:P98 S97:Y98 AB97:AH98 AK97:AQ98 AT97:AZ98 BC97:BI98 BL97:BR98" xr:uid="{C9A17A39-545C-4F78-A9EB-82160C29D654}"/>
    <dataValidation allowBlank="1" showInputMessage="1" showErrorMessage="1" promptTitle="Booty!" prompt="From here copy and paste (values only) into an available slot in the Booty section below. Then mark the booty as claimed below with ^." sqref="BO6:BU7 BO9:BU10 BF9:BL10 BF6:BL7 P6:V7 G6:M7 G9:M10 P9:V10" xr:uid="{236AC578-0D74-4C41-B66E-907C27D9A9DE}"/>
    <dataValidation allowBlank="1" showInputMessage="1" showErrorMessage="1" prompt="Enter ^ here." sqref="BF8:BL8 BO8:BU8 BO11:BU11 BF11:BL11 P8:V8 P11:V11 G11:M11 G8:M8" xr:uid="{9755011D-71DA-4A42-A55F-023E9A488B84}"/>
    <dataValidation allowBlank="1" showInputMessage="1" showErrorMessage="1" promptTitle="x + 1" prompt="Delete one Booty item, then add an x to left or right. " sqref="L15 Q15 BP15 BK15" xr:uid="{C51DD0B6-13DA-4953-A183-238D431A8316}"/>
  </dataValidations>
  <printOptions horizontalCentered="1" verticalCentered="1" gridLines="1"/>
  <pageMargins left="0.39370078740157483" right="0.39370078740157483" top="0.39370078740157483" bottom="0.39370078740157483" header="0" footer="0"/>
  <pageSetup paperSize="9" scale="50" fitToWidth="0" fitToHeight="0" orientation="landscape" r:id="rId1"/>
  <headerFooter>
    <oddHeader>&amp;C&amp;"Lucida Console,Bold"GAMEPLAN</oddHeader>
  </headerFooter>
  <extLst>
    <ext xmlns:x14="http://schemas.microsoft.com/office/spreadsheetml/2009/9/main" uri="{78C0D931-6437-407d-A8EE-F0AAD7539E65}">
      <x14:conditionalFormattings>
        <x14:conditionalFormatting xmlns:xm="http://schemas.microsoft.com/office/excel/2006/main">
          <x14:cfRule type="expression" priority="1327" id="{B3207FD3-A384-4F62-A00C-AEAF60C5A20B}">
            <xm:f>PLANS!$F$3="JUNE"</xm:f>
            <x14:dxf>
              <font>
                <color rgb="FFFFC000"/>
              </font>
            </x14:dxf>
          </x14:cfRule>
          <x14:cfRule type="expression" priority="1328" id="{A90708EE-87DF-451A-8C43-8A3CA3A45275}">
            <xm:f>PLANS!$F$3="MAY"</xm:f>
            <x14:dxf>
              <font>
                <color rgb="FFEBE600"/>
              </font>
            </x14:dxf>
          </x14:cfRule>
          <x14:cfRule type="expression" priority="1329" id="{2F9522AF-F752-44BC-A366-E059546C87D3}">
            <xm:f>PLANS!$F$3="APRIL"</xm:f>
            <x14:dxf>
              <font>
                <color rgb="FF92D050"/>
              </font>
            </x14:dxf>
          </x14:cfRule>
          <x14:cfRule type="expression" priority="1330" id="{5240C825-4372-4DCD-963F-75D6993ED9CA}">
            <xm:f>PLANS!$F$3="MARCH"</xm:f>
            <x14:dxf>
              <font>
                <color rgb="FF00B050"/>
              </font>
            </x14:dxf>
          </x14:cfRule>
          <x14:cfRule type="expression" priority="1331" id="{FB197E57-0C59-420C-9B52-F7BADDAFD388}">
            <xm:f>PLANS!$F$3="FEBRUARY"</xm:f>
            <x14:dxf>
              <font>
                <color rgb="FF00B0F0"/>
              </font>
            </x14:dxf>
          </x14:cfRule>
          <x14:cfRule type="expression" priority="1332" id="{CD7D1909-3B05-4742-9829-34ADF8461A6B}">
            <xm:f>PLANS!$F$3="JANUARY"</xm:f>
            <x14:dxf>
              <font>
                <color rgb="FF0070C0"/>
              </font>
            </x14:dxf>
          </x14:cfRule>
          <x14:cfRule type="expression" priority="1333" id="{4B142BAA-D8D3-4AFA-BF8B-74516EFC2032}">
            <xm:f>PLANS!$F$3="DECEMBER"</xm:f>
            <x14:dxf>
              <font>
                <color rgb="FF6600CC"/>
              </font>
            </x14:dxf>
          </x14:cfRule>
          <x14:cfRule type="expression" priority="1334" id="{B2F9881B-2055-4C7F-B40B-A4E221104DDD}">
            <xm:f>PLANS!$F$3="NOVEMBER"</xm:f>
            <x14:dxf>
              <font>
                <color rgb="FF9900CC"/>
              </font>
            </x14:dxf>
          </x14:cfRule>
          <x14:cfRule type="expression" priority="1335" id="{8CE1B4BE-95B6-472D-9725-17B72346BAD6}">
            <xm:f>PLANS!$F$3="OCTOBER"</xm:f>
            <x14:dxf>
              <font>
                <color rgb="FFFF00FF"/>
              </font>
            </x14:dxf>
          </x14:cfRule>
          <x14:cfRule type="expression" priority="1336" id="{B9D24BEF-79E1-4F21-A386-1DB32CFE09D8}">
            <xm:f>PLANS!$F$3="SEPTEMBER"</xm:f>
            <x14:dxf>
              <font>
                <color rgb="FFFF0000"/>
              </font>
            </x14:dxf>
          </x14:cfRule>
          <x14:cfRule type="expression" priority="1337" id="{1C3AF3A6-0A7A-44CC-A50B-558F9C11AC2C}">
            <xm:f>PLANS!$F$3="AUGUST"</xm:f>
            <x14:dxf>
              <font>
                <color rgb="FFC00000"/>
              </font>
            </x14:dxf>
          </x14:cfRule>
          <x14:cfRule type="expression" priority="1338" id="{F6B3E729-8251-48C7-9F03-60F52A19700F}">
            <xm:f>PLANS!$F$3="JULY"</xm:f>
            <x14:dxf>
              <font>
                <color rgb="FFFF6600"/>
              </font>
            </x14:dxf>
          </x14:cfRule>
          <xm:sqref>AG16:AU16 AH15:AT15 AI14:AS14 AJ13:AR13 AK12:AQ12 AL11:AP11 AM10:AO10 AN9</xm:sqref>
        </x14:conditionalFormatting>
        <x14:conditionalFormatting xmlns:xm="http://schemas.microsoft.com/office/excel/2006/main">
          <x14:cfRule type="expression" priority="1231" id="{810CDD3F-7024-4B0F-95A0-13AEF3642E70}">
            <xm:f>PLANS!$F$3="JUNE"</xm:f>
            <x14:dxf>
              <font>
                <color rgb="FFFFC000"/>
              </font>
            </x14:dxf>
          </x14:cfRule>
          <x14:cfRule type="expression" priority="1232" id="{B81998FC-CA3F-4626-A585-08F4BDE69343}">
            <xm:f>PLANS!$F$3="MAY"</xm:f>
            <x14:dxf>
              <font>
                <color rgb="FFEBE600"/>
              </font>
            </x14:dxf>
          </x14:cfRule>
          <x14:cfRule type="expression" priority="1233" id="{2225D25C-C7D4-4E0D-A55D-072827ED856B}">
            <xm:f>PLANS!$F$3="APRIL"</xm:f>
            <x14:dxf>
              <font>
                <color rgb="FF92D050"/>
              </font>
            </x14:dxf>
          </x14:cfRule>
          <x14:cfRule type="expression" priority="1234" id="{EE01DA2F-77F5-4182-B5FD-5277013E19D2}">
            <xm:f>PLANS!$F$3="MARCH"</xm:f>
            <x14:dxf>
              <font>
                <color rgb="FF00B050"/>
              </font>
            </x14:dxf>
          </x14:cfRule>
          <x14:cfRule type="expression" priority="1235" id="{34EF915E-072A-4E88-BAA6-BCC6448E7E60}">
            <xm:f>PLANS!$F$3="FEBRUARY"</xm:f>
            <x14:dxf>
              <font>
                <color rgb="FF00B0F0"/>
              </font>
            </x14:dxf>
          </x14:cfRule>
          <x14:cfRule type="expression" priority="1236" id="{109F5C1B-0894-418C-A7BF-99F3BD0A0A18}">
            <xm:f>PLANS!$F$3="JANUARY"</xm:f>
            <x14:dxf>
              <font>
                <color rgb="FF0070C0"/>
              </font>
            </x14:dxf>
          </x14:cfRule>
          <x14:cfRule type="expression" priority="1237" id="{EF49D5D3-2898-4F9C-8B83-59E40F425211}">
            <xm:f>PLANS!$F$3="DECEMBER"</xm:f>
            <x14:dxf>
              <font>
                <color rgb="FF6600CC"/>
              </font>
            </x14:dxf>
          </x14:cfRule>
          <x14:cfRule type="expression" priority="1238" id="{82349F78-84BE-4FCB-AAAA-1F1B53BD16E6}">
            <xm:f>PLANS!$F$3="NOVEMBER"</xm:f>
            <x14:dxf>
              <font>
                <color rgb="FF9900CC"/>
              </font>
            </x14:dxf>
          </x14:cfRule>
          <x14:cfRule type="expression" priority="1239" id="{97F5E61C-1C6A-404D-99C2-4E360B630927}">
            <xm:f>PLANS!$F$3="OCTOBER"</xm:f>
            <x14:dxf>
              <font>
                <color rgb="FFFF00FF"/>
              </font>
            </x14:dxf>
          </x14:cfRule>
          <x14:cfRule type="expression" priority="1240" id="{A8E126C6-46B2-47D8-ABD7-BA018DFE0D38}">
            <xm:f>PLANS!$F$3="SEPTEMBER"</xm:f>
            <x14:dxf>
              <font>
                <color rgb="FFFF0000"/>
              </font>
            </x14:dxf>
          </x14:cfRule>
          <x14:cfRule type="expression" priority="1241" id="{9CEA439C-A726-43A9-9E84-3FB38408A302}">
            <xm:f>PLANS!$F$3="AUGUST"</xm:f>
            <x14:dxf>
              <font>
                <color rgb="FFC00000"/>
              </font>
            </x14:dxf>
          </x14:cfRule>
          <x14:cfRule type="expression" priority="1242" id="{3265B887-CE10-4548-A612-41127844ACB3}">
            <xm:f>PLANS!$F$3="JULY"</xm:f>
            <x14:dxf>
              <font>
                <color rgb="FFFF6600"/>
              </font>
            </x14:dxf>
          </x14:cfRule>
          <xm:sqref>AG19</xm:sqref>
        </x14:conditionalFormatting>
        <x14:conditionalFormatting xmlns:xm="http://schemas.microsoft.com/office/excel/2006/main">
          <x14:cfRule type="expression" priority="811" id="{37641BAB-4616-4F34-847D-62C2C8877BF1}">
            <xm:f>AND(ACTIVITIES!$CH$35&gt;=4,ISBLANK($AL$8))</xm:f>
            <x14:dxf>
              <font>
                <color theme="1"/>
              </font>
            </x14:dxf>
          </x14:cfRule>
          <xm:sqref>AL22:AN22 AL21:AO21</xm:sqref>
        </x14:conditionalFormatting>
        <x14:conditionalFormatting xmlns:xm="http://schemas.microsoft.com/office/excel/2006/main">
          <x14:cfRule type="expression" priority="63" id="{24C62D7A-11B1-4C87-A395-31EEA52A7230}">
            <xm:f>AND(ACTIVITIES!$CI$37=-2,$AM$24&gt;=0)</xm:f>
            <x14:dxf>
              <font>
                <color theme="0"/>
              </font>
            </x14:dxf>
          </x14:cfRule>
          <xm:sqref>AM24:AO24</xm:sqref>
        </x14:conditionalFormatting>
        <x14:conditionalFormatting xmlns:xm="http://schemas.microsoft.com/office/excel/2006/main">
          <x14:cfRule type="expression" priority="60" id="{A2062E4E-3C11-41C0-BDEB-50D62DB48DA2}">
            <xm:f>AND(ACTIVITIES!$CI$37&lt;=0,$AP$8="x")</xm:f>
            <x14:dxf>
              <font>
                <color theme="1"/>
              </font>
            </x14:dxf>
          </x14:cfRule>
          <xm:sqref>AM8:AO8</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F16052-94B2-4ECF-B5C3-14A3611EC688}">
  <dimension ref="A1:ES486"/>
  <sheetViews>
    <sheetView showGridLines="0" showRowColHeaders="0" zoomScaleNormal="100" workbookViewId="0">
      <selection activeCell="AV35" sqref="AV35"/>
    </sheetView>
  </sheetViews>
  <sheetFormatPr defaultColWidth="3.42578125" defaultRowHeight="17.100000000000001" customHeight="1" x14ac:dyDescent="0.2"/>
  <cols>
    <col min="1" max="1" width="3.42578125" style="1709"/>
    <col min="2" max="33" width="3.42578125" style="1709" customWidth="1"/>
    <col min="34" max="39" width="3.42578125" style="1709"/>
    <col min="40" max="40" width="3.42578125" style="1709" customWidth="1"/>
    <col min="41" max="41" width="3.42578125" style="1709"/>
    <col min="42" max="42" width="3.42578125" style="1709" customWidth="1"/>
    <col min="43" max="44" width="3.42578125" style="1709"/>
    <col min="45" max="45" width="3.42578125" style="1709" customWidth="1"/>
    <col min="46" max="49" width="3.42578125" style="1709"/>
    <col min="50" max="53" width="3.42578125" style="1709" customWidth="1"/>
    <col min="54" max="54" width="3.42578125" style="1709"/>
    <col min="55" max="55" width="3.42578125" style="1709" customWidth="1"/>
    <col min="56" max="16384" width="3.42578125" style="1709"/>
  </cols>
  <sheetData>
    <row r="1" spans="1:147" ht="17.100000000000001" customHeight="1" x14ac:dyDescent="0.2">
      <c r="A1" s="614"/>
      <c r="B1" s="614"/>
      <c r="C1" s="614"/>
      <c r="D1" s="614"/>
      <c r="E1" s="614"/>
      <c r="F1" s="614"/>
      <c r="G1" s="614"/>
      <c r="H1" s="614"/>
      <c r="I1" s="614"/>
      <c r="J1" s="614"/>
      <c r="K1" s="614"/>
      <c r="L1" s="614"/>
      <c r="M1" s="614"/>
      <c r="N1" s="614"/>
      <c r="O1" s="614"/>
      <c r="P1" s="614"/>
      <c r="Q1" s="614"/>
      <c r="R1" s="614"/>
      <c r="S1" s="614"/>
      <c r="T1" s="614"/>
      <c r="U1" s="614"/>
      <c r="V1" s="614"/>
      <c r="W1" s="614"/>
      <c r="X1" s="614"/>
      <c r="Y1" s="614"/>
      <c r="Z1" s="614"/>
      <c r="AA1" s="614"/>
      <c r="AB1" s="614"/>
      <c r="AC1" s="614"/>
      <c r="AD1" s="614"/>
      <c r="AE1" s="614"/>
      <c r="AF1" s="614"/>
      <c r="AG1" s="614"/>
      <c r="AH1" s="614"/>
      <c r="AI1" s="614"/>
      <c r="AJ1" s="614"/>
      <c r="AK1" s="614"/>
      <c r="AL1" s="614"/>
      <c r="AM1" s="614"/>
      <c r="AN1" s="614"/>
      <c r="AO1" s="614"/>
      <c r="AP1" s="614"/>
      <c r="AQ1" s="614"/>
      <c r="AR1" s="614"/>
      <c r="AS1" s="614"/>
      <c r="AT1" s="614"/>
      <c r="AU1" s="614"/>
      <c r="AV1" s="614"/>
      <c r="AW1" s="614"/>
      <c r="AX1" s="614"/>
      <c r="AY1" s="614"/>
      <c r="AZ1" s="614"/>
      <c r="BA1" s="614"/>
      <c r="BB1" s="614"/>
      <c r="BC1" s="614"/>
      <c r="BD1" s="614"/>
      <c r="BE1" s="614"/>
      <c r="BF1" s="614"/>
      <c r="BG1" s="614"/>
      <c r="BH1" s="614"/>
      <c r="BI1" s="614"/>
      <c r="BJ1" s="614"/>
      <c r="BK1" s="614"/>
      <c r="BL1" s="614"/>
      <c r="BM1" s="614"/>
      <c r="BN1" s="614"/>
      <c r="BO1" s="614"/>
      <c r="BP1" s="614"/>
      <c r="BQ1" s="614"/>
      <c r="BR1" s="614"/>
      <c r="BS1" s="614"/>
      <c r="BT1" s="614"/>
      <c r="BU1" s="614"/>
      <c r="BV1" s="614"/>
      <c r="BW1" s="614"/>
      <c r="BX1" s="614"/>
      <c r="BY1" s="614"/>
      <c r="BZ1" s="614"/>
      <c r="CA1" s="614"/>
    </row>
    <row r="2" spans="1:147" ht="17.100000000000001" customHeight="1" thickBot="1" x14ac:dyDescent="0.25">
      <c r="A2" s="614"/>
      <c r="B2" s="1710"/>
      <c r="C2" s="1710"/>
      <c r="D2" s="1710"/>
      <c r="E2" s="1710"/>
      <c r="F2" s="1710"/>
      <c r="G2" s="1710"/>
      <c r="H2" s="1710"/>
      <c r="I2" s="1710"/>
      <c r="J2" s="1710"/>
      <c r="K2" s="1710"/>
      <c r="L2" s="1710"/>
      <c r="M2" s="1711"/>
      <c r="N2" s="1711"/>
      <c r="O2" s="1711"/>
      <c r="P2" s="1711"/>
      <c r="Q2" s="1711"/>
      <c r="R2" s="1711"/>
      <c r="S2" s="1711"/>
      <c r="T2" s="1711"/>
      <c r="U2" s="1711"/>
      <c r="V2" s="1711"/>
      <c r="W2" s="1711"/>
      <c r="X2" s="1711"/>
      <c r="Y2" s="1711"/>
      <c r="Z2" s="1711"/>
      <c r="AA2" s="1711"/>
      <c r="AB2" s="1711"/>
      <c r="AC2" s="1711"/>
      <c r="AD2" s="1711"/>
      <c r="AE2" s="1711"/>
      <c r="AF2" s="1711"/>
      <c r="AG2" s="1711"/>
      <c r="AH2" s="1711"/>
      <c r="AI2" s="1711"/>
      <c r="AJ2" s="1711"/>
      <c r="AK2" s="1711"/>
      <c r="AL2" s="1711"/>
      <c r="AM2" s="1711"/>
      <c r="AN2" s="1711"/>
      <c r="AO2" s="1711"/>
      <c r="AP2" s="1711"/>
      <c r="AQ2" s="1711"/>
      <c r="AR2" s="1711"/>
      <c r="AS2" s="1711"/>
      <c r="AT2" s="1711"/>
      <c r="AU2" s="1711"/>
      <c r="AV2" s="1711"/>
      <c r="AW2" s="1711"/>
      <c r="AX2" s="1711"/>
      <c r="AY2" s="1711"/>
      <c r="AZ2" s="1711"/>
      <c r="BA2" s="1711"/>
      <c r="BB2" s="1711"/>
      <c r="BC2" s="1711"/>
      <c r="BD2" s="1711"/>
      <c r="BE2" s="1711"/>
      <c r="BF2" s="1711"/>
      <c r="BG2" s="1711"/>
      <c r="BH2" s="1711"/>
      <c r="BI2" s="1711"/>
      <c r="BJ2" s="1711"/>
      <c r="BK2" s="1711"/>
      <c r="BL2" s="1711"/>
      <c r="BM2" s="1711"/>
      <c r="BN2" s="1711"/>
      <c r="BO2" s="1711"/>
      <c r="BP2" s="1710"/>
      <c r="BQ2" s="1710"/>
      <c r="BR2" s="1710"/>
      <c r="BS2" s="1710"/>
      <c r="BT2" s="1710"/>
      <c r="BU2" s="1710"/>
      <c r="BV2" s="1710"/>
      <c r="BW2" s="1710"/>
      <c r="BX2" s="1710"/>
      <c r="BY2" s="1710"/>
      <c r="BZ2" s="1710"/>
      <c r="CA2" s="614"/>
    </row>
    <row r="3" spans="1:147" ht="17.100000000000001" customHeight="1" thickTop="1" x14ac:dyDescent="0.2">
      <c r="A3" s="614"/>
      <c r="B3" s="1710"/>
      <c r="C3" s="1712"/>
      <c r="D3" s="1712"/>
      <c r="E3" s="1712"/>
      <c r="F3" s="1711"/>
      <c r="G3" s="1711"/>
      <c r="H3" s="1711"/>
      <c r="I3" s="1711"/>
      <c r="J3" s="1711"/>
      <c r="K3" s="1711"/>
      <c r="L3" s="1711"/>
      <c r="M3" s="1711"/>
      <c r="N3" s="1711"/>
      <c r="O3" s="1711"/>
      <c r="P3" s="1711"/>
      <c r="Q3" s="1711"/>
      <c r="R3" s="1711"/>
      <c r="S3" s="1711"/>
      <c r="T3" s="1711"/>
      <c r="U3" s="1711"/>
      <c r="V3" s="1711"/>
      <c r="W3" s="1711"/>
      <c r="X3" s="1711"/>
      <c r="Y3" s="1711"/>
      <c r="Z3" s="1711"/>
      <c r="AA3" s="1713"/>
      <c r="AB3" s="1714"/>
      <c r="AC3" s="1714"/>
      <c r="AD3" s="1714"/>
      <c r="AE3" s="1714"/>
      <c r="AF3" s="1714"/>
      <c r="AG3" s="1714"/>
      <c r="AH3" s="1714"/>
      <c r="AI3" s="1714"/>
      <c r="AJ3" s="1714"/>
      <c r="AK3" s="1714"/>
      <c r="AL3" s="1714"/>
      <c r="AM3" s="1714"/>
      <c r="AN3" s="1714"/>
      <c r="AO3" s="1714"/>
      <c r="AP3" s="1714"/>
      <c r="AQ3" s="1714"/>
      <c r="AR3" s="1714"/>
      <c r="AS3" s="1714"/>
      <c r="AT3" s="1714"/>
      <c r="AU3" s="1714"/>
      <c r="AV3" s="1714"/>
      <c r="AW3" s="1714"/>
      <c r="AX3" s="1714"/>
      <c r="AY3" s="1714"/>
      <c r="AZ3" s="1714"/>
      <c r="BA3" s="1715"/>
      <c r="BB3" s="1711"/>
      <c r="BC3" s="1711"/>
      <c r="BD3" s="1711"/>
      <c r="BE3" s="1711"/>
      <c r="BF3" s="1711"/>
      <c r="BG3" s="1711"/>
      <c r="BH3" s="1711"/>
      <c r="BI3" s="1711"/>
      <c r="BJ3" s="1711"/>
      <c r="BK3" s="1711"/>
      <c r="BL3" s="1711"/>
      <c r="BM3" s="1711"/>
      <c r="BN3" s="1711"/>
      <c r="BO3" s="1711"/>
      <c r="BP3" s="1711"/>
      <c r="BQ3" s="1711"/>
      <c r="BR3" s="1711"/>
      <c r="BS3" s="1711"/>
      <c r="BT3" s="1711"/>
      <c r="BU3" s="1711"/>
      <c r="BV3" s="1711"/>
      <c r="BW3" s="1712"/>
      <c r="BX3" s="1712"/>
      <c r="BY3" s="1712"/>
      <c r="BZ3" s="1710"/>
      <c r="CA3" s="614"/>
    </row>
    <row r="4" spans="1:147" ht="17.100000000000001" customHeight="1" thickBot="1" x14ac:dyDescent="0.25">
      <c r="A4" s="614"/>
      <c r="B4" s="1710"/>
      <c r="C4" s="1712"/>
      <c r="D4" s="1716"/>
      <c r="E4" s="614"/>
      <c r="F4" s="614"/>
      <c r="G4" s="614"/>
      <c r="H4" s="614"/>
      <c r="I4" s="614"/>
      <c r="J4" s="614"/>
      <c r="K4" s="614"/>
      <c r="L4" s="614"/>
      <c r="M4" s="614"/>
      <c r="N4" s="820"/>
      <c r="O4" s="820"/>
      <c r="P4" s="614"/>
      <c r="Q4" s="614"/>
      <c r="R4" s="614"/>
      <c r="S4" s="614"/>
      <c r="T4" s="614"/>
      <c r="U4" s="614"/>
      <c r="V4" s="614"/>
      <c r="W4" s="614"/>
      <c r="X4" s="614"/>
      <c r="Y4" s="614"/>
      <c r="Z4" s="614"/>
      <c r="AA4" s="1717"/>
      <c r="AB4" s="1718"/>
      <c r="AC4" s="1718"/>
      <c r="AD4" s="1718"/>
      <c r="AE4" s="1718"/>
      <c r="AF4" s="1718"/>
      <c r="AG4" s="1718"/>
      <c r="AH4" s="1718"/>
      <c r="AI4" s="1718"/>
      <c r="AJ4" s="1718"/>
      <c r="AK4" s="1718"/>
      <c r="AL4" s="1718"/>
      <c r="AM4" s="1718"/>
      <c r="AN4" s="1718"/>
      <c r="AO4" s="1718"/>
      <c r="AP4" s="1718"/>
      <c r="AQ4" s="1718"/>
      <c r="AR4" s="1718"/>
      <c r="AS4" s="1718"/>
      <c r="AT4" s="1718"/>
      <c r="AU4" s="1718"/>
      <c r="AV4" s="1718"/>
      <c r="AW4" s="1718"/>
      <c r="AX4" s="1718"/>
      <c r="AY4" s="1718"/>
      <c r="AZ4" s="1718"/>
      <c r="BA4" s="1719"/>
      <c r="BB4" s="614"/>
      <c r="BC4" s="614"/>
      <c r="BD4" s="614"/>
      <c r="BE4" s="614"/>
      <c r="BF4" s="614"/>
      <c r="BG4" s="614"/>
      <c r="BH4" s="614"/>
      <c r="BI4" s="614"/>
      <c r="BJ4" s="614"/>
      <c r="BK4" s="1720"/>
      <c r="BL4" s="1720"/>
      <c r="BM4" s="820"/>
      <c r="BN4" s="820"/>
      <c r="BO4" s="1720"/>
      <c r="BP4" s="614"/>
      <c r="BQ4" s="614"/>
      <c r="BR4" s="614"/>
      <c r="BS4" s="614"/>
      <c r="BT4" s="614"/>
      <c r="BU4" s="614"/>
      <c r="BV4" s="614"/>
      <c r="BW4" s="614"/>
      <c r="BX4" s="1716"/>
      <c r="BY4" s="1712"/>
      <c r="BZ4" s="1710"/>
      <c r="CA4" s="614"/>
    </row>
    <row r="5" spans="1:147" ht="17.100000000000001" customHeight="1" thickTop="1" x14ac:dyDescent="0.2">
      <c r="A5" s="614"/>
      <c r="B5" s="1710"/>
      <c r="C5" s="1712"/>
      <c r="D5" s="614"/>
      <c r="E5" s="614"/>
      <c r="F5" s="614"/>
      <c r="G5" s="614"/>
      <c r="H5" s="614"/>
      <c r="I5" s="614"/>
      <c r="J5" s="614"/>
      <c r="K5" s="614"/>
      <c r="L5" s="1721"/>
      <c r="M5" s="1721"/>
      <c r="N5" s="1721"/>
      <c r="O5" s="1721"/>
      <c r="P5" s="614"/>
      <c r="Q5" s="2916" t="s">
        <v>147</v>
      </c>
      <c r="R5" s="2917"/>
      <c r="S5" s="2920" t="str">
        <f>IF(ISBLANK(Q7),data!$FR$53,_xlfn.IFS(
ISNUMBER(SEARCH( data!$FS$4, Q7 )), data!$FR$4,
ISNUMBER(SEARCH( data!$FS$5, Q7 )), data!$FR$5,
ISNUMBER(SEARCH( data!$FS$6, Q7 )), data!$FR$6,
ISNUMBER(SEARCH( data!$FS$7, Q7 )), data!$FR$7,
ISNUMBER(SEARCH( data!$FS$8, Q7 )), data!$FR$8,
ISNUMBER(SEARCH( data!$FS$9, Q7 )), data!$FR$9,
ISNUMBER(SEARCH( data!$FS$10, Q7 )), data!$FR$10,
ISNUMBER(SEARCH( data!$FS$11, Q7 )), data!$FR$11,
ISNUMBER(SEARCH( data!$FS$12, Q7 )), data!$FR$12,
ISNUMBER(SEARCH( data!$FS$13, Q7 )), data!$FR$13,
ISNUMBER(SEARCH( data!$FS$14, Q7 )), data!$FR$14,
ISNUMBER(SEARCH( data!$FS$15, Q7 )), data!$FR$15,
ISNUMBER(SEARCH( data!$FS$16, Q7 )), data!$FR$16,
ISNUMBER(SEARCH( data!$FS$17, Q7 )), data!$FR$17,
ISNUMBER(SEARCH( data!$FS$18, Q7 )), data!$FR$18,
ISNUMBER(SEARCH( data!$FS$19, Q7 )), data!$FR$19,
ISNUMBER(SEARCH( data!$FS$20, Q7 )), data!$FR$20,
ISNUMBER(SEARCH( data!$FS$21, Q7 )), data!$FR$21,
ISNUMBER(SEARCH( data!$FS$22, Q7 )), data!$FR$22,
ISNUMBER(SEARCH( data!$FS$23, Q7 )), data!$FR$23,
ISNUMBER(SEARCH( data!$FS$24, Q7 )), data!$FR$24,
ISNUMBER(SEARCH( data!$FS$25, Q7 )), data!$FR$25,
ISNUMBER(SEARCH( data!$FS$26, Q7 )), data!$FR$26,
ISNUMBER(SEARCH( data!$FS$27, Q7 )), data!$FR$27,
ISNUMBER(SEARCH( data!$FS$28, Q7 )), data!$FR$28,
ISNUMBER(SEARCH( data!$FS$29, Q7 )), data!$FR$29,
ISNUMBER(SEARCH( data!$FS$30, Q7 )), data!$FR$30,
ISNUMBER(SEARCH( data!$FS$31, Q7 )), data!$FR$31,
ISNUMBER(SEARCH( data!$FS$32, Q7 )), data!$FR$32,
ISNUMBER(SEARCH( data!$FS$33, Q7 )), data!$FR$33,
ISNUMBER(SEARCH( data!$FS$34, Q7 )), data!$FR$34,
ISNUMBER(SEARCH( data!$FS$35, Q7 )), data!$FR$35,
ISNUMBER(SEARCH( data!$FS$36, Q7 )), data!$FR$36,
ISNUMBER(SEARCH( data!$FS$37, Q7 )), data!$FR$37,
ISNUMBER(SEARCH( data!$FS$38, Q7 )), data!$FR$38,
ISNUMBER(SEARCH( data!$FS$39, Q7 )), data!$FR$39,
ISNUMBER(SEARCH( data!$FS$40, Q7 )), data!$FR$40,
ISNUMBER(SEARCH( data!$FS$41, Q7 )), data!$FR$41,
ISNUMBER(SEARCH( data!$FS$42, Q7 )), data!$FR$42,
ISNUMBER(SEARCH( data!$FS$43, Q7 )), data!$FR$43,
ISNUMBER(SEARCH( data!$FS$44, Q7 )), data!$FR$44,
ISNUMBER(SEARCH( data!$FS$45, Q7 )), data!$FR$45,
ISNUMBER(SEARCH( data!$FS$46, Q7 )), data!$FR$46,
ISNUMBER(SEARCH( data!$FS$47, Q7 )), data!$FR$47,
ISNUMBER(SEARCH( data!$FS$48, Q7 )), data!$FR$48,
ISNUMBER(SEARCH( data!$FS$49, Q7 )), data!$FR$49,
ISNUMBER(SEARCH( data!$FS$50, Q7 )), data!$FR$50,
ISNUMBER(SEARCH( data!$FS$51, Q7 )), data!$FR$51,
ISNUMBER(SEARCH( data!$FS$52, Q7 )), data!$FR$52,
ISNUMBER(SEARCH( data!$FU$4, Q7 )), data!$FT$4,
ISNUMBER(SEARCH( data!$FU$5, Q7 )), data!$FT$5,
ISNUMBER(SEARCH( data!$FU$6, Q7 )), data!$FT$6,
ISNUMBER(SEARCH( data!$FU$7, Q7 )), data!$FT$7,
ISNUMBER(SEARCH( data!$FU$8, Q7 )), data!$FT$8,
ISNUMBER(SEARCH( data!$FU$9, Q7 )), data!$FT$9,
ISNUMBER(SEARCH( data!$FU$10, Q7 )), data!$FT$10,
ISNUMBER(SEARCH( data!$FU$11, Q7 )), data!$FT$11,
ISNUMBER(SEARCH( data!$FU$12, Q7 )), data!$FT$12,
ISNUMBER(SEARCH( data!$FU$13, Q7 )), data!$FT$13,
ISNUMBER(SEARCH( data!$FU$14, Q7 )), data!$FT$14,
ISNUMBER(SEARCH( data!$FU$15, Q7 )), data!$FT$15,
ISNUMBER(SEARCH( data!$FU$16, Q7 )), data!$FT$16,
ISNUMBER(SEARCH( data!$FU$17, Q7 )), data!$FT$17,
ISNUMBER(SEARCH( data!$FU$18, Q7 )), data!$FT$18,
ISNUMBER(SEARCH( data!$FU$19, Q7 )), data!$FT$19,
ISNUMBER(SEARCH( data!$FU$20, Q7 )), data!$FT$20,
ISNUMBER(SEARCH( data!$FU$21, Q7 )), data!$FT$21,
ISNUMBER(SEARCH( data!$FU$22, Q7 )), data!$FT$22,
ISNUMBER(SEARCH( data!$FU$23, Q7 )), data!$FT$23,
ISNUMBER(SEARCH( data!$FU$24, Q7 )), data!$FT$24,
ISNUMBER(SEARCH( data!$FU$25, Q7 )), data!$FT$25,
ISNUMBER(SEARCH( data!$FU$26, Q7 )), data!$FT$26,
ISNUMBER(SEARCH( data!$FU$27, Q7 )), data!$FT$27,
ISNUMBER(SEARCH( data!$FU$28, Q7 )), data!$FT$28,
ISNUMBER(SEARCH( data!$FU$29, Q7 )), data!$FT$29,
ISNUMBER(SEARCH( data!$FU$30, Q7 )), data!$FT$30,
ISNUMBER(SEARCH( data!$FU$31, Q7 )), data!$FT$31,
ISNUMBER(SEARCH( data!$FU$32, Q7 )), data!$FT$32,
ISNUMBER(SEARCH( data!$FU$33, Q7 )), data!$FT$33,
ISNUMBER(SEARCH( data!$FU$34, Q7 )), data!$FT$34,
ISNUMBER(SEARCH( data!$FU$35, Q7 )), data!$FT$35,
ISNUMBER(SEARCH( data!$FU$36, Q7 )), data!$FT$36,
ISNUMBER(SEARCH( data!$FU$37, Q7 )), data!$FT$37,
ISNUMBER(SEARCH( data!$FU$38, Q7 )), data!$FT$38,
ISNUMBER(SEARCH( data!$FU$39, Q7 )), data!$FT$39,
ISNUMBER(SEARCH( data!$FU$40, Q7 )), data!$FT$40,
ISNUMBER(SEARCH( data!$FU$41, Q7 )), data!$FT$41,
ISNUMBER(SEARCH( data!$FU$42, Q7 )), data!$FT$42,
ISNUMBER(SEARCH( data!$FU$43, Q7 )), data!$FT$43,
ISNUMBER(SEARCH( data!$FU$44, Q7 )), data!$FT$44,
ISNUMBER(SEARCH( data!$FU$45, Q7 )), data!$FT$45,
ISNUMBER(SEARCH( data!$FU$46, Q7 )), data!$FT$46,
ISNUMBER(SEARCH( data!$FU$47, Q7 )), data!$FT$47,
ISNUMBER(SEARCH( data!$FU$48, Q7 )), data!$FT$48,
ISNUMBER(SEARCH( data!$FU$49, Q7 )), data!$FT$49,
ISNUMBER(SEARCH( data!$FU$50, Q7 )), data!$FT$50,
ISNUMBER(SEARCH( data!$FU$51, Q7 )), data!$FT$51,
ISNUMBER(SEARCH( data!$FU$52, Q7 )), data!$FT$52,
TRUE,data!$FT$53))</f>
        <v xml:space="preserve"> </v>
      </c>
      <c r="T5" s="2920"/>
      <c r="U5" s="2920"/>
      <c r="V5" s="2917" t="s">
        <v>147</v>
      </c>
      <c r="W5" s="2922"/>
      <c r="X5" s="614"/>
      <c r="Y5" s="1721"/>
      <c r="Z5" s="1721"/>
      <c r="AA5" s="1722"/>
      <c r="AB5" s="1723"/>
      <c r="AC5" s="1718"/>
      <c r="AD5" s="1718"/>
      <c r="AE5" s="1718"/>
      <c r="AF5" s="1718"/>
      <c r="AG5" s="1724"/>
      <c r="AH5" s="1725"/>
      <c r="AI5" s="1725"/>
      <c r="AJ5" s="1725"/>
      <c r="AK5" s="1725"/>
      <c r="AL5" s="1725"/>
      <c r="AM5" s="1725"/>
      <c r="AN5" s="1725"/>
      <c r="AO5" s="1725"/>
      <c r="AP5" s="1725"/>
      <c r="AQ5" s="1725"/>
      <c r="AR5" s="1725"/>
      <c r="AS5" s="1725"/>
      <c r="AT5" s="1725"/>
      <c r="AU5" s="1726"/>
      <c r="AV5" s="1718"/>
      <c r="AW5" s="1718"/>
      <c r="AX5" s="1718"/>
      <c r="AY5" s="1718"/>
      <c r="AZ5" s="1723"/>
      <c r="BA5" s="1727"/>
      <c r="BB5" s="1721"/>
      <c r="BC5" s="1721"/>
      <c r="BD5" s="614"/>
      <c r="BE5" s="2916" t="s">
        <v>147</v>
      </c>
      <c r="BF5" s="2917"/>
      <c r="BG5" s="2920" t="str">
        <f>IF(ISBLANK(BE7),data!$FR$53,_xlfn.IFS(
ISNUMBER(SEARCH( data!$FS$4, BE7 )), data!$FR$4,
ISNUMBER(SEARCH( data!$FS$5, BE7 )), data!$FR$5,
ISNUMBER(SEARCH( data!$FS$6, BE7 )), data!$FR$6,
ISNUMBER(SEARCH( data!$FS$7, BE7 )), data!$FR$7,
ISNUMBER(SEARCH( data!$FS$8, BE7 )), data!$FR$8,
ISNUMBER(SEARCH( data!$FS$9, BE7 )), data!$FR$9,
ISNUMBER(SEARCH( data!$FS$10, BE7 )), data!$FR$10,
ISNUMBER(SEARCH( data!$FS$11, BE7 )), data!$FR$11,
ISNUMBER(SEARCH( data!$FS$12, BE7 )), data!$FR$12,
ISNUMBER(SEARCH( data!$FS$13, BE7 )), data!$FR$13,
ISNUMBER(SEARCH( data!$FS$14, BE7 )), data!$FR$14,
ISNUMBER(SEARCH( data!$FS$15, BE7 )), data!$FR$15,
ISNUMBER(SEARCH( data!$FS$16, BE7 )), data!$FR$16,
ISNUMBER(SEARCH( data!$FS$17, BE7 )), data!$FR$17,
ISNUMBER(SEARCH( data!$FS$18, BE7 )), data!$FR$18,
ISNUMBER(SEARCH( data!$FS$19, BE7 )), data!$FR$19,
ISNUMBER(SEARCH( data!$FS$20, BE7 )), data!$FR$20,
ISNUMBER(SEARCH( data!$FS$21, BE7 )), data!$FR$21,
ISNUMBER(SEARCH( data!$FS$22, BE7 )), data!$FR$22,
ISNUMBER(SEARCH( data!$FS$23, BE7 )), data!$FR$23,
ISNUMBER(SEARCH( data!$FS$24, BE7 )), data!$FR$24,
ISNUMBER(SEARCH( data!$FS$25, BE7 )), data!$FR$25,
ISNUMBER(SEARCH( data!$FS$26, BE7 )), data!$FR$26,
ISNUMBER(SEARCH( data!$FS$27, BE7 )), data!$FR$27,
ISNUMBER(SEARCH( data!$FS$28, BE7 )), data!$FR$28,
ISNUMBER(SEARCH( data!$FS$29, BE7 )), data!$FR$29,
ISNUMBER(SEARCH( data!$FS$30, BE7 )), data!$FR$30,
ISNUMBER(SEARCH( data!$FS$31, BE7 )), data!$FR$31,
ISNUMBER(SEARCH( data!$FS$32, BE7 )), data!$FR$32,
ISNUMBER(SEARCH( data!$FS$33, BE7 )), data!$FR$33,
ISNUMBER(SEARCH( data!$FS$34, BE7 )), data!$FR$34,
ISNUMBER(SEARCH( data!$FS$35, BE7 )), data!$FR$35,
ISNUMBER(SEARCH( data!$FS$36, BE7 )), data!$FR$36,
ISNUMBER(SEARCH( data!$FS$37, BE7 )), data!$FR$37,
ISNUMBER(SEARCH( data!$FS$38, BE7 )), data!$FR$38,
ISNUMBER(SEARCH( data!$FS$39, BE7 )), data!$FR$39,
ISNUMBER(SEARCH( data!$FS$40, BE7 )), data!$FR$40,
ISNUMBER(SEARCH( data!$FS$41, BE7 )), data!$FR$41,
ISNUMBER(SEARCH( data!$FS$42, BE7 )), data!$FR$42,
ISNUMBER(SEARCH( data!$FS$43, BE7 )), data!$FR$43,
ISNUMBER(SEARCH( data!$FS$44, BE7 )), data!$FR$44,
ISNUMBER(SEARCH( data!$FS$45, BE7 )), data!$FR$45,
ISNUMBER(SEARCH( data!$FS$46, BE7 )), data!$FR$46,
ISNUMBER(SEARCH( data!$FS$47, BE7 )), data!$FR$47,
ISNUMBER(SEARCH( data!$FS$48, BE7 )), data!$FR$48,
ISNUMBER(SEARCH( data!$FS$49, BE7 )), data!$FR$49,
ISNUMBER(SEARCH( data!$FS$50, BE7 )), data!$FR$50,
ISNUMBER(SEARCH( data!$FS$51, BE7 )), data!$FR$51,
ISNUMBER(SEARCH( data!$FS$52, BE7 )), data!$FR$52,
ISNUMBER(SEARCH( data!$FU$4, BE7 )), data!$FT$4,
ISNUMBER(SEARCH( data!$FU$5, BE7 )), data!$FT$5,
ISNUMBER(SEARCH( data!$FU$6, BE7 )), data!$FT$6,
ISNUMBER(SEARCH( data!$FU$7, BE7 )), data!$FT$7,
ISNUMBER(SEARCH( data!$FU$8, BE7 )), data!$FT$8,
ISNUMBER(SEARCH( data!$FU$9, BE7 )), data!$FT$9,
ISNUMBER(SEARCH( data!$FU$10, BE7 )), data!$FT$10,
ISNUMBER(SEARCH( data!$FU$11, BE7 )), data!$FT$11,
ISNUMBER(SEARCH( data!$FU$12, BE7 )), data!$FT$12,
ISNUMBER(SEARCH( data!$FU$13, BE7 )), data!$FT$13,
ISNUMBER(SEARCH( data!$FU$14, BE7 )), data!$FT$14,
ISNUMBER(SEARCH( data!$FU$15, BE7 )), data!$FT$15,
ISNUMBER(SEARCH( data!$FU$16, BE7 )), data!$FT$16,
ISNUMBER(SEARCH( data!$FU$17, BE7 )), data!$FT$17,
ISNUMBER(SEARCH( data!$FU$18, BE7 )), data!$FT$18,
ISNUMBER(SEARCH( data!$FU$19, BE7 )), data!$FT$19,
ISNUMBER(SEARCH( data!$FU$20, BE7 )), data!$FT$20,
ISNUMBER(SEARCH( data!$FU$21, BE7 )), data!$FT$21,
ISNUMBER(SEARCH( data!$FU$22, BE7 )), data!$FT$22,
ISNUMBER(SEARCH( data!$FU$23, BE7 )), data!$FT$23,
ISNUMBER(SEARCH( data!$FU$24, BE7 )), data!$FT$24,
ISNUMBER(SEARCH( data!$FU$25, BE7 )), data!$FT$25,
ISNUMBER(SEARCH( data!$FU$26, BE7 )), data!$FT$26,
ISNUMBER(SEARCH( data!$FU$27, BE7 )), data!$FT$27,
ISNUMBER(SEARCH( data!$FU$28, BE7 )), data!$FT$28,
ISNUMBER(SEARCH( data!$FU$29, BE7 )), data!$FT$29,
ISNUMBER(SEARCH( data!$FU$30, BE7 )), data!$FT$30,
ISNUMBER(SEARCH( data!$FU$31, BE7 )), data!$FT$31,
ISNUMBER(SEARCH( data!$FU$32, BE7 )), data!$FT$32,
ISNUMBER(SEARCH( data!$FU$33, BE7 )), data!$FT$33,
ISNUMBER(SEARCH( data!$FU$34, BE7 )), data!$FT$34,
ISNUMBER(SEARCH( data!$FU$35, BE7 )), data!$FT$35,
ISNUMBER(SEARCH( data!$FU$36, BE7 )), data!$FT$36,
ISNUMBER(SEARCH( data!$FU$37, BE7 )), data!$FT$37,
ISNUMBER(SEARCH( data!$FU$38, BE7 )), data!$FT$38,
ISNUMBER(SEARCH( data!$FU$39, BE7 )), data!$FT$39,
ISNUMBER(SEARCH( data!$FU$40, BE7 )), data!$FT$40,
ISNUMBER(SEARCH( data!$FU$41, BE7 )), data!$FT$41,
ISNUMBER(SEARCH( data!$FU$42, BE7 )), data!$FT$42,
ISNUMBER(SEARCH( data!$FU$43, BE7 )), data!$FT$43,
ISNUMBER(SEARCH( data!$FU$44, BE7 )), data!$FT$44,
ISNUMBER(SEARCH( data!$FU$45, BE7 )), data!$FT$45,
ISNUMBER(SEARCH( data!$FU$46, BE7 )), data!$FT$46,
ISNUMBER(SEARCH( data!$FU$47, BE7 )), data!$FT$47,
ISNUMBER(SEARCH( data!$FU$48, BE7 )), data!$FT$48,
ISNUMBER(SEARCH( data!$FU$49, BE7 )), data!$FT$49,
ISNUMBER(SEARCH( data!$FU$50, BE7 )), data!$FT$50,
ISNUMBER(SEARCH( data!$FU$51, BE7 )), data!$FT$51,
ISNUMBER(SEARCH( data!$FU$52, BE7 )), data!$FT$52,
TRUE,data!$FT$53))</f>
        <v xml:space="preserve"> </v>
      </c>
      <c r="BH5" s="2920"/>
      <c r="BI5" s="2920"/>
      <c r="BJ5" s="2917" t="s">
        <v>147</v>
      </c>
      <c r="BK5" s="2922"/>
      <c r="BL5" s="614"/>
      <c r="BM5" s="1721"/>
      <c r="BN5" s="1721"/>
      <c r="BO5" s="1721"/>
      <c r="BP5" s="1721"/>
      <c r="BQ5" s="614"/>
      <c r="BR5" s="614"/>
      <c r="BS5" s="614"/>
      <c r="BT5" s="614"/>
      <c r="BU5" s="614"/>
      <c r="BV5" s="614"/>
      <c r="BW5" s="614"/>
      <c r="BX5" s="614"/>
      <c r="BY5" s="1712"/>
      <c r="BZ5" s="1710"/>
      <c r="CA5" s="614"/>
      <c r="CF5" s="3026"/>
      <c r="CG5" s="3027"/>
      <c r="CH5" s="3027"/>
      <c r="CI5" s="3027"/>
      <c r="CJ5" s="3027"/>
      <c r="CK5" s="3027"/>
      <c r="CL5" s="3028"/>
    </row>
    <row r="6" spans="1:147" ht="17.100000000000001" customHeight="1" x14ac:dyDescent="0.2">
      <c r="A6" s="614"/>
      <c r="B6" s="1710"/>
      <c r="C6" s="614"/>
      <c r="D6" s="614"/>
      <c r="E6" s="614"/>
      <c r="F6" s="614"/>
      <c r="G6" s="614"/>
      <c r="H6" s="614"/>
      <c r="I6" s="614"/>
      <c r="J6" s="614"/>
      <c r="K6" s="614"/>
      <c r="L6" s="1721"/>
      <c r="M6" s="1721"/>
      <c r="N6" s="1728"/>
      <c r="O6" s="3006" t="s">
        <v>175</v>
      </c>
      <c r="P6" s="3007"/>
      <c r="Q6" s="2918"/>
      <c r="R6" s="2919"/>
      <c r="S6" s="2921"/>
      <c r="T6" s="2921"/>
      <c r="U6" s="2921"/>
      <c r="V6" s="2919"/>
      <c r="W6" s="2923"/>
      <c r="X6" s="3008" t="s">
        <v>174</v>
      </c>
      <c r="Y6" s="3008"/>
      <c r="Z6" s="1729"/>
      <c r="AA6" s="1722"/>
      <c r="AB6" s="1723"/>
      <c r="AC6" s="3043" t="s">
        <v>147</v>
      </c>
      <c r="AD6" s="3043"/>
      <c r="AE6" s="1730"/>
      <c r="AF6" s="1718"/>
      <c r="AG6" s="1731"/>
      <c r="AH6" s="1732"/>
      <c r="AI6" s="3014" t="s">
        <v>637</v>
      </c>
      <c r="AJ6" s="3014"/>
      <c r="AK6" s="3014"/>
      <c r="AL6" s="3014"/>
      <c r="AM6" s="3014"/>
      <c r="AN6" s="3014"/>
      <c r="AO6" s="3014"/>
      <c r="AP6" s="3014"/>
      <c r="AQ6" s="3014"/>
      <c r="AR6" s="3014"/>
      <c r="AS6" s="3014"/>
      <c r="AT6" s="1732"/>
      <c r="AU6" s="1733"/>
      <c r="AV6" s="1718"/>
      <c r="AW6" s="1718"/>
      <c r="AX6" s="3044" t="s">
        <v>147</v>
      </c>
      <c r="AY6" s="3044"/>
      <c r="AZ6" s="1723"/>
      <c r="BA6" s="1727"/>
      <c r="BB6" s="1734"/>
      <c r="BC6" s="3006" t="s">
        <v>175</v>
      </c>
      <c r="BD6" s="3007"/>
      <c r="BE6" s="2918"/>
      <c r="BF6" s="2919"/>
      <c r="BG6" s="2921"/>
      <c r="BH6" s="2921"/>
      <c r="BI6" s="2921"/>
      <c r="BJ6" s="2919"/>
      <c r="BK6" s="2923"/>
      <c r="BL6" s="3008" t="s">
        <v>174</v>
      </c>
      <c r="BM6" s="3008"/>
      <c r="BN6" s="1734"/>
      <c r="BO6" s="1721"/>
      <c r="BP6" s="1721"/>
      <c r="BQ6" s="1734"/>
      <c r="BR6" s="1734"/>
      <c r="BS6" s="614"/>
      <c r="BT6" s="614"/>
      <c r="BU6" s="614"/>
      <c r="BV6" s="614"/>
      <c r="BW6" s="614"/>
      <c r="BX6" s="614"/>
      <c r="BY6" s="614"/>
      <c r="BZ6" s="1710"/>
      <c r="CA6" s="614"/>
      <c r="CF6" s="3029"/>
      <c r="CG6" s="3030"/>
      <c r="CH6" s="3030"/>
      <c r="CI6" s="3030"/>
      <c r="CJ6" s="3030"/>
      <c r="CK6" s="3030"/>
      <c r="CL6" s="3031"/>
    </row>
    <row r="7" spans="1:147" ht="17.100000000000001" customHeight="1" x14ac:dyDescent="0.2">
      <c r="A7" s="614"/>
      <c r="B7" s="1710"/>
      <c r="C7" s="614"/>
      <c r="D7" s="614"/>
      <c r="E7" s="614"/>
      <c r="F7" s="614"/>
      <c r="G7" s="614"/>
      <c r="H7" s="614"/>
      <c r="I7" s="614"/>
      <c r="J7" s="614"/>
      <c r="K7" s="614"/>
      <c r="L7" s="1721"/>
      <c r="M7" s="1721"/>
      <c r="N7" s="1728"/>
      <c r="O7" s="3006"/>
      <c r="P7" s="3007"/>
      <c r="Q7" s="2910"/>
      <c r="R7" s="2911"/>
      <c r="S7" s="2911"/>
      <c r="T7" s="2911"/>
      <c r="U7" s="2911"/>
      <c r="V7" s="2911"/>
      <c r="W7" s="2912"/>
      <c r="X7" s="3008"/>
      <c r="Y7" s="3008"/>
      <c r="Z7" s="1729"/>
      <c r="AA7" s="1722"/>
      <c r="AB7" s="1723"/>
      <c r="AC7" s="3043"/>
      <c r="AD7" s="3043"/>
      <c r="AE7" s="1730"/>
      <c r="AF7" s="1718"/>
      <c r="AG7" s="1731"/>
      <c r="AH7" s="1732"/>
      <c r="AI7" s="3014"/>
      <c r="AJ7" s="3014"/>
      <c r="AK7" s="3014"/>
      <c r="AL7" s="3014"/>
      <c r="AM7" s="3014"/>
      <c r="AN7" s="3014"/>
      <c r="AO7" s="3014"/>
      <c r="AP7" s="3014"/>
      <c r="AQ7" s="3014"/>
      <c r="AR7" s="3014"/>
      <c r="AS7" s="3014"/>
      <c r="AT7" s="1732"/>
      <c r="AU7" s="1733"/>
      <c r="AV7" s="1718"/>
      <c r="AW7" s="1718"/>
      <c r="AX7" s="3044"/>
      <c r="AY7" s="3044"/>
      <c r="AZ7" s="1723"/>
      <c r="BA7" s="1727"/>
      <c r="BB7" s="1734"/>
      <c r="BC7" s="3006"/>
      <c r="BD7" s="3007"/>
      <c r="BE7" s="2910"/>
      <c r="BF7" s="2911"/>
      <c r="BG7" s="2911"/>
      <c r="BH7" s="2911"/>
      <c r="BI7" s="2911"/>
      <c r="BJ7" s="2911"/>
      <c r="BK7" s="2912"/>
      <c r="BL7" s="3008"/>
      <c r="BM7" s="3008"/>
      <c r="BN7" s="1734"/>
      <c r="BO7" s="1721"/>
      <c r="BP7" s="1721"/>
      <c r="BQ7" s="1734"/>
      <c r="BR7" s="1734"/>
      <c r="BS7" s="614"/>
      <c r="BT7" s="614"/>
      <c r="BU7" s="614"/>
      <c r="BV7" s="614"/>
      <c r="BW7" s="614"/>
      <c r="BX7" s="614"/>
      <c r="BY7" s="614"/>
      <c r="BZ7" s="1710"/>
      <c r="CA7" s="614"/>
      <c r="CF7" s="3032" t="s">
        <v>633</v>
      </c>
      <c r="CG7" s="3033"/>
      <c r="CH7" s="3033"/>
      <c r="CI7" s="3033"/>
      <c r="CJ7" s="3033"/>
      <c r="CK7" s="3033"/>
      <c r="CL7" s="3034"/>
    </row>
    <row r="8" spans="1:147" ht="17.100000000000001" customHeight="1" thickBot="1" x14ac:dyDescent="0.25">
      <c r="A8" s="614"/>
      <c r="B8" s="1710"/>
      <c r="C8" s="614"/>
      <c r="D8" s="614"/>
      <c r="E8" s="614"/>
      <c r="F8" s="614"/>
      <c r="G8" s="614"/>
      <c r="H8" s="614"/>
      <c r="I8" s="614"/>
      <c r="J8" s="614"/>
      <c r="K8" s="614"/>
      <c r="L8" s="1721"/>
      <c r="M8" s="1721"/>
      <c r="N8" s="1721"/>
      <c r="O8" s="1721"/>
      <c r="P8" s="614"/>
      <c r="Q8" s="2913"/>
      <c r="R8" s="2914"/>
      <c r="S8" s="2914"/>
      <c r="T8" s="2914"/>
      <c r="U8" s="2914"/>
      <c r="V8" s="2914"/>
      <c r="W8" s="2915"/>
      <c r="X8" s="614"/>
      <c r="Y8" s="1721"/>
      <c r="Z8" s="1721"/>
      <c r="AA8" s="1722"/>
      <c r="AB8" s="1723"/>
      <c r="AC8" s="1718"/>
      <c r="AD8" s="1718"/>
      <c r="AE8" s="1718"/>
      <c r="AF8" s="1718"/>
      <c r="AG8" s="1735"/>
      <c r="AH8" s="1736"/>
      <c r="AI8" s="1736"/>
      <c r="AJ8" s="1736"/>
      <c r="AK8" s="1736"/>
      <c r="AL8" s="1736"/>
      <c r="AM8" s="1736"/>
      <c r="AN8" s="1736"/>
      <c r="AO8" s="1736"/>
      <c r="AP8" s="1736"/>
      <c r="AQ8" s="1736"/>
      <c r="AR8" s="1736"/>
      <c r="AS8" s="1736"/>
      <c r="AT8" s="1736"/>
      <c r="AU8" s="1737"/>
      <c r="AV8" s="1718"/>
      <c r="AW8" s="1718"/>
      <c r="AX8" s="1718"/>
      <c r="AY8" s="1718"/>
      <c r="AZ8" s="1723"/>
      <c r="BA8" s="1727"/>
      <c r="BB8" s="1721"/>
      <c r="BC8" s="1721"/>
      <c r="BD8" s="614"/>
      <c r="BE8" s="2913"/>
      <c r="BF8" s="2914"/>
      <c r="BG8" s="2914"/>
      <c r="BH8" s="2914"/>
      <c r="BI8" s="2914"/>
      <c r="BJ8" s="2914"/>
      <c r="BK8" s="2915"/>
      <c r="BL8" s="614"/>
      <c r="BM8" s="1721"/>
      <c r="BN8" s="1721"/>
      <c r="BO8" s="1721"/>
      <c r="BP8" s="1721"/>
      <c r="BQ8" s="614"/>
      <c r="BR8" s="614"/>
      <c r="BS8" s="614"/>
      <c r="BT8" s="614"/>
      <c r="BU8" s="614"/>
      <c r="BV8" s="614"/>
      <c r="BW8" s="614"/>
      <c r="BX8" s="614"/>
      <c r="BY8" s="614"/>
      <c r="BZ8" s="1710"/>
      <c r="CA8" s="614"/>
      <c r="CF8" s="3023"/>
      <c r="CG8" s="3024"/>
      <c r="CH8" s="3024"/>
      <c r="CI8" s="3024"/>
      <c r="CJ8" s="3024"/>
      <c r="CK8" s="3024"/>
      <c r="CL8" s="3025"/>
    </row>
    <row r="9" spans="1:147" ht="17.100000000000001" customHeight="1" thickTop="1" x14ac:dyDescent="0.2">
      <c r="A9" s="614"/>
      <c r="B9" s="1710"/>
      <c r="C9" s="1738"/>
      <c r="D9" s="1738"/>
      <c r="E9" s="614"/>
      <c r="F9" s="614"/>
      <c r="G9" s="614"/>
      <c r="H9" s="614"/>
      <c r="I9" s="614"/>
      <c r="J9" s="614"/>
      <c r="K9" s="614"/>
      <c r="L9" s="614"/>
      <c r="M9" s="614"/>
      <c r="N9" s="820"/>
      <c r="O9" s="820"/>
      <c r="P9" s="614"/>
      <c r="Q9" s="614"/>
      <c r="R9" s="614"/>
      <c r="S9" s="614"/>
      <c r="T9" s="614"/>
      <c r="U9" s="614"/>
      <c r="V9" s="614"/>
      <c r="W9" s="614"/>
      <c r="X9" s="614"/>
      <c r="Y9" s="614"/>
      <c r="Z9" s="614"/>
      <c r="AA9" s="1722"/>
      <c r="AB9" s="1718"/>
      <c r="AC9" s="1718"/>
      <c r="AD9" s="1730"/>
      <c r="AE9" s="1730"/>
      <c r="AF9" s="1718"/>
      <c r="AG9" s="1718"/>
      <c r="AH9" s="1718"/>
      <c r="AI9" s="1718"/>
      <c r="AJ9" s="1718"/>
      <c r="AK9" s="1718"/>
      <c r="AL9" s="1718"/>
      <c r="AM9" s="1718"/>
      <c r="AN9" s="1718"/>
      <c r="AO9" s="1718"/>
      <c r="AP9" s="1718"/>
      <c r="AQ9" s="1718"/>
      <c r="AR9" s="1718"/>
      <c r="AS9" s="1718"/>
      <c r="AT9" s="1718"/>
      <c r="AU9" s="1718"/>
      <c r="AV9" s="1718"/>
      <c r="AW9" s="1718"/>
      <c r="AX9" s="1730"/>
      <c r="AY9" s="1730"/>
      <c r="AZ9" s="1718"/>
      <c r="BA9" s="1727"/>
      <c r="BB9" s="614"/>
      <c r="BC9" s="614"/>
      <c r="BD9" s="614"/>
      <c r="BE9" s="614"/>
      <c r="BF9" s="614"/>
      <c r="BG9" s="614"/>
      <c r="BH9" s="614"/>
      <c r="BI9" s="614"/>
      <c r="BJ9" s="614"/>
      <c r="BK9" s="614"/>
      <c r="BL9" s="614"/>
      <c r="BM9" s="614"/>
      <c r="BN9" s="614"/>
      <c r="BO9" s="614"/>
      <c r="BP9" s="614"/>
      <c r="BQ9" s="614"/>
      <c r="BR9" s="614"/>
      <c r="BS9" s="614"/>
      <c r="BT9" s="614"/>
      <c r="BU9" s="614"/>
      <c r="BV9" s="614"/>
      <c r="BW9" s="614"/>
      <c r="BX9" s="1738"/>
      <c r="BY9" s="1738"/>
      <c r="BZ9" s="1710"/>
      <c r="CA9" s="614"/>
    </row>
    <row r="10" spans="1:147" ht="17.100000000000001" customHeight="1" thickBot="1" x14ac:dyDescent="0.25">
      <c r="A10" s="614"/>
      <c r="B10" s="1710"/>
      <c r="C10" s="1738"/>
      <c r="D10" s="614"/>
      <c r="E10" s="614"/>
      <c r="F10" s="614"/>
      <c r="G10" s="614"/>
      <c r="H10" s="614"/>
      <c r="I10" s="614"/>
      <c r="J10" s="614"/>
      <c r="K10" s="614"/>
      <c r="L10" s="614"/>
      <c r="M10" s="614"/>
      <c r="N10" s="820"/>
      <c r="O10" s="820"/>
      <c r="P10" s="614"/>
      <c r="Q10" s="614"/>
      <c r="R10" s="614"/>
      <c r="S10" s="614"/>
      <c r="T10" s="614"/>
      <c r="U10" s="614"/>
      <c r="V10" s="614"/>
      <c r="W10" s="614"/>
      <c r="X10" s="614"/>
      <c r="Y10" s="614"/>
      <c r="Z10" s="614"/>
      <c r="AA10" s="1722"/>
      <c r="AB10" s="1718"/>
      <c r="AC10" s="1718"/>
      <c r="AD10" s="1730"/>
      <c r="AE10" s="1730"/>
      <c r="AF10" s="1718"/>
      <c r="AG10" s="1718"/>
      <c r="AH10" s="1718"/>
      <c r="AI10" s="1718"/>
      <c r="AJ10" s="1718"/>
      <c r="AK10" s="1718"/>
      <c r="AL10" s="1718"/>
      <c r="AM10" s="1718"/>
      <c r="AN10" s="1718"/>
      <c r="AO10" s="1718"/>
      <c r="AP10" s="1718"/>
      <c r="AQ10" s="1718"/>
      <c r="AR10" s="1718"/>
      <c r="AS10" s="1718"/>
      <c r="AT10" s="1718"/>
      <c r="AU10" s="1718"/>
      <c r="AV10" s="1718"/>
      <c r="AW10" s="1718"/>
      <c r="AX10" s="1730"/>
      <c r="AY10" s="1730"/>
      <c r="AZ10" s="1718"/>
      <c r="BA10" s="1727"/>
      <c r="BB10" s="614"/>
      <c r="BC10" s="614"/>
      <c r="BD10" s="614"/>
      <c r="BE10" s="614"/>
      <c r="BF10" s="614"/>
      <c r="BG10" s="614"/>
      <c r="BH10" s="614"/>
      <c r="BI10" s="614"/>
      <c r="BJ10" s="614"/>
      <c r="BK10" s="614"/>
      <c r="BL10" s="614"/>
      <c r="BM10" s="614"/>
      <c r="BN10" s="614"/>
      <c r="BO10" s="614"/>
      <c r="BP10" s="614"/>
      <c r="BQ10" s="614"/>
      <c r="BR10" s="614"/>
      <c r="BS10" s="614"/>
      <c r="BT10" s="614"/>
      <c r="BU10" s="614"/>
      <c r="BV10" s="614"/>
      <c r="BW10" s="614"/>
      <c r="BX10" s="614"/>
      <c r="BY10" s="1738"/>
      <c r="BZ10" s="1710"/>
      <c r="CA10" s="614"/>
    </row>
    <row r="11" spans="1:147" ht="17.100000000000001" customHeight="1" thickTop="1" x14ac:dyDescent="0.2">
      <c r="A11" s="614"/>
      <c r="B11" s="1710"/>
      <c r="C11" s="1738"/>
      <c r="D11" s="614"/>
      <c r="E11" s="1713"/>
      <c r="F11" s="1739"/>
      <c r="G11" s="1740"/>
      <c r="H11" s="1740"/>
      <c r="I11" s="1714"/>
      <c r="J11" s="1714"/>
      <c r="K11" s="1714"/>
      <c r="L11" s="1714"/>
      <c r="M11" s="1714"/>
      <c r="N11" s="1714"/>
      <c r="O11" s="1714"/>
      <c r="P11" s="1714"/>
      <c r="Q11" s="1714"/>
      <c r="R11" s="1714"/>
      <c r="S11" s="1714"/>
      <c r="T11" s="1714"/>
      <c r="U11" s="1714"/>
      <c r="V11" s="1714"/>
      <c r="W11" s="1714"/>
      <c r="X11" s="1714"/>
      <c r="Y11" s="1714"/>
      <c r="Z11" s="1714"/>
      <c r="AA11" s="1730"/>
      <c r="AB11" s="1730"/>
      <c r="AC11" s="1730"/>
      <c r="AD11" s="1730"/>
      <c r="AE11" s="1730"/>
      <c r="AF11" s="1730"/>
      <c r="AG11" s="1730"/>
      <c r="AH11" s="1730"/>
      <c r="AI11" s="1730"/>
      <c r="AJ11" s="1730"/>
      <c r="AK11" s="1730"/>
      <c r="AL11" s="1730"/>
      <c r="AM11" s="1730"/>
      <c r="AN11" s="1730"/>
      <c r="AO11" s="1730"/>
      <c r="AP11" s="1730"/>
      <c r="AQ11" s="1730"/>
      <c r="AR11" s="1730"/>
      <c r="AS11" s="1730"/>
      <c r="AT11" s="1730"/>
      <c r="AU11" s="1730"/>
      <c r="AV11" s="1730"/>
      <c r="AW11" s="1730"/>
      <c r="AX11" s="1730"/>
      <c r="AY11" s="1730"/>
      <c r="AZ11" s="1730"/>
      <c r="BA11" s="1730"/>
      <c r="BB11" s="1714"/>
      <c r="BC11" s="1714"/>
      <c r="BD11" s="1714"/>
      <c r="BE11" s="1739"/>
      <c r="BF11" s="1740"/>
      <c r="BG11" s="1714"/>
      <c r="BH11" s="1714"/>
      <c r="BI11" s="1714"/>
      <c r="BJ11" s="1714"/>
      <c r="BK11" s="1714"/>
      <c r="BL11" s="1714"/>
      <c r="BM11" s="1714"/>
      <c r="BN11" s="1714"/>
      <c r="BO11" s="1714"/>
      <c r="BP11" s="1714"/>
      <c r="BQ11" s="1714"/>
      <c r="BR11" s="1714"/>
      <c r="BS11" s="1714"/>
      <c r="BT11" s="1714"/>
      <c r="BU11" s="1714"/>
      <c r="BV11" s="1714"/>
      <c r="BW11" s="1715"/>
      <c r="BX11" s="614"/>
      <c r="BY11" s="1738"/>
      <c r="BZ11" s="1710"/>
      <c r="CA11" s="614"/>
    </row>
    <row r="12" spans="1:147" ht="17.100000000000001" customHeight="1" x14ac:dyDescent="0.2">
      <c r="A12" s="614"/>
      <c r="B12" s="1710"/>
      <c r="C12" s="614"/>
      <c r="D12" s="614"/>
      <c r="E12" s="1717"/>
      <c r="F12" s="1741"/>
      <c r="G12" s="1742"/>
      <c r="H12" s="1742"/>
      <c r="I12" s="1718"/>
      <c r="J12" s="1718"/>
      <c r="K12" s="1718"/>
      <c r="L12" s="1718"/>
      <c r="M12" s="1718"/>
      <c r="N12" s="1718"/>
      <c r="O12" s="1718"/>
      <c r="P12" s="1718"/>
      <c r="Q12" s="1743"/>
      <c r="R12" s="1743"/>
      <c r="S12" s="1743"/>
      <c r="T12" s="1743"/>
      <c r="U12" s="1743"/>
      <c r="V12" s="1743"/>
      <c r="W12" s="1743"/>
      <c r="X12" s="1743"/>
      <c r="Y12" s="1743"/>
      <c r="Z12" s="1743"/>
      <c r="AA12" s="1743"/>
      <c r="AB12" s="1743"/>
      <c r="AC12" s="1743"/>
      <c r="AD12" s="1743"/>
      <c r="AE12" s="1743"/>
      <c r="AF12" s="1718"/>
      <c r="AG12" s="1718"/>
      <c r="AH12" s="1718"/>
      <c r="AI12" s="1718"/>
      <c r="AJ12" s="1743"/>
      <c r="AK12" s="1743"/>
      <c r="AL12" s="1743"/>
      <c r="AM12" s="1743"/>
      <c r="AN12" s="1743"/>
      <c r="AO12" s="1743"/>
      <c r="AP12" s="1743"/>
      <c r="AQ12" s="1743"/>
      <c r="AR12" s="1743"/>
      <c r="AS12" s="1743"/>
      <c r="AT12" s="1743"/>
      <c r="AU12" s="1743"/>
      <c r="AV12" s="1718"/>
      <c r="AW12" s="1718"/>
      <c r="AX12" s="1718"/>
      <c r="AY12" s="1718"/>
      <c r="AZ12" s="1718"/>
      <c r="BA12" s="1718"/>
      <c r="BB12" s="1718"/>
      <c r="BC12" s="1718"/>
      <c r="BD12" s="1718"/>
      <c r="BE12" s="1741"/>
      <c r="BF12" s="1742"/>
      <c r="BG12" s="1718"/>
      <c r="BH12" s="1718"/>
      <c r="BI12" s="1718"/>
      <c r="BJ12" s="1718"/>
      <c r="BK12" s="1718"/>
      <c r="BL12" s="1718"/>
      <c r="BM12" s="1718"/>
      <c r="BN12" s="1718"/>
      <c r="BO12" s="1718"/>
      <c r="BP12" s="1718"/>
      <c r="BQ12" s="1718"/>
      <c r="BR12" s="1718"/>
      <c r="BS12" s="1718"/>
      <c r="BT12" s="1718"/>
      <c r="BU12" s="1718"/>
      <c r="BV12" s="1718"/>
      <c r="BW12" s="1719"/>
      <c r="BX12" s="614"/>
      <c r="BY12" s="1734"/>
      <c r="BZ12" s="1710"/>
      <c r="CA12" s="614"/>
    </row>
    <row r="13" spans="1:147" ht="17.100000000000001" customHeight="1" thickBot="1" x14ac:dyDescent="0.25">
      <c r="A13" s="614"/>
      <c r="B13" s="1710"/>
      <c r="C13" s="614"/>
      <c r="D13" s="614"/>
      <c r="E13" s="1722"/>
      <c r="F13" s="1742"/>
      <c r="G13" s="1742"/>
      <c r="H13" s="1742"/>
      <c r="I13" s="1742"/>
      <c r="J13" s="1742"/>
      <c r="K13" s="1742"/>
      <c r="L13" s="1742"/>
      <c r="M13" s="1742"/>
      <c r="N13" s="1742"/>
      <c r="O13" s="1742"/>
      <c r="P13" s="1742"/>
      <c r="Q13" s="1742"/>
      <c r="R13" s="1742"/>
      <c r="S13" s="1742"/>
      <c r="T13" s="1742"/>
      <c r="U13" s="1742"/>
      <c r="V13" s="1742"/>
      <c r="W13" s="1742"/>
      <c r="X13" s="1742"/>
      <c r="Y13" s="1742"/>
      <c r="Z13" s="1742"/>
      <c r="AA13" s="1742"/>
      <c r="AB13" s="1742"/>
      <c r="AC13" s="1742"/>
      <c r="AD13" s="1742"/>
      <c r="AE13" s="1742"/>
      <c r="AF13" s="1742"/>
      <c r="AG13" s="1742"/>
      <c r="AH13" s="1742"/>
      <c r="AI13" s="1742"/>
      <c r="AJ13" s="1742"/>
      <c r="AK13" s="1742"/>
      <c r="AL13" s="1742"/>
      <c r="AM13" s="1742"/>
      <c r="AN13" s="1742"/>
      <c r="AO13" s="1742"/>
      <c r="AP13" s="1742"/>
      <c r="AQ13" s="1742"/>
      <c r="AR13" s="1742"/>
      <c r="AS13" s="1742"/>
      <c r="AT13" s="1742"/>
      <c r="AU13" s="1742"/>
      <c r="AV13" s="1742"/>
      <c r="AW13" s="1742"/>
      <c r="AX13" s="1742"/>
      <c r="AY13" s="1742"/>
      <c r="AZ13" s="1742"/>
      <c r="BA13" s="1742"/>
      <c r="BB13" s="1742"/>
      <c r="BC13" s="1742"/>
      <c r="BD13" s="1742"/>
      <c r="BE13" s="1742"/>
      <c r="BF13" s="1742"/>
      <c r="BG13" s="1742"/>
      <c r="BH13" s="1742"/>
      <c r="BI13" s="1742"/>
      <c r="BJ13" s="1742"/>
      <c r="BK13" s="1742"/>
      <c r="BL13" s="1742"/>
      <c r="BM13" s="1742"/>
      <c r="BN13" s="1742"/>
      <c r="BO13" s="1742"/>
      <c r="BP13" s="1742"/>
      <c r="BQ13" s="1742"/>
      <c r="BR13" s="1742"/>
      <c r="BS13" s="1742"/>
      <c r="BT13" s="1742"/>
      <c r="BU13" s="1742"/>
      <c r="BV13" s="1742"/>
      <c r="BW13" s="1727"/>
      <c r="BX13" s="614"/>
      <c r="BY13" s="1734"/>
      <c r="BZ13" s="1710"/>
      <c r="CA13" s="614"/>
      <c r="CE13" s="1658"/>
      <c r="CF13" s="1658"/>
      <c r="CG13" s="1658"/>
      <c r="CH13" s="1658"/>
      <c r="CI13" s="1658"/>
      <c r="CJ13" s="1658"/>
      <c r="CK13" s="1658"/>
      <c r="CL13" s="1658"/>
      <c r="CM13" s="1658"/>
      <c r="CN13" s="1658"/>
      <c r="CO13" s="1658"/>
      <c r="CP13" s="1658"/>
      <c r="CQ13" s="1658"/>
      <c r="CR13" s="1658"/>
      <c r="CS13" s="1658"/>
      <c r="CT13" s="1658"/>
      <c r="CU13" s="1658"/>
      <c r="CV13" s="1658"/>
      <c r="CW13" s="1658"/>
      <c r="CX13" s="1658"/>
      <c r="CY13" s="1658"/>
      <c r="CZ13" s="1658"/>
      <c r="DA13" s="1658"/>
      <c r="DB13" s="1658"/>
      <c r="DC13" s="1658"/>
      <c r="DD13" s="1658"/>
      <c r="DE13" s="1658"/>
      <c r="DF13" s="1658"/>
      <c r="DG13" s="1658"/>
      <c r="DH13" s="1658"/>
      <c r="DI13" s="1658"/>
      <c r="DJ13" s="1658"/>
      <c r="DK13" s="1658"/>
      <c r="DL13" s="1658"/>
      <c r="DM13" s="1658"/>
      <c r="DN13" s="1658"/>
      <c r="DO13" s="1658"/>
      <c r="DP13" s="1658"/>
      <c r="DQ13" s="1658"/>
      <c r="DR13" s="1658"/>
      <c r="DS13" s="1658"/>
      <c r="DT13" s="1658"/>
      <c r="DU13" s="1658"/>
      <c r="DV13" s="1658"/>
      <c r="DW13" s="1658"/>
      <c r="DX13" s="1658"/>
      <c r="DY13" s="1658"/>
      <c r="DZ13" s="1658"/>
      <c r="EA13" s="1658"/>
      <c r="EB13" s="1658"/>
      <c r="EC13" s="1658"/>
      <c r="ED13" s="1658"/>
      <c r="EE13" s="1658"/>
      <c r="EF13" s="1658"/>
      <c r="EG13" s="1658"/>
      <c r="EH13" s="1658"/>
      <c r="EI13" s="1658"/>
      <c r="EJ13" s="1658"/>
      <c r="EK13" s="1658"/>
      <c r="EL13" s="1658"/>
      <c r="EM13" s="1658"/>
      <c r="EN13" s="1658"/>
      <c r="EO13" s="1658"/>
      <c r="EP13" s="1658"/>
      <c r="EQ13" s="1658"/>
    </row>
    <row r="14" spans="1:147" ht="17.100000000000001" customHeight="1" thickTop="1" x14ac:dyDescent="0.2">
      <c r="A14" s="614"/>
      <c r="B14" s="1710"/>
      <c r="C14" s="614"/>
      <c r="D14" s="614"/>
      <c r="E14" s="1722"/>
      <c r="F14" s="1742"/>
      <c r="G14" s="1742"/>
      <c r="H14" s="1742"/>
      <c r="I14" s="3039" t="s">
        <v>147</v>
      </c>
      <c r="J14" s="3035"/>
      <c r="K14" s="3041" t="str">
        <f>IF(ISBLANK(I16),data!$FR$53,_xlfn.IFS(
ISNUMBER(SEARCH( data!$FS$4, I16 )), data!$FR$4,
ISNUMBER(SEARCH( data!$FS$5, I16 )), data!$FR$5,
ISNUMBER(SEARCH( data!$FS$6, I16 )), data!$FR$6,
ISNUMBER(SEARCH( data!$FS$7, I16 )), data!$FR$7,
ISNUMBER(SEARCH( data!$FS$8, I16 )), data!$FR$8,
ISNUMBER(SEARCH( data!$FS$9, I16 )), data!$FR$9,
ISNUMBER(SEARCH( data!$FS$10, I16 )), data!$FR$10,
ISNUMBER(SEARCH( data!$FS$11, I16 )), data!$FR$11,
ISNUMBER(SEARCH( data!$FS$12, I16 )), data!$FR$12,
ISNUMBER(SEARCH( data!$FS$13, I16 )), data!$FR$13,
ISNUMBER(SEARCH( data!$FS$14, I16 )), data!$FR$14,
ISNUMBER(SEARCH( data!$FS$15, I16 )), data!$FR$15,
ISNUMBER(SEARCH( data!$FS$16, I16 )), data!$FR$16,
ISNUMBER(SEARCH( data!$FS$17, I16 )), data!$FR$17,
ISNUMBER(SEARCH( data!$FS$18, I16 )), data!$FR$18,
ISNUMBER(SEARCH( data!$FS$19, I16 )), data!$FR$19,
ISNUMBER(SEARCH( data!$FS$20, I16 )), data!$FR$20,
ISNUMBER(SEARCH( data!$FS$21, I16 )), data!$FR$21,
ISNUMBER(SEARCH( data!$FS$22, I16 )), data!$FR$22,
ISNUMBER(SEARCH( data!$FS$23, I16 )), data!$FR$23,
ISNUMBER(SEARCH( data!$FS$24, I16 )), data!$FR$24,
ISNUMBER(SEARCH( data!$FS$25, I16 )), data!$FR$25,
ISNUMBER(SEARCH( data!$FS$26, I16 )), data!$FR$26,
ISNUMBER(SEARCH( data!$FS$27, I16 )), data!$FR$27,
ISNUMBER(SEARCH( data!$FS$28, I16 )), data!$FR$28,
ISNUMBER(SEARCH( data!$FS$29, I16 )), data!$FR$29,
ISNUMBER(SEARCH( data!$FS$30, I16 )), data!$FR$30,
ISNUMBER(SEARCH( data!$FS$31, I16 )), data!$FR$31,
ISNUMBER(SEARCH( data!$FS$32, I16 )), data!$FR$32,
ISNUMBER(SEARCH( data!$FS$33, I16 )), data!$FR$33,
ISNUMBER(SEARCH( data!$FS$34, I16 )), data!$FR$34,
ISNUMBER(SEARCH( data!$FS$35, I16 )), data!$FR$35,
ISNUMBER(SEARCH( data!$FS$36, I16 )), data!$FR$36,
ISNUMBER(SEARCH( data!$FS$37, I16 )), data!$FR$37,
ISNUMBER(SEARCH( data!$FS$38, I16 )), data!$FR$38,
ISNUMBER(SEARCH( data!$FS$39, I16 )), data!$FR$39,
ISNUMBER(SEARCH( data!$FS$40, I16 )), data!$FR$40,
ISNUMBER(SEARCH( data!$FS$41, I16 )), data!$FR$41,
ISNUMBER(SEARCH( data!$FS$42, I16 )), data!$FR$42,
ISNUMBER(SEARCH( data!$FS$43, I16 )), data!$FR$43,
ISNUMBER(SEARCH( data!$FS$44, I16 )), data!$FR$44,
ISNUMBER(SEARCH( data!$FS$45, I16 )), data!$FR$45,
ISNUMBER(SEARCH( data!$FS$46, I16 )), data!$FR$46,
ISNUMBER(SEARCH( data!$FS$47, I16 )), data!$FR$47,
ISNUMBER(SEARCH( data!$FS$48, I16 )), data!$FR$48,
ISNUMBER(SEARCH( data!$FS$49, I16 )), data!$FR$49,
ISNUMBER(SEARCH( data!$FS$50, I16 )), data!$FR$50,
ISNUMBER(SEARCH( data!$FS$51, I16 )), data!$FR$51,
ISNUMBER(SEARCH( data!$FS$52, I16 )), data!$FR$52,
ISNUMBER(SEARCH( data!$FU$4, I16 )), data!$FT$4,
ISNUMBER(SEARCH( data!$FU$5, I16 )), data!$FT$5,
ISNUMBER(SEARCH( data!$FU$6, I16 )), data!$FT$6,
ISNUMBER(SEARCH( data!$FU$7, I16 )), data!$FT$7,
ISNUMBER(SEARCH( data!$FU$8, I16 )), data!$FT$8,
ISNUMBER(SEARCH( data!$FU$9, I16 )), data!$FT$9,
ISNUMBER(SEARCH( data!$FU$10, I16 )), data!$FT$10,
ISNUMBER(SEARCH( data!$FU$11, I16 )), data!$FT$11,
ISNUMBER(SEARCH( data!$FU$12, I16 )), data!$FT$12,
ISNUMBER(SEARCH( data!$FU$13, I16 )), data!$FT$13,
ISNUMBER(SEARCH( data!$FU$14, I16 )), data!$FT$14,
ISNUMBER(SEARCH( data!$FU$15, I16 )), data!$FT$15,
ISNUMBER(SEARCH( data!$FU$16, I16 )), data!$FT$16,
ISNUMBER(SEARCH( data!$FU$17, I16 )), data!$FT$17,
ISNUMBER(SEARCH( data!$FU$18, I16 )), data!$FT$18,
ISNUMBER(SEARCH( data!$FU$19, I16 )), data!$FT$19,
ISNUMBER(SEARCH( data!$FU$20, I16 )), data!$FT$20,
ISNUMBER(SEARCH( data!$FU$21, I16 )), data!$FT$21,
ISNUMBER(SEARCH( data!$FU$22, I16 )), data!$FT$22,
ISNUMBER(SEARCH( data!$FU$23, I16 )), data!$FT$23,
ISNUMBER(SEARCH( data!$FU$24, I16 )), data!$FT$24,
ISNUMBER(SEARCH( data!$FU$25, I16 )), data!$FT$25,
ISNUMBER(SEARCH( data!$FU$26, I16 )), data!$FT$26,
ISNUMBER(SEARCH( data!$FU$27, I16 )), data!$FT$27,
ISNUMBER(SEARCH( data!$FU$28, I16 )), data!$FT$28,
ISNUMBER(SEARCH( data!$FU$29, I16 )), data!$FT$29,
ISNUMBER(SEARCH( data!$FU$30, I16 )), data!$FT$30,
ISNUMBER(SEARCH( data!$FU$31, I16 )), data!$FT$31,
ISNUMBER(SEARCH( data!$FU$32, I16 )), data!$FT$32,
ISNUMBER(SEARCH( data!$FU$33, I16 )), data!$FT$33,
ISNUMBER(SEARCH( data!$FU$34, I16 )), data!$FT$34,
ISNUMBER(SEARCH( data!$FU$35, I16 )), data!$FT$35,
ISNUMBER(SEARCH( data!$FU$36, I16 )), data!$FT$36,
ISNUMBER(SEARCH( data!$FU$37, I16 )), data!$FT$37,
ISNUMBER(SEARCH( data!$FU$38, I16 )), data!$FT$38,
ISNUMBER(SEARCH( data!$FU$39, I16 )), data!$FT$39,
ISNUMBER(SEARCH( data!$FU$40, I16 )), data!$FT$40,
ISNUMBER(SEARCH( data!$FU$41, I16 )), data!$FT$41,
ISNUMBER(SEARCH( data!$FU$42, I16 )), data!$FT$42,
ISNUMBER(SEARCH( data!$FU$43, I16 )), data!$FT$43,
ISNUMBER(SEARCH( data!$FU$44, I16 )), data!$FT$44,
ISNUMBER(SEARCH( data!$FU$45, I16 )), data!$FT$45,
ISNUMBER(SEARCH( data!$FU$46, I16 )), data!$FT$46,
ISNUMBER(SEARCH( data!$FU$47, I16 )), data!$FT$47,
ISNUMBER(SEARCH( data!$FU$48, I16 )), data!$FT$48,
ISNUMBER(SEARCH( data!$FU$49, I16 )), data!$FT$49,
ISNUMBER(SEARCH( data!$FU$50, I16 )), data!$FT$50,
ISNUMBER(SEARCH( data!$FU$51, I16 )), data!$FT$51,
ISNUMBER(SEARCH( data!$FU$52, I16 )), data!$FT$52,
TRUE,data!$FT$53))</f>
        <v>T</v>
      </c>
      <c r="L14" s="3041"/>
      <c r="M14" s="3041"/>
      <c r="N14" s="3035" t="s">
        <v>147</v>
      </c>
      <c r="O14" s="3036"/>
      <c r="P14" s="1742"/>
      <c r="Q14" s="3039" t="s">
        <v>147</v>
      </c>
      <c r="R14" s="3035"/>
      <c r="S14" s="3041" t="str">
        <f>IF(ISBLANK(Q16),data!$FR$53,_xlfn.IFS(
ISNUMBER(SEARCH( data!$FS$4, Q16 )), data!$FR$4,
ISNUMBER(SEARCH( data!$FS$5, Q16 )), data!$FR$5,
ISNUMBER(SEARCH( data!$FS$6, Q16 )), data!$FR$6,
ISNUMBER(SEARCH( data!$FS$7, Q16 )), data!$FR$7,
ISNUMBER(SEARCH( data!$FS$8, Q16 )), data!$FR$8,
ISNUMBER(SEARCH( data!$FS$9, Q16 )), data!$FR$9,
ISNUMBER(SEARCH( data!$FS$10, Q16 )), data!$FR$10,
ISNUMBER(SEARCH( data!$FS$11, Q16 )), data!$FR$11,
ISNUMBER(SEARCH( data!$FS$12, Q16 )), data!$FR$12,
ISNUMBER(SEARCH( data!$FS$13, Q16 )), data!$FR$13,
ISNUMBER(SEARCH( data!$FS$14, Q16 )), data!$FR$14,
ISNUMBER(SEARCH( data!$FS$15, Q16 )), data!$FR$15,
ISNUMBER(SEARCH( data!$FS$16, Q16 )), data!$FR$16,
ISNUMBER(SEARCH( data!$FS$17, Q16 )), data!$FR$17,
ISNUMBER(SEARCH( data!$FS$18, Q16 )), data!$FR$18,
ISNUMBER(SEARCH( data!$FS$19, Q16 )), data!$FR$19,
ISNUMBER(SEARCH( data!$FS$20, Q16 )), data!$FR$20,
ISNUMBER(SEARCH( data!$FS$21, Q16 )), data!$FR$21,
ISNUMBER(SEARCH( data!$FS$22, Q16 )), data!$FR$22,
ISNUMBER(SEARCH( data!$FS$23, Q16 )), data!$FR$23,
ISNUMBER(SEARCH( data!$FS$24, Q16 )), data!$FR$24,
ISNUMBER(SEARCH( data!$FS$25, Q16 )), data!$FR$25,
ISNUMBER(SEARCH( data!$FS$26, Q16 )), data!$FR$26,
ISNUMBER(SEARCH( data!$FS$27, Q16 )), data!$FR$27,
ISNUMBER(SEARCH( data!$FS$28, Q16 )), data!$FR$28,
ISNUMBER(SEARCH( data!$FS$29, Q16 )), data!$FR$29,
ISNUMBER(SEARCH( data!$FS$30, Q16 )), data!$FR$30,
ISNUMBER(SEARCH( data!$FS$31, Q16 )), data!$FR$31,
ISNUMBER(SEARCH( data!$FS$32, Q16 )), data!$FR$32,
ISNUMBER(SEARCH( data!$FS$33, Q16 )), data!$FR$33,
ISNUMBER(SEARCH( data!$FS$34, Q16 )), data!$FR$34,
ISNUMBER(SEARCH( data!$FS$35, Q16 )), data!$FR$35,
ISNUMBER(SEARCH( data!$FS$36, Q16 )), data!$FR$36,
ISNUMBER(SEARCH( data!$FS$37, Q16 )), data!$FR$37,
ISNUMBER(SEARCH( data!$FS$38, Q16 )), data!$FR$38,
ISNUMBER(SEARCH( data!$FS$39, Q16 )), data!$FR$39,
ISNUMBER(SEARCH( data!$FS$40, Q16 )), data!$FR$40,
ISNUMBER(SEARCH( data!$FS$41, Q16 )), data!$FR$41,
ISNUMBER(SEARCH( data!$FS$42, Q16 )), data!$FR$42,
ISNUMBER(SEARCH( data!$FS$43, Q16 )), data!$FR$43,
ISNUMBER(SEARCH( data!$FS$44, Q16 )), data!$FR$44,
ISNUMBER(SEARCH( data!$FS$45, Q16 )), data!$FR$45,
ISNUMBER(SEARCH( data!$FS$46, Q16 )), data!$FR$46,
ISNUMBER(SEARCH( data!$FS$47, Q16 )), data!$FR$47,
ISNUMBER(SEARCH( data!$FS$48, Q16 )), data!$FR$48,
ISNUMBER(SEARCH( data!$FS$49, Q16 )), data!$FR$49,
ISNUMBER(SEARCH( data!$FS$50, Q16 )), data!$FR$50,
ISNUMBER(SEARCH( data!$FS$51, Q16 )), data!$FR$51,
ISNUMBER(SEARCH( data!$FS$52, Q16 )), data!$FR$52,
ISNUMBER(SEARCH( data!$FU$4, Q16 )), data!$FT$4,
ISNUMBER(SEARCH( data!$FU$5, Q16 )), data!$FT$5,
ISNUMBER(SEARCH( data!$FU$6, Q16 )), data!$FT$6,
ISNUMBER(SEARCH( data!$FU$7, Q16 )), data!$FT$7,
ISNUMBER(SEARCH( data!$FU$8, Q16 )), data!$FT$8,
ISNUMBER(SEARCH( data!$FU$9, Q16 )), data!$FT$9,
ISNUMBER(SEARCH( data!$FU$10, Q16 )), data!$FT$10,
ISNUMBER(SEARCH( data!$FU$11, Q16 )), data!$FT$11,
ISNUMBER(SEARCH( data!$FU$12, Q16 )), data!$FT$12,
ISNUMBER(SEARCH( data!$FU$13, Q16 )), data!$FT$13,
ISNUMBER(SEARCH( data!$FU$14, Q16 )), data!$FT$14,
ISNUMBER(SEARCH( data!$FU$15, Q16 )), data!$FT$15,
ISNUMBER(SEARCH( data!$FU$16, Q16 )), data!$FT$16,
ISNUMBER(SEARCH( data!$FU$17, Q16 )), data!$FT$17,
ISNUMBER(SEARCH( data!$FU$18, Q16 )), data!$FT$18,
ISNUMBER(SEARCH( data!$FU$19, Q16 )), data!$FT$19,
ISNUMBER(SEARCH( data!$FU$20, Q16 )), data!$FT$20,
ISNUMBER(SEARCH( data!$FU$21, Q16 )), data!$FT$21,
ISNUMBER(SEARCH( data!$FU$22, Q16 )), data!$FT$22,
ISNUMBER(SEARCH( data!$FU$23, Q16 )), data!$FT$23,
ISNUMBER(SEARCH( data!$FU$24, Q16 )), data!$FT$24,
ISNUMBER(SEARCH( data!$FU$25, Q16 )), data!$FT$25,
ISNUMBER(SEARCH( data!$FU$26, Q16 )), data!$FT$26,
ISNUMBER(SEARCH( data!$FU$27, Q16 )), data!$FT$27,
ISNUMBER(SEARCH( data!$FU$28, Q16 )), data!$FT$28,
ISNUMBER(SEARCH( data!$FU$29, Q16 )), data!$FT$29,
ISNUMBER(SEARCH( data!$FU$30, Q16 )), data!$FT$30,
ISNUMBER(SEARCH( data!$FU$31, Q16 )), data!$FT$31,
ISNUMBER(SEARCH( data!$FU$32, Q16 )), data!$FT$32,
ISNUMBER(SEARCH( data!$FU$33, Q16 )), data!$FT$33,
ISNUMBER(SEARCH( data!$FU$34, Q16 )), data!$FT$34,
ISNUMBER(SEARCH( data!$FU$35, Q16 )), data!$FT$35,
ISNUMBER(SEARCH( data!$FU$36, Q16 )), data!$FT$36,
ISNUMBER(SEARCH( data!$FU$37, Q16 )), data!$FT$37,
ISNUMBER(SEARCH( data!$FU$38, Q16 )), data!$FT$38,
ISNUMBER(SEARCH( data!$FU$39, Q16 )), data!$FT$39,
ISNUMBER(SEARCH( data!$FU$40, Q16 )), data!$FT$40,
ISNUMBER(SEARCH( data!$FU$41, Q16 )), data!$FT$41,
ISNUMBER(SEARCH( data!$FU$42, Q16 )), data!$FT$42,
ISNUMBER(SEARCH( data!$FU$43, Q16 )), data!$FT$43,
ISNUMBER(SEARCH( data!$FU$44, Q16 )), data!$FT$44,
ISNUMBER(SEARCH( data!$FU$45, Q16 )), data!$FT$45,
ISNUMBER(SEARCH( data!$FU$46, Q16 )), data!$FT$46,
ISNUMBER(SEARCH( data!$FU$47, Q16 )), data!$FT$47,
ISNUMBER(SEARCH( data!$FU$48, Q16 )), data!$FT$48,
ISNUMBER(SEARCH( data!$FU$49, Q16 )), data!$FT$49,
ISNUMBER(SEARCH( data!$FU$50, Q16 )), data!$FT$50,
ISNUMBER(SEARCH( data!$FU$51, Q16 )), data!$FT$51,
ISNUMBER(SEARCH( data!$FU$52, Q16 )), data!$FT$52,
TRUE,data!$FT$53))</f>
        <v>\</v>
      </c>
      <c r="T14" s="3041"/>
      <c r="U14" s="3041"/>
      <c r="V14" s="3035" t="s">
        <v>147</v>
      </c>
      <c r="W14" s="3036"/>
      <c r="X14" s="1742"/>
      <c r="Y14" s="3039" t="s">
        <v>147</v>
      </c>
      <c r="Z14" s="3035"/>
      <c r="AA14" s="3041" t="str">
        <f>IF(ISBLANK(Y16),data!$FR$53,_xlfn.IFS(
ISNUMBER(SEARCH( data!$FS$4, Y16 )), data!$FR$4,
ISNUMBER(SEARCH( data!$FS$5, Y16 )), data!$FR$5,
ISNUMBER(SEARCH( data!$FS$6, Y16 )), data!$FR$6,
ISNUMBER(SEARCH( data!$FS$7, Y16 )), data!$FR$7,
ISNUMBER(SEARCH( data!$FS$8, Y16 )), data!$FR$8,
ISNUMBER(SEARCH( data!$FS$9, Y16 )), data!$FR$9,
ISNUMBER(SEARCH( data!$FS$10, Y16 )), data!$FR$10,
ISNUMBER(SEARCH( data!$FS$11, Y16 )), data!$FR$11,
ISNUMBER(SEARCH( data!$FS$12, Y16 )), data!$FR$12,
ISNUMBER(SEARCH( data!$FS$13, Y16 )), data!$FR$13,
ISNUMBER(SEARCH( data!$FS$14, Y16 )), data!$FR$14,
ISNUMBER(SEARCH( data!$FS$15, Y16 )), data!$FR$15,
ISNUMBER(SEARCH( data!$FS$16, Y16 )), data!$FR$16,
ISNUMBER(SEARCH( data!$FS$17, Y16 )), data!$FR$17,
ISNUMBER(SEARCH( data!$FS$18, Y16 )), data!$FR$18,
ISNUMBER(SEARCH( data!$FS$19, Y16 )), data!$FR$19,
ISNUMBER(SEARCH( data!$FS$20, Y16 )), data!$FR$20,
ISNUMBER(SEARCH( data!$FS$21, Y16 )), data!$FR$21,
ISNUMBER(SEARCH( data!$FS$22, Y16 )), data!$FR$22,
ISNUMBER(SEARCH( data!$FS$23, Y16 )), data!$FR$23,
ISNUMBER(SEARCH( data!$FS$24, Y16 )), data!$FR$24,
ISNUMBER(SEARCH( data!$FS$25, Y16 )), data!$FR$25,
ISNUMBER(SEARCH( data!$FS$26, Y16 )), data!$FR$26,
ISNUMBER(SEARCH( data!$FS$27, Y16 )), data!$FR$27,
ISNUMBER(SEARCH( data!$FS$28, Y16 )), data!$FR$28,
ISNUMBER(SEARCH( data!$FS$29, Y16 )), data!$FR$29,
ISNUMBER(SEARCH( data!$FS$30, Y16 )), data!$FR$30,
ISNUMBER(SEARCH( data!$FS$31, Y16 )), data!$FR$31,
ISNUMBER(SEARCH( data!$FS$32, Y16 )), data!$FR$32,
ISNUMBER(SEARCH( data!$FS$33, Y16 )), data!$FR$33,
ISNUMBER(SEARCH( data!$FS$34, Y16 )), data!$FR$34,
ISNUMBER(SEARCH( data!$FS$35, Y16 )), data!$FR$35,
ISNUMBER(SEARCH( data!$FS$36, Y16 )), data!$FR$36,
ISNUMBER(SEARCH( data!$FS$37, Y16 )), data!$FR$37,
ISNUMBER(SEARCH( data!$FS$38, Y16 )), data!$FR$38,
ISNUMBER(SEARCH( data!$FS$39, Y16 )), data!$FR$39,
ISNUMBER(SEARCH( data!$FS$40, Y16 )), data!$FR$40,
ISNUMBER(SEARCH( data!$FS$41, Y16 )), data!$FR$41,
ISNUMBER(SEARCH( data!$FS$42, Y16 )), data!$FR$42,
ISNUMBER(SEARCH( data!$FS$43, Y16 )), data!$FR$43,
ISNUMBER(SEARCH( data!$FS$44, Y16 )), data!$FR$44,
ISNUMBER(SEARCH( data!$FS$45, Y16 )), data!$FR$45,
ISNUMBER(SEARCH( data!$FS$46, Y16 )), data!$FR$46,
ISNUMBER(SEARCH( data!$FS$47, Y16 )), data!$FR$47,
ISNUMBER(SEARCH( data!$FS$48, Y16 )), data!$FR$48,
ISNUMBER(SEARCH( data!$FS$49, Y16 )), data!$FR$49,
ISNUMBER(SEARCH( data!$FS$50, Y16 )), data!$FR$50,
ISNUMBER(SEARCH( data!$FS$51, Y16 )), data!$FR$51,
ISNUMBER(SEARCH( data!$FS$52, Y16 )), data!$FR$52,
ISNUMBER(SEARCH( data!$FU$4, Y16 )), data!$FT$4,
ISNUMBER(SEARCH( data!$FU$5, Y16 )), data!$FT$5,
ISNUMBER(SEARCH( data!$FU$6, Y16 )), data!$FT$6,
ISNUMBER(SEARCH( data!$FU$7, Y16 )), data!$FT$7,
ISNUMBER(SEARCH( data!$FU$8, Y16 )), data!$FT$8,
ISNUMBER(SEARCH( data!$FU$9, Y16 )), data!$FT$9,
ISNUMBER(SEARCH( data!$FU$10, Y16 )), data!$FT$10,
ISNUMBER(SEARCH( data!$FU$11, Y16 )), data!$FT$11,
ISNUMBER(SEARCH( data!$FU$12, Y16 )), data!$FT$12,
ISNUMBER(SEARCH( data!$FU$13, Y16 )), data!$FT$13,
ISNUMBER(SEARCH( data!$FU$14, Y16 )), data!$FT$14,
ISNUMBER(SEARCH( data!$FU$15, Y16 )), data!$FT$15,
ISNUMBER(SEARCH( data!$FU$16, Y16 )), data!$FT$16,
ISNUMBER(SEARCH( data!$FU$17, Y16 )), data!$FT$17,
ISNUMBER(SEARCH( data!$FU$18, Y16 )), data!$FT$18,
ISNUMBER(SEARCH( data!$FU$19, Y16 )), data!$FT$19,
ISNUMBER(SEARCH( data!$FU$20, Y16 )), data!$FT$20,
ISNUMBER(SEARCH( data!$FU$21, Y16 )), data!$FT$21,
ISNUMBER(SEARCH( data!$FU$22, Y16 )), data!$FT$22,
ISNUMBER(SEARCH( data!$FU$23, Y16 )), data!$FT$23,
ISNUMBER(SEARCH( data!$FU$24, Y16 )), data!$FT$24,
ISNUMBER(SEARCH( data!$FU$25, Y16 )), data!$FT$25,
ISNUMBER(SEARCH( data!$FU$26, Y16 )), data!$FT$26,
ISNUMBER(SEARCH( data!$FU$27, Y16 )), data!$FT$27,
ISNUMBER(SEARCH( data!$FU$28, Y16 )), data!$FT$28,
ISNUMBER(SEARCH( data!$FU$29, Y16 )), data!$FT$29,
ISNUMBER(SEARCH( data!$FU$30, Y16 )), data!$FT$30,
ISNUMBER(SEARCH( data!$FU$31, Y16 )), data!$FT$31,
ISNUMBER(SEARCH( data!$FU$32, Y16 )), data!$FT$32,
ISNUMBER(SEARCH( data!$FU$33, Y16 )), data!$FT$33,
ISNUMBER(SEARCH( data!$FU$34, Y16 )), data!$FT$34,
ISNUMBER(SEARCH( data!$FU$35, Y16 )), data!$FT$35,
ISNUMBER(SEARCH( data!$FU$36, Y16 )), data!$FT$36,
ISNUMBER(SEARCH( data!$FU$37, Y16 )), data!$FT$37,
ISNUMBER(SEARCH( data!$FU$38, Y16 )), data!$FT$38,
ISNUMBER(SEARCH( data!$FU$39, Y16 )), data!$FT$39,
ISNUMBER(SEARCH( data!$FU$40, Y16 )), data!$FT$40,
ISNUMBER(SEARCH( data!$FU$41, Y16 )), data!$FT$41,
ISNUMBER(SEARCH( data!$FU$42, Y16 )), data!$FT$42,
ISNUMBER(SEARCH( data!$FU$43, Y16 )), data!$FT$43,
ISNUMBER(SEARCH( data!$FU$44, Y16 )), data!$FT$44,
ISNUMBER(SEARCH( data!$FU$45, Y16 )), data!$FT$45,
ISNUMBER(SEARCH( data!$FU$46, Y16 )), data!$FT$46,
ISNUMBER(SEARCH( data!$FU$47, Y16 )), data!$FT$47,
ISNUMBER(SEARCH( data!$FU$48, Y16 )), data!$FT$48,
ISNUMBER(SEARCH( data!$FU$49, Y16 )), data!$FT$49,
ISNUMBER(SEARCH( data!$FU$50, Y16 )), data!$FT$50,
ISNUMBER(SEARCH( data!$FU$51, Y16 )), data!$FT$51,
ISNUMBER(SEARCH( data!$FU$52, Y16 )), data!$FT$52,
TRUE,data!$FT$53))</f>
        <v>¡</v>
      </c>
      <c r="AB14" s="3041"/>
      <c r="AC14" s="3041"/>
      <c r="AD14" s="3035" t="s">
        <v>147</v>
      </c>
      <c r="AE14" s="3036"/>
      <c r="AF14" s="1742"/>
      <c r="AG14" s="3039" t="s">
        <v>147</v>
      </c>
      <c r="AH14" s="3035"/>
      <c r="AI14" s="3041" t="str">
        <f>IF(ISBLANK(AG16),"´",_xlfn.IFS(
ISNUMBER(SEARCH("Merchant Trade Token",AG16)),"¥",
ISNUMBER(SEARCH("Opportunity Object",AG16)),"6",
ISNUMBER(SEARCH("Free Choice Item",AG16)),"I",
ISNUMBER(SEARCH("Book",AG16)),"&amp;",
OR( ISNUMBER(SEARCH("Switch Game",AG16)),ISNUMBER(SEARCH("PC Game",AG16)) ), "&lt;",
OR( ISNUMBER(SEARCH("Music",AG16)),ISNUMBER(SEARCH("Album",AG16)),ISNUMBER(SEARCH("LP",AG16)) ), "&gt;",
OR( ISNUMBER(SEARCH("Art",AG16)),ISNUMBER(SEARCH("Artwork",AG16)),ISNUMBER(SEARCH("Drawing",AG16)),ISNUMBER(SEARCH("Painting",AG16)) ), "!",
OR( ISNUMBER(SEARCH("Stationary",AG16)),ISNUMBER(SEARCH("Study",AG16)) ), "1",
OR( ISNUMBER(SEARCH("Gadget",AG16)),ISNUMBER(SEARCH("Device",AG16)) ), "7",
ISNUMBER(SEARCH("Tech",AG16)),":",
ISNUMBER(SEARCH("Toy",AG16)),"%",
ISNUMBER(SEARCH("Game",AG16)),"v",
ISNUMBER(SEARCH("Cards",AG16)),"4",
ISNUMBER(SEARCH("Tool",AG16)), """",
OR( ISNUMBER(SEARCH("Yoga",AG16)),ISNUMBER(SEARCH("Meditation",AG16)) ), "\",
ISNUMBER(SEARCH("Walking",AG16)),"R",
ISNUMBER(SEARCH("Running",AG16)),"±",
OR( ISNUMBER(SEARCH("Gym",AG16)),ISNUMBER(SEARCH("Training",AG16)),ISNUMBER(SEARCH("Weights",AG16)) ), "°",
OR( ISNUMBER(SEARCH("Clothing",AG16)),ISNUMBER(SEARCH("Trousers",AG16)),ISNUMBER(SEARCH("Pants",AG16)),ISNUMBER(SEARCH("Jacket",AG16)),ISNUMBER(SEARCH("Shirt",AG16)),ISNUMBER(SEARCH("T-shirt",AG16)) ), "|",
OR( ISNUMBER(SEARCH("Accessory",AG16)),ISNUMBER(SEARCH("Hat",AG16)),ISNUMBER(SEARCH("Boots",AG16)),ISNUMBER(SEARCH("Shoes",AG16)),ISNUMBER(SEARCH("Pin",AG16)),ISNUMBER(SEARCH("Hankerchief",AG16)),ISNUMBER(SEARCH("Cap",AG16)) ), "{",
OR( ISNUMBER(SEARCH("Glasses",AG16)),ISNUMBER(SEARCH("Sunglasses",AG16)) ), "$",
OR( ISNUMBER(SEARCH("Bathroom",AG16)),ISNUMBER(SEARCH("Toiletry",AG16)),ISNUMBER(SEARCH("Perfume",AG16)) ),"T",
OR( ISNUMBER(SEARCH("Homeware",AG16)),ISNUMBER(SEARCH("Equipment",AG16)),ISNUMBER(SEARCH("Mug",AG16)),ISNUMBER(SEARCH("Cup",AG16)) ), "[",
ISNUMBER(SEARCH("Decoration",AG16)),"P",
OR( ISNUMBER(SEARCH("Ornament",AG16)),ISNUMBER(SEARCH("Incense",AG16)),ISNUMBER(SEARCH("Candle",AG16)) ), "'",
ISNUMBER(SEARCH("Drink",AG16)),"S",
ISNUMBER(SEARCH("Food",AG16)),"¦",
OR( ISNUMBER(SEARCH("Personal",AG16)),ISNUMBER(SEARCH("Gift",AG16)),ISNUMBER(SEARCH("Item",AG16)) ), "a",
TRUE,"z"))</f>
        <v>z</v>
      </c>
      <c r="AJ14" s="3041"/>
      <c r="AK14" s="3041"/>
      <c r="AL14" s="3035" t="s">
        <v>147</v>
      </c>
      <c r="AM14" s="3036"/>
      <c r="AN14" s="1742"/>
      <c r="AO14" s="3039" t="s">
        <v>147</v>
      </c>
      <c r="AP14" s="3035"/>
      <c r="AQ14" s="3041" t="str">
        <f>IF(ISBLANK(AO16),data!$FR$53,_xlfn.IFS(
ISNUMBER(SEARCH( data!$FS$4, AO16 )), data!$FR$4,
ISNUMBER(SEARCH( data!$FS$5, AO16 )), data!$FR$5,
ISNUMBER(SEARCH( data!$FS$6, AO16 )), data!$FR$6,
ISNUMBER(SEARCH( data!$FS$7, AO16 )), data!$FR$7,
ISNUMBER(SEARCH( data!$FS$8, AO16 )), data!$FR$8,
ISNUMBER(SEARCH( data!$FS$9, AO16 )), data!$FR$9,
ISNUMBER(SEARCH( data!$FS$10, AO16 )), data!$FR$10,
ISNUMBER(SEARCH( data!$FS$11, AO16 )), data!$FR$11,
ISNUMBER(SEARCH( data!$FS$12, AO16 )), data!$FR$12,
ISNUMBER(SEARCH( data!$FS$13, AO16 )), data!$FR$13,
ISNUMBER(SEARCH( data!$FS$14, AO16 )), data!$FR$14,
ISNUMBER(SEARCH( data!$FS$15, AO16 )), data!$FR$15,
ISNUMBER(SEARCH( data!$FS$16, AO16 )), data!$FR$16,
ISNUMBER(SEARCH( data!$FS$17, AO16 )), data!$FR$17,
ISNUMBER(SEARCH( data!$FS$18, AO16 )), data!$FR$18,
ISNUMBER(SEARCH( data!$FS$19, AO16 )), data!$FR$19,
ISNUMBER(SEARCH( data!$FS$20, AO16 )), data!$FR$20,
ISNUMBER(SEARCH( data!$FS$21, AO16 )), data!$FR$21,
ISNUMBER(SEARCH( data!$FS$22, AO16 )), data!$FR$22,
ISNUMBER(SEARCH( data!$FS$23, AO16 )), data!$FR$23,
ISNUMBER(SEARCH( data!$FS$24, AO16 )), data!$FR$24,
ISNUMBER(SEARCH( data!$FS$25, AO16 )), data!$FR$25,
ISNUMBER(SEARCH( data!$FS$26, AO16 )), data!$FR$26,
ISNUMBER(SEARCH( data!$FS$27, AO16 )), data!$FR$27,
ISNUMBER(SEARCH( data!$FS$28, AO16 )), data!$FR$28,
ISNUMBER(SEARCH( data!$FS$29, AO16 )), data!$FR$29,
ISNUMBER(SEARCH( data!$FS$30, AO16 )), data!$FR$30,
ISNUMBER(SEARCH( data!$FS$31, AO16 )), data!$FR$31,
ISNUMBER(SEARCH( data!$FS$32, AO16 )), data!$FR$32,
ISNUMBER(SEARCH( data!$FS$33, AO16 )), data!$FR$33,
ISNUMBER(SEARCH( data!$FS$34, AO16 )), data!$FR$34,
ISNUMBER(SEARCH( data!$FS$35, AO16 )), data!$FR$35,
ISNUMBER(SEARCH( data!$FS$36, AO16 )), data!$FR$36,
ISNUMBER(SEARCH( data!$FS$37, AO16 )), data!$FR$37,
ISNUMBER(SEARCH( data!$FS$38, AO16 )), data!$FR$38,
ISNUMBER(SEARCH( data!$FS$39, AO16 )), data!$FR$39,
ISNUMBER(SEARCH( data!$FS$40, AO16 )), data!$FR$40,
ISNUMBER(SEARCH( data!$FS$41, AO16 )), data!$FR$41,
ISNUMBER(SEARCH( data!$FS$42, AO16 )), data!$FR$42,
ISNUMBER(SEARCH( data!$FS$43, AO16 )), data!$FR$43,
ISNUMBER(SEARCH( data!$FS$44, AO16 )), data!$FR$44,
ISNUMBER(SEARCH( data!$FS$45, AO16 )), data!$FR$45,
ISNUMBER(SEARCH( data!$FS$46, AO16 )), data!$FR$46,
ISNUMBER(SEARCH( data!$FS$47, AO16 )), data!$FR$47,
ISNUMBER(SEARCH( data!$FS$48, AO16 )), data!$FR$48,
ISNUMBER(SEARCH( data!$FS$49, AO16 )), data!$FR$49,
ISNUMBER(SEARCH( data!$FS$50, AO16 )), data!$FR$50,
ISNUMBER(SEARCH( data!$FS$51, AO16 )), data!$FR$51,
ISNUMBER(SEARCH( data!$FS$52, AO16 )), data!$FR$52,
ISNUMBER(SEARCH( data!$FU$4, AO16 )), data!$FT$4,
ISNUMBER(SEARCH( data!$FU$5, AO16 )), data!$FT$5,
ISNUMBER(SEARCH( data!$FU$6, AO16 )), data!$FT$6,
ISNUMBER(SEARCH( data!$FU$7, AO16 )), data!$FT$7,
ISNUMBER(SEARCH( data!$FU$8, AO16 )), data!$FT$8,
ISNUMBER(SEARCH( data!$FU$9, AO16 )), data!$FT$9,
ISNUMBER(SEARCH( data!$FU$10, AO16 )), data!$FT$10,
ISNUMBER(SEARCH( data!$FU$11, AO16 )), data!$FT$11,
ISNUMBER(SEARCH( data!$FU$12, AO16 )), data!$FT$12,
ISNUMBER(SEARCH( data!$FU$13, AO16 )), data!$FT$13,
ISNUMBER(SEARCH( data!$FU$14, AO16 )), data!$FT$14,
ISNUMBER(SEARCH( data!$FU$15, AO16 )), data!$FT$15,
ISNUMBER(SEARCH( data!$FU$16, AO16 )), data!$FT$16,
ISNUMBER(SEARCH( data!$FU$17, AO16 )), data!$FT$17,
ISNUMBER(SEARCH( data!$FU$18, AO16 )), data!$FT$18,
ISNUMBER(SEARCH( data!$FU$19, AO16 )), data!$FT$19,
ISNUMBER(SEARCH( data!$FU$20, AO16 )), data!$FT$20,
ISNUMBER(SEARCH( data!$FU$21, AO16 )), data!$FT$21,
ISNUMBER(SEARCH( data!$FU$22, AO16 )), data!$FT$22,
ISNUMBER(SEARCH( data!$FU$23, AO16 )), data!$FT$23,
ISNUMBER(SEARCH( data!$FU$24, AO16 )), data!$FT$24,
ISNUMBER(SEARCH( data!$FU$25, AO16 )), data!$FT$25,
ISNUMBER(SEARCH( data!$FU$26, AO16 )), data!$FT$26,
ISNUMBER(SEARCH( data!$FU$27, AO16 )), data!$FT$27,
ISNUMBER(SEARCH( data!$FU$28, AO16 )), data!$FT$28,
ISNUMBER(SEARCH( data!$FU$29, AO16 )), data!$FT$29,
ISNUMBER(SEARCH( data!$FU$30, AO16 )), data!$FT$30,
ISNUMBER(SEARCH( data!$FU$31, AO16 )), data!$FT$31,
ISNUMBER(SEARCH( data!$FU$32, AO16 )), data!$FT$32,
ISNUMBER(SEARCH( data!$FU$33, AO16 )), data!$FT$33,
ISNUMBER(SEARCH( data!$FU$34, AO16 )), data!$FT$34,
ISNUMBER(SEARCH( data!$FU$35, AO16 )), data!$FT$35,
ISNUMBER(SEARCH( data!$FU$36, AO16 )), data!$FT$36,
ISNUMBER(SEARCH( data!$FU$37, AO16 )), data!$FT$37,
ISNUMBER(SEARCH( data!$FU$38, AO16 )), data!$FT$38,
ISNUMBER(SEARCH( data!$FU$39, AO16 )), data!$FT$39,
ISNUMBER(SEARCH( data!$FU$40, AO16 )), data!$FT$40,
ISNUMBER(SEARCH( data!$FU$41, AO16 )), data!$FT$41,
ISNUMBER(SEARCH( data!$FU$42, AO16 )), data!$FT$42,
ISNUMBER(SEARCH( data!$FU$43, AO16 )), data!$FT$43,
ISNUMBER(SEARCH( data!$FU$44, AO16 )), data!$FT$44,
ISNUMBER(SEARCH( data!$FU$45, AO16 )), data!$FT$45,
ISNUMBER(SEARCH( data!$FU$46, AO16 )), data!$FT$46,
ISNUMBER(SEARCH( data!$FU$47, AO16 )), data!$FT$47,
ISNUMBER(SEARCH( data!$FU$48, AO16 )), data!$FT$48,
ISNUMBER(SEARCH( data!$FU$49, AO16 )), data!$FT$49,
ISNUMBER(SEARCH( data!$FU$50, AO16 )), data!$FT$50,
ISNUMBER(SEARCH( data!$FU$51, AO16 )), data!$FT$51,
ISNUMBER(SEARCH( data!$FU$52, AO16 )), data!$FT$52,
TRUE,data!$FT$53))</f>
        <v>&amp;</v>
      </c>
      <c r="AR14" s="3041"/>
      <c r="AS14" s="3041"/>
      <c r="AT14" s="3035" t="s">
        <v>147</v>
      </c>
      <c r="AU14" s="3036"/>
      <c r="AV14" s="1742"/>
      <c r="AW14" s="3039" t="s">
        <v>147</v>
      </c>
      <c r="AX14" s="3035"/>
      <c r="AY14" s="3041">
        <f>IF(ISBLANK(AW16),data!$FR$53,_xlfn.IFS(
ISNUMBER(SEARCH( data!$FS$4, AW16 )), data!$FR$4,
ISNUMBER(SEARCH( data!$FS$5, AW16 )), data!$FR$5,
ISNUMBER(SEARCH( data!$FS$6, AW16 )), data!$FR$6,
ISNUMBER(SEARCH( data!$FS$7, AW16 )), data!$FR$7,
ISNUMBER(SEARCH( data!$FS$8, AW16 )), data!$FR$8,
ISNUMBER(SEARCH( data!$FS$9, AW16 )), data!$FR$9,
ISNUMBER(SEARCH( data!$FS$10, AW16 )), data!$FR$10,
ISNUMBER(SEARCH( data!$FS$11, AW16 )), data!$FR$11,
ISNUMBER(SEARCH( data!$FS$12, AW16 )), data!$FR$12,
ISNUMBER(SEARCH( data!$FS$13, AW16 )), data!$FR$13,
ISNUMBER(SEARCH( data!$FS$14, AW16 )), data!$FR$14,
ISNUMBER(SEARCH( data!$FS$15, AW16 )), data!$FR$15,
ISNUMBER(SEARCH( data!$FS$16, AW16 )), data!$FR$16,
ISNUMBER(SEARCH( data!$FS$17, AW16 )), data!$FR$17,
ISNUMBER(SEARCH( data!$FS$18, AW16 )), data!$FR$18,
ISNUMBER(SEARCH( data!$FS$19, AW16 )), data!$FR$19,
ISNUMBER(SEARCH( data!$FS$20, AW16 )), data!$FR$20,
ISNUMBER(SEARCH( data!$FS$21, AW16 )), data!$FR$21,
ISNUMBER(SEARCH( data!$FS$22, AW16 )), data!$FR$22,
ISNUMBER(SEARCH( data!$FS$23, AW16 )), data!$FR$23,
ISNUMBER(SEARCH( data!$FS$24, AW16 )), data!$FR$24,
ISNUMBER(SEARCH( data!$FS$25, AW16 )), data!$FR$25,
ISNUMBER(SEARCH( data!$FS$26, AW16 )), data!$FR$26,
ISNUMBER(SEARCH( data!$FS$27, AW16 )), data!$FR$27,
ISNUMBER(SEARCH( data!$FS$28, AW16 )), data!$FR$28,
ISNUMBER(SEARCH( data!$FS$29, AW16 )), data!$FR$29,
ISNUMBER(SEARCH( data!$FS$30, AW16 )), data!$FR$30,
ISNUMBER(SEARCH( data!$FS$31, AW16 )), data!$FR$31,
ISNUMBER(SEARCH( data!$FS$32, AW16 )), data!$FR$32,
ISNUMBER(SEARCH( data!$FS$33, AW16 )), data!$FR$33,
ISNUMBER(SEARCH( data!$FS$34, AW16 )), data!$FR$34,
ISNUMBER(SEARCH( data!$FS$35, AW16 )), data!$FR$35,
ISNUMBER(SEARCH( data!$FS$36, AW16 )), data!$FR$36,
ISNUMBER(SEARCH( data!$FS$37, AW16 )), data!$FR$37,
ISNUMBER(SEARCH( data!$FS$38, AW16 )), data!$FR$38,
ISNUMBER(SEARCH( data!$FS$39, AW16 )), data!$FR$39,
ISNUMBER(SEARCH( data!$FS$40, AW16 )), data!$FR$40,
ISNUMBER(SEARCH( data!$FS$41, AW16 )), data!$FR$41,
ISNUMBER(SEARCH( data!$FS$42, AW16 )), data!$FR$42,
ISNUMBER(SEARCH( data!$FS$43, AW16 )), data!$FR$43,
ISNUMBER(SEARCH( data!$FS$44, AW16 )), data!$FR$44,
ISNUMBER(SEARCH( data!$FS$45, AW16 )), data!$FR$45,
ISNUMBER(SEARCH( data!$FS$46, AW16 )), data!$FR$46,
ISNUMBER(SEARCH( data!$FS$47, AW16 )), data!$FR$47,
ISNUMBER(SEARCH( data!$FS$48, AW16 )), data!$FR$48,
ISNUMBER(SEARCH( data!$FS$49, AW16 )), data!$FR$49,
ISNUMBER(SEARCH( data!$FS$50, AW16 )), data!$FR$50,
ISNUMBER(SEARCH( data!$FS$51, AW16 )), data!$FR$51,
ISNUMBER(SEARCH( data!$FS$52, AW16 )), data!$FR$52,
ISNUMBER(SEARCH( data!$FU$4, AW16 )), data!$FT$4,
ISNUMBER(SEARCH( data!$FU$5, AW16 )), data!$FT$5,
ISNUMBER(SEARCH( data!$FU$6, AW16 )), data!$FT$6,
ISNUMBER(SEARCH( data!$FU$7, AW16 )), data!$FT$7,
ISNUMBER(SEARCH( data!$FU$8, AW16 )), data!$FT$8,
ISNUMBER(SEARCH( data!$FU$9, AW16 )), data!$FT$9,
ISNUMBER(SEARCH( data!$FU$10, AW16 )), data!$FT$10,
ISNUMBER(SEARCH( data!$FU$11, AW16 )), data!$FT$11,
ISNUMBER(SEARCH( data!$FU$12, AW16 )), data!$FT$12,
ISNUMBER(SEARCH( data!$FU$13, AW16 )), data!$FT$13,
ISNUMBER(SEARCH( data!$FU$14, AW16 )), data!$FT$14,
ISNUMBER(SEARCH( data!$FU$15, AW16 )), data!$FT$15,
ISNUMBER(SEARCH( data!$FU$16, AW16 )), data!$FT$16,
ISNUMBER(SEARCH( data!$FU$17, AW16 )), data!$FT$17,
ISNUMBER(SEARCH( data!$FU$18, AW16 )), data!$FT$18,
ISNUMBER(SEARCH( data!$FU$19, AW16 )), data!$FT$19,
ISNUMBER(SEARCH( data!$FU$20, AW16 )), data!$FT$20,
ISNUMBER(SEARCH( data!$FU$21, AW16 )), data!$FT$21,
ISNUMBER(SEARCH( data!$FU$22, AW16 )), data!$FT$22,
ISNUMBER(SEARCH( data!$FU$23, AW16 )), data!$FT$23,
ISNUMBER(SEARCH( data!$FU$24, AW16 )), data!$FT$24,
ISNUMBER(SEARCH( data!$FU$25, AW16 )), data!$FT$25,
ISNUMBER(SEARCH( data!$FU$26, AW16 )), data!$FT$26,
ISNUMBER(SEARCH( data!$FU$27, AW16 )), data!$FT$27,
ISNUMBER(SEARCH( data!$FU$28, AW16 )), data!$FT$28,
ISNUMBER(SEARCH( data!$FU$29, AW16 )), data!$FT$29,
ISNUMBER(SEARCH( data!$FU$30, AW16 )), data!$FT$30,
ISNUMBER(SEARCH( data!$FU$31, AW16 )), data!$FT$31,
ISNUMBER(SEARCH( data!$FU$32, AW16 )), data!$FT$32,
ISNUMBER(SEARCH( data!$FU$33, AW16 )), data!$FT$33,
ISNUMBER(SEARCH( data!$FU$34, AW16 )), data!$FT$34,
ISNUMBER(SEARCH( data!$FU$35, AW16 )), data!$FT$35,
ISNUMBER(SEARCH( data!$FU$36, AW16 )), data!$FT$36,
ISNUMBER(SEARCH( data!$FU$37, AW16 )), data!$FT$37,
ISNUMBER(SEARCH( data!$FU$38, AW16 )), data!$FT$38,
ISNUMBER(SEARCH( data!$FU$39, AW16 )), data!$FT$39,
ISNUMBER(SEARCH( data!$FU$40, AW16 )), data!$FT$40,
ISNUMBER(SEARCH( data!$FU$41, AW16 )), data!$FT$41,
ISNUMBER(SEARCH( data!$FU$42, AW16 )), data!$FT$42,
ISNUMBER(SEARCH( data!$FU$43, AW16 )), data!$FT$43,
ISNUMBER(SEARCH( data!$FU$44, AW16 )), data!$FT$44,
ISNUMBER(SEARCH( data!$FU$45, AW16 )), data!$FT$45,
ISNUMBER(SEARCH( data!$FU$46, AW16 )), data!$FT$46,
ISNUMBER(SEARCH( data!$FU$47, AW16 )), data!$FT$47,
ISNUMBER(SEARCH( data!$FU$48, AW16 )), data!$FT$48,
ISNUMBER(SEARCH( data!$FU$49, AW16 )), data!$FT$49,
ISNUMBER(SEARCH( data!$FU$50, AW16 )), data!$FT$50,
ISNUMBER(SEARCH( data!$FU$51, AW16 )), data!$FT$51,
ISNUMBER(SEARCH( data!$FU$52, AW16 )), data!$FT$52,
TRUE,data!$FT$53))</f>
        <v>5</v>
      </c>
      <c r="AZ14" s="3041"/>
      <c r="BA14" s="3041"/>
      <c r="BB14" s="3035" t="s">
        <v>147</v>
      </c>
      <c r="BC14" s="3036"/>
      <c r="BD14" s="1742"/>
      <c r="BE14" s="3039" t="s">
        <v>147</v>
      </c>
      <c r="BF14" s="3035"/>
      <c r="BG14" s="3041" t="str">
        <f>IF(ISBLANK(BE16),data!$FR$53,_xlfn.IFS(
ISNUMBER(SEARCH( data!$FS$4, BE16 )), data!$FR$4,
ISNUMBER(SEARCH( data!$FS$5, BE16 )), data!$FR$5,
ISNUMBER(SEARCH( data!$FS$6, BE16 )), data!$FR$6,
ISNUMBER(SEARCH( data!$FS$7, BE16 )), data!$FR$7,
ISNUMBER(SEARCH( data!$FS$8, BE16 )), data!$FR$8,
ISNUMBER(SEARCH( data!$FS$9, BE16 )), data!$FR$9,
ISNUMBER(SEARCH( data!$FS$10, BE16 )), data!$FR$10,
ISNUMBER(SEARCH( data!$FS$11, BE16 )), data!$FR$11,
ISNUMBER(SEARCH( data!$FS$12, BE16 )), data!$FR$12,
ISNUMBER(SEARCH( data!$FS$13, BE16 )), data!$FR$13,
ISNUMBER(SEARCH( data!$FS$14, BE16 )), data!$FR$14,
ISNUMBER(SEARCH( data!$FS$15, BE16 )), data!$FR$15,
ISNUMBER(SEARCH( data!$FS$16, BE16 )), data!$FR$16,
ISNUMBER(SEARCH( data!$FS$17, BE16 )), data!$FR$17,
ISNUMBER(SEARCH( data!$FS$18, BE16 )), data!$FR$18,
ISNUMBER(SEARCH( data!$FS$19, BE16 )), data!$FR$19,
ISNUMBER(SEARCH( data!$FS$20, BE16 )), data!$FR$20,
ISNUMBER(SEARCH( data!$FS$21, BE16 )), data!$FR$21,
ISNUMBER(SEARCH( data!$FS$22, BE16 )), data!$FR$22,
ISNUMBER(SEARCH( data!$FS$23, BE16 )), data!$FR$23,
ISNUMBER(SEARCH( data!$FS$24, BE16 )), data!$FR$24,
ISNUMBER(SEARCH( data!$FS$25, BE16 )), data!$FR$25,
ISNUMBER(SEARCH( data!$FS$26, BE16 )), data!$FR$26,
ISNUMBER(SEARCH( data!$FS$27, BE16 )), data!$FR$27,
ISNUMBER(SEARCH( data!$FS$28, BE16 )), data!$FR$28,
ISNUMBER(SEARCH( data!$FS$29, BE16 )), data!$FR$29,
ISNUMBER(SEARCH( data!$FS$30, BE16 )), data!$FR$30,
ISNUMBER(SEARCH( data!$FS$31, BE16 )), data!$FR$31,
ISNUMBER(SEARCH( data!$FS$32, BE16 )), data!$FR$32,
ISNUMBER(SEARCH( data!$FS$33, BE16 )), data!$FR$33,
ISNUMBER(SEARCH( data!$FS$34, BE16 )), data!$FR$34,
ISNUMBER(SEARCH( data!$FS$35, BE16 )), data!$FR$35,
ISNUMBER(SEARCH( data!$FS$36, BE16 )), data!$FR$36,
ISNUMBER(SEARCH( data!$FS$37, BE16 )), data!$FR$37,
ISNUMBER(SEARCH( data!$FS$38, BE16 )), data!$FR$38,
ISNUMBER(SEARCH( data!$FS$39, BE16 )), data!$FR$39,
ISNUMBER(SEARCH( data!$FS$40, BE16 )), data!$FR$40,
ISNUMBER(SEARCH( data!$FS$41, BE16 )), data!$FR$41,
ISNUMBER(SEARCH( data!$FS$42, BE16 )), data!$FR$42,
ISNUMBER(SEARCH( data!$FS$43, BE16 )), data!$FR$43,
ISNUMBER(SEARCH( data!$FS$44, BE16 )), data!$FR$44,
ISNUMBER(SEARCH( data!$FS$45, BE16 )), data!$FR$45,
ISNUMBER(SEARCH( data!$FS$46, BE16 )), data!$FR$46,
ISNUMBER(SEARCH( data!$FS$47, BE16 )), data!$FR$47,
ISNUMBER(SEARCH( data!$FS$48, BE16 )), data!$FR$48,
ISNUMBER(SEARCH( data!$FS$49, BE16 )), data!$FR$49,
ISNUMBER(SEARCH( data!$FS$50, BE16 )), data!$FR$50,
ISNUMBER(SEARCH( data!$FS$51, BE16 )), data!$FR$51,
ISNUMBER(SEARCH( data!$FS$52, BE16 )), data!$FR$52,
ISNUMBER(SEARCH( data!$FU$4, BE16 )), data!$FT$4,
ISNUMBER(SEARCH( data!$FU$5, BE16 )), data!$FT$5,
ISNUMBER(SEARCH( data!$FU$6, BE16 )), data!$FT$6,
ISNUMBER(SEARCH( data!$FU$7, BE16 )), data!$FT$7,
ISNUMBER(SEARCH( data!$FU$8, BE16 )), data!$FT$8,
ISNUMBER(SEARCH( data!$FU$9, BE16 )), data!$FT$9,
ISNUMBER(SEARCH( data!$FU$10, BE16 )), data!$FT$10,
ISNUMBER(SEARCH( data!$FU$11, BE16 )), data!$FT$11,
ISNUMBER(SEARCH( data!$FU$12, BE16 )), data!$FT$12,
ISNUMBER(SEARCH( data!$FU$13, BE16 )), data!$FT$13,
ISNUMBER(SEARCH( data!$FU$14, BE16 )), data!$FT$14,
ISNUMBER(SEARCH( data!$FU$15, BE16 )), data!$FT$15,
ISNUMBER(SEARCH( data!$FU$16, BE16 )), data!$FT$16,
ISNUMBER(SEARCH( data!$FU$17, BE16 )), data!$FT$17,
ISNUMBER(SEARCH( data!$FU$18, BE16 )), data!$FT$18,
ISNUMBER(SEARCH( data!$FU$19, BE16 )), data!$FT$19,
ISNUMBER(SEARCH( data!$FU$20, BE16 )), data!$FT$20,
ISNUMBER(SEARCH( data!$FU$21, BE16 )), data!$FT$21,
ISNUMBER(SEARCH( data!$FU$22, BE16 )), data!$FT$22,
ISNUMBER(SEARCH( data!$FU$23, BE16 )), data!$FT$23,
ISNUMBER(SEARCH( data!$FU$24, BE16 )), data!$FT$24,
ISNUMBER(SEARCH( data!$FU$25, BE16 )), data!$FT$25,
ISNUMBER(SEARCH( data!$FU$26, BE16 )), data!$FT$26,
ISNUMBER(SEARCH( data!$FU$27, BE16 )), data!$FT$27,
ISNUMBER(SEARCH( data!$FU$28, BE16 )), data!$FT$28,
ISNUMBER(SEARCH( data!$FU$29, BE16 )), data!$FT$29,
ISNUMBER(SEARCH( data!$FU$30, BE16 )), data!$FT$30,
ISNUMBER(SEARCH( data!$FU$31, BE16 )), data!$FT$31,
ISNUMBER(SEARCH( data!$FU$32, BE16 )), data!$FT$32,
ISNUMBER(SEARCH( data!$FU$33, BE16 )), data!$FT$33,
ISNUMBER(SEARCH( data!$FU$34, BE16 )), data!$FT$34,
ISNUMBER(SEARCH( data!$FU$35, BE16 )), data!$FT$35,
ISNUMBER(SEARCH( data!$FU$36, BE16 )), data!$FT$36,
ISNUMBER(SEARCH( data!$FU$37, BE16 )), data!$FT$37,
ISNUMBER(SEARCH( data!$FU$38, BE16 )), data!$FT$38,
ISNUMBER(SEARCH( data!$FU$39, BE16 )), data!$FT$39,
ISNUMBER(SEARCH( data!$FU$40, BE16 )), data!$FT$40,
ISNUMBER(SEARCH( data!$FU$41, BE16 )), data!$FT$41,
ISNUMBER(SEARCH( data!$FU$42, BE16 )), data!$FT$42,
ISNUMBER(SEARCH( data!$FU$43, BE16 )), data!$FT$43,
ISNUMBER(SEARCH( data!$FU$44, BE16 )), data!$FT$44,
ISNUMBER(SEARCH( data!$FU$45, BE16 )), data!$FT$45,
ISNUMBER(SEARCH( data!$FU$46, BE16 )), data!$FT$46,
ISNUMBER(SEARCH( data!$FU$47, BE16 )), data!$FT$47,
ISNUMBER(SEARCH( data!$FU$48, BE16 )), data!$FT$48,
ISNUMBER(SEARCH( data!$FU$49, BE16 )), data!$FT$49,
ISNUMBER(SEARCH( data!$FU$50, BE16 )), data!$FT$50,
ISNUMBER(SEARCH( data!$FU$51, BE16 )), data!$FT$51,
ISNUMBER(SEARCH( data!$FU$52, BE16 )), data!$FT$52,
TRUE,data!$FT$53))</f>
        <v>S</v>
      </c>
      <c r="BH14" s="3041"/>
      <c r="BI14" s="3041"/>
      <c r="BJ14" s="3035" t="s">
        <v>147</v>
      </c>
      <c r="BK14" s="3036"/>
      <c r="BL14" s="1742"/>
      <c r="BM14" s="3039" t="s">
        <v>147</v>
      </c>
      <c r="BN14" s="3035"/>
      <c r="BO14" s="3041" t="str">
        <f>IF(ISBLANK(BM16),data!$FR$53,_xlfn.IFS(
ISNUMBER(SEARCH( data!$FS$4, BM16 )), data!$FR$4,
ISNUMBER(SEARCH( data!$FS$5, BM16 )), data!$FR$5,
ISNUMBER(SEARCH( data!$FS$6, BM16 )), data!$FR$6,
ISNUMBER(SEARCH( data!$FS$7, BM16 )), data!$FR$7,
ISNUMBER(SEARCH( data!$FS$8, BM16 )), data!$FR$8,
ISNUMBER(SEARCH( data!$FS$9, BM16 )), data!$FR$9,
ISNUMBER(SEARCH( data!$FS$10, BM16 )), data!$FR$10,
ISNUMBER(SEARCH( data!$FS$11, BM16 )), data!$FR$11,
ISNUMBER(SEARCH( data!$FS$12, BM16 )), data!$FR$12,
ISNUMBER(SEARCH( data!$FS$13, BM16 )), data!$FR$13,
ISNUMBER(SEARCH( data!$FS$14, BM16 )), data!$FR$14,
ISNUMBER(SEARCH( data!$FS$15, BM16 )), data!$FR$15,
ISNUMBER(SEARCH( data!$FS$16, BM16 )), data!$FR$16,
ISNUMBER(SEARCH( data!$FS$17, BM16 )), data!$FR$17,
ISNUMBER(SEARCH( data!$FS$18, BM16 )), data!$FR$18,
ISNUMBER(SEARCH( data!$FS$19, BM16 )), data!$FR$19,
ISNUMBER(SEARCH( data!$FS$20, BM16 )), data!$FR$20,
ISNUMBER(SEARCH( data!$FS$21, BM16 )), data!$FR$21,
ISNUMBER(SEARCH( data!$FS$22, BM16 )), data!$FR$22,
ISNUMBER(SEARCH( data!$FS$23, BM16 )), data!$FR$23,
ISNUMBER(SEARCH( data!$FS$24, BM16 )), data!$FR$24,
ISNUMBER(SEARCH( data!$FS$25, BM16 )), data!$FR$25,
ISNUMBER(SEARCH( data!$FS$26, BM16 )), data!$FR$26,
ISNUMBER(SEARCH( data!$FS$27, BM16 )), data!$FR$27,
ISNUMBER(SEARCH( data!$FS$28, BM16 )), data!$FR$28,
ISNUMBER(SEARCH( data!$FS$29, BM16 )), data!$FR$29,
ISNUMBER(SEARCH( data!$FS$30, BM16 )), data!$FR$30,
ISNUMBER(SEARCH( data!$FS$31, BM16 )), data!$FR$31,
ISNUMBER(SEARCH( data!$FS$32, BM16 )), data!$FR$32,
ISNUMBER(SEARCH( data!$FS$33, BM16 )), data!$FR$33,
ISNUMBER(SEARCH( data!$FS$34, BM16 )), data!$FR$34,
ISNUMBER(SEARCH( data!$FS$35, BM16 )), data!$FR$35,
ISNUMBER(SEARCH( data!$FS$36, BM16 )), data!$FR$36,
ISNUMBER(SEARCH( data!$FS$37, BM16 )), data!$FR$37,
ISNUMBER(SEARCH( data!$FS$38, BM16 )), data!$FR$38,
ISNUMBER(SEARCH( data!$FS$39, BM16 )), data!$FR$39,
ISNUMBER(SEARCH( data!$FS$40, BM16 )), data!$FR$40,
ISNUMBER(SEARCH( data!$FS$41, BM16 )), data!$FR$41,
ISNUMBER(SEARCH( data!$FS$42, BM16 )), data!$FR$42,
ISNUMBER(SEARCH( data!$FS$43, BM16 )), data!$FR$43,
ISNUMBER(SEARCH( data!$FS$44, BM16 )), data!$FR$44,
ISNUMBER(SEARCH( data!$FS$45, BM16 )), data!$FR$45,
ISNUMBER(SEARCH( data!$FS$46, BM16 )), data!$FR$46,
ISNUMBER(SEARCH( data!$FS$47, BM16 )), data!$FR$47,
ISNUMBER(SEARCH( data!$FS$48, BM16 )), data!$FR$48,
ISNUMBER(SEARCH( data!$FS$49, BM16 )), data!$FR$49,
ISNUMBER(SEARCH( data!$FS$50, BM16 )), data!$FR$50,
ISNUMBER(SEARCH( data!$FS$51, BM16 )), data!$FR$51,
ISNUMBER(SEARCH( data!$FS$52, BM16 )), data!$FR$52,
ISNUMBER(SEARCH( data!$FU$4, BM16 )), data!$FT$4,
ISNUMBER(SEARCH( data!$FU$5, BM16 )), data!$FT$5,
ISNUMBER(SEARCH( data!$FU$6, BM16 )), data!$FT$6,
ISNUMBER(SEARCH( data!$FU$7, BM16 )), data!$FT$7,
ISNUMBER(SEARCH( data!$FU$8, BM16 )), data!$FT$8,
ISNUMBER(SEARCH( data!$FU$9, BM16 )), data!$FT$9,
ISNUMBER(SEARCH( data!$FU$10, BM16 )), data!$FT$10,
ISNUMBER(SEARCH( data!$FU$11, BM16 )), data!$FT$11,
ISNUMBER(SEARCH( data!$FU$12, BM16 )), data!$FT$12,
ISNUMBER(SEARCH( data!$FU$13, BM16 )), data!$FT$13,
ISNUMBER(SEARCH( data!$FU$14, BM16 )), data!$FT$14,
ISNUMBER(SEARCH( data!$FU$15, BM16 )), data!$FT$15,
ISNUMBER(SEARCH( data!$FU$16, BM16 )), data!$FT$16,
ISNUMBER(SEARCH( data!$FU$17, BM16 )), data!$FT$17,
ISNUMBER(SEARCH( data!$FU$18, BM16 )), data!$FT$18,
ISNUMBER(SEARCH( data!$FU$19, BM16 )), data!$FT$19,
ISNUMBER(SEARCH( data!$FU$20, BM16 )), data!$FT$20,
ISNUMBER(SEARCH( data!$FU$21, BM16 )), data!$FT$21,
ISNUMBER(SEARCH( data!$FU$22, BM16 )), data!$FT$22,
ISNUMBER(SEARCH( data!$FU$23, BM16 )), data!$FT$23,
ISNUMBER(SEARCH( data!$FU$24, BM16 )), data!$FT$24,
ISNUMBER(SEARCH( data!$FU$25, BM16 )), data!$FT$25,
ISNUMBER(SEARCH( data!$FU$26, BM16 )), data!$FT$26,
ISNUMBER(SEARCH( data!$FU$27, BM16 )), data!$FT$27,
ISNUMBER(SEARCH( data!$FU$28, BM16 )), data!$FT$28,
ISNUMBER(SEARCH( data!$FU$29, BM16 )), data!$FT$29,
ISNUMBER(SEARCH( data!$FU$30, BM16 )), data!$FT$30,
ISNUMBER(SEARCH( data!$FU$31, BM16 )), data!$FT$31,
ISNUMBER(SEARCH( data!$FU$32, BM16 )), data!$FT$32,
ISNUMBER(SEARCH( data!$FU$33, BM16 )), data!$FT$33,
ISNUMBER(SEARCH( data!$FU$34, BM16 )), data!$FT$34,
ISNUMBER(SEARCH( data!$FU$35, BM16 )), data!$FT$35,
ISNUMBER(SEARCH( data!$FU$36, BM16 )), data!$FT$36,
ISNUMBER(SEARCH( data!$FU$37, BM16 )), data!$FT$37,
ISNUMBER(SEARCH( data!$FU$38, BM16 )), data!$FT$38,
ISNUMBER(SEARCH( data!$FU$39, BM16 )), data!$FT$39,
ISNUMBER(SEARCH( data!$FU$40, BM16 )), data!$FT$40,
ISNUMBER(SEARCH( data!$FU$41, BM16 )), data!$FT$41,
ISNUMBER(SEARCH( data!$FU$42, BM16 )), data!$FT$42,
ISNUMBER(SEARCH( data!$FU$43, BM16 )), data!$FT$43,
ISNUMBER(SEARCH( data!$FU$44, BM16 )), data!$FT$44,
ISNUMBER(SEARCH( data!$FU$45, BM16 )), data!$FT$45,
ISNUMBER(SEARCH( data!$FU$46, BM16 )), data!$FT$46,
ISNUMBER(SEARCH( data!$FU$47, BM16 )), data!$FT$47,
ISNUMBER(SEARCH( data!$FU$48, BM16 )), data!$FT$48,
ISNUMBER(SEARCH( data!$FU$49, BM16 )), data!$FT$49,
ISNUMBER(SEARCH( data!$FU$50, BM16 )), data!$FT$50,
ISNUMBER(SEARCH( data!$FU$51, BM16 )), data!$FT$51,
ISNUMBER(SEARCH( data!$FU$52, BM16 )), data!$FT$52,
TRUE,data!$FT$53))</f>
        <v>a</v>
      </c>
      <c r="BP14" s="3041"/>
      <c r="BQ14" s="3041"/>
      <c r="BR14" s="3035" t="s">
        <v>147</v>
      </c>
      <c r="BS14" s="3036"/>
      <c r="BT14" s="1742"/>
      <c r="BU14" s="1742"/>
      <c r="BV14" s="1742"/>
      <c r="BW14" s="1727"/>
      <c r="BX14" s="614"/>
      <c r="BY14" s="1734"/>
      <c r="BZ14" s="1710"/>
      <c r="CA14" s="614"/>
      <c r="CE14" s="1658"/>
      <c r="CF14" s="3026"/>
      <c r="CG14" s="3027"/>
      <c r="CH14" s="3027"/>
      <c r="CI14" s="3027"/>
      <c r="CJ14" s="3027"/>
      <c r="CK14" s="3027"/>
      <c r="CL14" s="3028"/>
      <c r="CM14" s="1658"/>
      <c r="CN14" s="3026"/>
      <c r="CO14" s="3027"/>
      <c r="CP14" s="3027"/>
      <c r="CQ14" s="3027"/>
      <c r="CR14" s="3027"/>
      <c r="CS14" s="3027"/>
      <c r="CT14" s="3028"/>
      <c r="CU14" s="1658"/>
      <c r="CV14" s="3026"/>
      <c r="CW14" s="3027"/>
      <c r="CX14" s="3027"/>
      <c r="CY14" s="3027"/>
      <c r="CZ14" s="3027"/>
      <c r="DA14" s="3027"/>
      <c r="DB14" s="3028"/>
      <c r="DC14" s="1658"/>
      <c r="DD14" s="3026"/>
      <c r="DE14" s="3027"/>
      <c r="DF14" s="3027"/>
      <c r="DG14" s="3027"/>
      <c r="DH14" s="3027"/>
      <c r="DI14" s="3027"/>
      <c r="DJ14" s="3028"/>
      <c r="DK14" s="1658"/>
      <c r="DL14" s="3026"/>
      <c r="DM14" s="3027"/>
      <c r="DN14" s="3027"/>
      <c r="DO14" s="3027"/>
      <c r="DP14" s="3027"/>
      <c r="DQ14" s="3027"/>
      <c r="DR14" s="3028"/>
      <c r="DS14" s="1658"/>
      <c r="DT14" s="3026"/>
      <c r="DU14" s="3027"/>
      <c r="DV14" s="3027"/>
      <c r="DW14" s="3027"/>
      <c r="DX14" s="3027"/>
      <c r="DY14" s="3027"/>
      <c r="DZ14" s="3028"/>
      <c r="EA14" s="1658"/>
      <c r="EB14" s="3026"/>
      <c r="EC14" s="3027"/>
      <c r="ED14" s="3027"/>
      <c r="EE14" s="3027"/>
      <c r="EF14" s="3027"/>
      <c r="EG14" s="3027"/>
      <c r="EH14" s="3028"/>
      <c r="EI14" s="1658"/>
      <c r="EJ14" s="3026"/>
      <c r="EK14" s="3027"/>
      <c r="EL14" s="3027"/>
      <c r="EM14" s="3027"/>
      <c r="EN14" s="3027"/>
      <c r="EO14" s="3027"/>
      <c r="EP14" s="3028"/>
      <c r="EQ14" s="1658"/>
    </row>
    <row r="15" spans="1:147" ht="17.100000000000001" customHeight="1" x14ac:dyDescent="0.2">
      <c r="A15" s="614"/>
      <c r="B15" s="1710"/>
      <c r="C15" s="614"/>
      <c r="D15" s="614"/>
      <c r="E15" s="1722"/>
      <c r="F15" s="1742"/>
      <c r="G15" s="1742"/>
      <c r="H15" s="1742"/>
      <c r="I15" s="3040"/>
      <c r="J15" s="3037"/>
      <c r="K15" s="3042"/>
      <c r="L15" s="3042"/>
      <c r="M15" s="3042"/>
      <c r="N15" s="3037"/>
      <c r="O15" s="3038"/>
      <c r="P15" s="1742"/>
      <c r="Q15" s="3040"/>
      <c r="R15" s="3037"/>
      <c r="S15" s="3042"/>
      <c r="T15" s="3042"/>
      <c r="U15" s="3042"/>
      <c r="V15" s="3037"/>
      <c r="W15" s="3038"/>
      <c r="X15" s="1742"/>
      <c r="Y15" s="3040"/>
      <c r="Z15" s="3037"/>
      <c r="AA15" s="3042"/>
      <c r="AB15" s="3042"/>
      <c r="AC15" s="3042"/>
      <c r="AD15" s="3037"/>
      <c r="AE15" s="3038"/>
      <c r="AF15" s="1742"/>
      <c r="AG15" s="3040"/>
      <c r="AH15" s="3037"/>
      <c r="AI15" s="3042"/>
      <c r="AJ15" s="3042"/>
      <c r="AK15" s="3042"/>
      <c r="AL15" s="3037"/>
      <c r="AM15" s="3038"/>
      <c r="AN15" s="1742"/>
      <c r="AO15" s="3040"/>
      <c r="AP15" s="3037"/>
      <c r="AQ15" s="3042"/>
      <c r="AR15" s="3042"/>
      <c r="AS15" s="3042"/>
      <c r="AT15" s="3037"/>
      <c r="AU15" s="3038"/>
      <c r="AV15" s="1742"/>
      <c r="AW15" s="3040"/>
      <c r="AX15" s="3037"/>
      <c r="AY15" s="3042"/>
      <c r="AZ15" s="3042"/>
      <c r="BA15" s="3042"/>
      <c r="BB15" s="3037"/>
      <c r="BC15" s="3038"/>
      <c r="BD15" s="1742"/>
      <c r="BE15" s="3040"/>
      <c r="BF15" s="3037"/>
      <c r="BG15" s="3042"/>
      <c r="BH15" s="3042"/>
      <c r="BI15" s="3042"/>
      <c r="BJ15" s="3037"/>
      <c r="BK15" s="3038"/>
      <c r="BL15" s="1742"/>
      <c r="BM15" s="3040"/>
      <c r="BN15" s="3037"/>
      <c r="BO15" s="3042"/>
      <c r="BP15" s="3042"/>
      <c r="BQ15" s="3042"/>
      <c r="BR15" s="3037"/>
      <c r="BS15" s="3038"/>
      <c r="BT15" s="1742"/>
      <c r="BU15" s="1742"/>
      <c r="BV15" s="1742"/>
      <c r="BW15" s="1727"/>
      <c r="BX15" s="614"/>
      <c r="BY15" s="1734"/>
      <c r="BZ15" s="1710"/>
      <c r="CA15" s="614"/>
      <c r="CE15" s="1658"/>
      <c r="CF15" s="3029"/>
      <c r="CG15" s="3030"/>
      <c r="CH15" s="3030"/>
      <c r="CI15" s="3030"/>
      <c r="CJ15" s="3030"/>
      <c r="CK15" s="3030"/>
      <c r="CL15" s="3031"/>
      <c r="CM15" s="1658"/>
      <c r="CN15" s="3029"/>
      <c r="CO15" s="3030"/>
      <c r="CP15" s="3030"/>
      <c r="CQ15" s="3030"/>
      <c r="CR15" s="3030"/>
      <c r="CS15" s="3030"/>
      <c r="CT15" s="3031"/>
      <c r="CU15" s="1658"/>
      <c r="CV15" s="3029"/>
      <c r="CW15" s="3030"/>
      <c r="CX15" s="3030"/>
      <c r="CY15" s="3030"/>
      <c r="CZ15" s="3030"/>
      <c r="DA15" s="3030"/>
      <c r="DB15" s="3031"/>
      <c r="DC15" s="1658"/>
      <c r="DD15" s="3029"/>
      <c r="DE15" s="3030"/>
      <c r="DF15" s="3030"/>
      <c r="DG15" s="3030"/>
      <c r="DH15" s="3030"/>
      <c r="DI15" s="3030"/>
      <c r="DJ15" s="3031"/>
      <c r="DK15" s="1658"/>
      <c r="DL15" s="3029"/>
      <c r="DM15" s="3030"/>
      <c r="DN15" s="3030"/>
      <c r="DO15" s="3030"/>
      <c r="DP15" s="3030"/>
      <c r="DQ15" s="3030"/>
      <c r="DR15" s="3031"/>
      <c r="DS15" s="1658"/>
      <c r="DT15" s="3029"/>
      <c r="DU15" s="3030"/>
      <c r="DV15" s="3030"/>
      <c r="DW15" s="3030"/>
      <c r="DX15" s="3030"/>
      <c r="DY15" s="3030"/>
      <c r="DZ15" s="3031"/>
      <c r="EA15" s="1658"/>
      <c r="EB15" s="3029"/>
      <c r="EC15" s="3030"/>
      <c r="ED15" s="3030"/>
      <c r="EE15" s="3030"/>
      <c r="EF15" s="3030"/>
      <c r="EG15" s="3030"/>
      <c r="EH15" s="3031"/>
      <c r="EI15" s="1658"/>
      <c r="EJ15" s="3029"/>
      <c r="EK15" s="3030"/>
      <c r="EL15" s="3030"/>
      <c r="EM15" s="3030"/>
      <c r="EN15" s="3030"/>
      <c r="EO15" s="3030"/>
      <c r="EP15" s="3031"/>
      <c r="EQ15" s="1658"/>
    </row>
    <row r="16" spans="1:147" ht="17.100000000000001" customHeight="1" x14ac:dyDescent="0.2">
      <c r="A16" s="614"/>
      <c r="B16" s="1710"/>
      <c r="C16" s="614"/>
      <c r="D16" s="614"/>
      <c r="E16" s="1722"/>
      <c r="F16" s="1742"/>
      <c r="G16" s="1742"/>
      <c r="H16" s="1742"/>
      <c r="I16" s="3045" t="str">
        <f>IF(CF16=$CF$7,0,CF16)</f>
        <v>Perfume of Choice</v>
      </c>
      <c r="J16" s="3046"/>
      <c r="K16" s="3046"/>
      <c r="L16" s="3046"/>
      <c r="M16" s="3046"/>
      <c r="N16" s="3046"/>
      <c r="O16" s="3047"/>
      <c r="P16" s="1742"/>
      <c r="Q16" s="3045" t="str">
        <f>IF(OR(CN16=$CF$7,CN16=$CF$16),0,CN16)</f>
        <v>Yoga Bean Cushion</v>
      </c>
      <c r="R16" s="3046"/>
      <c r="S16" s="3046"/>
      <c r="T16" s="3046"/>
      <c r="U16" s="3046"/>
      <c r="V16" s="3046"/>
      <c r="W16" s="3047"/>
      <c r="X16" s="1742"/>
      <c r="Y16" s="3045" t="str">
        <f>IF(OR(CV16=$CF$7,CV16=$CN$16,CV16=$CF$16),0,CV16)</f>
        <v>Random Item</v>
      </c>
      <c r="Z16" s="3046"/>
      <c r="AA16" s="3046"/>
      <c r="AB16" s="3046"/>
      <c r="AC16" s="3046"/>
      <c r="AD16" s="3046"/>
      <c r="AE16" s="3047"/>
      <c r="AF16" s="1742"/>
      <c r="AG16" s="3045" t="str">
        <f>IF(OR(DD16=$CF$7,DD16=$CV$16,DD16=$CN$16,DD16=$CF$16),0,DD16)</f>
        <v>Gloves</v>
      </c>
      <c r="AH16" s="3046"/>
      <c r="AI16" s="3046"/>
      <c r="AJ16" s="3046"/>
      <c r="AK16" s="3046"/>
      <c r="AL16" s="3046"/>
      <c r="AM16" s="3047"/>
      <c r="AN16" s="1744"/>
      <c r="AO16" s="3045" t="str">
        <f>IF(OR(DL16=$CF$7,DL16=$DD$16,DL16=$CV$16,DL16=$CN$16,DL16=$CF$16),0,DL16)</f>
        <v>"Book Title" by Author</v>
      </c>
      <c r="AP16" s="3046"/>
      <c r="AQ16" s="3046"/>
      <c r="AR16" s="3046"/>
      <c r="AS16" s="3046"/>
      <c r="AT16" s="3046"/>
      <c r="AU16" s="3047"/>
      <c r="AV16" s="1744"/>
      <c r="AW16" s="3045" t="str">
        <f>IF(OR(DT16=$CF$7,DT16=$DL$16,DT16=$DD$16,DT16=$CV$16,DT16=$CN$16,DT16=$CF$16),0,DT16)</f>
        <v>Art Gallery Ticket</v>
      </c>
      <c r="AX16" s="3046"/>
      <c r="AY16" s="3046"/>
      <c r="AZ16" s="3046"/>
      <c r="BA16" s="3046"/>
      <c r="BB16" s="3046"/>
      <c r="BC16" s="3047"/>
      <c r="BD16" s="1744"/>
      <c r="BE16" s="3045" t="str">
        <f>IF(OR(EB16=$CF$7,EB16=$DT$16,EB16=$DL$16,EB16=$DD$16,EB16=$CV$16,EB16=$CN$16,EB16=$CF$16),0,EB16)</f>
        <v>Drink</v>
      </c>
      <c r="BF16" s="3046"/>
      <c r="BG16" s="3046"/>
      <c r="BH16" s="3046"/>
      <c r="BI16" s="3046"/>
      <c r="BJ16" s="3046"/>
      <c r="BK16" s="3047"/>
      <c r="BL16" s="1744"/>
      <c r="BM16" s="3045" t="str">
        <f>IF(OR(EJ16=$CF$7,EJ16=$EB$16,EJ16=$DT$16,EJ16=$DL$16,EJ16=$DD$16,EJ16=$CV$16,EJ16=$CN$16,EJ16=$CF$16),0,EJ16)</f>
        <v>Personal</v>
      </c>
      <c r="BN16" s="3046"/>
      <c r="BO16" s="3046"/>
      <c r="BP16" s="3046"/>
      <c r="BQ16" s="3046"/>
      <c r="BR16" s="3046"/>
      <c r="BS16" s="3047"/>
      <c r="BT16" s="1742"/>
      <c r="BU16" s="1742"/>
      <c r="BV16" s="1742"/>
      <c r="BW16" s="1727"/>
      <c r="BX16" s="614"/>
      <c r="BY16" s="1734"/>
      <c r="BZ16" s="1710"/>
      <c r="CA16" s="614"/>
      <c r="CE16" s="1658"/>
      <c r="CF16" s="3032" t="str">
        <f>INDEX(data!$FG$4:$FP$23,data!$FK$72,data!$FK$96)</f>
        <v>Perfume of Choice</v>
      </c>
      <c r="CG16" s="3033"/>
      <c r="CH16" s="3033"/>
      <c r="CI16" s="3033"/>
      <c r="CJ16" s="3033"/>
      <c r="CK16" s="3033"/>
      <c r="CL16" s="3034"/>
      <c r="CM16" s="1745"/>
      <c r="CN16" s="3023" t="str">
        <f>INDEX(data!$FG$4:$FP$23,data!$FK$73,data!$FK$97)</f>
        <v>Yoga Bean Cushion</v>
      </c>
      <c r="CO16" s="3024"/>
      <c r="CP16" s="3024"/>
      <c r="CQ16" s="3024"/>
      <c r="CR16" s="3024"/>
      <c r="CS16" s="3024"/>
      <c r="CT16" s="3025"/>
      <c r="CU16" s="1745"/>
      <c r="CV16" s="3023" t="str">
        <f>INDEX(data!$FG$4:$FP$23,data!$FK$74,data!$FK$98)</f>
        <v>Random Item</v>
      </c>
      <c r="CW16" s="3024"/>
      <c r="CX16" s="3024"/>
      <c r="CY16" s="3024"/>
      <c r="CZ16" s="3024"/>
      <c r="DA16" s="3024"/>
      <c r="DB16" s="3025"/>
      <c r="DC16" s="1745"/>
      <c r="DD16" s="3023" t="str">
        <f>INDEX(data!$FG$4:$FP$23,data!$FK$75,data!$FK$99)</f>
        <v>Gloves</v>
      </c>
      <c r="DE16" s="3024"/>
      <c r="DF16" s="3024"/>
      <c r="DG16" s="3024"/>
      <c r="DH16" s="3024"/>
      <c r="DI16" s="3024"/>
      <c r="DJ16" s="3025"/>
      <c r="DK16" s="1745"/>
      <c r="DL16" s="3023" t="str">
        <f>INDEX(data!$FG$4:$FP$23,data!$FK$76,data!$FK$100)</f>
        <v>"Book Title" by Author</v>
      </c>
      <c r="DM16" s="3024"/>
      <c r="DN16" s="3024"/>
      <c r="DO16" s="3024"/>
      <c r="DP16" s="3024"/>
      <c r="DQ16" s="3024"/>
      <c r="DR16" s="3025"/>
      <c r="DS16" s="1745"/>
      <c r="DT16" s="3023" t="str">
        <f>INDEX(data!$FG$4:$FP$23,data!$FK$77,data!$FK$101)</f>
        <v>Art Gallery Ticket</v>
      </c>
      <c r="DU16" s="3024"/>
      <c r="DV16" s="3024"/>
      <c r="DW16" s="3024"/>
      <c r="DX16" s="3024"/>
      <c r="DY16" s="3024"/>
      <c r="DZ16" s="3025"/>
      <c r="EA16" s="1745"/>
      <c r="EB16" s="3023" t="str">
        <f>INDEX(data!$FG$4:$FP$23,data!$FK$78,data!$FK$102)</f>
        <v>Drink</v>
      </c>
      <c r="EC16" s="3024"/>
      <c r="ED16" s="3024"/>
      <c r="EE16" s="3024"/>
      <c r="EF16" s="3024"/>
      <c r="EG16" s="3024"/>
      <c r="EH16" s="3025"/>
      <c r="EI16" s="1745"/>
      <c r="EJ16" s="3023" t="str">
        <f>INDEX(data!$FG$4:$FP$23,data!$FK$79,data!$FK$103)</f>
        <v>Personal</v>
      </c>
      <c r="EK16" s="3024"/>
      <c r="EL16" s="3024"/>
      <c r="EM16" s="3024"/>
      <c r="EN16" s="3024"/>
      <c r="EO16" s="3024"/>
      <c r="EP16" s="3025"/>
      <c r="EQ16" s="1658"/>
    </row>
    <row r="17" spans="1:147" ht="17.100000000000001" customHeight="1" thickBot="1" x14ac:dyDescent="0.25">
      <c r="A17" s="614"/>
      <c r="B17" s="1710"/>
      <c r="C17" s="614"/>
      <c r="D17" s="614"/>
      <c r="E17" s="1722"/>
      <c r="F17" s="1742"/>
      <c r="G17" s="1742"/>
      <c r="H17" s="1742"/>
      <c r="I17" s="3048"/>
      <c r="J17" s="3049"/>
      <c r="K17" s="3049"/>
      <c r="L17" s="3049"/>
      <c r="M17" s="3049"/>
      <c r="N17" s="3049"/>
      <c r="O17" s="3050"/>
      <c r="P17" s="1742"/>
      <c r="Q17" s="3048"/>
      <c r="R17" s="3049"/>
      <c r="S17" s="3049"/>
      <c r="T17" s="3049"/>
      <c r="U17" s="3049"/>
      <c r="V17" s="3049"/>
      <c r="W17" s="3050"/>
      <c r="X17" s="1742"/>
      <c r="Y17" s="3048"/>
      <c r="Z17" s="3049"/>
      <c r="AA17" s="3049"/>
      <c r="AB17" s="3049"/>
      <c r="AC17" s="3049"/>
      <c r="AD17" s="3049"/>
      <c r="AE17" s="3050"/>
      <c r="AF17" s="1742"/>
      <c r="AG17" s="3048"/>
      <c r="AH17" s="3049"/>
      <c r="AI17" s="3049"/>
      <c r="AJ17" s="3049"/>
      <c r="AK17" s="3049"/>
      <c r="AL17" s="3049"/>
      <c r="AM17" s="3050"/>
      <c r="AN17" s="1744"/>
      <c r="AO17" s="3048"/>
      <c r="AP17" s="3049"/>
      <c r="AQ17" s="3049"/>
      <c r="AR17" s="3049"/>
      <c r="AS17" s="3049"/>
      <c r="AT17" s="3049"/>
      <c r="AU17" s="3050"/>
      <c r="AV17" s="1744"/>
      <c r="AW17" s="3048"/>
      <c r="AX17" s="3049"/>
      <c r="AY17" s="3049"/>
      <c r="AZ17" s="3049"/>
      <c r="BA17" s="3049"/>
      <c r="BB17" s="3049"/>
      <c r="BC17" s="3050"/>
      <c r="BD17" s="1744"/>
      <c r="BE17" s="3048"/>
      <c r="BF17" s="3049"/>
      <c r="BG17" s="3049"/>
      <c r="BH17" s="3049"/>
      <c r="BI17" s="3049"/>
      <c r="BJ17" s="3049"/>
      <c r="BK17" s="3050"/>
      <c r="BL17" s="1744"/>
      <c r="BM17" s="3048"/>
      <c r="BN17" s="3049"/>
      <c r="BO17" s="3049"/>
      <c r="BP17" s="3049"/>
      <c r="BQ17" s="3049"/>
      <c r="BR17" s="3049"/>
      <c r="BS17" s="3050"/>
      <c r="BT17" s="1742"/>
      <c r="BU17" s="1742"/>
      <c r="BV17" s="1742"/>
      <c r="BW17" s="1727"/>
      <c r="BX17" s="614"/>
      <c r="BY17" s="1734"/>
      <c r="BZ17" s="1710"/>
      <c r="CA17" s="614"/>
      <c r="CE17" s="1658"/>
      <c r="CF17" s="3023"/>
      <c r="CG17" s="3024"/>
      <c r="CH17" s="3024"/>
      <c r="CI17" s="3024"/>
      <c r="CJ17" s="3024"/>
      <c r="CK17" s="3024"/>
      <c r="CL17" s="3025"/>
      <c r="CM17" s="1745"/>
      <c r="CN17" s="3023"/>
      <c r="CO17" s="3024"/>
      <c r="CP17" s="3024"/>
      <c r="CQ17" s="3024"/>
      <c r="CR17" s="3024"/>
      <c r="CS17" s="3024"/>
      <c r="CT17" s="3025"/>
      <c r="CU17" s="1745"/>
      <c r="CV17" s="3023"/>
      <c r="CW17" s="3024"/>
      <c r="CX17" s="3024"/>
      <c r="CY17" s="3024"/>
      <c r="CZ17" s="3024"/>
      <c r="DA17" s="3024"/>
      <c r="DB17" s="3025"/>
      <c r="DC17" s="1745"/>
      <c r="DD17" s="3023"/>
      <c r="DE17" s="3024"/>
      <c r="DF17" s="3024"/>
      <c r="DG17" s="3024"/>
      <c r="DH17" s="3024"/>
      <c r="DI17" s="3024"/>
      <c r="DJ17" s="3025"/>
      <c r="DK17" s="1745"/>
      <c r="DL17" s="3023"/>
      <c r="DM17" s="3024"/>
      <c r="DN17" s="3024"/>
      <c r="DO17" s="3024"/>
      <c r="DP17" s="3024"/>
      <c r="DQ17" s="3024"/>
      <c r="DR17" s="3025"/>
      <c r="DS17" s="1745"/>
      <c r="DT17" s="3023"/>
      <c r="DU17" s="3024"/>
      <c r="DV17" s="3024"/>
      <c r="DW17" s="3024"/>
      <c r="DX17" s="3024"/>
      <c r="DY17" s="3024"/>
      <c r="DZ17" s="3025"/>
      <c r="EA17" s="1745"/>
      <c r="EB17" s="3023"/>
      <c r="EC17" s="3024"/>
      <c r="ED17" s="3024"/>
      <c r="EE17" s="3024"/>
      <c r="EF17" s="3024"/>
      <c r="EG17" s="3024"/>
      <c r="EH17" s="3025"/>
      <c r="EI17" s="1745"/>
      <c r="EJ17" s="3023"/>
      <c r="EK17" s="3024"/>
      <c r="EL17" s="3024"/>
      <c r="EM17" s="3024"/>
      <c r="EN17" s="3024"/>
      <c r="EO17" s="3024"/>
      <c r="EP17" s="3025"/>
      <c r="EQ17" s="1658"/>
    </row>
    <row r="18" spans="1:147" ht="17.100000000000001" customHeight="1" thickTop="1" x14ac:dyDescent="0.25">
      <c r="A18" s="614"/>
      <c r="B18" s="1710"/>
      <c r="C18" s="614"/>
      <c r="D18" s="614"/>
      <c r="E18" s="1722"/>
      <c r="F18" s="1742"/>
      <c r="G18" s="1742"/>
      <c r="H18" s="1742"/>
      <c r="I18" s="3021"/>
      <c r="J18" s="3021"/>
      <c r="K18" s="3021"/>
      <c r="L18" s="3021"/>
      <c r="M18" s="3021"/>
      <c r="N18" s="3021"/>
      <c r="O18" s="3021"/>
      <c r="P18" s="1742"/>
      <c r="Q18" s="3021"/>
      <c r="R18" s="3021"/>
      <c r="S18" s="3021"/>
      <c r="T18" s="3021"/>
      <c r="U18" s="3021"/>
      <c r="V18" s="3021"/>
      <c r="W18" s="3021"/>
      <c r="X18" s="1742"/>
      <c r="Y18" s="3021"/>
      <c r="Z18" s="3021"/>
      <c r="AA18" s="3021"/>
      <c r="AB18" s="3021"/>
      <c r="AC18" s="3021"/>
      <c r="AD18" s="3021"/>
      <c r="AE18" s="3021"/>
      <c r="AF18" s="1742"/>
      <c r="AG18" s="3021"/>
      <c r="AH18" s="3021"/>
      <c r="AI18" s="3021"/>
      <c r="AJ18" s="3021"/>
      <c r="AK18" s="3021"/>
      <c r="AL18" s="3021"/>
      <c r="AM18" s="3021"/>
      <c r="AN18" s="1742"/>
      <c r="AO18" s="3021"/>
      <c r="AP18" s="3021"/>
      <c r="AQ18" s="3021"/>
      <c r="AR18" s="3021"/>
      <c r="AS18" s="3021"/>
      <c r="AT18" s="3021"/>
      <c r="AU18" s="3021"/>
      <c r="AV18" s="1742"/>
      <c r="AW18" s="3021"/>
      <c r="AX18" s="3021"/>
      <c r="AY18" s="3021"/>
      <c r="AZ18" s="3021"/>
      <c r="BA18" s="3021"/>
      <c r="BB18" s="3021"/>
      <c r="BC18" s="3021"/>
      <c r="BD18" s="1742"/>
      <c r="BE18" s="3021"/>
      <c r="BF18" s="3021"/>
      <c r="BG18" s="3021"/>
      <c r="BH18" s="3021"/>
      <c r="BI18" s="3021"/>
      <c r="BJ18" s="3021"/>
      <c r="BK18" s="3021"/>
      <c r="BL18" s="1742"/>
      <c r="BM18" s="3051"/>
      <c r="BN18" s="3051"/>
      <c r="BO18" s="3051"/>
      <c r="BP18" s="3051"/>
      <c r="BQ18" s="3051"/>
      <c r="BR18" s="3051"/>
      <c r="BS18" s="3051"/>
      <c r="BT18" s="1742"/>
      <c r="BU18" s="1742"/>
      <c r="BV18" s="1742"/>
      <c r="BW18" s="1727"/>
      <c r="BX18" s="614"/>
      <c r="BY18" s="1734"/>
      <c r="BZ18" s="1710"/>
      <c r="CA18" s="614"/>
      <c r="CE18" s="1658"/>
      <c r="CF18" s="3022"/>
      <c r="CG18" s="3022"/>
      <c r="CH18" s="3022"/>
      <c r="CI18" s="3022"/>
      <c r="CJ18" s="3022"/>
      <c r="CK18" s="3022"/>
      <c r="CL18" s="3022"/>
      <c r="CM18" s="1658"/>
      <c r="CN18" s="3022"/>
      <c r="CO18" s="3022"/>
      <c r="CP18" s="3022"/>
      <c r="CQ18" s="3022"/>
      <c r="CR18" s="3022"/>
      <c r="CS18" s="3022"/>
      <c r="CT18" s="3022"/>
      <c r="CU18" s="1658"/>
      <c r="CV18" s="3022"/>
      <c r="CW18" s="3022"/>
      <c r="CX18" s="3022"/>
      <c r="CY18" s="3022"/>
      <c r="CZ18" s="3022"/>
      <c r="DA18" s="3022"/>
      <c r="DB18" s="3022"/>
      <c r="DC18" s="1658"/>
      <c r="DD18" s="3022"/>
      <c r="DE18" s="3022"/>
      <c r="DF18" s="3022"/>
      <c r="DG18" s="3022"/>
      <c r="DH18" s="3022"/>
      <c r="DI18" s="3022"/>
      <c r="DJ18" s="3022"/>
      <c r="DK18" s="1658"/>
      <c r="DL18" s="3022"/>
      <c r="DM18" s="3022"/>
      <c r="DN18" s="3022"/>
      <c r="DO18" s="3022"/>
      <c r="DP18" s="3022"/>
      <c r="DQ18" s="3022"/>
      <c r="DR18" s="3022"/>
      <c r="DS18" s="1658"/>
      <c r="DT18" s="3022"/>
      <c r="DU18" s="3022"/>
      <c r="DV18" s="3022"/>
      <c r="DW18" s="3022"/>
      <c r="DX18" s="3022"/>
      <c r="DY18" s="3022"/>
      <c r="DZ18" s="3022"/>
      <c r="EA18" s="1658"/>
      <c r="EB18" s="3022"/>
      <c r="EC18" s="3022"/>
      <c r="ED18" s="3022"/>
      <c r="EE18" s="3022"/>
      <c r="EF18" s="3022"/>
      <c r="EG18" s="3022"/>
      <c r="EH18" s="3022"/>
      <c r="EI18" s="1658"/>
      <c r="EJ18" s="3022"/>
      <c r="EK18" s="3022"/>
      <c r="EL18" s="3022"/>
      <c r="EM18" s="3022"/>
      <c r="EN18" s="3022"/>
      <c r="EO18" s="3022"/>
      <c r="EP18" s="3022"/>
      <c r="EQ18" s="1658"/>
    </row>
    <row r="19" spans="1:147" ht="17.100000000000001" customHeight="1" x14ac:dyDescent="0.2">
      <c r="A19" s="614"/>
      <c r="B19" s="1710"/>
      <c r="C19" s="614"/>
      <c r="D19" s="614"/>
      <c r="E19" s="1722"/>
      <c r="F19" s="1742"/>
      <c r="G19" s="1742"/>
      <c r="H19" s="1742"/>
      <c r="I19" s="1742"/>
      <c r="J19" s="1742"/>
      <c r="K19" s="1742"/>
      <c r="L19" s="1746"/>
      <c r="M19" s="1742"/>
      <c r="N19" s="1742"/>
      <c r="O19" s="1742"/>
      <c r="P19" s="1742"/>
      <c r="Q19" s="1742"/>
      <c r="R19" s="1742"/>
      <c r="S19" s="1742"/>
      <c r="T19" s="1746"/>
      <c r="U19" s="1742"/>
      <c r="V19" s="1742"/>
      <c r="W19" s="1742"/>
      <c r="X19" s="1742"/>
      <c r="Y19" s="1742"/>
      <c r="Z19" s="1742"/>
      <c r="AA19" s="1742"/>
      <c r="AB19" s="1746"/>
      <c r="AC19" s="1742"/>
      <c r="AD19" s="1742"/>
      <c r="AE19" s="1742"/>
      <c r="AF19" s="1742"/>
      <c r="AG19" s="1742"/>
      <c r="AH19" s="1742"/>
      <c r="AI19" s="1742"/>
      <c r="AJ19" s="1746"/>
      <c r="AK19" s="1742"/>
      <c r="AL19" s="1742"/>
      <c r="AM19" s="1742"/>
      <c r="AN19" s="1742"/>
      <c r="AO19" s="1742"/>
      <c r="AP19" s="1742"/>
      <c r="AQ19" s="1742"/>
      <c r="AR19" s="1746"/>
      <c r="AS19" s="1742"/>
      <c r="AT19" s="1742"/>
      <c r="AU19" s="1742"/>
      <c r="AV19" s="1742"/>
      <c r="AW19" s="1742"/>
      <c r="AX19" s="1742"/>
      <c r="AY19" s="1742"/>
      <c r="AZ19" s="1746"/>
      <c r="BA19" s="1742"/>
      <c r="BB19" s="1742"/>
      <c r="BC19" s="1742"/>
      <c r="BD19" s="1742"/>
      <c r="BE19" s="1742"/>
      <c r="BF19" s="1742"/>
      <c r="BG19" s="1742"/>
      <c r="BH19" s="1746"/>
      <c r="BI19" s="1742"/>
      <c r="BJ19" s="1742"/>
      <c r="BK19" s="1742"/>
      <c r="BL19" s="1742"/>
      <c r="BM19" s="1742"/>
      <c r="BN19" s="1742"/>
      <c r="BO19" s="1742"/>
      <c r="BP19" s="1746"/>
      <c r="BQ19" s="1742"/>
      <c r="BR19" s="1742"/>
      <c r="BS19" s="1742"/>
      <c r="BT19" s="1742"/>
      <c r="BU19" s="1742"/>
      <c r="BV19" s="1742"/>
      <c r="BW19" s="1727"/>
      <c r="BX19" s="614"/>
      <c r="BY19" s="1734"/>
      <c r="BZ19" s="1710"/>
      <c r="CA19" s="614"/>
      <c r="CE19" s="1658"/>
      <c r="CF19" s="1747"/>
      <c r="CG19" s="1747"/>
      <c r="CH19" s="1747"/>
      <c r="CI19" s="1748"/>
      <c r="CJ19" s="1747"/>
      <c r="CK19" s="1747"/>
      <c r="CL19" s="1747"/>
      <c r="CM19" s="1658"/>
      <c r="CN19" s="1747"/>
      <c r="CO19" s="1747"/>
      <c r="CP19" s="1747"/>
      <c r="CQ19" s="1748"/>
      <c r="CR19" s="1747"/>
      <c r="CS19" s="1747"/>
      <c r="CT19" s="1747"/>
      <c r="CU19" s="1658"/>
      <c r="CV19" s="1747"/>
      <c r="CW19" s="1747"/>
      <c r="CX19" s="1747"/>
      <c r="CY19" s="1748"/>
      <c r="CZ19" s="1747"/>
      <c r="DA19" s="1747"/>
      <c r="DB19" s="1747"/>
      <c r="DC19" s="1658"/>
      <c r="DD19" s="1747"/>
      <c r="DE19" s="1747"/>
      <c r="DF19" s="1747"/>
      <c r="DG19" s="1748"/>
      <c r="DH19" s="1747"/>
      <c r="DI19" s="1747"/>
      <c r="DJ19" s="1747"/>
      <c r="DK19" s="1658"/>
      <c r="DL19" s="1747"/>
      <c r="DM19" s="1747"/>
      <c r="DN19" s="1747"/>
      <c r="DO19" s="1748"/>
      <c r="DP19" s="1747"/>
      <c r="DQ19" s="1747"/>
      <c r="DR19" s="1747"/>
      <c r="DS19" s="1658"/>
      <c r="DT19" s="1747"/>
      <c r="DU19" s="1747"/>
      <c r="DV19" s="1747"/>
      <c r="DW19" s="1748"/>
      <c r="DX19" s="1747"/>
      <c r="DY19" s="1747"/>
      <c r="DZ19" s="1747"/>
      <c r="EA19" s="1658"/>
      <c r="EB19" s="1747"/>
      <c r="EC19" s="1747"/>
      <c r="ED19" s="1747"/>
      <c r="EE19" s="1748"/>
      <c r="EF19" s="1747"/>
      <c r="EG19" s="1747"/>
      <c r="EH19" s="1747"/>
      <c r="EI19" s="1658"/>
      <c r="EJ19" s="1747"/>
      <c r="EK19" s="1747"/>
      <c r="EL19" s="1747"/>
      <c r="EM19" s="1748"/>
      <c r="EN19" s="1747"/>
      <c r="EO19" s="1747"/>
      <c r="EP19" s="1747"/>
      <c r="EQ19" s="1658"/>
    </row>
    <row r="20" spans="1:147" ht="17.100000000000001" customHeight="1" thickBot="1" x14ac:dyDescent="0.25">
      <c r="A20" s="614"/>
      <c r="B20" s="1710"/>
      <c r="C20" s="614"/>
      <c r="D20" s="614"/>
      <c r="E20" s="1722"/>
      <c r="F20" s="1742"/>
      <c r="G20" s="1742"/>
      <c r="H20" s="1742"/>
      <c r="I20" s="1742"/>
      <c r="J20" s="1742"/>
      <c r="K20" s="1742"/>
      <c r="L20" s="1742"/>
      <c r="M20" s="1742"/>
      <c r="N20" s="1742"/>
      <c r="O20" s="1742"/>
      <c r="P20" s="1742"/>
      <c r="Q20" s="1742"/>
      <c r="R20" s="1742"/>
      <c r="S20" s="1742"/>
      <c r="T20" s="1742"/>
      <c r="U20" s="1742"/>
      <c r="V20" s="1742"/>
      <c r="W20" s="1742"/>
      <c r="X20" s="1742"/>
      <c r="Y20" s="1742"/>
      <c r="Z20" s="1742"/>
      <c r="AA20" s="1742"/>
      <c r="AB20" s="1742"/>
      <c r="AC20" s="1742"/>
      <c r="AD20" s="1742"/>
      <c r="AE20" s="1742"/>
      <c r="AF20" s="1742"/>
      <c r="AG20" s="1742"/>
      <c r="AH20" s="1742"/>
      <c r="AI20" s="1742"/>
      <c r="AJ20" s="1742"/>
      <c r="AK20" s="1742"/>
      <c r="AL20" s="1742"/>
      <c r="AM20" s="1742"/>
      <c r="AN20" s="1742"/>
      <c r="AO20" s="1742"/>
      <c r="AP20" s="1742"/>
      <c r="AQ20" s="1742"/>
      <c r="AR20" s="1742"/>
      <c r="AS20" s="1742"/>
      <c r="AT20" s="1742"/>
      <c r="AU20" s="1742"/>
      <c r="AV20" s="1742"/>
      <c r="AW20" s="1742"/>
      <c r="AX20" s="1742"/>
      <c r="AY20" s="1742"/>
      <c r="AZ20" s="1742"/>
      <c r="BA20" s="1742"/>
      <c r="BB20" s="1742"/>
      <c r="BC20" s="1742"/>
      <c r="BD20" s="1742"/>
      <c r="BE20" s="1742"/>
      <c r="BF20" s="1742"/>
      <c r="BG20" s="1742"/>
      <c r="BH20" s="1742"/>
      <c r="BI20" s="1742"/>
      <c r="BJ20" s="1742"/>
      <c r="BK20" s="1742"/>
      <c r="BL20" s="1742"/>
      <c r="BM20" s="1742"/>
      <c r="BN20" s="1742"/>
      <c r="BO20" s="1742"/>
      <c r="BP20" s="1742"/>
      <c r="BQ20" s="1742"/>
      <c r="BR20" s="1742"/>
      <c r="BS20" s="1742"/>
      <c r="BT20" s="1742"/>
      <c r="BU20" s="1742"/>
      <c r="BV20" s="1742"/>
      <c r="BW20" s="1727"/>
      <c r="BX20" s="614"/>
      <c r="BY20" s="1734"/>
      <c r="BZ20" s="1710"/>
      <c r="CA20" s="614"/>
      <c r="CE20" s="1658"/>
      <c r="CF20" s="1747"/>
      <c r="CG20" s="1747"/>
      <c r="CH20" s="1747"/>
      <c r="CI20" s="1747"/>
      <c r="CJ20" s="1747"/>
      <c r="CK20" s="1747"/>
      <c r="CL20" s="1747"/>
      <c r="CM20" s="1658"/>
      <c r="CN20" s="1747"/>
      <c r="CO20" s="1747"/>
      <c r="CP20" s="1747"/>
      <c r="CQ20" s="1747"/>
      <c r="CR20" s="1747"/>
      <c r="CS20" s="1747"/>
      <c r="CT20" s="1747"/>
      <c r="CU20" s="1658"/>
      <c r="CV20" s="1747"/>
      <c r="CW20" s="1747"/>
      <c r="CX20" s="1747"/>
      <c r="CY20" s="1747"/>
      <c r="CZ20" s="1747"/>
      <c r="DA20" s="1747"/>
      <c r="DB20" s="1747"/>
      <c r="DC20" s="1658"/>
      <c r="DD20" s="1747"/>
      <c r="DE20" s="1747"/>
      <c r="DF20" s="1747"/>
      <c r="DG20" s="1747"/>
      <c r="DH20" s="1747"/>
      <c r="DI20" s="1747"/>
      <c r="DJ20" s="1747"/>
      <c r="DK20" s="1658"/>
      <c r="DL20" s="1747"/>
      <c r="DM20" s="1747"/>
      <c r="DN20" s="1747"/>
      <c r="DO20" s="1747"/>
      <c r="DP20" s="1747"/>
      <c r="DQ20" s="1747"/>
      <c r="DR20" s="1747"/>
      <c r="DS20" s="1658"/>
      <c r="DT20" s="1747"/>
      <c r="DU20" s="1747"/>
      <c r="DV20" s="1747"/>
      <c r="DW20" s="1747"/>
      <c r="DX20" s="1747"/>
      <c r="DY20" s="1747"/>
      <c r="DZ20" s="1747"/>
      <c r="EA20" s="1658"/>
      <c r="EB20" s="1747"/>
      <c r="EC20" s="1747"/>
      <c r="ED20" s="1747"/>
      <c r="EE20" s="1747"/>
      <c r="EF20" s="1747"/>
      <c r="EG20" s="1747"/>
      <c r="EH20" s="1747"/>
      <c r="EI20" s="1658"/>
      <c r="EJ20" s="1747"/>
      <c r="EK20" s="1747"/>
      <c r="EL20" s="1747"/>
      <c r="EM20" s="1747"/>
      <c r="EN20" s="1747"/>
      <c r="EO20" s="1747"/>
      <c r="EP20" s="1747"/>
      <c r="EQ20" s="1658"/>
    </row>
    <row r="21" spans="1:147" ht="17.100000000000001" customHeight="1" thickTop="1" x14ac:dyDescent="0.2">
      <c r="A21" s="614"/>
      <c r="B21" s="1710"/>
      <c r="C21" s="614"/>
      <c r="D21" s="614"/>
      <c r="E21" s="1722"/>
      <c r="F21" s="1742"/>
      <c r="G21" s="1742"/>
      <c r="H21" s="1742"/>
      <c r="I21" s="3039" t="s">
        <v>147</v>
      </c>
      <c r="J21" s="3035"/>
      <c r="K21" s="3041" t="str">
        <f>IF(ISBLANK(I23),data!$FR$53,_xlfn.IFS(
ISNUMBER(SEARCH( data!$FS$4, I23 )), data!$FR$4,
ISNUMBER(SEARCH( data!$FS$5, I23 )), data!$FR$5,
ISNUMBER(SEARCH( data!$FS$6, I23 )), data!$FR$6,
ISNUMBER(SEARCH( data!$FS$7, I23 )), data!$FR$7,
ISNUMBER(SEARCH( data!$FS$8, I23 )), data!$FR$8,
ISNUMBER(SEARCH( data!$FS$9, I23 )), data!$FR$9,
ISNUMBER(SEARCH( data!$FS$10, I23 )), data!$FR$10,
ISNUMBER(SEARCH( data!$FS$11, I23 )), data!$FR$11,
ISNUMBER(SEARCH( data!$FS$12, I23 )), data!$FR$12,
ISNUMBER(SEARCH( data!$FS$13, I23 )), data!$FR$13,
ISNUMBER(SEARCH( data!$FS$14, I23 )), data!$FR$14,
ISNUMBER(SEARCH( data!$FS$15, I23 )), data!$FR$15,
ISNUMBER(SEARCH( data!$FS$16, I23 )), data!$FR$16,
ISNUMBER(SEARCH( data!$FS$17, I23 )), data!$FR$17,
ISNUMBER(SEARCH( data!$FS$18, I23 )), data!$FR$18,
ISNUMBER(SEARCH( data!$FS$19, I23 )), data!$FR$19,
ISNUMBER(SEARCH( data!$FS$20, I23 )), data!$FR$20,
ISNUMBER(SEARCH( data!$FS$21, I23 )), data!$FR$21,
ISNUMBER(SEARCH( data!$FS$22, I23 )), data!$FR$22,
ISNUMBER(SEARCH( data!$FS$23, I23 )), data!$FR$23,
ISNUMBER(SEARCH( data!$FS$24, I23 )), data!$FR$24,
ISNUMBER(SEARCH( data!$FS$25, I23 )), data!$FR$25,
ISNUMBER(SEARCH( data!$FS$26, I23 )), data!$FR$26,
ISNUMBER(SEARCH( data!$FS$27, I23 )), data!$FR$27,
ISNUMBER(SEARCH( data!$FS$28, I23 )), data!$FR$28,
ISNUMBER(SEARCH( data!$FS$29, I23 )), data!$FR$29,
ISNUMBER(SEARCH( data!$FS$30, I23 )), data!$FR$30,
ISNUMBER(SEARCH( data!$FS$31, I23 )), data!$FR$31,
ISNUMBER(SEARCH( data!$FS$32, I23 )), data!$FR$32,
ISNUMBER(SEARCH( data!$FS$33, I23 )), data!$FR$33,
ISNUMBER(SEARCH( data!$FS$34, I23 )), data!$FR$34,
ISNUMBER(SEARCH( data!$FS$35, I23 )), data!$FR$35,
ISNUMBER(SEARCH( data!$FS$36, I23 )), data!$FR$36,
ISNUMBER(SEARCH( data!$FS$37, I23 )), data!$FR$37,
ISNUMBER(SEARCH( data!$FS$38, I23 )), data!$FR$38,
ISNUMBER(SEARCH( data!$FS$39, I23 )), data!$FR$39,
ISNUMBER(SEARCH( data!$FS$40, I23 )), data!$FR$40,
ISNUMBER(SEARCH( data!$FS$41, I23 )), data!$FR$41,
ISNUMBER(SEARCH( data!$FS$42, I23 )), data!$FR$42,
ISNUMBER(SEARCH( data!$FS$43, I23 )), data!$FR$43,
ISNUMBER(SEARCH( data!$FS$44, I23 )), data!$FR$44,
ISNUMBER(SEARCH( data!$FS$45, I23 )), data!$FR$45,
ISNUMBER(SEARCH( data!$FS$46, I23 )), data!$FR$46,
ISNUMBER(SEARCH( data!$FS$47, I23 )), data!$FR$47,
ISNUMBER(SEARCH( data!$FS$48, I23 )), data!$FR$48,
ISNUMBER(SEARCH( data!$FS$49, I23 )), data!$FR$49,
ISNUMBER(SEARCH( data!$FS$50, I23 )), data!$FR$50,
ISNUMBER(SEARCH( data!$FS$51, I23 )), data!$FR$51,
ISNUMBER(SEARCH( data!$FS$52, I23 )), data!$FR$52,
ISNUMBER(SEARCH( data!$FU$4, I23 )), data!$FT$4,
ISNUMBER(SEARCH( data!$FU$5, I23 )), data!$FT$5,
ISNUMBER(SEARCH( data!$FU$6, I23 )), data!$FT$6,
ISNUMBER(SEARCH( data!$FU$7, I23 )), data!$FT$7,
ISNUMBER(SEARCH( data!$FU$8, I23 )), data!$FT$8,
ISNUMBER(SEARCH( data!$FU$9, I23 )), data!$FT$9,
ISNUMBER(SEARCH( data!$FU$10, I23 )), data!$FT$10,
ISNUMBER(SEARCH( data!$FU$11, I23 )), data!$FT$11,
ISNUMBER(SEARCH( data!$FU$12, I23 )), data!$FT$12,
ISNUMBER(SEARCH( data!$FU$13, I23 )), data!$FT$13,
ISNUMBER(SEARCH( data!$FU$14, I23 )), data!$FT$14,
ISNUMBER(SEARCH( data!$FU$15, I23 )), data!$FT$15,
ISNUMBER(SEARCH( data!$FU$16, I23 )), data!$FT$16,
ISNUMBER(SEARCH( data!$FU$17, I23 )), data!$FT$17,
ISNUMBER(SEARCH( data!$FU$18, I23 )), data!$FT$18,
ISNUMBER(SEARCH( data!$FU$19, I23 )), data!$FT$19,
ISNUMBER(SEARCH( data!$FU$20, I23 )), data!$FT$20,
ISNUMBER(SEARCH( data!$FU$21, I23 )), data!$FT$21,
ISNUMBER(SEARCH( data!$FU$22, I23 )), data!$FT$22,
ISNUMBER(SEARCH( data!$FU$23, I23 )), data!$FT$23,
ISNUMBER(SEARCH( data!$FU$24, I23 )), data!$FT$24,
ISNUMBER(SEARCH( data!$FU$25, I23 )), data!$FT$25,
ISNUMBER(SEARCH( data!$FU$26, I23 )), data!$FT$26,
ISNUMBER(SEARCH( data!$FU$27, I23 )), data!$FT$27,
ISNUMBER(SEARCH( data!$FU$28, I23 )), data!$FT$28,
ISNUMBER(SEARCH( data!$FU$29, I23 )), data!$FT$29,
ISNUMBER(SEARCH( data!$FU$30, I23 )), data!$FT$30,
ISNUMBER(SEARCH( data!$FU$31, I23 )), data!$FT$31,
ISNUMBER(SEARCH( data!$FU$32, I23 )), data!$FT$32,
ISNUMBER(SEARCH( data!$FU$33, I23 )), data!$FT$33,
ISNUMBER(SEARCH( data!$FU$34, I23 )), data!$FT$34,
ISNUMBER(SEARCH( data!$FU$35, I23 )), data!$FT$35,
ISNUMBER(SEARCH( data!$FU$36, I23 )), data!$FT$36,
ISNUMBER(SEARCH( data!$FU$37, I23 )), data!$FT$37,
ISNUMBER(SEARCH( data!$FU$38, I23 )), data!$FT$38,
ISNUMBER(SEARCH( data!$FU$39, I23 )), data!$FT$39,
ISNUMBER(SEARCH( data!$FU$40, I23 )), data!$FT$40,
ISNUMBER(SEARCH( data!$FU$41, I23 )), data!$FT$41,
ISNUMBER(SEARCH( data!$FU$42, I23 )), data!$FT$42,
ISNUMBER(SEARCH( data!$FU$43, I23 )), data!$FT$43,
ISNUMBER(SEARCH( data!$FU$44, I23 )), data!$FT$44,
ISNUMBER(SEARCH( data!$FU$45, I23 )), data!$FT$45,
ISNUMBER(SEARCH( data!$FU$46, I23 )), data!$FT$46,
ISNUMBER(SEARCH( data!$FU$47, I23 )), data!$FT$47,
ISNUMBER(SEARCH( data!$FU$48, I23 )), data!$FT$48,
ISNUMBER(SEARCH( data!$FU$49, I23 )), data!$FT$49,
ISNUMBER(SEARCH( data!$FU$50, I23 )), data!$FT$50,
ISNUMBER(SEARCH( data!$FU$51, I23 )), data!$FT$51,
ISNUMBER(SEARCH( data!$FU$52, I23 )), data!$FT$52,
TRUE,data!$FT$53))</f>
        <v>²</v>
      </c>
      <c r="L21" s="3041"/>
      <c r="M21" s="3041"/>
      <c r="N21" s="3035" t="s">
        <v>147</v>
      </c>
      <c r="O21" s="3036"/>
      <c r="P21" s="1742"/>
      <c r="Q21" s="3039" t="s">
        <v>147</v>
      </c>
      <c r="R21" s="3035"/>
      <c r="S21" s="3041" t="str">
        <f>IF(ISBLANK(Q23),data!$FR$53,_xlfn.IFS(
ISNUMBER(SEARCH( data!$FS$4, Q23 )), data!$FR$4,
ISNUMBER(SEARCH( data!$FS$5, Q23 )), data!$FR$5,
ISNUMBER(SEARCH( data!$FS$6, Q23 )), data!$FR$6,
ISNUMBER(SEARCH( data!$FS$7, Q23 )), data!$FR$7,
ISNUMBER(SEARCH( data!$FS$8, Q23 )), data!$FR$8,
ISNUMBER(SEARCH( data!$FS$9, Q23 )), data!$FR$9,
ISNUMBER(SEARCH( data!$FS$10, Q23 )), data!$FR$10,
ISNUMBER(SEARCH( data!$FS$11, Q23 )), data!$FR$11,
ISNUMBER(SEARCH( data!$FS$12, Q23 )), data!$FR$12,
ISNUMBER(SEARCH( data!$FS$13, Q23 )), data!$FR$13,
ISNUMBER(SEARCH( data!$FS$14, Q23 )), data!$FR$14,
ISNUMBER(SEARCH( data!$FS$15, Q23 )), data!$FR$15,
ISNUMBER(SEARCH( data!$FS$16, Q23 )), data!$FR$16,
ISNUMBER(SEARCH( data!$FS$17, Q23 )), data!$FR$17,
ISNUMBER(SEARCH( data!$FS$18, Q23 )), data!$FR$18,
ISNUMBER(SEARCH( data!$FS$19, Q23 )), data!$FR$19,
ISNUMBER(SEARCH( data!$FS$20, Q23 )), data!$FR$20,
ISNUMBER(SEARCH( data!$FS$21, Q23 )), data!$FR$21,
ISNUMBER(SEARCH( data!$FS$22, Q23 )), data!$FR$22,
ISNUMBER(SEARCH( data!$FS$23, Q23 )), data!$FR$23,
ISNUMBER(SEARCH( data!$FS$24, Q23 )), data!$FR$24,
ISNUMBER(SEARCH( data!$FS$25, Q23 )), data!$FR$25,
ISNUMBER(SEARCH( data!$FS$26, Q23 )), data!$FR$26,
ISNUMBER(SEARCH( data!$FS$27, Q23 )), data!$FR$27,
ISNUMBER(SEARCH( data!$FS$28, Q23 )), data!$FR$28,
ISNUMBER(SEARCH( data!$FS$29, Q23 )), data!$FR$29,
ISNUMBER(SEARCH( data!$FS$30, Q23 )), data!$FR$30,
ISNUMBER(SEARCH( data!$FS$31, Q23 )), data!$FR$31,
ISNUMBER(SEARCH( data!$FS$32, Q23 )), data!$FR$32,
ISNUMBER(SEARCH( data!$FS$33, Q23 )), data!$FR$33,
ISNUMBER(SEARCH( data!$FS$34, Q23 )), data!$FR$34,
ISNUMBER(SEARCH( data!$FS$35, Q23 )), data!$FR$35,
ISNUMBER(SEARCH( data!$FS$36, Q23 )), data!$FR$36,
ISNUMBER(SEARCH( data!$FS$37, Q23 )), data!$FR$37,
ISNUMBER(SEARCH( data!$FS$38, Q23 )), data!$FR$38,
ISNUMBER(SEARCH( data!$FS$39, Q23 )), data!$FR$39,
ISNUMBER(SEARCH( data!$FS$40, Q23 )), data!$FR$40,
ISNUMBER(SEARCH( data!$FS$41, Q23 )), data!$FR$41,
ISNUMBER(SEARCH( data!$FS$42, Q23 )), data!$FR$42,
ISNUMBER(SEARCH( data!$FS$43, Q23 )), data!$FR$43,
ISNUMBER(SEARCH( data!$FS$44, Q23 )), data!$FR$44,
ISNUMBER(SEARCH( data!$FS$45, Q23 )), data!$FR$45,
ISNUMBER(SEARCH( data!$FS$46, Q23 )), data!$FR$46,
ISNUMBER(SEARCH( data!$FS$47, Q23 )), data!$FR$47,
ISNUMBER(SEARCH( data!$FS$48, Q23 )), data!$FR$48,
ISNUMBER(SEARCH( data!$FS$49, Q23 )), data!$FR$49,
ISNUMBER(SEARCH( data!$FS$50, Q23 )), data!$FR$50,
ISNUMBER(SEARCH( data!$FS$51, Q23 )), data!$FR$51,
ISNUMBER(SEARCH( data!$FS$52, Q23 )), data!$FR$52,
ISNUMBER(SEARCH( data!$FU$4, Q23 )), data!$FT$4,
ISNUMBER(SEARCH( data!$FU$5, Q23 )), data!$FT$5,
ISNUMBER(SEARCH( data!$FU$6, Q23 )), data!$FT$6,
ISNUMBER(SEARCH( data!$FU$7, Q23 )), data!$FT$7,
ISNUMBER(SEARCH( data!$FU$8, Q23 )), data!$FT$8,
ISNUMBER(SEARCH( data!$FU$9, Q23 )), data!$FT$9,
ISNUMBER(SEARCH( data!$FU$10, Q23 )), data!$FT$10,
ISNUMBER(SEARCH( data!$FU$11, Q23 )), data!$FT$11,
ISNUMBER(SEARCH( data!$FU$12, Q23 )), data!$FT$12,
ISNUMBER(SEARCH( data!$FU$13, Q23 )), data!$FT$13,
ISNUMBER(SEARCH( data!$FU$14, Q23 )), data!$FT$14,
ISNUMBER(SEARCH( data!$FU$15, Q23 )), data!$FT$15,
ISNUMBER(SEARCH( data!$FU$16, Q23 )), data!$FT$16,
ISNUMBER(SEARCH( data!$FU$17, Q23 )), data!$FT$17,
ISNUMBER(SEARCH( data!$FU$18, Q23 )), data!$FT$18,
ISNUMBER(SEARCH( data!$FU$19, Q23 )), data!$FT$19,
ISNUMBER(SEARCH( data!$FU$20, Q23 )), data!$FT$20,
ISNUMBER(SEARCH( data!$FU$21, Q23 )), data!$FT$21,
ISNUMBER(SEARCH( data!$FU$22, Q23 )), data!$FT$22,
ISNUMBER(SEARCH( data!$FU$23, Q23 )), data!$FT$23,
ISNUMBER(SEARCH( data!$FU$24, Q23 )), data!$FT$24,
ISNUMBER(SEARCH( data!$FU$25, Q23 )), data!$FT$25,
ISNUMBER(SEARCH( data!$FU$26, Q23 )), data!$FT$26,
ISNUMBER(SEARCH( data!$FU$27, Q23 )), data!$FT$27,
ISNUMBER(SEARCH( data!$FU$28, Q23 )), data!$FT$28,
ISNUMBER(SEARCH( data!$FU$29, Q23 )), data!$FT$29,
ISNUMBER(SEARCH( data!$FU$30, Q23 )), data!$FT$30,
ISNUMBER(SEARCH( data!$FU$31, Q23 )), data!$FT$31,
ISNUMBER(SEARCH( data!$FU$32, Q23 )), data!$FT$32,
ISNUMBER(SEARCH( data!$FU$33, Q23 )), data!$FT$33,
ISNUMBER(SEARCH( data!$FU$34, Q23 )), data!$FT$34,
ISNUMBER(SEARCH( data!$FU$35, Q23 )), data!$FT$35,
ISNUMBER(SEARCH( data!$FU$36, Q23 )), data!$FT$36,
ISNUMBER(SEARCH( data!$FU$37, Q23 )), data!$FT$37,
ISNUMBER(SEARCH( data!$FU$38, Q23 )), data!$FT$38,
ISNUMBER(SEARCH( data!$FU$39, Q23 )), data!$FT$39,
ISNUMBER(SEARCH( data!$FU$40, Q23 )), data!$FT$40,
ISNUMBER(SEARCH( data!$FU$41, Q23 )), data!$FT$41,
ISNUMBER(SEARCH( data!$FU$42, Q23 )), data!$FT$42,
ISNUMBER(SEARCH( data!$FU$43, Q23 )), data!$FT$43,
ISNUMBER(SEARCH( data!$FU$44, Q23 )), data!$FT$44,
ISNUMBER(SEARCH( data!$FU$45, Q23 )), data!$FT$45,
ISNUMBER(SEARCH( data!$FU$46, Q23 )), data!$FT$46,
ISNUMBER(SEARCH( data!$FU$47, Q23 )), data!$FT$47,
ISNUMBER(SEARCH( data!$FU$48, Q23 )), data!$FT$48,
ISNUMBER(SEARCH( data!$FU$49, Q23 )), data!$FT$49,
ISNUMBER(SEARCH( data!$FU$50, Q23 )), data!$FT$50,
ISNUMBER(SEARCH( data!$FU$51, Q23 )), data!$FT$51,
ISNUMBER(SEARCH( data!$FU$52, Q23 )), data!$FT$52,
TRUE,data!$FT$53))</f>
        <v>²</v>
      </c>
      <c r="T21" s="3041"/>
      <c r="U21" s="3041"/>
      <c r="V21" s="3035" t="s">
        <v>147</v>
      </c>
      <c r="W21" s="3036"/>
      <c r="X21" s="1742"/>
      <c r="Y21" s="3039" t="s">
        <v>147</v>
      </c>
      <c r="Z21" s="3035"/>
      <c r="AA21" s="3041" t="str">
        <f>IF(ISBLANK(Y23),data!$FR$53,_xlfn.IFS(
ISNUMBER(SEARCH( data!$FS$4, Y23 )), data!$FR$4,
ISNUMBER(SEARCH( data!$FS$5, Y23 )), data!$FR$5,
ISNUMBER(SEARCH( data!$FS$6, Y23 )), data!$FR$6,
ISNUMBER(SEARCH( data!$FS$7, Y23 )), data!$FR$7,
ISNUMBER(SEARCH( data!$FS$8, Y23 )), data!$FR$8,
ISNUMBER(SEARCH( data!$FS$9, Y23 )), data!$FR$9,
ISNUMBER(SEARCH( data!$FS$10, Y23 )), data!$FR$10,
ISNUMBER(SEARCH( data!$FS$11, Y23 )), data!$FR$11,
ISNUMBER(SEARCH( data!$FS$12, Y23 )), data!$FR$12,
ISNUMBER(SEARCH( data!$FS$13, Y23 )), data!$FR$13,
ISNUMBER(SEARCH( data!$FS$14, Y23 )), data!$FR$14,
ISNUMBER(SEARCH( data!$FS$15, Y23 )), data!$FR$15,
ISNUMBER(SEARCH( data!$FS$16, Y23 )), data!$FR$16,
ISNUMBER(SEARCH( data!$FS$17, Y23 )), data!$FR$17,
ISNUMBER(SEARCH( data!$FS$18, Y23 )), data!$FR$18,
ISNUMBER(SEARCH( data!$FS$19, Y23 )), data!$FR$19,
ISNUMBER(SEARCH( data!$FS$20, Y23 )), data!$FR$20,
ISNUMBER(SEARCH( data!$FS$21, Y23 )), data!$FR$21,
ISNUMBER(SEARCH( data!$FS$22, Y23 )), data!$FR$22,
ISNUMBER(SEARCH( data!$FS$23, Y23 )), data!$FR$23,
ISNUMBER(SEARCH( data!$FS$24, Y23 )), data!$FR$24,
ISNUMBER(SEARCH( data!$FS$25, Y23 )), data!$FR$25,
ISNUMBER(SEARCH( data!$FS$26, Y23 )), data!$FR$26,
ISNUMBER(SEARCH( data!$FS$27, Y23 )), data!$FR$27,
ISNUMBER(SEARCH( data!$FS$28, Y23 )), data!$FR$28,
ISNUMBER(SEARCH( data!$FS$29, Y23 )), data!$FR$29,
ISNUMBER(SEARCH( data!$FS$30, Y23 )), data!$FR$30,
ISNUMBER(SEARCH( data!$FS$31, Y23 )), data!$FR$31,
ISNUMBER(SEARCH( data!$FS$32, Y23 )), data!$FR$32,
ISNUMBER(SEARCH( data!$FS$33, Y23 )), data!$FR$33,
ISNUMBER(SEARCH( data!$FS$34, Y23 )), data!$FR$34,
ISNUMBER(SEARCH( data!$FS$35, Y23 )), data!$FR$35,
ISNUMBER(SEARCH( data!$FS$36, Y23 )), data!$FR$36,
ISNUMBER(SEARCH( data!$FS$37, Y23 )), data!$FR$37,
ISNUMBER(SEARCH( data!$FS$38, Y23 )), data!$FR$38,
ISNUMBER(SEARCH( data!$FS$39, Y23 )), data!$FR$39,
ISNUMBER(SEARCH( data!$FS$40, Y23 )), data!$FR$40,
ISNUMBER(SEARCH( data!$FS$41, Y23 )), data!$FR$41,
ISNUMBER(SEARCH( data!$FS$42, Y23 )), data!$FR$42,
ISNUMBER(SEARCH( data!$FS$43, Y23 )), data!$FR$43,
ISNUMBER(SEARCH( data!$FS$44, Y23 )), data!$FR$44,
ISNUMBER(SEARCH( data!$FS$45, Y23 )), data!$FR$45,
ISNUMBER(SEARCH( data!$FS$46, Y23 )), data!$FR$46,
ISNUMBER(SEARCH( data!$FS$47, Y23 )), data!$FR$47,
ISNUMBER(SEARCH( data!$FS$48, Y23 )), data!$FR$48,
ISNUMBER(SEARCH( data!$FS$49, Y23 )), data!$FR$49,
ISNUMBER(SEARCH( data!$FS$50, Y23 )), data!$FR$50,
ISNUMBER(SEARCH( data!$FS$51, Y23 )), data!$FR$51,
ISNUMBER(SEARCH( data!$FS$52, Y23 )), data!$FR$52,
ISNUMBER(SEARCH( data!$FU$4, Y23 )), data!$FT$4,
ISNUMBER(SEARCH( data!$FU$5, Y23 )), data!$FT$5,
ISNUMBER(SEARCH( data!$FU$6, Y23 )), data!$FT$6,
ISNUMBER(SEARCH( data!$FU$7, Y23 )), data!$FT$7,
ISNUMBER(SEARCH( data!$FU$8, Y23 )), data!$FT$8,
ISNUMBER(SEARCH( data!$FU$9, Y23 )), data!$FT$9,
ISNUMBER(SEARCH( data!$FU$10, Y23 )), data!$FT$10,
ISNUMBER(SEARCH( data!$FU$11, Y23 )), data!$FT$11,
ISNUMBER(SEARCH( data!$FU$12, Y23 )), data!$FT$12,
ISNUMBER(SEARCH( data!$FU$13, Y23 )), data!$FT$13,
ISNUMBER(SEARCH( data!$FU$14, Y23 )), data!$FT$14,
ISNUMBER(SEARCH( data!$FU$15, Y23 )), data!$FT$15,
ISNUMBER(SEARCH( data!$FU$16, Y23 )), data!$FT$16,
ISNUMBER(SEARCH( data!$FU$17, Y23 )), data!$FT$17,
ISNUMBER(SEARCH( data!$FU$18, Y23 )), data!$FT$18,
ISNUMBER(SEARCH( data!$FU$19, Y23 )), data!$FT$19,
ISNUMBER(SEARCH( data!$FU$20, Y23 )), data!$FT$20,
ISNUMBER(SEARCH( data!$FU$21, Y23 )), data!$FT$21,
ISNUMBER(SEARCH( data!$FU$22, Y23 )), data!$FT$22,
ISNUMBER(SEARCH( data!$FU$23, Y23 )), data!$FT$23,
ISNUMBER(SEARCH( data!$FU$24, Y23 )), data!$FT$24,
ISNUMBER(SEARCH( data!$FU$25, Y23 )), data!$FT$25,
ISNUMBER(SEARCH( data!$FU$26, Y23 )), data!$FT$26,
ISNUMBER(SEARCH( data!$FU$27, Y23 )), data!$FT$27,
ISNUMBER(SEARCH( data!$FU$28, Y23 )), data!$FT$28,
ISNUMBER(SEARCH( data!$FU$29, Y23 )), data!$FT$29,
ISNUMBER(SEARCH( data!$FU$30, Y23 )), data!$FT$30,
ISNUMBER(SEARCH( data!$FU$31, Y23 )), data!$FT$31,
ISNUMBER(SEARCH( data!$FU$32, Y23 )), data!$FT$32,
ISNUMBER(SEARCH( data!$FU$33, Y23 )), data!$FT$33,
ISNUMBER(SEARCH( data!$FU$34, Y23 )), data!$FT$34,
ISNUMBER(SEARCH( data!$FU$35, Y23 )), data!$FT$35,
ISNUMBER(SEARCH( data!$FU$36, Y23 )), data!$FT$36,
ISNUMBER(SEARCH( data!$FU$37, Y23 )), data!$FT$37,
ISNUMBER(SEARCH( data!$FU$38, Y23 )), data!$FT$38,
ISNUMBER(SEARCH( data!$FU$39, Y23 )), data!$FT$39,
ISNUMBER(SEARCH( data!$FU$40, Y23 )), data!$FT$40,
ISNUMBER(SEARCH( data!$FU$41, Y23 )), data!$FT$41,
ISNUMBER(SEARCH( data!$FU$42, Y23 )), data!$FT$42,
ISNUMBER(SEARCH( data!$FU$43, Y23 )), data!$FT$43,
ISNUMBER(SEARCH( data!$FU$44, Y23 )), data!$FT$44,
ISNUMBER(SEARCH( data!$FU$45, Y23 )), data!$FT$45,
ISNUMBER(SEARCH( data!$FU$46, Y23 )), data!$FT$46,
ISNUMBER(SEARCH( data!$FU$47, Y23 )), data!$FT$47,
ISNUMBER(SEARCH( data!$FU$48, Y23 )), data!$FT$48,
ISNUMBER(SEARCH( data!$FU$49, Y23 )), data!$FT$49,
ISNUMBER(SEARCH( data!$FU$50, Y23 )), data!$FT$50,
ISNUMBER(SEARCH( data!$FU$51, Y23 )), data!$FT$51,
ISNUMBER(SEARCH( data!$FU$52, Y23 )), data!$FT$52,
TRUE,data!$FT$53))</f>
        <v>v</v>
      </c>
      <c r="AB21" s="3041"/>
      <c r="AC21" s="3041"/>
      <c r="AD21" s="3035" t="s">
        <v>147</v>
      </c>
      <c r="AE21" s="3036"/>
      <c r="AF21" s="1742"/>
      <c r="AG21" s="3039" t="s">
        <v>147</v>
      </c>
      <c r="AH21" s="3035"/>
      <c r="AI21" s="3041" t="str">
        <f>IF(ISBLANK(AG23),data!$FR$53,_xlfn.IFS(
ISNUMBER(SEARCH( data!$FS$4, AG23 )), data!$FR$4,
ISNUMBER(SEARCH( data!$FS$5, AG23 )), data!$FR$5,
ISNUMBER(SEARCH( data!$FS$6, AG23 )), data!$FR$6,
ISNUMBER(SEARCH( data!$FS$7, AG23 )), data!$FR$7,
ISNUMBER(SEARCH( data!$FS$8, AG23 )), data!$FR$8,
ISNUMBER(SEARCH( data!$FS$9, AG23 )), data!$FR$9,
ISNUMBER(SEARCH( data!$FS$10, AG23 )), data!$FR$10,
ISNUMBER(SEARCH( data!$FS$11, AG23 )), data!$FR$11,
ISNUMBER(SEARCH( data!$FS$12, AG23 )), data!$FR$12,
ISNUMBER(SEARCH( data!$FS$13, AG23 )), data!$FR$13,
ISNUMBER(SEARCH( data!$FS$14, AG23 )), data!$FR$14,
ISNUMBER(SEARCH( data!$FS$15, AG23 )), data!$FR$15,
ISNUMBER(SEARCH( data!$FS$16, AG23 )), data!$FR$16,
ISNUMBER(SEARCH( data!$FS$17, AG23 )), data!$FR$17,
ISNUMBER(SEARCH( data!$FS$18, AG23 )), data!$FR$18,
ISNUMBER(SEARCH( data!$FS$19, AG23 )), data!$FR$19,
ISNUMBER(SEARCH( data!$FS$20, AG23 )), data!$FR$20,
ISNUMBER(SEARCH( data!$FS$21, AG23 )), data!$FR$21,
ISNUMBER(SEARCH( data!$FS$22, AG23 )), data!$FR$22,
ISNUMBER(SEARCH( data!$FS$23, AG23 )), data!$FR$23,
ISNUMBER(SEARCH( data!$FS$24, AG23 )), data!$FR$24,
ISNUMBER(SEARCH( data!$FS$25, AG23 )), data!$FR$25,
ISNUMBER(SEARCH( data!$FS$26, AG23 )), data!$FR$26,
ISNUMBER(SEARCH( data!$FS$27, AG23 )), data!$FR$27,
ISNUMBER(SEARCH( data!$FS$28, AG23 )), data!$FR$28,
ISNUMBER(SEARCH( data!$FS$29, AG23 )), data!$FR$29,
ISNUMBER(SEARCH( data!$FS$30, AG23 )), data!$FR$30,
ISNUMBER(SEARCH( data!$FS$31, AG23 )), data!$FR$31,
ISNUMBER(SEARCH( data!$FS$32, AG23 )), data!$FR$32,
ISNUMBER(SEARCH( data!$FS$33, AG23 )), data!$FR$33,
ISNUMBER(SEARCH( data!$FS$34, AG23 )), data!$FR$34,
ISNUMBER(SEARCH( data!$FS$35, AG23 )), data!$FR$35,
ISNUMBER(SEARCH( data!$FS$36, AG23 )), data!$FR$36,
ISNUMBER(SEARCH( data!$FS$37, AG23 )), data!$FR$37,
ISNUMBER(SEARCH( data!$FS$38, AG23 )), data!$FR$38,
ISNUMBER(SEARCH( data!$FS$39, AG23 )), data!$FR$39,
ISNUMBER(SEARCH( data!$FS$40, AG23 )), data!$FR$40,
ISNUMBER(SEARCH( data!$FS$41, AG23 )), data!$FR$41,
ISNUMBER(SEARCH( data!$FS$42, AG23 )), data!$FR$42,
ISNUMBER(SEARCH( data!$FS$43, AG23 )), data!$FR$43,
ISNUMBER(SEARCH( data!$FS$44, AG23 )), data!$FR$44,
ISNUMBER(SEARCH( data!$FS$45, AG23 )), data!$FR$45,
ISNUMBER(SEARCH( data!$FS$46, AG23 )), data!$FR$46,
ISNUMBER(SEARCH( data!$FS$47, AG23 )), data!$FR$47,
ISNUMBER(SEARCH( data!$FS$48, AG23 )), data!$FR$48,
ISNUMBER(SEARCH( data!$FS$49, AG23 )), data!$FR$49,
ISNUMBER(SEARCH( data!$FS$50, AG23 )), data!$FR$50,
ISNUMBER(SEARCH( data!$FS$51, AG23 )), data!$FR$51,
ISNUMBER(SEARCH( data!$FS$52, AG23 )), data!$FR$52,
ISNUMBER(SEARCH( data!$FU$4, AG23 )), data!$FT$4,
ISNUMBER(SEARCH( data!$FU$5, AG23 )), data!$FT$5,
ISNUMBER(SEARCH( data!$FU$6, AG23 )), data!$FT$6,
ISNUMBER(SEARCH( data!$FU$7, AG23 )), data!$FT$7,
ISNUMBER(SEARCH( data!$FU$8, AG23 )), data!$FT$8,
ISNUMBER(SEARCH( data!$FU$9, AG23 )), data!$FT$9,
ISNUMBER(SEARCH( data!$FU$10, AG23 )), data!$FT$10,
ISNUMBER(SEARCH( data!$FU$11, AG23 )), data!$FT$11,
ISNUMBER(SEARCH( data!$FU$12, AG23 )), data!$FT$12,
ISNUMBER(SEARCH( data!$FU$13, AG23 )), data!$FT$13,
ISNUMBER(SEARCH( data!$FU$14, AG23 )), data!$FT$14,
ISNUMBER(SEARCH( data!$FU$15, AG23 )), data!$FT$15,
ISNUMBER(SEARCH( data!$FU$16, AG23 )), data!$FT$16,
ISNUMBER(SEARCH( data!$FU$17, AG23 )), data!$FT$17,
ISNUMBER(SEARCH( data!$FU$18, AG23 )), data!$FT$18,
ISNUMBER(SEARCH( data!$FU$19, AG23 )), data!$FT$19,
ISNUMBER(SEARCH( data!$FU$20, AG23 )), data!$FT$20,
ISNUMBER(SEARCH( data!$FU$21, AG23 )), data!$FT$21,
ISNUMBER(SEARCH( data!$FU$22, AG23 )), data!$FT$22,
ISNUMBER(SEARCH( data!$FU$23, AG23 )), data!$FT$23,
ISNUMBER(SEARCH( data!$FU$24, AG23 )), data!$FT$24,
ISNUMBER(SEARCH( data!$FU$25, AG23 )), data!$FT$25,
ISNUMBER(SEARCH( data!$FU$26, AG23 )), data!$FT$26,
ISNUMBER(SEARCH( data!$FU$27, AG23 )), data!$FT$27,
ISNUMBER(SEARCH( data!$FU$28, AG23 )), data!$FT$28,
ISNUMBER(SEARCH( data!$FU$29, AG23 )), data!$FT$29,
ISNUMBER(SEARCH( data!$FU$30, AG23 )), data!$FT$30,
ISNUMBER(SEARCH( data!$FU$31, AG23 )), data!$FT$31,
ISNUMBER(SEARCH( data!$FU$32, AG23 )), data!$FT$32,
ISNUMBER(SEARCH( data!$FU$33, AG23 )), data!$FT$33,
ISNUMBER(SEARCH( data!$FU$34, AG23 )), data!$FT$34,
ISNUMBER(SEARCH( data!$FU$35, AG23 )), data!$FT$35,
ISNUMBER(SEARCH( data!$FU$36, AG23 )), data!$FT$36,
ISNUMBER(SEARCH( data!$FU$37, AG23 )), data!$FT$37,
ISNUMBER(SEARCH( data!$FU$38, AG23 )), data!$FT$38,
ISNUMBER(SEARCH( data!$FU$39, AG23 )), data!$FT$39,
ISNUMBER(SEARCH( data!$FU$40, AG23 )), data!$FT$40,
ISNUMBER(SEARCH( data!$FU$41, AG23 )), data!$FT$41,
ISNUMBER(SEARCH( data!$FU$42, AG23 )), data!$FT$42,
ISNUMBER(SEARCH( data!$FU$43, AG23 )), data!$FT$43,
ISNUMBER(SEARCH( data!$FU$44, AG23 )), data!$FT$44,
ISNUMBER(SEARCH( data!$FU$45, AG23 )), data!$FT$45,
ISNUMBER(SEARCH( data!$FU$46, AG23 )), data!$FT$46,
ISNUMBER(SEARCH( data!$FU$47, AG23 )), data!$FT$47,
ISNUMBER(SEARCH( data!$FU$48, AG23 )), data!$FT$48,
ISNUMBER(SEARCH( data!$FU$49, AG23 )), data!$FT$49,
ISNUMBER(SEARCH( data!$FU$50, AG23 )), data!$FT$50,
ISNUMBER(SEARCH( data!$FU$51, AG23 )), data!$FT$51,
ISNUMBER(SEARCH( data!$FU$52, AG23 )), data!$FT$52,
TRUE,data!$FT$53))</f>
        <v>{</v>
      </c>
      <c r="AJ21" s="3041"/>
      <c r="AK21" s="3041"/>
      <c r="AL21" s="3035" t="s">
        <v>147</v>
      </c>
      <c r="AM21" s="3036"/>
      <c r="AN21" s="1742"/>
      <c r="AO21" s="3039" t="s">
        <v>147</v>
      </c>
      <c r="AP21" s="3035"/>
      <c r="AQ21" s="3041" t="str">
        <f>IF(ISBLANK(AO23),data!$FR$53,_xlfn.IFS(
ISNUMBER(SEARCH( data!$FS$4, AO23 )), data!$FR$4,
ISNUMBER(SEARCH( data!$FS$5, AO23 )), data!$FR$5,
ISNUMBER(SEARCH( data!$FS$6, AO23 )), data!$FR$6,
ISNUMBER(SEARCH( data!$FS$7, AO23 )), data!$FR$7,
ISNUMBER(SEARCH( data!$FS$8, AO23 )), data!$FR$8,
ISNUMBER(SEARCH( data!$FS$9, AO23 )), data!$FR$9,
ISNUMBER(SEARCH( data!$FS$10, AO23 )), data!$FR$10,
ISNUMBER(SEARCH( data!$FS$11, AO23 )), data!$FR$11,
ISNUMBER(SEARCH( data!$FS$12, AO23 )), data!$FR$12,
ISNUMBER(SEARCH( data!$FS$13, AO23 )), data!$FR$13,
ISNUMBER(SEARCH( data!$FS$14, AO23 )), data!$FR$14,
ISNUMBER(SEARCH( data!$FS$15, AO23 )), data!$FR$15,
ISNUMBER(SEARCH( data!$FS$16, AO23 )), data!$FR$16,
ISNUMBER(SEARCH( data!$FS$17, AO23 )), data!$FR$17,
ISNUMBER(SEARCH( data!$FS$18, AO23 )), data!$FR$18,
ISNUMBER(SEARCH( data!$FS$19, AO23 )), data!$FR$19,
ISNUMBER(SEARCH( data!$FS$20, AO23 )), data!$FR$20,
ISNUMBER(SEARCH( data!$FS$21, AO23 )), data!$FR$21,
ISNUMBER(SEARCH( data!$FS$22, AO23 )), data!$FR$22,
ISNUMBER(SEARCH( data!$FS$23, AO23 )), data!$FR$23,
ISNUMBER(SEARCH( data!$FS$24, AO23 )), data!$FR$24,
ISNUMBER(SEARCH( data!$FS$25, AO23 )), data!$FR$25,
ISNUMBER(SEARCH( data!$FS$26, AO23 )), data!$FR$26,
ISNUMBER(SEARCH( data!$FS$27, AO23 )), data!$FR$27,
ISNUMBER(SEARCH( data!$FS$28, AO23 )), data!$FR$28,
ISNUMBER(SEARCH( data!$FS$29, AO23 )), data!$FR$29,
ISNUMBER(SEARCH( data!$FS$30, AO23 )), data!$FR$30,
ISNUMBER(SEARCH( data!$FS$31, AO23 )), data!$FR$31,
ISNUMBER(SEARCH( data!$FS$32, AO23 )), data!$FR$32,
ISNUMBER(SEARCH( data!$FS$33, AO23 )), data!$FR$33,
ISNUMBER(SEARCH( data!$FS$34, AO23 )), data!$FR$34,
ISNUMBER(SEARCH( data!$FS$35, AO23 )), data!$FR$35,
ISNUMBER(SEARCH( data!$FS$36, AO23 )), data!$FR$36,
ISNUMBER(SEARCH( data!$FS$37, AO23 )), data!$FR$37,
ISNUMBER(SEARCH( data!$FS$38, AO23 )), data!$FR$38,
ISNUMBER(SEARCH( data!$FS$39, AO23 )), data!$FR$39,
ISNUMBER(SEARCH( data!$FS$40, AO23 )), data!$FR$40,
ISNUMBER(SEARCH( data!$FS$41, AO23 )), data!$FR$41,
ISNUMBER(SEARCH( data!$FS$42, AO23 )), data!$FR$42,
ISNUMBER(SEARCH( data!$FS$43, AO23 )), data!$FR$43,
ISNUMBER(SEARCH( data!$FS$44, AO23 )), data!$FR$44,
ISNUMBER(SEARCH( data!$FS$45, AO23 )), data!$FR$45,
ISNUMBER(SEARCH( data!$FS$46, AO23 )), data!$FR$46,
ISNUMBER(SEARCH( data!$FS$47, AO23 )), data!$FR$47,
ISNUMBER(SEARCH( data!$FS$48, AO23 )), data!$FR$48,
ISNUMBER(SEARCH( data!$FS$49, AO23 )), data!$FR$49,
ISNUMBER(SEARCH( data!$FS$50, AO23 )), data!$FR$50,
ISNUMBER(SEARCH( data!$FS$51, AO23 )), data!$FR$51,
ISNUMBER(SEARCH( data!$FS$52, AO23 )), data!$FR$52,
ISNUMBER(SEARCH( data!$FU$4, AO23 )), data!$FT$4,
ISNUMBER(SEARCH( data!$FU$5, AO23 )), data!$FT$5,
ISNUMBER(SEARCH( data!$FU$6, AO23 )), data!$FT$6,
ISNUMBER(SEARCH( data!$FU$7, AO23 )), data!$FT$7,
ISNUMBER(SEARCH( data!$FU$8, AO23 )), data!$FT$8,
ISNUMBER(SEARCH( data!$FU$9, AO23 )), data!$FT$9,
ISNUMBER(SEARCH( data!$FU$10, AO23 )), data!$FT$10,
ISNUMBER(SEARCH( data!$FU$11, AO23 )), data!$FT$11,
ISNUMBER(SEARCH( data!$FU$12, AO23 )), data!$FT$12,
ISNUMBER(SEARCH( data!$FU$13, AO23 )), data!$FT$13,
ISNUMBER(SEARCH( data!$FU$14, AO23 )), data!$FT$14,
ISNUMBER(SEARCH( data!$FU$15, AO23 )), data!$FT$15,
ISNUMBER(SEARCH( data!$FU$16, AO23 )), data!$FT$16,
ISNUMBER(SEARCH( data!$FU$17, AO23 )), data!$FT$17,
ISNUMBER(SEARCH( data!$FU$18, AO23 )), data!$FT$18,
ISNUMBER(SEARCH( data!$FU$19, AO23 )), data!$FT$19,
ISNUMBER(SEARCH( data!$FU$20, AO23 )), data!$FT$20,
ISNUMBER(SEARCH( data!$FU$21, AO23 )), data!$FT$21,
ISNUMBER(SEARCH( data!$FU$22, AO23 )), data!$FT$22,
ISNUMBER(SEARCH( data!$FU$23, AO23 )), data!$FT$23,
ISNUMBER(SEARCH( data!$FU$24, AO23 )), data!$FT$24,
ISNUMBER(SEARCH( data!$FU$25, AO23 )), data!$FT$25,
ISNUMBER(SEARCH( data!$FU$26, AO23 )), data!$FT$26,
ISNUMBER(SEARCH( data!$FU$27, AO23 )), data!$FT$27,
ISNUMBER(SEARCH( data!$FU$28, AO23 )), data!$FT$28,
ISNUMBER(SEARCH( data!$FU$29, AO23 )), data!$FT$29,
ISNUMBER(SEARCH( data!$FU$30, AO23 )), data!$FT$30,
ISNUMBER(SEARCH( data!$FU$31, AO23 )), data!$FT$31,
ISNUMBER(SEARCH( data!$FU$32, AO23 )), data!$FT$32,
ISNUMBER(SEARCH( data!$FU$33, AO23 )), data!$FT$33,
ISNUMBER(SEARCH( data!$FU$34, AO23 )), data!$FT$34,
ISNUMBER(SEARCH( data!$FU$35, AO23 )), data!$FT$35,
ISNUMBER(SEARCH( data!$FU$36, AO23 )), data!$FT$36,
ISNUMBER(SEARCH( data!$FU$37, AO23 )), data!$FT$37,
ISNUMBER(SEARCH( data!$FU$38, AO23 )), data!$FT$38,
ISNUMBER(SEARCH( data!$FU$39, AO23 )), data!$FT$39,
ISNUMBER(SEARCH( data!$FU$40, AO23 )), data!$FT$40,
ISNUMBER(SEARCH( data!$FU$41, AO23 )), data!$FT$41,
ISNUMBER(SEARCH( data!$FU$42, AO23 )), data!$FT$42,
ISNUMBER(SEARCH( data!$FU$43, AO23 )), data!$FT$43,
ISNUMBER(SEARCH( data!$FU$44, AO23 )), data!$FT$44,
ISNUMBER(SEARCH( data!$FU$45, AO23 )), data!$FT$45,
ISNUMBER(SEARCH( data!$FU$46, AO23 )), data!$FT$46,
ISNUMBER(SEARCH( data!$FU$47, AO23 )), data!$FT$47,
ISNUMBER(SEARCH( data!$FU$48, AO23 )), data!$FT$48,
ISNUMBER(SEARCH( data!$FU$49, AO23 )), data!$FT$49,
ISNUMBER(SEARCH( data!$FU$50, AO23 )), data!$FT$50,
ISNUMBER(SEARCH( data!$FU$51, AO23 )), data!$FT$51,
ISNUMBER(SEARCH( data!$FU$52, AO23 )), data!$FT$52,
TRUE,data!$FT$53))</f>
        <v>y</v>
      </c>
      <c r="AR21" s="3041"/>
      <c r="AS21" s="3041"/>
      <c r="AT21" s="3035" t="s">
        <v>147</v>
      </c>
      <c r="AU21" s="3036"/>
      <c r="AV21" s="1742"/>
      <c r="AW21" s="3039" t="s">
        <v>147</v>
      </c>
      <c r="AX21" s="3035"/>
      <c r="AY21" s="3041" t="str">
        <f>IF(ISBLANK(AW23),data!$FR$53,_xlfn.IFS(
ISNUMBER(SEARCH( data!$FS$4, AW23 )), data!$FR$4,
ISNUMBER(SEARCH( data!$FS$5, AW23 )), data!$FR$5,
ISNUMBER(SEARCH( data!$FS$6, AW23 )), data!$FR$6,
ISNUMBER(SEARCH( data!$FS$7, AW23 )), data!$FR$7,
ISNUMBER(SEARCH( data!$FS$8, AW23 )), data!$FR$8,
ISNUMBER(SEARCH( data!$FS$9, AW23 )), data!$FR$9,
ISNUMBER(SEARCH( data!$FS$10, AW23 )), data!$FR$10,
ISNUMBER(SEARCH( data!$FS$11, AW23 )), data!$FR$11,
ISNUMBER(SEARCH( data!$FS$12, AW23 )), data!$FR$12,
ISNUMBER(SEARCH( data!$FS$13, AW23 )), data!$FR$13,
ISNUMBER(SEARCH( data!$FS$14, AW23 )), data!$FR$14,
ISNUMBER(SEARCH( data!$FS$15, AW23 )), data!$FR$15,
ISNUMBER(SEARCH( data!$FS$16, AW23 )), data!$FR$16,
ISNUMBER(SEARCH( data!$FS$17, AW23 )), data!$FR$17,
ISNUMBER(SEARCH( data!$FS$18, AW23 )), data!$FR$18,
ISNUMBER(SEARCH( data!$FS$19, AW23 )), data!$FR$19,
ISNUMBER(SEARCH( data!$FS$20, AW23 )), data!$FR$20,
ISNUMBER(SEARCH( data!$FS$21, AW23 )), data!$FR$21,
ISNUMBER(SEARCH( data!$FS$22, AW23 )), data!$FR$22,
ISNUMBER(SEARCH( data!$FS$23, AW23 )), data!$FR$23,
ISNUMBER(SEARCH( data!$FS$24, AW23 )), data!$FR$24,
ISNUMBER(SEARCH( data!$FS$25, AW23 )), data!$FR$25,
ISNUMBER(SEARCH( data!$FS$26, AW23 )), data!$FR$26,
ISNUMBER(SEARCH( data!$FS$27, AW23 )), data!$FR$27,
ISNUMBER(SEARCH( data!$FS$28, AW23 )), data!$FR$28,
ISNUMBER(SEARCH( data!$FS$29, AW23 )), data!$FR$29,
ISNUMBER(SEARCH( data!$FS$30, AW23 )), data!$FR$30,
ISNUMBER(SEARCH( data!$FS$31, AW23 )), data!$FR$31,
ISNUMBER(SEARCH( data!$FS$32, AW23 )), data!$FR$32,
ISNUMBER(SEARCH( data!$FS$33, AW23 )), data!$FR$33,
ISNUMBER(SEARCH( data!$FS$34, AW23 )), data!$FR$34,
ISNUMBER(SEARCH( data!$FS$35, AW23 )), data!$FR$35,
ISNUMBER(SEARCH( data!$FS$36, AW23 )), data!$FR$36,
ISNUMBER(SEARCH( data!$FS$37, AW23 )), data!$FR$37,
ISNUMBER(SEARCH( data!$FS$38, AW23 )), data!$FR$38,
ISNUMBER(SEARCH( data!$FS$39, AW23 )), data!$FR$39,
ISNUMBER(SEARCH( data!$FS$40, AW23 )), data!$FR$40,
ISNUMBER(SEARCH( data!$FS$41, AW23 )), data!$FR$41,
ISNUMBER(SEARCH( data!$FS$42, AW23 )), data!$FR$42,
ISNUMBER(SEARCH( data!$FS$43, AW23 )), data!$FR$43,
ISNUMBER(SEARCH( data!$FS$44, AW23 )), data!$FR$44,
ISNUMBER(SEARCH( data!$FS$45, AW23 )), data!$FR$45,
ISNUMBER(SEARCH( data!$FS$46, AW23 )), data!$FR$46,
ISNUMBER(SEARCH( data!$FS$47, AW23 )), data!$FR$47,
ISNUMBER(SEARCH( data!$FS$48, AW23 )), data!$FR$48,
ISNUMBER(SEARCH( data!$FS$49, AW23 )), data!$FR$49,
ISNUMBER(SEARCH( data!$FS$50, AW23 )), data!$FR$50,
ISNUMBER(SEARCH( data!$FS$51, AW23 )), data!$FR$51,
ISNUMBER(SEARCH( data!$FS$52, AW23 )), data!$FR$52,
ISNUMBER(SEARCH( data!$FU$4, AW23 )), data!$FT$4,
ISNUMBER(SEARCH( data!$FU$5, AW23 )), data!$FT$5,
ISNUMBER(SEARCH( data!$FU$6, AW23 )), data!$FT$6,
ISNUMBER(SEARCH( data!$FU$7, AW23 )), data!$FT$7,
ISNUMBER(SEARCH( data!$FU$8, AW23 )), data!$FT$8,
ISNUMBER(SEARCH( data!$FU$9, AW23 )), data!$FT$9,
ISNUMBER(SEARCH( data!$FU$10, AW23 )), data!$FT$10,
ISNUMBER(SEARCH( data!$FU$11, AW23 )), data!$FT$11,
ISNUMBER(SEARCH( data!$FU$12, AW23 )), data!$FT$12,
ISNUMBER(SEARCH( data!$FU$13, AW23 )), data!$FT$13,
ISNUMBER(SEARCH( data!$FU$14, AW23 )), data!$FT$14,
ISNUMBER(SEARCH( data!$FU$15, AW23 )), data!$FT$15,
ISNUMBER(SEARCH( data!$FU$16, AW23 )), data!$FT$16,
ISNUMBER(SEARCH( data!$FU$17, AW23 )), data!$FT$17,
ISNUMBER(SEARCH( data!$FU$18, AW23 )), data!$FT$18,
ISNUMBER(SEARCH( data!$FU$19, AW23 )), data!$FT$19,
ISNUMBER(SEARCH( data!$FU$20, AW23 )), data!$FT$20,
ISNUMBER(SEARCH( data!$FU$21, AW23 )), data!$FT$21,
ISNUMBER(SEARCH( data!$FU$22, AW23 )), data!$FT$22,
ISNUMBER(SEARCH( data!$FU$23, AW23 )), data!$FT$23,
ISNUMBER(SEARCH( data!$FU$24, AW23 )), data!$FT$24,
ISNUMBER(SEARCH( data!$FU$25, AW23 )), data!$FT$25,
ISNUMBER(SEARCH( data!$FU$26, AW23 )), data!$FT$26,
ISNUMBER(SEARCH( data!$FU$27, AW23 )), data!$FT$27,
ISNUMBER(SEARCH( data!$FU$28, AW23 )), data!$FT$28,
ISNUMBER(SEARCH( data!$FU$29, AW23 )), data!$FT$29,
ISNUMBER(SEARCH( data!$FU$30, AW23 )), data!$FT$30,
ISNUMBER(SEARCH( data!$FU$31, AW23 )), data!$FT$31,
ISNUMBER(SEARCH( data!$FU$32, AW23 )), data!$FT$32,
ISNUMBER(SEARCH( data!$FU$33, AW23 )), data!$FT$33,
ISNUMBER(SEARCH( data!$FU$34, AW23 )), data!$FT$34,
ISNUMBER(SEARCH( data!$FU$35, AW23 )), data!$FT$35,
ISNUMBER(SEARCH( data!$FU$36, AW23 )), data!$FT$36,
ISNUMBER(SEARCH( data!$FU$37, AW23 )), data!$FT$37,
ISNUMBER(SEARCH( data!$FU$38, AW23 )), data!$FT$38,
ISNUMBER(SEARCH( data!$FU$39, AW23 )), data!$FT$39,
ISNUMBER(SEARCH( data!$FU$40, AW23 )), data!$FT$40,
ISNUMBER(SEARCH( data!$FU$41, AW23 )), data!$FT$41,
ISNUMBER(SEARCH( data!$FU$42, AW23 )), data!$FT$42,
ISNUMBER(SEARCH( data!$FU$43, AW23 )), data!$FT$43,
ISNUMBER(SEARCH( data!$FU$44, AW23 )), data!$FT$44,
ISNUMBER(SEARCH( data!$FU$45, AW23 )), data!$FT$45,
ISNUMBER(SEARCH( data!$FU$46, AW23 )), data!$FT$46,
ISNUMBER(SEARCH( data!$FU$47, AW23 )), data!$FT$47,
ISNUMBER(SEARCH( data!$FU$48, AW23 )), data!$FT$48,
ISNUMBER(SEARCH( data!$FU$49, AW23 )), data!$FT$49,
ISNUMBER(SEARCH( data!$FU$50, AW23 )), data!$FT$50,
ISNUMBER(SEARCH( data!$FU$51, AW23 )), data!$FT$51,
ISNUMBER(SEARCH( data!$FU$52, AW23 )), data!$FT$52,
TRUE,data!$FT$53))</f>
        <v>v</v>
      </c>
      <c r="AZ21" s="3041"/>
      <c r="BA21" s="3041"/>
      <c r="BB21" s="3035" t="s">
        <v>147</v>
      </c>
      <c r="BC21" s="3036"/>
      <c r="BD21" s="1742"/>
      <c r="BE21" s="3039" t="s">
        <v>147</v>
      </c>
      <c r="BF21" s="3035"/>
      <c r="BG21" s="3041" t="str">
        <f>IF(ISBLANK(BE23),data!$FR$53,_xlfn.IFS(
ISNUMBER(SEARCH( data!$FS$4, BE23 )), data!$FR$4,
ISNUMBER(SEARCH( data!$FS$5, BE23 )), data!$FR$5,
ISNUMBER(SEARCH( data!$FS$6, BE23 )), data!$FR$6,
ISNUMBER(SEARCH( data!$FS$7, BE23 )), data!$FR$7,
ISNUMBER(SEARCH( data!$FS$8, BE23 )), data!$FR$8,
ISNUMBER(SEARCH( data!$FS$9, BE23 )), data!$FR$9,
ISNUMBER(SEARCH( data!$FS$10, BE23 )), data!$FR$10,
ISNUMBER(SEARCH( data!$FS$11, BE23 )), data!$FR$11,
ISNUMBER(SEARCH( data!$FS$12, BE23 )), data!$FR$12,
ISNUMBER(SEARCH( data!$FS$13, BE23 )), data!$FR$13,
ISNUMBER(SEARCH( data!$FS$14, BE23 )), data!$FR$14,
ISNUMBER(SEARCH( data!$FS$15, BE23 )), data!$FR$15,
ISNUMBER(SEARCH( data!$FS$16, BE23 )), data!$FR$16,
ISNUMBER(SEARCH( data!$FS$17, BE23 )), data!$FR$17,
ISNUMBER(SEARCH( data!$FS$18, BE23 )), data!$FR$18,
ISNUMBER(SEARCH( data!$FS$19, BE23 )), data!$FR$19,
ISNUMBER(SEARCH( data!$FS$20, BE23 )), data!$FR$20,
ISNUMBER(SEARCH( data!$FS$21, BE23 )), data!$FR$21,
ISNUMBER(SEARCH( data!$FS$22, BE23 )), data!$FR$22,
ISNUMBER(SEARCH( data!$FS$23, BE23 )), data!$FR$23,
ISNUMBER(SEARCH( data!$FS$24, BE23 )), data!$FR$24,
ISNUMBER(SEARCH( data!$FS$25, BE23 )), data!$FR$25,
ISNUMBER(SEARCH( data!$FS$26, BE23 )), data!$FR$26,
ISNUMBER(SEARCH( data!$FS$27, BE23 )), data!$FR$27,
ISNUMBER(SEARCH( data!$FS$28, BE23 )), data!$FR$28,
ISNUMBER(SEARCH( data!$FS$29, BE23 )), data!$FR$29,
ISNUMBER(SEARCH( data!$FS$30, BE23 )), data!$FR$30,
ISNUMBER(SEARCH( data!$FS$31, BE23 )), data!$FR$31,
ISNUMBER(SEARCH( data!$FS$32, BE23 )), data!$FR$32,
ISNUMBER(SEARCH( data!$FS$33, BE23 )), data!$FR$33,
ISNUMBER(SEARCH( data!$FS$34, BE23 )), data!$FR$34,
ISNUMBER(SEARCH( data!$FS$35, BE23 )), data!$FR$35,
ISNUMBER(SEARCH( data!$FS$36, BE23 )), data!$FR$36,
ISNUMBER(SEARCH( data!$FS$37, BE23 )), data!$FR$37,
ISNUMBER(SEARCH( data!$FS$38, BE23 )), data!$FR$38,
ISNUMBER(SEARCH( data!$FS$39, BE23 )), data!$FR$39,
ISNUMBER(SEARCH( data!$FS$40, BE23 )), data!$FR$40,
ISNUMBER(SEARCH( data!$FS$41, BE23 )), data!$FR$41,
ISNUMBER(SEARCH( data!$FS$42, BE23 )), data!$FR$42,
ISNUMBER(SEARCH( data!$FS$43, BE23 )), data!$FR$43,
ISNUMBER(SEARCH( data!$FS$44, BE23 )), data!$FR$44,
ISNUMBER(SEARCH( data!$FS$45, BE23 )), data!$FR$45,
ISNUMBER(SEARCH( data!$FS$46, BE23 )), data!$FR$46,
ISNUMBER(SEARCH( data!$FS$47, BE23 )), data!$FR$47,
ISNUMBER(SEARCH( data!$FS$48, BE23 )), data!$FR$48,
ISNUMBER(SEARCH( data!$FS$49, BE23 )), data!$FR$49,
ISNUMBER(SEARCH( data!$FS$50, BE23 )), data!$FR$50,
ISNUMBER(SEARCH( data!$FS$51, BE23 )), data!$FR$51,
ISNUMBER(SEARCH( data!$FS$52, BE23 )), data!$FR$52,
ISNUMBER(SEARCH( data!$FU$4, BE23 )), data!$FT$4,
ISNUMBER(SEARCH( data!$FU$5, BE23 )), data!$FT$5,
ISNUMBER(SEARCH( data!$FU$6, BE23 )), data!$FT$6,
ISNUMBER(SEARCH( data!$FU$7, BE23 )), data!$FT$7,
ISNUMBER(SEARCH( data!$FU$8, BE23 )), data!$FT$8,
ISNUMBER(SEARCH( data!$FU$9, BE23 )), data!$FT$9,
ISNUMBER(SEARCH( data!$FU$10, BE23 )), data!$FT$10,
ISNUMBER(SEARCH( data!$FU$11, BE23 )), data!$FT$11,
ISNUMBER(SEARCH( data!$FU$12, BE23 )), data!$FT$12,
ISNUMBER(SEARCH( data!$FU$13, BE23 )), data!$FT$13,
ISNUMBER(SEARCH( data!$FU$14, BE23 )), data!$FT$14,
ISNUMBER(SEARCH( data!$FU$15, BE23 )), data!$FT$15,
ISNUMBER(SEARCH( data!$FU$16, BE23 )), data!$FT$16,
ISNUMBER(SEARCH( data!$FU$17, BE23 )), data!$FT$17,
ISNUMBER(SEARCH( data!$FU$18, BE23 )), data!$FT$18,
ISNUMBER(SEARCH( data!$FU$19, BE23 )), data!$FT$19,
ISNUMBER(SEARCH( data!$FU$20, BE23 )), data!$FT$20,
ISNUMBER(SEARCH( data!$FU$21, BE23 )), data!$FT$21,
ISNUMBER(SEARCH( data!$FU$22, BE23 )), data!$FT$22,
ISNUMBER(SEARCH( data!$FU$23, BE23 )), data!$FT$23,
ISNUMBER(SEARCH( data!$FU$24, BE23 )), data!$FT$24,
ISNUMBER(SEARCH( data!$FU$25, BE23 )), data!$FT$25,
ISNUMBER(SEARCH( data!$FU$26, BE23 )), data!$FT$26,
ISNUMBER(SEARCH( data!$FU$27, BE23 )), data!$FT$27,
ISNUMBER(SEARCH( data!$FU$28, BE23 )), data!$FT$28,
ISNUMBER(SEARCH( data!$FU$29, BE23 )), data!$FT$29,
ISNUMBER(SEARCH( data!$FU$30, BE23 )), data!$FT$30,
ISNUMBER(SEARCH( data!$FU$31, BE23 )), data!$FT$31,
ISNUMBER(SEARCH( data!$FU$32, BE23 )), data!$FT$32,
ISNUMBER(SEARCH( data!$FU$33, BE23 )), data!$FT$33,
ISNUMBER(SEARCH( data!$FU$34, BE23 )), data!$FT$34,
ISNUMBER(SEARCH( data!$FU$35, BE23 )), data!$FT$35,
ISNUMBER(SEARCH( data!$FU$36, BE23 )), data!$FT$36,
ISNUMBER(SEARCH( data!$FU$37, BE23 )), data!$FT$37,
ISNUMBER(SEARCH( data!$FU$38, BE23 )), data!$FT$38,
ISNUMBER(SEARCH( data!$FU$39, BE23 )), data!$FT$39,
ISNUMBER(SEARCH( data!$FU$40, BE23 )), data!$FT$40,
ISNUMBER(SEARCH( data!$FU$41, BE23 )), data!$FT$41,
ISNUMBER(SEARCH( data!$FU$42, BE23 )), data!$FT$42,
ISNUMBER(SEARCH( data!$FU$43, BE23 )), data!$FT$43,
ISNUMBER(SEARCH( data!$FU$44, BE23 )), data!$FT$44,
ISNUMBER(SEARCH( data!$FU$45, BE23 )), data!$FT$45,
ISNUMBER(SEARCH( data!$FU$46, BE23 )), data!$FT$46,
ISNUMBER(SEARCH( data!$FU$47, BE23 )), data!$FT$47,
ISNUMBER(SEARCH( data!$FU$48, BE23 )), data!$FT$48,
ISNUMBER(SEARCH( data!$FU$49, BE23 )), data!$FT$49,
ISNUMBER(SEARCH( data!$FU$50, BE23 )), data!$FT$50,
ISNUMBER(SEARCH( data!$FU$51, BE23 )), data!$FT$51,
ISNUMBER(SEARCH( data!$FU$52, BE23 )), data!$FT$52,
TRUE,data!$FT$53))</f>
        <v>|</v>
      </c>
      <c r="BH21" s="3041"/>
      <c r="BI21" s="3041"/>
      <c r="BJ21" s="3035" t="s">
        <v>147</v>
      </c>
      <c r="BK21" s="3036"/>
      <c r="BL21" s="1742"/>
      <c r="BM21" s="3039" t="s">
        <v>147</v>
      </c>
      <c r="BN21" s="3035"/>
      <c r="BO21" s="3041" t="str">
        <f>IF(ISBLANK(BM23),data!$FR$53,_xlfn.IFS(
ISNUMBER(SEARCH( data!$FS$4, BM23 )), data!$FR$4,
ISNUMBER(SEARCH( data!$FS$5, BM23 )), data!$FR$5,
ISNUMBER(SEARCH( data!$FS$6, BM23 )), data!$FR$6,
ISNUMBER(SEARCH( data!$FS$7, BM23 )), data!$FR$7,
ISNUMBER(SEARCH( data!$FS$8, BM23 )), data!$FR$8,
ISNUMBER(SEARCH( data!$FS$9, BM23 )), data!$FR$9,
ISNUMBER(SEARCH( data!$FS$10, BM23 )), data!$FR$10,
ISNUMBER(SEARCH( data!$FS$11, BM23 )), data!$FR$11,
ISNUMBER(SEARCH( data!$FS$12, BM23 )), data!$FR$12,
ISNUMBER(SEARCH( data!$FS$13, BM23 )), data!$FR$13,
ISNUMBER(SEARCH( data!$FS$14, BM23 )), data!$FR$14,
ISNUMBER(SEARCH( data!$FS$15, BM23 )), data!$FR$15,
ISNUMBER(SEARCH( data!$FS$16, BM23 )), data!$FR$16,
ISNUMBER(SEARCH( data!$FS$17, BM23 )), data!$FR$17,
ISNUMBER(SEARCH( data!$FS$18, BM23 )), data!$FR$18,
ISNUMBER(SEARCH( data!$FS$19, BM23 )), data!$FR$19,
ISNUMBER(SEARCH( data!$FS$20, BM23 )), data!$FR$20,
ISNUMBER(SEARCH( data!$FS$21, BM23 )), data!$FR$21,
ISNUMBER(SEARCH( data!$FS$22, BM23 )), data!$FR$22,
ISNUMBER(SEARCH( data!$FS$23, BM23 )), data!$FR$23,
ISNUMBER(SEARCH( data!$FS$24, BM23 )), data!$FR$24,
ISNUMBER(SEARCH( data!$FS$25, BM23 )), data!$FR$25,
ISNUMBER(SEARCH( data!$FS$26, BM23 )), data!$FR$26,
ISNUMBER(SEARCH( data!$FS$27, BM23 )), data!$FR$27,
ISNUMBER(SEARCH( data!$FS$28, BM23 )), data!$FR$28,
ISNUMBER(SEARCH( data!$FS$29, BM23 )), data!$FR$29,
ISNUMBER(SEARCH( data!$FS$30, BM23 )), data!$FR$30,
ISNUMBER(SEARCH( data!$FS$31, BM23 )), data!$FR$31,
ISNUMBER(SEARCH( data!$FS$32, BM23 )), data!$FR$32,
ISNUMBER(SEARCH( data!$FS$33, BM23 )), data!$FR$33,
ISNUMBER(SEARCH( data!$FS$34, BM23 )), data!$FR$34,
ISNUMBER(SEARCH( data!$FS$35, BM23 )), data!$FR$35,
ISNUMBER(SEARCH( data!$FS$36, BM23 )), data!$FR$36,
ISNUMBER(SEARCH( data!$FS$37, BM23 )), data!$FR$37,
ISNUMBER(SEARCH( data!$FS$38, BM23 )), data!$FR$38,
ISNUMBER(SEARCH( data!$FS$39, BM23 )), data!$FR$39,
ISNUMBER(SEARCH( data!$FS$40, BM23 )), data!$FR$40,
ISNUMBER(SEARCH( data!$FS$41, BM23 )), data!$FR$41,
ISNUMBER(SEARCH( data!$FS$42, BM23 )), data!$FR$42,
ISNUMBER(SEARCH( data!$FS$43, BM23 )), data!$FR$43,
ISNUMBER(SEARCH( data!$FS$44, BM23 )), data!$FR$44,
ISNUMBER(SEARCH( data!$FS$45, BM23 )), data!$FR$45,
ISNUMBER(SEARCH( data!$FS$46, BM23 )), data!$FR$46,
ISNUMBER(SEARCH( data!$FS$47, BM23 )), data!$FR$47,
ISNUMBER(SEARCH( data!$FS$48, BM23 )), data!$FR$48,
ISNUMBER(SEARCH( data!$FS$49, BM23 )), data!$FR$49,
ISNUMBER(SEARCH( data!$FS$50, BM23 )), data!$FR$50,
ISNUMBER(SEARCH( data!$FS$51, BM23 )), data!$FR$51,
ISNUMBER(SEARCH( data!$FS$52, BM23 )), data!$FR$52,
ISNUMBER(SEARCH( data!$FU$4, BM23 )), data!$FT$4,
ISNUMBER(SEARCH( data!$FU$5, BM23 )), data!$FT$5,
ISNUMBER(SEARCH( data!$FU$6, BM23 )), data!$FT$6,
ISNUMBER(SEARCH( data!$FU$7, BM23 )), data!$FT$7,
ISNUMBER(SEARCH( data!$FU$8, BM23 )), data!$FT$8,
ISNUMBER(SEARCH( data!$FU$9, BM23 )), data!$FT$9,
ISNUMBER(SEARCH( data!$FU$10, BM23 )), data!$FT$10,
ISNUMBER(SEARCH( data!$FU$11, BM23 )), data!$FT$11,
ISNUMBER(SEARCH( data!$FU$12, BM23 )), data!$FT$12,
ISNUMBER(SEARCH( data!$FU$13, BM23 )), data!$FT$13,
ISNUMBER(SEARCH( data!$FU$14, BM23 )), data!$FT$14,
ISNUMBER(SEARCH( data!$FU$15, BM23 )), data!$FT$15,
ISNUMBER(SEARCH( data!$FU$16, BM23 )), data!$FT$16,
ISNUMBER(SEARCH( data!$FU$17, BM23 )), data!$FT$17,
ISNUMBER(SEARCH( data!$FU$18, BM23 )), data!$FT$18,
ISNUMBER(SEARCH( data!$FU$19, BM23 )), data!$FT$19,
ISNUMBER(SEARCH( data!$FU$20, BM23 )), data!$FT$20,
ISNUMBER(SEARCH( data!$FU$21, BM23 )), data!$FT$21,
ISNUMBER(SEARCH( data!$FU$22, BM23 )), data!$FT$22,
ISNUMBER(SEARCH( data!$FU$23, BM23 )), data!$FT$23,
ISNUMBER(SEARCH( data!$FU$24, BM23 )), data!$FT$24,
ISNUMBER(SEARCH( data!$FU$25, BM23 )), data!$FT$25,
ISNUMBER(SEARCH( data!$FU$26, BM23 )), data!$FT$26,
ISNUMBER(SEARCH( data!$FU$27, BM23 )), data!$FT$27,
ISNUMBER(SEARCH( data!$FU$28, BM23 )), data!$FT$28,
ISNUMBER(SEARCH( data!$FU$29, BM23 )), data!$FT$29,
ISNUMBER(SEARCH( data!$FU$30, BM23 )), data!$FT$30,
ISNUMBER(SEARCH( data!$FU$31, BM23 )), data!$FT$31,
ISNUMBER(SEARCH( data!$FU$32, BM23 )), data!$FT$32,
ISNUMBER(SEARCH( data!$FU$33, BM23 )), data!$FT$33,
ISNUMBER(SEARCH( data!$FU$34, BM23 )), data!$FT$34,
ISNUMBER(SEARCH( data!$FU$35, BM23 )), data!$FT$35,
ISNUMBER(SEARCH( data!$FU$36, BM23 )), data!$FT$36,
ISNUMBER(SEARCH( data!$FU$37, BM23 )), data!$FT$37,
ISNUMBER(SEARCH( data!$FU$38, BM23 )), data!$FT$38,
ISNUMBER(SEARCH( data!$FU$39, BM23 )), data!$FT$39,
ISNUMBER(SEARCH( data!$FU$40, BM23 )), data!$FT$40,
ISNUMBER(SEARCH( data!$FU$41, BM23 )), data!$FT$41,
ISNUMBER(SEARCH( data!$FU$42, BM23 )), data!$FT$42,
ISNUMBER(SEARCH( data!$FU$43, BM23 )), data!$FT$43,
ISNUMBER(SEARCH( data!$FU$44, BM23 )), data!$FT$44,
ISNUMBER(SEARCH( data!$FU$45, BM23 )), data!$FT$45,
ISNUMBER(SEARCH( data!$FU$46, BM23 )), data!$FT$46,
ISNUMBER(SEARCH( data!$FU$47, BM23 )), data!$FT$47,
ISNUMBER(SEARCH( data!$FU$48, BM23 )), data!$FT$48,
ISNUMBER(SEARCH( data!$FU$49, BM23 )), data!$FT$49,
ISNUMBER(SEARCH( data!$FU$50, BM23 )), data!$FT$50,
ISNUMBER(SEARCH( data!$FU$51, BM23 )), data!$FT$51,
ISNUMBER(SEARCH( data!$FU$52, BM23 )), data!$FT$52,
TRUE,data!$FT$53))</f>
        <v>¡</v>
      </c>
      <c r="BP21" s="3041"/>
      <c r="BQ21" s="3041"/>
      <c r="BR21" s="3035" t="s">
        <v>147</v>
      </c>
      <c r="BS21" s="3036"/>
      <c r="BT21" s="1742"/>
      <c r="BU21" s="1742"/>
      <c r="BV21" s="1742"/>
      <c r="BW21" s="1727"/>
      <c r="BX21" s="614"/>
      <c r="BY21" s="1734"/>
      <c r="BZ21" s="1710"/>
      <c r="CA21" s="614"/>
      <c r="CE21" s="1658"/>
      <c r="CF21" s="3026"/>
      <c r="CG21" s="3027"/>
      <c r="CH21" s="3027"/>
      <c r="CI21" s="3027"/>
      <c r="CJ21" s="3027"/>
      <c r="CK21" s="3027"/>
      <c r="CL21" s="3028"/>
      <c r="CM21" s="1658"/>
      <c r="CN21" s="3026"/>
      <c r="CO21" s="3027"/>
      <c r="CP21" s="3027"/>
      <c r="CQ21" s="3027"/>
      <c r="CR21" s="3027"/>
      <c r="CS21" s="3027"/>
      <c r="CT21" s="3028"/>
      <c r="CU21" s="1658"/>
      <c r="CV21" s="3026"/>
      <c r="CW21" s="3027"/>
      <c r="CX21" s="3027"/>
      <c r="CY21" s="3027"/>
      <c r="CZ21" s="3027"/>
      <c r="DA21" s="3027"/>
      <c r="DB21" s="3028"/>
      <c r="DC21" s="1658"/>
      <c r="DD21" s="3026"/>
      <c r="DE21" s="3027"/>
      <c r="DF21" s="3027"/>
      <c r="DG21" s="3027"/>
      <c r="DH21" s="3027"/>
      <c r="DI21" s="3027"/>
      <c r="DJ21" s="3028"/>
      <c r="DK21" s="1658"/>
      <c r="DL21" s="3026"/>
      <c r="DM21" s="3027"/>
      <c r="DN21" s="3027"/>
      <c r="DO21" s="3027"/>
      <c r="DP21" s="3027"/>
      <c r="DQ21" s="3027"/>
      <c r="DR21" s="3028"/>
      <c r="DS21" s="1658"/>
      <c r="DT21" s="3026"/>
      <c r="DU21" s="3027"/>
      <c r="DV21" s="3027"/>
      <c r="DW21" s="3027"/>
      <c r="DX21" s="3027"/>
      <c r="DY21" s="3027"/>
      <c r="DZ21" s="3028"/>
      <c r="EA21" s="1658"/>
      <c r="EB21" s="3026"/>
      <c r="EC21" s="3027"/>
      <c r="ED21" s="3027"/>
      <c r="EE21" s="3027"/>
      <c r="EF21" s="3027"/>
      <c r="EG21" s="3027"/>
      <c r="EH21" s="3028"/>
      <c r="EI21" s="1658"/>
      <c r="EJ21" s="3026"/>
      <c r="EK21" s="3027"/>
      <c r="EL21" s="3027"/>
      <c r="EM21" s="3027"/>
      <c r="EN21" s="3027"/>
      <c r="EO21" s="3027"/>
      <c r="EP21" s="3028"/>
      <c r="EQ21" s="1658"/>
    </row>
    <row r="22" spans="1:147" ht="17.100000000000001" customHeight="1" x14ac:dyDescent="0.2">
      <c r="A22" s="614"/>
      <c r="B22" s="1710"/>
      <c r="C22" s="614"/>
      <c r="D22" s="614"/>
      <c r="E22" s="1722"/>
      <c r="F22" s="1742"/>
      <c r="G22" s="1742"/>
      <c r="H22" s="1742"/>
      <c r="I22" s="3040"/>
      <c r="J22" s="3037"/>
      <c r="K22" s="3042"/>
      <c r="L22" s="3042"/>
      <c r="M22" s="3042"/>
      <c r="N22" s="3037"/>
      <c r="O22" s="3038"/>
      <c r="P22" s="1742"/>
      <c r="Q22" s="3040"/>
      <c r="R22" s="3037"/>
      <c r="S22" s="3042"/>
      <c r="T22" s="3042"/>
      <c r="U22" s="3042"/>
      <c r="V22" s="3037"/>
      <c r="W22" s="3038"/>
      <c r="X22" s="1742"/>
      <c r="Y22" s="3040"/>
      <c r="Z22" s="3037"/>
      <c r="AA22" s="3042"/>
      <c r="AB22" s="3042"/>
      <c r="AC22" s="3042"/>
      <c r="AD22" s="3037"/>
      <c r="AE22" s="3038"/>
      <c r="AF22" s="1742"/>
      <c r="AG22" s="3040"/>
      <c r="AH22" s="3037"/>
      <c r="AI22" s="3042"/>
      <c r="AJ22" s="3042"/>
      <c r="AK22" s="3042"/>
      <c r="AL22" s="3037"/>
      <c r="AM22" s="3038"/>
      <c r="AN22" s="1742"/>
      <c r="AO22" s="3040"/>
      <c r="AP22" s="3037"/>
      <c r="AQ22" s="3042"/>
      <c r="AR22" s="3042"/>
      <c r="AS22" s="3042"/>
      <c r="AT22" s="3037"/>
      <c r="AU22" s="3038"/>
      <c r="AV22" s="1742"/>
      <c r="AW22" s="3040"/>
      <c r="AX22" s="3037"/>
      <c r="AY22" s="3042"/>
      <c r="AZ22" s="3042"/>
      <c r="BA22" s="3042"/>
      <c r="BB22" s="3037"/>
      <c r="BC22" s="3038"/>
      <c r="BD22" s="1742"/>
      <c r="BE22" s="3040"/>
      <c r="BF22" s="3037"/>
      <c r="BG22" s="3042"/>
      <c r="BH22" s="3042"/>
      <c r="BI22" s="3042"/>
      <c r="BJ22" s="3037"/>
      <c r="BK22" s="3038"/>
      <c r="BL22" s="1742"/>
      <c r="BM22" s="3040"/>
      <c r="BN22" s="3037"/>
      <c r="BO22" s="3042"/>
      <c r="BP22" s="3042"/>
      <c r="BQ22" s="3042"/>
      <c r="BR22" s="3037"/>
      <c r="BS22" s="3038"/>
      <c r="BT22" s="1742"/>
      <c r="BU22" s="1742"/>
      <c r="BV22" s="1742"/>
      <c r="BW22" s="1727"/>
      <c r="BX22" s="614"/>
      <c r="BY22" s="1734"/>
      <c r="BZ22" s="1710"/>
      <c r="CA22" s="614"/>
      <c r="CE22" s="1658"/>
      <c r="CF22" s="3029"/>
      <c r="CG22" s="3030"/>
      <c r="CH22" s="3030"/>
      <c r="CI22" s="3030"/>
      <c r="CJ22" s="3030"/>
      <c r="CK22" s="3030"/>
      <c r="CL22" s="3031"/>
      <c r="CM22" s="1658"/>
      <c r="CN22" s="3029"/>
      <c r="CO22" s="3030"/>
      <c r="CP22" s="3030"/>
      <c r="CQ22" s="3030"/>
      <c r="CR22" s="3030"/>
      <c r="CS22" s="3030"/>
      <c r="CT22" s="3031"/>
      <c r="CU22" s="1658"/>
      <c r="CV22" s="3029"/>
      <c r="CW22" s="3030"/>
      <c r="CX22" s="3030"/>
      <c r="CY22" s="3030"/>
      <c r="CZ22" s="3030"/>
      <c r="DA22" s="3030"/>
      <c r="DB22" s="3031"/>
      <c r="DC22" s="1658"/>
      <c r="DD22" s="3029"/>
      <c r="DE22" s="3030"/>
      <c r="DF22" s="3030"/>
      <c r="DG22" s="3030"/>
      <c r="DH22" s="3030"/>
      <c r="DI22" s="3030"/>
      <c r="DJ22" s="3031"/>
      <c r="DK22" s="1658"/>
      <c r="DL22" s="3029"/>
      <c r="DM22" s="3030"/>
      <c r="DN22" s="3030"/>
      <c r="DO22" s="3030"/>
      <c r="DP22" s="3030"/>
      <c r="DQ22" s="3030"/>
      <c r="DR22" s="3031"/>
      <c r="DS22" s="1658"/>
      <c r="DT22" s="3029"/>
      <c r="DU22" s="3030"/>
      <c r="DV22" s="3030"/>
      <c r="DW22" s="3030"/>
      <c r="DX22" s="3030"/>
      <c r="DY22" s="3030"/>
      <c r="DZ22" s="3031"/>
      <c r="EA22" s="1658"/>
      <c r="EB22" s="3029"/>
      <c r="EC22" s="3030"/>
      <c r="ED22" s="3030"/>
      <c r="EE22" s="3030"/>
      <c r="EF22" s="3030"/>
      <c r="EG22" s="3030"/>
      <c r="EH22" s="3031"/>
      <c r="EI22" s="1658"/>
      <c r="EJ22" s="3029"/>
      <c r="EK22" s="3030"/>
      <c r="EL22" s="3030"/>
      <c r="EM22" s="3030"/>
      <c r="EN22" s="3030"/>
      <c r="EO22" s="3030"/>
      <c r="EP22" s="3031"/>
      <c r="EQ22" s="1658"/>
    </row>
    <row r="23" spans="1:147" ht="17.100000000000001" customHeight="1" x14ac:dyDescent="0.2">
      <c r="A23" s="614"/>
      <c r="B23" s="1710"/>
      <c r="C23" s="614"/>
      <c r="D23" s="614"/>
      <c r="E23" s="1722"/>
      <c r="F23" s="1742"/>
      <c r="G23" s="1742"/>
      <c r="H23" s="1742"/>
      <c r="I23" s="3045">
        <f>IF(OR(CF23=$CF$7,CF23=$CF$16,CF23=$CN$16,CF23=$CV$16,CF23=$DD$16,CF23=$DL$16,CF23=$DT$16,CF23=$EB$16,CF23=$EJ$16),0,CF23)</f>
        <v>0</v>
      </c>
      <c r="J23" s="3046"/>
      <c r="K23" s="3046"/>
      <c r="L23" s="3046"/>
      <c r="M23" s="3046"/>
      <c r="N23" s="3046"/>
      <c r="O23" s="3047"/>
      <c r="P23" s="1742"/>
      <c r="Q23" s="3045">
        <f>IF(OR(CN23=$CF$7,CN23=$CF$16,CN23=$CN$16,CN23=$CV$16,CN23=$DD$16,CN23=$DL$16,CN23=$DT$16,CN23=$EB$16,CN23=$EJ$16,CN23=$CF$23),0,CN23)</f>
        <v>0</v>
      </c>
      <c r="R23" s="3046"/>
      <c r="S23" s="3046"/>
      <c r="T23" s="3046"/>
      <c r="U23" s="3046"/>
      <c r="V23" s="3046"/>
      <c r="W23" s="3047"/>
      <c r="X23" s="1742"/>
      <c r="Y23" s="3045" t="str">
        <f>IF(OR(CV23=$CF$7,CV23=$CF$16,CV23=$CN$16,CV23=$CV$16,CV23=$DD$16,CV23=$DL$16,CV23=$DT$16,CV23=$EB$16,CV23=$EJ$16,CV23=$CF$23,CV23=$CN$23),0,CV23)</f>
        <v>20% Extra XP - Training &amp; Health Skills - All Day</v>
      </c>
      <c r="Z23" s="3046"/>
      <c r="AA23" s="3046"/>
      <c r="AB23" s="3046"/>
      <c r="AC23" s="3046"/>
      <c r="AD23" s="3046"/>
      <c r="AE23" s="3047"/>
      <c r="AF23" s="1742"/>
      <c r="AG23" s="3045" t="str">
        <f>IF(OR(DD23=$CF$7,DD23=$CF$16,DD23=$CN$16,DD23=$CV$16,DD23=$DD$16,DD23=$DL$16,DD23=$DT$16,DD23=$EB$16,DD23=$EJ$16,DD23=$CF$23,DD23=$CN$23,DD23=$CV$23),0,DD23)</f>
        <v>Pair of Boots</v>
      </c>
      <c r="AH23" s="3046"/>
      <c r="AI23" s="3046"/>
      <c r="AJ23" s="3046"/>
      <c r="AK23" s="3046"/>
      <c r="AL23" s="3046"/>
      <c r="AM23" s="3047"/>
      <c r="AN23" s="1744"/>
      <c r="AO23" s="3045" t="str">
        <f>IF(OR(DL23=$CF$7,DL23=$CF$16,DL23=$CN$16,DL23=$CV$16,DL23=$DD$16,DL23=$DL$16,DL23=$DT$16,DL23=$EB$16,DL23=$EJ$16,DL23=$CF$23,DL23=$CN$23,DL23=$CV$23,DL23=$DD$23),0,DL23)</f>
        <v>0.5UP - Get Half a Life Heart</v>
      </c>
      <c r="AP23" s="3046"/>
      <c r="AQ23" s="3046"/>
      <c r="AR23" s="3046"/>
      <c r="AS23" s="3046"/>
      <c r="AT23" s="3046"/>
      <c r="AU23" s="3047"/>
      <c r="AV23" s="1744"/>
      <c r="AW23" s="3045" t="str">
        <f>IF(OR(DT23=$CF$7,DT23=$CF$16,DT23=$CN$16,DT23=$CV$16,DT23=$DD$16,DT23=$DL$16,DT23=$DT$16,DT23=$EB$16,DT23=$EJ$16,DT23=$CF$23,DT23=$CN$23,DT23=$CV$23,DT23=$DD$23,DT23=$DL$23),0,DT23)</f>
        <v>10% Extra XP - Any Blue Skills - Three Hours</v>
      </c>
      <c r="AX23" s="3046"/>
      <c r="AY23" s="3046"/>
      <c r="AZ23" s="3046"/>
      <c r="BA23" s="3046"/>
      <c r="BB23" s="3046"/>
      <c r="BC23" s="3047"/>
      <c r="BD23" s="1744"/>
      <c r="BE23" s="3045" t="str">
        <f>IF(OR(EB23=$CF$7,EB23=$CF$16,EB23=$CN$16,EB23=$CV$16,EB23=$DD$16,EB23=$DL$16,EB23=$DT$16,EB23=$EB$16,EB23=$EJ$16,EB23=$CF$23,EB23=$CN$23,EB23=$CV$23,EB23=$DD$23,EB23=$DL$23,EB23=$DT$23),0,EB23)</f>
        <v>Smart Trousers</v>
      </c>
      <c r="BF23" s="3046"/>
      <c r="BG23" s="3046"/>
      <c r="BH23" s="3046"/>
      <c r="BI23" s="3046"/>
      <c r="BJ23" s="3046"/>
      <c r="BK23" s="3047"/>
      <c r="BL23" s="1744"/>
      <c r="BM23" s="3045" t="str">
        <f>IF(OR(EJ23=$CF$7,EJ23=$CF$16,EJ23=$CN$16,EJ23=$CV$16,EJ23=$DD$16,EJ23=$DL$16,EJ23=$DT$16,EJ23=$EB$16,EJ23=$EJ$16,EJ23=$CF$23,EJ23=$CN$23,EJ23=$CV$23,EJ23=$DD$23,EJ23=$DL$23,EJ23=$DT$23,EJ23=$EB$23),0,EJ23)</f>
        <v>Free Choice Item</v>
      </c>
      <c r="BN23" s="3046"/>
      <c r="BO23" s="3046"/>
      <c r="BP23" s="3046"/>
      <c r="BQ23" s="3046"/>
      <c r="BR23" s="3046"/>
      <c r="BS23" s="3047"/>
      <c r="BT23" s="1742"/>
      <c r="BU23" s="1742"/>
      <c r="BV23" s="1742"/>
      <c r="BW23" s="1727"/>
      <c r="BX23" s="614"/>
      <c r="BY23" s="1734"/>
      <c r="BZ23" s="1710"/>
      <c r="CA23" s="614"/>
      <c r="CE23" s="1658"/>
      <c r="CF23" s="3023">
        <f>INDEX(data!$FG$4:$FP$23,data!$FK$80,data!$FK$104)</f>
        <v>0</v>
      </c>
      <c r="CG23" s="3024"/>
      <c r="CH23" s="3024"/>
      <c r="CI23" s="3024"/>
      <c r="CJ23" s="3024"/>
      <c r="CK23" s="3024"/>
      <c r="CL23" s="3025"/>
      <c r="CM23" s="1745"/>
      <c r="CN23" s="3023">
        <f>INDEX(data!$FG$4:$FP$23,data!$FK$81,data!$FK$105)</f>
        <v>0</v>
      </c>
      <c r="CO23" s="3024"/>
      <c r="CP23" s="3024"/>
      <c r="CQ23" s="3024"/>
      <c r="CR23" s="3024"/>
      <c r="CS23" s="3024"/>
      <c r="CT23" s="3025"/>
      <c r="CU23" s="1745"/>
      <c r="CV23" s="3023" t="str">
        <f>INDEX(data!$FG$4:$FP$23,data!$FK$82,data!$FK$106)</f>
        <v>20% Extra XP - Training &amp; Health Skills - All Day</v>
      </c>
      <c r="CW23" s="3024"/>
      <c r="CX23" s="3024"/>
      <c r="CY23" s="3024"/>
      <c r="CZ23" s="3024"/>
      <c r="DA23" s="3024"/>
      <c r="DB23" s="3025"/>
      <c r="DC23" s="1745"/>
      <c r="DD23" s="3023" t="str">
        <f>INDEX(data!$FG$4:$FP$23,data!$FK$83,data!$FK$107)</f>
        <v>Pair of Boots</v>
      </c>
      <c r="DE23" s="3024"/>
      <c r="DF23" s="3024"/>
      <c r="DG23" s="3024"/>
      <c r="DH23" s="3024"/>
      <c r="DI23" s="3024"/>
      <c r="DJ23" s="3025"/>
      <c r="DK23" s="1745"/>
      <c r="DL23" s="3023" t="str">
        <f>INDEX(data!$FG$4:$FP$23,data!$FK$84,data!$FK$108)</f>
        <v>0.5UP - Get Half a Life Heart</v>
      </c>
      <c r="DM23" s="3024"/>
      <c r="DN23" s="3024"/>
      <c r="DO23" s="3024"/>
      <c r="DP23" s="3024"/>
      <c r="DQ23" s="3024"/>
      <c r="DR23" s="3025"/>
      <c r="DS23" s="1745"/>
      <c r="DT23" s="3023" t="str">
        <f>INDEX(data!$FG$4:$FP$23,data!$FK$85,data!$FK$109)</f>
        <v>10% Extra XP - Any Blue Skills - Three Hours</v>
      </c>
      <c r="DU23" s="3024"/>
      <c r="DV23" s="3024"/>
      <c r="DW23" s="3024"/>
      <c r="DX23" s="3024"/>
      <c r="DY23" s="3024"/>
      <c r="DZ23" s="3025"/>
      <c r="EA23" s="1745"/>
      <c r="EB23" s="3023" t="str">
        <f>INDEX(data!$FG$4:$FP$23,data!$FK$86,data!$FK$110)</f>
        <v>Smart Trousers</v>
      </c>
      <c r="EC23" s="3024"/>
      <c r="ED23" s="3024"/>
      <c r="EE23" s="3024"/>
      <c r="EF23" s="3024"/>
      <c r="EG23" s="3024"/>
      <c r="EH23" s="3025"/>
      <c r="EI23" s="1745"/>
      <c r="EJ23" s="3023" t="str">
        <f>INDEX(data!$FG$4:$FP$23,data!$FK$87,data!$FK$111)</f>
        <v>Free Choice Item</v>
      </c>
      <c r="EK23" s="3024"/>
      <c r="EL23" s="3024"/>
      <c r="EM23" s="3024"/>
      <c r="EN23" s="3024"/>
      <c r="EO23" s="3024"/>
      <c r="EP23" s="3025"/>
      <c r="EQ23" s="1658"/>
    </row>
    <row r="24" spans="1:147" ht="17.100000000000001" customHeight="1" thickBot="1" x14ac:dyDescent="0.25">
      <c r="A24" s="614"/>
      <c r="B24" s="1710"/>
      <c r="C24" s="614"/>
      <c r="D24" s="614"/>
      <c r="E24" s="1722"/>
      <c r="F24" s="1742"/>
      <c r="G24" s="1742"/>
      <c r="H24" s="1742"/>
      <c r="I24" s="3048"/>
      <c r="J24" s="3049"/>
      <c r="K24" s="3049"/>
      <c r="L24" s="3049"/>
      <c r="M24" s="3049"/>
      <c r="N24" s="3049"/>
      <c r="O24" s="3050"/>
      <c r="P24" s="1742"/>
      <c r="Q24" s="3048"/>
      <c r="R24" s="3049"/>
      <c r="S24" s="3049"/>
      <c r="T24" s="3049"/>
      <c r="U24" s="3049"/>
      <c r="V24" s="3049"/>
      <c r="W24" s="3050"/>
      <c r="X24" s="1742"/>
      <c r="Y24" s="3048"/>
      <c r="Z24" s="3049"/>
      <c r="AA24" s="3049"/>
      <c r="AB24" s="3049"/>
      <c r="AC24" s="3049"/>
      <c r="AD24" s="3049"/>
      <c r="AE24" s="3050"/>
      <c r="AF24" s="1742"/>
      <c r="AG24" s="3048"/>
      <c r="AH24" s="3049"/>
      <c r="AI24" s="3049"/>
      <c r="AJ24" s="3049"/>
      <c r="AK24" s="3049"/>
      <c r="AL24" s="3049"/>
      <c r="AM24" s="3050"/>
      <c r="AN24" s="1744"/>
      <c r="AO24" s="3048"/>
      <c r="AP24" s="3049"/>
      <c r="AQ24" s="3049"/>
      <c r="AR24" s="3049"/>
      <c r="AS24" s="3049"/>
      <c r="AT24" s="3049"/>
      <c r="AU24" s="3050"/>
      <c r="AV24" s="1744"/>
      <c r="AW24" s="3048"/>
      <c r="AX24" s="3049"/>
      <c r="AY24" s="3049"/>
      <c r="AZ24" s="3049"/>
      <c r="BA24" s="3049"/>
      <c r="BB24" s="3049"/>
      <c r="BC24" s="3050"/>
      <c r="BD24" s="1744"/>
      <c r="BE24" s="3048"/>
      <c r="BF24" s="3049"/>
      <c r="BG24" s="3049"/>
      <c r="BH24" s="3049"/>
      <c r="BI24" s="3049"/>
      <c r="BJ24" s="3049"/>
      <c r="BK24" s="3050"/>
      <c r="BL24" s="1744"/>
      <c r="BM24" s="3048"/>
      <c r="BN24" s="3049"/>
      <c r="BO24" s="3049"/>
      <c r="BP24" s="3049"/>
      <c r="BQ24" s="3049"/>
      <c r="BR24" s="3049"/>
      <c r="BS24" s="3050"/>
      <c r="BT24" s="1742"/>
      <c r="BU24" s="1742"/>
      <c r="BV24" s="1742"/>
      <c r="BW24" s="1727"/>
      <c r="BX24" s="614"/>
      <c r="BY24" s="1734"/>
      <c r="BZ24" s="1710"/>
      <c r="CA24" s="614"/>
      <c r="CE24" s="1658"/>
      <c r="CF24" s="3023"/>
      <c r="CG24" s="3024"/>
      <c r="CH24" s="3024"/>
      <c r="CI24" s="3024"/>
      <c r="CJ24" s="3024"/>
      <c r="CK24" s="3024"/>
      <c r="CL24" s="3025"/>
      <c r="CM24" s="1745"/>
      <c r="CN24" s="3023"/>
      <c r="CO24" s="3024"/>
      <c r="CP24" s="3024"/>
      <c r="CQ24" s="3024"/>
      <c r="CR24" s="3024"/>
      <c r="CS24" s="3024"/>
      <c r="CT24" s="3025"/>
      <c r="CU24" s="1745"/>
      <c r="CV24" s="3023"/>
      <c r="CW24" s="3024"/>
      <c r="CX24" s="3024"/>
      <c r="CY24" s="3024"/>
      <c r="CZ24" s="3024"/>
      <c r="DA24" s="3024"/>
      <c r="DB24" s="3025"/>
      <c r="DC24" s="1745"/>
      <c r="DD24" s="3023"/>
      <c r="DE24" s="3024"/>
      <c r="DF24" s="3024"/>
      <c r="DG24" s="3024"/>
      <c r="DH24" s="3024"/>
      <c r="DI24" s="3024"/>
      <c r="DJ24" s="3025"/>
      <c r="DK24" s="1745"/>
      <c r="DL24" s="3023"/>
      <c r="DM24" s="3024"/>
      <c r="DN24" s="3024"/>
      <c r="DO24" s="3024"/>
      <c r="DP24" s="3024"/>
      <c r="DQ24" s="3024"/>
      <c r="DR24" s="3025"/>
      <c r="DS24" s="1745"/>
      <c r="DT24" s="3023"/>
      <c r="DU24" s="3024"/>
      <c r="DV24" s="3024"/>
      <c r="DW24" s="3024"/>
      <c r="DX24" s="3024"/>
      <c r="DY24" s="3024"/>
      <c r="DZ24" s="3025"/>
      <c r="EA24" s="1745"/>
      <c r="EB24" s="3023"/>
      <c r="EC24" s="3024"/>
      <c r="ED24" s="3024"/>
      <c r="EE24" s="3024"/>
      <c r="EF24" s="3024"/>
      <c r="EG24" s="3024"/>
      <c r="EH24" s="3025"/>
      <c r="EI24" s="1745"/>
      <c r="EJ24" s="3023"/>
      <c r="EK24" s="3024"/>
      <c r="EL24" s="3024"/>
      <c r="EM24" s="3024"/>
      <c r="EN24" s="3024"/>
      <c r="EO24" s="3024"/>
      <c r="EP24" s="3025"/>
      <c r="EQ24" s="1658"/>
    </row>
    <row r="25" spans="1:147" ht="17.100000000000001" customHeight="1" thickTop="1" x14ac:dyDescent="0.25">
      <c r="A25" s="614"/>
      <c r="B25" s="1710"/>
      <c r="C25" s="614"/>
      <c r="D25" s="614"/>
      <c r="E25" s="1722"/>
      <c r="F25" s="1742"/>
      <c r="G25" s="1742"/>
      <c r="H25" s="1742"/>
      <c r="I25" s="3021"/>
      <c r="J25" s="3021"/>
      <c r="K25" s="3021"/>
      <c r="L25" s="3021"/>
      <c r="M25" s="3021"/>
      <c r="N25" s="3021"/>
      <c r="O25" s="3021"/>
      <c r="P25" s="1742"/>
      <c r="Q25" s="3021"/>
      <c r="R25" s="3021"/>
      <c r="S25" s="3021"/>
      <c r="T25" s="3021"/>
      <c r="U25" s="3021"/>
      <c r="V25" s="3021"/>
      <c r="W25" s="3021"/>
      <c r="X25" s="1742"/>
      <c r="Y25" s="3021"/>
      <c r="Z25" s="3021"/>
      <c r="AA25" s="3021"/>
      <c r="AB25" s="3021"/>
      <c r="AC25" s="3021"/>
      <c r="AD25" s="3021"/>
      <c r="AE25" s="3021"/>
      <c r="AF25" s="1742"/>
      <c r="AG25" s="3021"/>
      <c r="AH25" s="3021"/>
      <c r="AI25" s="3021"/>
      <c r="AJ25" s="3021"/>
      <c r="AK25" s="3021"/>
      <c r="AL25" s="3021"/>
      <c r="AM25" s="3021"/>
      <c r="AN25" s="1742"/>
      <c r="AO25" s="3021"/>
      <c r="AP25" s="3021"/>
      <c r="AQ25" s="3021"/>
      <c r="AR25" s="3021"/>
      <c r="AS25" s="3021"/>
      <c r="AT25" s="3021"/>
      <c r="AU25" s="3021"/>
      <c r="AV25" s="1742"/>
      <c r="AW25" s="3021"/>
      <c r="AX25" s="3021"/>
      <c r="AY25" s="3021"/>
      <c r="AZ25" s="3021"/>
      <c r="BA25" s="3021"/>
      <c r="BB25" s="3021"/>
      <c r="BC25" s="3021"/>
      <c r="BD25" s="1742"/>
      <c r="BE25" s="3021"/>
      <c r="BF25" s="3021"/>
      <c r="BG25" s="3021"/>
      <c r="BH25" s="3021"/>
      <c r="BI25" s="3021"/>
      <c r="BJ25" s="3021"/>
      <c r="BK25" s="3021"/>
      <c r="BL25" s="1742"/>
      <c r="BM25" s="3021"/>
      <c r="BN25" s="3021"/>
      <c r="BO25" s="3021"/>
      <c r="BP25" s="3021"/>
      <c r="BQ25" s="3021"/>
      <c r="BR25" s="3021"/>
      <c r="BS25" s="3021"/>
      <c r="BT25" s="1742"/>
      <c r="BU25" s="1742"/>
      <c r="BV25" s="1742"/>
      <c r="BW25" s="1727"/>
      <c r="BX25" s="614"/>
      <c r="BY25" s="1734"/>
      <c r="BZ25" s="1710"/>
      <c r="CA25" s="614"/>
      <c r="CE25" s="1658"/>
      <c r="CF25" s="3022"/>
      <c r="CG25" s="3022"/>
      <c r="CH25" s="3022"/>
      <c r="CI25" s="3022"/>
      <c r="CJ25" s="3022"/>
      <c r="CK25" s="3022"/>
      <c r="CL25" s="3022"/>
      <c r="CM25" s="1658"/>
      <c r="CN25" s="3022"/>
      <c r="CO25" s="3022"/>
      <c r="CP25" s="3022"/>
      <c r="CQ25" s="3022"/>
      <c r="CR25" s="3022"/>
      <c r="CS25" s="3022"/>
      <c r="CT25" s="3022"/>
      <c r="CU25" s="1658"/>
      <c r="CV25" s="3022"/>
      <c r="CW25" s="3022"/>
      <c r="CX25" s="3022"/>
      <c r="CY25" s="3022"/>
      <c r="CZ25" s="3022"/>
      <c r="DA25" s="3022"/>
      <c r="DB25" s="3022"/>
      <c r="DC25" s="1658"/>
      <c r="DD25" s="3022"/>
      <c r="DE25" s="3022"/>
      <c r="DF25" s="3022"/>
      <c r="DG25" s="3022"/>
      <c r="DH25" s="3022"/>
      <c r="DI25" s="3022"/>
      <c r="DJ25" s="3022"/>
      <c r="DK25" s="1658"/>
      <c r="DL25" s="3022"/>
      <c r="DM25" s="3022"/>
      <c r="DN25" s="3022"/>
      <c r="DO25" s="3022"/>
      <c r="DP25" s="3022"/>
      <c r="DQ25" s="3022"/>
      <c r="DR25" s="3022"/>
      <c r="DS25" s="1658"/>
      <c r="DT25" s="3022"/>
      <c r="DU25" s="3022"/>
      <c r="DV25" s="3022"/>
      <c r="DW25" s="3022"/>
      <c r="DX25" s="3022"/>
      <c r="DY25" s="3022"/>
      <c r="DZ25" s="3022"/>
      <c r="EA25" s="1658"/>
      <c r="EB25" s="3022"/>
      <c r="EC25" s="3022"/>
      <c r="ED25" s="3022"/>
      <c r="EE25" s="3022"/>
      <c r="EF25" s="3022"/>
      <c r="EG25" s="3022"/>
      <c r="EH25" s="3022"/>
      <c r="EI25" s="1658"/>
      <c r="EJ25" s="3022"/>
      <c r="EK25" s="3022"/>
      <c r="EL25" s="3022"/>
      <c r="EM25" s="3022"/>
      <c r="EN25" s="3022"/>
      <c r="EO25" s="3022"/>
      <c r="EP25" s="3022"/>
      <c r="EQ25" s="1658"/>
    </row>
    <row r="26" spans="1:147" ht="17.100000000000001" customHeight="1" x14ac:dyDescent="0.2">
      <c r="A26" s="614"/>
      <c r="B26" s="1710"/>
      <c r="C26" s="614"/>
      <c r="D26" s="614"/>
      <c r="E26" s="1722"/>
      <c r="F26" s="1742"/>
      <c r="G26" s="1742"/>
      <c r="H26" s="1742"/>
      <c r="I26" s="1742"/>
      <c r="J26" s="1742"/>
      <c r="K26" s="1742"/>
      <c r="L26" s="1742"/>
      <c r="M26" s="1742"/>
      <c r="N26" s="1742"/>
      <c r="O26" s="1742"/>
      <c r="P26" s="1742"/>
      <c r="Q26" s="1742"/>
      <c r="R26" s="1742"/>
      <c r="S26" s="1742"/>
      <c r="T26" s="1742"/>
      <c r="U26" s="1742"/>
      <c r="V26" s="1742"/>
      <c r="W26" s="1742"/>
      <c r="X26" s="1742"/>
      <c r="Y26" s="1742"/>
      <c r="Z26" s="1742"/>
      <c r="AA26" s="1742"/>
      <c r="AB26" s="1742"/>
      <c r="AC26" s="1742"/>
      <c r="AD26" s="1742"/>
      <c r="AE26" s="1742"/>
      <c r="AF26" s="1742"/>
      <c r="AG26" s="1742"/>
      <c r="AH26" s="1742"/>
      <c r="AI26" s="1742"/>
      <c r="AJ26" s="1742"/>
      <c r="AK26" s="1742"/>
      <c r="AL26" s="1742"/>
      <c r="AM26" s="1742"/>
      <c r="AN26" s="1742"/>
      <c r="AO26" s="1742"/>
      <c r="AP26" s="1742"/>
      <c r="AQ26" s="1742"/>
      <c r="AR26" s="1742"/>
      <c r="AS26" s="1742"/>
      <c r="AT26" s="1742"/>
      <c r="AU26" s="1742"/>
      <c r="AV26" s="1742"/>
      <c r="AW26" s="1742"/>
      <c r="AX26" s="1742"/>
      <c r="AY26" s="1742"/>
      <c r="AZ26" s="1742"/>
      <c r="BA26" s="1742"/>
      <c r="BB26" s="1742"/>
      <c r="BC26" s="1742"/>
      <c r="BD26" s="1742"/>
      <c r="BE26" s="1742"/>
      <c r="BF26" s="1742"/>
      <c r="BG26" s="1742"/>
      <c r="BH26" s="1742"/>
      <c r="BI26" s="1742"/>
      <c r="BJ26" s="1742"/>
      <c r="BK26" s="1742"/>
      <c r="BL26" s="1742"/>
      <c r="BM26" s="1742"/>
      <c r="BN26" s="1742"/>
      <c r="BO26" s="1742"/>
      <c r="BP26" s="1742"/>
      <c r="BQ26" s="1742"/>
      <c r="BR26" s="1742"/>
      <c r="BS26" s="1742"/>
      <c r="BT26" s="1742"/>
      <c r="BU26" s="1742"/>
      <c r="BV26" s="1742"/>
      <c r="BW26" s="1727"/>
      <c r="BX26" s="614"/>
      <c r="BY26" s="1734"/>
      <c r="BZ26" s="1710"/>
      <c r="CA26" s="614"/>
      <c r="CE26" s="1658"/>
      <c r="CF26" s="1747"/>
      <c r="CG26" s="1747"/>
      <c r="CH26" s="1747"/>
      <c r="CI26" s="1747"/>
      <c r="CJ26" s="1747"/>
      <c r="CK26" s="1747"/>
      <c r="CL26" s="1747"/>
      <c r="CM26" s="1658"/>
      <c r="CN26" s="1747"/>
      <c r="CO26" s="1747"/>
      <c r="CP26" s="1747"/>
      <c r="CQ26" s="1747"/>
      <c r="CR26" s="1747"/>
      <c r="CS26" s="1747"/>
      <c r="CT26" s="1747"/>
      <c r="CU26" s="1658"/>
      <c r="CV26" s="1747"/>
      <c r="CW26" s="1747"/>
      <c r="CX26" s="1747"/>
      <c r="CY26" s="1747"/>
      <c r="CZ26" s="1747"/>
      <c r="DA26" s="1747"/>
      <c r="DB26" s="1747"/>
      <c r="DC26" s="1658"/>
      <c r="DD26" s="1747"/>
      <c r="DE26" s="1747"/>
      <c r="DF26" s="1747"/>
      <c r="DG26" s="1747"/>
      <c r="DH26" s="1747"/>
      <c r="DI26" s="1747"/>
      <c r="DJ26" s="1747"/>
      <c r="DK26" s="1658"/>
      <c r="DL26" s="1747"/>
      <c r="DM26" s="1747"/>
      <c r="DN26" s="1747"/>
      <c r="DO26" s="1747"/>
      <c r="DP26" s="1747"/>
      <c r="DQ26" s="1747"/>
      <c r="DR26" s="1747"/>
      <c r="DS26" s="1658"/>
      <c r="DT26" s="1747"/>
      <c r="DU26" s="1747"/>
      <c r="DV26" s="1747"/>
      <c r="DW26" s="1747"/>
      <c r="DX26" s="1747"/>
      <c r="DY26" s="1747"/>
      <c r="DZ26" s="1747"/>
      <c r="EA26" s="1658"/>
      <c r="EB26" s="1747"/>
      <c r="EC26" s="1747"/>
      <c r="ED26" s="1747"/>
      <c r="EE26" s="1747"/>
      <c r="EF26" s="1747"/>
      <c r="EG26" s="1747"/>
      <c r="EH26" s="1747"/>
      <c r="EI26" s="1658"/>
      <c r="EJ26" s="1747"/>
      <c r="EK26" s="1747"/>
      <c r="EL26" s="1747"/>
      <c r="EM26" s="1747"/>
      <c r="EN26" s="1747"/>
      <c r="EO26" s="1747"/>
      <c r="EP26" s="1747"/>
      <c r="EQ26" s="1658"/>
    </row>
    <row r="27" spans="1:147" ht="17.100000000000001" customHeight="1" thickBot="1" x14ac:dyDescent="0.25">
      <c r="A27" s="614"/>
      <c r="B27" s="1710"/>
      <c r="C27" s="614"/>
      <c r="D27" s="614"/>
      <c r="E27" s="1722"/>
      <c r="F27" s="1742"/>
      <c r="G27" s="1742"/>
      <c r="H27" s="1742"/>
      <c r="I27" s="1742"/>
      <c r="J27" s="1742"/>
      <c r="K27" s="1742"/>
      <c r="L27" s="1742"/>
      <c r="M27" s="1742"/>
      <c r="N27" s="1742"/>
      <c r="O27" s="1742"/>
      <c r="P27" s="1742"/>
      <c r="Q27" s="1742"/>
      <c r="R27" s="1742"/>
      <c r="S27" s="1742"/>
      <c r="T27" s="1742"/>
      <c r="U27" s="1742"/>
      <c r="V27" s="1742"/>
      <c r="W27" s="1742"/>
      <c r="X27" s="1742"/>
      <c r="Y27" s="1742"/>
      <c r="Z27" s="1742"/>
      <c r="AA27" s="1742"/>
      <c r="AB27" s="1742"/>
      <c r="AC27" s="1742"/>
      <c r="AD27" s="1742"/>
      <c r="AE27" s="1742"/>
      <c r="AF27" s="1742"/>
      <c r="AG27" s="1742"/>
      <c r="AH27" s="1742"/>
      <c r="AI27" s="1742"/>
      <c r="AJ27" s="1742"/>
      <c r="AK27" s="1742"/>
      <c r="AL27" s="1742"/>
      <c r="AM27" s="1742"/>
      <c r="AN27" s="1742"/>
      <c r="AO27" s="1742"/>
      <c r="AP27" s="1742"/>
      <c r="AQ27" s="1742"/>
      <c r="AR27" s="1742"/>
      <c r="AS27" s="1742"/>
      <c r="AT27" s="1742"/>
      <c r="AU27" s="1742"/>
      <c r="AV27" s="1742"/>
      <c r="AW27" s="1742"/>
      <c r="AX27" s="1742"/>
      <c r="AY27" s="1742"/>
      <c r="AZ27" s="1742"/>
      <c r="BA27" s="1742"/>
      <c r="BB27" s="1742"/>
      <c r="BC27" s="1742"/>
      <c r="BD27" s="1742"/>
      <c r="BE27" s="1742"/>
      <c r="BF27" s="1742"/>
      <c r="BG27" s="1742"/>
      <c r="BH27" s="1742"/>
      <c r="BI27" s="1742"/>
      <c r="BJ27" s="1742"/>
      <c r="BK27" s="1742"/>
      <c r="BL27" s="1742"/>
      <c r="BM27" s="1742"/>
      <c r="BN27" s="1742"/>
      <c r="BO27" s="1742"/>
      <c r="BP27" s="1742"/>
      <c r="BQ27" s="1742"/>
      <c r="BR27" s="1742"/>
      <c r="BS27" s="1742"/>
      <c r="BT27" s="1742"/>
      <c r="BU27" s="1742"/>
      <c r="BV27" s="1742"/>
      <c r="BW27" s="1727"/>
      <c r="BX27" s="614"/>
      <c r="BY27" s="1734"/>
      <c r="BZ27" s="1710"/>
      <c r="CA27" s="614"/>
      <c r="CE27" s="1658"/>
      <c r="CF27" s="1747"/>
      <c r="CG27" s="1747"/>
      <c r="CH27" s="1747"/>
      <c r="CI27" s="1747"/>
      <c r="CJ27" s="1747"/>
      <c r="CK27" s="1747"/>
      <c r="CL27" s="1747"/>
      <c r="CM27" s="1658"/>
      <c r="CN27" s="1747"/>
      <c r="CO27" s="1747"/>
      <c r="CP27" s="1747"/>
      <c r="CQ27" s="1747"/>
      <c r="CR27" s="1747"/>
      <c r="CS27" s="1747"/>
      <c r="CT27" s="1747"/>
      <c r="CU27" s="1658"/>
      <c r="CV27" s="1747"/>
      <c r="CW27" s="1747"/>
      <c r="CX27" s="1747"/>
      <c r="CY27" s="1747"/>
      <c r="CZ27" s="1747"/>
      <c r="DA27" s="1747"/>
      <c r="DB27" s="1747"/>
      <c r="DC27" s="1658"/>
      <c r="DD27" s="1747"/>
      <c r="DE27" s="1747"/>
      <c r="DF27" s="1747"/>
      <c r="DG27" s="1747"/>
      <c r="DH27" s="1747"/>
      <c r="DI27" s="1747"/>
      <c r="DJ27" s="1747"/>
      <c r="DK27" s="1658"/>
      <c r="DL27" s="1747"/>
      <c r="DM27" s="1747"/>
      <c r="DN27" s="1747"/>
      <c r="DO27" s="1747"/>
      <c r="DP27" s="1747"/>
      <c r="DQ27" s="1747"/>
      <c r="DR27" s="1747"/>
      <c r="DS27" s="1658"/>
      <c r="DT27" s="1747"/>
      <c r="DU27" s="1747"/>
      <c r="DV27" s="1747"/>
      <c r="DW27" s="1747"/>
      <c r="DX27" s="1747"/>
      <c r="DY27" s="1747"/>
      <c r="DZ27" s="1747"/>
      <c r="EA27" s="1658"/>
      <c r="EB27" s="1747"/>
      <c r="EC27" s="1747"/>
      <c r="ED27" s="1747"/>
      <c r="EE27" s="1747"/>
      <c r="EF27" s="1747"/>
      <c r="EG27" s="1747"/>
      <c r="EH27" s="1747"/>
      <c r="EI27" s="1658"/>
      <c r="EJ27" s="1747"/>
      <c r="EK27" s="1747"/>
      <c r="EL27" s="1747"/>
      <c r="EM27" s="1747"/>
      <c r="EN27" s="1747"/>
      <c r="EO27" s="1747"/>
      <c r="EP27" s="1747"/>
      <c r="EQ27" s="1658"/>
    </row>
    <row r="28" spans="1:147" ht="17.100000000000001" customHeight="1" thickTop="1" x14ac:dyDescent="0.2">
      <c r="A28" s="614"/>
      <c r="B28" s="1710"/>
      <c r="C28" s="614"/>
      <c r="D28" s="614"/>
      <c r="E28" s="1722"/>
      <c r="F28" s="1742"/>
      <c r="G28" s="1742"/>
      <c r="H28" s="1742"/>
      <c r="I28" s="3039" t="s">
        <v>147</v>
      </c>
      <c r="J28" s="3035"/>
      <c r="K28" s="3041" t="str">
        <f>IF(ISBLANK(I30),data!$FR$53,_xlfn.IFS(
ISNUMBER(SEARCH( data!$FS$4, I30 )), data!$FR$4,
ISNUMBER(SEARCH( data!$FS$5, I30 )), data!$FR$5,
ISNUMBER(SEARCH( data!$FS$6, I30 )), data!$FR$6,
ISNUMBER(SEARCH( data!$FS$7, I30 )), data!$FR$7,
ISNUMBER(SEARCH( data!$FS$8, I30 )), data!$FR$8,
ISNUMBER(SEARCH( data!$FS$9, I30 )), data!$FR$9,
ISNUMBER(SEARCH( data!$FS$10, I30 )), data!$FR$10,
ISNUMBER(SEARCH( data!$FS$11, I30 )), data!$FR$11,
ISNUMBER(SEARCH( data!$FS$12, I30 )), data!$FR$12,
ISNUMBER(SEARCH( data!$FS$13, I30 )), data!$FR$13,
ISNUMBER(SEARCH( data!$FS$14, I30 )), data!$FR$14,
ISNUMBER(SEARCH( data!$FS$15, I30 )), data!$FR$15,
ISNUMBER(SEARCH( data!$FS$16, I30 )), data!$FR$16,
ISNUMBER(SEARCH( data!$FS$17, I30 )), data!$FR$17,
ISNUMBER(SEARCH( data!$FS$18, I30 )), data!$FR$18,
ISNUMBER(SEARCH( data!$FS$19, I30 )), data!$FR$19,
ISNUMBER(SEARCH( data!$FS$20, I30 )), data!$FR$20,
ISNUMBER(SEARCH( data!$FS$21, I30 )), data!$FR$21,
ISNUMBER(SEARCH( data!$FS$22, I30 )), data!$FR$22,
ISNUMBER(SEARCH( data!$FS$23, I30 )), data!$FR$23,
ISNUMBER(SEARCH( data!$FS$24, I30 )), data!$FR$24,
ISNUMBER(SEARCH( data!$FS$25, I30 )), data!$FR$25,
ISNUMBER(SEARCH( data!$FS$26, I30 )), data!$FR$26,
ISNUMBER(SEARCH( data!$FS$27, I30 )), data!$FR$27,
ISNUMBER(SEARCH( data!$FS$28, I30 )), data!$FR$28,
ISNUMBER(SEARCH( data!$FS$29, I30 )), data!$FR$29,
ISNUMBER(SEARCH( data!$FS$30, I30 )), data!$FR$30,
ISNUMBER(SEARCH( data!$FS$31, I30 )), data!$FR$31,
ISNUMBER(SEARCH( data!$FS$32, I30 )), data!$FR$32,
ISNUMBER(SEARCH( data!$FS$33, I30 )), data!$FR$33,
ISNUMBER(SEARCH( data!$FS$34, I30 )), data!$FR$34,
ISNUMBER(SEARCH( data!$FS$35, I30 )), data!$FR$35,
ISNUMBER(SEARCH( data!$FS$36, I30 )), data!$FR$36,
ISNUMBER(SEARCH( data!$FS$37, I30 )), data!$FR$37,
ISNUMBER(SEARCH( data!$FS$38, I30 )), data!$FR$38,
ISNUMBER(SEARCH( data!$FS$39, I30 )), data!$FR$39,
ISNUMBER(SEARCH( data!$FS$40, I30 )), data!$FR$40,
ISNUMBER(SEARCH( data!$FS$41, I30 )), data!$FR$41,
ISNUMBER(SEARCH( data!$FS$42, I30 )), data!$FR$42,
ISNUMBER(SEARCH( data!$FS$43, I30 )), data!$FR$43,
ISNUMBER(SEARCH( data!$FS$44, I30 )), data!$FR$44,
ISNUMBER(SEARCH( data!$FS$45, I30 )), data!$FR$45,
ISNUMBER(SEARCH( data!$FS$46, I30 )), data!$FR$46,
ISNUMBER(SEARCH( data!$FS$47, I30 )), data!$FR$47,
ISNUMBER(SEARCH( data!$FS$48, I30 )), data!$FR$48,
ISNUMBER(SEARCH( data!$FS$49, I30 )), data!$FR$49,
ISNUMBER(SEARCH( data!$FS$50, I30 )), data!$FR$50,
ISNUMBER(SEARCH( data!$FS$51, I30 )), data!$FR$51,
ISNUMBER(SEARCH( data!$FS$52, I30 )), data!$FR$52,
ISNUMBER(SEARCH( data!$FU$4, I30 )), data!$FT$4,
ISNUMBER(SEARCH( data!$FU$5, I30 )), data!$FT$5,
ISNUMBER(SEARCH( data!$FU$6, I30 )), data!$FT$6,
ISNUMBER(SEARCH( data!$FU$7, I30 )), data!$FT$7,
ISNUMBER(SEARCH( data!$FU$8, I30 )), data!$FT$8,
ISNUMBER(SEARCH( data!$FU$9, I30 )), data!$FT$9,
ISNUMBER(SEARCH( data!$FU$10, I30 )), data!$FT$10,
ISNUMBER(SEARCH( data!$FU$11, I30 )), data!$FT$11,
ISNUMBER(SEARCH( data!$FU$12, I30 )), data!$FT$12,
ISNUMBER(SEARCH( data!$FU$13, I30 )), data!$FT$13,
ISNUMBER(SEARCH( data!$FU$14, I30 )), data!$FT$14,
ISNUMBER(SEARCH( data!$FU$15, I30 )), data!$FT$15,
ISNUMBER(SEARCH( data!$FU$16, I30 )), data!$FT$16,
ISNUMBER(SEARCH( data!$FU$17, I30 )), data!$FT$17,
ISNUMBER(SEARCH( data!$FU$18, I30 )), data!$FT$18,
ISNUMBER(SEARCH( data!$FU$19, I30 )), data!$FT$19,
ISNUMBER(SEARCH( data!$FU$20, I30 )), data!$FT$20,
ISNUMBER(SEARCH( data!$FU$21, I30 )), data!$FT$21,
ISNUMBER(SEARCH( data!$FU$22, I30 )), data!$FT$22,
ISNUMBER(SEARCH( data!$FU$23, I30 )), data!$FT$23,
ISNUMBER(SEARCH( data!$FU$24, I30 )), data!$FT$24,
ISNUMBER(SEARCH( data!$FU$25, I30 )), data!$FT$25,
ISNUMBER(SEARCH( data!$FU$26, I30 )), data!$FT$26,
ISNUMBER(SEARCH( data!$FU$27, I30 )), data!$FT$27,
ISNUMBER(SEARCH( data!$FU$28, I30 )), data!$FT$28,
ISNUMBER(SEARCH( data!$FU$29, I30 )), data!$FT$29,
ISNUMBER(SEARCH( data!$FU$30, I30 )), data!$FT$30,
ISNUMBER(SEARCH( data!$FU$31, I30 )), data!$FT$31,
ISNUMBER(SEARCH( data!$FU$32, I30 )), data!$FT$32,
ISNUMBER(SEARCH( data!$FU$33, I30 )), data!$FT$33,
ISNUMBER(SEARCH( data!$FU$34, I30 )), data!$FT$34,
ISNUMBER(SEARCH( data!$FU$35, I30 )), data!$FT$35,
ISNUMBER(SEARCH( data!$FU$36, I30 )), data!$FT$36,
ISNUMBER(SEARCH( data!$FU$37, I30 )), data!$FT$37,
ISNUMBER(SEARCH( data!$FU$38, I30 )), data!$FT$38,
ISNUMBER(SEARCH( data!$FU$39, I30 )), data!$FT$39,
ISNUMBER(SEARCH( data!$FU$40, I30 )), data!$FT$40,
ISNUMBER(SEARCH( data!$FU$41, I30 )), data!$FT$41,
ISNUMBER(SEARCH( data!$FU$42, I30 )), data!$FT$42,
ISNUMBER(SEARCH( data!$FU$43, I30 )), data!$FT$43,
ISNUMBER(SEARCH( data!$FU$44, I30 )), data!$FT$44,
ISNUMBER(SEARCH( data!$FU$45, I30 )), data!$FT$45,
ISNUMBER(SEARCH( data!$FU$46, I30 )), data!$FT$46,
ISNUMBER(SEARCH( data!$FU$47, I30 )), data!$FT$47,
ISNUMBER(SEARCH( data!$FU$48, I30 )), data!$FT$48,
ISNUMBER(SEARCH( data!$FU$49, I30 )), data!$FT$49,
ISNUMBER(SEARCH( data!$FU$50, I30 )), data!$FT$50,
ISNUMBER(SEARCH( data!$FU$51, I30 )), data!$FT$51,
ISNUMBER(SEARCH( data!$FU$52, I30 )), data!$FT$52,
TRUE,data!$FT$53))</f>
        <v>-</v>
      </c>
      <c r="L28" s="3041"/>
      <c r="M28" s="3041"/>
      <c r="N28" s="3035" t="s">
        <v>147</v>
      </c>
      <c r="O28" s="3036"/>
      <c r="P28" s="1742"/>
      <c r="Q28" s="3039" t="s">
        <v>147</v>
      </c>
      <c r="R28" s="3035"/>
      <c r="S28" s="3041" t="str">
        <f>IF(ISBLANK(Q30),data!$FR$53,_xlfn.IFS(
ISNUMBER(SEARCH( data!$FS$4, Q30 )), data!$FR$4,
ISNUMBER(SEARCH( data!$FS$5, Q30 )), data!$FR$5,
ISNUMBER(SEARCH( data!$FS$6, Q30 )), data!$FR$6,
ISNUMBER(SEARCH( data!$FS$7, Q30 )), data!$FR$7,
ISNUMBER(SEARCH( data!$FS$8, Q30 )), data!$FR$8,
ISNUMBER(SEARCH( data!$FS$9, Q30 )), data!$FR$9,
ISNUMBER(SEARCH( data!$FS$10, Q30 )), data!$FR$10,
ISNUMBER(SEARCH( data!$FS$11, Q30 )), data!$FR$11,
ISNUMBER(SEARCH( data!$FS$12, Q30 )), data!$FR$12,
ISNUMBER(SEARCH( data!$FS$13, Q30 )), data!$FR$13,
ISNUMBER(SEARCH( data!$FS$14, Q30 )), data!$FR$14,
ISNUMBER(SEARCH( data!$FS$15, Q30 )), data!$FR$15,
ISNUMBER(SEARCH( data!$FS$16, Q30 )), data!$FR$16,
ISNUMBER(SEARCH( data!$FS$17, Q30 )), data!$FR$17,
ISNUMBER(SEARCH( data!$FS$18, Q30 )), data!$FR$18,
ISNUMBER(SEARCH( data!$FS$19, Q30 )), data!$FR$19,
ISNUMBER(SEARCH( data!$FS$20, Q30 )), data!$FR$20,
ISNUMBER(SEARCH( data!$FS$21, Q30 )), data!$FR$21,
ISNUMBER(SEARCH( data!$FS$22, Q30 )), data!$FR$22,
ISNUMBER(SEARCH( data!$FS$23, Q30 )), data!$FR$23,
ISNUMBER(SEARCH( data!$FS$24, Q30 )), data!$FR$24,
ISNUMBER(SEARCH( data!$FS$25, Q30 )), data!$FR$25,
ISNUMBER(SEARCH( data!$FS$26, Q30 )), data!$FR$26,
ISNUMBER(SEARCH( data!$FS$27, Q30 )), data!$FR$27,
ISNUMBER(SEARCH( data!$FS$28, Q30 )), data!$FR$28,
ISNUMBER(SEARCH( data!$FS$29, Q30 )), data!$FR$29,
ISNUMBER(SEARCH( data!$FS$30, Q30 )), data!$FR$30,
ISNUMBER(SEARCH( data!$FS$31, Q30 )), data!$FR$31,
ISNUMBER(SEARCH( data!$FS$32, Q30 )), data!$FR$32,
ISNUMBER(SEARCH( data!$FS$33, Q30 )), data!$FR$33,
ISNUMBER(SEARCH( data!$FS$34, Q30 )), data!$FR$34,
ISNUMBER(SEARCH( data!$FS$35, Q30 )), data!$FR$35,
ISNUMBER(SEARCH( data!$FS$36, Q30 )), data!$FR$36,
ISNUMBER(SEARCH( data!$FS$37, Q30 )), data!$FR$37,
ISNUMBER(SEARCH( data!$FS$38, Q30 )), data!$FR$38,
ISNUMBER(SEARCH( data!$FS$39, Q30 )), data!$FR$39,
ISNUMBER(SEARCH( data!$FS$40, Q30 )), data!$FR$40,
ISNUMBER(SEARCH( data!$FS$41, Q30 )), data!$FR$41,
ISNUMBER(SEARCH( data!$FS$42, Q30 )), data!$FR$42,
ISNUMBER(SEARCH( data!$FS$43, Q30 )), data!$FR$43,
ISNUMBER(SEARCH( data!$FS$44, Q30 )), data!$FR$44,
ISNUMBER(SEARCH( data!$FS$45, Q30 )), data!$FR$45,
ISNUMBER(SEARCH( data!$FS$46, Q30 )), data!$FR$46,
ISNUMBER(SEARCH( data!$FS$47, Q30 )), data!$FR$47,
ISNUMBER(SEARCH( data!$FS$48, Q30 )), data!$FR$48,
ISNUMBER(SEARCH( data!$FS$49, Q30 )), data!$FR$49,
ISNUMBER(SEARCH( data!$FS$50, Q30 )), data!$FR$50,
ISNUMBER(SEARCH( data!$FS$51, Q30 )), data!$FR$51,
ISNUMBER(SEARCH( data!$FS$52, Q30 )), data!$FR$52,
ISNUMBER(SEARCH( data!$FU$4, Q30 )), data!$FT$4,
ISNUMBER(SEARCH( data!$FU$5, Q30 )), data!$FT$5,
ISNUMBER(SEARCH( data!$FU$6, Q30 )), data!$FT$6,
ISNUMBER(SEARCH( data!$FU$7, Q30 )), data!$FT$7,
ISNUMBER(SEARCH( data!$FU$8, Q30 )), data!$FT$8,
ISNUMBER(SEARCH( data!$FU$9, Q30 )), data!$FT$9,
ISNUMBER(SEARCH( data!$FU$10, Q30 )), data!$FT$10,
ISNUMBER(SEARCH( data!$FU$11, Q30 )), data!$FT$11,
ISNUMBER(SEARCH( data!$FU$12, Q30 )), data!$FT$12,
ISNUMBER(SEARCH( data!$FU$13, Q30 )), data!$FT$13,
ISNUMBER(SEARCH( data!$FU$14, Q30 )), data!$FT$14,
ISNUMBER(SEARCH( data!$FU$15, Q30 )), data!$FT$15,
ISNUMBER(SEARCH( data!$FU$16, Q30 )), data!$FT$16,
ISNUMBER(SEARCH( data!$FU$17, Q30 )), data!$FT$17,
ISNUMBER(SEARCH( data!$FU$18, Q30 )), data!$FT$18,
ISNUMBER(SEARCH( data!$FU$19, Q30 )), data!$FT$19,
ISNUMBER(SEARCH( data!$FU$20, Q30 )), data!$FT$20,
ISNUMBER(SEARCH( data!$FU$21, Q30 )), data!$FT$21,
ISNUMBER(SEARCH( data!$FU$22, Q30 )), data!$FT$22,
ISNUMBER(SEARCH( data!$FU$23, Q30 )), data!$FT$23,
ISNUMBER(SEARCH( data!$FU$24, Q30 )), data!$FT$24,
ISNUMBER(SEARCH( data!$FU$25, Q30 )), data!$FT$25,
ISNUMBER(SEARCH( data!$FU$26, Q30 )), data!$FT$26,
ISNUMBER(SEARCH( data!$FU$27, Q30 )), data!$FT$27,
ISNUMBER(SEARCH( data!$FU$28, Q30 )), data!$FT$28,
ISNUMBER(SEARCH( data!$FU$29, Q30 )), data!$FT$29,
ISNUMBER(SEARCH( data!$FU$30, Q30 )), data!$FT$30,
ISNUMBER(SEARCH( data!$FU$31, Q30 )), data!$FT$31,
ISNUMBER(SEARCH( data!$FU$32, Q30 )), data!$FT$32,
ISNUMBER(SEARCH( data!$FU$33, Q30 )), data!$FT$33,
ISNUMBER(SEARCH( data!$FU$34, Q30 )), data!$FT$34,
ISNUMBER(SEARCH( data!$FU$35, Q30 )), data!$FT$35,
ISNUMBER(SEARCH( data!$FU$36, Q30 )), data!$FT$36,
ISNUMBER(SEARCH( data!$FU$37, Q30 )), data!$FT$37,
ISNUMBER(SEARCH( data!$FU$38, Q30 )), data!$FT$38,
ISNUMBER(SEARCH( data!$FU$39, Q30 )), data!$FT$39,
ISNUMBER(SEARCH( data!$FU$40, Q30 )), data!$FT$40,
ISNUMBER(SEARCH( data!$FU$41, Q30 )), data!$FT$41,
ISNUMBER(SEARCH( data!$FU$42, Q30 )), data!$FT$42,
ISNUMBER(SEARCH( data!$FU$43, Q30 )), data!$FT$43,
ISNUMBER(SEARCH( data!$FU$44, Q30 )), data!$FT$44,
ISNUMBER(SEARCH( data!$FU$45, Q30 )), data!$FT$45,
ISNUMBER(SEARCH( data!$FU$46, Q30 )), data!$FT$46,
ISNUMBER(SEARCH( data!$FU$47, Q30 )), data!$FT$47,
ISNUMBER(SEARCH( data!$FU$48, Q30 )), data!$FT$48,
ISNUMBER(SEARCH( data!$FU$49, Q30 )), data!$FT$49,
ISNUMBER(SEARCH( data!$FU$50, Q30 )), data!$FT$50,
ISNUMBER(SEARCH( data!$FU$51, Q30 )), data!$FT$51,
ISNUMBER(SEARCH( data!$FU$52, Q30 )), data!$FT$52,
TRUE,data!$FT$53))</f>
        <v>²</v>
      </c>
      <c r="T28" s="3041"/>
      <c r="U28" s="3041"/>
      <c r="V28" s="3035" t="s">
        <v>147</v>
      </c>
      <c r="W28" s="3036"/>
      <c r="X28" s="1742"/>
      <c r="Y28" s="3039" t="s">
        <v>147</v>
      </c>
      <c r="Z28" s="3035"/>
      <c r="AA28" s="3041" t="str">
        <f>IF(ISBLANK(Y30),data!$FR$53,_xlfn.IFS(
ISNUMBER(SEARCH( data!$FS$4, Y30 )), data!$FR$4,
ISNUMBER(SEARCH( data!$FS$5, Y30 )), data!$FR$5,
ISNUMBER(SEARCH( data!$FS$6, Y30 )), data!$FR$6,
ISNUMBER(SEARCH( data!$FS$7, Y30 )), data!$FR$7,
ISNUMBER(SEARCH( data!$FS$8, Y30 )), data!$FR$8,
ISNUMBER(SEARCH( data!$FS$9, Y30 )), data!$FR$9,
ISNUMBER(SEARCH( data!$FS$10, Y30 )), data!$FR$10,
ISNUMBER(SEARCH( data!$FS$11, Y30 )), data!$FR$11,
ISNUMBER(SEARCH( data!$FS$12, Y30 )), data!$FR$12,
ISNUMBER(SEARCH( data!$FS$13, Y30 )), data!$FR$13,
ISNUMBER(SEARCH( data!$FS$14, Y30 )), data!$FR$14,
ISNUMBER(SEARCH( data!$FS$15, Y30 )), data!$FR$15,
ISNUMBER(SEARCH( data!$FS$16, Y30 )), data!$FR$16,
ISNUMBER(SEARCH( data!$FS$17, Y30 )), data!$FR$17,
ISNUMBER(SEARCH( data!$FS$18, Y30 )), data!$FR$18,
ISNUMBER(SEARCH( data!$FS$19, Y30 )), data!$FR$19,
ISNUMBER(SEARCH( data!$FS$20, Y30 )), data!$FR$20,
ISNUMBER(SEARCH( data!$FS$21, Y30 )), data!$FR$21,
ISNUMBER(SEARCH( data!$FS$22, Y30 )), data!$FR$22,
ISNUMBER(SEARCH( data!$FS$23, Y30 )), data!$FR$23,
ISNUMBER(SEARCH( data!$FS$24, Y30 )), data!$FR$24,
ISNUMBER(SEARCH( data!$FS$25, Y30 )), data!$FR$25,
ISNUMBER(SEARCH( data!$FS$26, Y30 )), data!$FR$26,
ISNUMBER(SEARCH( data!$FS$27, Y30 )), data!$FR$27,
ISNUMBER(SEARCH( data!$FS$28, Y30 )), data!$FR$28,
ISNUMBER(SEARCH( data!$FS$29, Y30 )), data!$FR$29,
ISNUMBER(SEARCH( data!$FS$30, Y30 )), data!$FR$30,
ISNUMBER(SEARCH( data!$FS$31, Y30 )), data!$FR$31,
ISNUMBER(SEARCH( data!$FS$32, Y30 )), data!$FR$32,
ISNUMBER(SEARCH( data!$FS$33, Y30 )), data!$FR$33,
ISNUMBER(SEARCH( data!$FS$34, Y30 )), data!$FR$34,
ISNUMBER(SEARCH( data!$FS$35, Y30 )), data!$FR$35,
ISNUMBER(SEARCH( data!$FS$36, Y30 )), data!$FR$36,
ISNUMBER(SEARCH( data!$FS$37, Y30 )), data!$FR$37,
ISNUMBER(SEARCH( data!$FS$38, Y30 )), data!$FR$38,
ISNUMBER(SEARCH( data!$FS$39, Y30 )), data!$FR$39,
ISNUMBER(SEARCH( data!$FS$40, Y30 )), data!$FR$40,
ISNUMBER(SEARCH( data!$FS$41, Y30 )), data!$FR$41,
ISNUMBER(SEARCH( data!$FS$42, Y30 )), data!$FR$42,
ISNUMBER(SEARCH( data!$FS$43, Y30 )), data!$FR$43,
ISNUMBER(SEARCH( data!$FS$44, Y30 )), data!$FR$44,
ISNUMBER(SEARCH( data!$FS$45, Y30 )), data!$FR$45,
ISNUMBER(SEARCH( data!$FS$46, Y30 )), data!$FR$46,
ISNUMBER(SEARCH( data!$FS$47, Y30 )), data!$FR$47,
ISNUMBER(SEARCH( data!$FS$48, Y30 )), data!$FR$48,
ISNUMBER(SEARCH( data!$FS$49, Y30 )), data!$FR$49,
ISNUMBER(SEARCH( data!$FS$50, Y30 )), data!$FR$50,
ISNUMBER(SEARCH( data!$FS$51, Y30 )), data!$FR$51,
ISNUMBER(SEARCH( data!$FS$52, Y30 )), data!$FR$52,
ISNUMBER(SEARCH( data!$FU$4, Y30 )), data!$FT$4,
ISNUMBER(SEARCH( data!$FU$5, Y30 )), data!$FT$5,
ISNUMBER(SEARCH( data!$FU$6, Y30 )), data!$FT$6,
ISNUMBER(SEARCH( data!$FU$7, Y30 )), data!$FT$7,
ISNUMBER(SEARCH( data!$FU$8, Y30 )), data!$FT$8,
ISNUMBER(SEARCH( data!$FU$9, Y30 )), data!$FT$9,
ISNUMBER(SEARCH( data!$FU$10, Y30 )), data!$FT$10,
ISNUMBER(SEARCH( data!$FU$11, Y30 )), data!$FT$11,
ISNUMBER(SEARCH( data!$FU$12, Y30 )), data!$FT$12,
ISNUMBER(SEARCH( data!$FU$13, Y30 )), data!$FT$13,
ISNUMBER(SEARCH( data!$FU$14, Y30 )), data!$FT$14,
ISNUMBER(SEARCH( data!$FU$15, Y30 )), data!$FT$15,
ISNUMBER(SEARCH( data!$FU$16, Y30 )), data!$FT$16,
ISNUMBER(SEARCH( data!$FU$17, Y30 )), data!$FT$17,
ISNUMBER(SEARCH( data!$FU$18, Y30 )), data!$FT$18,
ISNUMBER(SEARCH( data!$FU$19, Y30 )), data!$FT$19,
ISNUMBER(SEARCH( data!$FU$20, Y30 )), data!$FT$20,
ISNUMBER(SEARCH( data!$FU$21, Y30 )), data!$FT$21,
ISNUMBER(SEARCH( data!$FU$22, Y30 )), data!$FT$22,
ISNUMBER(SEARCH( data!$FU$23, Y30 )), data!$FT$23,
ISNUMBER(SEARCH( data!$FU$24, Y30 )), data!$FT$24,
ISNUMBER(SEARCH( data!$FU$25, Y30 )), data!$FT$25,
ISNUMBER(SEARCH( data!$FU$26, Y30 )), data!$FT$26,
ISNUMBER(SEARCH( data!$FU$27, Y30 )), data!$FT$27,
ISNUMBER(SEARCH( data!$FU$28, Y30 )), data!$FT$28,
ISNUMBER(SEARCH( data!$FU$29, Y30 )), data!$FT$29,
ISNUMBER(SEARCH( data!$FU$30, Y30 )), data!$FT$30,
ISNUMBER(SEARCH( data!$FU$31, Y30 )), data!$FT$31,
ISNUMBER(SEARCH( data!$FU$32, Y30 )), data!$FT$32,
ISNUMBER(SEARCH( data!$FU$33, Y30 )), data!$FT$33,
ISNUMBER(SEARCH( data!$FU$34, Y30 )), data!$FT$34,
ISNUMBER(SEARCH( data!$FU$35, Y30 )), data!$FT$35,
ISNUMBER(SEARCH( data!$FU$36, Y30 )), data!$FT$36,
ISNUMBER(SEARCH( data!$FU$37, Y30 )), data!$FT$37,
ISNUMBER(SEARCH( data!$FU$38, Y30 )), data!$FT$38,
ISNUMBER(SEARCH( data!$FU$39, Y30 )), data!$FT$39,
ISNUMBER(SEARCH( data!$FU$40, Y30 )), data!$FT$40,
ISNUMBER(SEARCH( data!$FU$41, Y30 )), data!$FT$41,
ISNUMBER(SEARCH( data!$FU$42, Y30 )), data!$FT$42,
ISNUMBER(SEARCH( data!$FU$43, Y30 )), data!$FT$43,
ISNUMBER(SEARCH( data!$FU$44, Y30 )), data!$FT$44,
ISNUMBER(SEARCH( data!$FU$45, Y30 )), data!$FT$45,
ISNUMBER(SEARCH( data!$FU$46, Y30 )), data!$FT$46,
ISNUMBER(SEARCH( data!$FU$47, Y30 )), data!$FT$47,
ISNUMBER(SEARCH( data!$FU$48, Y30 )), data!$FT$48,
ISNUMBER(SEARCH( data!$FU$49, Y30 )), data!$FT$49,
ISNUMBER(SEARCH( data!$FU$50, Y30 )), data!$FT$50,
ISNUMBER(SEARCH( data!$FU$51, Y30 )), data!$FT$51,
ISNUMBER(SEARCH( data!$FU$52, Y30 )), data!$FT$52,
TRUE,data!$FT$53))</f>
        <v>R</v>
      </c>
      <c r="AB28" s="3041"/>
      <c r="AC28" s="3041"/>
      <c r="AD28" s="3035" t="s">
        <v>147</v>
      </c>
      <c r="AE28" s="3036"/>
      <c r="AF28" s="1742"/>
      <c r="AG28" s="3039" t="s">
        <v>147</v>
      </c>
      <c r="AH28" s="3035"/>
      <c r="AI28" s="3041" t="str">
        <f>IF(ISBLANK(AG30),data!$FR$53,_xlfn.IFS(
ISNUMBER(SEARCH( data!$FS$4, AG30 )), data!$FR$4,
ISNUMBER(SEARCH( data!$FS$5, AG30 )), data!$FR$5,
ISNUMBER(SEARCH( data!$FS$6, AG30 )), data!$FR$6,
ISNUMBER(SEARCH( data!$FS$7, AG30 )), data!$FR$7,
ISNUMBER(SEARCH( data!$FS$8, AG30 )), data!$FR$8,
ISNUMBER(SEARCH( data!$FS$9, AG30 )), data!$FR$9,
ISNUMBER(SEARCH( data!$FS$10, AG30 )), data!$FR$10,
ISNUMBER(SEARCH( data!$FS$11, AG30 )), data!$FR$11,
ISNUMBER(SEARCH( data!$FS$12, AG30 )), data!$FR$12,
ISNUMBER(SEARCH( data!$FS$13, AG30 )), data!$FR$13,
ISNUMBER(SEARCH( data!$FS$14, AG30 )), data!$FR$14,
ISNUMBER(SEARCH( data!$FS$15, AG30 )), data!$FR$15,
ISNUMBER(SEARCH( data!$FS$16, AG30 )), data!$FR$16,
ISNUMBER(SEARCH( data!$FS$17, AG30 )), data!$FR$17,
ISNUMBER(SEARCH( data!$FS$18, AG30 )), data!$FR$18,
ISNUMBER(SEARCH( data!$FS$19, AG30 )), data!$FR$19,
ISNUMBER(SEARCH( data!$FS$20, AG30 )), data!$FR$20,
ISNUMBER(SEARCH( data!$FS$21, AG30 )), data!$FR$21,
ISNUMBER(SEARCH( data!$FS$22, AG30 )), data!$FR$22,
ISNUMBER(SEARCH( data!$FS$23, AG30 )), data!$FR$23,
ISNUMBER(SEARCH( data!$FS$24, AG30 )), data!$FR$24,
ISNUMBER(SEARCH( data!$FS$25, AG30 )), data!$FR$25,
ISNUMBER(SEARCH( data!$FS$26, AG30 )), data!$FR$26,
ISNUMBER(SEARCH( data!$FS$27, AG30 )), data!$FR$27,
ISNUMBER(SEARCH( data!$FS$28, AG30 )), data!$FR$28,
ISNUMBER(SEARCH( data!$FS$29, AG30 )), data!$FR$29,
ISNUMBER(SEARCH( data!$FS$30, AG30 )), data!$FR$30,
ISNUMBER(SEARCH( data!$FS$31, AG30 )), data!$FR$31,
ISNUMBER(SEARCH( data!$FS$32, AG30 )), data!$FR$32,
ISNUMBER(SEARCH( data!$FS$33, AG30 )), data!$FR$33,
ISNUMBER(SEARCH( data!$FS$34, AG30 )), data!$FR$34,
ISNUMBER(SEARCH( data!$FS$35, AG30 )), data!$FR$35,
ISNUMBER(SEARCH( data!$FS$36, AG30 )), data!$FR$36,
ISNUMBER(SEARCH( data!$FS$37, AG30 )), data!$FR$37,
ISNUMBER(SEARCH( data!$FS$38, AG30 )), data!$FR$38,
ISNUMBER(SEARCH( data!$FS$39, AG30 )), data!$FR$39,
ISNUMBER(SEARCH( data!$FS$40, AG30 )), data!$FR$40,
ISNUMBER(SEARCH( data!$FS$41, AG30 )), data!$FR$41,
ISNUMBER(SEARCH( data!$FS$42, AG30 )), data!$FR$42,
ISNUMBER(SEARCH( data!$FS$43, AG30 )), data!$FR$43,
ISNUMBER(SEARCH( data!$FS$44, AG30 )), data!$FR$44,
ISNUMBER(SEARCH( data!$FS$45, AG30 )), data!$FR$45,
ISNUMBER(SEARCH( data!$FS$46, AG30 )), data!$FR$46,
ISNUMBER(SEARCH( data!$FS$47, AG30 )), data!$FR$47,
ISNUMBER(SEARCH( data!$FS$48, AG30 )), data!$FR$48,
ISNUMBER(SEARCH( data!$FS$49, AG30 )), data!$FR$49,
ISNUMBER(SEARCH( data!$FS$50, AG30 )), data!$FR$50,
ISNUMBER(SEARCH( data!$FS$51, AG30 )), data!$FR$51,
ISNUMBER(SEARCH( data!$FS$52, AG30 )), data!$FR$52,
ISNUMBER(SEARCH( data!$FU$4, AG30 )), data!$FT$4,
ISNUMBER(SEARCH( data!$FU$5, AG30 )), data!$FT$5,
ISNUMBER(SEARCH( data!$FU$6, AG30 )), data!$FT$6,
ISNUMBER(SEARCH( data!$FU$7, AG30 )), data!$FT$7,
ISNUMBER(SEARCH( data!$FU$8, AG30 )), data!$FT$8,
ISNUMBER(SEARCH( data!$FU$9, AG30 )), data!$FT$9,
ISNUMBER(SEARCH( data!$FU$10, AG30 )), data!$FT$10,
ISNUMBER(SEARCH( data!$FU$11, AG30 )), data!$FT$11,
ISNUMBER(SEARCH( data!$FU$12, AG30 )), data!$FT$12,
ISNUMBER(SEARCH( data!$FU$13, AG30 )), data!$FT$13,
ISNUMBER(SEARCH( data!$FU$14, AG30 )), data!$FT$14,
ISNUMBER(SEARCH( data!$FU$15, AG30 )), data!$FT$15,
ISNUMBER(SEARCH( data!$FU$16, AG30 )), data!$FT$16,
ISNUMBER(SEARCH( data!$FU$17, AG30 )), data!$FT$17,
ISNUMBER(SEARCH( data!$FU$18, AG30 )), data!$FT$18,
ISNUMBER(SEARCH( data!$FU$19, AG30 )), data!$FT$19,
ISNUMBER(SEARCH( data!$FU$20, AG30 )), data!$FT$20,
ISNUMBER(SEARCH( data!$FU$21, AG30 )), data!$FT$21,
ISNUMBER(SEARCH( data!$FU$22, AG30 )), data!$FT$22,
ISNUMBER(SEARCH( data!$FU$23, AG30 )), data!$FT$23,
ISNUMBER(SEARCH( data!$FU$24, AG30 )), data!$FT$24,
ISNUMBER(SEARCH( data!$FU$25, AG30 )), data!$FT$25,
ISNUMBER(SEARCH( data!$FU$26, AG30 )), data!$FT$26,
ISNUMBER(SEARCH( data!$FU$27, AG30 )), data!$FT$27,
ISNUMBER(SEARCH( data!$FU$28, AG30 )), data!$FT$28,
ISNUMBER(SEARCH( data!$FU$29, AG30 )), data!$FT$29,
ISNUMBER(SEARCH( data!$FU$30, AG30 )), data!$FT$30,
ISNUMBER(SEARCH( data!$FU$31, AG30 )), data!$FT$31,
ISNUMBER(SEARCH( data!$FU$32, AG30 )), data!$FT$32,
ISNUMBER(SEARCH( data!$FU$33, AG30 )), data!$FT$33,
ISNUMBER(SEARCH( data!$FU$34, AG30 )), data!$FT$34,
ISNUMBER(SEARCH( data!$FU$35, AG30 )), data!$FT$35,
ISNUMBER(SEARCH( data!$FU$36, AG30 )), data!$FT$36,
ISNUMBER(SEARCH( data!$FU$37, AG30 )), data!$FT$37,
ISNUMBER(SEARCH( data!$FU$38, AG30 )), data!$FT$38,
ISNUMBER(SEARCH( data!$FU$39, AG30 )), data!$FT$39,
ISNUMBER(SEARCH( data!$FU$40, AG30 )), data!$FT$40,
ISNUMBER(SEARCH( data!$FU$41, AG30 )), data!$FT$41,
ISNUMBER(SEARCH( data!$FU$42, AG30 )), data!$FT$42,
ISNUMBER(SEARCH( data!$FU$43, AG30 )), data!$FT$43,
ISNUMBER(SEARCH( data!$FU$44, AG30 )), data!$FT$44,
ISNUMBER(SEARCH( data!$FU$45, AG30 )), data!$FT$45,
ISNUMBER(SEARCH( data!$FU$46, AG30 )), data!$FT$46,
ISNUMBER(SEARCH( data!$FU$47, AG30 )), data!$FT$47,
ISNUMBER(SEARCH( data!$FU$48, AG30 )), data!$FT$48,
ISNUMBER(SEARCH( data!$FU$49, AG30 )), data!$FT$49,
ISNUMBER(SEARCH( data!$FU$50, AG30 )), data!$FT$50,
ISNUMBER(SEARCH( data!$FU$51, AG30 )), data!$FT$51,
ISNUMBER(SEARCH( data!$FU$52, AG30 )), data!$FT$52,
TRUE,data!$FT$53))</f>
        <v>²</v>
      </c>
      <c r="AJ28" s="3041"/>
      <c r="AK28" s="3041"/>
      <c r="AL28" s="3035" t="s">
        <v>147</v>
      </c>
      <c r="AM28" s="3036"/>
      <c r="AN28" s="1742"/>
      <c r="AO28" s="3039" t="s">
        <v>147</v>
      </c>
      <c r="AP28" s="3035"/>
      <c r="AQ28" s="3041">
        <f>IF(ISBLANK(AO30),data!$FR$53,_xlfn.IFS(
ISNUMBER(SEARCH( data!$FS$4, AO30 )), data!$FR$4,
ISNUMBER(SEARCH( data!$FS$5, AO30 )), data!$FR$5,
ISNUMBER(SEARCH( data!$FS$6, AO30 )), data!$FR$6,
ISNUMBER(SEARCH( data!$FS$7, AO30 )), data!$FR$7,
ISNUMBER(SEARCH( data!$FS$8, AO30 )), data!$FR$8,
ISNUMBER(SEARCH( data!$FS$9, AO30 )), data!$FR$9,
ISNUMBER(SEARCH( data!$FS$10, AO30 )), data!$FR$10,
ISNUMBER(SEARCH( data!$FS$11, AO30 )), data!$FR$11,
ISNUMBER(SEARCH( data!$FS$12, AO30 )), data!$FR$12,
ISNUMBER(SEARCH( data!$FS$13, AO30 )), data!$FR$13,
ISNUMBER(SEARCH( data!$FS$14, AO30 )), data!$FR$14,
ISNUMBER(SEARCH( data!$FS$15, AO30 )), data!$FR$15,
ISNUMBER(SEARCH( data!$FS$16, AO30 )), data!$FR$16,
ISNUMBER(SEARCH( data!$FS$17, AO30 )), data!$FR$17,
ISNUMBER(SEARCH( data!$FS$18, AO30 )), data!$FR$18,
ISNUMBER(SEARCH( data!$FS$19, AO30 )), data!$FR$19,
ISNUMBER(SEARCH( data!$FS$20, AO30 )), data!$FR$20,
ISNUMBER(SEARCH( data!$FS$21, AO30 )), data!$FR$21,
ISNUMBER(SEARCH( data!$FS$22, AO30 )), data!$FR$22,
ISNUMBER(SEARCH( data!$FS$23, AO30 )), data!$FR$23,
ISNUMBER(SEARCH( data!$FS$24, AO30 )), data!$FR$24,
ISNUMBER(SEARCH( data!$FS$25, AO30 )), data!$FR$25,
ISNUMBER(SEARCH( data!$FS$26, AO30 )), data!$FR$26,
ISNUMBER(SEARCH( data!$FS$27, AO30 )), data!$FR$27,
ISNUMBER(SEARCH( data!$FS$28, AO30 )), data!$FR$28,
ISNUMBER(SEARCH( data!$FS$29, AO30 )), data!$FR$29,
ISNUMBER(SEARCH( data!$FS$30, AO30 )), data!$FR$30,
ISNUMBER(SEARCH( data!$FS$31, AO30 )), data!$FR$31,
ISNUMBER(SEARCH( data!$FS$32, AO30 )), data!$FR$32,
ISNUMBER(SEARCH( data!$FS$33, AO30 )), data!$FR$33,
ISNUMBER(SEARCH( data!$FS$34, AO30 )), data!$FR$34,
ISNUMBER(SEARCH( data!$FS$35, AO30 )), data!$FR$35,
ISNUMBER(SEARCH( data!$FS$36, AO30 )), data!$FR$36,
ISNUMBER(SEARCH( data!$FS$37, AO30 )), data!$FR$37,
ISNUMBER(SEARCH( data!$FS$38, AO30 )), data!$FR$38,
ISNUMBER(SEARCH( data!$FS$39, AO30 )), data!$FR$39,
ISNUMBER(SEARCH( data!$FS$40, AO30 )), data!$FR$40,
ISNUMBER(SEARCH( data!$FS$41, AO30 )), data!$FR$41,
ISNUMBER(SEARCH( data!$FS$42, AO30 )), data!$FR$42,
ISNUMBER(SEARCH( data!$FS$43, AO30 )), data!$FR$43,
ISNUMBER(SEARCH( data!$FS$44, AO30 )), data!$FR$44,
ISNUMBER(SEARCH( data!$FS$45, AO30 )), data!$FR$45,
ISNUMBER(SEARCH( data!$FS$46, AO30 )), data!$FR$46,
ISNUMBER(SEARCH( data!$FS$47, AO30 )), data!$FR$47,
ISNUMBER(SEARCH( data!$FS$48, AO30 )), data!$FR$48,
ISNUMBER(SEARCH( data!$FS$49, AO30 )), data!$FR$49,
ISNUMBER(SEARCH( data!$FS$50, AO30 )), data!$FR$50,
ISNUMBER(SEARCH( data!$FS$51, AO30 )), data!$FR$51,
ISNUMBER(SEARCH( data!$FS$52, AO30 )), data!$FR$52,
ISNUMBER(SEARCH( data!$FU$4, AO30 )), data!$FT$4,
ISNUMBER(SEARCH( data!$FU$5, AO30 )), data!$FT$5,
ISNUMBER(SEARCH( data!$FU$6, AO30 )), data!$FT$6,
ISNUMBER(SEARCH( data!$FU$7, AO30 )), data!$FT$7,
ISNUMBER(SEARCH( data!$FU$8, AO30 )), data!$FT$8,
ISNUMBER(SEARCH( data!$FU$9, AO30 )), data!$FT$9,
ISNUMBER(SEARCH( data!$FU$10, AO30 )), data!$FT$10,
ISNUMBER(SEARCH( data!$FU$11, AO30 )), data!$FT$11,
ISNUMBER(SEARCH( data!$FU$12, AO30 )), data!$FT$12,
ISNUMBER(SEARCH( data!$FU$13, AO30 )), data!$FT$13,
ISNUMBER(SEARCH( data!$FU$14, AO30 )), data!$FT$14,
ISNUMBER(SEARCH( data!$FU$15, AO30 )), data!$FT$15,
ISNUMBER(SEARCH( data!$FU$16, AO30 )), data!$FT$16,
ISNUMBER(SEARCH( data!$FU$17, AO30 )), data!$FT$17,
ISNUMBER(SEARCH( data!$FU$18, AO30 )), data!$FT$18,
ISNUMBER(SEARCH( data!$FU$19, AO30 )), data!$FT$19,
ISNUMBER(SEARCH( data!$FU$20, AO30 )), data!$FT$20,
ISNUMBER(SEARCH( data!$FU$21, AO30 )), data!$FT$21,
ISNUMBER(SEARCH( data!$FU$22, AO30 )), data!$FT$22,
ISNUMBER(SEARCH( data!$FU$23, AO30 )), data!$FT$23,
ISNUMBER(SEARCH( data!$FU$24, AO30 )), data!$FT$24,
ISNUMBER(SEARCH( data!$FU$25, AO30 )), data!$FT$25,
ISNUMBER(SEARCH( data!$FU$26, AO30 )), data!$FT$26,
ISNUMBER(SEARCH( data!$FU$27, AO30 )), data!$FT$27,
ISNUMBER(SEARCH( data!$FU$28, AO30 )), data!$FT$28,
ISNUMBER(SEARCH( data!$FU$29, AO30 )), data!$FT$29,
ISNUMBER(SEARCH( data!$FU$30, AO30 )), data!$FT$30,
ISNUMBER(SEARCH( data!$FU$31, AO30 )), data!$FT$31,
ISNUMBER(SEARCH( data!$FU$32, AO30 )), data!$FT$32,
ISNUMBER(SEARCH( data!$FU$33, AO30 )), data!$FT$33,
ISNUMBER(SEARCH( data!$FU$34, AO30 )), data!$FT$34,
ISNUMBER(SEARCH( data!$FU$35, AO30 )), data!$FT$35,
ISNUMBER(SEARCH( data!$FU$36, AO30 )), data!$FT$36,
ISNUMBER(SEARCH( data!$FU$37, AO30 )), data!$FT$37,
ISNUMBER(SEARCH( data!$FU$38, AO30 )), data!$FT$38,
ISNUMBER(SEARCH( data!$FU$39, AO30 )), data!$FT$39,
ISNUMBER(SEARCH( data!$FU$40, AO30 )), data!$FT$40,
ISNUMBER(SEARCH( data!$FU$41, AO30 )), data!$FT$41,
ISNUMBER(SEARCH( data!$FU$42, AO30 )), data!$FT$42,
ISNUMBER(SEARCH( data!$FU$43, AO30 )), data!$FT$43,
ISNUMBER(SEARCH( data!$FU$44, AO30 )), data!$FT$44,
ISNUMBER(SEARCH( data!$FU$45, AO30 )), data!$FT$45,
ISNUMBER(SEARCH( data!$FU$46, AO30 )), data!$FT$46,
ISNUMBER(SEARCH( data!$FU$47, AO30 )), data!$FT$47,
ISNUMBER(SEARCH( data!$FU$48, AO30 )), data!$FT$48,
ISNUMBER(SEARCH( data!$FU$49, AO30 )), data!$FT$49,
ISNUMBER(SEARCH( data!$FU$50, AO30 )), data!$FT$50,
ISNUMBER(SEARCH( data!$FU$51, AO30 )), data!$FT$51,
ISNUMBER(SEARCH( data!$FU$52, AO30 )), data!$FT$52,
TRUE,data!$FT$53))</f>
        <v>5</v>
      </c>
      <c r="AR28" s="3041"/>
      <c r="AS28" s="3041"/>
      <c r="AT28" s="3035" t="s">
        <v>147</v>
      </c>
      <c r="AU28" s="3036"/>
      <c r="AV28" s="1742"/>
      <c r="AW28" s="3039" t="s">
        <v>147</v>
      </c>
      <c r="AX28" s="3035"/>
      <c r="AY28" s="3041" t="str">
        <f>IF(ISBLANK(AW30),data!$FR$53,_xlfn.IFS(
ISNUMBER(SEARCH( data!$FS$4, AW30 )), data!$FR$4,
ISNUMBER(SEARCH( data!$FS$5, AW30 )), data!$FR$5,
ISNUMBER(SEARCH( data!$FS$6, AW30 )), data!$FR$6,
ISNUMBER(SEARCH( data!$FS$7, AW30 )), data!$FR$7,
ISNUMBER(SEARCH( data!$FS$8, AW30 )), data!$FR$8,
ISNUMBER(SEARCH( data!$FS$9, AW30 )), data!$FR$9,
ISNUMBER(SEARCH( data!$FS$10, AW30 )), data!$FR$10,
ISNUMBER(SEARCH( data!$FS$11, AW30 )), data!$FR$11,
ISNUMBER(SEARCH( data!$FS$12, AW30 )), data!$FR$12,
ISNUMBER(SEARCH( data!$FS$13, AW30 )), data!$FR$13,
ISNUMBER(SEARCH( data!$FS$14, AW30 )), data!$FR$14,
ISNUMBER(SEARCH( data!$FS$15, AW30 )), data!$FR$15,
ISNUMBER(SEARCH( data!$FS$16, AW30 )), data!$FR$16,
ISNUMBER(SEARCH( data!$FS$17, AW30 )), data!$FR$17,
ISNUMBER(SEARCH( data!$FS$18, AW30 )), data!$FR$18,
ISNUMBER(SEARCH( data!$FS$19, AW30 )), data!$FR$19,
ISNUMBER(SEARCH( data!$FS$20, AW30 )), data!$FR$20,
ISNUMBER(SEARCH( data!$FS$21, AW30 )), data!$FR$21,
ISNUMBER(SEARCH( data!$FS$22, AW30 )), data!$FR$22,
ISNUMBER(SEARCH( data!$FS$23, AW30 )), data!$FR$23,
ISNUMBER(SEARCH( data!$FS$24, AW30 )), data!$FR$24,
ISNUMBER(SEARCH( data!$FS$25, AW30 )), data!$FR$25,
ISNUMBER(SEARCH( data!$FS$26, AW30 )), data!$FR$26,
ISNUMBER(SEARCH( data!$FS$27, AW30 )), data!$FR$27,
ISNUMBER(SEARCH( data!$FS$28, AW30 )), data!$FR$28,
ISNUMBER(SEARCH( data!$FS$29, AW30 )), data!$FR$29,
ISNUMBER(SEARCH( data!$FS$30, AW30 )), data!$FR$30,
ISNUMBER(SEARCH( data!$FS$31, AW30 )), data!$FR$31,
ISNUMBER(SEARCH( data!$FS$32, AW30 )), data!$FR$32,
ISNUMBER(SEARCH( data!$FS$33, AW30 )), data!$FR$33,
ISNUMBER(SEARCH( data!$FS$34, AW30 )), data!$FR$34,
ISNUMBER(SEARCH( data!$FS$35, AW30 )), data!$FR$35,
ISNUMBER(SEARCH( data!$FS$36, AW30 )), data!$FR$36,
ISNUMBER(SEARCH( data!$FS$37, AW30 )), data!$FR$37,
ISNUMBER(SEARCH( data!$FS$38, AW30 )), data!$FR$38,
ISNUMBER(SEARCH( data!$FS$39, AW30 )), data!$FR$39,
ISNUMBER(SEARCH( data!$FS$40, AW30 )), data!$FR$40,
ISNUMBER(SEARCH( data!$FS$41, AW30 )), data!$FR$41,
ISNUMBER(SEARCH( data!$FS$42, AW30 )), data!$FR$42,
ISNUMBER(SEARCH( data!$FS$43, AW30 )), data!$FR$43,
ISNUMBER(SEARCH( data!$FS$44, AW30 )), data!$FR$44,
ISNUMBER(SEARCH( data!$FS$45, AW30 )), data!$FR$45,
ISNUMBER(SEARCH( data!$FS$46, AW30 )), data!$FR$46,
ISNUMBER(SEARCH( data!$FS$47, AW30 )), data!$FR$47,
ISNUMBER(SEARCH( data!$FS$48, AW30 )), data!$FR$48,
ISNUMBER(SEARCH( data!$FS$49, AW30 )), data!$FR$49,
ISNUMBER(SEARCH( data!$FS$50, AW30 )), data!$FR$50,
ISNUMBER(SEARCH( data!$FS$51, AW30 )), data!$FR$51,
ISNUMBER(SEARCH( data!$FS$52, AW30 )), data!$FR$52,
ISNUMBER(SEARCH( data!$FU$4, AW30 )), data!$FT$4,
ISNUMBER(SEARCH( data!$FU$5, AW30 )), data!$FT$5,
ISNUMBER(SEARCH( data!$FU$6, AW30 )), data!$FT$6,
ISNUMBER(SEARCH( data!$FU$7, AW30 )), data!$FT$7,
ISNUMBER(SEARCH( data!$FU$8, AW30 )), data!$FT$8,
ISNUMBER(SEARCH( data!$FU$9, AW30 )), data!$FT$9,
ISNUMBER(SEARCH( data!$FU$10, AW30 )), data!$FT$10,
ISNUMBER(SEARCH( data!$FU$11, AW30 )), data!$FT$11,
ISNUMBER(SEARCH( data!$FU$12, AW30 )), data!$FT$12,
ISNUMBER(SEARCH( data!$FU$13, AW30 )), data!$FT$13,
ISNUMBER(SEARCH( data!$FU$14, AW30 )), data!$FT$14,
ISNUMBER(SEARCH( data!$FU$15, AW30 )), data!$FT$15,
ISNUMBER(SEARCH( data!$FU$16, AW30 )), data!$FT$16,
ISNUMBER(SEARCH( data!$FU$17, AW30 )), data!$FT$17,
ISNUMBER(SEARCH( data!$FU$18, AW30 )), data!$FT$18,
ISNUMBER(SEARCH( data!$FU$19, AW30 )), data!$FT$19,
ISNUMBER(SEARCH( data!$FU$20, AW30 )), data!$FT$20,
ISNUMBER(SEARCH( data!$FU$21, AW30 )), data!$FT$21,
ISNUMBER(SEARCH( data!$FU$22, AW30 )), data!$FT$22,
ISNUMBER(SEARCH( data!$FU$23, AW30 )), data!$FT$23,
ISNUMBER(SEARCH( data!$FU$24, AW30 )), data!$FT$24,
ISNUMBER(SEARCH( data!$FU$25, AW30 )), data!$FT$25,
ISNUMBER(SEARCH( data!$FU$26, AW30 )), data!$FT$26,
ISNUMBER(SEARCH( data!$FU$27, AW30 )), data!$FT$27,
ISNUMBER(SEARCH( data!$FU$28, AW30 )), data!$FT$28,
ISNUMBER(SEARCH( data!$FU$29, AW30 )), data!$FT$29,
ISNUMBER(SEARCH( data!$FU$30, AW30 )), data!$FT$30,
ISNUMBER(SEARCH( data!$FU$31, AW30 )), data!$FT$31,
ISNUMBER(SEARCH( data!$FU$32, AW30 )), data!$FT$32,
ISNUMBER(SEARCH( data!$FU$33, AW30 )), data!$FT$33,
ISNUMBER(SEARCH( data!$FU$34, AW30 )), data!$FT$34,
ISNUMBER(SEARCH( data!$FU$35, AW30 )), data!$FT$35,
ISNUMBER(SEARCH( data!$FU$36, AW30 )), data!$FT$36,
ISNUMBER(SEARCH( data!$FU$37, AW30 )), data!$FT$37,
ISNUMBER(SEARCH( data!$FU$38, AW30 )), data!$FT$38,
ISNUMBER(SEARCH( data!$FU$39, AW30 )), data!$FT$39,
ISNUMBER(SEARCH( data!$FU$40, AW30 )), data!$FT$40,
ISNUMBER(SEARCH( data!$FU$41, AW30 )), data!$FT$41,
ISNUMBER(SEARCH( data!$FU$42, AW30 )), data!$FT$42,
ISNUMBER(SEARCH( data!$FU$43, AW30 )), data!$FT$43,
ISNUMBER(SEARCH( data!$FU$44, AW30 )), data!$FT$44,
ISNUMBER(SEARCH( data!$FU$45, AW30 )), data!$FT$45,
ISNUMBER(SEARCH( data!$FU$46, AW30 )), data!$FT$46,
ISNUMBER(SEARCH( data!$FU$47, AW30 )), data!$FT$47,
ISNUMBER(SEARCH( data!$FU$48, AW30 )), data!$FT$48,
ISNUMBER(SEARCH( data!$FU$49, AW30 )), data!$FT$49,
ISNUMBER(SEARCH( data!$FU$50, AW30 )), data!$FT$50,
ISNUMBER(SEARCH( data!$FU$51, AW30 )), data!$FT$51,
ISNUMBER(SEARCH( data!$FU$52, AW30 )), data!$FT$52,
TRUE,data!$FT$53))</f>
        <v>²</v>
      </c>
      <c r="AZ28" s="3041"/>
      <c r="BA28" s="3041"/>
      <c r="BB28" s="3035" t="s">
        <v>147</v>
      </c>
      <c r="BC28" s="3036"/>
      <c r="BD28" s="1742"/>
      <c r="BE28" s="3039" t="s">
        <v>147</v>
      </c>
      <c r="BF28" s="3035"/>
      <c r="BG28" s="3041">
        <f>IF(ISBLANK(BE30),data!$FR$53,_xlfn.IFS(
ISNUMBER(SEARCH( data!$FS$4, BE30 )), data!$FR$4,
ISNUMBER(SEARCH( data!$FS$5, BE30 )), data!$FR$5,
ISNUMBER(SEARCH( data!$FS$6, BE30 )), data!$FR$6,
ISNUMBER(SEARCH( data!$FS$7, BE30 )), data!$FR$7,
ISNUMBER(SEARCH( data!$FS$8, BE30 )), data!$FR$8,
ISNUMBER(SEARCH( data!$FS$9, BE30 )), data!$FR$9,
ISNUMBER(SEARCH( data!$FS$10, BE30 )), data!$FR$10,
ISNUMBER(SEARCH( data!$FS$11, BE30 )), data!$FR$11,
ISNUMBER(SEARCH( data!$FS$12, BE30 )), data!$FR$12,
ISNUMBER(SEARCH( data!$FS$13, BE30 )), data!$FR$13,
ISNUMBER(SEARCH( data!$FS$14, BE30 )), data!$FR$14,
ISNUMBER(SEARCH( data!$FS$15, BE30 )), data!$FR$15,
ISNUMBER(SEARCH( data!$FS$16, BE30 )), data!$FR$16,
ISNUMBER(SEARCH( data!$FS$17, BE30 )), data!$FR$17,
ISNUMBER(SEARCH( data!$FS$18, BE30 )), data!$FR$18,
ISNUMBER(SEARCH( data!$FS$19, BE30 )), data!$FR$19,
ISNUMBER(SEARCH( data!$FS$20, BE30 )), data!$FR$20,
ISNUMBER(SEARCH( data!$FS$21, BE30 )), data!$FR$21,
ISNUMBER(SEARCH( data!$FS$22, BE30 )), data!$FR$22,
ISNUMBER(SEARCH( data!$FS$23, BE30 )), data!$FR$23,
ISNUMBER(SEARCH( data!$FS$24, BE30 )), data!$FR$24,
ISNUMBER(SEARCH( data!$FS$25, BE30 )), data!$FR$25,
ISNUMBER(SEARCH( data!$FS$26, BE30 )), data!$FR$26,
ISNUMBER(SEARCH( data!$FS$27, BE30 )), data!$FR$27,
ISNUMBER(SEARCH( data!$FS$28, BE30 )), data!$FR$28,
ISNUMBER(SEARCH( data!$FS$29, BE30 )), data!$FR$29,
ISNUMBER(SEARCH( data!$FS$30, BE30 )), data!$FR$30,
ISNUMBER(SEARCH( data!$FS$31, BE30 )), data!$FR$31,
ISNUMBER(SEARCH( data!$FS$32, BE30 )), data!$FR$32,
ISNUMBER(SEARCH( data!$FS$33, BE30 )), data!$FR$33,
ISNUMBER(SEARCH( data!$FS$34, BE30 )), data!$FR$34,
ISNUMBER(SEARCH( data!$FS$35, BE30 )), data!$FR$35,
ISNUMBER(SEARCH( data!$FS$36, BE30 )), data!$FR$36,
ISNUMBER(SEARCH( data!$FS$37, BE30 )), data!$FR$37,
ISNUMBER(SEARCH( data!$FS$38, BE30 )), data!$FR$38,
ISNUMBER(SEARCH( data!$FS$39, BE30 )), data!$FR$39,
ISNUMBER(SEARCH( data!$FS$40, BE30 )), data!$FR$40,
ISNUMBER(SEARCH( data!$FS$41, BE30 )), data!$FR$41,
ISNUMBER(SEARCH( data!$FS$42, BE30 )), data!$FR$42,
ISNUMBER(SEARCH( data!$FS$43, BE30 )), data!$FR$43,
ISNUMBER(SEARCH( data!$FS$44, BE30 )), data!$FR$44,
ISNUMBER(SEARCH( data!$FS$45, BE30 )), data!$FR$45,
ISNUMBER(SEARCH( data!$FS$46, BE30 )), data!$FR$46,
ISNUMBER(SEARCH( data!$FS$47, BE30 )), data!$FR$47,
ISNUMBER(SEARCH( data!$FS$48, BE30 )), data!$FR$48,
ISNUMBER(SEARCH( data!$FS$49, BE30 )), data!$FR$49,
ISNUMBER(SEARCH( data!$FS$50, BE30 )), data!$FR$50,
ISNUMBER(SEARCH( data!$FS$51, BE30 )), data!$FR$51,
ISNUMBER(SEARCH( data!$FS$52, BE30 )), data!$FR$52,
ISNUMBER(SEARCH( data!$FU$4, BE30 )), data!$FT$4,
ISNUMBER(SEARCH( data!$FU$5, BE30 )), data!$FT$5,
ISNUMBER(SEARCH( data!$FU$6, BE30 )), data!$FT$6,
ISNUMBER(SEARCH( data!$FU$7, BE30 )), data!$FT$7,
ISNUMBER(SEARCH( data!$FU$8, BE30 )), data!$FT$8,
ISNUMBER(SEARCH( data!$FU$9, BE30 )), data!$FT$9,
ISNUMBER(SEARCH( data!$FU$10, BE30 )), data!$FT$10,
ISNUMBER(SEARCH( data!$FU$11, BE30 )), data!$FT$11,
ISNUMBER(SEARCH( data!$FU$12, BE30 )), data!$FT$12,
ISNUMBER(SEARCH( data!$FU$13, BE30 )), data!$FT$13,
ISNUMBER(SEARCH( data!$FU$14, BE30 )), data!$FT$14,
ISNUMBER(SEARCH( data!$FU$15, BE30 )), data!$FT$15,
ISNUMBER(SEARCH( data!$FU$16, BE30 )), data!$FT$16,
ISNUMBER(SEARCH( data!$FU$17, BE30 )), data!$FT$17,
ISNUMBER(SEARCH( data!$FU$18, BE30 )), data!$FT$18,
ISNUMBER(SEARCH( data!$FU$19, BE30 )), data!$FT$19,
ISNUMBER(SEARCH( data!$FU$20, BE30 )), data!$FT$20,
ISNUMBER(SEARCH( data!$FU$21, BE30 )), data!$FT$21,
ISNUMBER(SEARCH( data!$FU$22, BE30 )), data!$FT$22,
ISNUMBER(SEARCH( data!$FU$23, BE30 )), data!$FT$23,
ISNUMBER(SEARCH( data!$FU$24, BE30 )), data!$FT$24,
ISNUMBER(SEARCH( data!$FU$25, BE30 )), data!$FT$25,
ISNUMBER(SEARCH( data!$FU$26, BE30 )), data!$FT$26,
ISNUMBER(SEARCH( data!$FU$27, BE30 )), data!$FT$27,
ISNUMBER(SEARCH( data!$FU$28, BE30 )), data!$FT$28,
ISNUMBER(SEARCH( data!$FU$29, BE30 )), data!$FT$29,
ISNUMBER(SEARCH( data!$FU$30, BE30 )), data!$FT$30,
ISNUMBER(SEARCH( data!$FU$31, BE30 )), data!$FT$31,
ISNUMBER(SEARCH( data!$FU$32, BE30 )), data!$FT$32,
ISNUMBER(SEARCH( data!$FU$33, BE30 )), data!$FT$33,
ISNUMBER(SEARCH( data!$FU$34, BE30 )), data!$FT$34,
ISNUMBER(SEARCH( data!$FU$35, BE30 )), data!$FT$35,
ISNUMBER(SEARCH( data!$FU$36, BE30 )), data!$FT$36,
ISNUMBER(SEARCH( data!$FU$37, BE30 )), data!$FT$37,
ISNUMBER(SEARCH( data!$FU$38, BE30 )), data!$FT$38,
ISNUMBER(SEARCH( data!$FU$39, BE30 )), data!$FT$39,
ISNUMBER(SEARCH( data!$FU$40, BE30 )), data!$FT$40,
ISNUMBER(SEARCH( data!$FU$41, BE30 )), data!$FT$41,
ISNUMBER(SEARCH( data!$FU$42, BE30 )), data!$FT$42,
ISNUMBER(SEARCH( data!$FU$43, BE30 )), data!$FT$43,
ISNUMBER(SEARCH( data!$FU$44, BE30 )), data!$FT$44,
ISNUMBER(SEARCH( data!$FU$45, BE30 )), data!$FT$45,
ISNUMBER(SEARCH( data!$FU$46, BE30 )), data!$FT$46,
ISNUMBER(SEARCH( data!$FU$47, BE30 )), data!$FT$47,
ISNUMBER(SEARCH( data!$FU$48, BE30 )), data!$FT$48,
ISNUMBER(SEARCH( data!$FU$49, BE30 )), data!$FT$49,
ISNUMBER(SEARCH( data!$FU$50, BE30 )), data!$FT$50,
ISNUMBER(SEARCH( data!$FU$51, BE30 )), data!$FT$51,
ISNUMBER(SEARCH( data!$FU$52, BE30 )), data!$FT$52,
TRUE,data!$FT$53))</f>
        <v>2</v>
      </c>
      <c r="BH28" s="3041"/>
      <c r="BI28" s="3041"/>
      <c r="BJ28" s="3035" t="s">
        <v>147</v>
      </c>
      <c r="BK28" s="3036"/>
      <c r="BL28" s="1742"/>
      <c r="BM28" s="3039" t="s">
        <v>147</v>
      </c>
      <c r="BN28" s="3035"/>
      <c r="BO28" s="3041" t="str">
        <f>IF(ISBLANK(BM30),data!$FR$53,_xlfn.IFS(
ISNUMBER(SEARCH( data!$FS$4, BM30 )), data!$FR$4,
ISNUMBER(SEARCH( data!$FS$5, BM30 )), data!$FR$5,
ISNUMBER(SEARCH( data!$FS$6, BM30 )), data!$FR$6,
ISNUMBER(SEARCH( data!$FS$7, BM30 )), data!$FR$7,
ISNUMBER(SEARCH( data!$FS$8, BM30 )), data!$FR$8,
ISNUMBER(SEARCH( data!$FS$9, BM30 )), data!$FR$9,
ISNUMBER(SEARCH( data!$FS$10, BM30 )), data!$FR$10,
ISNUMBER(SEARCH( data!$FS$11, BM30 )), data!$FR$11,
ISNUMBER(SEARCH( data!$FS$12, BM30 )), data!$FR$12,
ISNUMBER(SEARCH( data!$FS$13, BM30 )), data!$FR$13,
ISNUMBER(SEARCH( data!$FS$14, BM30 )), data!$FR$14,
ISNUMBER(SEARCH( data!$FS$15, BM30 )), data!$FR$15,
ISNUMBER(SEARCH( data!$FS$16, BM30 )), data!$FR$16,
ISNUMBER(SEARCH( data!$FS$17, BM30 )), data!$FR$17,
ISNUMBER(SEARCH( data!$FS$18, BM30 )), data!$FR$18,
ISNUMBER(SEARCH( data!$FS$19, BM30 )), data!$FR$19,
ISNUMBER(SEARCH( data!$FS$20, BM30 )), data!$FR$20,
ISNUMBER(SEARCH( data!$FS$21, BM30 )), data!$FR$21,
ISNUMBER(SEARCH( data!$FS$22, BM30 )), data!$FR$22,
ISNUMBER(SEARCH( data!$FS$23, BM30 )), data!$FR$23,
ISNUMBER(SEARCH( data!$FS$24, BM30 )), data!$FR$24,
ISNUMBER(SEARCH( data!$FS$25, BM30 )), data!$FR$25,
ISNUMBER(SEARCH( data!$FS$26, BM30 )), data!$FR$26,
ISNUMBER(SEARCH( data!$FS$27, BM30 )), data!$FR$27,
ISNUMBER(SEARCH( data!$FS$28, BM30 )), data!$FR$28,
ISNUMBER(SEARCH( data!$FS$29, BM30 )), data!$FR$29,
ISNUMBER(SEARCH( data!$FS$30, BM30 )), data!$FR$30,
ISNUMBER(SEARCH( data!$FS$31, BM30 )), data!$FR$31,
ISNUMBER(SEARCH( data!$FS$32, BM30 )), data!$FR$32,
ISNUMBER(SEARCH( data!$FS$33, BM30 )), data!$FR$33,
ISNUMBER(SEARCH( data!$FS$34, BM30 )), data!$FR$34,
ISNUMBER(SEARCH( data!$FS$35, BM30 )), data!$FR$35,
ISNUMBER(SEARCH( data!$FS$36, BM30 )), data!$FR$36,
ISNUMBER(SEARCH( data!$FS$37, BM30 )), data!$FR$37,
ISNUMBER(SEARCH( data!$FS$38, BM30 )), data!$FR$38,
ISNUMBER(SEARCH( data!$FS$39, BM30 )), data!$FR$39,
ISNUMBER(SEARCH( data!$FS$40, BM30 )), data!$FR$40,
ISNUMBER(SEARCH( data!$FS$41, BM30 )), data!$FR$41,
ISNUMBER(SEARCH( data!$FS$42, BM30 )), data!$FR$42,
ISNUMBER(SEARCH( data!$FS$43, BM30 )), data!$FR$43,
ISNUMBER(SEARCH( data!$FS$44, BM30 )), data!$FR$44,
ISNUMBER(SEARCH( data!$FS$45, BM30 )), data!$FR$45,
ISNUMBER(SEARCH( data!$FS$46, BM30 )), data!$FR$46,
ISNUMBER(SEARCH( data!$FS$47, BM30 )), data!$FR$47,
ISNUMBER(SEARCH( data!$FS$48, BM30 )), data!$FR$48,
ISNUMBER(SEARCH( data!$FS$49, BM30 )), data!$FR$49,
ISNUMBER(SEARCH( data!$FS$50, BM30 )), data!$FR$50,
ISNUMBER(SEARCH( data!$FS$51, BM30 )), data!$FR$51,
ISNUMBER(SEARCH( data!$FS$52, BM30 )), data!$FR$52,
ISNUMBER(SEARCH( data!$FU$4, BM30 )), data!$FT$4,
ISNUMBER(SEARCH( data!$FU$5, BM30 )), data!$FT$5,
ISNUMBER(SEARCH( data!$FU$6, BM30 )), data!$FT$6,
ISNUMBER(SEARCH( data!$FU$7, BM30 )), data!$FT$7,
ISNUMBER(SEARCH( data!$FU$8, BM30 )), data!$FT$8,
ISNUMBER(SEARCH( data!$FU$9, BM30 )), data!$FT$9,
ISNUMBER(SEARCH( data!$FU$10, BM30 )), data!$FT$10,
ISNUMBER(SEARCH( data!$FU$11, BM30 )), data!$FT$11,
ISNUMBER(SEARCH( data!$FU$12, BM30 )), data!$FT$12,
ISNUMBER(SEARCH( data!$FU$13, BM30 )), data!$FT$13,
ISNUMBER(SEARCH( data!$FU$14, BM30 )), data!$FT$14,
ISNUMBER(SEARCH( data!$FU$15, BM30 )), data!$FT$15,
ISNUMBER(SEARCH( data!$FU$16, BM30 )), data!$FT$16,
ISNUMBER(SEARCH( data!$FU$17, BM30 )), data!$FT$17,
ISNUMBER(SEARCH( data!$FU$18, BM30 )), data!$FT$18,
ISNUMBER(SEARCH( data!$FU$19, BM30 )), data!$FT$19,
ISNUMBER(SEARCH( data!$FU$20, BM30 )), data!$FT$20,
ISNUMBER(SEARCH( data!$FU$21, BM30 )), data!$FT$21,
ISNUMBER(SEARCH( data!$FU$22, BM30 )), data!$FT$22,
ISNUMBER(SEARCH( data!$FU$23, BM30 )), data!$FT$23,
ISNUMBER(SEARCH( data!$FU$24, BM30 )), data!$FT$24,
ISNUMBER(SEARCH( data!$FU$25, BM30 )), data!$FT$25,
ISNUMBER(SEARCH( data!$FU$26, BM30 )), data!$FT$26,
ISNUMBER(SEARCH( data!$FU$27, BM30 )), data!$FT$27,
ISNUMBER(SEARCH( data!$FU$28, BM30 )), data!$FT$28,
ISNUMBER(SEARCH( data!$FU$29, BM30 )), data!$FT$29,
ISNUMBER(SEARCH( data!$FU$30, BM30 )), data!$FT$30,
ISNUMBER(SEARCH( data!$FU$31, BM30 )), data!$FT$31,
ISNUMBER(SEARCH( data!$FU$32, BM30 )), data!$FT$32,
ISNUMBER(SEARCH( data!$FU$33, BM30 )), data!$FT$33,
ISNUMBER(SEARCH( data!$FU$34, BM30 )), data!$FT$34,
ISNUMBER(SEARCH( data!$FU$35, BM30 )), data!$FT$35,
ISNUMBER(SEARCH( data!$FU$36, BM30 )), data!$FT$36,
ISNUMBER(SEARCH( data!$FU$37, BM30 )), data!$FT$37,
ISNUMBER(SEARCH( data!$FU$38, BM30 )), data!$FT$38,
ISNUMBER(SEARCH( data!$FU$39, BM30 )), data!$FT$39,
ISNUMBER(SEARCH( data!$FU$40, BM30 )), data!$FT$40,
ISNUMBER(SEARCH( data!$FU$41, BM30 )), data!$FT$41,
ISNUMBER(SEARCH( data!$FU$42, BM30 )), data!$FT$42,
ISNUMBER(SEARCH( data!$FU$43, BM30 )), data!$FT$43,
ISNUMBER(SEARCH( data!$FU$44, BM30 )), data!$FT$44,
ISNUMBER(SEARCH( data!$FU$45, BM30 )), data!$FT$45,
ISNUMBER(SEARCH( data!$FU$46, BM30 )), data!$FT$46,
ISNUMBER(SEARCH( data!$FU$47, BM30 )), data!$FT$47,
ISNUMBER(SEARCH( data!$FU$48, BM30 )), data!$FT$48,
ISNUMBER(SEARCH( data!$FU$49, BM30 )), data!$FT$49,
ISNUMBER(SEARCH( data!$FU$50, BM30 )), data!$FT$50,
ISNUMBER(SEARCH( data!$FU$51, BM30 )), data!$FT$51,
ISNUMBER(SEARCH( data!$FU$52, BM30 )), data!$FT$52,
TRUE,data!$FT$53))</f>
        <v>O</v>
      </c>
      <c r="BP28" s="3041"/>
      <c r="BQ28" s="3041"/>
      <c r="BR28" s="3035" t="s">
        <v>147</v>
      </c>
      <c r="BS28" s="3036"/>
      <c r="BT28" s="1742"/>
      <c r="BU28" s="1742"/>
      <c r="BV28" s="1742"/>
      <c r="BW28" s="1727"/>
      <c r="BX28" s="614"/>
      <c r="BY28" s="1734"/>
      <c r="BZ28" s="1710"/>
      <c r="CA28" s="614"/>
      <c r="CE28" s="1658"/>
      <c r="CF28" s="3026"/>
      <c r="CG28" s="3027"/>
      <c r="CH28" s="3027"/>
      <c r="CI28" s="3027"/>
      <c r="CJ28" s="3027"/>
      <c r="CK28" s="3027"/>
      <c r="CL28" s="3028"/>
      <c r="CM28" s="1658"/>
      <c r="CN28" s="3026"/>
      <c r="CO28" s="3027"/>
      <c r="CP28" s="3027"/>
      <c r="CQ28" s="3027"/>
      <c r="CR28" s="3027"/>
      <c r="CS28" s="3027"/>
      <c r="CT28" s="3028"/>
      <c r="CU28" s="1658"/>
      <c r="CV28" s="3026"/>
      <c r="CW28" s="3027"/>
      <c r="CX28" s="3027"/>
      <c r="CY28" s="3027"/>
      <c r="CZ28" s="3027"/>
      <c r="DA28" s="3027"/>
      <c r="DB28" s="3028"/>
      <c r="DC28" s="1658"/>
      <c r="DD28" s="3026"/>
      <c r="DE28" s="3027"/>
      <c r="DF28" s="3027"/>
      <c r="DG28" s="3027"/>
      <c r="DH28" s="3027"/>
      <c r="DI28" s="3027"/>
      <c r="DJ28" s="3028"/>
      <c r="DK28" s="1658"/>
      <c r="DL28" s="3026"/>
      <c r="DM28" s="3027"/>
      <c r="DN28" s="3027"/>
      <c r="DO28" s="3027"/>
      <c r="DP28" s="3027"/>
      <c r="DQ28" s="3027"/>
      <c r="DR28" s="3028"/>
      <c r="DS28" s="1658"/>
      <c r="DT28" s="3026"/>
      <c r="DU28" s="3027"/>
      <c r="DV28" s="3027"/>
      <c r="DW28" s="3027"/>
      <c r="DX28" s="3027"/>
      <c r="DY28" s="3027"/>
      <c r="DZ28" s="3028"/>
      <c r="EA28" s="1658"/>
      <c r="EB28" s="3026"/>
      <c r="EC28" s="3027"/>
      <c r="ED28" s="3027"/>
      <c r="EE28" s="3027"/>
      <c r="EF28" s="3027"/>
      <c r="EG28" s="3027"/>
      <c r="EH28" s="3028"/>
      <c r="EI28" s="1658"/>
      <c r="EJ28" s="3026"/>
      <c r="EK28" s="3027"/>
      <c r="EL28" s="3027"/>
      <c r="EM28" s="3027"/>
      <c r="EN28" s="3027"/>
      <c r="EO28" s="3027"/>
      <c r="EP28" s="3028"/>
      <c r="EQ28" s="1658"/>
    </row>
    <row r="29" spans="1:147" ht="17.100000000000001" customHeight="1" x14ac:dyDescent="0.2">
      <c r="A29" s="614"/>
      <c r="B29" s="1710"/>
      <c r="C29" s="614"/>
      <c r="D29" s="614"/>
      <c r="E29" s="1722"/>
      <c r="F29" s="1742"/>
      <c r="G29" s="1742"/>
      <c r="H29" s="1742"/>
      <c r="I29" s="3040"/>
      <c r="J29" s="3037"/>
      <c r="K29" s="3042"/>
      <c r="L29" s="3042"/>
      <c r="M29" s="3042"/>
      <c r="N29" s="3037"/>
      <c r="O29" s="3038"/>
      <c r="P29" s="1742"/>
      <c r="Q29" s="3040"/>
      <c r="R29" s="3037"/>
      <c r="S29" s="3042"/>
      <c r="T29" s="3042"/>
      <c r="U29" s="3042"/>
      <c r="V29" s="3037"/>
      <c r="W29" s="3038"/>
      <c r="X29" s="1742"/>
      <c r="Y29" s="3040"/>
      <c r="Z29" s="3037"/>
      <c r="AA29" s="3042"/>
      <c r="AB29" s="3042"/>
      <c r="AC29" s="3042"/>
      <c r="AD29" s="3037"/>
      <c r="AE29" s="3038"/>
      <c r="AF29" s="1742"/>
      <c r="AG29" s="3040"/>
      <c r="AH29" s="3037"/>
      <c r="AI29" s="3042"/>
      <c r="AJ29" s="3042"/>
      <c r="AK29" s="3042"/>
      <c r="AL29" s="3037"/>
      <c r="AM29" s="3038"/>
      <c r="AN29" s="1742"/>
      <c r="AO29" s="3040"/>
      <c r="AP29" s="3037"/>
      <c r="AQ29" s="3042"/>
      <c r="AR29" s="3042"/>
      <c r="AS29" s="3042"/>
      <c r="AT29" s="3037"/>
      <c r="AU29" s="3038"/>
      <c r="AV29" s="1742"/>
      <c r="AW29" s="3040"/>
      <c r="AX29" s="3037"/>
      <c r="AY29" s="3042"/>
      <c r="AZ29" s="3042"/>
      <c r="BA29" s="3042"/>
      <c r="BB29" s="3037"/>
      <c r="BC29" s="3038"/>
      <c r="BD29" s="1742"/>
      <c r="BE29" s="3040"/>
      <c r="BF29" s="3037"/>
      <c r="BG29" s="3042"/>
      <c r="BH29" s="3042"/>
      <c r="BI29" s="3042"/>
      <c r="BJ29" s="3037"/>
      <c r="BK29" s="3038"/>
      <c r="BL29" s="1742"/>
      <c r="BM29" s="3040"/>
      <c r="BN29" s="3037"/>
      <c r="BO29" s="3042"/>
      <c r="BP29" s="3042"/>
      <c r="BQ29" s="3042"/>
      <c r="BR29" s="3037"/>
      <c r="BS29" s="3038"/>
      <c r="BT29" s="1742"/>
      <c r="BU29" s="1742"/>
      <c r="BV29" s="1742"/>
      <c r="BW29" s="1727"/>
      <c r="BX29" s="614"/>
      <c r="BY29" s="1734"/>
      <c r="BZ29" s="1710"/>
      <c r="CA29" s="614"/>
      <c r="CE29" s="1658"/>
      <c r="CF29" s="3029"/>
      <c r="CG29" s="3030"/>
      <c r="CH29" s="3030"/>
      <c r="CI29" s="3030"/>
      <c r="CJ29" s="3030"/>
      <c r="CK29" s="3030"/>
      <c r="CL29" s="3031"/>
      <c r="CM29" s="1658"/>
      <c r="CN29" s="3029"/>
      <c r="CO29" s="3030"/>
      <c r="CP29" s="3030"/>
      <c r="CQ29" s="3030"/>
      <c r="CR29" s="3030"/>
      <c r="CS29" s="3030"/>
      <c r="CT29" s="3031"/>
      <c r="CU29" s="1658"/>
      <c r="CV29" s="3029"/>
      <c r="CW29" s="3030"/>
      <c r="CX29" s="3030"/>
      <c r="CY29" s="3030"/>
      <c r="CZ29" s="3030"/>
      <c r="DA29" s="3030"/>
      <c r="DB29" s="3031"/>
      <c r="DC29" s="1658"/>
      <c r="DD29" s="3029"/>
      <c r="DE29" s="3030"/>
      <c r="DF29" s="3030"/>
      <c r="DG29" s="3030"/>
      <c r="DH29" s="3030"/>
      <c r="DI29" s="3030"/>
      <c r="DJ29" s="3031"/>
      <c r="DK29" s="1658"/>
      <c r="DL29" s="3029"/>
      <c r="DM29" s="3030"/>
      <c r="DN29" s="3030"/>
      <c r="DO29" s="3030"/>
      <c r="DP29" s="3030"/>
      <c r="DQ29" s="3030"/>
      <c r="DR29" s="3031"/>
      <c r="DS29" s="1658"/>
      <c r="DT29" s="3029"/>
      <c r="DU29" s="3030"/>
      <c r="DV29" s="3030"/>
      <c r="DW29" s="3030"/>
      <c r="DX29" s="3030"/>
      <c r="DY29" s="3030"/>
      <c r="DZ29" s="3031"/>
      <c r="EA29" s="1658"/>
      <c r="EB29" s="3029"/>
      <c r="EC29" s="3030"/>
      <c r="ED29" s="3030"/>
      <c r="EE29" s="3030"/>
      <c r="EF29" s="3030"/>
      <c r="EG29" s="3030"/>
      <c r="EH29" s="3031"/>
      <c r="EI29" s="1658"/>
      <c r="EJ29" s="3029"/>
      <c r="EK29" s="3030"/>
      <c r="EL29" s="3030"/>
      <c r="EM29" s="3030"/>
      <c r="EN29" s="3030"/>
      <c r="EO29" s="3030"/>
      <c r="EP29" s="3031"/>
      <c r="EQ29" s="1658"/>
    </row>
    <row r="30" spans="1:147" ht="17.100000000000001" customHeight="1" x14ac:dyDescent="0.2">
      <c r="A30" s="614"/>
      <c r="B30" s="1710"/>
      <c r="C30" s="1711"/>
      <c r="D30" s="614"/>
      <c r="E30" s="1722"/>
      <c r="F30" s="1742"/>
      <c r="G30" s="1742"/>
      <c r="H30" s="1742"/>
      <c r="I30" s="3045" t="str">
        <f>IF(OR(CF30=$CF$7,CF30=$CF$16,CF30=$CN$16,CF30=$CV$16,CF30=$DD$16,CF30=$DL$16,CF30=$DT$16,CF30=$EB$16,CF30=$EJ$16,CF30=$CF$23,CF30=$CN$23,CF30=$CV$23,CF30=$DD$23,CF30=$DL$23,CF30=$DT$23,CF30=$EB$23,CF30=$EJ$23),0,CF30)</f>
        <v>Gift</v>
      </c>
      <c r="J30" s="3046"/>
      <c r="K30" s="3046"/>
      <c r="L30" s="3046"/>
      <c r="M30" s="3046"/>
      <c r="N30" s="3046"/>
      <c r="O30" s="3047"/>
      <c r="P30" s="1742"/>
      <c r="Q30" s="3045">
        <f>IF(OR(CN30=$CF$7,CN30=$CF$16,CN30=$CN$16,CN30=$CV$16,CN30=$DD$16,CN30=$DL$16,CN30=$DT$16,CN30=$EB$16,CN30=$EJ$16,CN30=$CF$23,CN30=$CN$23,CN30=$CV$23,CN30=$DD$23,CN30=$DL$23,CN30=$DT$23,CN30=$EB$23,CN30=$EJ$23,CN30=$CF$30),0,CN30)</f>
        <v>0</v>
      </c>
      <c r="R30" s="3046"/>
      <c r="S30" s="3046"/>
      <c r="T30" s="3046"/>
      <c r="U30" s="3046"/>
      <c r="V30" s="3046"/>
      <c r="W30" s="3047"/>
      <c r="X30" s="1742"/>
      <c r="Y30" s="3045" t="str">
        <f>IF(OR(CV30=$CF$7,CV30=$CF$16,CV30=$CN$16,CV30=$CV$16,CV30=$DD$16,CV30=$DL$16,CV30=$DT$16,CV30=$EB$16,CV30=$EJ$16,CV30=$CF$23,CV30=$CN$23,CV30=$CV$23,CV30=$DD$23,CV30=$DL$23,CV30=$DT$23,CV30=$EB$23,CV30=$EJ$23,CV30=$CF$30,CV30=$CN$30),0,CV30)</f>
        <v>Walking</v>
      </c>
      <c r="Z30" s="3046"/>
      <c r="AA30" s="3046"/>
      <c r="AB30" s="3046"/>
      <c r="AC30" s="3046"/>
      <c r="AD30" s="3046"/>
      <c r="AE30" s="3047"/>
      <c r="AF30" s="1742"/>
      <c r="AG30" s="3045">
        <f>IF(OR(DD30=$CF$7,DD30=$CF$16,DD30=$CN$16,DD30=$CV$16,DD30=$DD$16,DD30=$DL$16,DD30=$DT$16,DD30=$EB$16,DD30=$EJ$16,DD30=$CF$23,DD30=$CN$23,DD30=$CV$23,DD30=$DD$23,DD30=$DL$23,DD30=$DT$23,DD30=$EB$23,DD30=$EJ$23,DD30=$CF$30,DD30=$CN$30,DD30=$CV$30),0,DD30)</f>
        <v>0</v>
      </c>
      <c r="AH30" s="3046"/>
      <c r="AI30" s="3046"/>
      <c r="AJ30" s="3046"/>
      <c r="AK30" s="3046"/>
      <c r="AL30" s="3046"/>
      <c r="AM30" s="3047"/>
      <c r="AN30" s="1744"/>
      <c r="AO30" s="3045" t="str">
        <f>IF(OR(DL30=$CF$7,DL30=$CF$16,DL30=$CN$16,DL30=$CV$16,DL30=$DD$16,DL30=$DL$16,DL30=$DT$16,DL30=$EB$16,DL30=$EJ$16,DL30=$CF$23,DL30=$CN$23,DL30=$CV$23,DL30=$DD$23,DL30=$DL$23,DL30=$DT$23,DL30=$EB$23,DL30=$EJ$23,DL30=$CF$30,DL30=$CN$30,DL30=$CV$30,DL30=$DD$30),0,DL30)</f>
        <v>Museum Ticket</v>
      </c>
      <c r="AP30" s="3046"/>
      <c r="AQ30" s="3046"/>
      <c r="AR30" s="3046"/>
      <c r="AS30" s="3046"/>
      <c r="AT30" s="3046"/>
      <c r="AU30" s="3047"/>
      <c r="AV30" s="1744"/>
      <c r="AW30" s="3045">
        <f>IF(OR(DT30=$CF$7,DT30=$CF$16,DT30=$CN$16,DT30=$CV$16,DT30=$DD$16,DT30=$DL$16,DT30=$DT$16,DT30=$EB$16,DT30=$EJ$16,DT30=$CF$23,DT30=$CN$23,DT30=$CV$23,DT30=$DD$23,DT30=$DL$23,DT30=$DT$23,DT30=$EB$23,DT30=$EJ$23,DT30=$CF$30,DT30=$CN$30,DT30=$CV$30,DT30=$DD$30,DT30=$DL$30),0,DT30)</f>
        <v>0</v>
      </c>
      <c r="AX30" s="3046"/>
      <c r="AY30" s="3046"/>
      <c r="AZ30" s="3046"/>
      <c r="BA30" s="3046"/>
      <c r="BB30" s="3046"/>
      <c r="BC30" s="3047"/>
      <c r="BD30" s="1744"/>
      <c r="BE30" s="3045" t="str">
        <f>IF(OR(EB30=$CF$7,EB30=$CF$16,EB30=$CN$16,EB30=$CV$16,EB30=$DD$16,EB30=$DL$16,EB30=$DT$16,EB30=$EB$16,EB30=$EJ$16,EB30=$CF$23,EB30=$CN$23,EB30=$CV$23,EB30=$DD$23,EB30=$DL$23,EB30=$DT$23,EB30=$EB$23,EB30=$EJ$23,EB30=$CF$30,EB30=$CN$30,EB30=$CV$30,EB30=$DD$30,EB30=$DL$30,EB30=$DT$30),0,EB30)</f>
        <v>Study</v>
      </c>
      <c r="BF30" s="3046"/>
      <c r="BG30" s="3046"/>
      <c r="BH30" s="3046"/>
      <c r="BI30" s="3046"/>
      <c r="BJ30" s="3046"/>
      <c r="BK30" s="3047"/>
      <c r="BL30" s="1744"/>
      <c r="BM30" s="3045" t="str">
        <f>IF(OR(EJ30=$CF$7,EJ30=$CF$16,EJ30=$CN$16,EJ30=$CV$16,EJ30=$DD$16,EJ30=$DL$16,EJ30=$DT$16,EJ30=$EB$16,EJ30=$EJ$16,EJ30=$CF$23,EJ30=$CN$23,EJ30=$CV$23,EJ30=$DD$23,EJ30=$DL$23,EJ30=$DT$23,EJ30=$EB$23,EJ30=$EJ$23,EJ30=$CF$30,EJ30=$CN$30,EJ30=$CV$30,EJ30=$DD$30,EJ30=$DL$30,EJ30=$DT$30,EJ30=$EB$30),0,EJ30)</f>
        <v>Decoration</v>
      </c>
      <c r="BN30" s="3046"/>
      <c r="BO30" s="3046"/>
      <c r="BP30" s="3046"/>
      <c r="BQ30" s="3046"/>
      <c r="BR30" s="3046"/>
      <c r="BS30" s="3047"/>
      <c r="BT30" s="1742"/>
      <c r="BU30" s="1742"/>
      <c r="BV30" s="1742"/>
      <c r="BW30" s="1727"/>
      <c r="BX30" s="614"/>
      <c r="BY30" s="1734"/>
      <c r="BZ30" s="1710"/>
      <c r="CA30" s="614"/>
      <c r="CE30" s="1658"/>
      <c r="CF30" s="3023" t="str">
        <f>INDEX(data!$FG$4:$FP$23,data!$FK$88,data!$FK$112)</f>
        <v>Gift</v>
      </c>
      <c r="CG30" s="3024"/>
      <c r="CH30" s="3024"/>
      <c r="CI30" s="3024"/>
      <c r="CJ30" s="3024"/>
      <c r="CK30" s="3024"/>
      <c r="CL30" s="3025"/>
      <c r="CM30" s="1745"/>
      <c r="CN30" s="3023">
        <f>INDEX(data!$FG$4:$FP$23,data!$FK$89,data!$FK$113)</f>
        <v>0</v>
      </c>
      <c r="CO30" s="3024"/>
      <c r="CP30" s="3024"/>
      <c r="CQ30" s="3024"/>
      <c r="CR30" s="3024"/>
      <c r="CS30" s="3024"/>
      <c r="CT30" s="3025"/>
      <c r="CU30" s="1745"/>
      <c r="CV30" s="3023" t="str">
        <f>INDEX(data!$FG$4:$FP$23,data!$FK$90,data!$FK$114)</f>
        <v>Walking</v>
      </c>
      <c r="CW30" s="3024"/>
      <c r="CX30" s="3024"/>
      <c r="CY30" s="3024"/>
      <c r="CZ30" s="3024"/>
      <c r="DA30" s="3024"/>
      <c r="DB30" s="3025"/>
      <c r="DC30" s="1745"/>
      <c r="DD30" s="3023" t="str">
        <f>INDEX(data!$FG$4:$FP$23,data!$FK$91,data!$FK$115)</f>
        <v>Smart Trousers</v>
      </c>
      <c r="DE30" s="3024"/>
      <c r="DF30" s="3024"/>
      <c r="DG30" s="3024"/>
      <c r="DH30" s="3024"/>
      <c r="DI30" s="3024"/>
      <c r="DJ30" s="3025"/>
      <c r="DK30" s="1745"/>
      <c r="DL30" s="3023" t="str">
        <f>INDEX(data!$FG$4:$FP$23,data!$FK$92,data!$FK$116)</f>
        <v>Museum Ticket</v>
      </c>
      <c r="DM30" s="3024"/>
      <c r="DN30" s="3024"/>
      <c r="DO30" s="3024"/>
      <c r="DP30" s="3024"/>
      <c r="DQ30" s="3024"/>
      <c r="DR30" s="3025"/>
      <c r="DS30" s="1745"/>
      <c r="DT30" s="3023" t="str">
        <f>INDEX(data!$FG$4:$FP$23,data!$FK$93,data!$FK$117)</f>
        <v>Merchant Trade Token</v>
      </c>
      <c r="DU30" s="3024"/>
      <c r="DV30" s="3024"/>
      <c r="DW30" s="3024"/>
      <c r="DX30" s="3024"/>
      <c r="DY30" s="3024"/>
      <c r="DZ30" s="3025"/>
      <c r="EA30" s="1745"/>
      <c r="EB30" s="3023" t="str">
        <f>INDEX(data!$FG$4:$FP$23,data!$FK$94,data!$FK$118)</f>
        <v>Study</v>
      </c>
      <c r="EC30" s="3024"/>
      <c r="ED30" s="3024"/>
      <c r="EE30" s="3024"/>
      <c r="EF30" s="3024"/>
      <c r="EG30" s="3024"/>
      <c r="EH30" s="3025"/>
      <c r="EI30" s="1745"/>
      <c r="EJ30" s="3023" t="str">
        <f>INDEX(data!$FG$4:$FP$23,data!$FK$95,data!$FK$119)</f>
        <v>Decoration</v>
      </c>
      <c r="EK30" s="3024"/>
      <c r="EL30" s="3024"/>
      <c r="EM30" s="3024"/>
      <c r="EN30" s="3024"/>
      <c r="EO30" s="3024"/>
      <c r="EP30" s="3025"/>
      <c r="EQ30" s="1658"/>
    </row>
    <row r="31" spans="1:147" ht="17.100000000000001" customHeight="1" thickBot="1" x14ac:dyDescent="0.25">
      <c r="A31" s="614"/>
      <c r="B31" s="1710"/>
      <c r="C31" s="1711"/>
      <c r="D31" s="614"/>
      <c r="E31" s="1722"/>
      <c r="F31" s="1742"/>
      <c r="G31" s="1742"/>
      <c r="H31" s="1742"/>
      <c r="I31" s="3048"/>
      <c r="J31" s="3049"/>
      <c r="K31" s="3049"/>
      <c r="L31" s="3049"/>
      <c r="M31" s="3049"/>
      <c r="N31" s="3049"/>
      <c r="O31" s="3050"/>
      <c r="P31" s="1742"/>
      <c r="Q31" s="3048"/>
      <c r="R31" s="3049"/>
      <c r="S31" s="3049"/>
      <c r="T31" s="3049"/>
      <c r="U31" s="3049"/>
      <c r="V31" s="3049"/>
      <c r="W31" s="3050"/>
      <c r="X31" s="1742"/>
      <c r="Y31" s="3048"/>
      <c r="Z31" s="3049"/>
      <c r="AA31" s="3049"/>
      <c r="AB31" s="3049"/>
      <c r="AC31" s="3049"/>
      <c r="AD31" s="3049"/>
      <c r="AE31" s="3050"/>
      <c r="AF31" s="1742"/>
      <c r="AG31" s="3048"/>
      <c r="AH31" s="3049"/>
      <c r="AI31" s="3049"/>
      <c r="AJ31" s="3049"/>
      <c r="AK31" s="3049"/>
      <c r="AL31" s="3049"/>
      <c r="AM31" s="3050"/>
      <c r="AN31" s="1744"/>
      <c r="AO31" s="3048"/>
      <c r="AP31" s="3049"/>
      <c r="AQ31" s="3049"/>
      <c r="AR31" s="3049"/>
      <c r="AS31" s="3049"/>
      <c r="AT31" s="3049"/>
      <c r="AU31" s="3050"/>
      <c r="AV31" s="1744"/>
      <c r="AW31" s="3048"/>
      <c r="AX31" s="3049"/>
      <c r="AY31" s="3049"/>
      <c r="AZ31" s="3049"/>
      <c r="BA31" s="3049"/>
      <c r="BB31" s="3049"/>
      <c r="BC31" s="3050"/>
      <c r="BD31" s="1744"/>
      <c r="BE31" s="3048"/>
      <c r="BF31" s="3049"/>
      <c r="BG31" s="3049"/>
      <c r="BH31" s="3049"/>
      <c r="BI31" s="3049"/>
      <c r="BJ31" s="3049"/>
      <c r="BK31" s="3050"/>
      <c r="BL31" s="1744"/>
      <c r="BM31" s="3048"/>
      <c r="BN31" s="3049"/>
      <c r="BO31" s="3049"/>
      <c r="BP31" s="3049"/>
      <c r="BQ31" s="3049"/>
      <c r="BR31" s="3049"/>
      <c r="BS31" s="3050"/>
      <c r="BT31" s="1742"/>
      <c r="BU31" s="1742"/>
      <c r="BV31" s="1742"/>
      <c r="BW31" s="1727"/>
      <c r="BX31" s="614"/>
      <c r="BY31" s="1734"/>
      <c r="BZ31" s="1710"/>
      <c r="CA31" s="614"/>
      <c r="CE31" s="1658"/>
      <c r="CF31" s="3023"/>
      <c r="CG31" s="3024"/>
      <c r="CH31" s="3024"/>
      <c r="CI31" s="3024"/>
      <c r="CJ31" s="3024"/>
      <c r="CK31" s="3024"/>
      <c r="CL31" s="3025"/>
      <c r="CM31" s="1745"/>
      <c r="CN31" s="3023"/>
      <c r="CO31" s="3024"/>
      <c r="CP31" s="3024"/>
      <c r="CQ31" s="3024"/>
      <c r="CR31" s="3024"/>
      <c r="CS31" s="3024"/>
      <c r="CT31" s="3025"/>
      <c r="CU31" s="1745"/>
      <c r="CV31" s="3023"/>
      <c r="CW31" s="3024"/>
      <c r="CX31" s="3024"/>
      <c r="CY31" s="3024"/>
      <c r="CZ31" s="3024"/>
      <c r="DA31" s="3024"/>
      <c r="DB31" s="3025"/>
      <c r="DC31" s="1745"/>
      <c r="DD31" s="3023"/>
      <c r="DE31" s="3024"/>
      <c r="DF31" s="3024"/>
      <c r="DG31" s="3024"/>
      <c r="DH31" s="3024"/>
      <c r="DI31" s="3024"/>
      <c r="DJ31" s="3025"/>
      <c r="DK31" s="1745"/>
      <c r="DL31" s="3023"/>
      <c r="DM31" s="3024"/>
      <c r="DN31" s="3024"/>
      <c r="DO31" s="3024"/>
      <c r="DP31" s="3024"/>
      <c r="DQ31" s="3024"/>
      <c r="DR31" s="3025"/>
      <c r="DS31" s="1745"/>
      <c r="DT31" s="3023"/>
      <c r="DU31" s="3024"/>
      <c r="DV31" s="3024"/>
      <c r="DW31" s="3024"/>
      <c r="DX31" s="3024"/>
      <c r="DY31" s="3024"/>
      <c r="DZ31" s="3025"/>
      <c r="EA31" s="1745"/>
      <c r="EB31" s="3023"/>
      <c r="EC31" s="3024"/>
      <c r="ED31" s="3024"/>
      <c r="EE31" s="3024"/>
      <c r="EF31" s="3024"/>
      <c r="EG31" s="3024"/>
      <c r="EH31" s="3025"/>
      <c r="EI31" s="1745"/>
      <c r="EJ31" s="3023"/>
      <c r="EK31" s="3024"/>
      <c r="EL31" s="3024"/>
      <c r="EM31" s="3024"/>
      <c r="EN31" s="3024"/>
      <c r="EO31" s="3024"/>
      <c r="EP31" s="3025"/>
      <c r="EQ31" s="1658"/>
    </row>
    <row r="32" spans="1:147" ht="17.100000000000001" customHeight="1" thickTop="1" x14ac:dyDescent="0.25">
      <c r="A32" s="614"/>
      <c r="B32" s="1710"/>
      <c r="C32" s="1711"/>
      <c r="D32" s="614"/>
      <c r="E32" s="1722"/>
      <c r="F32" s="1742"/>
      <c r="G32" s="1742"/>
      <c r="H32" s="1742"/>
      <c r="I32" s="3021"/>
      <c r="J32" s="3021"/>
      <c r="K32" s="3021"/>
      <c r="L32" s="3021"/>
      <c r="M32" s="3021"/>
      <c r="N32" s="3021"/>
      <c r="O32" s="3021"/>
      <c r="P32" s="1742"/>
      <c r="Q32" s="3021"/>
      <c r="R32" s="3021"/>
      <c r="S32" s="3021"/>
      <c r="T32" s="3021"/>
      <c r="U32" s="3021"/>
      <c r="V32" s="3021"/>
      <c r="W32" s="3021"/>
      <c r="X32" s="1742"/>
      <c r="Y32" s="3021"/>
      <c r="Z32" s="3021"/>
      <c r="AA32" s="3021"/>
      <c r="AB32" s="3021"/>
      <c r="AC32" s="3021"/>
      <c r="AD32" s="3021"/>
      <c r="AE32" s="3021"/>
      <c r="AF32" s="1742"/>
      <c r="AG32" s="3021"/>
      <c r="AH32" s="3021"/>
      <c r="AI32" s="3021"/>
      <c r="AJ32" s="3021"/>
      <c r="AK32" s="3021"/>
      <c r="AL32" s="3021"/>
      <c r="AM32" s="3021"/>
      <c r="AN32" s="1742"/>
      <c r="AO32" s="3021"/>
      <c r="AP32" s="3021"/>
      <c r="AQ32" s="3021"/>
      <c r="AR32" s="3021"/>
      <c r="AS32" s="3021"/>
      <c r="AT32" s="3021"/>
      <c r="AU32" s="3021"/>
      <c r="AV32" s="1742"/>
      <c r="AW32" s="3021"/>
      <c r="AX32" s="3021"/>
      <c r="AY32" s="3021"/>
      <c r="AZ32" s="3021"/>
      <c r="BA32" s="3021"/>
      <c r="BB32" s="3021"/>
      <c r="BC32" s="3021"/>
      <c r="BD32" s="1742"/>
      <c r="BE32" s="3021"/>
      <c r="BF32" s="3021"/>
      <c r="BG32" s="3021"/>
      <c r="BH32" s="3021"/>
      <c r="BI32" s="3021"/>
      <c r="BJ32" s="3021"/>
      <c r="BK32" s="3021"/>
      <c r="BL32" s="1742"/>
      <c r="BM32" s="3021"/>
      <c r="BN32" s="3021"/>
      <c r="BO32" s="3021"/>
      <c r="BP32" s="3021"/>
      <c r="BQ32" s="3021"/>
      <c r="BR32" s="3021"/>
      <c r="BS32" s="3021"/>
      <c r="BT32" s="1742"/>
      <c r="BU32" s="1742"/>
      <c r="BV32" s="1742"/>
      <c r="BW32" s="1727"/>
      <c r="BX32" s="614"/>
      <c r="BY32" s="1734"/>
      <c r="BZ32" s="1710"/>
      <c r="CA32" s="614"/>
      <c r="CE32" s="1658"/>
      <c r="CF32" s="3018"/>
      <c r="CG32" s="3018"/>
      <c r="CH32" s="3018"/>
      <c r="CI32" s="3018"/>
      <c r="CJ32" s="3018"/>
      <c r="CK32" s="3018"/>
      <c r="CL32" s="3018"/>
      <c r="CM32" s="1658"/>
      <c r="CN32" s="3018"/>
      <c r="CO32" s="3018"/>
      <c r="CP32" s="3018"/>
      <c r="CQ32" s="3018"/>
      <c r="CR32" s="3018"/>
      <c r="CS32" s="3018"/>
      <c r="CT32" s="3018"/>
      <c r="CU32" s="1658"/>
      <c r="CV32" s="3018"/>
      <c r="CW32" s="3018"/>
      <c r="CX32" s="3018"/>
      <c r="CY32" s="3018"/>
      <c r="CZ32" s="3018"/>
      <c r="DA32" s="3018"/>
      <c r="DB32" s="3018"/>
      <c r="DC32" s="1658"/>
      <c r="DD32" s="3018"/>
      <c r="DE32" s="3018"/>
      <c r="DF32" s="3018"/>
      <c r="DG32" s="3018"/>
      <c r="DH32" s="3018"/>
      <c r="DI32" s="3018"/>
      <c r="DJ32" s="3018"/>
      <c r="DK32" s="1658"/>
      <c r="DL32" s="3018"/>
      <c r="DM32" s="3018"/>
      <c r="DN32" s="3018"/>
      <c r="DO32" s="3018"/>
      <c r="DP32" s="3018"/>
      <c r="DQ32" s="3018"/>
      <c r="DR32" s="3018"/>
      <c r="DS32" s="1658"/>
      <c r="DT32" s="3018"/>
      <c r="DU32" s="3018"/>
      <c r="DV32" s="3018"/>
      <c r="DW32" s="3018"/>
      <c r="DX32" s="3018"/>
      <c r="DY32" s="3018"/>
      <c r="DZ32" s="3018"/>
      <c r="EA32" s="1658"/>
      <c r="EB32" s="3018"/>
      <c r="EC32" s="3018"/>
      <c r="ED32" s="3018"/>
      <c r="EE32" s="3018"/>
      <c r="EF32" s="3018"/>
      <c r="EG32" s="3018"/>
      <c r="EH32" s="3018"/>
      <c r="EI32" s="1658"/>
      <c r="EJ32" s="3018"/>
      <c r="EK32" s="3018"/>
      <c r="EL32" s="3018"/>
      <c r="EM32" s="3018"/>
      <c r="EN32" s="3018"/>
      <c r="EO32" s="3018"/>
      <c r="EP32" s="3018"/>
      <c r="EQ32" s="1658"/>
    </row>
    <row r="33" spans="1:81" ht="17.100000000000001" customHeight="1" x14ac:dyDescent="0.2">
      <c r="A33" s="614"/>
      <c r="B33" s="1710"/>
      <c r="C33" s="1711"/>
      <c r="D33" s="614"/>
      <c r="E33" s="1722"/>
      <c r="F33" s="1742"/>
      <c r="G33" s="1742"/>
      <c r="H33" s="1742"/>
      <c r="I33" s="1742"/>
      <c r="J33" s="1742"/>
      <c r="K33" s="1742"/>
      <c r="L33" s="1742"/>
      <c r="M33" s="1742"/>
      <c r="N33" s="1742"/>
      <c r="O33" s="1742"/>
      <c r="P33" s="1742"/>
      <c r="Q33" s="1742"/>
      <c r="R33" s="1742"/>
      <c r="S33" s="1742"/>
      <c r="T33" s="1742"/>
      <c r="U33" s="1742"/>
      <c r="V33" s="1742"/>
      <c r="W33" s="1742"/>
      <c r="X33" s="1742"/>
      <c r="Y33" s="1742"/>
      <c r="Z33" s="1742"/>
      <c r="AA33" s="1742"/>
      <c r="AB33" s="1742"/>
      <c r="AC33" s="1742"/>
      <c r="AD33" s="1742"/>
      <c r="AE33" s="1742"/>
      <c r="AF33" s="1742"/>
      <c r="AG33" s="1742"/>
      <c r="AH33" s="1742"/>
      <c r="AI33" s="1742"/>
      <c r="AJ33" s="1742"/>
      <c r="AK33" s="1742"/>
      <c r="AL33" s="1742"/>
      <c r="AM33" s="1742"/>
      <c r="AN33" s="1742"/>
      <c r="AO33" s="1742"/>
      <c r="AP33" s="1742"/>
      <c r="AQ33" s="1742"/>
      <c r="AR33" s="1742"/>
      <c r="AS33" s="1742"/>
      <c r="AT33" s="1742"/>
      <c r="AU33" s="1742"/>
      <c r="AV33" s="1742"/>
      <c r="AW33" s="1742"/>
      <c r="AX33" s="1742"/>
      <c r="AY33" s="1742"/>
      <c r="AZ33" s="1742"/>
      <c r="BA33" s="1742"/>
      <c r="BB33" s="1742"/>
      <c r="BC33" s="1742"/>
      <c r="BD33" s="1742"/>
      <c r="BE33" s="1742"/>
      <c r="BF33" s="1742"/>
      <c r="BG33" s="1742"/>
      <c r="BH33" s="1742"/>
      <c r="BI33" s="1742"/>
      <c r="BJ33" s="1742"/>
      <c r="BK33" s="1742"/>
      <c r="BL33" s="1742"/>
      <c r="BM33" s="1742"/>
      <c r="BN33" s="1742"/>
      <c r="BO33" s="1742"/>
      <c r="BP33" s="1742"/>
      <c r="BQ33" s="1742"/>
      <c r="BR33" s="1742"/>
      <c r="BS33" s="1742"/>
      <c r="BT33" s="1742"/>
      <c r="BU33" s="1742"/>
      <c r="BV33" s="1742"/>
      <c r="BW33" s="1727"/>
      <c r="BX33" s="614"/>
      <c r="BY33" s="1734"/>
      <c r="BZ33" s="1710"/>
      <c r="CA33" s="614"/>
    </row>
    <row r="34" spans="1:81" ht="17.100000000000001" customHeight="1" thickBot="1" x14ac:dyDescent="0.25">
      <c r="A34" s="614"/>
      <c r="B34" s="1710"/>
      <c r="C34" s="1738"/>
      <c r="D34" s="614"/>
      <c r="E34" s="1749"/>
      <c r="F34" s="1750"/>
      <c r="G34" s="1750"/>
      <c r="H34" s="1750"/>
      <c r="I34" s="1750"/>
      <c r="J34" s="1750"/>
      <c r="K34" s="1750"/>
      <c r="L34" s="1750"/>
      <c r="M34" s="1750"/>
      <c r="N34" s="1750"/>
      <c r="O34" s="1750"/>
      <c r="P34" s="1750"/>
      <c r="Q34" s="1750"/>
      <c r="R34" s="1750"/>
      <c r="S34" s="1750"/>
      <c r="T34" s="1750"/>
      <c r="U34" s="1750"/>
      <c r="V34" s="1750"/>
      <c r="W34" s="1750"/>
      <c r="X34" s="1750"/>
      <c r="Y34" s="1750"/>
      <c r="Z34" s="1750"/>
      <c r="AA34" s="1730"/>
      <c r="AB34" s="1730"/>
      <c r="AC34" s="1730"/>
      <c r="AD34" s="1730"/>
      <c r="AE34" s="1730"/>
      <c r="AF34" s="1730"/>
      <c r="AG34" s="1730"/>
      <c r="AH34" s="1730"/>
      <c r="AI34" s="1730"/>
      <c r="AJ34" s="1730"/>
      <c r="AK34" s="1730"/>
      <c r="AL34" s="1730"/>
      <c r="AM34" s="1730"/>
      <c r="AN34" s="1730"/>
      <c r="AO34" s="1730"/>
      <c r="AP34" s="1730"/>
      <c r="AQ34" s="1730"/>
      <c r="AR34" s="1730"/>
      <c r="AS34" s="1730"/>
      <c r="AT34" s="1730"/>
      <c r="AU34" s="1730"/>
      <c r="AV34" s="1730"/>
      <c r="AW34" s="1730"/>
      <c r="AX34" s="1730"/>
      <c r="AY34" s="1730"/>
      <c r="AZ34" s="1730"/>
      <c r="BA34" s="1730"/>
      <c r="BB34" s="1750"/>
      <c r="BC34" s="1750"/>
      <c r="BD34" s="1750"/>
      <c r="BE34" s="1750"/>
      <c r="BF34" s="1750"/>
      <c r="BG34" s="1750"/>
      <c r="BH34" s="1750"/>
      <c r="BI34" s="1750"/>
      <c r="BJ34" s="1750"/>
      <c r="BK34" s="1750"/>
      <c r="BL34" s="1750"/>
      <c r="BM34" s="1750"/>
      <c r="BN34" s="1750"/>
      <c r="BO34" s="1750"/>
      <c r="BP34" s="1750"/>
      <c r="BQ34" s="1750"/>
      <c r="BR34" s="1750"/>
      <c r="BS34" s="1750"/>
      <c r="BT34" s="1750"/>
      <c r="BU34" s="1750"/>
      <c r="BV34" s="1750"/>
      <c r="BW34" s="1751"/>
      <c r="BX34" s="614"/>
      <c r="BY34" s="1738"/>
      <c r="BZ34" s="1710"/>
      <c r="CA34" s="614"/>
    </row>
    <row r="35" spans="1:81" ht="17.100000000000001" customHeight="1" thickTop="1" x14ac:dyDescent="0.2">
      <c r="A35" s="614"/>
      <c r="B35" s="1710"/>
      <c r="C35" s="1738"/>
      <c r="D35" s="614"/>
      <c r="E35" s="614"/>
      <c r="F35" s="614"/>
      <c r="G35" s="614"/>
      <c r="H35" s="614"/>
      <c r="I35" s="614"/>
      <c r="J35" s="614"/>
      <c r="K35" s="614"/>
      <c r="L35" s="614"/>
      <c r="M35" s="614"/>
      <c r="N35" s="614"/>
      <c r="O35" s="614"/>
      <c r="P35" s="614"/>
      <c r="Q35" s="614"/>
      <c r="R35" s="614"/>
      <c r="S35" s="614"/>
      <c r="T35" s="614"/>
      <c r="U35" s="614"/>
      <c r="V35" s="614"/>
      <c r="W35" s="614"/>
      <c r="X35" s="614"/>
      <c r="Y35" s="614"/>
      <c r="Z35" s="614"/>
      <c r="AA35" s="1722"/>
      <c r="AB35" s="1718"/>
      <c r="AC35" s="1718"/>
      <c r="AD35" s="1718"/>
      <c r="AE35" s="1718"/>
      <c r="AF35" s="1718"/>
      <c r="AG35" s="1718"/>
      <c r="AH35" s="1718"/>
      <c r="AI35" s="1718"/>
      <c r="AJ35" s="1718"/>
      <c r="AK35" s="1718"/>
      <c r="AL35" s="1718"/>
      <c r="AM35" s="1718"/>
      <c r="AN35" s="1718"/>
      <c r="AO35" s="1718"/>
      <c r="AP35" s="1718"/>
      <c r="AQ35" s="1718"/>
      <c r="AR35" s="1718"/>
      <c r="AS35" s="1718"/>
      <c r="AT35" s="1718"/>
      <c r="AU35" s="1718"/>
      <c r="AV35" s="1718"/>
      <c r="AW35" s="1718"/>
      <c r="AX35" s="1718"/>
      <c r="AY35" s="1718"/>
      <c r="AZ35" s="1718"/>
      <c r="BA35" s="1727"/>
      <c r="BB35" s="614"/>
      <c r="BC35" s="614"/>
      <c r="BD35" s="614"/>
      <c r="BE35" s="614"/>
      <c r="BF35" s="614"/>
      <c r="BG35" s="614"/>
      <c r="BH35" s="614"/>
      <c r="BI35" s="614"/>
      <c r="BJ35" s="614"/>
      <c r="BK35" s="614"/>
      <c r="BL35" s="614"/>
      <c r="BM35" s="614"/>
      <c r="BN35" s="614"/>
      <c r="BO35" s="614"/>
      <c r="BP35" s="614"/>
      <c r="BQ35" s="614"/>
      <c r="BR35" s="614"/>
      <c r="BS35" s="614"/>
      <c r="BT35" s="614"/>
      <c r="BU35" s="614"/>
      <c r="BV35" s="614"/>
      <c r="BW35" s="614"/>
      <c r="BX35" s="614"/>
      <c r="BY35" s="1738"/>
      <c r="BZ35" s="1710"/>
      <c r="CA35" s="614"/>
    </row>
    <row r="36" spans="1:81" ht="17.100000000000001" customHeight="1" thickBot="1" x14ac:dyDescent="0.25">
      <c r="A36" s="614"/>
      <c r="B36" s="1710"/>
      <c r="C36" s="1738"/>
      <c r="D36" s="1738"/>
      <c r="E36" s="1738"/>
      <c r="F36" s="1734"/>
      <c r="G36" s="1734"/>
      <c r="H36" s="1734"/>
      <c r="I36" s="1734"/>
      <c r="J36" s="1734"/>
      <c r="K36" s="1734"/>
      <c r="L36" s="1734"/>
      <c r="M36" s="1734"/>
      <c r="N36" s="1734"/>
      <c r="O36" s="1734"/>
      <c r="P36" s="1734"/>
      <c r="Q36" s="614"/>
      <c r="R36" s="614"/>
      <c r="S36" s="614"/>
      <c r="T36" s="614"/>
      <c r="U36" s="1734"/>
      <c r="V36" s="1734"/>
      <c r="W36" s="1734"/>
      <c r="X36" s="1734"/>
      <c r="Y36" s="1734"/>
      <c r="Z36" s="1734"/>
      <c r="AA36" s="1749"/>
      <c r="AB36" s="1750"/>
      <c r="AC36" s="1750"/>
      <c r="AD36" s="1750"/>
      <c r="AE36" s="1750"/>
      <c r="AF36" s="1750"/>
      <c r="AG36" s="1750"/>
      <c r="AH36" s="1750"/>
      <c r="AI36" s="1750"/>
      <c r="AJ36" s="1750"/>
      <c r="AK36" s="1750"/>
      <c r="AL36" s="1750"/>
      <c r="AM36" s="1750"/>
      <c r="AN36" s="1750"/>
      <c r="AO36" s="1750"/>
      <c r="AP36" s="1750"/>
      <c r="AQ36" s="1750"/>
      <c r="AR36" s="1750"/>
      <c r="AS36" s="1750"/>
      <c r="AT36" s="1750"/>
      <c r="AU36" s="1750"/>
      <c r="AV36" s="1750"/>
      <c r="AW36" s="1750"/>
      <c r="AX36" s="1750"/>
      <c r="AY36" s="1750"/>
      <c r="AZ36" s="1750"/>
      <c r="BA36" s="1751"/>
      <c r="BB36" s="1734"/>
      <c r="BC36" s="1734"/>
      <c r="BD36" s="1734"/>
      <c r="BE36" s="1734"/>
      <c r="BF36" s="1734"/>
      <c r="BG36" s="1734"/>
      <c r="BH36" s="1734"/>
      <c r="BI36" s="1734"/>
      <c r="BJ36" s="1734"/>
      <c r="BK36" s="1734"/>
      <c r="BL36" s="1734"/>
      <c r="BM36" s="1734"/>
      <c r="BN36" s="1734"/>
      <c r="BO36" s="1734"/>
      <c r="BP36" s="1734"/>
      <c r="BQ36" s="1734"/>
      <c r="BR36" s="1734"/>
      <c r="BS36" s="1734"/>
      <c r="BT36" s="1734"/>
      <c r="BU36" s="1734"/>
      <c r="BV36" s="1734"/>
      <c r="BW36" s="1738"/>
      <c r="BX36" s="1738"/>
      <c r="BY36" s="1738"/>
      <c r="BZ36" s="1710"/>
      <c r="CA36" s="614"/>
    </row>
    <row r="37" spans="1:81" ht="17.100000000000001" customHeight="1" thickTop="1" x14ac:dyDescent="0.2">
      <c r="A37" s="614"/>
      <c r="B37" s="1710"/>
      <c r="C37" s="1752"/>
      <c r="D37" s="1710"/>
      <c r="E37" s="1710"/>
      <c r="F37" s="1710"/>
      <c r="G37" s="1710"/>
      <c r="H37" s="1710"/>
      <c r="I37" s="1710"/>
      <c r="J37" s="1710"/>
      <c r="K37" s="1710"/>
      <c r="L37" s="1710"/>
      <c r="M37" s="1734"/>
      <c r="N37" s="1734"/>
      <c r="O37" s="1734"/>
      <c r="P37" s="1734"/>
      <c r="Q37" s="1734"/>
      <c r="R37" s="1734"/>
      <c r="S37" s="1734"/>
      <c r="T37" s="1734"/>
      <c r="U37" s="1734"/>
      <c r="V37" s="1734"/>
      <c r="W37" s="1734"/>
      <c r="X37" s="1734"/>
      <c r="Y37" s="1734"/>
      <c r="Z37" s="1734"/>
      <c r="AA37" s="1734"/>
      <c r="AB37" s="1734"/>
      <c r="AC37" s="1734"/>
      <c r="AD37" s="1734"/>
      <c r="AE37" s="1734"/>
      <c r="AF37" s="1734"/>
      <c r="AG37" s="1734"/>
      <c r="AH37" s="1734"/>
      <c r="AI37" s="1734"/>
      <c r="AJ37" s="1734"/>
      <c r="AK37" s="1734"/>
      <c r="AL37" s="1734"/>
      <c r="AM37" s="1734"/>
      <c r="AN37" s="1734"/>
      <c r="AO37" s="1734"/>
      <c r="AP37" s="1734"/>
      <c r="AQ37" s="1734"/>
      <c r="AR37" s="1734"/>
      <c r="AS37" s="1734"/>
      <c r="AT37" s="1734"/>
      <c r="AU37" s="1734"/>
      <c r="AV37" s="1734"/>
      <c r="AW37" s="1734"/>
      <c r="AX37" s="1734"/>
      <c r="AY37" s="1734"/>
      <c r="AZ37" s="1734"/>
      <c r="BA37" s="1734"/>
      <c r="BB37" s="1734"/>
      <c r="BC37" s="1734"/>
      <c r="BD37" s="1734"/>
      <c r="BE37" s="1734"/>
      <c r="BF37" s="1734"/>
      <c r="BG37" s="1734"/>
      <c r="BH37" s="1734"/>
      <c r="BI37" s="1734"/>
      <c r="BJ37" s="1734"/>
      <c r="BK37" s="1734"/>
      <c r="BL37" s="1734"/>
      <c r="BM37" s="1734"/>
      <c r="BN37" s="1734"/>
      <c r="BO37" s="1734"/>
      <c r="BP37" s="1710"/>
      <c r="BQ37" s="1710"/>
      <c r="BR37" s="1710"/>
      <c r="BS37" s="1710"/>
      <c r="BT37" s="1710"/>
      <c r="BU37" s="1710"/>
      <c r="BV37" s="1710"/>
      <c r="BW37" s="1710"/>
      <c r="BX37" s="1710"/>
      <c r="BY37" s="1710"/>
      <c r="BZ37" s="1710"/>
      <c r="CA37" s="614"/>
    </row>
    <row r="38" spans="1:81" ht="17.100000000000001" customHeight="1" x14ac:dyDescent="0.2">
      <c r="A38" s="614"/>
      <c r="B38" s="614"/>
      <c r="C38" s="614"/>
      <c r="D38" s="614"/>
      <c r="E38" s="614"/>
      <c r="F38" s="614"/>
      <c r="G38" s="614"/>
      <c r="H38" s="614"/>
      <c r="I38" s="614"/>
      <c r="J38" s="614"/>
      <c r="K38" s="614"/>
      <c r="L38" s="614"/>
      <c r="M38" s="614"/>
      <c r="N38" s="614"/>
      <c r="O38" s="614"/>
      <c r="P38" s="614"/>
      <c r="Q38" s="614"/>
      <c r="R38" s="614"/>
      <c r="S38" s="614"/>
      <c r="T38" s="614"/>
      <c r="U38" s="614"/>
      <c r="V38" s="614"/>
      <c r="W38" s="614"/>
      <c r="X38" s="614"/>
      <c r="Y38" s="614"/>
      <c r="Z38" s="614"/>
      <c r="AA38" s="614"/>
      <c r="AB38" s="614"/>
      <c r="AC38" s="614"/>
      <c r="AD38" s="614"/>
      <c r="AE38" s="614"/>
      <c r="AF38" s="614"/>
      <c r="AG38" s="614"/>
      <c r="AH38" s="614"/>
      <c r="AI38" s="614"/>
      <c r="AJ38" s="614"/>
      <c r="AK38" s="614"/>
      <c r="AL38" s="614"/>
      <c r="AM38" s="614"/>
      <c r="AN38" s="731" t="s">
        <v>1</v>
      </c>
      <c r="AO38" s="614"/>
      <c r="AP38" s="614"/>
      <c r="AQ38" s="614"/>
      <c r="AR38" s="614"/>
      <c r="AS38" s="614"/>
      <c r="AT38" s="614"/>
      <c r="AU38" s="614"/>
      <c r="AV38" s="614"/>
      <c r="AW38" s="614"/>
      <c r="AX38" s="614"/>
      <c r="AY38" s="614"/>
      <c r="AZ38" s="614"/>
      <c r="BA38" s="614"/>
      <c r="BB38" s="614"/>
      <c r="BC38" s="614"/>
      <c r="BD38" s="614"/>
      <c r="BE38" s="614"/>
      <c r="BF38" s="614"/>
      <c r="BG38" s="614"/>
      <c r="BH38" s="614"/>
      <c r="BI38" s="614"/>
      <c r="BJ38" s="614"/>
      <c r="BK38" s="614"/>
      <c r="BL38" s="614"/>
      <c r="BM38" s="614"/>
      <c r="BN38" s="614"/>
      <c r="BO38" s="614"/>
      <c r="BP38" s="614"/>
      <c r="BQ38" s="614"/>
      <c r="BR38" s="614"/>
      <c r="BS38" s="614"/>
      <c r="BT38" s="614"/>
      <c r="BU38" s="614"/>
      <c r="BV38" s="614"/>
      <c r="BW38" s="614"/>
      <c r="BX38" s="614"/>
      <c r="BY38" s="614"/>
      <c r="BZ38" s="614"/>
      <c r="CA38" s="614"/>
    </row>
    <row r="39" spans="1:81" ht="17.100000000000001" customHeight="1" x14ac:dyDescent="0.2">
      <c r="C39" s="1753"/>
      <c r="AN39" s="735" t="s">
        <v>1</v>
      </c>
    </row>
    <row r="40" spans="1:81" ht="17.100000000000001" customHeight="1" thickBot="1" x14ac:dyDescent="0.25">
      <c r="C40" s="1753"/>
      <c r="AN40" s="735" t="s">
        <v>1</v>
      </c>
    </row>
    <row r="41" spans="1:81" ht="17.100000000000001" customHeight="1" x14ac:dyDescent="0.2">
      <c r="B41" s="1754"/>
      <c r="C41" s="1754"/>
      <c r="D41" s="1754"/>
      <c r="E41" s="1754"/>
      <c r="F41" s="1754"/>
      <c r="G41" s="1754"/>
      <c r="H41" s="1754"/>
      <c r="I41" s="1754"/>
      <c r="J41" s="1754"/>
      <c r="K41" s="1754"/>
      <c r="L41" s="1754"/>
      <c r="M41" s="1754"/>
      <c r="N41" s="1754"/>
      <c r="O41" s="1754"/>
      <c r="P41" s="1754"/>
      <c r="Q41" s="1754"/>
      <c r="R41" s="1754"/>
      <c r="S41" s="1754"/>
      <c r="T41" s="1754"/>
      <c r="U41" s="1755"/>
      <c r="V41" s="1755"/>
      <c r="W41" s="1755"/>
      <c r="X41" s="1755"/>
      <c r="Y41" s="1755"/>
      <c r="Z41" s="1755"/>
      <c r="AA41" s="1755"/>
      <c r="AB41" s="1755"/>
      <c r="AC41" s="1755"/>
      <c r="AD41" s="1755"/>
      <c r="AE41" s="1755"/>
      <c r="AF41" s="1755"/>
      <c r="AG41" s="1756"/>
      <c r="AH41" s="1757"/>
      <c r="AI41" s="1757"/>
      <c r="AJ41" s="1757"/>
      <c r="AK41" s="1757"/>
      <c r="AL41" s="1757"/>
      <c r="AM41" s="1757"/>
      <c r="AN41" s="1757"/>
      <c r="AO41" s="1757"/>
      <c r="AP41" s="1757"/>
      <c r="AQ41" s="1757"/>
      <c r="AR41" s="1757"/>
      <c r="AS41" s="1757"/>
      <c r="AT41" s="1757"/>
      <c r="AU41" s="1758"/>
      <c r="AV41" s="1755"/>
      <c r="AW41" s="1755"/>
      <c r="AX41" s="1755"/>
      <c r="AY41" s="1755"/>
      <c r="AZ41" s="1755"/>
      <c r="BA41" s="1755"/>
      <c r="BB41" s="1755"/>
      <c r="BC41" s="1755"/>
      <c r="BD41" s="1755"/>
      <c r="BE41" s="1755"/>
      <c r="BF41" s="1755"/>
      <c r="BG41" s="1755"/>
      <c r="BH41" s="1754"/>
      <c r="BI41" s="1754"/>
      <c r="BJ41" s="1754"/>
      <c r="BK41" s="1754"/>
      <c r="BL41" s="1754"/>
      <c r="BM41" s="1754"/>
      <c r="BN41" s="1754"/>
      <c r="BO41" s="1754"/>
      <c r="BP41" s="1754"/>
      <c r="BQ41" s="1754"/>
      <c r="BR41" s="1754"/>
      <c r="BS41" s="1754"/>
      <c r="BT41" s="1754"/>
      <c r="BU41" s="1754"/>
      <c r="BV41" s="1754"/>
      <c r="BW41" s="1754"/>
      <c r="BX41" s="1754"/>
      <c r="BY41" s="1754"/>
      <c r="BZ41" s="1754"/>
    </row>
    <row r="42" spans="1:81" ht="17.100000000000001" customHeight="1" x14ac:dyDescent="0.2">
      <c r="B42" s="1754"/>
      <c r="C42" s="1754"/>
      <c r="D42" s="1754"/>
      <c r="E42" s="1754"/>
      <c r="F42" s="1754"/>
      <c r="G42" s="1754"/>
      <c r="H42" s="1754"/>
      <c r="I42" s="1754"/>
      <c r="J42" s="1754"/>
      <c r="K42" s="1754"/>
      <c r="L42" s="1754"/>
      <c r="M42" s="1754"/>
      <c r="N42" s="1754"/>
      <c r="O42" s="1754"/>
      <c r="P42" s="1754"/>
      <c r="Q42" s="1754"/>
      <c r="R42" s="1754"/>
      <c r="S42" s="1754"/>
      <c r="T42" s="1754"/>
      <c r="U42" s="1755"/>
      <c r="V42" s="1755"/>
      <c r="W42" s="1755"/>
      <c r="X42" s="1755"/>
      <c r="Y42" s="1755"/>
      <c r="Z42" s="1755"/>
      <c r="AA42" s="1755"/>
      <c r="AB42" s="1755"/>
      <c r="AC42" s="1755"/>
      <c r="AD42" s="1755"/>
      <c r="AE42" s="1755"/>
      <c r="AF42" s="1755"/>
      <c r="AG42" s="1759"/>
      <c r="AH42" s="1755"/>
      <c r="AI42" s="1755"/>
      <c r="AJ42" s="1755"/>
      <c r="AK42" s="1755"/>
      <c r="AL42" s="1755"/>
      <c r="AM42" s="1755"/>
      <c r="AN42" s="1760" t="s">
        <v>1514</v>
      </c>
      <c r="AO42" s="1755"/>
      <c r="AP42" s="1755"/>
      <c r="AQ42" s="1755"/>
      <c r="AR42" s="1755"/>
      <c r="AS42" s="1755"/>
      <c r="AT42" s="1755"/>
      <c r="AU42" s="1761"/>
      <c r="AV42" s="1755"/>
      <c r="AW42" s="1755"/>
      <c r="AX42" s="1755"/>
      <c r="AY42" s="1755"/>
      <c r="AZ42" s="1755"/>
      <c r="BA42" s="1755"/>
      <c r="BB42" s="1755"/>
      <c r="BC42" s="1755"/>
      <c r="BD42" s="1755"/>
      <c r="BE42" s="1755"/>
      <c r="BF42" s="1755"/>
      <c r="BG42" s="1755"/>
      <c r="BH42" s="1754"/>
      <c r="BI42" s="1754"/>
      <c r="BJ42" s="1754"/>
      <c r="BK42" s="1754"/>
      <c r="BL42" s="1754"/>
      <c r="BM42" s="1754"/>
      <c r="BN42" s="1754"/>
      <c r="BO42" s="1754"/>
      <c r="BP42" s="1754"/>
      <c r="BQ42" s="1754"/>
      <c r="BR42" s="1754"/>
      <c r="BS42" s="1754"/>
      <c r="BT42" s="1754"/>
      <c r="BU42" s="1754"/>
      <c r="BV42" s="1754"/>
      <c r="BW42" s="1754"/>
      <c r="BX42" s="1754"/>
      <c r="BY42" s="1754"/>
      <c r="BZ42" s="1754"/>
    </row>
    <row r="43" spans="1:81" ht="17.100000000000001" customHeight="1" thickBot="1" x14ac:dyDescent="0.25">
      <c r="B43" s="1754"/>
      <c r="C43" s="1754"/>
      <c r="D43" s="1754"/>
      <c r="E43" s="1754"/>
      <c r="F43" s="1754"/>
      <c r="G43" s="1754"/>
      <c r="H43" s="1754"/>
      <c r="I43" s="1754"/>
      <c r="J43" s="1754"/>
      <c r="K43" s="1754"/>
      <c r="L43" s="1762"/>
      <c r="M43" s="1754"/>
      <c r="N43" s="1754"/>
      <c r="O43" s="1754"/>
      <c r="P43" s="1754"/>
      <c r="Q43" s="1754"/>
      <c r="R43" s="1754"/>
      <c r="S43" s="1754"/>
      <c r="T43" s="1754"/>
      <c r="U43" s="767"/>
      <c r="V43" s="767"/>
      <c r="W43" s="767"/>
      <c r="X43" s="767"/>
      <c r="Y43" s="767"/>
      <c r="Z43" s="767"/>
      <c r="AA43" s="767"/>
      <c r="AB43" s="767"/>
      <c r="AC43" s="767"/>
      <c r="AD43" s="767"/>
      <c r="AE43" s="767"/>
      <c r="AF43" s="767"/>
      <c r="AG43" s="1763"/>
      <c r="AH43" s="1764"/>
      <c r="AI43" s="1764"/>
      <c r="AJ43" s="1764"/>
      <c r="AK43" s="1764"/>
      <c r="AL43" s="1764"/>
      <c r="AM43" s="1764"/>
      <c r="AN43" s="1765"/>
      <c r="AO43" s="1764"/>
      <c r="AP43" s="1764"/>
      <c r="AQ43" s="1764"/>
      <c r="AR43" s="1764"/>
      <c r="AS43" s="1764"/>
      <c r="AT43" s="1764"/>
      <c r="AU43" s="1766"/>
      <c r="AV43" s="767"/>
      <c r="AW43" s="767"/>
      <c r="AX43" s="767"/>
      <c r="AY43" s="767"/>
      <c r="AZ43" s="767"/>
      <c r="BA43" s="767"/>
      <c r="BB43" s="767"/>
      <c r="BC43" s="767"/>
      <c r="BD43" s="767"/>
      <c r="BE43" s="767"/>
      <c r="BF43" s="767"/>
      <c r="BG43" s="767"/>
      <c r="BH43" s="1754"/>
      <c r="BI43" s="1754"/>
      <c r="BJ43" s="1754"/>
      <c r="BK43" s="1754"/>
      <c r="BL43" s="1754"/>
      <c r="BM43" s="1754"/>
      <c r="BN43" s="1754"/>
      <c r="BO43" s="1754"/>
      <c r="BP43" s="1762"/>
      <c r="BQ43" s="1754"/>
      <c r="BR43" s="1754"/>
      <c r="BS43" s="1754"/>
      <c r="BT43" s="1754"/>
      <c r="BU43" s="1754"/>
      <c r="BV43" s="1754"/>
      <c r="BW43" s="1754"/>
      <c r="BX43" s="1754"/>
      <c r="BY43" s="1754"/>
      <c r="BZ43" s="1754"/>
    </row>
    <row r="44" spans="1:81" ht="17.100000000000001" customHeight="1" x14ac:dyDescent="0.2">
      <c r="B44" s="1754"/>
      <c r="C44" s="1754"/>
      <c r="D44" s="615"/>
      <c r="E44" s="615"/>
      <c r="F44" s="615"/>
      <c r="G44" s="615"/>
      <c r="H44" s="615"/>
      <c r="I44" s="615"/>
      <c r="J44" s="615"/>
      <c r="K44" s="615"/>
      <c r="L44" s="615"/>
      <c r="M44" s="615"/>
      <c r="N44" s="615"/>
      <c r="O44" s="615"/>
      <c r="P44" s="615"/>
      <c r="Q44" s="615"/>
      <c r="R44" s="615"/>
      <c r="S44" s="615"/>
      <c r="T44" s="615"/>
      <c r="U44" s="615"/>
      <c r="V44" s="615"/>
      <c r="W44" s="615"/>
      <c r="X44" s="615"/>
      <c r="Y44" s="615"/>
      <c r="Z44" s="615"/>
      <c r="AA44" s="615"/>
      <c r="AB44" s="615"/>
      <c r="AC44" s="615"/>
      <c r="AD44" s="615"/>
      <c r="AE44" s="615"/>
      <c r="AF44" s="615"/>
      <c r="AG44" s="615"/>
      <c r="AH44" s="615"/>
      <c r="AI44" s="615"/>
      <c r="AJ44" s="615"/>
      <c r="AK44" s="615"/>
      <c r="AL44" s="615"/>
      <c r="AM44" s="615"/>
      <c r="AN44" s="615"/>
      <c r="AO44" s="615"/>
      <c r="AP44" s="615"/>
      <c r="AQ44" s="615"/>
      <c r="AR44" s="615"/>
      <c r="AS44" s="615"/>
      <c r="AT44" s="615"/>
      <c r="AU44" s="615"/>
      <c r="AV44" s="615"/>
      <c r="AW44" s="615"/>
      <c r="AX44" s="615"/>
      <c r="AY44" s="615"/>
      <c r="AZ44" s="615"/>
      <c r="BA44" s="615"/>
      <c r="BB44" s="615"/>
      <c r="BC44" s="615"/>
      <c r="BD44" s="615"/>
      <c r="BE44" s="615"/>
      <c r="BF44" s="615"/>
      <c r="BG44" s="615"/>
      <c r="BH44" s="615"/>
      <c r="BI44" s="615"/>
      <c r="BJ44" s="615"/>
      <c r="BK44" s="615"/>
      <c r="BL44" s="615"/>
      <c r="BM44" s="615"/>
      <c r="BN44" s="615"/>
      <c r="BO44" s="615"/>
      <c r="BP44" s="615"/>
      <c r="BQ44" s="615"/>
      <c r="BR44" s="615"/>
      <c r="BS44" s="615"/>
      <c r="BT44" s="615"/>
      <c r="BU44" s="615"/>
      <c r="BV44" s="615"/>
      <c r="BW44" s="1754"/>
      <c r="BX44" s="1754"/>
      <c r="BY44" s="1754"/>
      <c r="BZ44" s="1754"/>
      <c r="CA44" s="615"/>
      <c r="CB44" s="615"/>
      <c r="CC44" s="615"/>
    </row>
    <row r="45" spans="1:81" ht="17.100000000000001" customHeight="1" thickBot="1" x14ac:dyDescent="0.25">
      <c r="B45" s="1754"/>
      <c r="C45" s="1754"/>
      <c r="D45" s="615"/>
      <c r="E45" s="615"/>
      <c r="F45" s="1767"/>
      <c r="G45" s="1767"/>
      <c r="H45" s="1767"/>
      <c r="I45" s="1767"/>
      <c r="J45" s="1767"/>
      <c r="K45" s="1767"/>
      <c r="L45" s="1767"/>
      <c r="M45" s="1767"/>
      <c r="N45" s="1767"/>
      <c r="O45" s="1767"/>
      <c r="P45" s="1767"/>
      <c r="Q45" s="1767"/>
      <c r="R45" s="1767"/>
      <c r="S45" s="1767"/>
      <c r="T45" s="1767"/>
      <c r="U45" s="1767"/>
      <c r="V45" s="1767"/>
      <c r="W45" s="1767"/>
      <c r="X45" s="1767"/>
      <c r="Y45" s="1767"/>
      <c r="Z45" s="1767"/>
      <c r="AA45" s="1767"/>
      <c r="AB45" s="1767"/>
      <c r="AC45" s="1767"/>
      <c r="AD45" s="1767"/>
      <c r="AE45" s="1767"/>
      <c r="AF45" s="1767"/>
      <c r="AG45" s="1767"/>
      <c r="AH45" s="1767"/>
      <c r="AI45" s="1767"/>
      <c r="AJ45" s="1767"/>
      <c r="AK45" s="1767"/>
      <c r="AL45" s="1767"/>
      <c r="AM45" s="1767"/>
      <c r="AN45" s="1767"/>
      <c r="AO45" s="1767"/>
      <c r="AP45" s="1767"/>
      <c r="AQ45" s="1767"/>
      <c r="AR45" s="1767"/>
      <c r="AS45" s="1767"/>
      <c r="AT45" s="1767"/>
      <c r="AU45" s="1767"/>
      <c r="AV45" s="1767"/>
      <c r="AW45" s="1767"/>
      <c r="AX45" s="1767"/>
      <c r="AY45" s="1767"/>
      <c r="AZ45" s="1767"/>
      <c r="BA45" s="1767"/>
      <c r="BB45" s="1767"/>
      <c r="BC45" s="1767"/>
      <c r="BD45" s="1767"/>
      <c r="BE45" s="1767"/>
      <c r="BF45" s="1767"/>
      <c r="BG45" s="1767"/>
      <c r="BH45" s="1767"/>
      <c r="BI45" s="1767"/>
      <c r="BJ45" s="1767"/>
      <c r="BK45" s="1767"/>
      <c r="BL45" s="1767"/>
      <c r="BM45" s="1767"/>
      <c r="BN45" s="1767"/>
      <c r="BO45" s="1767"/>
      <c r="BP45" s="1767"/>
      <c r="BQ45" s="1767"/>
      <c r="BR45" s="1767"/>
      <c r="BS45" s="1767"/>
      <c r="BT45" s="1767"/>
      <c r="BU45" s="1767"/>
      <c r="BV45" s="1767"/>
      <c r="BW45" s="1754"/>
      <c r="BX45" s="1754"/>
      <c r="BY45" s="1754"/>
      <c r="BZ45" s="1754"/>
      <c r="CA45" s="1768"/>
      <c r="CB45" s="1768"/>
      <c r="CC45" s="615"/>
    </row>
    <row r="46" spans="1:81" ht="17.100000000000001" customHeight="1" x14ac:dyDescent="0.3">
      <c r="B46" s="1754"/>
      <c r="C46" s="1754"/>
      <c r="D46" s="615"/>
      <c r="E46" s="615"/>
      <c r="F46" s="1767"/>
      <c r="G46" s="1767"/>
      <c r="H46" s="1767"/>
      <c r="I46" s="1767"/>
      <c r="J46" s="1767"/>
      <c r="K46" s="1767"/>
      <c r="L46" s="1767"/>
      <c r="M46" s="1767"/>
      <c r="N46" s="1767"/>
      <c r="O46" s="1767"/>
      <c r="P46" s="1767"/>
      <c r="Q46" s="1767"/>
      <c r="R46" s="1767"/>
      <c r="S46" s="1767"/>
      <c r="T46" s="1767"/>
      <c r="U46" s="1767"/>
      <c r="V46" s="1767"/>
      <c r="W46" s="1769"/>
      <c r="X46" s="1769"/>
      <c r="Y46" s="1769"/>
      <c r="Z46" s="1769"/>
      <c r="AA46" s="1769"/>
      <c r="AB46" s="1769"/>
      <c r="AC46" s="1769"/>
      <c r="AD46" s="1769"/>
      <c r="AE46" s="1769"/>
      <c r="AF46" s="1769"/>
      <c r="AG46" s="1769"/>
      <c r="AH46" s="3020" t="s">
        <v>314</v>
      </c>
      <c r="AI46" s="3020"/>
      <c r="AJ46" s="3020"/>
      <c r="AK46" s="3020"/>
      <c r="AL46" s="3020"/>
      <c r="AM46" s="1769"/>
      <c r="AN46" s="1769"/>
      <c r="AO46" s="1769"/>
      <c r="AP46" s="3019">
        <f>SUM($AP$49,$AP$58)</f>
        <v>0</v>
      </c>
      <c r="AQ46" s="3019"/>
      <c r="AR46" s="3019"/>
      <c r="AS46" s="3019"/>
      <c r="AT46" s="3019"/>
      <c r="AU46" s="1769"/>
      <c r="AV46" s="1769"/>
      <c r="AW46" s="1769"/>
      <c r="AX46" s="1769"/>
      <c r="AY46" s="1769"/>
      <c r="AZ46" s="1769"/>
      <c r="BA46" s="1769"/>
      <c r="BB46" s="1769"/>
      <c r="BC46" s="1769"/>
      <c r="BD46" s="1769"/>
      <c r="BE46" s="1769"/>
      <c r="BF46" s="1767"/>
      <c r="BG46" s="1767"/>
      <c r="BH46" s="1767"/>
      <c r="BI46" s="1767"/>
      <c r="BJ46" s="1767"/>
      <c r="BK46" s="1767"/>
      <c r="BL46" s="1767"/>
      <c r="BM46" s="1767"/>
      <c r="BN46" s="1767"/>
      <c r="BO46" s="1767"/>
      <c r="BP46" s="1767"/>
      <c r="BQ46" s="1767"/>
      <c r="BR46" s="1767"/>
      <c r="BS46" s="1767"/>
      <c r="BT46" s="1767"/>
      <c r="BU46" s="1767"/>
      <c r="BV46" s="1767"/>
      <c r="BW46" s="1754"/>
      <c r="BX46" s="1754"/>
      <c r="BY46" s="1754"/>
      <c r="BZ46" s="1754"/>
      <c r="CA46" s="1770"/>
      <c r="CB46" s="1768"/>
      <c r="CC46" s="615"/>
    </row>
    <row r="47" spans="1:81" ht="17.100000000000001" customHeight="1" x14ac:dyDescent="0.2">
      <c r="B47" s="1754"/>
      <c r="C47" s="1754"/>
      <c r="D47" s="615"/>
      <c r="E47" s="615"/>
      <c r="F47" s="1767"/>
      <c r="G47" s="1767"/>
      <c r="H47" s="1767"/>
      <c r="I47" s="1767"/>
      <c r="J47" s="1767"/>
      <c r="K47" s="1767"/>
      <c r="L47" s="1767"/>
      <c r="M47" s="1767"/>
      <c r="N47" s="1767"/>
      <c r="O47" s="1767"/>
      <c r="P47" s="1767"/>
      <c r="Q47" s="1767"/>
      <c r="R47" s="1767"/>
      <c r="S47" s="1767"/>
      <c r="T47" s="1767"/>
      <c r="U47" s="1767"/>
      <c r="V47" s="1767"/>
      <c r="W47" s="1767"/>
      <c r="X47" s="1767"/>
      <c r="Y47" s="1767"/>
      <c r="Z47" s="1767"/>
      <c r="AA47" s="1767"/>
      <c r="AB47" s="1767"/>
      <c r="AC47" s="1767"/>
      <c r="AD47" s="1767"/>
      <c r="AE47" s="1767"/>
      <c r="AF47" s="1767"/>
      <c r="AG47" s="1767"/>
      <c r="AH47" s="1767"/>
      <c r="AI47" s="1767"/>
      <c r="AJ47" s="1767"/>
      <c r="AK47" s="1767"/>
      <c r="AL47" s="1767"/>
      <c r="AM47" s="1767"/>
      <c r="AN47" s="1767"/>
      <c r="AO47" s="1767"/>
      <c r="AP47" s="1767"/>
      <c r="AQ47" s="1767"/>
      <c r="AR47" s="1767"/>
      <c r="AS47" s="1767"/>
      <c r="AT47" s="1767"/>
      <c r="AU47" s="1767"/>
      <c r="AV47" s="1767"/>
      <c r="AW47" s="1767"/>
      <c r="AX47" s="1767"/>
      <c r="AY47" s="1767"/>
      <c r="AZ47" s="1767"/>
      <c r="BA47" s="1767"/>
      <c r="BB47" s="1767"/>
      <c r="BC47" s="1767"/>
      <c r="BD47" s="1767"/>
      <c r="BE47" s="1767"/>
      <c r="BF47" s="1767"/>
      <c r="BG47" s="1767"/>
      <c r="BH47" s="1767"/>
      <c r="BI47" s="1767"/>
      <c r="BJ47" s="1767"/>
      <c r="BK47" s="1767"/>
      <c r="BL47" s="1767"/>
      <c r="BM47" s="1767"/>
      <c r="BN47" s="1767"/>
      <c r="BO47" s="1767"/>
      <c r="BP47" s="1767"/>
      <c r="BQ47" s="1767"/>
      <c r="BR47" s="1767"/>
      <c r="BS47" s="1767"/>
      <c r="BT47" s="1767"/>
      <c r="BU47" s="1767"/>
      <c r="BV47" s="1767"/>
      <c r="BW47" s="1754"/>
      <c r="BX47" s="1754"/>
      <c r="BY47" s="1754"/>
      <c r="BZ47" s="1754"/>
      <c r="CA47" s="1770"/>
      <c r="CB47" s="1768"/>
      <c r="CC47" s="615"/>
    </row>
    <row r="48" spans="1:81" ht="17.100000000000001" customHeight="1" thickBot="1" x14ac:dyDescent="0.25">
      <c r="B48" s="1754"/>
      <c r="C48" s="1754"/>
      <c r="D48" s="615"/>
      <c r="E48" s="615"/>
      <c r="F48" s="615"/>
      <c r="G48" s="615"/>
      <c r="H48" s="615"/>
      <c r="I48" s="615"/>
      <c r="J48" s="615"/>
      <c r="K48" s="615"/>
      <c r="L48" s="615"/>
      <c r="M48" s="615"/>
      <c r="N48" s="615"/>
      <c r="O48" s="615"/>
      <c r="P48" s="615"/>
      <c r="Q48" s="615"/>
      <c r="R48" s="615"/>
      <c r="S48" s="615"/>
      <c r="T48" s="615"/>
      <c r="U48" s="615"/>
      <c r="V48" s="615"/>
      <c r="W48" s="615"/>
      <c r="X48" s="615"/>
      <c r="Y48" s="615"/>
      <c r="Z48" s="615"/>
      <c r="AA48" s="615"/>
      <c r="AB48" s="615"/>
      <c r="AC48" s="615"/>
      <c r="AD48" s="615"/>
      <c r="AE48" s="615"/>
      <c r="AF48" s="615"/>
      <c r="AG48" s="615"/>
      <c r="AH48" s="615"/>
      <c r="AI48" s="615"/>
      <c r="AJ48" s="615"/>
      <c r="AK48" s="615"/>
      <c r="AL48" s="615"/>
      <c r="AM48" s="615"/>
      <c r="AN48" s="615"/>
      <c r="AO48" s="615"/>
      <c r="AP48" s="615"/>
      <c r="AQ48" s="615"/>
      <c r="AR48" s="615"/>
      <c r="AS48" s="615"/>
      <c r="AT48" s="615"/>
      <c r="AU48" s="615"/>
      <c r="AV48" s="615"/>
      <c r="AW48" s="615"/>
      <c r="AX48" s="615"/>
      <c r="AY48" s="615"/>
      <c r="AZ48" s="615"/>
      <c r="BA48" s="615"/>
      <c r="BB48" s="615"/>
      <c r="BC48" s="615"/>
      <c r="BD48" s="615"/>
      <c r="BE48" s="615"/>
      <c r="BF48" s="615"/>
      <c r="BG48" s="615"/>
      <c r="BH48" s="615"/>
      <c r="BI48" s="615"/>
      <c r="BJ48" s="615"/>
      <c r="BK48" s="615"/>
      <c r="BL48" s="1754"/>
      <c r="BM48" s="1754"/>
      <c r="BN48" s="1754"/>
      <c r="BO48" s="1754"/>
      <c r="BP48" s="1762"/>
      <c r="BQ48" s="1754"/>
      <c r="BR48" s="1754"/>
      <c r="BS48" s="1754"/>
      <c r="BT48" s="1754"/>
      <c r="BU48" s="1754"/>
      <c r="BV48" s="1754"/>
      <c r="BW48" s="1754"/>
      <c r="BX48" s="1754"/>
      <c r="BY48" s="1754"/>
      <c r="BZ48" s="1754"/>
      <c r="CA48" s="1771"/>
      <c r="CB48" s="1768"/>
      <c r="CC48" s="615"/>
    </row>
    <row r="49" spans="2:81" ht="17.100000000000001" customHeight="1" x14ac:dyDescent="0.2">
      <c r="B49" s="1754"/>
      <c r="C49" s="1754"/>
      <c r="D49" s="615"/>
      <c r="E49" s="615"/>
      <c r="F49" s="615"/>
      <c r="G49" s="615"/>
      <c r="H49" s="615"/>
      <c r="I49" s="615"/>
      <c r="J49" s="615"/>
      <c r="K49" s="615"/>
      <c r="L49" s="615"/>
      <c r="M49" s="615"/>
      <c r="N49" s="615"/>
      <c r="O49" s="615"/>
      <c r="P49" s="615"/>
      <c r="Q49" s="615"/>
      <c r="R49" s="615"/>
      <c r="S49" s="615"/>
      <c r="T49" s="615"/>
      <c r="U49" s="1772"/>
      <c r="V49" s="1773"/>
      <c r="W49" s="1773"/>
      <c r="X49" s="1774"/>
      <c r="Y49" s="1775"/>
      <c r="Z49" s="1775"/>
      <c r="AA49" s="1775"/>
      <c r="AB49" s="1775"/>
      <c r="AC49" s="1775"/>
      <c r="AD49" s="1775"/>
      <c r="AE49" s="1775"/>
      <c r="AF49" s="1775"/>
      <c r="AG49" s="1775"/>
      <c r="AH49" s="3016" t="s">
        <v>786</v>
      </c>
      <c r="AI49" s="3016"/>
      <c r="AJ49" s="3016"/>
      <c r="AK49" s="3016"/>
      <c r="AL49" s="3016"/>
      <c r="AM49" s="1775"/>
      <c r="AN49" s="1775"/>
      <c r="AO49" s="1775"/>
      <c r="AP49" s="3017">
        <f>SUM(AJ51:AL54,AY51:BA54)</f>
        <v>0</v>
      </c>
      <c r="AQ49" s="3017"/>
      <c r="AR49" s="3017"/>
      <c r="AS49" s="3017"/>
      <c r="AT49" s="3017"/>
      <c r="AU49" s="1775"/>
      <c r="AV49" s="1775"/>
      <c r="AW49" s="1775"/>
      <c r="AX49" s="1775"/>
      <c r="AY49" s="1775"/>
      <c r="AZ49" s="1775"/>
      <c r="BA49" s="1775"/>
      <c r="BB49" s="1776"/>
      <c r="BC49" s="1774"/>
      <c r="BD49" s="1774"/>
      <c r="BE49" s="1774"/>
      <c r="BF49" s="1774"/>
      <c r="BG49" s="1777"/>
      <c r="BH49" s="615"/>
      <c r="BI49" s="615"/>
      <c r="BJ49" s="615"/>
      <c r="BK49" s="615"/>
      <c r="BL49" s="615"/>
      <c r="BM49" s="615"/>
      <c r="BN49" s="615"/>
      <c r="BO49" s="615"/>
      <c r="BP49" s="615"/>
      <c r="BQ49" s="615"/>
      <c r="BR49" s="615"/>
      <c r="BS49" s="615"/>
      <c r="BT49" s="1754"/>
      <c r="BU49" s="1754"/>
      <c r="BV49" s="1754"/>
      <c r="BW49" s="1754"/>
      <c r="BX49" s="1754"/>
      <c r="BY49" s="1754"/>
      <c r="BZ49" s="1754"/>
      <c r="CA49" s="1771"/>
      <c r="CB49" s="1768"/>
      <c r="CC49" s="615"/>
    </row>
    <row r="50" spans="2:81" ht="17.100000000000001" customHeight="1" x14ac:dyDescent="0.2">
      <c r="B50" s="1754"/>
      <c r="C50" s="1754"/>
      <c r="D50" s="615"/>
      <c r="E50" s="615"/>
      <c r="F50" s="615"/>
      <c r="G50" s="615"/>
      <c r="H50" s="615"/>
      <c r="I50" s="615"/>
      <c r="J50" s="615"/>
      <c r="K50" s="615"/>
      <c r="L50" s="615"/>
      <c r="M50" s="615"/>
      <c r="N50" s="615"/>
      <c r="O50" s="615"/>
      <c r="P50" s="615"/>
      <c r="Q50" s="615"/>
      <c r="R50" s="615"/>
      <c r="S50" s="615"/>
      <c r="T50" s="615"/>
      <c r="U50" s="1778"/>
      <c r="X50" s="3013" t="s">
        <v>315</v>
      </c>
      <c r="Y50" s="3013"/>
      <c r="Z50" s="1779"/>
      <c r="AA50" s="1779"/>
      <c r="AB50" s="1779"/>
      <c r="AC50" s="1779"/>
      <c r="AD50" s="1779"/>
      <c r="AE50" s="1779"/>
      <c r="AF50" s="1779"/>
      <c r="AG50" s="1779"/>
      <c r="AH50" s="1779"/>
      <c r="AI50" s="1779"/>
      <c r="AJ50" s="615"/>
      <c r="AK50" s="1780"/>
      <c r="AL50" s="1780"/>
      <c r="AM50" s="1780"/>
      <c r="AN50" s="1780"/>
      <c r="AO50" s="1780"/>
      <c r="AP50" s="1779"/>
      <c r="AQ50" s="1779"/>
      <c r="AR50" s="1779"/>
      <c r="AS50" s="1779"/>
      <c r="AT50" s="1779"/>
      <c r="AU50" s="1779"/>
      <c r="AV50" s="1779"/>
      <c r="AW50" s="1779"/>
      <c r="AX50" s="1779"/>
      <c r="AY50" s="1779"/>
      <c r="AZ50" s="1779"/>
      <c r="BA50" s="1779"/>
      <c r="BB50" s="615"/>
      <c r="BC50" s="3013" t="s">
        <v>315</v>
      </c>
      <c r="BD50" s="3013"/>
      <c r="BE50" s="1780"/>
      <c r="BF50" s="1780"/>
      <c r="BG50" s="1781"/>
      <c r="BH50" s="615"/>
      <c r="BI50" s="615"/>
      <c r="BJ50" s="615"/>
      <c r="BK50" s="615"/>
      <c r="BL50" s="1754"/>
      <c r="BM50" s="1754"/>
      <c r="BN50" s="1754"/>
      <c r="BO50" s="1754"/>
      <c r="BP50" s="1762"/>
      <c r="BQ50" s="1754"/>
      <c r="BR50" s="1754"/>
      <c r="BS50" s="1754"/>
      <c r="BT50" s="1754"/>
      <c r="BU50" s="1754"/>
      <c r="BV50" s="1754"/>
      <c r="BW50" s="1754"/>
      <c r="BX50" s="1754"/>
      <c r="BY50" s="1754"/>
      <c r="BZ50" s="1754"/>
      <c r="CA50" s="1771"/>
      <c r="CB50" s="1768"/>
      <c r="CC50" s="615"/>
    </row>
    <row r="51" spans="2:81" ht="17.100000000000001" customHeight="1" x14ac:dyDescent="0.2">
      <c r="B51" s="1754"/>
      <c r="C51" s="1754"/>
      <c r="D51" s="615"/>
      <c r="E51" s="615"/>
      <c r="F51" s="615"/>
      <c r="G51" s="615"/>
      <c r="H51" s="615"/>
      <c r="I51" s="615"/>
      <c r="J51" s="615"/>
      <c r="K51" s="615"/>
      <c r="L51" s="615"/>
      <c r="M51" s="615"/>
      <c r="N51" s="615"/>
      <c r="O51" s="615"/>
      <c r="P51" s="615"/>
      <c r="Q51" s="615"/>
      <c r="R51" s="615"/>
      <c r="S51" s="615"/>
      <c r="T51" s="615"/>
      <c r="U51" s="1778"/>
      <c r="X51" s="3009"/>
      <c r="Y51" s="3009"/>
      <c r="Z51" s="615"/>
      <c r="AA51" s="3010"/>
      <c r="AB51" s="3010"/>
      <c r="AC51" s="3010"/>
      <c r="AD51" s="3010"/>
      <c r="AE51" s="3010"/>
      <c r="AF51" s="3010"/>
      <c r="AG51" s="3010"/>
      <c r="AH51" s="3010"/>
      <c r="AI51" s="3010"/>
      <c r="AJ51" s="3011"/>
      <c r="AK51" s="3011"/>
      <c r="AL51" s="3011"/>
      <c r="AM51" s="1782"/>
      <c r="AN51" s="1782"/>
      <c r="AO51" s="1782"/>
      <c r="AP51" s="3010"/>
      <c r="AQ51" s="3010"/>
      <c r="AR51" s="3010"/>
      <c r="AS51" s="3010"/>
      <c r="AT51" s="3010"/>
      <c r="AU51" s="3010"/>
      <c r="AV51" s="3010"/>
      <c r="AW51" s="3010"/>
      <c r="AX51" s="3010"/>
      <c r="AY51" s="3011"/>
      <c r="AZ51" s="3011"/>
      <c r="BA51" s="3011"/>
      <c r="BB51" s="615"/>
      <c r="BC51" s="3015"/>
      <c r="BD51" s="3015"/>
      <c r="BE51" s="1782"/>
      <c r="BF51" s="1782"/>
      <c r="BG51" s="1783"/>
      <c r="BH51" s="615"/>
      <c r="BI51" s="615"/>
      <c r="BJ51" s="615"/>
      <c r="BK51" s="615"/>
      <c r="BL51" s="1754"/>
      <c r="BM51" s="1754"/>
      <c r="BN51" s="1754"/>
      <c r="BO51" s="1754"/>
      <c r="BP51" s="1762"/>
      <c r="BQ51" s="1754"/>
      <c r="BR51" s="1754"/>
      <c r="BS51" s="1754"/>
      <c r="BT51" s="1754"/>
      <c r="BU51" s="1754"/>
      <c r="BV51" s="1754"/>
      <c r="BW51" s="1754"/>
      <c r="BX51" s="1754"/>
      <c r="BY51" s="1754"/>
      <c r="BZ51" s="1754"/>
      <c r="CA51" s="1771"/>
      <c r="CB51" s="1768"/>
      <c r="CC51" s="615"/>
    </row>
    <row r="52" spans="2:81" ht="17.100000000000001" customHeight="1" x14ac:dyDescent="0.2">
      <c r="B52" s="1754"/>
      <c r="C52" s="1754"/>
      <c r="D52" s="615"/>
      <c r="E52" s="615"/>
      <c r="F52" s="615"/>
      <c r="G52" s="615"/>
      <c r="H52" s="615"/>
      <c r="I52" s="615"/>
      <c r="J52" s="615"/>
      <c r="K52" s="615"/>
      <c r="L52" s="615"/>
      <c r="M52" s="615"/>
      <c r="N52" s="615"/>
      <c r="O52" s="615"/>
      <c r="P52" s="615"/>
      <c r="Q52" s="615"/>
      <c r="R52" s="615"/>
      <c r="S52" s="615"/>
      <c r="T52" s="615"/>
      <c r="U52" s="1778"/>
      <c r="X52" s="3009"/>
      <c r="Y52" s="3009"/>
      <c r="Z52" s="615"/>
      <c r="AA52" s="3010"/>
      <c r="AB52" s="3010"/>
      <c r="AC52" s="3010"/>
      <c r="AD52" s="3010"/>
      <c r="AE52" s="3010"/>
      <c r="AF52" s="3010"/>
      <c r="AG52" s="3010"/>
      <c r="AH52" s="3010"/>
      <c r="AI52" s="3010"/>
      <c r="AJ52" s="3011"/>
      <c r="AK52" s="3011"/>
      <c r="AL52" s="3011"/>
      <c r="AM52" s="1782"/>
      <c r="AN52" s="1782"/>
      <c r="AO52" s="1782"/>
      <c r="AP52" s="3010"/>
      <c r="AQ52" s="3010"/>
      <c r="AR52" s="3010"/>
      <c r="AS52" s="3010"/>
      <c r="AT52" s="3010"/>
      <c r="AU52" s="3010"/>
      <c r="AV52" s="3010"/>
      <c r="AW52" s="3010"/>
      <c r="AX52" s="3010"/>
      <c r="AY52" s="3011"/>
      <c r="AZ52" s="3011"/>
      <c r="BA52" s="3011"/>
      <c r="BB52" s="615"/>
      <c r="BC52" s="3015"/>
      <c r="BD52" s="3015"/>
      <c r="BE52" s="1782"/>
      <c r="BF52" s="1782"/>
      <c r="BG52" s="1783"/>
      <c r="BH52" s="615"/>
      <c r="BI52" s="615"/>
      <c r="BJ52" s="615"/>
      <c r="BK52" s="615"/>
      <c r="BL52" s="1754"/>
      <c r="BM52" s="1754"/>
      <c r="BN52" s="615"/>
      <c r="BO52" s="615"/>
      <c r="BP52" s="1762"/>
      <c r="BQ52" s="1754"/>
      <c r="BR52" s="1754"/>
      <c r="BS52" s="1754"/>
      <c r="BT52" s="1754"/>
      <c r="BU52" s="1754"/>
      <c r="BV52" s="1754"/>
      <c r="BW52" s="1754"/>
      <c r="BX52" s="1754"/>
      <c r="BY52" s="1754"/>
      <c r="BZ52" s="1754"/>
      <c r="CA52" s="1771"/>
      <c r="CB52" s="1768"/>
      <c r="CC52" s="615"/>
    </row>
    <row r="53" spans="2:81" ht="17.100000000000001" customHeight="1" x14ac:dyDescent="0.2">
      <c r="B53" s="1754"/>
      <c r="C53" s="1754"/>
      <c r="D53" s="615"/>
      <c r="E53" s="615"/>
      <c r="F53" s="615"/>
      <c r="G53" s="615"/>
      <c r="H53" s="615"/>
      <c r="I53" s="615"/>
      <c r="J53" s="615"/>
      <c r="K53" s="615"/>
      <c r="L53" s="615"/>
      <c r="M53" s="615"/>
      <c r="N53" s="615"/>
      <c r="O53" s="615"/>
      <c r="P53" s="615"/>
      <c r="Q53" s="615"/>
      <c r="R53" s="615"/>
      <c r="S53" s="615"/>
      <c r="T53" s="615"/>
      <c r="U53" s="1778"/>
      <c r="X53" s="1702"/>
      <c r="Y53" s="1702"/>
      <c r="Z53" s="615"/>
      <c r="AA53" s="1703"/>
      <c r="AB53" s="1703"/>
      <c r="AC53" s="1703"/>
      <c r="AD53" s="1703"/>
      <c r="AE53" s="1703"/>
      <c r="AF53" s="1703"/>
      <c r="AG53" s="1703"/>
      <c r="AH53" s="1703"/>
      <c r="AI53" s="1703"/>
      <c r="AJ53" s="1704"/>
      <c r="AK53" s="1704"/>
      <c r="AL53" s="1704"/>
      <c r="AM53" s="1782"/>
      <c r="AN53" s="1782"/>
      <c r="AO53" s="1782"/>
      <c r="AP53" s="1703"/>
      <c r="AQ53" s="1703"/>
      <c r="AR53" s="1703"/>
      <c r="AS53" s="1703"/>
      <c r="AT53" s="1703"/>
      <c r="AU53" s="1703"/>
      <c r="AV53" s="1703"/>
      <c r="AW53" s="1703"/>
      <c r="AX53" s="1703"/>
      <c r="AY53" s="1704"/>
      <c r="AZ53" s="1704"/>
      <c r="BA53" s="1704"/>
      <c r="BB53" s="615"/>
      <c r="BC53" s="1705"/>
      <c r="BD53" s="1705"/>
      <c r="BE53" s="1782"/>
      <c r="BF53" s="1782"/>
      <c r="BG53" s="1783"/>
      <c r="BH53" s="615"/>
      <c r="BI53" s="615"/>
      <c r="BJ53" s="615"/>
      <c r="BK53" s="615"/>
      <c r="BL53" s="1754"/>
      <c r="BM53" s="1754"/>
      <c r="BN53" s="615"/>
      <c r="BO53" s="615"/>
      <c r="BP53" s="1762"/>
      <c r="BQ53" s="1754"/>
      <c r="BR53" s="1754"/>
      <c r="BS53" s="1754"/>
      <c r="BT53" s="1754"/>
      <c r="BU53" s="1754"/>
      <c r="BV53" s="1754"/>
      <c r="BW53" s="1754"/>
      <c r="BX53" s="1754"/>
      <c r="BY53" s="1754"/>
      <c r="BZ53" s="1754"/>
      <c r="CA53" s="1771"/>
      <c r="CB53" s="1768"/>
      <c r="CC53" s="615"/>
    </row>
    <row r="54" spans="2:81" ht="17.100000000000001" customHeight="1" x14ac:dyDescent="0.2">
      <c r="B54" s="1754"/>
      <c r="C54" s="1754"/>
      <c r="D54" s="615"/>
      <c r="E54" s="615"/>
      <c r="F54" s="615"/>
      <c r="G54" s="615"/>
      <c r="H54" s="615"/>
      <c r="I54" s="615"/>
      <c r="J54" s="615"/>
      <c r="K54" s="615"/>
      <c r="L54" s="615"/>
      <c r="M54" s="615"/>
      <c r="N54" s="1784"/>
      <c r="O54" s="615"/>
      <c r="P54" s="615"/>
      <c r="Q54" s="615"/>
      <c r="R54" s="615"/>
      <c r="S54" s="615"/>
      <c r="T54" s="615"/>
      <c r="U54" s="1778"/>
      <c r="X54" s="3009"/>
      <c r="Y54" s="3009"/>
      <c r="Z54" s="615"/>
      <c r="AA54" s="3010"/>
      <c r="AB54" s="3010"/>
      <c r="AC54" s="3010"/>
      <c r="AD54" s="3010"/>
      <c r="AE54" s="3010"/>
      <c r="AF54" s="3010"/>
      <c r="AG54" s="3010"/>
      <c r="AH54" s="3010"/>
      <c r="AI54" s="3010"/>
      <c r="AJ54" s="3011"/>
      <c r="AK54" s="3011"/>
      <c r="AL54" s="3011"/>
      <c r="AM54" s="1782"/>
      <c r="AN54" s="1782"/>
      <c r="AO54" s="1782"/>
      <c r="AP54" s="3010"/>
      <c r="AQ54" s="3010"/>
      <c r="AR54" s="3010"/>
      <c r="AS54" s="3010"/>
      <c r="AT54" s="3010"/>
      <c r="AU54" s="3010"/>
      <c r="AV54" s="3010"/>
      <c r="AW54" s="3010"/>
      <c r="AX54" s="3010"/>
      <c r="AY54" s="3011"/>
      <c r="AZ54" s="3011"/>
      <c r="BA54" s="3011"/>
      <c r="BB54" s="615"/>
      <c r="BC54" s="3015"/>
      <c r="BD54" s="3015"/>
      <c r="BE54" s="1782"/>
      <c r="BF54" s="1782"/>
      <c r="BG54" s="1783"/>
      <c r="BH54" s="615"/>
      <c r="BI54" s="615"/>
      <c r="BJ54" s="615"/>
      <c r="BK54" s="615"/>
      <c r="BL54" s="615"/>
      <c r="BM54" s="615"/>
      <c r="BN54" s="615"/>
      <c r="BO54" s="615"/>
      <c r="BP54" s="1762"/>
      <c r="BQ54" s="1754"/>
      <c r="BR54" s="1754"/>
      <c r="BS54" s="1754"/>
      <c r="BT54" s="1754"/>
      <c r="BU54" s="1754"/>
      <c r="BV54" s="1754"/>
      <c r="BW54" s="1754"/>
      <c r="BX54" s="1754"/>
      <c r="BY54" s="1754"/>
      <c r="BZ54" s="1754"/>
      <c r="CA54" s="1771"/>
      <c r="CB54" s="1768"/>
      <c r="CC54" s="615"/>
    </row>
    <row r="55" spans="2:81" ht="17.100000000000001" customHeight="1" x14ac:dyDescent="0.2">
      <c r="B55" s="1754"/>
      <c r="C55" s="1754"/>
      <c r="D55" s="615"/>
      <c r="E55" s="615"/>
      <c r="F55" s="615"/>
      <c r="G55" s="615"/>
      <c r="H55" s="615"/>
      <c r="I55" s="615"/>
      <c r="J55" s="615"/>
      <c r="K55" s="615"/>
      <c r="L55" s="615"/>
      <c r="M55" s="615"/>
      <c r="N55" s="615"/>
      <c r="O55" s="615"/>
      <c r="P55" s="615"/>
      <c r="Q55" s="615"/>
      <c r="R55" s="615"/>
      <c r="S55" s="615"/>
      <c r="T55" s="615"/>
      <c r="U55" s="1778"/>
      <c r="X55" s="1785"/>
      <c r="Y55" s="1785"/>
      <c r="Z55" s="767"/>
      <c r="AA55" s="1786"/>
      <c r="AB55" s="1786"/>
      <c r="AC55" s="1786"/>
      <c r="AD55" s="1786"/>
      <c r="AE55" s="1786"/>
      <c r="AF55" s="1786"/>
      <c r="AG55" s="1786"/>
      <c r="AH55" s="1786"/>
      <c r="AI55" s="1786"/>
      <c r="AJ55" s="1787"/>
      <c r="AK55" s="1787"/>
      <c r="AL55" s="1787"/>
      <c r="AM55" s="1785"/>
      <c r="AN55" s="1785"/>
      <c r="AO55" s="1785"/>
      <c r="AP55" s="1786"/>
      <c r="AQ55" s="1786"/>
      <c r="AR55" s="1786"/>
      <c r="AS55" s="1786"/>
      <c r="AT55" s="1786"/>
      <c r="AU55" s="1786"/>
      <c r="AV55" s="1786"/>
      <c r="AW55" s="1786"/>
      <c r="AX55" s="1786"/>
      <c r="AY55" s="1787"/>
      <c r="AZ55" s="1787"/>
      <c r="BA55" s="1787"/>
      <c r="BB55" s="767"/>
      <c r="BC55" s="1785"/>
      <c r="BD55" s="1785"/>
      <c r="BE55" s="1782"/>
      <c r="BF55" s="1782"/>
      <c r="BG55" s="1783"/>
      <c r="BH55" s="615"/>
      <c r="BI55" s="615"/>
      <c r="BJ55" s="615"/>
      <c r="BK55" s="615"/>
      <c r="BL55" s="615"/>
      <c r="BM55" s="615"/>
      <c r="BN55" s="615"/>
      <c r="BO55" s="615"/>
      <c r="BP55" s="1762"/>
      <c r="BQ55" s="1754"/>
      <c r="BR55" s="1754"/>
      <c r="BS55" s="1754"/>
      <c r="BT55" s="1754"/>
      <c r="BU55" s="1754"/>
      <c r="BV55" s="1754"/>
      <c r="BW55" s="1754"/>
      <c r="BX55" s="1754"/>
      <c r="BY55" s="1754"/>
      <c r="BZ55" s="1754"/>
      <c r="CA55" s="1771"/>
      <c r="CB55" s="1768"/>
      <c r="CC55" s="615"/>
    </row>
    <row r="56" spans="2:81" ht="17.100000000000001" customHeight="1" thickBot="1" x14ac:dyDescent="0.25">
      <c r="B56" s="1754"/>
      <c r="C56" s="1754"/>
      <c r="D56" s="615"/>
      <c r="E56" s="615"/>
      <c r="F56" s="615"/>
      <c r="G56" s="615"/>
      <c r="H56" s="615"/>
      <c r="I56" s="615"/>
      <c r="J56" s="615"/>
      <c r="K56" s="615"/>
      <c r="L56" s="615"/>
      <c r="M56" s="615"/>
      <c r="N56" s="615"/>
      <c r="O56" s="615"/>
      <c r="P56" s="615"/>
      <c r="Q56" s="615"/>
      <c r="R56" s="615"/>
      <c r="S56" s="615"/>
      <c r="T56" s="615"/>
      <c r="U56" s="1788"/>
      <c r="V56" s="1789"/>
      <c r="W56" s="1789"/>
      <c r="X56" s="1789"/>
      <c r="Y56" s="1789"/>
      <c r="Z56" s="1789"/>
      <c r="AA56" s="1789"/>
      <c r="AB56" s="1789"/>
      <c r="AC56" s="1789"/>
      <c r="AD56" s="1789"/>
      <c r="AE56" s="1789"/>
      <c r="AF56" s="1789"/>
      <c r="AG56" s="1789"/>
      <c r="AH56" s="1789"/>
      <c r="AI56" s="1789"/>
      <c r="AJ56" s="1789"/>
      <c r="AK56" s="1789"/>
      <c r="AL56" s="1789"/>
      <c r="AM56" s="1789"/>
      <c r="AN56" s="1789"/>
      <c r="AO56" s="1789"/>
      <c r="AP56" s="1789"/>
      <c r="AQ56" s="1789"/>
      <c r="AR56" s="1789"/>
      <c r="AS56" s="1789"/>
      <c r="AT56" s="1789"/>
      <c r="AU56" s="1789"/>
      <c r="AV56" s="1789"/>
      <c r="AW56" s="1789"/>
      <c r="AX56" s="1789"/>
      <c r="AY56" s="1789"/>
      <c r="AZ56" s="1789"/>
      <c r="BA56" s="1789"/>
      <c r="BB56" s="1789"/>
      <c r="BC56" s="1789"/>
      <c r="BD56" s="1789"/>
      <c r="BE56" s="1789"/>
      <c r="BF56" s="1789"/>
      <c r="BG56" s="1790"/>
      <c r="BH56" s="615"/>
      <c r="BI56" s="615"/>
      <c r="BJ56" s="615"/>
      <c r="BK56" s="615"/>
      <c r="BL56" s="615"/>
      <c r="BM56" s="615"/>
      <c r="BN56" s="615"/>
      <c r="BO56" s="615"/>
      <c r="BP56" s="1762"/>
      <c r="BQ56" s="1754"/>
      <c r="BR56" s="1754"/>
      <c r="BS56" s="1754"/>
      <c r="BT56" s="1754"/>
      <c r="BU56" s="1754"/>
      <c r="BV56" s="1754"/>
      <c r="BW56" s="1754"/>
      <c r="BX56" s="1754"/>
      <c r="BY56" s="1754"/>
      <c r="BZ56" s="1754"/>
      <c r="CA56" s="1771"/>
      <c r="CB56" s="1768"/>
      <c r="CC56" s="615"/>
    </row>
    <row r="57" spans="2:81" ht="17.100000000000001" customHeight="1" thickBot="1" x14ac:dyDescent="0.25">
      <c r="B57" s="1754"/>
      <c r="C57" s="1754"/>
      <c r="D57" s="615"/>
      <c r="E57" s="615"/>
      <c r="F57" s="615"/>
      <c r="G57" s="615"/>
      <c r="H57" s="615"/>
      <c r="I57" s="615"/>
      <c r="J57" s="615"/>
      <c r="K57" s="615"/>
      <c r="L57" s="615"/>
      <c r="M57" s="615"/>
      <c r="N57" s="615"/>
      <c r="O57" s="615"/>
      <c r="P57" s="615"/>
      <c r="Q57" s="615"/>
      <c r="R57" s="615"/>
      <c r="S57" s="615"/>
      <c r="T57" s="615"/>
      <c r="U57" s="615"/>
      <c r="V57" s="615"/>
      <c r="W57" s="615"/>
      <c r="X57" s="615"/>
      <c r="Y57" s="615"/>
      <c r="Z57" s="615"/>
      <c r="AA57" s="615"/>
      <c r="AB57" s="615"/>
      <c r="AC57" s="615"/>
      <c r="AD57" s="615"/>
      <c r="AE57" s="615"/>
      <c r="AF57" s="615"/>
      <c r="AG57" s="615"/>
      <c r="AH57" s="615"/>
      <c r="AI57" s="615"/>
      <c r="AJ57" s="615"/>
      <c r="AK57" s="615"/>
      <c r="AL57" s="615"/>
      <c r="AM57" s="615"/>
      <c r="AN57" s="615"/>
      <c r="AO57" s="615"/>
      <c r="AP57" s="615"/>
      <c r="AQ57" s="615"/>
      <c r="AR57" s="615"/>
      <c r="AS57" s="615"/>
      <c r="AT57" s="615"/>
      <c r="AU57" s="615"/>
      <c r="AV57" s="615"/>
      <c r="AW57" s="615"/>
      <c r="AX57" s="615"/>
      <c r="AY57" s="615"/>
      <c r="AZ57" s="615"/>
      <c r="BA57" s="615"/>
      <c r="BB57" s="615"/>
      <c r="BC57" s="615"/>
      <c r="BD57" s="615"/>
      <c r="BE57" s="615"/>
      <c r="BF57" s="615"/>
      <c r="BG57" s="615"/>
      <c r="BH57" s="615"/>
      <c r="BI57" s="615"/>
      <c r="BJ57" s="615"/>
      <c r="BK57" s="615"/>
      <c r="BL57" s="615"/>
      <c r="BM57" s="615"/>
      <c r="BN57" s="615"/>
      <c r="BO57" s="615"/>
      <c r="BP57" s="1762"/>
      <c r="BQ57" s="1754"/>
      <c r="BR57" s="1754"/>
      <c r="BS57" s="1754"/>
      <c r="BT57" s="1754"/>
      <c r="BU57" s="1754"/>
      <c r="BV57" s="1754"/>
      <c r="BW57" s="1754"/>
      <c r="BX57" s="1754"/>
      <c r="BY57" s="1754"/>
      <c r="BZ57" s="1754"/>
      <c r="CA57" s="1771"/>
      <c r="CB57" s="1768"/>
      <c r="CC57" s="615"/>
    </row>
    <row r="58" spans="2:81" ht="17.100000000000001" customHeight="1" x14ac:dyDescent="0.2">
      <c r="B58" s="1754"/>
      <c r="C58" s="1754"/>
      <c r="D58" s="615"/>
      <c r="E58" s="1784"/>
      <c r="F58" s="1784"/>
      <c r="G58" s="1784"/>
      <c r="H58" s="1784"/>
      <c r="I58" s="1784"/>
      <c r="J58" s="1784"/>
      <c r="K58" s="1784"/>
      <c r="L58" s="1784"/>
      <c r="M58" s="1784"/>
      <c r="N58" s="1784"/>
      <c r="O58" s="1784"/>
      <c r="P58" s="1784"/>
      <c r="Q58" s="615"/>
      <c r="R58" s="615"/>
      <c r="S58" s="615"/>
      <c r="T58" s="615"/>
      <c r="U58" s="1772"/>
      <c r="V58" s="1773"/>
      <c r="W58" s="1773"/>
      <c r="X58" s="1774"/>
      <c r="Y58" s="1775"/>
      <c r="Z58" s="1775"/>
      <c r="AA58" s="1775"/>
      <c r="AB58" s="1775"/>
      <c r="AC58" s="1775"/>
      <c r="AD58" s="1775"/>
      <c r="AE58" s="1775"/>
      <c r="AF58" s="1775"/>
      <c r="AG58" s="1775"/>
      <c r="AH58" s="3016" t="s">
        <v>787</v>
      </c>
      <c r="AI58" s="3016"/>
      <c r="AJ58" s="3016"/>
      <c r="AK58" s="3016"/>
      <c r="AL58" s="3016"/>
      <c r="AM58" s="1775"/>
      <c r="AN58" s="1775"/>
      <c r="AO58" s="1775"/>
      <c r="AP58" s="3017">
        <f>SUM(AJ60:AL74,AY60:BA74)*-1</f>
        <v>0</v>
      </c>
      <c r="AQ58" s="3017"/>
      <c r="AR58" s="3017"/>
      <c r="AS58" s="3017"/>
      <c r="AT58" s="3017"/>
      <c r="AU58" s="1775"/>
      <c r="AV58" s="1775"/>
      <c r="AW58" s="1775"/>
      <c r="AX58" s="1775"/>
      <c r="AY58" s="1775"/>
      <c r="AZ58" s="1775"/>
      <c r="BA58" s="1775"/>
      <c r="BB58" s="1776"/>
      <c r="BC58" s="1774"/>
      <c r="BD58" s="1774"/>
      <c r="BE58" s="1774"/>
      <c r="BF58" s="1774"/>
      <c r="BG58" s="1777"/>
      <c r="BH58" s="615"/>
      <c r="BI58" s="615"/>
      <c r="BJ58" s="615"/>
      <c r="BK58" s="615"/>
      <c r="BL58" s="615"/>
      <c r="BM58" s="615"/>
      <c r="BN58" s="615"/>
      <c r="BO58" s="615"/>
      <c r="BP58" s="1762"/>
      <c r="BQ58" s="1754"/>
      <c r="BR58" s="1754"/>
      <c r="BS58" s="1754"/>
      <c r="BT58" s="1754"/>
      <c r="BU58" s="1754"/>
      <c r="BV58" s="1754"/>
      <c r="BW58" s="1754"/>
      <c r="BX58" s="1754"/>
      <c r="BY58" s="1754"/>
      <c r="BZ58" s="1754"/>
      <c r="CA58" s="1771"/>
      <c r="CB58" s="1768"/>
      <c r="CC58" s="615"/>
    </row>
    <row r="59" spans="2:81" ht="17.100000000000001" customHeight="1" x14ac:dyDescent="0.2">
      <c r="B59" s="1754"/>
      <c r="C59" s="1754"/>
      <c r="D59" s="615"/>
      <c r="E59" s="1784"/>
      <c r="F59" s="1784"/>
      <c r="G59" s="1784"/>
      <c r="H59" s="1784"/>
      <c r="I59" s="1784"/>
      <c r="J59" s="1784"/>
      <c r="K59" s="1784"/>
      <c r="L59" s="1784"/>
      <c r="M59" s="1784"/>
      <c r="N59" s="1784"/>
      <c r="O59" s="1784"/>
      <c r="P59" s="1784"/>
      <c r="Q59" s="615"/>
      <c r="R59" s="615"/>
      <c r="S59" s="615"/>
      <c r="T59" s="615"/>
      <c r="U59" s="1778"/>
      <c r="X59" s="3013" t="s">
        <v>316</v>
      </c>
      <c r="Y59" s="3013"/>
      <c r="Z59" s="1779"/>
      <c r="AA59" s="1779"/>
      <c r="AB59" s="1779"/>
      <c r="AC59" s="1779"/>
      <c r="AD59" s="1779"/>
      <c r="AE59" s="1779"/>
      <c r="AF59" s="1779"/>
      <c r="AG59" s="1779"/>
      <c r="AH59" s="1779"/>
      <c r="AI59" s="1779"/>
      <c r="AJ59" s="615"/>
      <c r="AK59" s="1780"/>
      <c r="AL59" s="1780"/>
      <c r="AM59" s="1780"/>
      <c r="AN59" s="1780"/>
      <c r="AO59" s="1780"/>
      <c r="AP59" s="1779"/>
      <c r="AQ59" s="1779"/>
      <c r="AR59" s="1779"/>
      <c r="AS59" s="1779"/>
      <c r="AT59" s="1779"/>
      <c r="AU59" s="1779"/>
      <c r="AV59" s="1779"/>
      <c r="AW59" s="1779"/>
      <c r="AX59" s="1779"/>
      <c r="AY59" s="1779"/>
      <c r="AZ59" s="1779"/>
      <c r="BA59" s="1779"/>
      <c r="BB59" s="615"/>
      <c r="BC59" s="3013" t="s">
        <v>316</v>
      </c>
      <c r="BD59" s="3013"/>
      <c r="BE59" s="1780"/>
      <c r="BF59" s="1780"/>
      <c r="BG59" s="1781"/>
      <c r="BH59" s="615"/>
      <c r="BI59" s="615"/>
      <c r="BJ59" s="615"/>
      <c r="BK59" s="615"/>
      <c r="BL59" s="615"/>
      <c r="BM59" s="615"/>
      <c r="BN59" s="615"/>
      <c r="BO59" s="615"/>
      <c r="BP59" s="1762"/>
      <c r="BQ59" s="1754"/>
      <c r="BR59" s="1754"/>
      <c r="BS59" s="1754"/>
      <c r="BT59" s="1754"/>
      <c r="BU59" s="1754"/>
      <c r="BV59" s="1754"/>
      <c r="BW59" s="1754"/>
      <c r="BX59" s="1754"/>
      <c r="BY59" s="1754"/>
      <c r="BZ59" s="1754"/>
      <c r="CA59" s="1771"/>
      <c r="CB59" s="1768"/>
      <c r="CC59" s="615"/>
    </row>
    <row r="60" spans="2:81" ht="17.100000000000001" customHeight="1" x14ac:dyDescent="0.2">
      <c r="B60" s="1754"/>
      <c r="C60" s="1754"/>
      <c r="D60" s="615"/>
      <c r="E60" s="1784"/>
      <c r="F60" s="1784"/>
      <c r="G60" s="1784"/>
      <c r="H60" s="1784"/>
      <c r="I60" s="1784"/>
      <c r="J60" s="1784"/>
      <c r="K60" s="1784"/>
      <c r="L60" s="1784"/>
      <c r="M60" s="1784"/>
      <c r="N60" s="1784"/>
      <c r="O60" s="1784"/>
      <c r="P60" s="1784"/>
      <c r="Q60" s="615"/>
      <c r="R60" s="615"/>
      <c r="S60" s="615"/>
      <c r="T60" s="615"/>
      <c r="U60" s="1778"/>
      <c r="X60" s="3009"/>
      <c r="Y60" s="3009"/>
      <c r="Z60" s="615"/>
      <c r="AA60" s="3010"/>
      <c r="AB60" s="3010"/>
      <c r="AC60" s="3010"/>
      <c r="AD60" s="3010"/>
      <c r="AE60" s="3010"/>
      <c r="AF60" s="3010"/>
      <c r="AG60" s="3010"/>
      <c r="AH60" s="3010"/>
      <c r="AI60" s="3010"/>
      <c r="AJ60" s="3011"/>
      <c r="AK60" s="3011"/>
      <c r="AL60" s="3011"/>
      <c r="AM60" s="1782"/>
      <c r="AN60" s="1782"/>
      <c r="AO60" s="1782"/>
      <c r="AP60" s="3010" t="s">
        <v>1523</v>
      </c>
      <c r="AQ60" s="3010"/>
      <c r="AR60" s="3010"/>
      <c r="AS60" s="3010"/>
      <c r="AT60" s="3010"/>
      <c r="AU60" s="3010"/>
      <c r="AV60" s="3010"/>
      <c r="AW60" s="3010"/>
      <c r="AX60" s="3010"/>
      <c r="AY60" s="3011">
        <f>SUM(AP82:BA83)</f>
        <v>0</v>
      </c>
      <c r="AZ60" s="3011"/>
      <c r="BA60" s="3011"/>
      <c r="BB60" s="615"/>
      <c r="BC60" s="3015"/>
      <c r="BD60" s="3015"/>
      <c r="BE60" s="1782"/>
      <c r="BF60" s="1782"/>
      <c r="BG60" s="1783"/>
      <c r="BH60" s="615"/>
      <c r="BI60" s="615"/>
      <c r="BJ60" s="615"/>
      <c r="BK60" s="615"/>
      <c r="BL60" s="615"/>
      <c r="BM60" s="615"/>
      <c r="BN60" s="615"/>
      <c r="BO60" s="615"/>
      <c r="BP60" s="1762"/>
      <c r="BQ60" s="1754"/>
      <c r="BR60" s="1754"/>
      <c r="BS60" s="1754"/>
      <c r="BT60" s="1754"/>
      <c r="BU60" s="1754"/>
      <c r="BV60" s="1754"/>
      <c r="BW60" s="1754"/>
      <c r="BX60" s="1754"/>
      <c r="BY60" s="1754"/>
      <c r="BZ60" s="1754"/>
      <c r="CA60" s="1771"/>
      <c r="CB60" s="1768"/>
      <c r="CC60" s="615"/>
    </row>
    <row r="61" spans="2:81" ht="17.100000000000001" customHeight="1" x14ac:dyDescent="0.2">
      <c r="B61" s="1754"/>
      <c r="C61" s="1754"/>
      <c r="D61" s="1754"/>
      <c r="E61" s="1784"/>
      <c r="F61" s="1784"/>
      <c r="G61" s="1784"/>
      <c r="H61" s="1784"/>
      <c r="I61" s="1784"/>
      <c r="J61" s="1784"/>
      <c r="K61" s="1784"/>
      <c r="L61" s="1784"/>
      <c r="M61" s="1784"/>
      <c r="N61" s="1784"/>
      <c r="O61" s="1784"/>
      <c r="P61" s="1784"/>
      <c r="Q61" s="615"/>
      <c r="R61" s="615"/>
      <c r="S61" s="615"/>
      <c r="T61" s="615"/>
      <c r="U61" s="1778"/>
      <c r="X61" s="3009"/>
      <c r="Y61" s="3009"/>
      <c r="Z61" s="615"/>
      <c r="AA61" s="3010"/>
      <c r="AB61" s="3010"/>
      <c r="AC61" s="3010"/>
      <c r="AD61" s="3010"/>
      <c r="AE61" s="3010"/>
      <c r="AF61" s="3010"/>
      <c r="AG61" s="3010"/>
      <c r="AH61" s="3010"/>
      <c r="AI61" s="3010"/>
      <c r="AJ61" s="3011"/>
      <c r="AK61" s="3011"/>
      <c r="AL61" s="3011"/>
      <c r="AM61" s="1782"/>
      <c r="AN61" s="1782"/>
      <c r="AO61" s="1782"/>
      <c r="AP61" s="3010" t="s">
        <v>1524</v>
      </c>
      <c r="AQ61" s="3010"/>
      <c r="AR61" s="3010"/>
      <c r="AS61" s="3010"/>
      <c r="AT61" s="3010"/>
      <c r="AU61" s="3010"/>
      <c r="AV61" s="3010"/>
      <c r="AW61" s="3010"/>
      <c r="AX61" s="3010"/>
      <c r="AY61" s="3011">
        <f>SUM(AP86:BA87)</f>
        <v>0</v>
      </c>
      <c r="AZ61" s="3011"/>
      <c r="BA61" s="3011"/>
      <c r="BB61" s="615"/>
      <c r="BC61" s="3015"/>
      <c r="BD61" s="3015"/>
      <c r="BE61" s="1782"/>
      <c r="BF61" s="1782"/>
      <c r="BG61" s="1783"/>
      <c r="BH61" s="615"/>
      <c r="BI61" s="615"/>
      <c r="BJ61" s="615"/>
      <c r="BK61" s="615"/>
      <c r="BL61" s="615"/>
      <c r="BM61" s="615"/>
      <c r="BN61" s="615"/>
      <c r="BO61" s="615"/>
      <c r="BP61" s="1762"/>
      <c r="BQ61" s="1754"/>
      <c r="BR61" s="1754"/>
      <c r="BS61" s="1754"/>
      <c r="BT61" s="1754"/>
      <c r="BU61" s="1754"/>
      <c r="BV61" s="1754"/>
      <c r="BW61" s="1754"/>
      <c r="BX61" s="1754"/>
      <c r="BY61" s="1754"/>
      <c r="BZ61" s="1754"/>
      <c r="CA61" s="1771"/>
      <c r="CB61" s="1768"/>
      <c r="CC61" s="615"/>
    </row>
    <row r="62" spans="2:81" ht="17.100000000000001" customHeight="1" x14ac:dyDescent="0.2">
      <c r="B62" s="1754"/>
      <c r="C62" s="1754"/>
      <c r="D62" s="1754"/>
      <c r="E62" s="1784"/>
      <c r="F62" s="1784"/>
      <c r="G62" s="1784"/>
      <c r="H62" s="1784"/>
      <c r="I62" s="1784"/>
      <c r="J62" s="1784"/>
      <c r="K62" s="1784"/>
      <c r="L62" s="1784"/>
      <c r="M62" s="1784"/>
      <c r="N62" s="1784"/>
      <c r="O62" s="1784"/>
      <c r="P62" s="1784"/>
      <c r="Q62" s="615"/>
      <c r="R62" s="615"/>
      <c r="S62" s="615"/>
      <c r="T62" s="615"/>
      <c r="U62" s="1778"/>
      <c r="X62" s="3009"/>
      <c r="Y62" s="3009"/>
      <c r="Z62" s="615"/>
      <c r="AA62" s="3010"/>
      <c r="AB62" s="3010"/>
      <c r="AC62" s="3010"/>
      <c r="AD62" s="3010"/>
      <c r="AE62" s="3010"/>
      <c r="AF62" s="3010"/>
      <c r="AG62" s="3010"/>
      <c r="AH62" s="3010"/>
      <c r="AI62" s="3010"/>
      <c r="AJ62" s="3011"/>
      <c r="AK62" s="3011"/>
      <c r="AL62" s="3011"/>
      <c r="AM62" s="1782"/>
      <c r="AN62" s="1782"/>
      <c r="AO62" s="1782"/>
      <c r="AP62" s="3010" t="s">
        <v>1525</v>
      </c>
      <c r="AQ62" s="3010"/>
      <c r="AR62" s="3010"/>
      <c r="AS62" s="3010"/>
      <c r="AT62" s="3010"/>
      <c r="AU62" s="3010"/>
      <c r="AV62" s="3010"/>
      <c r="AW62" s="3010"/>
      <c r="AX62" s="3010"/>
      <c r="AY62" s="3011">
        <f>SUM(AP90:BA91)</f>
        <v>0</v>
      </c>
      <c r="AZ62" s="3011"/>
      <c r="BA62" s="3011"/>
      <c r="BB62" s="615"/>
      <c r="BC62" s="3015"/>
      <c r="BD62" s="3015"/>
      <c r="BE62" s="1782"/>
      <c r="BF62" s="1782"/>
      <c r="BG62" s="1783"/>
      <c r="BH62" s="615"/>
      <c r="BI62" s="615"/>
      <c r="BJ62" s="615"/>
      <c r="BK62" s="615"/>
      <c r="BL62" s="615"/>
      <c r="BM62" s="615"/>
      <c r="BN62" s="615"/>
      <c r="BO62" s="615"/>
      <c r="BP62" s="1762"/>
      <c r="BQ62" s="1754"/>
      <c r="BR62" s="1754"/>
      <c r="BS62" s="1754"/>
      <c r="BT62" s="1754"/>
      <c r="BU62" s="1754"/>
      <c r="BV62" s="1754"/>
      <c r="BW62" s="1754"/>
      <c r="BX62" s="1754"/>
      <c r="BY62" s="1754"/>
      <c r="BZ62" s="1754"/>
      <c r="CA62" s="1771"/>
      <c r="CB62" s="1768"/>
      <c r="CC62" s="615"/>
    </row>
    <row r="63" spans="2:81" ht="17.100000000000001" customHeight="1" x14ac:dyDescent="0.2">
      <c r="B63" s="1754"/>
      <c r="C63" s="1754"/>
      <c r="D63" s="1754"/>
      <c r="E63" s="1784"/>
      <c r="F63" s="1784"/>
      <c r="G63" s="1784"/>
      <c r="H63" s="1784"/>
      <c r="I63" s="1784"/>
      <c r="J63" s="1784"/>
      <c r="K63" s="1784"/>
      <c r="L63" s="1784"/>
      <c r="M63" s="1784"/>
      <c r="N63" s="1784"/>
      <c r="O63" s="1784"/>
      <c r="P63" s="1784"/>
      <c r="Q63" s="615"/>
      <c r="R63" s="615"/>
      <c r="S63" s="615"/>
      <c r="T63" s="615"/>
      <c r="U63" s="1778"/>
      <c r="X63" s="3009"/>
      <c r="Y63" s="3009"/>
      <c r="Z63" s="615"/>
      <c r="AA63" s="3010"/>
      <c r="AB63" s="3010"/>
      <c r="AC63" s="3010"/>
      <c r="AD63" s="3010"/>
      <c r="AE63" s="3010"/>
      <c r="AF63" s="3010"/>
      <c r="AG63" s="3010"/>
      <c r="AH63" s="3010"/>
      <c r="AI63" s="3010"/>
      <c r="AJ63" s="3011"/>
      <c r="AK63" s="3011"/>
      <c r="AL63" s="3011"/>
      <c r="AM63" s="1782"/>
      <c r="AN63" s="1782"/>
      <c r="AO63" s="1782"/>
      <c r="AP63" s="3010" t="s">
        <v>1526</v>
      </c>
      <c r="AQ63" s="3010"/>
      <c r="AR63" s="3010"/>
      <c r="AS63" s="3010"/>
      <c r="AT63" s="3010"/>
      <c r="AU63" s="3010"/>
      <c r="AV63" s="3010"/>
      <c r="AW63" s="3010"/>
      <c r="AX63" s="3010"/>
      <c r="AY63" s="3011">
        <f>SUM(AP94:BA95)</f>
        <v>0</v>
      </c>
      <c r="AZ63" s="3011"/>
      <c r="BA63" s="3011"/>
      <c r="BB63" s="615"/>
      <c r="BC63" s="3015"/>
      <c r="BD63" s="3015"/>
      <c r="BE63" s="1782"/>
      <c r="BF63" s="1782"/>
      <c r="BG63" s="1783"/>
      <c r="BH63" s="615"/>
      <c r="BI63" s="615"/>
      <c r="BJ63" s="615"/>
      <c r="BK63" s="615"/>
      <c r="BL63" s="615"/>
      <c r="BM63" s="615"/>
      <c r="BN63" s="615"/>
      <c r="BO63" s="615"/>
      <c r="BP63" s="1762"/>
      <c r="BQ63" s="1754"/>
      <c r="BR63" s="1754"/>
      <c r="BS63" s="1754"/>
      <c r="BT63" s="1754"/>
      <c r="BU63" s="1754"/>
      <c r="BV63" s="1754"/>
      <c r="BW63" s="1754"/>
      <c r="BX63" s="1754"/>
      <c r="BY63" s="1754"/>
      <c r="BZ63" s="1754"/>
      <c r="CA63" s="1771"/>
      <c r="CB63" s="1768"/>
      <c r="CC63" s="615"/>
    </row>
    <row r="64" spans="2:81" ht="17.100000000000001" customHeight="1" x14ac:dyDescent="0.2">
      <c r="B64" s="1754"/>
      <c r="C64" s="1754"/>
      <c r="D64" s="1754"/>
      <c r="E64" s="1784"/>
      <c r="F64" s="1784"/>
      <c r="G64" s="1784"/>
      <c r="H64" s="1784"/>
      <c r="I64" s="1784"/>
      <c r="J64" s="1784"/>
      <c r="K64" s="1784"/>
      <c r="L64" s="1784"/>
      <c r="M64" s="1784"/>
      <c r="N64" s="1784"/>
      <c r="O64" s="1784"/>
      <c r="P64" s="1784"/>
      <c r="Q64" s="615"/>
      <c r="R64" s="615"/>
      <c r="S64" s="615"/>
      <c r="T64" s="615"/>
      <c r="U64" s="1778"/>
      <c r="X64" s="3009"/>
      <c r="Y64" s="3009"/>
      <c r="Z64" s="615"/>
      <c r="AA64" s="3010"/>
      <c r="AB64" s="3010"/>
      <c r="AC64" s="3010"/>
      <c r="AD64" s="3010"/>
      <c r="AE64" s="3010"/>
      <c r="AF64" s="3010"/>
      <c r="AG64" s="3010"/>
      <c r="AH64" s="3010"/>
      <c r="AI64" s="3010"/>
      <c r="AJ64" s="3011"/>
      <c r="AK64" s="3011"/>
      <c r="AL64" s="3011"/>
      <c r="AM64" s="1782"/>
      <c r="AN64" s="1782"/>
      <c r="AO64" s="1782"/>
      <c r="AP64" s="3010" t="s">
        <v>1527</v>
      </c>
      <c r="AQ64" s="3010"/>
      <c r="AR64" s="3010"/>
      <c r="AS64" s="3010"/>
      <c r="AT64" s="3010"/>
      <c r="AU64" s="3010"/>
      <c r="AV64" s="3010"/>
      <c r="AW64" s="3010"/>
      <c r="AX64" s="3010"/>
      <c r="AY64" s="3011">
        <f>SUM(AP98:BA99)</f>
        <v>0</v>
      </c>
      <c r="AZ64" s="3011"/>
      <c r="BA64" s="3011"/>
      <c r="BB64" s="615"/>
      <c r="BC64" s="3015"/>
      <c r="BD64" s="3015"/>
      <c r="BE64" s="1782"/>
      <c r="BF64" s="1782"/>
      <c r="BG64" s="1783"/>
      <c r="BH64" s="615"/>
      <c r="BI64" s="615"/>
      <c r="BJ64" s="615"/>
      <c r="BK64" s="615"/>
      <c r="BL64" s="615"/>
      <c r="BM64" s="615"/>
      <c r="BN64" s="615"/>
      <c r="BO64" s="615"/>
      <c r="BP64" s="1762"/>
      <c r="BQ64" s="1754"/>
      <c r="BR64" s="1754"/>
      <c r="BS64" s="1754"/>
      <c r="BT64" s="1754"/>
      <c r="BU64" s="1754"/>
      <c r="BV64" s="1754"/>
      <c r="BW64" s="1754"/>
      <c r="BX64" s="1754"/>
      <c r="BY64" s="1754"/>
      <c r="BZ64" s="1754"/>
      <c r="CA64" s="1771"/>
      <c r="CB64" s="1768"/>
      <c r="CC64" s="615"/>
    </row>
    <row r="65" spans="2:81" ht="17.100000000000001" customHeight="1" x14ac:dyDescent="0.2">
      <c r="B65" s="1754"/>
      <c r="C65" s="1754"/>
      <c r="D65" s="1754"/>
      <c r="E65" s="1784"/>
      <c r="F65" s="1784"/>
      <c r="G65" s="1784"/>
      <c r="H65" s="1784"/>
      <c r="I65" s="1784"/>
      <c r="J65" s="1784"/>
      <c r="K65" s="1784"/>
      <c r="L65" s="1784"/>
      <c r="M65" s="1784"/>
      <c r="N65" s="1784"/>
      <c r="O65" s="1784"/>
      <c r="P65" s="1784"/>
      <c r="Q65" s="615"/>
      <c r="R65" s="615"/>
      <c r="S65" s="615"/>
      <c r="T65" s="615"/>
      <c r="U65" s="1778"/>
      <c r="X65" s="3009"/>
      <c r="Y65" s="3009"/>
      <c r="Z65" s="615"/>
      <c r="AA65" s="3010"/>
      <c r="AB65" s="3010"/>
      <c r="AC65" s="3010"/>
      <c r="AD65" s="3010"/>
      <c r="AE65" s="3010"/>
      <c r="AF65" s="3010"/>
      <c r="AG65" s="3010"/>
      <c r="AH65" s="3010"/>
      <c r="AI65" s="3010"/>
      <c r="AJ65" s="3011"/>
      <c r="AK65" s="3011"/>
      <c r="AL65" s="3011"/>
      <c r="AM65" s="1782"/>
      <c r="AN65" s="1782"/>
      <c r="AO65" s="1782"/>
      <c r="AP65" s="3010"/>
      <c r="AQ65" s="3010"/>
      <c r="AR65" s="3010"/>
      <c r="AS65" s="3010"/>
      <c r="AT65" s="3010"/>
      <c r="AU65" s="3010"/>
      <c r="AV65" s="3010"/>
      <c r="AW65" s="3010"/>
      <c r="AX65" s="3010"/>
      <c r="AY65" s="3011"/>
      <c r="AZ65" s="3011"/>
      <c r="BA65" s="3011"/>
      <c r="BB65" s="615"/>
      <c r="BC65" s="3015"/>
      <c r="BD65" s="3015"/>
      <c r="BE65" s="1782"/>
      <c r="BF65" s="1782"/>
      <c r="BG65" s="1783"/>
      <c r="BH65" s="615"/>
      <c r="BI65" s="615"/>
      <c r="BJ65" s="615"/>
      <c r="BK65" s="615"/>
      <c r="BL65" s="615"/>
      <c r="BM65" s="615"/>
      <c r="BN65" s="615"/>
      <c r="BO65" s="615"/>
      <c r="BP65" s="1762"/>
      <c r="BQ65" s="1754"/>
      <c r="BR65" s="1754"/>
      <c r="BS65" s="1754"/>
      <c r="BT65" s="1754"/>
      <c r="BU65" s="1754"/>
      <c r="BV65" s="1754"/>
      <c r="BW65" s="1754"/>
      <c r="BX65" s="1754"/>
      <c r="BY65" s="1754"/>
      <c r="BZ65" s="1754"/>
      <c r="CA65" s="1771"/>
      <c r="CB65" s="1768"/>
      <c r="CC65" s="615"/>
    </row>
    <row r="66" spans="2:81" ht="17.100000000000001" customHeight="1" x14ac:dyDescent="0.2">
      <c r="B66" s="1754"/>
      <c r="C66" s="1754"/>
      <c r="D66" s="1754"/>
      <c r="E66" s="1754"/>
      <c r="F66" s="1754"/>
      <c r="G66" s="1754"/>
      <c r="H66" s="1754"/>
      <c r="I66" s="1754"/>
      <c r="J66" s="1754"/>
      <c r="K66" s="1754"/>
      <c r="L66" s="1762"/>
      <c r="M66" s="1754"/>
      <c r="N66" s="1754"/>
      <c r="O66" s="615"/>
      <c r="P66" s="615"/>
      <c r="Q66" s="615"/>
      <c r="R66" s="615"/>
      <c r="S66" s="615"/>
      <c r="T66" s="615"/>
      <c r="U66" s="1778"/>
      <c r="X66" s="3009"/>
      <c r="Y66" s="3009"/>
      <c r="Z66" s="615"/>
      <c r="AA66" s="3010"/>
      <c r="AB66" s="3010"/>
      <c r="AC66" s="3010"/>
      <c r="AD66" s="3010"/>
      <c r="AE66" s="3010"/>
      <c r="AF66" s="3010"/>
      <c r="AG66" s="3010"/>
      <c r="AH66" s="3010"/>
      <c r="AI66" s="3010"/>
      <c r="AJ66" s="3011"/>
      <c r="AK66" s="3011"/>
      <c r="AL66" s="3011"/>
      <c r="AM66" s="1791"/>
      <c r="AN66" s="1782"/>
      <c r="AO66" s="1782"/>
      <c r="AP66" s="3010"/>
      <c r="AQ66" s="3010"/>
      <c r="AR66" s="3010"/>
      <c r="AS66" s="3010"/>
      <c r="AT66" s="3010"/>
      <c r="AU66" s="3010"/>
      <c r="AV66" s="3010"/>
      <c r="AW66" s="3010"/>
      <c r="AX66" s="3010"/>
      <c r="AY66" s="3011"/>
      <c r="AZ66" s="3011"/>
      <c r="BA66" s="3011"/>
      <c r="BB66" s="615"/>
      <c r="BC66" s="3015"/>
      <c r="BD66" s="3015"/>
      <c r="BE66" s="1782"/>
      <c r="BF66" s="1782"/>
      <c r="BG66" s="1783"/>
      <c r="BH66" s="615"/>
      <c r="BI66" s="615"/>
      <c r="BJ66" s="615"/>
      <c r="BK66" s="615"/>
      <c r="BL66" s="615"/>
      <c r="BM66" s="615"/>
      <c r="BN66" s="615"/>
      <c r="BO66" s="615"/>
      <c r="BP66" s="1762"/>
      <c r="BQ66" s="1754"/>
      <c r="BR66" s="1754"/>
      <c r="BS66" s="1754"/>
      <c r="BT66" s="1754"/>
      <c r="BU66" s="1754"/>
      <c r="BV66" s="1754"/>
      <c r="BW66" s="1754"/>
      <c r="BX66" s="1754"/>
      <c r="BY66" s="1754"/>
      <c r="BZ66" s="1754"/>
      <c r="CA66" s="1771"/>
      <c r="CB66" s="1768"/>
      <c r="CC66" s="615"/>
    </row>
    <row r="67" spans="2:81" ht="17.100000000000001" customHeight="1" x14ac:dyDescent="0.2">
      <c r="B67" s="1754"/>
      <c r="C67" s="1754"/>
      <c r="D67" s="1754"/>
      <c r="E67" s="1754"/>
      <c r="F67" s="1754"/>
      <c r="G67" s="1754"/>
      <c r="H67" s="1754"/>
      <c r="I67" s="1754"/>
      <c r="J67" s="1754"/>
      <c r="K67" s="1754"/>
      <c r="L67" s="1762"/>
      <c r="M67" s="1754"/>
      <c r="N67" s="1754"/>
      <c r="O67" s="615"/>
      <c r="P67" s="615"/>
      <c r="Q67" s="615"/>
      <c r="R67" s="615"/>
      <c r="S67" s="615"/>
      <c r="T67" s="615"/>
      <c r="U67" s="1778"/>
      <c r="X67" s="3009"/>
      <c r="Y67" s="3009"/>
      <c r="Z67" s="615"/>
      <c r="AA67" s="3010"/>
      <c r="AB67" s="3010"/>
      <c r="AC67" s="3010"/>
      <c r="AD67" s="3010"/>
      <c r="AE67" s="3010"/>
      <c r="AF67" s="3010"/>
      <c r="AG67" s="3010"/>
      <c r="AH67" s="3010"/>
      <c r="AI67" s="3010"/>
      <c r="AJ67" s="3011"/>
      <c r="AK67" s="3011"/>
      <c r="AL67" s="3011"/>
      <c r="AM67" s="1782"/>
      <c r="AN67" s="1782"/>
      <c r="AO67" s="1782"/>
      <c r="AP67" s="3010"/>
      <c r="AQ67" s="3010"/>
      <c r="AR67" s="3010"/>
      <c r="AS67" s="3010"/>
      <c r="AT67" s="3010"/>
      <c r="AU67" s="3010"/>
      <c r="AV67" s="3010"/>
      <c r="AW67" s="3010"/>
      <c r="AX67" s="3010"/>
      <c r="AY67" s="3011"/>
      <c r="AZ67" s="3011"/>
      <c r="BA67" s="3011"/>
      <c r="BB67" s="615"/>
      <c r="BC67" s="3015"/>
      <c r="BD67" s="3015"/>
      <c r="BE67" s="1782"/>
      <c r="BF67" s="1782"/>
      <c r="BG67" s="1783"/>
      <c r="BH67" s="615"/>
      <c r="BI67" s="615"/>
      <c r="BJ67" s="615"/>
      <c r="BK67" s="615"/>
      <c r="BL67" s="615"/>
      <c r="BM67" s="615"/>
      <c r="BN67" s="615"/>
      <c r="BO67" s="615"/>
      <c r="BP67" s="1762"/>
      <c r="BQ67" s="1754"/>
      <c r="BR67" s="1754"/>
      <c r="BS67" s="1754"/>
      <c r="BT67" s="1754"/>
      <c r="BU67" s="1754"/>
      <c r="BV67" s="1754"/>
      <c r="BW67" s="1754"/>
      <c r="BX67" s="1754"/>
      <c r="BY67" s="1754"/>
      <c r="BZ67" s="1754"/>
      <c r="CA67" s="1771"/>
      <c r="CB67" s="1768"/>
      <c r="CC67" s="615"/>
    </row>
    <row r="68" spans="2:81" ht="17.100000000000001" customHeight="1" x14ac:dyDescent="0.2">
      <c r="B68" s="1754"/>
      <c r="C68" s="1754"/>
      <c r="D68" s="1754"/>
      <c r="E68" s="1754"/>
      <c r="F68" s="1754"/>
      <c r="G68" s="1754"/>
      <c r="H68" s="1754"/>
      <c r="I68" s="1754"/>
      <c r="J68" s="1754"/>
      <c r="K68" s="1754"/>
      <c r="L68" s="1762"/>
      <c r="M68" s="1754"/>
      <c r="N68" s="1754"/>
      <c r="O68" s="1754"/>
      <c r="P68" s="615"/>
      <c r="Q68" s="615"/>
      <c r="R68" s="615"/>
      <c r="S68" s="615"/>
      <c r="T68" s="615"/>
      <c r="U68" s="1778"/>
      <c r="X68" s="3012"/>
      <c r="Y68" s="3009"/>
      <c r="Z68" s="615"/>
      <c r="AA68" s="3010"/>
      <c r="AB68" s="3010"/>
      <c r="AC68" s="3010"/>
      <c r="AD68" s="3010"/>
      <c r="AE68" s="3010"/>
      <c r="AF68" s="3010"/>
      <c r="AG68" s="3010"/>
      <c r="AH68" s="3010"/>
      <c r="AI68" s="3010"/>
      <c r="AJ68" s="3011"/>
      <c r="AK68" s="3011"/>
      <c r="AL68" s="3011"/>
      <c r="AM68" s="1782"/>
      <c r="AN68" s="1782"/>
      <c r="AO68" s="1782"/>
      <c r="AP68" s="3010"/>
      <c r="AQ68" s="3010"/>
      <c r="AR68" s="3010"/>
      <c r="AS68" s="3010"/>
      <c r="AT68" s="3010"/>
      <c r="AU68" s="3010"/>
      <c r="AV68" s="3010"/>
      <c r="AW68" s="3010"/>
      <c r="AX68" s="3010"/>
      <c r="AY68" s="3011"/>
      <c r="AZ68" s="3011"/>
      <c r="BA68" s="3011"/>
      <c r="BB68" s="615"/>
      <c r="BC68" s="3015"/>
      <c r="BD68" s="3015"/>
      <c r="BE68" s="1782"/>
      <c r="BF68" s="1782"/>
      <c r="BG68" s="1783"/>
      <c r="BH68" s="615"/>
      <c r="BI68" s="615"/>
      <c r="BJ68" s="615"/>
      <c r="BK68" s="615"/>
      <c r="BL68" s="615"/>
      <c r="BM68" s="615"/>
      <c r="BN68" s="615"/>
      <c r="BO68" s="615"/>
      <c r="BP68" s="1762"/>
      <c r="BQ68" s="1754"/>
      <c r="BR68" s="1754"/>
      <c r="BS68" s="1754"/>
      <c r="BT68" s="1754"/>
      <c r="BU68" s="1754"/>
      <c r="BV68" s="1754"/>
      <c r="BW68" s="1754"/>
      <c r="BX68" s="1754"/>
      <c r="BY68" s="1754"/>
      <c r="BZ68" s="1754"/>
      <c r="CA68" s="1771"/>
      <c r="CB68" s="1768"/>
      <c r="CC68" s="615"/>
    </row>
    <row r="69" spans="2:81" ht="17.100000000000001" customHeight="1" x14ac:dyDescent="0.2">
      <c r="B69" s="1754"/>
      <c r="C69" s="1754"/>
      <c r="D69" s="1754"/>
      <c r="E69" s="1754"/>
      <c r="F69" s="1754"/>
      <c r="G69" s="1754"/>
      <c r="H69" s="1754"/>
      <c r="I69" s="1754"/>
      <c r="J69" s="1754"/>
      <c r="K69" s="1754"/>
      <c r="L69" s="1762"/>
      <c r="M69" s="1754"/>
      <c r="N69" s="1754"/>
      <c r="O69" s="1754"/>
      <c r="P69" s="615"/>
      <c r="Q69" s="615"/>
      <c r="R69" s="615"/>
      <c r="S69" s="615"/>
      <c r="T69" s="615"/>
      <c r="U69" s="1778"/>
      <c r="X69" s="3012"/>
      <c r="Y69" s="3009"/>
      <c r="Z69" s="615"/>
      <c r="AA69" s="3010"/>
      <c r="AB69" s="3010"/>
      <c r="AC69" s="3010"/>
      <c r="AD69" s="3010"/>
      <c r="AE69" s="3010"/>
      <c r="AF69" s="3010"/>
      <c r="AG69" s="3010"/>
      <c r="AH69" s="3010"/>
      <c r="AI69" s="3010"/>
      <c r="AJ69" s="3011"/>
      <c r="AK69" s="3011"/>
      <c r="AL69" s="3011"/>
      <c r="AM69" s="1782"/>
      <c r="AN69" s="1782"/>
      <c r="AO69" s="1782"/>
      <c r="AP69" s="3010"/>
      <c r="AQ69" s="3010"/>
      <c r="AR69" s="3010"/>
      <c r="AS69" s="3010"/>
      <c r="AT69" s="3010"/>
      <c r="AU69" s="3010"/>
      <c r="AV69" s="3010"/>
      <c r="AW69" s="3010"/>
      <c r="AX69" s="3010"/>
      <c r="AY69" s="3011"/>
      <c r="AZ69" s="3011"/>
      <c r="BA69" s="3011"/>
      <c r="BB69" s="615"/>
      <c r="BC69" s="3015"/>
      <c r="BD69" s="3015"/>
      <c r="BE69" s="1782"/>
      <c r="BF69" s="1782"/>
      <c r="BG69" s="1783"/>
      <c r="BH69" s="615"/>
      <c r="BI69" s="615"/>
      <c r="BJ69" s="615"/>
      <c r="BK69" s="615"/>
      <c r="BL69" s="615"/>
      <c r="BM69" s="615"/>
      <c r="BN69" s="615"/>
      <c r="BO69" s="615"/>
      <c r="BP69" s="1762"/>
      <c r="BQ69" s="1754"/>
      <c r="BR69" s="1754"/>
      <c r="BS69" s="1754"/>
      <c r="BT69" s="1754"/>
      <c r="BU69" s="1754"/>
      <c r="BV69" s="1754"/>
      <c r="BW69" s="1754"/>
      <c r="BX69" s="1754"/>
      <c r="BY69" s="1754"/>
      <c r="BZ69" s="1754"/>
      <c r="CA69" s="1771"/>
      <c r="CB69" s="1768"/>
      <c r="CC69" s="615"/>
    </row>
    <row r="70" spans="2:81" ht="17.100000000000001" customHeight="1" x14ac:dyDescent="0.2">
      <c r="B70" s="1754"/>
      <c r="C70" s="1754"/>
      <c r="D70" s="1754"/>
      <c r="E70" s="1754"/>
      <c r="F70" s="1754"/>
      <c r="G70" s="1754"/>
      <c r="H70" s="1754"/>
      <c r="I70" s="1754"/>
      <c r="J70" s="1754"/>
      <c r="K70" s="1754"/>
      <c r="L70" s="1762"/>
      <c r="M70" s="1754"/>
      <c r="N70" s="1754"/>
      <c r="O70" s="1754"/>
      <c r="P70" s="615"/>
      <c r="Q70" s="615"/>
      <c r="R70" s="615"/>
      <c r="S70" s="615"/>
      <c r="T70" s="615"/>
      <c r="U70" s="1778"/>
      <c r="X70" s="3012"/>
      <c r="Y70" s="3009"/>
      <c r="Z70" s="615"/>
      <c r="AA70" s="3010"/>
      <c r="AB70" s="3010"/>
      <c r="AC70" s="3010"/>
      <c r="AD70" s="3010"/>
      <c r="AE70" s="3010"/>
      <c r="AF70" s="3010"/>
      <c r="AG70" s="3010"/>
      <c r="AH70" s="3010"/>
      <c r="AI70" s="3010"/>
      <c r="AJ70" s="3011"/>
      <c r="AK70" s="3011"/>
      <c r="AL70" s="3011"/>
      <c r="AM70" s="1782"/>
      <c r="AN70" s="1782"/>
      <c r="AO70" s="1782"/>
      <c r="AP70" s="3010"/>
      <c r="AQ70" s="3010"/>
      <c r="AR70" s="3010"/>
      <c r="AS70" s="3010"/>
      <c r="AT70" s="3010"/>
      <c r="AU70" s="3010"/>
      <c r="AV70" s="3010"/>
      <c r="AW70" s="3010"/>
      <c r="AX70" s="3010"/>
      <c r="AY70" s="3011"/>
      <c r="AZ70" s="3011"/>
      <c r="BA70" s="3011"/>
      <c r="BB70" s="615"/>
      <c r="BC70" s="3015"/>
      <c r="BD70" s="3015"/>
      <c r="BE70" s="1782"/>
      <c r="BF70" s="1782"/>
      <c r="BG70" s="1783"/>
      <c r="BH70" s="615"/>
      <c r="BI70" s="615"/>
      <c r="BJ70" s="615"/>
      <c r="BK70" s="615"/>
      <c r="BL70" s="615"/>
      <c r="BR70" s="1754"/>
      <c r="BS70" s="1754"/>
      <c r="BT70" s="1754"/>
      <c r="BU70" s="1754"/>
      <c r="BV70" s="1754"/>
      <c r="BW70" s="1754"/>
      <c r="BX70" s="1754"/>
      <c r="BY70" s="1754"/>
      <c r="BZ70" s="1754"/>
      <c r="CA70" s="1771"/>
      <c r="CB70" s="1768"/>
      <c r="CC70" s="615"/>
    </row>
    <row r="71" spans="2:81" ht="17.100000000000001" customHeight="1" x14ac:dyDescent="0.2">
      <c r="B71" s="1754"/>
      <c r="C71" s="1754"/>
      <c r="D71" s="615"/>
      <c r="E71" s="615"/>
      <c r="F71" s="615"/>
      <c r="G71" s="615"/>
      <c r="H71" s="615"/>
      <c r="I71" s="615"/>
      <c r="J71" s="615"/>
      <c r="K71" s="615"/>
      <c r="L71" s="615"/>
      <c r="M71" s="615"/>
      <c r="N71" s="615"/>
      <c r="O71" s="615"/>
      <c r="P71" s="615"/>
      <c r="Q71" s="615"/>
      <c r="R71" s="615"/>
      <c r="S71" s="615"/>
      <c r="T71" s="615"/>
      <c r="U71" s="1778"/>
      <c r="X71" s="3009"/>
      <c r="Y71" s="3009"/>
      <c r="Z71" s="615"/>
      <c r="AA71" s="3010"/>
      <c r="AB71" s="3010"/>
      <c r="AC71" s="3010"/>
      <c r="AD71" s="3010"/>
      <c r="AE71" s="3010"/>
      <c r="AF71" s="3010"/>
      <c r="AG71" s="3010"/>
      <c r="AH71" s="3010"/>
      <c r="AI71" s="3010"/>
      <c r="AJ71" s="3011"/>
      <c r="AK71" s="3011"/>
      <c r="AL71" s="3011"/>
      <c r="AM71" s="1782"/>
      <c r="AN71" s="1782"/>
      <c r="AO71" s="1782"/>
      <c r="AP71" s="3010"/>
      <c r="AQ71" s="3010"/>
      <c r="AR71" s="3010"/>
      <c r="AS71" s="3010"/>
      <c r="AT71" s="3010"/>
      <c r="AU71" s="3010"/>
      <c r="AV71" s="3010"/>
      <c r="AW71" s="3010"/>
      <c r="AX71" s="3010"/>
      <c r="AY71" s="3011"/>
      <c r="AZ71" s="3011"/>
      <c r="BA71" s="3011"/>
      <c r="BB71" s="615"/>
      <c r="BC71" s="3015"/>
      <c r="BD71" s="3015"/>
      <c r="BE71" s="1782"/>
      <c r="BF71" s="1782"/>
      <c r="BG71" s="1783"/>
      <c r="BH71" s="615"/>
      <c r="BI71" s="615"/>
      <c r="BJ71" s="615"/>
      <c r="BK71" s="615"/>
      <c r="BL71" s="615"/>
      <c r="BR71" s="1754"/>
      <c r="BS71" s="1754"/>
      <c r="BT71" s="1754"/>
      <c r="BU71" s="1754"/>
      <c r="BV71" s="1754"/>
      <c r="BW71" s="1754"/>
      <c r="BX71" s="1754"/>
      <c r="BY71" s="1754"/>
      <c r="BZ71" s="1754"/>
      <c r="CA71" s="1771"/>
      <c r="CB71" s="1768"/>
      <c r="CC71" s="615"/>
    </row>
    <row r="72" spans="2:81" ht="17.100000000000001" customHeight="1" x14ac:dyDescent="0.2">
      <c r="B72" s="1754"/>
      <c r="C72" s="1754"/>
      <c r="D72" s="615"/>
      <c r="E72" s="615"/>
      <c r="F72" s="615"/>
      <c r="G72" s="615"/>
      <c r="H72" s="615"/>
      <c r="I72" s="615"/>
      <c r="J72" s="615"/>
      <c r="K72" s="615"/>
      <c r="L72" s="615"/>
      <c r="M72" s="615"/>
      <c r="N72" s="615"/>
      <c r="O72" s="615"/>
      <c r="P72" s="615"/>
      <c r="Q72" s="615"/>
      <c r="R72" s="615"/>
      <c r="S72" s="615"/>
      <c r="T72" s="615"/>
      <c r="U72" s="1778"/>
      <c r="X72" s="1702"/>
      <c r="Y72" s="1702"/>
      <c r="Z72" s="615"/>
      <c r="AA72" s="1703"/>
      <c r="AB72" s="1703"/>
      <c r="AC72" s="1703"/>
      <c r="AD72" s="1703"/>
      <c r="AE72" s="1703"/>
      <c r="AF72" s="1703"/>
      <c r="AG72" s="1703"/>
      <c r="AH72" s="1703"/>
      <c r="AI72" s="1703"/>
      <c r="AJ72" s="1704"/>
      <c r="AK72" s="1704"/>
      <c r="AL72" s="1704"/>
      <c r="AM72" s="1782"/>
      <c r="AN72" s="1782"/>
      <c r="AO72" s="1782"/>
      <c r="AP72" s="1703"/>
      <c r="AQ72" s="1703"/>
      <c r="AR72" s="1703"/>
      <c r="AS72" s="1703"/>
      <c r="AT72" s="1703"/>
      <c r="AU72" s="1703"/>
      <c r="AV72" s="1703"/>
      <c r="AW72" s="1703"/>
      <c r="AX72" s="1703"/>
      <c r="AY72" s="1704"/>
      <c r="AZ72" s="1704"/>
      <c r="BA72" s="1704"/>
      <c r="BB72" s="615"/>
      <c r="BC72" s="1705"/>
      <c r="BD72" s="1705"/>
      <c r="BE72" s="1782"/>
      <c r="BF72" s="1782"/>
      <c r="BG72" s="1783"/>
      <c r="BH72" s="615"/>
      <c r="BI72" s="615"/>
      <c r="BJ72" s="615"/>
      <c r="BK72" s="615"/>
      <c r="BL72" s="615"/>
      <c r="BM72" s="615"/>
      <c r="BN72" s="615"/>
      <c r="BO72" s="615"/>
      <c r="BP72" s="1762"/>
      <c r="BQ72" s="1754"/>
      <c r="BR72" s="1754"/>
      <c r="BS72" s="1754"/>
      <c r="BT72" s="1754"/>
      <c r="BU72" s="1754"/>
      <c r="BV72" s="1754"/>
      <c r="BW72" s="1754"/>
      <c r="BX72" s="1754"/>
      <c r="BY72" s="1754"/>
      <c r="BZ72" s="1754"/>
      <c r="CA72" s="1771"/>
      <c r="CB72" s="1768"/>
      <c r="CC72" s="615"/>
    </row>
    <row r="73" spans="2:81" ht="17.100000000000001" customHeight="1" x14ac:dyDescent="0.2">
      <c r="B73" s="1754"/>
      <c r="C73" s="1754"/>
      <c r="D73" s="615"/>
      <c r="E73" s="615"/>
      <c r="F73" s="615"/>
      <c r="G73" s="615"/>
      <c r="H73" s="615"/>
      <c r="I73" s="615"/>
      <c r="J73" s="615"/>
      <c r="K73" s="615"/>
      <c r="L73" s="615"/>
      <c r="M73" s="615"/>
      <c r="N73" s="615"/>
      <c r="O73" s="615"/>
      <c r="P73" s="615"/>
      <c r="Q73" s="615"/>
      <c r="R73" s="615"/>
      <c r="S73" s="615"/>
      <c r="T73" s="615"/>
      <c r="U73" s="1778"/>
      <c r="X73" s="3009"/>
      <c r="Y73" s="3009"/>
      <c r="Z73" s="615"/>
      <c r="AA73" s="3010"/>
      <c r="AB73" s="3010"/>
      <c r="AC73" s="3010"/>
      <c r="AD73" s="3010"/>
      <c r="AE73" s="3010"/>
      <c r="AF73" s="3010"/>
      <c r="AG73" s="3010"/>
      <c r="AH73" s="3010"/>
      <c r="AI73" s="3010"/>
      <c r="AJ73" s="3011"/>
      <c r="AK73" s="3011"/>
      <c r="AL73" s="3011"/>
      <c r="AM73" s="1782"/>
      <c r="AN73" s="1782"/>
      <c r="AO73" s="1782"/>
      <c r="AP73" s="3010"/>
      <c r="AQ73" s="3010"/>
      <c r="AR73" s="3010"/>
      <c r="AS73" s="3010"/>
      <c r="AT73" s="3010"/>
      <c r="AU73" s="3010"/>
      <c r="AV73" s="3010"/>
      <c r="AW73" s="3010"/>
      <c r="AX73" s="3010"/>
      <c r="AY73" s="3011"/>
      <c r="AZ73" s="3011"/>
      <c r="BA73" s="3011"/>
      <c r="BB73" s="615"/>
      <c r="BC73" s="3015"/>
      <c r="BD73" s="3015"/>
      <c r="BE73" s="1782"/>
      <c r="BF73" s="1782"/>
      <c r="BG73" s="1783"/>
      <c r="BH73" s="615"/>
      <c r="BI73" s="615"/>
      <c r="BJ73" s="615"/>
      <c r="BK73" s="615"/>
      <c r="BL73" s="615"/>
      <c r="BM73" s="615"/>
      <c r="BN73" s="615"/>
      <c r="BO73" s="615"/>
      <c r="BP73" s="1762"/>
      <c r="BQ73" s="1754"/>
      <c r="BR73" s="1754"/>
      <c r="BS73" s="1754"/>
      <c r="BT73" s="1754"/>
      <c r="BU73" s="1754"/>
      <c r="BV73" s="1754"/>
      <c r="BW73" s="1754"/>
      <c r="BX73" s="1754"/>
      <c r="BY73" s="1754"/>
      <c r="BZ73" s="1754"/>
      <c r="CA73" s="1768"/>
      <c r="CB73" s="1768"/>
      <c r="CC73" s="615"/>
    </row>
    <row r="74" spans="2:81" ht="17.100000000000001" customHeight="1" x14ac:dyDescent="0.2">
      <c r="B74" s="1754"/>
      <c r="C74" s="1754"/>
      <c r="D74" s="615"/>
      <c r="E74" s="615"/>
      <c r="F74" s="1767"/>
      <c r="G74" s="1767"/>
      <c r="H74" s="1767"/>
      <c r="I74" s="1767"/>
      <c r="J74" s="1767"/>
      <c r="K74" s="1767"/>
      <c r="L74" s="1767"/>
      <c r="M74" s="1767"/>
      <c r="N74" s="1767"/>
      <c r="O74" s="1767"/>
      <c r="P74" s="1767"/>
      <c r="Q74" s="1767"/>
      <c r="R74" s="1767"/>
      <c r="S74" s="1767"/>
      <c r="T74" s="1767"/>
      <c r="U74" s="1778"/>
      <c r="X74" s="3009"/>
      <c r="Y74" s="3009"/>
      <c r="Z74" s="615"/>
      <c r="AA74" s="3010"/>
      <c r="AB74" s="3010"/>
      <c r="AC74" s="3010"/>
      <c r="AD74" s="3010"/>
      <c r="AE74" s="3010"/>
      <c r="AF74" s="3010"/>
      <c r="AG74" s="3010"/>
      <c r="AH74" s="3010"/>
      <c r="AI74" s="3010"/>
      <c r="AJ74" s="3011"/>
      <c r="AK74" s="3011"/>
      <c r="AL74" s="3011"/>
      <c r="AM74" s="1782"/>
      <c r="AN74" s="1782"/>
      <c r="AO74" s="1782"/>
      <c r="AP74" s="3010"/>
      <c r="AQ74" s="3010"/>
      <c r="AR74" s="3010"/>
      <c r="AS74" s="3010"/>
      <c r="AT74" s="3010"/>
      <c r="AU74" s="3010"/>
      <c r="AV74" s="3010"/>
      <c r="AW74" s="3010"/>
      <c r="AX74" s="3010"/>
      <c r="AY74" s="3011"/>
      <c r="AZ74" s="3011"/>
      <c r="BA74" s="3011"/>
      <c r="BB74" s="615"/>
      <c r="BC74" s="3015"/>
      <c r="BD74" s="3015"/>
      <c r="BE74" s="1782"/>
      <c r="BF74" s="1782"/>
      <c r="BG74" s="1783"/>
      <c r="BH74" s="1767"/>
      <c r="BI74" s="1767"/>
      <c r="BJ74" s="1767"/>
      <c r="BK74" s="1767"/>
      <c r="BL74" s="1767"/>
      <c r="BM74" s="1767"/>
      <c r="BN74" s="1767"/>
      <c r="BO74" s="1767"/>
      <c r="BP74" s="1767"/>
      <c r="BQ74" s="1767"/>
      <c r="BR74" s="1767"/>
      <c r="BS74" s="1767"/>
      <c r="BT74" s="1767"/>
      <c r="BU74" s="1767"/>
      <c r="BV74" s="1767"/>
      <c r="BW74" s="615"/>
      <c r="BX74" s="615"/>
      <c r="BY74" s="615"/>
      <c r="BZ74" s="615"/>
      <c r="CA74" s="1768"/>
      <c r="CB74" s="1768"/>
      <c r="CC74" s="615"/>
    </row>
    <row r="75" spans="2:81" ht="17.100000000000001" customHeight="1" x14ac:dyDescent="0.2">
      <c r="B75" s="1754"/>
      <c r="C75" s="1754"/>
      <c r="D75" s="615"/>
      <c r="E75" s="615"/>
      <c r="F75" s="1767"/>
      <c r="G75" s="1767"/>
      <c r="H75" s="1767"/>
      <c r="I75" s="1792"/>
      <c r="J75" s="1792"/>
      <c r="K75" s="1792"/>
      <c r="L75" s="1792"/>
      <c r="M75" s="1792"/>
      <c r="N75" s="1792"/>
      <c r="O75" s="1792"/>
      <c r="P75" s="1792"/>
      <c r="Q75" s="1792"/>
      <c r="R75" s="1792"/>
      <c r="S75" s="1792"/>
      <c r="T75" s="1767"/>
      <c r="U75" s="1778"/>
      <c r="X75" s="1785"/>
      <c r="Y75" s="1785"/>
      <c r="Z75" s="615"/>
      <c r="AA75" s="1754"/>
      <c r="AB75" s="1754"/>
      <c r="AC75" s="1754"/>
      <c r="AD75" s="1754"/>
      <c r="AE75" s="1754"/>
      <c r="AF75" s="1754"/>
      <c r="AG75" s="1754"/>
      <c r="AH75" s="1754"/>
      <c r="AI75" s="1754"/>
      <c r="AJ75" s="1787"/>
      <c r="AK75" s="1787"/>
      <c r="AL75" s="1787"/>
      <c r="AM75" s="1782"/>
      <c r="AN75" s="1782"/>
      <c r="AO75" s="1782"/>
      <c r="AP75" s="1786"/>
      <c r="AQ75" s="1786"/>
      <c r="AR75" s="1786"/>
      <c r="AS75" s="1786"/>
      <c r="AT75" s="1786"/>
      <c r="AU75" s="1786"/>
      <c r="AV75" s="1786"/>
      <c r="AW75" s="1786"/>
      <c r="AX75" s="1786"/>
      <c r="AY75" s="1787"/>
      <c r="AZ75" s="1787"/>
      <c r="BA75" s="1787"/>
      <c r="BB75" s="615"/>
      <c r="BC75" s="1785"/>
      <c r="BD75" s="1785"/>
      <c r="BE75" s="1782"/>
      <c r="BF75" s="1782"/>
      <c r="BG75" s="1783"/>
      <c r="BH75" s="1767"/>
      <c r="BI75" s="1767"/>
      <c r="BJ75" s="1767"/>
      <c r="BK75" s="1767"/>
      <c r="BL75" s="1767"/>
      <c r="BM75" s="1767"/>
      <c r="BN75" s="1767"/>
      <c r="BO75" s="1767"/>
      <c r="BP75" s="1767"/>
      <c r="BQ75" s="1767"/>
      <c r="BR75" s="1767"/>
      <c r="BS75" s="1767"/>
      <c r="BT75" s="1767"/>
      <c r="BU75" s="1767"/>
      <c r="BV75" s="1767"/>
      <c r="BW75" s="615"/>
      <c r="BX75" s="615"/>
      <c r="BY75" s="615"/>
      <c r="BZ75" s="615"/>
      <c r="CA75" s="1768"/>
      <c r="CB75" s="1768"/>
      <c r="CC75" s="615"/>
    </row>
    <row r="76" spans="2:81" ht="17.100000000000001" customHeight="1" thickBot="1" x14ac:dyDescent="0.25">
      <c r="B76" s="1754"/>
      <c r="C76" s="1793"/>
      <c r="D76" s="615"/>
      <c r="E76" s="615"/>
      <c r="F76" s="1767"/>
      <c r="G76" s="1767"/>
      <c r="H76" s="1767"/>
      <c r="I76" s="1767"/>
      <c r="J76" s="1767"/>
      <c r="K76" s="1767"/>
      <c r="L76" s="1767"/>
      <c r="M76" s="1767"/>
      <c r="N76" s="1767"/>
      <c r="O76" s="1767"/>
      <c r="P76" s="1767"/>
      <c r="Q76" s="1767"/>
      <c r="R76" s="1767"/>
      <c r="S76" s="1767"/>
      <c r="T76" s="1767"/>
      <c r="U76" s="1788"/>
      <c r="V76" s="1789"/>
      <c r="W76" s="1789"/>
      <c r="X76" s="1789"/>
      <c r="Y76" s="1789"/>
      <c r="Z76" s="1789"/>
      <c r="AA76" s="1789"/>
      <c r="AB76" s="1789"/>
      <c r="AC76" s="1789"/>
      <c r="AD76" s="1789"/>
      <c r="AE76" s="1789"/>
      <c r="AF76" s="1789"/>
      <c r="AG76" s="1789"/>
      <c r="AH76" s="1789"/>
      <c r="AI76" s="1789"/>
      <c r="AJ76" s="1789"/>
      <c r="AK76" s="1789"/>
      <c r="AL76" s="1789"/>
      <c r="AM76" s="1789"/>
      <c r="AN76" s="1789"/>
      <c r="AO76" s="1789"/>
      <c r="AP76" s="1789"/>
      <c r="AQ76" s="1789"/>
      <c r="AR76" s="1789"/>
      <c r="AS76" s="1789"/>
      <c r="AT76" s="1789"/>
      <c r="AU76" s="1789"/>
      <c r="AV76" s="1789"/>
      <c r="AW76" s="1789"/>
      <c r="AX76" s="1789"/>
      <c r="AY76" s="1789"/>
      <c r="AZ76" s="1789"/>
      <c r="BA76" s="1789"/>
      <c r="BB76" s="1789"/>
      <c r="BC76" s="1789"/>
      <c r="BD76" s="1789"/>
      <c r="BE76" s="1789"/>
      <c r="BF76" s="1789"/>
      <c r="BG76" s="1790"/>
      <c r="BH76" s="1767"/>
      <c r="BI76" s="1767"/>
      <c r="BJ76" s="1767"/>
      <c r="BK76" s="1767"/>
      <c r="BL76" s="1767"/>
      <c r="BM76" s="1767"/>
      <c r="BN76" s="1767"/>
      <c r="BO76" s="1767"/>
      <c r="BP76" s="1767"/>
      <c r="BQ76" s="1767"/>
      <c r="BR76" s="1767"/>
      <c r="BS76" s="1767"/>
      <c r="BT76" s="1767"/>
      <c r="BU76" s="1767"/>
      <c r="BV76" s="1767"/>
      <c r="BW76" s="615"/>
      <c r="BX76" s="615"/>
      <c r="BY76" s="615"/>
      <c r="BZ76" s="615"/>
      <c r="CA76" s="1768"/>
      <c r="CB76" s="1768"/>
    </row>
    <row r="77" spans="2:81" ht="17.100000000000001" customHeight="1" x14ac:dyDescent="0.2">
      <c r="B77" s="1754"/>
      <c r="C77" s="1793"/>
      <c r="D77" s="615"/>
      <c r="E77" s="615"/>
      <c r="F77" s="615"/>
      <c r="G77" s="615"/>
      <c r="H77" s="615"/>
      <c r="I77" s="615"/>
      <c r="J77" s="615"/>
      <c r="K77" s="615"/>
      <c r="L77" s="615"/>
      <c r="M77" s="615"/>
      <c r="N77" s="615"/>
      <c r="O77" s="615"/>
      <c r="P77" s="1793"/>
      <c r="Q77" s="1793"/>
      <c r="R77" s="1793"/>
      <c r="S77" s="1793"/>
      <c r="T77" s="1793"/>
      <c r="U77" s="1793"/>
      <c r="V77" s="1793"/>
      <c r="W77" s="1793"/>
      <c r="X77" s="1754"/>
      <c r="Y77" s="1754"/>
      <c r="Z77" s="1754"/>
      <c r="AA77" s="1754"/>
      <c r="AB77" s="1754"/>
      <c r="AC77" s="1754"/>
      <c r="AD77" s="1754"/>
      <c r="AE77" s="1754"/>
      <c r="AF77" s="1754"/>
      <c r="AG77" s="1754"/>
      <c r="AH77" s="1754"/>
      <c r="AI77" s="1754"/>
      <c r="AJ77" s="1754"/>
      <c r="AK77" s="1754"/>
      <c r="AL77" s="1754"/>
      <c r="AM77" s="1754"/>
      <c r="AN77" s="1754"/>
      <c r="AO77" s="1754"/>
      <c r="AP77" s="1754"/>
      <c r="AQ77" s="1754"/>
      <c r="AR77" s="1754"/>
      <c r="AS77" s="1754"/>
      <c r="AT77" s="1754"/>
      <c r="AU77" s="1754"/>
      <c r="AV77" s="1754"/>
      <c r="AW77" s="1754"/>
      <c r="AX77" s="1754"/>
      <c r="AY77" s="615"/>
      <c r="AZ77" s="615"/>
      <c r="BA77" s="615"/>
      <c r="BB77" s="615"/>
      <c r="BC77" s="615"/>
      <c r="BD77" s="615"/>
      <c r="BE77" s="615"/>
      <c r="BF77" s="615"/>
      <c r="BG77" s="615"/>
      <c r="BH77" s="615"/>
      <c r="BI77" s="615"/>
      <c r="BJ77" s="615"/>
      <c r="BK77" s="615"/>
      <c r="BL77" s="615"/>
      <c r="BM77" s="615"/>
      <c r="BN77" s="1754"/>
      <c r="BO77" s="615"/>
      <c r="BP77" s="615"/>
      <c r="BQ77" s="615"/>
      <c r="BR77" s="615"/>
      <c r="BS77" s="615"/>
      <c r="BT77" s="615"/>
      <c r="BU77" s="615"/>
      <c r="BV77" s="615"/>
      <c r="BW77" s="615"/>
      <c r="BX77" s="615"/>
      <c r="BY77" s="615"/>
      <c r="BZ77" s="615"/>
      <c r="CA77" s="1768"/>
      <c r="CB77" s="1768"/>
    </row>
    <row r="78" spans="2:81" ht="17.100000000000001" customHeight="1" x14ac:dyDescent="0.2">
      <c r="B78" s="1754"/>
      <c r="C78" s="1793"/>
      <c r="D78" s="1793"/>
      <c r="E78" s="1793"/>
      <c r="F78" s="1754"/>
      <c r="G78" s="1793"/>
      <c r="H78" s="1793"/>
      <c r="I78" s="1793"/>
      <c r="J78" s="1793"/>
      <c r="K78" s="1793"/>
      <c r="L78" s="1754"/>
      <c r="M78" s="1754"/>
      <c r="N78" s="1754"/>
      <c r="O78" s="1793"/>
      <c r="P78" s="1793"/>
      <c r="Q78" s="1793"/>
      <c r="R78" s="1793"/>
      <c r="S78" s="1793"/>
      <c r="T78" s="1793"/>
      <c r="U78" s="1793"/>
      <c r="V78" s="1793"/>
      <c r="W78" s="1793"/>
      <c r="X78" s="1754"/>
      <c r="Y78" s="1754"/>
      <c r="Z78" s="1754"/>
      <c r="AA78" s="1754"/>
      <c r="AB78" s="1754"/>
      <c r="AC78" s="1754"/>
      <c r="AD78" s="1754"/>
      <c r="AE78" s="1754"/>
      <c r="AF78" s="2497" t="s">
        <v>51</v>
      </c>
      <c r="AG78" s="2497"/>
      <c r="AH78" s="1754"/>
      <c r="AI78" s="1754"/>
      <c r="AJ78" s="1754"/>
      <c r="AK78" s="1754"/>
      <c r="AL78" s="1754"/>
      <c r="AM78" s="1754"/>
      <c r="AN78" s="1754"/>
      <c r="AO78" s="1754"/>
      <c r="AP78" s="1754"/>
      <c r="AQ78" s="1754"/>
      <c r="AR78" s="1754"/>
      <c r="AS78" s="1754"/>
      <c r="AT78" s="1754"/>
      <c r="AU78" s="2497" t="s">
        <v>51</v>
      </c>
      <c r="AV78" s="2497"/>
      <c r="AW78" s="1754"/>
      <c r="AX78" s="1754"/>
      <c r="AY78" s="615"/>
      <c r="AZ78" s="615"/>
      <c r="BA78" s="615"/>
      <c r="BB78" s="615"/>
      <c r="BC78" s="615"/>
      <c r="BD78" s="615"/>
      <c r="BE78" s="615"/>
      <c r="BF78" s="615"/>
      <c r="BG78" s="615"/>
      <c r="BH78" s="615"/>
      <c r="BI78" s="615"/>
      <c r="BJ78" s="615"/>
      <c r="BK78" s="615"/>
      <c r="BL78" s="615"/>
      <c r="BM78" s="615"/>
      <c r="BN78" s="1754"/>
      <c r="BO78" s="615"/>
      <c r="BP78" s="615"/>
      <c r="BQ78" s="615"/>
      <c r="BR78" s="615"/>
      <c r="BS78" s="615"/>
      <c r="BT78" s="615"/>
      <c r="BU78" s="615"/>
      <c r="BV78" s="615"/>
      <c r="BW78" s="615"/>
      <c r="BX78" s="615"/>
      <c r="BY78" s="615"/>
      <c r="BZ78" s="615"/>
      <c r="CA78" s="1768"/>
      <c r="CB78" s="1768"/>
    </row>
    <row r="79" spans="2:81" ht="17.100000000000001" customHeight="1" x14ac:dyDescent="0.2">
      <c r="B79" s="1754"/>
      <c r="C79" s="1754"/>
      <c r="D79" s="1754"/>
      <c r="E79" s="1754"/>
      <c r="F79" s="1754"/>
      <c r="G79" s="1754"/>
      <c r="H79" s="1754"/>
      <c r="I79" s="1754"/>
      <c r="J79" s="1754"/>
      <c r="K79" s="1754"/>
      <c r="L79" s="1754"/>
      <c r="M79" s="1754"/>
      <c r="N79" s="1754"/>
      <c r="O79" s="1754"/>
      <c r="P79" s="1754"/>
      <c r="Q79" s="1754"/>
      <c r="R79" s="1754"/>
      <c r="S79" s="1754"/>
      <c r="T79" s="1754"/>
      <c r="U79" s="1754"/>
      <c r="V79" s="1754"/>
      <c r="W79" s="1754"/>
      <c r="X79" s="1754"/>
      <c r="Y79" s="1754"/>
      <c r="Z79" s="1754"/>
      <c r="AA79" s="1754"/>
      <c r="AB79" s="1754"/>
      <c r="AC79" s="1754"/>
      <c r="AD79" s="1754"/>
      <c r="AE79" s="1754"/>
      <c r="AF79" s="2497" t="s">
        <v>51</v>
      </c>
      <c r="AG79" s="2497"/>
      <c r="AH79" s="1754"/>
      <c r="AI79" s="1754"/>
      <c r="AJ79" s="1754"/>
      <c r="AK79" s="1754"/>
      <c r="AL79" s="1754"/>
      <c r="AM79" s="1754"/>
      <c r="AN79" s="1754"/>
      <c r="AO79" s="1754"/>
      <c r="AU79" s="2497" t="s">
        <v>51</v>
      </c>
      <c r="AV79" s="2497"/>
      <c r="BB79" s="615"/>
      <c r="BC79" s="615"/>
      <c r="BD79" s="615"/>
      <c r="BE79" s="615"/>
      <c r="BF79" s="615"/>
      <c r="BG79" s="615"/>
      <c r="BH79" s="615"/>
      <c r="BI79" s="615"/>
      <c r="BJ79" s="615"/>
      <c r="BK79" s="615"/>
      <c r="BL79" s="615"/>
      <c r="BM79" s="615"/>
      <c r="BN79" s="1754"/>
      <c r="BO79" s="1754"/>
      <c r="BP79" s="1754"/>
      <c r="BQ79" s="1754"/>
      <c r="BR79" s="1754"/>
      <c r="BS79" s="1754"/>
      <c r="BT79" s="1754"/>
      <c r="BU79" s="1754"/>
      <c r="BV79" s="1754"/>
      <c r="BW79" s="1754"/>
      <c r="BX79" s="1754"/>
      <c r="BY79" s="1754"/>
      <c r="BZ79" s="1754"/>
      <c r="CA79" s="1768"/>
      <c r="CB79" s="1768"/>
    </row>
    <row r="80" spans="2:81" ht="17.100000000000001" customHeight="1" x14ac:dyDescent="0.2">
      <c r="B80" s="1754"/>
      <c r="C80" s="1754"/>
      <c r="D80" s="1754"/>
      <c r="E80" s="1754"/>
      <c r="F80" s="1754"/>
      <c r="G80" s="1754"/>
      <c r="H80" s="1754"/>
      <c r="I80" s="1754"/>
      <c r="J80" s="1754"/>
      <c r="K80" s="1754"/>
      <c r="L80" s="1754"/>
      <c r="M80" s="1754"/>
      <c r="N80" s="1754"/>
      <c r="O80" s="1754"/>
      <c r="P80" s="1754"/>
      <c r="Q80" s="1754"/>
      <c r="R80" s="1754"/>
      <c r="S80" s="1754"/>
      <c r="T80" s="1754"/>
      <c r="U80" s="1754"/>
      <c r="V80" s="1754"/>
      <c r="W80" s="1754"/>
      <c r="X80" s="1754"/>
      <c r="Y80" s="1754"/>
      <c r="Z80" s="1794"/>
      <c r="AA80" s="1795"/>
      <c r="AB80" s="1795"/>
      <c r="AC80" s="1795"/>
      <c r="AD80" s="1795"/>
      <c r="AE80" s="1795"/>
      <c r="AF80" s="1796"/>
      <c r="AG80" s="1795"/>
      <c r="AH80" s="1795"/>
      <c r="AI80" s="1795"/>
      <c r="AJ80" s="1795"/>
      <c r="AK80" s="1795"/>
      <c r="AL80" s="1795"/>
      <c r="AM80" s="739"/>
      <c r="AN80" s="1754"/>
      <c r="AO80" s="1794"/>
      <c r="AP80" s="1795"/>
      <c r="AQ80" s="1795"/>
      <c r="AR80" s="1795"/>
      <c r="AS80" s="1795"/>
      <c r="AT80" s="1795"/>
      <c r="AU80" s="1796"/>
      <c r="AV80" s="1795"/>
      <c r="AW80" s="1795"/>
      <c r="AX80" s="1795"/>
      <c r="AY80" s="1795"/>
      <c r="AZ80" s="1795"/>
      <c r="BA80" s="1795"/>
      <c r="BB80" s="739"/>
      <c r="BC80" s="615"/>
      <c r="BD80" s="615"/>
      <c r="BE80" s="615"/>
      <c r="BF80" s="615"/>
      <c r="BG80" s="615"/>
      <c r="BH80" s="615"/>
      <c r="BI80" s="615"/>
      <c r="BJ80" s="615"/>
      <c r="BK80" s="615"/>
      <c r="BL80" s="615"/>
      <c r="BM80" s="615"/>
      <c r="BN80" s="1754"/>
      <c r="BO80" s="1754"/>
      <c r="BP80" s="1754"/>
      <c r="BQ80" s="1754"/>
      <c r="BR80" s="1754"/>
      <c r="BS80" s="1754"/>
      <c r="BT80" s="1754"/>
      <c r="BU80" s="1754"/>
      <c r="BV80" s="1754"/>
      <c r="BW80" s="1754"/>
      <c r="BX80" s="1754"/>
      <c r="BY80" s="1754"/>
      <c r="BZ80" s="1754"/>
      <c r="CA80" s="1768"/>
      <c r="CB80" s="1768"/>
    </row>
    <row r="81" spans="3:80" ht="17.100000000000001" customHeight="1" x14ac:dyDescent="0.2">
      <c r="F81" s="1768"/>
      <c r="G81" s="1768"/>
      <c r="H81" s="1768"/>
      <c r="I81" s="1768"/>
      <c r="J81" s="1768"/>
      <c r="K81" s="1768"/>
      <c r="L81" s="1768"/>
      <c r="M81" s="1768"/>
      <c r="N81" s="1768"/>
      <c r="O81" s="1768"/>
      <c r="P81" s="1768"/>
      <c r="Q81" s="1768"/>
      <c r="R81" s="1768"/>
      <c r="S81" s="1768"/>
      <c r="T81" s="1768"/>
      <c r="U81" s="1768"/>
      <c r="V81" s="1768"/>
      <c r="W81" s="1768"/>
      <c r="X81" s="1768"/>
      <c r="Y81" s="1768"/>
      <c r="Z81" s="1797"/>
      <c r="AA81" s="3005" t="s">
        <v>1342</v>
      </c>
      <c r="AB81" s="3005"/>
      <c r="AC81" s="3005"/>
      <c r="AD81" s="3005"/>
      <c r="AE81" s="3005"/>
      <c r="AF81" s="3005"/>
      <c r="AG81" s="3005"/>
      <c r="AH81" s="3005"/>
      <c r="AI81" s="3005"/>
      <c r="AJ81" s="3005"/>
      <c r="AK81" s="3005"/>
      <c r="AL81" s="3005"/>
      <c r="AM81" s="1798"/>
      <c r="AN81" s="1768"/>
      <c r="AO81" s="1797"/>
      <c r="AP81" s="3010" t="str">
        <f>AP60</f>
        <v xml:space="preserve">One </v>
      </c>
      <c r="AQ81" s="3010"/>
      <c r="AR81" s="3010"/>
      <c r="AS81" s="3010"/>
      <c r="AT81" s="3010"/>
      <c r="AU81" s="3010"/>
      <c r="AV81" s="3010"/>
      <c r="AW81" s="3010"/>
      <c r="AX81" s="3010"/>
      <c r="AY81" s="3053"/>
      <c r="AZ81" s="3053"/>
      <c r="BA81" s="3053"/>
      <c r="BB81" s="1798"/>
      <c r="BC81" s="1768"/>
      <c r="BD81" s="1768"/>
      <c r="BE81" s="1768"/>
      <c r="BF81" s="1768"/>
      <c r="BG81" s="1768"/>
      <c r="BH81" s="1768"/>
      <c r="BI81" s="1768"/>
      <c r="BJ81" s="1768"/>
      <c r="BK81" s="1768"/>
      <c r="BL81" s="1768"/>
      <c r="BM81" s="1768"/>
      <c r="BN81" s="1768"/>
      <c r="BO81" s="1768"/>
      <c r="BP81" s="1768"/>
      <c r="BQ81" s="1768"/>
      <c r="BR81" s="1768"/>
      <c r="BS81" s="1768"/>
      <c r="BT81" s="1768"/>
      <c r="BU81" s="1768"/>
      <c r="BV81" s="1768"/>
      <c r="BW81" s="1768"/>
      <c r="BX81" s="1768"/>
      <c r="BY81" s="1768"/>
      <c r="BZ81" s="1768"/>
      <c r="CA81" s="1768"/>
      <c r="CB81" s="1768"/>
    </row>
    <row r="82" spans="3:80" ht="17.100000000000001" customHeight="1" x14ac:dyDescent="0.2">
      <c r="C82" s="1753"/>
      <c r="D82" s="1753"/>
      <c r="E82" s="1753"/>
      <c r="F82" s="1768"/>
      <c r="G82" s="1768"/>
      <c r="H82" s="1768"/>
      <c r="I82" s="1768"/>
      <c r="J82" s="1768"/>
      <c r="K82" s="1768"/>
      <c r="L82" s="1768"/>
      <c r="M82" s="1768"/>
      <c r="N82" s="1768"/>
      <c r="O82" s="1768"/>
      <c r="P82" s="1768"/>
      <c r="Q82" s="1768"/>
      <c r="R82" s="1768"/>
      <c r="S82" s="1768"/>
      <c r="T82" s="1768"/>
      <c r="U82" s="1768"/>
      <c r="V82" s="1768"/>
      <c r="W82" s="1768"/>
      <c r="X82" s="1768"/>
      <c r="Y82" s="1768"/>
      <c r="Z82" s="1797"/>
      <c r="AA82" s="3004"/>
      <c r="AB82" s="3004"/>
      <c r="AC82" s="3004"/>
      <c r="AD82" s="3004"/>
      <c r="AE82" s="3004"/>
      <c r="AF82" s="3004"/>
      <c r="AG82" s="3004"/>
      <c r="AH82" s="3004"/>
      <c r="AI82" s="3004"/>
      <c r="AJ82" s="3004"/>
      <c r="AK82" s="3004"/>
      <c r="AL82" s="3004"/>
      <c r="AM82" s="1798"/>
      <c r="AN82" s="1768"/>
      <c r="AO82" s="1797"/>
      <c r="AP82" s="3052"/>
      <c r="AQ82" s="3052"/>
      <c r="AR82" s="3052"/>
      <c r="AS82" s="3052"/>
      <c r="AT82" s="3052"/>
      <c r="AU82" s="3052"/>
      <c r="AV82" s="3052"/>
      <c r="AW82" s="3052"/>
      <c r="AX82" s="3052"/>
      <c r="AY82" s="3052"/>
      <c r="AZ82" s="3052"/>
      <c r="BA82" s="3052"/>
      <c r="BB82" s="1798"/>
      <c r="BC82" s="1768"/>
      <c r="BD82" s="1768"/>
      <c r="BE82" s="1768"/>
      <c r="BF82" s="1768"/>
      <c r="BG82" s="1768"/>
      <c r="BH82" s="1768"/>
      <c r="BI82" s="1768"/>
      <c r="BJ82" s="1768"/>
      <c r="BK82" s="1768"/>
      <c r="BL82" s="1768"/>
      <c r="BM82" s="1768"/>
      <c r="BN82" s="1768"/>
      <c r="BO82" s="1768"/>
      <c r="BP82" s="1768"/>
      <c r="BQ82" s="1768"/>
      <c r="BR82" s="1768"/>
      <c r="BS82" s="1768"/>
      <c r="BT82" s="1768"/>
      <c r="BU82" s="1768"/>
      <c r="BV82" s="1768"/>
      <c r="BW82" s="1768"/>
      <c r="BX82" s="1768"/>
      <c r="BY82" s="1768"/>
      <c r="BZ82" s="1768"/>
      <c r="CA82" s="1768"/>
      <c r="CB82" s="1768"/>
    </row>
    <row r="83" spans="3:80" ht="17.100000000000001" customHeight="1" x14ac:dyDescent="0.2">
      <c r="C83" s="1753"/>
      <c r="D83" s="1799"/>
      <c r="E83" s="1799"/>
      <c r="F83" s="1768"/>
      <c r="G83" s="1768"/>
      <c r="H83" s="1768"/>
      <c r="I83" s="1768"/>
      <c r="J83" s="1768"/>
      <c r="K83" s="1768"/>
      <c r="L83" s="1768"/>
      <c r="M83" s="1768"/>
      <c r="N83" s="1768"/>
      <c r="O83" s="1768"/>
      <c r="P83" s="1768"/>
      <c r="Q83" s="1768"/>
      <c r="R83" s="1768"/>
      <c r="S83" s="1768"/>
      <c r="T83" s="1768"/>
      <c r="U83" s="1768"/>
      <c r="V83" s="1768"/>
      <c r="W83" s="1768"/>
      <c r="X83" s="1768"/>
      <c r="Y83" s="1768"/>
      <c r="Z83" s="1800"/>
      <c r="AA83" s="1801"/>
      <c r="AB83" s="1802"/>
      <c r="AC83" s="1801"/>
      <c r="AD83" s="1801"/>
      <c r="AE83" s="1801"/>
      <c r="AF83" s="1801"/>
      <c r="AG83" s="1801"/>
      <c r="AH83" s="1803"/>
      <c r="AI83" s="1803"/>
      <c r="AJ83" s="1803"/>
      <c r="AK83" s="1803"/>
      <c r="AL83" s="1803"/>
      <c r="AM83" s="1804"/>
      <c r="AN83" s="1768"/>
      <c r="AO83" s="1797"/>
      <c r="AP83" s="3052"/>
      <c r="AQ83" s="3052"/>
      <c r="AR83" s="3052"/>
      <c r="AS83" s="3052"/>
      <c r="AT83" s="3052"/>
      <c r="AU83" s="3052"/>
      <c r="AV83" s="3052"/>
      <c r="AW83" s="3052"/>
      <c r="AX83" s="3052"/>
      <c r="AY83" s="3052"/>
      <c r="AZ83" s="3052"/>
      <c r="BA83" s="3052"/>
      <c r="BB83" s="1798"/>
      <c r="BC83" s="1768"/>
      <c r="BD83" s="1768"/>
      <c r="BE83" s="1768"/>
      <c r="BF83" s="1768"/>
      <c r="BG83" s="1768"/>
      <c r="BH83" s="1768"/>
      <c r="BI83" s="1768"/>
      <c r="BJ83" s="1768"/>
      <c r="BK83" s="1768"/>
      <c r="BL83" s="1768"/>
      <c r="BM83" s="1768"/>
      <c r="BN83" s="1768"/>
      <c r="BO83" s="1768"/>
      <c r="BP83" s="1768"/>
      <c r="BQ83" s="1768"/>
      <c r="BR83" s="1768"/>
      <c r="BS83" s="1768"/>
      <c r="BT83" s="1768"/>
      <c r="BU83" s="1768"/>
      <c r="BV83" s="1768"/>
      <c r="BW83" s="1768"/>
      <c r="BX83" s="1768"/>
      <c r="BY83" s="1768"/>
      <c r="BZ83" s="1768"/>
      <c r="CA83" s="1768"/>
      <c r="CB83" s="1768"/>
    </row>
    <row r="84" spans="3:80" ht="17.100000000000001" customHeight="1" x14ac:dyDescent="0.2">
      <c r="C84" s="1753"/>
      <c r="D84" s="1799"/>
      <c r="E84" s="1799"/>
      <c r="F84" s="1768"/>
      <c r="G84" s="1768"/>
      <c r="H84" s="1768"/>
      <c r="I84" s="1768"/>
      <c r="J84" s="1768"/>
      <c r="K84" s="1768"/>
      <c r="L84" s="1768"/>
      <c r="M84" s="1768"/>
      <c r="N84" s="1805"/>
      <c r="O84" s="1805"/>
      <c r="P84" s="1805"/>
      <c r="Q84" s="1805"/>
      <c r="R84" s="1805"/>
      <c r="S84" s="1805"/>
      <c r="T84" s="1805"/>
      <c r="U84" s="1805"/>
      <c r="V84" s="1771"/>
      <c r="W84" s="1806"/>
      <c r="X84" s="1806"/>
      <c r="Y84" s="1806"/>
      <c r="Z84" s="1806"/>
      <c r="AA84" s="1806"/>
      <c r="AB84" s="1806"/>
      <c r="AC84" s="1806"/>
      <c r="AD84" s="1806"/>
      <c r="AE84" s="1771"/>
      <c r="AF84" s="1771"/>
      <c r="AG84" s="1771"/>
      <c r="AH84" s="1771"/>
      <c r="AI84" s="1771"/>
      <c r="AJ84" s="1771"/>
      <c r="AK84" s="1771"/>
      <c r="AL84" s="1768"/>
      <c r="AM84" s="1768"/>
      <c r="AN84" s="1768"/>
      <c r="AO84" s="1797"/>
      <c r="AP84" s="1768"/>
      <c r="AQ84" s="1807"/>
      <c r="AR84" s="1768"/>
      <c r="AS84" s="1768"/>
      <c r="AT84" s="1768"/>
      <c r="AU84" s="1768"/>
      <c r="AV84" s="1768"/>
      <c r="AW84" s="1768"/>
      <c r="AX84" s="1768"/>
      <c r="AY84" s="1768"/>
      <c r="AZ84" s="1768"/>
      <c r="BA84" s="1768"/>
      <c r="BB84" s="1798"/>
      <c r="BC84" s="1768"/>
      <c r="BD84" s="1768"/>
      <c r="BE84" s="1768"/>
      <c r="BF84" s="1768"/>
      <c r="BG84" s="1768"/>
      <c r="BH84" s="1768"/>
      <c r="BI84" s="1768"/>
      <c r="BJ84" s="1768"/>
      <c r="BK84" s="1768"/>
      <c r="BL84" s="1768"/>
      <c r="BM84" s="1768"/>
      <c r="BN84" s="1768"/>
      <c r="BO84" s="1768"/>
      <c r="BP84" s="1768"/>
      <c r="BQ84" s="1768"/>
      <c r="BR84" s="1768"/>
      <c r="BS84" s="1768"/>
      <c r="BT84" s="1768"/>
      <c r="BU84" s="1768"/>
      <c r="BV84" s="1768"/>
      <c r="BW84" s="1768"/>
      <c r="BX84" s="1768"/>
      <c r="BY84" s="1768"/>
      <c r="BZ84" s="1768"/>
      <c r="CA84" s="1768"/>
      <c r="CB84" s="1768"/>
    </row>
    <row r="85" spans="3:80" ht="17.100000000000001" customHeight="1" x14ac:dyDescent="0.2">
      <c r="C85" s="1753"/>
      <c r="D85" s="1799"/>
      <c r="E85" s="1799"/>
      <c r="F85" s="1768"/>
      <c r="G85" s="1768"/>
      <c r="H85" s="1768"/>
      <c r="I85" s="1768"/>
      <c r="J85" s="1768"/>
      <c r="K85" s="1768"/>
      <c r="L85" s="1768"/>
      <c r="M85" s="1768"/>
      <c r="N85" s="1771"/>
      <c r="O85" s="1771"/>
      <c r="P85" s="1771"/>
      <c r="Q85" s="1771"/>
      <c r="R85" s="1771"/>
      <c r="S85" s="1771"/>
      <c r="T85" s="1771"/>
      <c r="U85" s="1771"/>
      <c r="V85" s="1771"/>
      <c r="W85" s="1771"/>
      <c r="X85" s="1771"/>
      <c r="Y85" s="1771"/>
      <c r="Z85" s="1771"/>
      <c r="AA85" s="1771"/>
      <c r="AB85" s="1771"/>
      <c r="AC85" s="1771"/>
      <c r="AD85" s="1771"/>
      <c r="AE85" s="1771"/>
      <c r="AF85" s="1771"/>
      <c r="AG85" s="1771"/>
      <c r="AH85" s="1771"/>
      <c r="AI85" s="1771"/>
      <c r="AJ85" s="1771"/>
      <c r="AK85" s="1771"/>
      <c r="AL85" s="1768"/>
      <c r="AM85" s="1768"/>
      <c r="AN85" s="1768"/>
      <c r="AO85" s="1797"/>
      <c r="AP85" s="3010" t="str">
        <f>AP61</f>
        <v xml:space="preserve">Two </v>
      </c>
      <c r="AQ85" s="3010"/>
      <c r="AR85" s="3010"/>
      <c r="AS85" s="3010"/>
      <c r="AT85" s="3010"/>
      <c r="AU85" s="3010"/>
      <c r="AV85" s="3010"/>
      <c r="AW85" s="3010"/>
      <c r="AX85" s="3010"/>
      <c r="AY85" s="3053"/>
      <c r="AZ85" s="3053"/>
      <c r="BA85" s="3053"/>
      <c r="BB85" s="1798"/>
      <c r="BC85" s="1768"/>
      <c r="BD85" s="1768"/>
      <c r="BE85" s="1768"/>
      <c r="BF85" s="1768"/>
      <c r="BG85" s="1768"/>
      <c r="BH85" s="1768"/>
      <c r="BI85" s="1768"/>
      <c r="BJ85" s="1768"/>
      <c r="BK85" s="1768"/>
      <c r="BL85" s="1768"/>
      <c r="BM85" s="1768"/>
      <c r="BN85" s="1768"/>
      <c r="BO85" s="1768"/>
      <c r="BP85" s="1768"/>
      <c r="BQ85" s="1768"/>
      <c r="BR85" s="1768"/>
      <c r="BS85" s="1768"/>
      <c r="BT85" s="1768"/>
      <c r="BU85" s="1768"/>
      <c r="BV85" s="1768"/>
      <c r="BW85" s="1768"/>
      <c r="BX85" s="1768"/>
      <c r="BY85" s="1768"/>
      <c r="BZ85" s="1768"/>
      <c r="CA85" s="1768"/>
      <c r="CB85" s="1768"/>
    </row>
    <row r="86" spans="3:80" ht="17.100000000000001" customHeight="1" x14ac:dyDescent="0.2">
      <c r="C86" s="1753"/>
      <c r="D86" s="1799"/>
      <c r="E86" s="1799"/>
      <c r="F86" s="1768"/>
      <c r="G86" s="1768"/>
      <c r="H86" s="1768"/>
      <c r="I86" s="1768"/>
      <c r="J86" s="1768"/>
      <c r="K86" s="1768"/>
      <c r="L86" s="1768"/>
      <c r="M86" s="1768"/>
      <c r="N86" s="1805"/>
      <c r="O86" s="1805"/>
      <c r="P86" s="1805"/>
      <c r="Q86" s="1805"/>
      <c r="R86" s="1805"/>
      <c r="S86" s="1805"/>
      <c r="T86" s="1805"/>
      <c r="U86" s="1805"/>
      <c r="V86" s="1771"/>
      <c r="W86" s="1806"/>
      <c r="X86" s="1806"/>
      <c r="Y86" s="1806"/>
      <c r="Z86" s="1806"/>
      <c r="AA86" s="1806"/>
      <c r="AB86" s="1806"/>
      <c r="AC86" s="1806"/>
      <c r="AD86" s="1806"/>
      <c r="AE86" s="1771"/>
      <c r="AF86" s="1771"/>
      <c r="AG86" s="1771"/>
      <c r="AH86" s="1771"/>
      <c r="AI86" s="1771"/>
      <c r="AJ86" s="1771"/>
      <c r="AK86" s="1771"/>
      <c r="AL86" s="1768"/>
      <c r="AM86" s="1768"/>
      <c r="AN86" s="1768"/>
      <c r="AO86" s="1797"/>
      <c r="AP86" s="3052"/>
      <c r="AQ86" s="3052"/>
      <c r="AR86" s="3052"/>
      <c r="AS86" s="3052"/>
      <c r="AT86" s="3052"/>
      <c r="AU86" s="3052"/>
      <c r="AV86" s="3052"/>
      <c r="AW86" s="3052"/>
      <c r="AX86" s="3052"/>
      <c r="AY86" s="3052"/>
      <c r="AZ86" s="3052"/>
      <c r="BA86" s="3052"/>
      <c r="BB86" s="1798"/>
      <c r="BC86" s="1768"/>
      <c r="BD86" s="1768"/>
      <c r="BE86" s="1768"/>
      <c r="BF86" s="1768"/>
      <c r="BG86" s="1768"/>
      <c r="BH86" s="1768"/>
      <c r="BI86" s="1768"/>
      <c r="BJ86" s="1768"/>
      <c r="BK86" s="1768"/>
      <c r="BL86" s="1768"/>
      <c r="BM86" s="1768"/>
      <c r="BN86" s="1768"/>
      <c r="BO86" s="1768"/>
      <c r="BP86" s="1768"/>
      <c r="BQ86" s="1768"/>
      <c r="BR86" s="1768"/>
      <c r="BS86" s="1768"/>
      <c r="BT86" s="1768"/>
      <c r="BU86" s="1768"/>
      <c r="BV86" s="1768"/>
      <c r="BW86" s="1768"/>
      <c r="BX86" s="1768"/>
      <c r="BY86" s="1768"/>
      <c r="BZ86" s="1768"/>
      <c r="CA86" s="1768"/>
      <c r="CB86" s="1768"/>
    </row>
    <row r="87" spans="3:80" ht="17.100000000000001" customHeight="1" x14ac:dyDescent="0.2">
      <c r="C87" s="1753"/>
      <c r="D87" s="1799"/>
      <c r="E87" s="1799"/>
      <c r="F87" s="1768"/>
      <c r="G87" s="1768"/>
      <c r="H87" s="1768"/>
      <c r="I87" s="1768"/>
      <c r="J87" s="1768"/>
      <c r="K87" s="1768"/>
      <c r="L87" s="1768"/>
      <c r="M87" s="1768"/>
      <c r="N87" s="1771"/>
      <c r="O87" s="1771"/>
      <c r="P87" s="1771"/>
      <c r="Q87" s="1771"/>
      <c r="R87" s="1771"/>
      <c r="S87" s="1771"/>
      <c r="T87" s="1771"/>
      <c r="U87" s="1771"/>
      <c r="V87" s="1771"/>
      <c r="W87" s="1771"/>
      <c r="X87" s="1771"/>
      <c r="Y87" s="1771"/>
      <c r="Z87" s="1771"/>
      <c r="AA87" s="1771"/>
      <c r="AB87" s="1771"/>
      <c r="AC87" s="1771"/>
      <c r="AD87" s="1771"/>
      <c r="AE87" s="1771"/>
      <c r="AF87" s="1771"/>
      <c r="AG87" s="1771"/>
      <c r="AH87" s="1771"/>
      <c r="AI87" s="1771"/>
      <c r="AJ87" s="1771"/>
      <c r="AK87" s="1771"/>
      <c r="AL87" s="1768"/>
      <c r="AM87" s="1768"/>
      <c r="AN87" s="1768"/>
      <c r="AO87" s="1797"/>
      <c r="AP87" s="3052"/>
      <c r="AQ87" s="3052"/>
      <c r="AR87" s="3052"/>
      <c r="AS87" s="3052"/>
      <c r="AT87" s="3052"/>
      <c r="AU87" s="3052"/>
      <c r="AV87" s="3052"/>
      <c r="AW87" s="3052"/>
      <c r="AX87" s="3052"/>
      <c r="AY87" s="3052"/>
      <c r="AZ87" s="3052"/>
      <c r="BA87" s="3052"/>
      <c r="BB87" s="1798"/>
      <c r="BC87" s="1768"/>
      <c r="BD87" s="1768"/>
      <c r="BE87" s="1768"/>
      <c r="BF87" s="1768"/>
      <c r="BG87" s="1768"/>
      <c r="BH87" s="1768"/>
      <c r="BI87" s="1768"/>
      <c r="BJ87" s="1768"/>
      <c r="BK87" s="1768"/>
      <c r="BL87" s="1768"/>
      <c r="BM87" s="1768"/>
      <c r="BN87" s="1768"/>
      <c r="BO87" s="1768"/>
      <c r="BP87" s="1768"/>
      <c r="BQ87" s="1768"/>
      <c r="BR87" s="1768"/>
      <c r="BS87" s="1768"/>
      <c r="BT87" s="1768"/>
      <c r="BU87" s="1768"/>
      <c r="BV87" s="1768"/>
      <c r="BW87" s="1768"/>
      <c r="BX87" s="1768"/>
      <c r="BY87" s="1768"/>
      <c r="BZ87" s="1768"/>
      <c r="CA87" s="1768"/>
      <c r="CB87" s="1768"/>
    </row>
    <row r="88" spans="3:80" ht="17.100000000000001" customHeight="1" x14ac:dyDescent="0.2">
      <c r="C88" s="1753"/>
      <c r="D88" s="1799"/>
      <c r="E88" s="1799"/>
      <c r="F88" s="1768"/>
      <c r="G88" s="1768"/>
      <c r="H88" s="1768"/>
      <c r="I88" s="1768"/>
      <c r="J88" s="1768"/>
      <c r="K88" s="1768"/>
      <c r="L88" s="1768"/>
      <c r="M88" s="1768"/>
      <c r="N88" s="1771"/>
      <c r="O88" s="1771"/>
      <c r="P88" s="1771"/>
      <c r="Q88" s="1771"/>
      <c r="R88" s="1771"/>
      <c r="S88" s="1771"/>
      <c r="T88" s="1771"/>
      <c r="U88" s="1771"/>
      <c r="V88" s="1771"/>
      <c r="W88" s="1771"/>
      <c r="X88" s="1771"/>
      <c r="Y88" s="1771"/>
      <c r="Z88" s="1771"/>
      <c r="AA88" s="1771"/>
      <c r="AB88" s="1771"/>
      <c r="AC88" s="1771"/>
      <c r="AD88" s="1771"/>
      <c r="AE88" s="1771"/>
      <c r="AF88" s="1771"/>
      <c r="AG88" s="1771"/>
      <c r="AH88" s="1771"/>
      <c r="AI88" s="1771"/>
      <c r="AJ88" s="1771"/>
      <c r="AK88" s="1771"/>
      <c r="AL88" s="1768"/>
      <c r="AM88" s="1768"/>
      <c r="AN88" s="1768"/>
      <c r="AO88" s="1797"/>
      <c r="AP88" s="1768"/>
      <c r="AQ88" s="1807"/>
      <c r="AR88" s="1768"/>
      <c r="AS88" s="1768"/>
      <c r="AT88" s="1768"/>
      <c r="AU88" s="1768"/>
      <c r="AV88" s="1768"/>
      <c r="AW88" s="1768"/>
      <c r="AX88" s="1768"/>
      <c r="AY88" s="1768"/>
      <c r="AZ88" s="1768"/>
      <c r="BA88" s="1768"/>
      <c r="BB88" s="1798"/>
      <c r="BC88" s="1768"/>
      <c r="BD88" s="1768"/>
      <c r="BE88" s="1768"/>
      <c r="BF88" s="1768"/>
      <c r="BG88" s="1768"/>
      <c r="BH88" s="1768"/>
      <c r="BI88" s="1768"/>
      <c r="BJ88" s="1768"/>
      <c r="BK88" s="1768"/>
      <c r="BL88" s="1768"/>
      <c r="BM88" s="1768"/>
      <c r="BN88" s="1768"/>
      <c r="BO88" s="1768"/>
      <c r="BP88" s="1768"/>
      <c r="BQ88" s="1768"/>
      <c r="BR88" s="1768"/>
      <c r="BS88" s="1768"/>
      <c r="BT88" s="1768"/>
      <c r="BU88" s="1768"/>
      <c r="BV88" s="1768"/>
      <c r="BW88" s="1768"/>
      <c r="BX88" s="1768"/>
      <c r="BY88" s="1768"/>
      <c r="BZ88" s="1768"/>
      <c r="CA88" s="1768"/>
      <c r="CB88" s="1768"/>
    </row>
    <row r="89" spans="3:80" ht="17.100000000000001" customHeight="1" x14ac:dyDescent="0.2">
      <c r="C89" s="1753"/>
      <c r="D89" s="1799"/>
      <c r="E89" s="1799"/>
      <c r="F89" s="1768"/>
      <c r="G89" s="1768"/>
      <c r="H89" s="1768"/>
      <c r="I89" s="1768"/>
      <c r="J89" s="1768"/>
      <c r="K89" s="1768"/>
      <c r="L89" s="1768"/>
      <c r="M89" s="1768"/>
      <c r="N89" s="1806"/>
      <c r="O89" s="1806"/>
      <c r="P89" s="1806"/>
      <c r="Q89" s="1806"/>
      <c r="R89" s="1806"/>
      <c r="S89" s="1806"/>
      <c r="T89" s="1806"/>
      <c r="U89" s="1806"/>
      <c r="V89" s="1806"/>
      <c r="W89" s="1806"/>
      <c r="X89" s="1806"/>
      <c r="Y89" s="1806"/>
      <c r="Z89" s="1806"/>
      <c r="AA89" s="1806"/>
      <c r="AB89" s="1806"/>
      <c r="AC89" s="1806"/>
      <c r="AD89" s="1806"/>
      <c r="AE89" s="1806"/>
      <c r="AF89" s="1806"/>
      <c r="AG89" s="1806"/>
      <c r="AH89" s="1806"/>
      <c r="AI89" s="1806"/>
      <c r="AJ89" s="1806"/>
      <c r="AK89" s="1806"/>
      <c r="AL89" s="1768"/>
      <c r="AM89" s="1768"/>
      <c r="AN89" s="1768"/>
      <c r="AO89" s="1797"/>
      <c r="AP89" s="3010" t="str">
        <f>AP62</f>
        <v xml:space="preserve">Three </v>
      </c>
      <c r="AQ89" s="3010"/>
      <c r="AR89" s="3010"/>
      <c r="AS89" s="3010"/>
      <c r="AT89" s="3010"/>
      <c r="AU89" s="3010"/>
      <c r="AV89" s="3010"/>
      <c r="AW89" s="3010"/>
      <c r="AX89" s="3010"/>
      <c r="AY89" s="3053"/>
      <c r="AZ89" s="3053"/>
      <c r="BA89" s="3053"/>
      <c r="BB89" s="1798"/>
      <c r="BC89" s="1768"/>
      <c r="BD89" s="1768"/>
      <c r="BE89" s="1768"/>
      <c r="BF89" s="1768"/>
      <c r="BG89" s="1768"/>
      <c r="BH89" s="1768"/>
      <c r="BI89" s="1768"/>
      <c r="BJ89" s="1768"/>
      <c r="BK89" s="1768"/>
      <c r="BL89" s="1768"/>
      <c r="BM89" s="1768"/>
      <c r="BN89" s="1768"/>
      <c r="BO89" s="1768"/>
      <c r="BP89" s="1768"/>
      <c r="BQ89" s="1768"/>
      <c r="BR89" s="1768"/>
      <c r="BS89" s="1768"/>
      <c r="BT89" s="1768"/>
      <c r="BU89" s="1768"/>
      <c r="BV89" s="1768"/>
      <c r="BW89" s="1768"/>
      <c r="BX89" s="1768"/>
      <c r="BY89" s="1768"/>
      <c r="BZ89" s="1768"/>
      <c r="CA89" s="1768"/>
      <c r="CB89" s="1768"/>
    </row>
    <row r="90" spans="3:80" ht="17.100000000000001" customHeight="1" x14ac:dyDescent="0.2">
      <c r="C90" s="1753"/>
      <c r="D90" s="1799"/>
      <c r="E90" s="1799"/>
      <c r="F90" s="1768"/>
      <c r="G90" s="1768"/>
      <c r="H90" s="1768"/>
      <c r="I90" s="1768"/>
      <c r="J90" s="1768"/>
      <c r="K90" s="1768"/>
      <c r="L90" s="1768"/>
      <c r="M90" s="1768"/>
      <c r="N90" s="1768"/>
      <c r="O90" s="1768"/>
      <c r="P90" s="1768"/>
      <c r="Q90" s="1768"/>
      <c r="R90" s="1768"/>
      <c r="S90" s="1768"/>
      <c r="T90" s="1768"/>
      <c r="U90" s="1768"/>
      <c r="V90" s="1768"/>
      <c r="W90" s="1768"/>
      <c r="X90" s="1768"/>
      <c r="Y90" s="1768"/>
      <c r="Z90" s="1768"/>
      <c r="AA90" s="1768"/>
      <c r="AB90" s="1768"/>
      <c r="AC90" s="1768"/>
      <c r="AD90" s="1768"/>
      <c r="AE90" s="1768"/>
      <c r="AF90" s="1768"/>
      <c r="AG90" s="1768"/>
      <c r="AH90" s="1768"/>
      <c r="AI90" s="1768"/>
      <c r="AJ90" s="1768"/>
      <c r="AK90" s="1768"/>
      <c r="AL90" s="1768"/>
      <c r="AM90" s="1768"/>
      <c r="AN90" s="1768"/>
      <c r="AO90" s="1797"/>
      <c r="AP90" s="3052"/>
      <c r="AQ90" s="3052"/>
      <c r="AR90" s="3052"/>
      <c r="AS90" s="3052"/>
      <c r="AT90" s="3052"/>
      <c r="AU90" s="3052"/>
      <c r="AV90" s="3052"/>
      <c r="AW90" s="3052"/>
      <c r="AX90" s="3052"/>
      <c r="AY90" s="3052"/>
      <c r="AZ90" s="3052"/>
      <c r="BA90" s="3052"/>
      <c r="BB90" s="1798"/>
      <c r="BC90" s="1768"/>
      <c r="BD90" s="1768"/>
      <c r="BE90" s="1768"/>
      <c r="BF90" s="1768"/>
      <c r="BG90" s="1768"/>
      <c r="BH90" s="1768"/>
      <c r="BI90" s="1768"/>
      <c r="BJ90" s="1768"/>
      <c r="BK90" s="1768"/>
      <c r="BL90" s="1768"/>
      <c r="BM90" s="1768"/>
      <c r="BN90" s="1768"/>
      <c r="BO90" s="1768"/>
      <c r="BP90" s="1768"/>
      <c r="BQ90" s="1768"/>
      <c r="BR90" s="1768"/>
      <c r="BS90" s="1768"/>
      <c r="BT90" s="1768"/>
      <c r="BU90" s="1768"/>
      <c r="BV90" s="1768"/>
      <c r="BW90" s="1768"/>
      <c r="BX90" s="1768"/>
      <c r="BY90" s="1768"/>
      <c r="BZ90" s="1768"/>
      <c r="CA90" s="1768"/>
      <c r="CB90" s="1768"/>
    </row>
    <row r="91" spans="3:80" ht="17.100000000000001" customHeight="1" x14ac:dyDescent="0.2">
      <c r="C91" s="1753"/>
      <c r="D91" s="1799"/>
      <c r="E91" s="1799"/>
      <c r="F91" s="1768"/>
      <c r="G91" s="1768"/>
      <c r="H91" s="1768"/>
      <c r="I91" s="1768"/>
      <c r="J91" s="1768"/>
      <c r="K91" s="1768"/>
      <c r="L91" s="1768"/>
      <c r="M91" s="1768"/>
      <c r="N91" s="1768"/>
      <c r="O91" s="1768"/>
      <c r="P91" s="1768"/>
      <c r="Q91" s="1768"/>
      <c r="R91" s="1768"/>
      <c r="S91" s="1768"/>
      <c r="T91" s="1768"/>
      <c r="U91" s="1768"/>
      <c r="V91" s="1768"/>
      <c r="W91" s="1768"/>
      <c r="X91" s="1768"/>
      <c r="Y91" s="1768"/>
      <c r="Z91" s="1768"/>
      <c r="AA91" s="1768"/>
      <c r="AB91" s="1768"/>
      <c r="AC91" s="1768"/>
      <c r="AD91" s="1768"/>
      <c r="AE91" s="1768"/>
      <c r="AF91" s="1768"/>
      <c r="AG91" s="1768"/>
      <c r="AH91" s="1768"/>
      <c r="AI91" s="1768"/>
      <c r="AJ91" s="1768"/>
      <c r="AK91" s="1768"/>
      <c r="AL91" s="1768"/>
      <c r="AM91" s="1768"/>
      <c r="AN91" s="1768"/>
      <c r="AO91" s="1797"/>
      <c r="AP91" s="3052"/>
      <c r="AQ91" s="3052"/>
      <c r="AR91" s="3052"/>
      <c r="AS91" s="3052"/>
      <c r="AT91" s="3052"/>
      <c r="AU91" s="3052"/>
      <c r="AV91" s="3052"/>
      <c r="AW91" s="3052"/>
      <c r="AX91" s="3052"/>
      <c r="AY91" s="3052"/>
      <c r="AZ91" s="3052"/>
      <c r="BA91" s="3052"/>
      <c r="BB91" s="1798"/>
      <c r="BC91" s="1768"/>
      <c r="BD91" s="1768"/>
      <c r="BE91" s="1768"/>
      <c r="BF91" s="1768"/>
      <c r="BG91" s="1768"/>
      <c r="BH91" s="1768"/>
      <c r="BI91" s="1768"/>
      <c r="BJ91" s="1768"/>
      <c r="BK91" s="1768"/>
      <c r="BL91" s="1768"/>
      <c r="BM91" s="1768"/>
      <c r="BN91" s="1768"/>
      <c r="BO91" s="1768"/>
      <c r="BP91" s="1768"/>
      <c r="BQ91" s="1768"/>
      <c r="BR91" s="1768"/>
      <c r="BS91" s="1768"/>
      <c r="BT91" s="1768"/>
      <c r="BU91" s="1768"/>
      <c r="BV91" s="1768"/>
      <c r="BW91" s="1768"/>
      <c r="BX91" s="1768"/>
      <c r="BY91" s="1768"/>
      <c r="BZ91" s="1768"/>
      <c r="CA91" s="1768"/>
      <c r="CB91" s="1768"/>
    </row>
    <row r="92" spans="3:80" ht="17.100000000000001" customHeight="1" x14ac:dyDescent="0.2">
      <c r="C92" s="1753"/>
      <c r="D92" s="1799"/>
      <c r="E92" s="1799"/>
      <c r="F92" s="1768"/>
      <c r="G92" s="1768"/>
      <c r="H92" s="1768"/>
      <c r="I92" s="1768"/>
      <c r="J92" s="1768"/>
      <c r="K92" s="1768"/>
      <c r="L92" s="1768"/>
      <c r="M92" s="1768"/>
      <c r="N92" s="1768"/>
      <c r="O92" s="1768"/>
      <c r="P92" s="1768"/>
      <c r="Q92" s="1768"/>
      <c r="R92" s="1768"/>
      <c r="S92" s="1768"/>
      <c r="T92" s="1768"/>
      <c r="U92" s="1768"/>
      <c r="V92" s="1768"/>
      <c r="W92" s="1768"/>
      <c r="X92" s="1768"/>
      <c r="Y92" s="1768"/>
      <c r="Z92" s="1768"/>
      <c r="AA92" s="1768"/>
      <c r="AB92" s="1768"/>
      <c r="AC92" s="1768"/>
      <c r="AD92" s="1768"/>
      <c r="AE92" s="1768"/>
      <c r="AF92" s="1768"/>
      <c r="AG92" s="1768"/>
      <c r="AH92" s="1768"/>
      <c r="AI92" s="1768"/>
      <c r="AJ92" s="1768"/>
      <c r="AK92" s="1768"/>
      <c r="AL92" s="1768"/>
      <c r="AM92" s="1768"/>
      <c r="AN92" s="1768"/>
      <c r="AO92" s="1797"/>
      <c r="AP92" s="1768"/>
      <c r="AQ92" s="1807"/>
      <c r="AR92" s="1768"/>
      <c r="AS92" s="1768"/>
      <c r="AT92" s="1768"/>
      <c r="AU92" s="1768"/>
      <c r="AV92" s="1768"/>
      <c r="AW92" s="1768"/>
      <c r="AX92" s="1768"/>
      <c r="AY92" s="1768"/>
      <c r="AZ92" s="1768"/>
      <c r="BA92" s="1768"/>
      <c r="BB92" s="1798"/>
      <c r="BC92" s="1768"/>
      <c r="BD92" s="1768"/>
      <c r="BE92" s="1768"/>
      <c r="BF92" s="1768"/>
      <c r="BG92" s="1768"/>
      <c r="BH92" s="1768"/>
      <c r="BI92" s="1768"/>
      <c r="BJ92" s="1768"/>
      <c r="BK92" s="1768"/>
      <c r="BL92" s="1768"/>
      <c r="BM92" s="1768"/>
      <c r="BN92" s="1768"/>
      <c r="BO92" s="1768"/>
      <c r="BP92" s="1768"/>
      <c r="BQ92" s="1768"/>
      <c r="BR92" s="1768"/>
      <c r="BS92" s="1768"/>
      <c r="BT92" s="1768"/>
      <c r="BU92" s="1768"/>
      <c r="BV92" s="1768"/>
      <c r="BW92" s="1768"/>
      <c r="BX92" s="1768"/>
      <c r="BY92" s="1768"/>
      <c r="BZ92" s="1768"/>
      <c r="CA92" s="1768"/>
      <c r="CB92" s="1768"/>
    </row>
    <row r="93" spans="3:80" ht="17.100000000000001" customHeight="1" x14ac:dyDescent="0.2">
      <c r="C93" s="1753"/>
      <c r="D93" s="1799"/>
      <c r="E93" s="1799"/>
      <c r="F93" s="1768"/>
      <c r="G93" s="1768"/>
      <c r="H93" s="1768"/>
      <c r="I93" s="1768"/>
      <c r="J93" s="1768"/>
      <c r="K93" s="1768"/>
      <c r="L93" s="1768"/>
      <c r="M93" s="1768"/>
      <c r="N93" s="1768"/>
      <c r="O93" s="1768"/>
      <c r="P93" s="1768"/>
      <c r="Q93" s="1768"/>
      <c r="R93" s="1768"/>
      <c r="S93" s="1768"/>
      <c r="T93" s="1768"/>
      <c r="U93" s="1768"/>
      <c r="V93" s="1768"/>
      <c r="W93" s="1768"/>
      <c r="X93" s="1768"/>
      <c r="Y93" s="1768"/>
      <c r="Z93" s="1768"/>
      <c r="AA93" s="1768"/>
      <c r="AB93" s="1768"/>
      <c r="AC93" s="1768"/>
      <c r="AD93" s="1768"/>
      <c r="AE93" s="1768"/>
      <c r="AF93" s="1768"/>
      <c r="AG93" s="1768"/>
      <c r="AH93" s="1768"/>
      <c r="AI93" s="1768"/>
      <c r="AJ93" s="1768"/>
      <c r="AK93" s="1768"/>
      <c r="AL93" s="1768"/>
      <c r="AM93" s="1768"/>
      <c r="AN93" s="1768"/>
      <c r="AO93" s="1797"/>
      <c r="AP93" s="3010" t="str">
        <f>AP63</f>
        <v>Four</v>
      </c>
      <c r="AQ93" s="3010"/>
      <c r="AR93" s="3010"/>
      <c r="AS93" s="3010"/>
      <c r="AT93" s="3010"/>
      <c r="AU93" s="3010"/>
      <c r="AV93" s="3010"/>
      <c r="AW93" s="3010"/>
      <c r="AX93" s="3010"/>
      <c r="AY93" s="3053"/>
      <c r="AZ93" s="3053"/>
      <c r="BA93" s="3053"/>
      <c r="BB93" s="1798"/>
      <c r="BC93" s="1768"/>
      <c r="BD93" s="1768"/>
      <c r="BE93" s="1768"/>
      <c r="BF93" s="1768"/>
      <c r="BG93" s="1768"/>
      <c r="BH93" s="1768"/>
      <c r="BI93" s="1768"/>
      <c r="BJ93" s="1768"/>
      <c r="BK93" s="1768"/>
      <c r="BL93" s="1768"/>
      <c r="BM93" s="1768"/>
      <c r="BN93" s="1768"/>
      <c r="BO93" s="1768"/>
      <c r="BP93" s="1768"/>
      <c r="BQ93" s="1768"/>
      <c r="BR93" s="1768"/>
      <c r="BS93" s="1768"/>
      <c r="BT93" s="1768"/>
      <c r="BU93" s="1768"/>
      <c r="BV93" s="1768"/>
      <c r="BW93" s="1768"/>
      <c r="BX93" s="1768"/>
      <c r="BY93" s="1768"/>
      <c r="BZ93" s="1768"/>
      <c r="CA93" s="1768"/>
      <c r="CB93" s="1768"/>
    </row>
    <row r="94" spans="3:80" ht="17.100000000000001" customHeight="1" x14ac:dyDescent="0.2">
      <c r="C94" s="1753"/>
      <c r="D94" s="1799"/>
      <c r="E94" s="1799"/>
      <c r="F94" s="1768"/>
      <c r="G94" s="1768"/>
      <c r="H94" s="1768"/>
      <c r="I94" s="1768"/>
      <c r="J94" s="1768"/>
      <c r="K94" s="1768"/>
      <c r="L94" s="1768"/>
      <c r="M94" s="1768"/>
      <c r="N94" s="1768"/>
      <c r="O94" s="1768"/>
      <c r="P94" s="1768"/>
      <c r="Q94" s="1768"/>
      <c r="R94" s="1768"/>
      <c r="S94" s="1768"/>
      <c r="T94" s="1768"/>
      <c r="U94" s="1768"/>
      <c r="V94" s="1768"/>
      <c r="W94" s="1768"/>
      <c r="X94" s="1768"/>
      <c r="Y94" s="1768"/>
      <c r="Z94" s="1768"/>
      <c r="AA94" s="1768"/>
      <c r="AB94" s="1768"/>
      <c r="AC94" s="1768"/>
      <c r="AD94" s="1768"/>
      <c r="AE94" s="1768"/>
      <c r="AF94" s="1768"/>
      <c r="AG94" s="1768"/>
      <c r="AH94" s="1768"/>
      <c r="AI94" s="1768"/>
      <c r="AJ94" s="1768"/>
      <c r="AK94" s="1768"/>
      <c r="AL94" s="1768"/>
      <c r="AM94" s="1768"/>
      <c r="AN94" s="1768"/>
      <c r="AO94" s="1797"/>
      <c r="AP94" s="3052"/>
      <c r="AQ94" s="3052"/>
      <c r="AR94" s="3052"/>
      <c r="AS94" s="3052"/>
      <c r="AT94" s="3052"/>
      <c r="AU94" s="3052"/>
      <c r="AV94" s="3052"/>
      <c r="AW94" s="3052"/>
      <c r="AX94" s="3052"/>
      <c r="AY94" s="3052"/>
      <c r="AZ94" s="3052"/>
      <c r="BA94" s="3052"/>
      <c r="BB94" s="1798"/>
      <c r="BC94" s="1768"/>
      <c r="BD94" s="1768"/>
      <c r="BE94" s="1768"/>
      <c r="BF94" s="1768"/>
      <c r="BG94" s="1768"/>
      <c r="BH94" s="1768"/>
      <c r="BI94" s="1768"/>
      <c r="BJ94" s="1768"/>
      <c r="BK94" s="1768"/>
      <c r="BL94" s="1768"/>
      <c r="BM94" s="1768"/>
      <c r="BN94" s="1768"/>
      <c r="BO94" s="1768"/>
      <c r="BP94" s="1768"/>
      <c r="BQ94" s="1768"/>
      <c r="BR94" s="1768"/>
      <c r="BS94" s="1768"/>
      <c r="BT94" s="1768"/>
      <c r="BU94" s="1768"/>
      <c r="BV94" s="1768"/>
      <c r="BW94" s="1768"/>
      <c r="BX94" s="1768"/>
      <c r="BY94" s="1768"/>
      <c r="BZ94" s="1768"/>
      <c r="CA94" s="1768"/>
      <c r="CB94" s="1768"/>
    </row>
    <row r="95" spans="3:80" ht="17.100000000000001" customHeight="1" x14ac:dyDescent="0.2">
      <c r="C95" s="1753"/>
      <c r="D95" s="1799"/>
      <c r="E95" s="1799"/>
      <c r="F95" s="1799"/>
      <c r="G95" s="1753"/>
      <c r="H95" s="1753"/>
      <c r="I95" s="1753"/>
      <c r="J95" s="1753"/>
      <c r="K95" s="1753"/>
      <c r="L95" s="1753"/>
      <c r="M95" s="1753"/>
      <c r="N95" s="1753"/>
      <c r="O95" s="1753"/>
      <c r="P95" s="1753"/>
      <c r="Q95" s="1753"/>
      <c r="R95" s="1753"/>
      <c r="S95" s="1753"/>
      <c r="T95" s="1753"/>
      <c r="U95" s="1753"/>
      <c r="V95" s="1753"/>
      <c r="W95" s="1753"/>
      <c r="X95" s="1753"/>
      <c r="Y95" s="1753"/>
      <c r="Z95" s="1753"/>
      <c r="AA95" s="1753"/>
      <c r="AB95" s="1753"/>
      <c r="AC95" s="1753"/>
      <c r="AD95" s="1753"/>
      <c r="AE95" s="1753"/>
      <c r="AF95" s="1753"/>
      <c r="AG95" s="1753"/>
      <c r="AH95" s="1753"/>
      <c r="AI95" s="1753"/>
      <c r="AJ95" s="1753"/>
      <c r="AK95" s="1753"/>
      <c r="AL95" s="1753"/>
      <c r="AM95" s="1753"/>
      <c r="AN95" s="1753"/>
      <c r="AO95" s="1808"/>
      <c r="AP95" s="3052"/>
      <c r="AQ95" s="3052"/>
      <c r="AR95" s="3052"/>
      <c r="AS95" s="3052"/>
      <c r="AT95" s="3052"/>
      <c r="AU95" s="3052"/>
      <c r="AV95" s="3052"/>
      <c r="AW95" s="3052"/>
      <c r="AX95" s="3052"/>
      <c r="AY95" s="3052"/>
      <c r="AZ95" s="3052"/>
      <c r="BA95" s="3052"/>
      <c r="BB95" s="1809"/>
      <c r="BC95" s="1753"/>
      <c r="BD95" s="1753"/>
      <c r="BE95" s="1753"/>
      <c r="BF95" s="1753"/>
      <c r="BG95" s="1753"/>
      <c r="BH95" s="1753"/>
      <c r="BI95" s="1753"/>
      <c r="BJ95" s="1753"/>
      <c r="BK95" s="1753"/>
      <c r="BL95" s="1753"/>
      <c r="BM95" s="1753"/>
      <c r="BN95" s="1753"/>
      <c r="BO95" s="1753"/>
      <c r="BP95" s="1753"/>
      <c r="BQ95" s="1753"/>
      <c r="BR95" s="1753"/>
    </row>
    <row r="96" spans="3:80" ht="17.100000000000001" customHeight="1" x14ac:dyDescent="0.2">
      <c r="C96" s="1753"/>
      <c r="D96" s="1799"/>
      <c r="E96" s="1799"/>
      <c r="F96" s="1768"/>
      <c r="G96" s="1768"/>
      <c r="H96" s="1768"/>
      <c r="I96" s="1768"/>
      <c r="J96" s="1768"/>
      <c r="K96" s="1768"/>
      <c r="L96" s="1768"/>
      <c r="M96" s="1768"/>
      <c r="N96" s="1768"/>
      <c r="O96" s="1768"/>
      <c r="P96" s="1768"/>
      <c r="Q96" s="1768"/>
      <c r="R96" s="1768"/>
      <c r="S96" s="1768"/>
      <c r="T96" s="1768"/>
      <c r="U96" s="1768"/>
      <c r="V96" s="1768"/>
      <c r="W96" s="1768"/>
      <c r="X96" s="1768"/>
      <c r="Y96" s="1768"/>
      <c r="Z96" s="1810"/>
      <c r="AA96" s="1811"/>
      <c r="AB96" s="1811"/>
      <c r="AC96" s="1811"/>
      <c r="AD96" s="1811"/>
      <c r="AE96" s="1811"/>
      <c r="AF96" s="1811"/>
      <c r="AG96" s="1811"/>
      <c r="AH96" s="1811"/>
      <c r="AI96" s="1811"/>
      <c r="AJ96" s="1811"/>
      <c r="AK96" s="1811"/>
      <c r="AL96" s="1811"/>
      <c r="AM96" s="1812"/>
      <c r="AN96" s="1770"/>
      <c r="AO96" s="1813"/>
      <c r="AP96" s="1770"/>
      <c r="AQ96" s="1770"/>
      <c r="AR96" s="1770"/>
      <c r="AS96" s="1770"/>
      <c r="AT96" s="1770"/>
      <c r="AU96" s="1770"/>
      <c r="AV96" s="1768"/>
      <c r="AW96" s="1768"/>
      <c r="AX96" s="1768"/>
      <c r="AY96" s="1768"/>
      <c r="AZ96" s="1768"/>
      <c r="BA96" s="1768"/>
      <c r="BB96" s="1798"/>
      <c r="BC96" s="1768"/>
      <c r="BD96" s="1768"/>
      <c r="BE96" s="1768"/>
      <c r="BF96" s="1768"/>
      <c r="BG96" s="1768"/>
      <c r="BH96" s="1768"/>
      <c r="BI96" s="1768"/>
      <c r="BJ96" s="1768"/>
      <c r="BK96" s="1768"/>
      <c r="BL96" s="1768"/>
      <c r="BM96" s="1768"/>
      <c r="BN96" s="1768"/>
      <c r="BO96" s="1768"/>
      <c r="BP96" s="1768"/>
      <c r="BQ96" s="1768"/>
      <c r="BR96" s="1768"/>
      <c r="BS96" s="1768"/>
      <c r="BT96" s="1768"/>
      <c r="BU96" s="1768"/>
      <c r="BV96" s="1768"/>
      <c r="BW96" s="1768"/>
      <c r="BX96" s="1768"/>
      <c r="BY96" s="1768"/>
      <c r="BZ96" s="1768"/>
      <c r="CA96" s="1768"/>
      <c r="CB96" s="1768"/>
    </row>
    <row r="97" spans="3:80" ht="17.100000000000001" customHeight="1" x14ac:dyDescent="0.2">
      <c r="C97" s="1753"/>
      <c r="D97" s="1799"/>
      <c r="E97" s="1799"/>
      <c r="F97" s="1768"/>
      <c r="G97" s="1770"/>
      <c r="H97" s="1770"/>
      <c r="I97" s="1770"/>
      <c r="J97" s="1770"/>
      <c r="K97" s="1770"/>
      <c r="L97" s="1770"/>
      <c r="M97" s="1770"/>
      <c r="N97" s="1770"/>
      <c r="O97" s="1770"/>
      <c r="P97" s="1771"/>
      <c r="Q97" s="1771"/>
      <c r="R97" s="1771"/>
      <c r="S97" s="1771"/>
      <c r="T97" s="1771"/>
      <c r="U97" s="1771"/>
      <c r="V97" s="1771"/>
      <c r="W97" s="1771"/>
      <c r="X97" s="1771"/>
      <c r="Y97" s="1771"/>
      <c r="Z97" s="1814"/>
      <c r="AA97" s="3054" t="str">
        <f>AP97&amp;" Details"</f>
        <v>Five Details</v>
      </c>
      <c r="AB97" s="3054"/>
      <c r="AC97" s="3054"/>
      <c r="AD97" s="3054"/>
      <c r="AE97" s="3054"/>
      <c r="AF97" s="3054"/>
      <c r="AG97" s="3054"/>
      <c r="AH97" s="3054"/>
      <c r="AI97" s="3054"/>
      <c r="AJ97" s="1815"/>
      <c r="AK97" s="1815"/>
      <c r="AL97" s="1815"/>
      <c r="AM97" s="1816"/>
      <c r="AN97" s="1770"/>
      <c r="AO97" s="1813"/>
      <c r="AP97" s="3010" t="str">
        <f>AP64</f>
        <v>Five</v>
      </c>
      <c r="AQ97" s="3010"/>
      <c r="AR97" s="3010"/>
      <c r="AS97" s="3010"/>
      <c r="AT97" s="3010"/>
      <c r="AU97" s="3010"/>
      <c r="AV97" s="3010"/>
      <c r="AW97" s="3010"/>
      <c r="AX97" s="3010"/>
      <c r="AY97" s="3053"/>
      <c r="AZ97" s="3053"/>
      <c r="BA97" s="3053"/>
      <c r="BB97" s="1817"/>
      <c r="BC97" s="1771"/>
      <c r="BW97" s="1770"/>
      <c r="BX97" s="1770"/>
      <c r="BY97" s="1770"/>
      <c r="BZ97" s="1770"/>
      <c r="CA97" s="1770"/>
      <c r="CB97" s="1768"/>
    </row>
    <row r="98" spans="3:80" ht="17.100000000000001" customHeight="1" x14ac:dyDescent="0.2">
      <c r="C98" s="1753"/>
      <c r="D98" s="1799"/>
      <c r="E98" s="1799"/>
      <c r="F98" s="1768"/>
      <c r="G98" s="1770"/>
      <c r="H98" s="1770"/>
      <c r="I98" s="1770"/>
      <c r="J98" s="1770"/>
      <c r="K98" s="1770"/>
      <c r="L98" s="1770"/>
      <c r="M98" s="1770"/>
      <c r="N98" s="1770"/>
      <c r="O98" s="1770"/>
      <c r="P98" s="1771"/>
      <c r="Q98" s="1771"/>
      <c r="R98" s="1771"/>
      <c r="S98" s="1771"/>
      <c r="T98" s="1771"/>
      <c r="U98" s="1771"/>
      <c r="V98" s="1771"/>
      <c r="W98" s="1771"/>
      <c r="X98" s="1771"/>
      <c r="Y98" s="1771"/>
      <c r="Z98" s="1814"/>
      <c r="AA98" s="3003"/>
      <c r="AB98" s="3003"/>
      <c r="AC98" s="3003"/>
      <c r="AD98" s="3003"/>
      <c r="AE98" s="3003"/>
      <c r="AF98" s="3003"/>
      <c r="AG98" s="3003"/>
      <c r="AH98" s="3003"/>
      <c r="AI98" s="3003"/>
      <c r="AJ98" s="3003"/>
      <c r="AK98" s="3003"/>
      <c r="AL98" s="3003"/>
      <c r="AM98" s="1816"/>
      <c r="AN98" s="1768"/>
      <c r="AO98" s="1797"/>
      <c r="AP98" s="3052"/>
      <c r="AQ98" s="3052"/>
      <c r="AR98" s="3052"/>
      <c r="AS98" s="3052"/>
      <c r="AT98" s="3052"/>
      <c r="AU98" s="3052"/>
      <c r="AV98" s="3052"/>
      <c r="AW98" s="3052"/>
      <c r="AX98" s="3052"/>
      <c r="AY98" s="3052"/>
      <c r="AZ98" s="3052"/>
      <c r="BA98" s="3052"/>
      <c r="BB98" s="1817"/>
      <c r="BC98" s="1771"/>
      <c r="BW98" s="1770"/>
      <c r="BX98" s="1770"/>
      <c r="BY98" s="1770"/>
      <c r="BZ98" s="1770"/>
      <c r="CA98" s="1770"/>
      <c r="CB98" s="1768"/>
    </row>
    <row r="99" spans="3:80" ht="17.100000000000001" customHeight="1" x14ac:dyDescent="0.2">
      <c r="C99" s="1753"/>
      <c r="D99" s="1799"/>
      <c r="E99" s="1799"/>
      <c r="F99" s="1768"/>
      <c r="G99" s="1771"/>
      <c r="H99" s="1771"/>
      <c r="I99" s="1771"/>
      <c r="J99" s="1771"/>
      <c r="K99" s="1771"/>
      <c r="L99" s="1771"/>
      <c r="M99" s="1771"/>
      <c r="N99" s="1771"/>
      <c r="O99" s="1771"/>
      <c r="P99" s="1771"/>
      <c r="Q99" s="1771"/>
      <c r="R99" s="1771"/>
      <c r="S99" s="1771"/>
      <c r="T99" s="1771"/>
      <c r="U99" s="1771"/>
      <c r="V99" s="1771"/>
      <c r="W99" s="1771"/>
      <c r="X99" s="1771"/>
      <c r="Y99" s="1771"/>
      <c r="Z99" s="1814"/>
      <c r="AA99" s="3003"/>
      <c r="AB99" s="3003"/>
      <c r="AC99" s="3003"/>
      <c r="AD99" s="3003"/>
      <c r="AE99" s="3003"/>
      <c r="AF99" s="3003"/>
      <c r="AG99" s="3003"/>
      <c r="AH99" s="3003"/>
      <c r="AI99" s="3003"/>
      <c r="AJ99" s="3003"/>
      <c r="AK99" s="3003"/>
      <c r="AL99" s="3003"/>
      <c r="AM99" s="1816"/>
      <c r="AN99" s="1768"/>
      <c r="AO99" s="1797"/>
      <c r="AP99" s="3052"/>
      <c r="AQ99" s="3052"/>
      <c r="AR99" s="3052"/>
      <c r="AS99" s="3052"/>
      <c r="AT99" s="3052"/>
      <c r="AU99" s="3052"/>
      <c r="AV99" s="3052"/>
      <c r="AW99" s="3052"/>
      <c r="AX99" s="3052"/>
      <c r="AY99" s="3052"/>
      <c r="AZ99" s="3052"/>
      <c r="BA99" s="3052"/>
      <c r="BB99" s="1817"/>
      <c r="BC99" s="1771"/>
      <c r="BW99" s="1771"/>
      <c r="BX99" s="1771"/>
      <c r="BY99" s="1771"/>
      <c r="BZ99" s="1771"/>
      <c r="CA99" s="1771"/>
      <c r="CB99" s="1768"/>
    </row>
    <row r="100" spans="3:80" ht="17.100000000000001" customHeight="1" x14ac:dyDescent="0.2">
      <c r="C100" s="1753"/>
      <c r="D100" s="1799"/>
      <c r="E100" s="1799"/>
      <c r="F100" s="1768"/>
      <c r="G100" s="1771"/>
      <c r="H100" s="1806"/>
      <c r="I100" s="1806"/>
      <c r="J100" s="1806"/>
      <c r="K100" s="1806"/>
      <c r="L100" s="1771"/>
      <c r="M100" s="1771"/>
      <c r="N100" s="1771"/>
      <c r="O100" s="1771"/>
      <c r="P100" s="1771"/>
      <c r="Q100" s="1771"/>
      <c r="R100" s="1771"/>
      <c r="S100" s="1771"/>
      <c r="T100" s="1771"/>
      <c r="U100" s="1771"/>
      <c r="V100" s="1771"/>
      <c r="W100" s="1771"/>
      <c r="X100" s="1771"/>
      <c r="Y100" s="1771"/>
      <c r="Z100" s="1818"/>
      <c r="AA100" s="1803"/>
      <c r="AB100" s="1803"/>
      <c r="AC100" s="1803"/>
      <c r="AD100" s="1803"/>
      <c r="AE100" s="1803"/>
      <c r="AF100" s="1803"/>
      <c r="AG100" s="1803"/>
      <c r="AH100" s="1803"/>
      <c r="AI100" s="1803"/>
      <c r="AJ100" s="1803"/>
      <c r="AK100" s="1803"/>
      <c r="AL100" s="1801"/>
      <c r="AM100" s="1819"/>
      <c r="AN100" s="1768"/>
      <c r="AO100" s="1800"/>
      <c r="AP100" s="1801"/>
      <c r="AQ100" s="1802"/>
      <c r="AR100" s="1801"/>
      <c r="AS100" s="1801"/>
      <c r="AT100" s="1801"/>
      <c r="AU100" s="1801"/>
      <c r="AV100" s="1801"/>
      <c r="AW100" s="1803"/>
      <c r="AX100" s="1803"/>
      <c r="AY100" s="1803"/>
      <c r="AZ100" s="1803"/>
      <c r="BA100" s="1803"/>
      <c r="BB100" s="1804"/>
      <c r="BC100" s="1771"/>
      <c r="BD100" s="1771"/>
      <c r="BE100" s="1771"/>
      <c r="BF100" s="1771"/>
      <c r="BG100" s="1771"/>
      <c r="BH100" s="1771"/>
      <c r="BI100" s="1771"/>
      <c r="BJ100" s="1771"/>
      <c r="BK100" s="1771"/>
      <c r="BL100" s="1771"/>
      <c r="BM100" s="1771"/>
      <c r="BN100" s="1771"/>
      <c r="BO100" s="1771"/>
      <c r="BP100" s="1771"/>
      <c r="BQ100" s="1771"/>
      <c r="BR100" s="1771"/>
      <c r="BS100" s="1771"/>
      <c r="BT100" s="1771"/>
      <c r="BU100" s="1771"/>
      <c r="BV100" s="1771"/>
      <c r="BW100" s="1771"/>
      <c r="BX100" s="1771"/>
      <c r="BY100" s="1771"/>
      <c r="BZ100" s="1771"/>
      <c r="CA100" s="1771"/>
      <c r="CB100" s="1768"/>
    </row>
    <row r="101" spans="3:80" ht="17.100000000000001" customHeight="1" x14ac:dyDescent="0.2">
      <c r="C101" s="1753"/>
      <c r="D101" s="1799"/>
      <c r="E101" s="1799"/>
      <c r="F101" s="1768"/>
      <c r="G101" s="1771"/>
      <c r="H101" s="1771"/>
      <c r="I101" s="1771"/>
      <c r="J101" s="1771"/>
      <c r="K101" s="1771"/>
      <c r="L101" s="1771"/>
      <c r="M101" s="1771"/>
      <c r="N101" s="1771"/>
      <c r="O101" s="1771"/>
      <c r="P101" s="1771"/>
      <c r="Q101" s="1771"/>
      <c r="R101" s="1771"/>
      <c r="S101" s="1771"/>
      <c r="T101" s="1771"/>
      <c r="U101" s="1771"/>
      <c r="V101" s="1771"/>
      <c r="W101" s="1771"/>
      <c r="X101" s="1771"/>
      <c r="Y101" s="1771"/>
      <c r="Z101" s="1771"/>
      <c r="AA101" s="1771"/>
      <c r="AB101" s="1771"/>
      <c r="AC101" s="1771"/>
      <c r="AD101" s="1771"/>
      <c r="AE101" s="1771"/>
      <c r="AF101" s="1771"/>
      <c r="AG101" s="1771"/>
      <c r="AH101" s="1771"/>
      <c r="AI101" s="1771"/>
      <c r="AJ101" s="1771"/>
      <c r="AK101" s="1771"/>
      <c r="AL101" s="1768"/>
      <c r="AM101" s="1768"/>
      <c r="AN101" s="1768"/>
      <c r="AO101" s="1768"/>
      <c r="AP101" s="1768"/>
      <c r="AQ101" s="1807"/>
      <c r="AR101" s="1768"/>
      <c r="AS101" s="1768"/>
      <c r="AT101" s="1768"/>
      <c r="AU101" s="1768"/>
      <c r="AV101" s="1768"/>
      <c r="AW101" s="1771"/>
      <c r="AX101" s="1771"/>
      <c r="AY101" s="1771"/>
      <c r="AZ101" s="1771"/>
      <c r="BA101" s="1771"/>
      <c r="BB101" s="1771"/>
      <c r="BC101" s="1771"/>
      <c r="BD101" s="1771"/>
      <c r="BE101" s="1771"/>
      <c r="BF101" s="1771"/>
      <c r="BG101" s="1771"/>
      <c r="BH101" s="1771"/>
      <c r="BI101" s="1771"/>
      <c r="BJ101" s="1771"/>
      <c r="BK101" s="1771"/>
      <c r="BL101" s="1771"/>
      <c r="BM101" s="1771"/>
      <c r="BN101" s="1771"/>
      <c r="BO101" s="1771"/>
      <c r="BP101" s="1771"/>
      <c r="BQ101" s="1771"/>
      <c r="BR101" s="1771"/>
      <c r="BS101" s="1771"/>
      <c r="BT101" s="1771"/>
      <c r="BU101" s="1771"/>
      <c r="BV101" s="1771"/>
      <c r="BW101" s="1771"/>
      <c r="BX101" s="1771"/>
      <c r="BY101" s="1771"/>
      <c r="BZ101" s="1771"/>
      <c r="CA101" s="1771"/>
      <c r="CB101" s="1768"/>
    </row>
    <row r="102" spans="3:80" ht="17.100000000000001" customHeight="1" x14ac:dyDescent="0.2">
      <c r="C102" s="1753"/>
      <c r="D102" s="1753"/>
      <c r="E102" s="1753"/>
      <c r="F102" s="1768"/>
      <c r="G102" s="1771"/>
      <c r="H102" s="1771"/>
      <c r="I102" s="1771"/>
      <c r="J102" s="1771"/>
      <c r="K102" s="1771"/>
      <c r="L102" s="1771"/>
      <c r="M102" s="1771"/>
      <c r="N102" s="1771"/>
      <c r="O102" s="1771"/>
      <c r="P102" s="1771"/>
      <c r="Q102" s="1771"/>
      <c r="R102" s="1771"/>
      <c r="S102" s="1771"/>
      <c r="T102" s="1771"/>
      <c r="U102" s="1771"/>
      <c r="V102" s="1771"/>
      <c r="W102" s="1771"/>
      <c r="X102" s="1771"/>
      <c r="Y102" s="1771"/>
      <c r="Z102" s="1771"/>
      <c r="AA102" s="1771"/>
      <c r="AB102" s="1771"/>
      <c r="AC102" s="1771"/>
      <c r="AD102" s="1771"/>
      <c r="AE102" s="1771"/>
      <c r="AF102" s="1771"/>
      <c r="AG102" s="1771"/>
      <c r="AH102" s="1771"/>
      <c r="AI102" s="1771"/>
      <c r="AJ102" s="1771"/>
      <c r="AK102" s="1771"/>
      <c r="AL102" s="1768"/>
      <c r="AM102" s="1820"/>
      <c r="AN102" s="1820"/>
      <c r="AO102" s="1768"/>
      <c r="AP102" s="1768"/>
      <c r="AQ102" s="1807"/>
      <c r="AR102" s="1768"/>
      <c r="AS102" s="1768"/>
      <c r="AT102" s="1768"/>
      <c r="AU102" s="1768"/>
      <c r="AV102" s="1768"/>
      <c r="AW102" s="1771"/>
      <c r="AX102" s="1771"/>
      <c r="AY102" s="1771"/>
      <c r="AZ102" s="1771"/>
      <c r="BA102" s="1771"/>
      <c r="BB102" s="1771"/>
      <c r="BC102" s="1771"/>
      <c r="BD102" s="1771"/>
      <c r="BE102" s="1771"/>
      <c r="BF102" s="1771"/>
      <c r="BG102" s="1771"/>
      <c r="BH102" s="1771"/>
      <c r="BI102" s="1771"/>
      <c r="BJ102" s="1771"/>
      <c r="BK102" s="1771"/>
      <c r="BL102" s="1771"/>
      <c r="BM102" s="1771"/>
      <c r="BN102" s="1771"/>
      <c r="BO102" s="1771"/>
      <c r="BP102" s="1771"/>
      <c r="BQ102" s="1771"/>
      <c r="BR102" s="1771"/>
      <c r="BS102" s="1771"/>
      <c r="BT102" s="1771"/>
      <c r="BU102" s="1771"/>
      <c r="BV102" s="1771"/>
      <c r="BW102" s="1771"/>
      <c r="BX102" s="1771"/>
      <c r="BY102" s="1771"/>
      <c r="BZ102" s="1771"/>
      <c r="CA102" s="1771"/>
      <c r="CB102" s="1768"/>
    </row>
    <row r="103" spans="3:80" ht="17.100000000000001" customHeight="1" x14ac:dyDescent="0.2">
      <c r="F103" s="1768"/>
      <c r="G103" s="1771"/>
      <c r="H103" s="1771"/>
      <c r="I103" s="1771"/>
      <c r="J103" s="1771"/>
      <c r="K103" s="1771"/>
      <c r="L103" s="1771"/>
      <c r="M103" s="1771"/>
      <c r="N103" s="1771"/>
      <c r="O103" s="1771"/>
      <c r="P103" s="1771"/>
      <c r="Q103" s="1771"/>
      <c r="R103" s="1771"/>
      <c r="S103" s="1771"/>
      <c r="T103" s="1771"/>
      <c r="U103" s="1771"/>
      <c r="V103" s="1771"/>
      <c r="W103" s="1771"/>
      <c r="X103" s="1771"/>
      <c r="Y103" s="1771"/>
      <c r="Z103" s="1771"/>
      <c r="AA103" s="1771"/>
      <c r="AB103" s="1771"/>
      <c r="AC103" s="1771"/>
      <c r="AD103" s="1771"/>
      <c r="AE103" s="1771"/>
      <c r="AF103" s="1771"/>
      <c r="AG103" s="1771"/>
      <c r="AH103" s="1771"/>
      <c r="AI103" s="1771"/>
      <c r="AJ103" s="1771"/>
      <c r="AK103" s="1771"/>
      <c r="AL103" s="1768"/>
      <c r="AM103" s="1768"/>
      <c r="AN103" s="1768"/>
      <c r="AO103" s="1768"/>
      <c r="AP103" s="1768"/>
      <c r="AQ103" s="1807"/>
      <c r="AR103" s="1768"/>
      <c r="AS103" s="1768"/>
      <c r="AT103" s="1768"/>
      <c r="AU103" s="1768"/>
      <c r="AV103" s="1768"/>
      <c r="AW103" s="1771"/>
      <c r="AX103" s="1771"/>
      <c r="AY103" s="1771"/>
      <c r="AZ103" s="1771"/>
      <c r="BA103" s="1771"/>
      <c r="BB103" s="1771"/>
      <c r="BC103" s="1771"/>
      <c r="BD103" s="1771"/>
      <c r="BE103" s="1771"/>
      <c r="BF103" s="1771"/>
      <c r="BG103" s="1771"/>
      <c r="BH103" s="1771"/>
      <c r="BI103" s="1771"/>
      <c r="BJ103" s="1771"/>
      <c r="BK103" s="1771"/>
      <c r="BL103" s="1771"/>
      <c r="BM103" s="1771"/>
      <c r="BN103" s="1771"/>
      <c r="BO103" s="1771"/>
      <c r="BP103" s="1771"/>
      <c r="BQ103" s="1771"/>
      <c r="BR103" s="1771"/>
      <c r="BS103" s="1771"/>
      <c r="BT103" s="1771"/>
      <c r="BU103" s="1771"/>
      <c r="BV103" s="1771"/>
      <c r="BW103" s="1771"/>
      <c r="BX103" s="1771"/>
      <c r="BY103" s="1771"/>
      <c r="BZ103" s="1771"/>
      <c r="CA103" s="1771"/>
      <c r="CB103" s="1768"/>
    </row>
    <row r="104" spans="3:80" ht="17.100000000000001" customHeight="1" x14ac:dyDescent="0.2">
      <c r="F104" s="1768"/>
      <c r="G104" s="1771"/>
      <c r="H104" s="1771"/>
      <c r="I104" s="1771"/>
      <c r="J104" s="1771"/>
      <c r="K104" s="1771"/>
      <c r="L104" s="1771"/>
      <c r="M104" s="1771"/>
      <c r="N104" s="1771"/>
      <c r="O104" s="1771"/>
      <c r="P104" s="1771"/>
      <c r="Q104" s="1771"/>
      <c r="R104" s="1771"/>
      <c r="S104" s="1771"/>
      <c r="T104" s="1771"/>
      <c r="U104" s="1771"/>
      <c r="V104" s="1771"/>
      <c r="W104" s="1771"/>
      <c r="X104" s="1771"/>
      <c r="Y104" s="1771"/>
      <c r="Z104" s="1771"/>
      <c r="AA104" s="1771"/>
      <c r="AB104" s="1771"/>
      <c r="AC104" s="1771"/>
      <c r="AD104" s="1771"/>
      <c r="AE104" s="1771"/>
      <c r="AF104" s="1771"/>
      <c r="AG104" s="1771"/>
      <c r="AH104" s="1771"/>
      <c r="AI104" s="1771"/>
      <c r="AJ104" s="1771"/>
      <c r="AK104" s="1771"/>
      <c r="AL104" s="1768"/>
      <c r="AM104" s="1820"/>
      <c r="AN104" s="1820"/>
      <c r="AO104" s="1820"/>
      <c r="AP104" s="1820"/>
      <c r="AQ104" s="1807"/>
      <c r="AR104" s="1768"/>
      <c r="AS104" s="1768"/>
      <c r="AT104" s="1768"/>
      <c r="AU104" s="1768"/>
      <c r="AV104" s="1768"/>
      <c r="AW104" s="1771"/>
      <c r="AX104" s="1771"/>
      <c r="AY104" s="1771"/>
      <c r="AZ104" s="1771"/>
      <c r="BA104" s="1771"/>
      <c r="BB104" s="1771"/>
      <c r="BC104" s="1771"/>
      <c r="BD104" s="1771"/>
      <c r="BE104" s="1771"/>
      <c r="BF104" s="1771"/>
      <c r="BG104" s="1771"/>
      <c r="BH104" s="1771"/>
      <c r="BI104" s="1771"/>
      <c r="BJ104" s="1771"/>
      <c r="BK104" s="1771"/>
      <c r="BL104" s="1771"/>
      <c r="BM104" s="1771"/>
      <c r="BN104" s="1771"/>
      <c r="BO104" s="1771"/>
      <c r="BP104" s="1771"/>
      <c r="BQ104" s="1771"/>
      <c r="BR104" s="1771"/>
      <c r="BS104" s="1771"/>
      <c r="BT104" s="1771"/>
      <c r="BU104" s="1771"/>
      <c r="BV104" s="1771"/>
      <c r="BW104" s="1771"/>
      <c r="BX104" s="1771"/>
      <c r="BY104" s="1771"/>
      <c r="BZ104" s="1771"/>
      <c r="CA104" s="1771"/>
      <c r="CB104" s="1768"/>
    </row>
    <row r="105" spans="3:80" ht="17.100000000000001" customHeight="1" x14ac:dyDescent="0.2">
      <c r="C105" s="1821"/>
      <c r="D105" s="1821"/>
      <c r="E105" s="1821"/>
      <c r="F105" s="1768"/>
      <c r="G105" s="1771"/>
      <c r="H105" s="1771"/>
      <c r="I105" s="1771"/>
      <c r="J105" s="1768"/>
      <c r="K105" s="1768"/>
      <c r="L105" s="1822"/>
      <c r="M105" s="1768"/>
      <c r="N105" s="1768"/>
      <c r="O105" s="1768"/>
      <c r="P105" s="1822"/>
      <c r="Q105" s="1768"/>
      <c r="R105" s="1768"/>
      <c r="S105" s="1768"/>
      <c r="T105" s="1822"/>
      <c r="U105" s="1768"/>
      <c r="V105" s="1768"/>
      <c r="W105" s="1768"/>
      <c r="X105" s="1822"/>
      <c r="Y105" s="1768"/>
      <c r="Z105" s="1768"/>
      <c r="AA105" s="1768"/>
      <c r="AB105" s="1822"/>
      <c r="AC105" s="1768"/>
      <c r="AD105" s="1768"/>
      <c r="AE105" s="1768"/>
      <c r="AF105" s="1822"/>
      <c r="AG105" s="1768"/>
      <c r="AH105" s="1771"/>
      <c r="AI105" s="1771"/>
      <c r="AJ105" s="1771"/>
      <c r="AK105" s="1771"/>
      <c r="AL105" s="1768"/>
      <c r="AM105" s="1768"/>
      <c r="AN105" s="1768"/>
      <c r="AO105" s="1768"/>
      <c r="AP105" s="1768"/>
      <c r="AQ105" s="1807"/>
      <c r="AR105" s="1768"/>
      <c r="AS105" s="1768"/>
      <c r="AT105" s="1768"/>
      <c r="AU105" s="1768"/>
      <c r="AV105" s="1768"/>
      <c r="AW105" s="1771"/>
      <c r="AX105" s="1771"/>
      <c r="AY105" s="1771"/>
      <c r="AZ105" s="1771"/>
      <c r="BA105" s="1771"/>
      <c r="BB105" s="1771"/>
      <c r="BC105" s="1771"/>
      <c r="BD105" s="1771"/>
      <c r="BE105" s="1771"/>
      <c r="BF105" s="1771"/>
      <c r="BG105" s="1771"/>
      <c r="BH105" s="1771"/>
      <c r="BI105" s="1771"/>
      <c r="BJ105" s="1771"/>
      <c r="BK105" s="1771"/>
      <c r="BL105" s="1771"/>
      <c r="BM105" s="1771"/>
      <c r="BN105" s="1771"/>
      <c r="BO105" s="1771"/>
      <c r="BP105" s="1771"/>
      <c r="BQ105" s="1771"/>
      <c r="BR105" s="1771"/>
      <c r="BS105" s="1771"/>
      <c r="BT105" s="1771"/>
      <c r="BU105" s="1771"/>
      <c r="BV105" s="1771"/>
      <c r="BW105" s="1771"/>
      <c r="BX105" s="1771"/>
      <c r="BY105" s="1771"/>
      <c r="BZ105" s="1771"/>
      <c r="CA105" s="1771"/>
      <c r="CB105" s="1768"/>
    </row>
    <row r="106" spans="3:80" ht="17.100000000000001" customHeight="1" x14ac:dyDescent="0.2">
      <c r="C106" s="1821"/>
      <c r="D106" s="1799"/>
      <c r="E106" s="1799"/>
      <c r="F106" s="1768"/>
      <c r="G106" s="1771"/>
      <c r="H106" s="1771"/>
      <c r="I106" s="1771"/>
      <c r="J106" s="1823"/>
      <c r="K106" s="1823"/>
      <c r="L106" s="1823"/>
      <c r="M106" s="1823"/>
      <c r="N106" s="1823"/>
      <c r="O106" s="1823"/>
      <c r="P106" s="1823"/>
      <c r="Q106" s="1823"/>
      <c r="R106" s="1823"/>
      <c r="S106" s="1823"/>
      <c r="T106" s="1823"/>
      <c r="U106" s="1823"/>
      <c r="V106" s="1823"/>
      <c r="W106" s="1823"/>
      <c r="X106" s="1823"/>
      <c r="Y106" s="1823"/>
      <c r="Z106" s="1823"/>
      <c r="AA106" s="1823"/>
      <c r="AB106" s="1823"/>
      <c r="AC106" s="1823"/>
      <c r="AD106" s="1823"/>
      <c r="AE106" s="1823"/>
      <c r="AF106" s="1823"/>
      <c r="AG106" s="1823"/>
      <c r="AH106" s="1771"/>
      <c r="AI106" s="1771"/>
      <c r="AJ106" s="1771"/>
      <c r="AK106" s="1771"/>
      <c r="AL106" s="1768"/>
      <c r="AM106" s="1820"/>
      <c r="AN106" s="1820"/>
      <c r="AO106" s="1820"/>
      <c r="AP106" s="1820"/>
      <c r="AQ106" s="1820"/>
      <c r="AR106" s="1820"/>
      <c r="AS106" s="1820"/>
      <c r="AT106" s="1820"/>
      <c r="AU106" s="1768"/>
      <c r="AV106" s="1768"/>
      <c r="AW106" s="1771"/>
      <c r="AX106" s="1771"/>
      <c r="AY106" s="1771"/>
      <c r="AZ106" s="1771"/>
      <c r="BA106" s="1771"/>
      <c r="BB106" s="1771"/>
      <c r="BC106" s="1771"/>
      <c r="BD106" s="1771"/>
      <c r="BE106" s="1771"/>
      <c r="BF106" s="1771"/>
      <c r="BG106" s="1771"/>
      <c r="BH106" s="1771"/>
      <c r="BI106" s="1771"/>
      <c r="BJ106" s="1771"/>
      <c r="BK106" s="1771"/>
      <c r="BL106" s="1771"/>
      <c r="BM106" s="1771"/>
      <c r="BN106" s="1771"/>
      <c r="BO106" s="1771"/>
      <c r="BP106" s="1771"/>
      <c r="BQ106" s="1771"/>
      <c r="BR106" s="1771"/>
      <c r="BS106" s="1771"/>
      <c r="BT106" s="1771"/>
      <c r="BU106" s="1771"/>
      <c r="BV106" s="1771"/>
      <c r="BW106" s="1771"/>
      <c r="BX106" s="1771"/>
      <c r="BY106" s="1771"/>
      <c r="BZ106" s="1771"/>
      <c r="CA106" s="1771"/>
      <c r="CB106" s="1768"/>
    </row>
    <row r="107" spans="3:80" ht="17.100000000000001" customHeight="1" x14ac:dyDescent="0.2">
      <c r="C107" s="1821"/>
      <c r="D107" s="1799"/>
      <c r="E107" s="1799"/>
      <c r="F107" s="1768"/>
      <c r="G107" s="1771"/>
      <c r="H107" s="1771"/>
      <c r="I107" s="1771"/>
      <c r="J107" s="1823"/>
      <c r="K107" s="1823"/>
      <c r="L107" s="1823"/>
      <c r="M107" s="1823"/>
      <c r="N107" s="1823"/>
      <c r="O107" s="1823"/>
      <c r="P107" s="1823"/>
      <c r="Q107" s="1823"/>
      <c r="R107" s="1823"/>
      <c r="S107" s="1823"/>
      <c r="T107" s="1823"/>
      <c r="U107" s="1823"/>
      <c r="V107" s="1823"/>
      <c r="W107" s="1823"/>
      <c r="X107" s="1823"/>
      <c r="Y107" s="1823"/>
      <c r="Z107" s="1823"/>
      <c r="AA107" s="1823"/>
      <c r="AB107" s="1823"/>
      <c r="AC107" s="1823"/>
      <c r="AD107" s="1823"/>
      <c r="AE107" s="1823"/>
      <c r="AF107" s="1823"/>
      <c r="AG107" s="1823"/>
      <c r="AH107" s="1771"/>
      <c r="AI107" s="1771"/>
      <c r="AJ107" s="1771"/>
      <c r="AK107" s="1771"/>
      <c r="AL107" s="1768"/>
      <c r="AM107" s="1768"/>
      <c r="AN107" s="1768"/>
      <c r="AO107" s="1768"/>
      <c r="AP107" s="1768"/>
      <c r="AQ107" s="1807"/>
      <c r="AR107" s="1768"/>
      <c r="AS107" s="1768"/>
      <c r="AT107" s="1768"/>
      <c r="AU107" s="1768"/>
      <c r="AV107" s="1768"/>
      <c r="AW107" s="1771"/>
      <c r="AX107" s="1771"/>
      <c r="AY107" s="1771"/>
      <c r="AZ107" s="1771"/>
      <c r="BA107" s="1771"/>
      <c r="BB107" s="1771"/>
      <c r="BC107" s="1771"/>
      <c r="BD107" s="1771"/>
      <c r="BE107" s="1771"/>
      <c r="BF107" s="1771"/>
      <c r="BG107" s="1771"/>
      <c r="BH107" s="1771"/>
      <c r="BI107" s="1771"/>
      <c r="BJ107" s="1771"/>
      <c r="BK107" s="1771"/>
      <c r="BL107" s="1771"/>
      <c r="BM107" s="1771"/>
      <c r="BN107" s="1771"/>
      <c r="BO107" s="1771"/>
      <c r="BP107" s="1771"/>
      <c r="BQ107" s="1771"/>
      <c r="BR107" s="1771"/>
      <c r="BS107" s="1771"/>
      <c r="BT107" s="1771"/>
      <c r="BU107" s="1771"/>
      <c r="BV107" s="1771"/>
      <c r="BW107" s="1771"/>
      <c r="BX107" s="1771"/>
      <c r="BY107" s="1771"/>
      <c r="BZ107" s="1771"/>
      <c r="CA107" s="1771"/>
      <c r="CB107" s="1768"/>
    </row>
    <row r="108" spans="3:80" ht="17.100000000000001" customHeight="1" x14ac:dyDescent="0.2">
      <c r="C108" s="1821"/>
      <c r="D108" s="1799"/>
      <c r="E108" s="1799"/>
      <c r="F108" s="1768"/>
      <c r="G108" s="1771"/>
      <c r="H108" s="1771"/>
      <c r="I108" s="1771"/>
      <c r="J108" s="1823"/>
      <c r="K108" s="1823"/>
      <c r="L108" s="1823"/>
      <c r="M108" s="1823"/>
      <c r="N108" s="1823"/>
      <c r="O108" s="1823"/>
      <c r="P108" s="1823"/>
      <c r="Q108" s="1823"/>
      <c r="R108" s="1823"/>
      <c r="S108" s="1823"/>
      <c r="T108" s="1823"/>
      <c r="U108" s="1823"/>
      <c r="V108" s="1823"/>
      <c r="W108" s="1823"/>
      <c r="X108" s="1823"/>
      <c r="Y108" s="1823"/>
      <c r="Z108" s="1823"/>
      <c r="AA108" s="1823"/>
      <c r="AB108" s="1823"/>
      <c r="AC108" s="1823"/>
      <c r="AD108" s="1823"/>
      <c r="AE108" s="1823"/>
      <c r="AF108" s="1823"/>
      <c r="AG108" s="1823"/>
      <c r="AH108" s="1771"/>
      <c r="AI108" s="1771"/>
      <c r="AJ108" s="1771"/>
      <c r="AK108" s="1771"/>
      <c r="AL108" s="1768"/>
      <c r="AM108" s="1768"/>
      <c r="AN108" s="1768"/>
      <c r="AO108" s="1768"/>
      <c r="AP108" s="1768"/>
      <c r="AQ108" s="1807"/>
      <c r="AR108" s="1768"/>
      <c r="AS108" s="1768"/>
      <c r="AT108" s="1768"/>
      <c r="AU108" s="1768"/>
      <c r="AV108" s="1768"/>
      <c r="AW108" s="1771"/>
      <c r="AX108" s="1771"/>
      <c r="AY108" s="1771"/>
      <c r="AZ108" s="1771"/>
      <c r="BA108" s="1771"/>
      <c r="BB108" s="1771"/>
      <c r="BC108" s="1771"/>
      <c r="BD108" s="1771"/>
      <c r="BE108" s="1771"/>
      <c r="BF108" s="1771"/>
      <c r="BG108" s="1771"/>
      <c r="BH108" s="1771"/>
      <c r="BI108" s="1771"/>
      <c r="BJ108" s="1771"/>
      <c r="BK108" s="1771"/>
      <c r="BL108" s="1771"/>
      <c r="BM108" s="1771"/>
      <c r="BN108" s="1771"/>
      <c r="BO108" s="1771"/>
      <c r="BP108" s="1771"/>
      <c r="BQ108" s="1771"/>
      <c r="BR108" s="1771"/>
      <c r="BS108" s="1771"/>
      <c r="BT108" s="1771"/>
      <c r="BU108" s="1771"/>
      <c r="BV108" s="1771"/>
      <c r="BW108" s="1771"/>
      <c r="BX108" s="1771"/>
      <c r="BY108" s="1771"/>
      <c r="BZ108" s="1771"/>
      <c r="CA108" s="1771"/>
      <c r="CB108" s="1768"/>
    </row>
    <row r="109" spans="3:80" ht="17.100000000000001" customHeight="1" x14ac:dyDescent="0.2">
      <c r="C109" s="1821"/>
      <c r="D109" s="1799"/>
      <c r="E109" s="1799"/>
      <c r="F109" s="1768"/>
      <c r="G109" s="1771"/>
      <c r="H109" s="1771"/>
      <c r="I109" s="1771"/>
      <c r="J109" s="1824"/>
      <c r="K109" s="1824"/>
      <c r="L109" s="1825"/>
      <c r="M109" s="1826"/>
      <c r="N109" s="1824"/>
      <c r="O109" s="1824"/>
      <c r="P109" s="1824"/>
      <c r="Q109" s="1824"/>
      <c r="R109" s="1824"/>
      <c r="S109" s="1824"/>
      <c r="T109" s="1771"/>
      <c r="U109" s="1827"/>
      <c r="V109" s="1824"/>
      <c r="W109" s="1824"/>
      <c r="X109" s="1824"/>
      <c r="Y109" s="1824"/>
      <c r="Z109" s="1824"/>
      <c r="AA109" s="1824"/>
      <c r="AB109" s="1771"/>
      <c r="AC109" s="1828"/>
      <c r="AD109" s="1828"/>
      <c r="AE109" s="1828"/>
      <c r="AF109" s="1824"/>
      <c r="AG109" s="1824"/>
      <c r="AH109" s="1771"/>
      <c r="AI109" s="1771"/>
      <c r="AJ109" s="1771"/>
      <c r="AK109" s="1771"/>
      <c r="AL109" s="1768"/>
      <c r="AM109" s="1768"/>
      <c r="AN109" s="1768"/>
      <c r="AO109" s="1768"/>
      <c r="AP109" s="1768"/>
      <c r="AQ109" s="1807"/>
      <c r="AR109" s="1768"/>
      <c r="AS109" s="1768"/>
      <c r="AT109" s="1768"/>
      <c r="AU109" s="1768"/>
      <c r="AV109" s="1768"/>
      <c r="AW109" s="1771"/>
      <c r="AX109" s="1771"/>
      <c r="AY109" s="1771"/>
      <c r="AZ109" s="1771"/>
      <c r="BA109" s="1771"/>
      <c r="BB109" s="1771"/>
      <c r="BC109" s="1771"/>
      <c r="BD109" s="1771"/>
      <c r="BE109" s="1771"/>
      <c r="BF109" s="1771"/>
      <c r="BG109" s="1771"/>
      <c r="BH109" s="1771"/>
      <c r="BI109" s="1771"/>
      <c r="BJ109" s="1771"/>
      <c r="BK109" s="1771"/>
      <c r="BL109" s="1771"/>
      <c r="BM109" s="1771"/>
      <c r="BN109" s="1771"/>
      <c r="BO109" s="1771"/>
      <c r="BP109" s="1771"/>
      <c r="BQ109" s="1771"/>
      <c r="BR109" s="1771"/>
      <c r="BS109" s="1771"/>
      <c r="BT109" s="1771"/>
      <c r="BU109" s="1771"/>
      <c r="BV109" s="1771"/>
      <c r="BW109" s="1771"/>
      <c r="BX109" s="1771"/>
      <c r="BY109" s="1771"/>
      <c r="BZ109" s="1771"/>
      <c r="CA109" s="1771"/>
      <c r="CB109" s="1768"/>
    </row>
    <row r="110" spans="3:80" ht="17.100000000000001" customHeight="1" x14ac:dyDescent="0.2">
      <c r="C110" s="1821"/>
      <c r="D110" s="1799"/>
      <c r="E110" s="1799"/>
      <c r="F110" s="1768"/>
      <c r="G110" s="1771"/>
      <c r="H110" s="1771"/>
      <c r="I110" s="1771"/>
      <c r="J110" s="1824"/>
      <c r="K110" s="1824"/>
      <c r="L110" s="1825"/>
      <c r="M110" s="1826"/>
      <c r="N110" s="1824"/>
      <c r="O110" s="1824"/>
      <c r="P110" s="1824"/>
      <c r="Q110" s="1824"/>
      <c r="R110" s="1824"/>
      <c r="S110" s="1824"/>
      <c r="T110" s="1827"/>
      <c r="U110" s="1827"/>
      <c r="V110" s="1824"/>
      <c r="W110" s="1824"/>
      <c r="X110" s="1824"/>
      <c r="Y110" s="1824"/>
      <c r="Z110" s="1824"/>
      <c r="AA110" s="1824"/>
      <c r="AB110" s="1828"/>
      <c r="AC110" s="1828"/>
      <c r="AD110" s="1828"/>
      <c r="AE110" s="1828"/>
      <c r="AF110" s="1824"/>
      <c r="AG110" s="1824"/>
      <c r="AH110" s="1771"/>
      <c r="AI110" s="1771"/>
      <c r="AJ110" s="1771"/>
      <c r="AK110" s="1771"/>
      <c r="AL110" s="1768"/>
      <c r="AM110" s="1768"/>
      <c r="AN110" s="1768"/>
      <c r="AO110" s="1768"/>
      <c r="AP110" s="1768"/>
      <c r="AQ110" s="1807"/>
      <c r="AR110" s="1768"/>
      <c r="AS110" s="1768"/>
      <c r="AT110" s="1768"/>
      <c r="AU110" s="1768"/>
      <c r="AV110" s="1768"/>
      <c r="AW110" s="1771"/>
      <c r="AX110" s="1771"/>
      <c r="AY110" s="1771"/>
      <c r="AZ110" s="1771"/>
      <c r="BA110" s="1771"/>
      <c r="BB110" s="1771"/>
      <c r="BC110" s="1771"/>
      <c r="BD110" s="1771"/>
      <c r="BE110" s="1771"/>
      <c r="BF110" s="1771"/>
      <c r="BG110" s="1771"/>
      <c r="BH110" s="1771"/>
      <c r="BI110" s="1771"/>
      <c r="BJ110" s="1771"/>
      <c r="BK110" s="1771"/>
      <c r="BL110" s="1771"/>
      <c r="BM110" s="1771"/>
      <c r="BN110" s="1771"/>
      <c r="BO110" s="1771"/>
      <c r="BP110" s="1771"/>
      <c r="BQ110" s="1771"/>
      <c r="BR110" s="1771"/>
      <c r="BS110" s="1771"/>
      <c r="BT110" s="1771"/>
      <c r="BU110" s="1771"/>
      <c r="BV110" s="1771"/>
      <c r="BW110" s="1771"/>
      <c r="BX110" s="1771"/>
      <c r="BY110" s="1771"/>
      <c r="BZ110" s="1771"/>
      <c r="CA110" s="1771"/>
      <c r="CB110" s="1768"/>
    </row>
    <row r="111" spans="3:80" ht="17.100000000000001" customHeight="1" x14ac:dyDescent="0.2">
      <c r="C111" s="1821"/>
      <c r="D111" s="1799"/>
      <c r="E111" s="1799"/>
      <c r="F111" s="1768"/>
      <c r="G111" s="1771"/>
      <c r="H111" s="1771"/>
      <c r="I111" s="1771"/>
      <c r="J111" s="1824"/>
      <c r="K111" s="1824"/>
      <c r="L111" s="1825"/>
      <c r="M111" s="1826"/>
      <c r="N111" s="1824"/>
      <c r="O111" s="1824"/>
      <c r="P111" s="1824"/>
      <c r="Q111" s="1824"/>
      <c r="R111" s="1824"/>
      <c r="S111" s="1824"/>
      <c r="T111" s="1827"/>
      <c r="U111" s="1827"/>
      <c r="V111" s="1824"/>
      <c r="W111" s="1824"/>
      <c r="X111" s="1824"/>
      <c r="Y111" s="1824"/>
      <c r="Z111" s="1824"/>
      <c r="AA111" s="1824"/>
      <c r="AB111" s="1828"/>
      <c r="AC111" s="1828"/>
      <c r="AD111" s="1828"/>
      <c r="AE111" s="1828"/>
      <c r="AF111" s="1824"/>
      <c r="AG111" s="1824"/>
      <c r="AH111" s="1771"/>
      <c r="AI111" s="1771"/>
      <c r="AJ111" s="1771"/>
      <c r="AK111" s="1771"/>
      <c r="AL111" s="1768"/>
      <c r="AM111" s="1768"/>
      <c r="AN111" s="1768"/>
      <c r="AO111" s="1768"/>
      <c r="AP111" s="1768"/>
      <c r="AQ111" s="1807"/>
      <c r="AR111" s="1768"/>
      <c r="AS111" s="1768"/>
      <c r="AT111" s="1768"/>
      <c r="AU111" s="1768"/>
      <c r="AV111" s="1768"/>
      <c r="AW111" s="1771"/>
      <c r="AX111" s="1771"/>
      <c r="AY111" s="1771"/>
      <c r="AZ111" s="1771"/>
      <c r="BA111" s="1771"/>
      <c r="BB111" s="1771"/>
      <c r="BC111" s="1771"/>
      <c r="BD111" s="1771"/>
      <c r="BE111" s="1771"/>
      <c r="BF111" s="1771"/>
      <c r="BG111" s="1771"/>
      <c r="BH111" s="1771"/>
      <c r="BI111" s="1771"/>
      <c r="BJ111" s="1771"/>
      <c r="BK111" s="1771"/>
      <c r="BL111" s="1771"/>
      <c r="BM111" s="1771"/>
      <c r="BN111" s="1771"/>
      <c r="BO111" s="1771"/>
      <c r="BP111" s="1771"/>
      <c r="BQ111" s="1771"/>
      <c r="BR111" s="1771"/>
      <c r="BS111" s="1771"/>
      <c r="BT111" s="1771"/>
      <c r="BU111" s="1771"/>
      <c r="BV111" s="1771"/>
      <c r="BW111" s="1771"/>
      <c r="BX111" s="1771"/>
      <c r="BY111" s="1771"/>
      <c r="BZ111" s="1771"/>
      <c r="CA111" s="1771"/>
      <c r="CB111" s="1768"/>
    </row>
    <row r="112" spans="3:80" ht="17.100000000000001" customHeight="1" x14ac:dyDescent="0.2">
      <c r="C112" s="1821"/>
      <c r="D112" s="1799"/>
      <c r="E112" s="1799"/>
      <c r="F112" s="1768"/>
      <c r="G112" s="1771"/>
      <c r="H112" s="1771"/>
      <c r="I112" s="1771"/>
      <c r="J112" s="1824"/>
      <c r="K112" s="1824"/>
      <c r="L112" s="1825"/>
      <c r="M112" s="1826"/>
      <c r="N112" s="1824"/>
      <c r="O112" s="1824"/>
      <c r="P112" s="1824"/>
      <c r="Q112" s="1824"/>
      <c r="R112" s="1824"/>
      <c r="S112" s="1824"/>
      <c r="T112" s="1827"/>
      <c r="U112" s="1827"/>
      <c r="V112" s="1824"/>
      <c r="W112" s="1824"/>
      <c r="X112" s="1824"/>
      <c r="Y112" s="1824"/>
      <c r="Z112" s="1824"/>
      <c r="AA112" s="1824"/>
      <c r="AB112" s="1828"/>
      <c r="AC112" s="1828"/>
      <c r="AD112" s="1828"/>
      <c r="AE112" s="1828"/>
      <c r="AF112" s="1824"/>
      <c r="AG112" s="1824"/>
      <c r="AH112" s="1771"/>
      <c r="AI112" s="1771"/>
      <c r="AJ112" s="1771"/>
      <c r="AK112" s="1771"/>
      <c r="AL112" s="1768"/>
      <c r="AM112" s="1768"/>
      <c r="AN112" s="1768"/>
      <c r="AO112" s="1768"/>
      <c r="AP112" s="1768"/>
      <c r="AQ112" s="1807"/>
      <c r="AR112" s="1768"/>
      <c r="AS112" s="1768"/>
      <c r="AT112" s="1768"/>
      <c r="AU112" s="1768"/>
      <c r="AV112" s="1768"/>
      <c r="AW112" s="1771"/>
      <c r="AX112" s="1771"/>
      <c r="AY112" s="1771"/>
      <c r="AZ112" s="1771"/>
      <c r="BA112" s="1771"/>
      <c r="BB112" s="1771"/>
      <c r="BC112" s="1771"/>
      <c r="BD112" s="1771"/>
      <c r="BE112" s="1771"/>
      <c r="BF112" s="1771"/>
      <c r="BG112" s="1771"/>
      <c r="BH112" s="1771"/>
      <c r="BI112" s="1771"/>
      <c r="BJ112" s="1771"/>
      <c r="BK112" s="1771"/>
      <c r="BL112" s="1771"/>
      <c r="BM112" s="1771"/>
      <c r="BN112" s="1771"/>
      <c r="BO112" s="1771"/>
      <c r="BP112" s="1771"/>
      <c r="BQ112" s="1771"/>
      <c r="BR112" s="1771"/>
      <c r="BS112" s="1771"/>
      <c r="BT112" s="1771"/>
      <c r="BU112" s="1771"/>
      <c r="BV112" s="1771"/>
      <c r="BW112" s="1771"/>
      <c r="BX112" s="1771"/>
      <c r="BY112" s="1771"/>
      <c r="BZ112" s="1771"/>
      <c r="CA112" s="1771"/>
      <c r="CB112" s="1768"/>
    </row>
    <row r="113" spans="3:80" ht="17.100000000000001" customHeight="1" x14ac:dyDescent="0.2">
      <c r="C113" s="1821"/>
      <c r="D113" s="1799"/>
      <c r="E113" s="1799"/>
      <c r="F113" s="1768"/>
      <c r="G113" s="1771"/>
      <c r="H113" s="1771"/>
      <c r="I113" s="1771"/>
      <c r="J113" s="1824"/>
      <c r="K113" s="1824"/>
      <c r="L113" s="1829"/>
      <c r="M113" s="1826"/>
      <c r="N113" s="1824"/>
      <c r="O113" s="1824"/>
      <c r="P113" s="1824"/>
      <c r="Q113" s="1824"/>
      <c r="R113" s="1824"/>
      <c r="S113" s="1824"/>
      <c r="T113" s="1827"/>
      <c r="U113" s="1827"/>
      <c r="V113" s="1824"/>
      <c r="W113" s="1824"/>
      <c r="X113" s="1824"/>
      <c r="Y113" s="1824"/>
      <c r="Z113" s="1824"/>
      <c r="AA113" s="1824"/>
      <c r="AB113" s="1828"/>
      <c r="AC113" s="1828"/>
      <c r="AD113" s="1828"/>
      <c r="AE113" s="1828"/>
      <c r="AF113" s="1824"/>
      <c r="AG113" s="1824"/>
      <c r="AH113" s="1771"/>
      <c r="AI113" s="1771"/>
      <c r="AJ113" s="1771"/>
      <c r="AK113" s="1771"/>
      <c r="AL113" s="1768"/>
      <c r="AM113" s="1768"/>
      <c r="AN113" s="1768"/>
      <c r="AO113" s="1768"/>
      <c r="AP113" s="1768"/>
      <c r="AQ113" s="1807"/>
      <c r="AR113" s="1768"/>
      <c r="AS113" s="1768"/>
      <c r="AT113" s="1768"/>
      <c r="AU113" s="1768"/>
      <c r="AV113" s="1768"/>
      <c r="AW113" s="1771"/>
      <c r="AX113" s="1771"/>
      <c r="AY113" s="1771"/>
      <c r="AZ113" s="1771"/>
      <c r="BA113" s="1771"/>
      <c r="BB113" s="1771"/>
      <c r="BC113" s="1771"/>
      <c r="BD113" s="1771"/>
      <c r="BE113" s="1771"/>
      <c r="BF113" s="1771"/>
      <c r="BG113" s="1771"/>
      <c r="BH113" s="1771"/>
      <c r="BI113" s="1771"/>
      <c r="BJ113" s="1771"/>
      <c r="BK113" s="1771"/>
      <c r="BL113" s="1771"/>
      <c r="BM113" s="1771"/>
      <c r="BN113" s="1771"/>
      <c r="BO113" s="1771"/>
      <c r="BP113" s="1771"/>
      <c r="BQ113" s="1771"/>
      <c r="BR113" s="1771"/>
      <c r="BS113" s="1771"/>
      <c r="BT113" s="1771"/>
      <c r="BU113" s="1771"/>
      <c r="BV113" s="1771"/>
      <c r="BW113" s="1771"/>
      <c r="BX113" s="1771"/>
      <c r="BY113" s="1771"/>
      <c r="BZ113" s="1771"/>
      <c r="CA113" s="1771"/>
      <c r="CB113" s="1768"/>
    </row>
    <row r="114" spans="3:80" ht="17.100000000000001" customHeight="1" x14ac:dyDescent="0.2">
      <c r="C114" s="1821"/>
      <c r="D114" s="1799"/>
      <c r="E114" s="1799"/>
      <c r="F114" s="1768"/>
      <c r="G114" s="1771"/>
      <c r="H114" s="1771"/>
      <c r="I114" s="1771"/>
      <c r="J114" s="1824"/>
      <c r="K114" s="1824"/>
      <c r="L114" s="1830"/>
      <c r="M114" s="1826"/>
      <c r="N114" s="1824"/>
      <c r="O114" s="1824"/>
      <c r="P114" s="1824"/>
      <c r="Q114" s="1824"/>
      <c r="R114" s="1824"/>
      <c r="S114" s="1824"/>
      <c r="T114" s="1827"/>
      <c r="U114" s="1827"/>
      <c r="V114" s="1824"/>
      <c r="W114" s="1824"/>
      <c r="X114" s="1824"/>
      <c r="Y114" s="1824"/>
      <c r="Z114" s="1824"/>
      <c r="AA114" s="1824"/>
      <c r="AB114" s="1828"/>
      <c r="AC114" s="1828"/>
      <c r="AD114" s="1828"/>
      <c r="AE114" s="1828"/>
      <c r="AF114" s="1824"/>
      <c r="AG114" s="1824"/>
      <c r="AH114" s="1771"/>
      <c r="AI114" s="1771"/>
      <c r="AJ114" s="1771"/>
      <c r="AK114" s="1771"/>
      <c r="AL114" s="1768"/>
      <c r="AM114" s="1771"/>
      <c r="AN114" s="1768"/>
      <c r="AO114" s="1768"/>
      <c r="AP114" s="1768"/>
      <c r="AQ114" s="1807"/>
      <c r="AR114" s="1768"/>
      <c r="AS114" s="1768"/>
      <c r="AT114" s="1768"/>
      <c r="AU114" s="1768"/>
      <c r="AV114" s="1768"/>
      <c r="AW114" s="1771"/>
      <c r="AX114" s="1771"/>
      <c r="AY114" s="1771"/>
      <c r="AZ114" s="1771"/>
      <c r="BA114" s="1771"/>
      <c r="BB114" s="1771"/>
      <c r="BC114" s="1771"/>
      <c r="BD114" s="1771"/>
      <c r="BE114" s="1771"/>
      <c r="BF114" s="1771"/>
      <c r="BG114" s="1771"/>
      <c r="BH114" s="1771"/>
      <c r="BI114" s="1771"/>
      <c r="BJ114" s="1771"/>
      <c r="BK114" s="1771"/>
      <c r="BL114" s="1771"/>
      <c r="BM114" s="1771"/>
      <c r="BN114" s="1771"/>
      <c r="BO114" s="1771"/>
      <c r="BP114" s="1771"/>
      <c r="BQ114" s="1771"/>
      <c r="BR114" s="1771"/>
      <c r="BS114" s="1771"/>
      <c r="BT114" s="1771"/>
      <c r="BU114" s="1771"/>
      <c r="BV114" s="1771"/>
      <c r="BW114" s="1771"/>
      <c r="BX114" s="1771"/>
      <c r="BY114" s="1771"/>
      <c r="BZ114" s="1771"/>
      <c r="CA114" s="1771"/>
      <c r="CB114" s="1768"/>
    </row>
    <row r="115" spans="3:80" ht="17.100000000000001" customHeight="1" x14ac:dyDescent="0.2">
      <c r="C115" s="1821"/>
      <c r="D115" s="1799"/>
      <c r="E115" s="1799"/>
      <c r="F115" s="1768"/>
      <c r="G115" s="1771"/>
      <c r="H115" s="1771"/>
      <c r="I115" s="1771"/>
      <c r="J115" s="1823"/>
      <c r="K115" s="1823"/>
      <c r="L115" s="1823"/>
      <c r="M115" s="1823"/>
      <c r="N115" s="1823"/>
      <c r="O115" s="1823"/>
      <c r="P115" s="1823"/>
      <c r="Q115" s="1823"/>
      <c r="R115" s="1823"/>
      <c r="S115" s="1823"/>
      <c r="T115" s="1823"/>
      <c r="U115" s="1823"/>
      <c r="V115" s="1823"/>
      <c r="W115" s="1823"/>
      <c r="X115" s="1823"/>
      <c r="Y115" s="1823"/>
      <c r="Z115" s="1823"/>
      <c r="AA115" s="1823"/>
      <c r="AB115" s="1823"/>
      <c r="AC115" s="1823"/>
      <c r="AD115" s="1823"/>
      <c r="AE115" s="1823"/>
      <c r="AF115" s="1823"/>
      <c r="AG115" s="1823"/>
      <c r="AH115" s="1771"/>
      <c r="AI115" s="1771"/>
      <c r="AJ115" s="1771"/>
      <c r="AK115" s="1771"/>
      <c r="AL115" s="1768"/>
      <c r="AM115" s="1771"/>
      <c r="AN115" s="1768"/>
      <c r="AO115" s="1768"/>
      <c r="AP115" s="1768"/>
      <c r="AQ115" s="1807"/>
      <c r="AR115" s="1768"/>
      <c r="AS115" s="1768"/>
      <c r="AT115" s="1768"/>
      <c r="AU115" s="1768"/>
      <c r="AV115" s="1768"/>
      <c r="AW115" s="1771"/>
      <c r="AX115" s="1771"/>
      <c r="AY115" s="1771"/>
      <c r="AZ115" s="1771"/>
      <c r="BA115" s="1771"/>
      <c r="BB115" s="1771"/>
      <c r="BC115" s="1771"/>
      <c r="BD115" s="1771"/>
      <c r="BE115" s="1771"/>
      <c r="BF115" s="1771"/>
      <c r="BG115" s="1771"/>
      <c r="BH115" s="1771"/>
      <c r="BI115" s="1771"/>
      <c r="BJ115" s="1771"/>
      <c r="BK115" s="1771"/>
      <c r="BL115" s="1771"/>
      <c r="BM115" s="1771"/>
      <c r="BN115" s="1771"/>
      <c r="BO115" s="1771"/>
      <c r="BP115" s="1771"/>
      <c r="BQ115" s="1771"/>
      <c r="BR115" s="1771"/>
      <c r="BS115" s="1771"/>
      <c r="BT115" s="1771"/>
      <c r="BU115" s="1771"/>
      <c r="BV115" s="1771"/>
      <c r="BW115" s="1771"/>
      <c r="BX115" s="1771"/>
      <c r="BY115" s="1771"/>
      <c r="BZ115" s="1771"/>
      <c r="CA115" s="1771"/>
      <c r="CB115" s="1768"/>
    </row>
    <row r="116" spans="3:80" ht="17.100000000000001" customHeight="1" x14ac:dyDescent="0.2">
      <c r="C116" s="1821"/>
      <c r="D116" s="1799"/>
      <c r="E116" s="1799"/>
      <c r="F116" s="1768"/>
      <c r="G116" s="1771"/>
      <c r="H116" s="1771"/>
      <c r="I116" s="1771"/>
      <c r="J116" s="1823"/>
      <c r="K116" s="1823"/>
      <c r="L116" s="1823"/>
      <c r="M116" s="1823"/>
      <c r="N116" s="1823"/>
      <c r="O116" s="1823"/>
      <c r="P116" s="1823"/>
      <c r="Q116" s="1823"/>
      <c r="R116" s="1823"/>
      <c r="S116" s="1823"/>
      <c r="T116" s="1823"/>
      <c r="U116" s="1823"/>
      <c r="V116" s="1823"/>
      <c r="W116" s="1823"/>
      <c r="X116" s="1823"/>
      <c r="Y116" s="1823"/>
      <c r="Z116" s="1823"/>
      <c r="AA116" s="1823"/>
      <c r="AB116" s="1823"/>
      <c r="AC116" s="1823"/>
      <c r="AD116" s="1823"/>
      <c r="AE116" s="1823"/>
      <c r="AF116" s="1823"/>
      <c r="AG116" s="1823"/>
      <c r="AH116" s="1771"/>
      <c r="AI116" s="1771"/>
      <c r="AJ116" s="1771"/>
      <c r="AK116" s="1771"/>
      <c r="AL116" s="1768"/>
      <c r="AM116" s="1771"/>
      <c r="AN116" s="1768"/>
      <c r="AO116" s="1768"/>
      <c r="AP116" s="1768"/>
      <c r="AQ116" s="1807"/>
      <c r="AR116" s="1768"/>
      <c r="AS116" s="1768"/>
      <c r="AT116" s="1768"/>
      <c r="AU116" s="1768"/>
      <c r="AV116" s="1768"/>
      <c r="AW116" s="1771"/>
      <c r="AX116" s="1771"/>
      <c r="AY116" s="1771"/>
      <c r="AZ116" s="1771"/>
      <c r="BA116" s="1771"/>
      <c r="BB116" s="1771"/>
      <c r="BC116" s="1771"/>
      <c r="BD116" s="1771"/>
      <c r="BE116" s="1771"/>
      <c r="BF116" s="1771"/>
      <c r="BG116" s="1771"/>
      <c r="BH116" s="1771"/>
      <c r="BI116" s="1771"/>
      <c r="BJ116" s="1771"/>
      <c r="BK116" s="1771"/>
      <c r="BL116" s="1771"/>
      <c r="BM116" s="1771"/>
      <c r="BN116" s="1771"/>
      <c r="BO116" s="1771"/>
      <c r="BP116" s="1771"/>
      <c r="BQ116" s="1771"/>
      <c r="BR116" s="1771"/>
      <c r="BS116" s="1771"/>
      <c r="BT116" s="1771"/>
      <c r="BU116" s="1771"/>
      <c r="BV116" s="1771"/>
      <c r="BW116" s="1771"/>
      <c r="BX116" s="1771"/>
      <c r="BY116" s="1771"/>
      <c r="BZ116" s="1771"/>
      <c r="CA116" s="1771"/>
      <c r="CB116" s="1768"/>
    </row>
    <row r="117" spans="3:80" ht="17.100000000000001" customHeight="1" x14ac:dyDescent="0.2">
      <c r="C117" s="1821"/>
      <c r="D117" s="1799"/>
      <c r="E117" s="1799"/>
      <c r="F117" s="1768"/>
      <c r="G117" s="1771"/>
      <c r="H117" s="1771"/>
      <c r="I117" s="1771"/>
      <c r="J117" s="1823"/>
      <c r="K117" s="1823"/>
      <c r="L117" s="1823"/>
      <c r="M117" s="1823"/>
      <c r="N117" s="1823"/>
      <c r="O117" s="1823"/>
      <c r="P117" s="1823"/>
      <c r="Q117" s="1823"/>
      <c r="R117" s="1823"/>
      <c r="S117" s="1823"/>
      <c r="T117" s="1823"/>
      <c r="U117" s="1823"/>
      <c r="V117" s="1823"/>
      <c r="W117" s="1823"/>
      <c r="X117" s="1823"/>
      <c r="Y117" s="1823"/>
      <c r="Z117" s="1823"/>
      <c r="AA117" s="1823"/>
      <c r="AB117" s="1823"/>
      <c r="AC117" s="1823"/>
      <c r="AD117" s="1823"/>
      <c r="AE117" s="1823"/>
      <c r="AF117" s="1823"/>
      <c r="AG117" s="1823"/>
      <c r="AH117" s="1771"/>
      <c r="AI117" s="1771"/>
      <c r="AJ117" s="1771"/>
      <c r="AK117" s="1771"/>
      <c r="AL117" s="1768"/>
      <c r="AM117" s="1771"/>
      <c r="AN117" s="1768"/>
      <c r="AO117" s="1768"/>
      <c r="AP117" s="1768"/>
      <c r="AQ117" s="1807"/>
      <c r="AR117" s="1768"/>
      <c r="AS117" s="1768"/>
      <c r="AT117" s="1768"/>
      <c r="AU117" s="1768"/>
      <c r="AV117" s="1768"/>
      <c r="AW117" s="1771"/>
      <c r="AX117" s="1771"/>
      <c r="AY117" s="1771"/>
      <c r="AZ117" s="1771"/>
      <c r="BA117" s="1771"/>
      <c r="BB117" s="1771"/>
      <c r="BC117" s="1771"/>
      <c r="BD117" s="1771"/>
      <c r="BE117" s="1771"/>
      <c r="BF117" s="1771"/>
      <c r="BG117" s="1771"/>
      <c r="BH117" s="1771"/>
      <c r="BI117" s="1771"/>
      <c r="BJ117" s="1771"/>
      <c r="BK117" s="1771"/>
      <c r="BL117" s="1771"/>
      <c r="BM117" s="1771"/>
      <c r="BN117" s="1771"/>
      <c r="BO117" s="1771"/>
      <c r="BP117" s="1771"/>
      <c r="BQ117" s="1771"/>
      <c r="BR117" s="1771"/>
      <c r="BS117" s="1771"/>
      <c r="BT117" s="1771"/>
      <c r="BU117" s="1771"/>
      <c r="BV117" s="1771"/>
      <c r="BW117" s="1771"/>
      <c r="BX117" s="1771"/>
      <c r="BY117" s="1771"/>
      <c r="BZ117" s="1771"/>
      <c r="CA117" s="1771"/>
      <c r="CB117" s="1768"/>
    </row>
    <row r="118" spans="3:80" ht="17.100000000000001" customHeight="1" x14ac:dyDescent="0.2">
      <c r="C118" s="1821"/>
      <c r="D118" s="1799"/>
      <c r="E118" s="1799"/>
      <c r="F118" s="1768"/>
      <c r="G118" s="1771"/>
      <c r="H118" s="1771"/>
      <c r="I118" s="1771"/>
      <c r="J118" s="1823"/>
      <c r="K118" s="1823"/>
      <c r="L118" s="1823"/>
      <c r="M118" s="1823"/>
      <c r="N118" s="1823"/>
      <c r="O118" s="1823"/>
      <c r="P118" s="1823"/>
      <c r="Q118" s="1823"/>
      <c r="R118" s="1823"/>
      <c r="S118" s="1823"/>
      <c r="T118" s="1823"/>
      <c r="U118" s="1823"/>
      <c r="V118" s="1823"/>
      <c r="W118" s="1823"/>
      <c r="X118" s="1823"/>
      <c r="Y118" s="1823"/>
      <c r="Z118" s="1823"/>
      <c r="AA118" s="1823"/>
      <c r="AB118" s="1823"/>
      <c r="AC118" s="1823"/>
      <c r="AD118" s="1823"/>
      <c r="AE118" s="1823"/>
      <c r="AF118" s="1823"/>
      <c r="AG118" s="1823"/>
      <c r="AH118" s="1771"/>
      <c r="AI118" s="1771"/>
      <c r="AJ118" s="1771"/>
      <c r="AK118" s="1771"/>
      <c r="AL118" s="1768"/>
      <c r="AM118" s="1771"/>
      <c r="AN118" s="1768"/>
      <c r="AO118" s="1768"/>
      <c r="AP118" s="1768"/>
      <c r="AQ118" s="1807"/>
      <c r="AR118" s="1768"/>
      <c r="AS118" s="1768"/>
      <c r="AT118" s="1768"/>
      <c r="AU118" s="1768"/>
      <c r="AV118" s="1768"/>
      <c r="AW118" s="1771"/>
      <c r="AX118" s="1771"/>
      <c r="AY118" s="1771"/>
      <c r="AZ118" s="1771"/>
      <c r="BA118" s="1771"/>
      <c r="BB118" s="1771"/>
      <c r="BC118" s="1771"/>
      <c r="BD118" s="1771"/>
      <c r="BE118" s="1771"/>
      <c r="BF118" s="1771"/>
      <c r="BG118" s="1771"/>
      <c r="BH118" s="1771"/>
      <c r="BI118" s="1771"/>
      <c r="BJ118" s="1771"/>
      <c r="BK118" s="1771"/>
      <c r="BL118" s="1771"/>
      <c r="BM118" s="1771"/>
      <c r="BN118" s="1771"/>
      <c r="BO118" s="1771"/>
      <c r="BP118" s="1771"/>
      <c r="BQ118" s="1771"/>
      <c r="BR118" s="1771"/>
      <c r="BS118" s="1771"/>
      <c r="BT118" s="1771"/>
      <c r="BU118" s="1771"/>
      <c r="BV118" s="1771"/>
      <c r="BW118" s="1771"/>
      <c r="BX118" s="1771"/>
      <c r="BY118" s="1771"/>
      <c r="BZ118" s="1771"/>
      <c r="CA118" s="1771"/>
      <c r="CB118" s="1768"/>
    </row>
    <row r="119" spans="3:80" ht="17.100000000000001" customHeight="1" x14ac:dyDescent="0.2">
      <c r="C119" s="1821"/>
      <c r="D119" s="1799"/>
      <c r="E119" s="1799"/>
      <c r="F119" s="1768"/>
      <c r="G119" s="1771"/>
      <c r="H119" s="1771"/>
      <c r="I119" s="1771"/>
      <c r="J119" s="1771"/>
      <c r="K119" s="1771"/>
      <c r="L119" s="1771"/>
      <c r="M119" s="1771"/>
      <c r="N119" s="1771"/>
      <c r="O119" s="1771"/>
      <c r="P119" s="1771"/>
      <c r="Q119" s="1771"/>
      <c r="R119" s="1771"/>
      <c r="S119" s="1771"/>
      <c r="T119" s="1771"/>
      <c r="U119" s="1771"/>
      <c r="V119" s="1771"/>
      <c r="W119" s="1771"/>
      <c r="X119" s="1771"/>
      <c r="Y119" s="1771"/>
      <c r="Z119" s="1771"/>
      <c r="AA119" s="1771"/>
      <c r="AB119" s="1771"/>
      <c r="AC119" s="1771"/>
      <c r="AD119" s="1771"/>
      <c r="AE119" s="1771"/>
      <c r="AF119" s="1771"/>
      <c r="AG119" s="1771"/>
      <c r="AH119" s="1771"/>
      <c r="AI119" s="1771"/>
      <c r="AJ119" s="1771"/>
      <c r="AK119" s="1771"/>
      <c r="AL119" s="1768"/>
      <c r="AM119" s="1771"/>
      <c r="AN119" s="1768"/>
      <c r="AO119" s="1768"/>
      <c r="AP119" s="1768"/>
      <c r="AQ119" s="1807"/>
      <c r="AR119" s="1768"/>
      <c r="AS119" s="1768"/>
      <c r="AT119" s="1768"/>
      <c r="AU119" s="1768"/>
      <c r="AV119" s="1768"/>
      <c r="AW119" s="1771"/>
      <c r="AX119" s="1771"/>
      <c r="AY119" s="1771"/>
      <c r="AZ119" s="1771"/>
      <c r="BA119" s="1771"/>
      <c r="BB119" s="1771"/>
      <c r="BC119" s="1771"/>
      <c r="BD119" s="1771"/>
      <c r="BE119" s="1771"/>
      <c r="BF119" s="1771"/>
      <c r="BG119" s="1771"/>
      <c r="BH119" s="1771"/>
      <c r="BI119" s="1771"/>
      <c r="BJ119" s="1771"/>
      <c r="BK119" s="1771"/>
      <c r="BL119" s="1771"/>
      <c r="BM119" s="1771"/>
      <c r="BN119" s="1771"/>
      <c r="BO119" s="1771"/>
      <c r="BP119" s="1771"/>
      <c r="BQ119" s="1771"/>
      <c r="BR119" s="1771"/>
      <c r="BS119" s="1771"/>
      <c r="BT119" s="1771"/>
      <c r="BU119" s="1771"/>
      <c r="BV119" s="1771"/>
      <c r="BW119" s="1771"/>
      <c r="BX119" s="1771"/>
      <c r="BY119" s="1771"/>
      <c r="BZ119" s="1771"/>
      <c r="CA119" s="1771"/>
      <c r="CB119" s="1768"/>
    </row>
    <row r="120" spans="3:80" ht="17.100000000000001" customHeight="1" x14ac:dyDescent="0.2">
      <c r="C120" s="1821"/>
      <c r="D120" s="1799"/>
      <c r="E120" s="1799"/>
      <c r="F120" s="1768"/>
      <c r="G120" s="1771"/>
      <c r="H120" s="1771"/>
      <c r="I120" s="1771"/>
      <c r="J120" s="1771"/>
      <c r="K120" s="1771"/>
      <c r="L120" s="1771"/>
      <c r="M120" s="1771"/>
      <c r="N120" s="1771"/>
      <c r="O120" s="1771"/>
      <c r="P120" s="1771"/>
      <c r="Q120" s="1771"/>
      <c r="R120" s="1771"/>
      <c r="S120" s="1771"/>
      <c r="T120" s="1771"/>
      <c r="U120" s="1771"/>
      <c r="V120" s="1771"/>
      <c r="W120" s="1771"/>
      <c r="X120" s="1771"/>
      <c r="Y120" s="1771"/>
      <c r="Z120" s="1771"/>
      <c r="AA120" s="1771"/>
      <c r="AB120" s="1771"/>
      <c r="AC120" s="1771"/>
      <c r="AD120" s="1771"/>
      <c r="AE120" s="1771"/>
      <c r="AF120" s="1771"/>
      <c r="AG120" s="1771"/>
      <c r="AH120" s="1771"/>
      <c r="AI120" s="1771"/>
      <c r="AJ120" s="1771"/>
      <c r="AK120" s="1771"/>
      <c r="AL120" s="1768"/>
      <c r="AM120" s="1771"/>
      <c r="AN120" s="1768"/>
      <c r="AO120" s="1768"/>
      <c r="AP120" s="1768"/>
      <c r="AQ120" s="1807"/>
      <c r="AR120" s="1768"/>
      <c r="AS120" s="1768"/>
      <c r="AT120" s="1768"/>
      <c r="AU120" s="1768"/>
      <c r="AV120" s="1768"/>
      <c r="AW120" s="1771"/>
      <c r="AX120" s="1771"/>
      <c r="AY120" s="1771"/>
      <c r="AZ120" s="1771"/>
      <c r="BA120" s="1771"/>
      <c r="BB120" s="1771"/>
      <c r="BC120" s="1771"/>
      <c r="BD120" s="1771"/>
      <c r="BE120" s="1771"/>
      <c r="BF120" s="1771"/>
      <c r="BG120" s="1771"/>
      <c r="BH120" s="1771"/>
      <c r="BI120" s="1771"/>
      <c r="BJ120" s="1771"/>
      <c r="BK120" s="1771"/>
      <c r="BL120" s="1771"/>
      <c r="BM120" s="1771"/>
      <c r="BN120" s="1771"/>
      <c r="BO120" s="1771"/>
      <c r="BP120" s="1771"/>
      <c r="BQ120" s="1771"/>
      <c r="BR120" s="1771"/>
      <c r="BS120" s="1771"/>
      <c r="BT120" s="1771"/>
      <c r="BU120" s="1771"/>
      <c r="BV120" s="1771"/>
      <c r="BW120" s="1771"/>
      <c r="BX120" s="1771"/>
      <c r="BY120" s="1771"/>
      <c r="BZ120" s="1771"/>
      <c r="CA120" s="1771"/>
      <c r="CB120" s="1768"/>
    </row>
    <row r="121" spans="3:80" ht="17.100000000000001" customHeight="1" x14ac:dyDescent="0.2">
      <c r="C121" s="1821"/>
      <c r="D121" s="1799"/>
      <c r="E121" s="1799"/>
      <c r="F121" s="1768"/>
      <c r="G121" s="1771"/>
      <c r="H121" s="1771"/>
      <c r="I121" s="1771"/>
      <c r="J121" s="1771"/>
      <c r="K121" s="1771"/>
      <c r="L121" s="1771"/>
      <c r="M121" s="1771"/>
      <c r="N121" s="1771"/>
      <c r="O121" s="1771"/>
      <c r="P121" s="1771"/>
      <c r="Q121" s="1771"/>
      <c r="R121" s="1771"/>
      <c r="S121" s="1771"/>
      <c r="T121" s="1771"/>
      <c r="U121" s="1771"/>
      <c r="V121" s="1771"/>
      <c r="W121" s="1771"/>
      <c r="X121" s="1771"/>
      <c r="Y121" s="1771"/>
      <c r="Z121" s="1771"/>
      <c r="AA121" s="1771"/>
      <c r="AB121" s="1771"/>
      <c r="AC121" s="1771"/>
      <c r="AD121" s="1771"/>
      <c r="AE121" s="1771"/>
      <c r="AF121" s="1771"/>
      <c r="AG121" s="1771"/>
      <c r="AH121" s="1771"/>
      <c r="AI121" s="1771"/>
      <c r="AJ121" s="1771"/>
      <c r="AK121" s="1771"/>
      <c r="AL121" s="1768"/>
      <c r="AM121" s="1768"/>
      <c r="AN121" s="1768"/>
      <c r="AO121" s="1768"/>
      <c r="AP121" s="1768"/>
      <c r="AQ121" s="1807"/>
      <c r="AR121" s="1768"/>
      <c r="AS121" s="1768"/>
      <c r="AT121" s="1768"/>
      <c r="AU121" s="1768"/>
      <c r="AV121" s="1768"/>
      <c r="AW121" s="1771"/>
      <c r="AX121" s="1771"/>
      <c r="AY121" s="1771"/>
      <c r="AZ121" s="1771"/>
      <c r="BA121" s="1771"/>
      <c r="BB121" s="1771"/>
      <c r="BC121" s="1771"/>
      <c r="BD121" s="1771"/>
      <c r="BE121" s="1771"/>
      <c r="BF121" s="1771"/>
      <c r="BG121" s="1771"/>
      <c r="BH121" s="1771"/>
      <c r="BI121" s="1771"/>
      <c r="BJ121" s="1771"/>
      <c r="BK121" s="1771"/>
      <c r="BL121" s="1771"/>
      <c r="BM121" s="1771"/>
      <c r="BN121" s="1771"/>
      <c r="BO121" s="1771"/>
      <c r="BP121" s="1771"/>
      <c r="BQ121" s="1771"/>
      <c r="BR121" s="1771"/>
      <c r="BS121" s="1771"/>
      <c r="BT121" s="1771"/>
      <c r="BU121" s="1771"/>
      <c r="BV121" s="1771"/>
      <c r="BW121" s="1771"/>
      <c r="BX121" s="1771"/>
      <c r="BY121" s="1771"/>
      <c r="BZ121" s="1771"/>
      <c r="CA121" s="1771"/>
      <c r="CB121" s="1768"/>
    </row>
    <row r="122" spans="3:80" ht="17.100000000000001" customHeight="1" x14ac:dyDescent="0.2">
      <c r="C122" s="1821"/>
      <c r="D122" s="1799"/>
      <c r="E122" s="1799"/>
      <c r="F122" s="1768"/>
      <c r="G122" s="1768"/>
      <c r="H122" s="1768"/>
      <c r="I122" s="1768"/>
      <c r="J122" s="1768"/>
      <c r="K122" s="1768"/>
      <c r="L122" s="1768"/>
      <c r="M122" s="1768"/>
      <c r="N122" s="1768"/>
      <c r="O122" s="1768"/>
      <c r="P122" s="1768"/>
      <c r="Q122" s="1768"/>
      <c r="R122" s="1768"/>
      <c r="S122" s="1768"/>
      <c r="T122" s="1768"/>
      <c r="U122" s="1768"/>
      <c r="V122" s="1768"/>
      <c r="W122" s="1768"/>
      <c r="X122" s="1768"/>
      <c r="Y122" s="1768"/>
      <c r="Z122" s="1768"/>
      <c r="AA122" s="1768"/>
      <c r="AB122" s="1768"/>
      <c r="AC122" s="1768"/>
      <c r="AD122" s="1768"/>
      <c r="AE122" s="1768"/>
      <c r="AF122" s="1768"/>
      <c r="AG122" s="1768"/>
      <c r="AH122" s="1768"/>
      <c r="AI122" s="1768"/>
      <c r="AJ122" s="1768"/>
      <c r="AK122" s="1768"/>
      <c r="AL122" s="1768"/>
      <c r="AM122" s="1771"/>
      <c r="AN122" s="1768"/>
      <c r="AO122" s="1768"/>
      <c r="AP122" s="1768"/>
      <c r="AQ122" s="1807"/>
      <c r="AR122" s="1768"/>
      <c r="AS122" s="1768"/>
      <c r="AT122" s="1768"/>
      <c r="AU122" s="1768"/>
      <c r="AV122" s="1768"/>
      <c r="AW122" s="1768"/>
      <c r="AX122" s="1768"/>
      <c r="AY122" s="1768"/>
      <c r="AZ122" s="1768"/>
      <c r="BA122" s="1768"/>
      <c r="BB122" s="1768"/>
      <c r="BC122" s="1768"/>
      <c r="BD122" s="1768"/>
      <c r="BE122" s="1768"/>
      <c r="BF122" s="1768"/>
      <c r="BG122" s="1768"/>
      <c r="BH122" s="1768"/>
      <c r="BI122" s="1768"/>
      <c r="BJ122" s="1768"/>
      <c r="BK122" s="1768"/>
      <c r="BL122" s="1768"/>
      <c r="BM122" s="1768"/>
      <c r="BN122" s="1768"/>
      <c r="BO122" s="1768"/>
      <c r="BP122" s="1768"/>
      <c r="BQ122" s="1768"/>
      <c r="BR122" s="1768"/>
      <c r="BS122" s="1768"/>
      <c r="BT122" s="1768"/>
      <c r="BU122" s="1768"/>
      <c r="BV122" s="1768"/>
      <c r="BW122" s="1768"/>
      <c r="BX122" s="1768"/>
      <c r="BY122" s="1768"/>
      <c r="BZ122" s="1768"/>
      <c r="CA122" s="1768"/>
      <c r="CB122" s="1768"/>
    </row>
    <row r="123" spans="3:80" ht="17.100000000000001" customHeight="1" x14ac:dyDescent="0.2">
      <c r="C123" s="1821"/>
      <c r="D123" s="1799"/>
      <c r="E123" s="1799"/>
      <c r="F123" s="1799"/>
      <c r="G123" s="1821"/>
      <c r="H123" s="1821"/>
      <c r="I123" s="1821"/>
      <c r="J123" s="1821"/>
      <c r="K123" s="1821"/>
      <c r="L123" s="1821"/>
      <c r="M123" s="1821"/>
      <c r="N123" s="1821"/>
      <c r="O123" s="1821"/>
      <c r="P123" s="1821"/>
      <c r="Q123" s="1821"/>
      <c r="R123" s="1821"/>
      <c r="S123" s="1821"/>
      <c r="T123" s="1821"/>
      <c r="U123" s="1821"/>
      <c r="V123" s="1821"/>
      <c r="W123" s="1821"/>
      <c r="X123" s="1821"/>
      <c r="Y123" s="1821"/>
      <c r="Z123" s="1821"/>
      <c r="AA123" s="1821"/>
      <c r="AB123" s="1821"/>
      <c r="AC123" s="1821"/>
      <c r="AD123" s="1821"/>
      <c r="AE123" s="1821"/>
      <c r="AF123" s="1821"/>
      <c r="AG123" s="1821"/>
      <c r="AH123" s="1821"/>
      <c r="AI123" s="1821"/>
      <c r="AJ123" s="1821"/>
      <c r="AK123" s="1821"/>
      <c r="AL123" s="1821"/>
      <c r="AM123" s="1821"/>
      <c r="AN123" s="1821"/>
      <c r="AO123" s="1821"/>
      <c r="AP123" s="1821"/>
      <c r="AQ123" s="1821"/>
      <c r="AR123" s="1821"/>
      <c r="AS123" s="1821"/>
      <c r="AT123" s="1821"/>
      <c r="AU123" s="1821"/>
      <c r="AV123" s="1821"/>
      <c r="AW123" s="1821"/>
      <c r="AX123" s="1821"/>
      <c r="AY123" s="1821"/>
      <c r="AZ123" s="1821"/>
      <c r="BA123" s="1821"/>
      <c r="BB123" s="1821"/>
      <c r="BC123" s="1821"/>
      <c r="BD123" s="1821"/>
      <c r="BE123" s="1821"/>
      <c r="BF123" s="1821"/>
      <c r="BG123" s="1821"/>
      <c r="BH123" s="1821"/>
      <c r="BI123" s="1821"/>
      <c r="BJ123" s="1821"/>
      <c r="BK123" s="1821"/>
      <c r="BL123" s="1821"/>
      <c r="BM123" s="1821"/>
      <c r="BN123" s="1821"/>
      <c r="BO123" s="1821"/>
      <c r="BP123" s="1821"/>
      <c r="BQ123" s="1821"/>
      <c r="BR123" s="1821"/>
    </row>
    <row r="124" spans="3:80" ht="17.100000000000001" customHeight="1" x14ac:dyDescent="0.2">
      <c r="C124" s="1821"/>
      <c r="D124" s="1799"/>
      <c r="E124" s="1799"/>
      <c r="F124" s="1799"/>
      <c r="G124" s="1821"/>
      <c r="H124" s="1821"/>
      <c r="I124" s="1821"/>
      <c r="J124" s="1821"/>
      <c r="K124" s="1821"/>
      <c r="L124" s="1821"/>
      <c r="M124" s="1821"/>
      <c r="N124" s="1821"/>
      <c r="O124" s="1821"/>
      <c r="P124" s="1821"/>
      <c r="Q124" s="1821"/>
      <c r="R124" s="1821"/>
      <c r="S124" s="1821"/>
      <c r="T124" s="1821"/>
      <c r="U124" s="1821"/>
      <c r="V124" s="1821"/>
      <c r="W124" s="1821"/>
      <c r="X124" s="1821"/>
      <c r="Y124" s="1821"/>
      <c r="Z124" s="1821"/>
      <c r="AA124" s="1821"/>
      <c r="AB124" s="1821"/>
      <c r="AC124" s="1821"/>
      <c r="AD124" s="1821"/>
      <c r="AE124" s="1821"/>
      <c r="AF124" s="1821"/>
      <c r="AG124" s="1821"/>
      <c r="AH124" s="1821"/>
      <c r="AI124" s="1821"/>
      <c r="AJ124" s="1821"/>
      <c r="AK124" s="1821"/>
      <c r="AL124" s="1821"/>
      <c r="AM124" s="1821"/>
      <c r="AN124" s="1821"/>
      <c r="AO124" s="1821"/>
      <c r="AP124" s="1821"/>
      <c r="AQ124" s="1821"/>
      <c r="AR124" s="1821"/>
      <c r="AS124" s="1821"/>
      <c r="AT124" s="1821"/>
      <c r="AU124" s="1821"/>
      <c r="AV124" s="1821"/>
      <c r="AW124" s="1821"/>
      <c r="AX124" s="1821"/>
      <c r="AY124" s="1821"/>
      <c r="AZ124" s="1821"/>
      <c r="BA124" s="1821"/>
      <c r="BB124" s="1821"/>
      <c r="BC124" s="1821"/>
      <c r="BD124" s="1821"/>
      <c r="BE124" s="1821"/>
      <c r="BF124" s="1821"/>
      <c r="BG124" s="1821"/>
      <c r="BH124" s="1821"/>
      <c r="BI124" s="1821"/>
      <c r="BJ124" s="1821"/>
      <c r="BK124" s="1821"/>
      <c r="BL124" s="1821"/>
      <c r="BM124" s="1821"/>
      <c r="BN124" s="1821"/>
      <c r="BO124" s="1821"/>
      <c r="BP124" s="1821"/>
      <c r="BQ124" s="1821"/>
      <c r="BR124" s="1821"/>
    </row>
    <row r="125" spans="3:80" ht="17.100000000000001" customHeight="1" x14ac:dyDescent="0.2">
      <c r="C125" s="1821"/>
      <c r="D125" s="1821"/>
      <c r="E125" s="1821"/>
      <c r="F125" s="1821"/>
      <c r="G125" s="1821"/>
      <c r="H125" s="1821"/>
      <c r="I125" s="1821"/>
      <c r="J125" s="1821"/>
      <c r="K125" s="1821"/>
      <c r="L125" s="1821"/>
      <c r="M125" s="1821"/>
      <c r="N125" s="1821"/>
      <c r="O125" s="1821"/>
      <c r="P125" s="1821"/>
      <c r="Q125" s="1821"/>
      <c r="R125" s="1821"/>
      <c r="S125" s="1821"/>
      <c r="T125" s="1821"/>
      <c r="U125" s="1821"/>
      <c r="V125" s="1821"/>
      <c r="W125" s="1821"/>
      <c r="X125" s="1821"/>
      <c r="Y125" s="1821"/>
      <c r="Z125" s="1821"/>
      <c r="AA125" s="1821"/>
      <c r="AB125" s="1821"/>
      <c r="AC125" s="1821"/>
      <c r="AD125" s="1821"/>
      <c r="AE125" s="1821"/>
      <c r="AF125" s="1821"/>
      <c r="AG125" s="1821"/>
      <c r="AH125" s="1821"/>
      <c r="AI125" s="1821"/>
      <c r="AJ125" s="1821"/>
      <c r="AK125" s="1821"/>
      <c r="AL125" s="1821"/>
      <c r="AM125" s="1821"/>
      <c r="AN125" s="1821"/>
      <c r="AO125" s="1821"/>
      <c r="AP125" s="1821"/>
      <c r="AQ125" s="1821"/>
      <c r="AR125" s="1821"/>
      <c r="AS125" s="1821"/>
      <c r="AT125" s="1821"/>
      <c r="AU125" s="1821"/>
      <c r="AV125" s="1821"/>
      <c r="AW125" s="1821"/>
      <c r="AX125" s="1821"/>
      <c r="AY125" s="1821"/>
      <c r="AZ125" s="1821"/>
      <c r="BA125" s="1821"/>
      <c r="BB125" s="1821"/>
      <c r="BC125" s="1821"/>
      <c r="BD125" s="1821"/>
      <c r="BE125" s="1821"/>
      <c r="BF125" s="1821"/>
      <c r="BG125" s="1821"/>
      <c r="BH125" s="1821"/>
      <c r="BI125" s="1821"/>
      <c r="BJ125" s="1821"/>
      <c r="BK125" s="1821"/>
      <c r="BL125" s="1821"/>
      <c r="BM125" s="1821"/>
      <c r="BN125" s="1821"/>
      <c r="BO125" s="1821"/>
      <c r="BP125" s="1821"/>
      <c r="BQ125" s="1821"/>
      <c r="BR125" s="1821"/>
    </row>
    <row r="127" spans="3:80" ht="17.100000000000001" customHeight="1" x14ac:dyDescent="0.2">
      <c r="E127" s="615"/>
      <c r="F127" s="615"/>
      <c r="G127" s="615"/>
      <c r="H127" s="615"/>
      <c r="I127" s="615"/>
      <c r="J127" s="615"/>
      <c r="K127" s="615"/>
      <c r="L127" s="615"/>
      <c r="M127" s="615"/>
      <c r="N127" s="615"/>
      <c r="O127" s="615"/>
      <c r="P127" s="615"/>
      <c r="Q127" s="615"/>
      <c r="R127" s="615"/>
      <c r="S127" s="615"/>
      <c r="T127" s="615"/>
      <c r="U127" s="615"/>
      <c r="V127" s="615"/>
      <c r="W127" s="615"/>
      <c r="X127" s="615"/>
      <c r="Y127" s="615"/>
      <c r="Z127" s="615"/>
      <c r="AA127" s="615"/>
      <c r="AB127" s="615"/>
      <c r="AC127" s="615"/>
      <c r="AD127" s="615"/>
      <c r="AE127" s="615"/>
      <c r="AF127" s="615"/>
      <c r="AG127" s="615"/>
      <c r="AJ127" s="615"/>
      <c r="AK127" s="615"/>
      <c r="AL127" s="615"/>
      <c r="AM127" s="615"/>
      <c r="AN127" s="615"/>
      <c r="AO127" s="615"/>
      <c r="AP127" s="615"/>
      <c r="AQ127" s="615"/>
      <c r="AR127" s="615"/>
      <c r="AS127" s="615"/>
      <c r="AT127" s="615"/>
      <c r="AU127" s="615"/>
      <c r="AV127" s="615"/>
      <c r="AW127" s="615"/>
      <c r="AX127" s="615"/>
      <c r="AY127" s="615"/>
      <c r="AZ127" s="615"/>
      <c r="BA127" s="615"/>
      <c r="BB127" s="615"/>
      <c r="BC127" s="615"/>
      <c r="BD127" s="615"/>
      <c r="BE127" s="615"/>
      <c r="BF127" s="615"/>
      <c r="BG127" s="615"/>
      <c r="BH127" s="615"/>
      <c r="BI127" s="615"/>
      <c r="BJ127" s="615"/>
      <c r="BK127" s="615"/>
      <c r="BL127" s="615"/>
    </row>
    <row r="128" spans="3:80" ht="17.100000000000001" customHeight="1" x14ac:dyDescent="0.3">
      <c r="E128" s="1831"/>
      <c r="F128" s="615"/>
      <c r="G128" s="615"/>
      <c r="H128" s="1779"/>
      <c r="I128" s="615"/>
      <c r="J128" s="1832"/>
      <c r="K128" s="1832"/>
      <c r="L128" s="1832"/>
      <c r="M128" s="1832"/>
      <c r="N128" s="1832"/>
      <c r="O128" s="1832"/>
      <c r="P128" s="1832"/>
      <c r="Q128" s="1832"/>
      <c r="R128" s="1832"/>
      <c r="S128" s="1832"/>
      <c r="T128" s="1832"/>
      <c r="U128" s="1832"/>
      <c r="V128" s="1832"/>
      <c r="W128" s="1832"/>
      <c r="X128" s="1832"/>
      <c r="Y128" s="1832"/>
      <c r="Z128" s="1832"/>
      <c r="AA128" s="1832"/>
      <c r="AB128" s="1832"/>
      <c r="AC128" s="615"/>
      <c r="AD128" s="1779"/>
      <c r="AE128" s="615"/>
      <c r="AF128" s="615"/>
      <c r="AG128" s="615"/>
      <c r="AJ128" s="1831"/>
      <c r="AK128" s="615"/>
      <c r="AL128" s="615"/>
      <c r="AM128" s="1779"/>
      <c r="AN128" s="615"/>
      <c r="AO128" s="1832"/>
      <c r="AP128" s="1832"/>
      <c r="AQ128" s="1832"/>
      <c r="AR128" s="1832"/>
      <c r="AS128" s="1832"/>
      <c r="AT128" s="1832"/>
      <c r="AU128" s="1832"/>
      <c r="AV128" s="1832"/>
      <c r="AW128" s="1832"/>
      <c r="AX128" s="1832"/>
      <c r="AY128" s="1832"/>
      <c r="AZ128" s="1832"/>
      <c r="BA128" s="1832"/>
      <c r="BB128" s="1832"/>
      <c r="BC128" s="1832"/>
      <c r="BD128" s="1832"/>
      <c r="BE128" s="1832"/>
      <c r="BF128" s="1832"/>
      <c r="BG128" s="1832"/>
      <c r="BH128" s="615"/>
      <c r="BI128" s="1779"/>
      <c r="BJ128" s="615"/>
      <c r="BK128" s="615"/>
      <c r="BL128" s="615"/>
    </row>
    <row r="129" spans="5:64" ht="17.100000000000001" customHeight="1" x14ac:dyDescent="0.3">
      <c r="E129" s="615"/>
      <c r="J129" s="1832"/>
      <c r="K129" s="1832"/>
      <c r="L129" s="1832"/>
      <c r="M129" s="1832"/>
      <c r="N129" s="1832"/>
      <c r="O129" s="1832"/>
      <c r="P129" s="1832"/>
      <c r="Q129" s="1832"/>
      <c r="R129" s="1832"/>
      <c r="S129" s="1832"/>
      <c r="T129" s="1832"/>
      <c r="U129" s="1832"/>
      <c r="V129" s="1832"/>
      <c r="W129" s="1832"/>
      <c r="X129" s="1832"/>
      <c r="Y129" s="1832"/>
      <c r="Z129" s="1832"/>
      <c r="AA129" s="1832"/>
      <c r="AB129" s="1832"/>
      <c r="AG129" s="615"/>
      <c r="AJ129" s="615"/>
      <c r="AO129" s="1832"/>
      <c r="AP129" s="1832"/>
      <c r="AQ129" s="1832"/>
      <c r="AR129" s="1832"/>
      <c r="AS129" s="1832"/>
      <c r="AT129" s="1832"/>
      <c r="AU129" s="1832"/>
      <c r="AV129" s="1832"/>
      <c r="AW129" s="1832"/>
      <c r="AX129" s="1832"/>
      <c r="AY129" s="1832"/>
      <c r="AZ129" s="1832"/>
      <c r="BA129" s="1832"/>
      <c r="BB129" s="1832"/>
      <c r="BC129" s="1832"/>
      <c r="BD129" s="1832"/>
      <c r="BE129" s="1832"/>
      <c r="BF129" s="1832"/>
      <c r="BG129" s="1832"/>
      <c r="BL129" s="615"/>
    </row>
    <row r="130" spans="5:64" ht="17.100000000000001" customHeight="1" x14ac:dyDescent="0.2">
      <c r="E130" s="615"/>
      <c r="S130" s="615"/>
      <c r="AG130" s="615"/>
      <c r="AJ130" s="615"/>
      <c r="AX130" s="615"/>
      <c r="BL130" s="615"/>
    </row>
    <row r="131" spans="5:64" ht="17.100000000000001" customHeight="1" x14ac:dyDescent="0.2">
      <c r="E131" s="615"/>
      <c r="S131" s="1833"/>
      <c r="AG131" s="615"/>
      <c r="AJ131" s="615"/>
      <c r="AU131" s="1833"/>
      <c r="AV131" s="1833"/>
      <c r="AW131" s="1833"/>
      <c r="AX131" s="1833"/>
      <c r="AY131" s="1833"/>
      <c r="AZ131" s="1833"/>
      <c r="BA131" s="1833"/>
      <c r="BI131" s="1834"/>
      <c r="BL131" s="615"/>
    </row>
    <row r="132" spans="5:64" ht="17.100000000000001" customHeight="1" x14ac:dyDescent="0.2">
      <c r="E132" s="615"/>
      <c r="S132" s="1833"/>
      <c r="AG132" s="615"/>
      <c r="AJ132" s="615"/>
      <c r="AT132" s="1833"/>
      <c r="AU132" s="1833"/>
      <c r="AV132" s="1833"/>
      <c r="AW132" s="1833"/>
      <c r="AX132" s="1833"/>
      <c r="AY132" s="1833"/>
      <c r="AZ132" s="1833"/>
      <c r="BA132" s="1833"/>
      <c r="BB132" s="1833"/>
      <c r="BI132" s="1834"/>
      <c r="BL132" s="615"/>
    </row>
    <row r="133" spans="5:64" ht="17.100000000000001" customHeight="1" x14ac:dyDescent="0.2">
      <c r="E133" s="615"/>
      <c r="S133" s="1833"/>
      <c r="AG133" s="615"/>
      <c r="AJ133" s="615"/>
      <c r="AS133" s="1833"/>
      <c r="AT133" s="1833"/>
      <c r="AU133" s="1833"/>
      <c r="AV133" s="1833"/>
      <c r="AW133" s="1833"/>
      <c r="AX133" s="1833"/>
      <c r="AY133" s="1833"/>
      <c r="AZ133" s="1833"/>
      <c r="BA133" s="1833"/>
      <c r="BB133" s="1833"/>
      <c r="BC133" s="1833"/>
      <c r="BI133" s="1834"/>
      <c r="BL133" s="615"/>
    </row>
    <row r="134" spans="5:64" ht="17.100000000000001" customHeight="1" x14ac:dyDescent="0.2">
      <c r="E134" s="615"/>
      <c r="S134" s="1833"/>
      <c r="AG134" s="615"/>
      <c r="AJ134" s="615"/>
      <c r="AS134" s="1833"/>
      <c r="AT134" s="1833"/>
      <c r="AU134" s="1833"/>
      <c r="AV134" s="1833"/>
      <c r="AW134" s="1833"/>
      <c r="AX134" s="1833"/>
      <c r="AY134" s="1833"/>
      <c r="AZ134" s="1833"/>
      <c r="BA134" s="1833"/>
      <c r="BB134" s="1833"/>
      <c r="BC134" s="1833"/>
      <c r="BI134" s="1834"/>
      <c r="BL134" s="615"/>
    </row>
    <row r="135" spans="5:64" ht="17.100000000000001" customHeight="1" x14ac:dyDescent="0.2">
      <c r="E135" s="615"/>
      <c r="S135" s="1833"/>
      <c r="AG135" s="615"/>
      <c r="AJ135" s="615"/>
      <c r="AS135" s="1833"/>
      <c r="AT135" s="1833"/>
      <c r="AU135" s="1833"/>
      <c r="AV135" s="1833"/>
      <c r="AW135" s="1833"/>
      <c r="AX135" s="1833"/>
      <c r="AY135" s="1833"/>
      <c r="AZ135" s="1833"/>
      <c r="BA135" s="1833"/>
      <c r="BB135" s="1833"/>
      <c r="BC135" s="1833"/>
      <c r="BI135" s="1834"/>
      <c r="BL135" s="615"/>
    </row>
    <row r="136" spans="5:64" ht="17.100000000000001" customHeight="1" x14ac:dyDescent="0.2">
      <c r="E136" s="615"/>
      <c r="S136" s="1833"/>
      <c r="AG136" s="615"/>
      <c r="AJ136" s="615"/>
      <c r="AS136" s="1833"/>
      <c r="AT136" s="1833"/>
      <c r="AU136" s="1833"/>
      <c r="AV136" s="1833"/>
      <c r="AW136" s="1833"/>
      <c r="AX136" s="1833"/>
      <c r="AY136" s="1833"/>
      <c r="AZ136" s="1833"/>
      <c r="BA136" s="1833"/>
      <c r="BB136" s="1833"/>
      <c r="BC136" s="1833"/>
      <c r="BI136" s="1834"/>
      <c r="BL136" s="615"/>
    </row>
    <row r="137" spans="5:64" ht="17.100000000000001" customHeight="1" x14ac:dyDescent="0.2">
      <c r="E137" s="615"/>
      <c r="S137" s="1833"/>
      <c r="AG137" s="615"/>
      <c r="AJ137" s="615"/>
      <c r="AS137" s="1833"/>
      <c r="AT137" s="1833"/>
      <c r="AU137" s="1833"/>
      <c r="AV137" s="1833"/>
      <c r="AW137" s="1833"/>
      <c r="AX137" s="1833"/>
      <c r="AY137" s="1833"/>
      <c r="AZ137" s="1833"/>
      <c r="BA137" s="1833"/>
      <c r="BB137" s="1833"/>
      <c r="BC137" s="1833"/>
      <c r="BI137" s="1834"/>
      <c r="BL137" s="615"/>
    </row>
    <row r="138" spans="5:64" ht="17.100000000000001" customHeight="1" x14ac:dyDescent="0.2">
      <c r="E138" s="615"/>
      <c r="S138" s="1835"/>
      <c r="AG138" s="615"/>
      <c r="AJ138" s="615"/>
      <c r="AS138" s="1833"/>
      <c r="AT138" s="1833"/>
      <c r="AU138" s="1833"/>
      <c r="AV138" s="1833"/>
      <c r="AW138" s="1833"/>
      <c r="AX138" s="1833"/>
      <c r="AY138" s="1833"/>
      <c r="AZ138" s="1833"/>
      <c r="BA138" s="1833"/>
      <c r="BB138" s="1833"/>
      <c r="BC138" s="1833"/>
      <c r="BI138" s="1834"/>
      <c r="BL138" s="615"/>
    </row>
    <row r="139" spans="5:64" ht="17.100000000000001" customHeight="1" x14ac:dyDescent="0.2">
      <c r="E139" s="615"/>
      <c r="S139" s="1835"/>
      <c r="AG139" s="615"/>
      <c r="AJ139" s="615"/>
      <c r="AS139" s="1833"/>
      <c r="AT139" s="1833"/>
      <c r="AU139" s="1833"/>
      <c r="AV139" s="1833"/>
      <c r="AW139" s="1833"/>
      <c r="AX139" s="1833"/>
      <c r="AY139" s="1833"/>
      <c r="AZ139" s="1833"/>
      <c r="BA139" s="1833"/>
      <c r="BB139" s="1833"/>
      <c r="BC139" s="1833"/>
      <c r="BI139" s="1834"/>
      <c r="BL139" s="615"/>
    </row>
    <row r="140" spans="5:64" ht="17.100000000000001" customHeight="1" x14ac:dyDescent="0.2">
      <c r="E140" s="615"/>
      <c r="S140" s="1835"/>
      <c r="AG140" s="615"/>
      <c r="AJ140" s="615"/>
      <c r="AT140" s="1833"/>
      <c r="AU140" s="1833"/>
      <c r="AV140" s="1833"/>
      <c r="AW140" s="1833"/>
      <c r="AX140" s="1833"/>
      <c r="AY140" s="1833"/>
      <c r="AZ140" s="1833"/>
      <c r="BA140" s="1833"/>
      <c r="BB140" s="1833"/>
      <c r="BI140" s="1834"/>
      <c r="BL140" s="615"/>
    </row>
    <row r="141" spans="5:64" ht="17.100000000000001" customHeight="1" x14ac:dyDescent="0.2">
      <c r="E141" s="615"/>
      <c r="S141" s="1835"/>
      <c r="AG141" s="615"/>
      <c r="AJ141" s="615"/>
      <c r="AU141" s="1833"/>
      <c r="AV141" s="1833"/>
      <c r="AW141" s="1833"/>
      <c r="AX141" s="1833"/>
      <c r="AY141" s="1833"/>
      <c r="AZ141" s="1833"/>
      <c r="BA141" s="1833"/>
      <c r="BL141" s="615"/>
    </row>
    <row r="142" spans="5:64" ht="17.100000000000001" customHeight="1" x14ac:dyDescent="0.2">
      <c r="E142" s="615"/>
      <c r="S142" s="1835"/>
      <c r="AG142" s="615"/>
      <c r="AJ142" s="615"/>
      <c r="AV142" s="1833"/>
      <c r="AW142" s="1833"/>
      <c r="AX142" s="1833"/>
      <c r="AY142" s="1833"/>
      <c r="AZ142" s="1833"/>
      <c r="BL142" s="615"/>
    </row>
    <row r="143" spans="5:64" ht="17.100000000000001" customHeight="1" x14ac:dyDescent="0.2">
      <c r="E143" s="615"/>
      <c r="S143" s="1835"/>
      <c r="AG143" s="615"/>
      <c r="AJ143" s="615"/>
      <c r="AW143" s="1833"/>
      <c r="AX143" s="1833"/>
      <c r="AY143" s="1833"/>
      <c r="BI143" s="1834"/>
      <c r="BL143" s="615"/>
    </row>
    <row r="144" spans="5:64" ht="17.100000000000001" customHeight="1" x14ac:dyDescent="0.2">
      <c r="E144" s="615"/>
      <c r="S144" s="1835"/>
      <c r="AG144" s="615"/>
      <c r="AJ144" s="615"/>
      <c r="AX144" s="1835"/>
      <c r="BL144" s="615"/>
    </row>
    <row r="145" spans="5:64" ht="17.100000000000001" customHeight="1" x14ac:dyDescent="0.2">
      <c r="E145" s="615"/>
      <c r="S145" s="1835"/>
      <c r="AG145" s="615"/>
      <c r="AJ145" s="615"/>
      <c r="AX145" s="1835"/>
      <c r="BL145" s="615"/>
    </row>
    <row r="146" spans="5:64" ht="17.100000000000001" customHeight="1" x14ac:dyDescent="0.2">
      <c r="E146" s="615"/>
      <c r="F146" s="615"/>
      <c r="G146" s="615"/>
      <c r="H146" s="615"/>
      <c r="I146" s="615"/>
      <c r="J146" s="615"/>
      <c r="K146" s="615"/>
      <c r="L146" s="615"/>
      <c r="M146" s="615"/>
      <c r="N146" s="615"/>
      <c r="O146" s="615"/>
      <c r="P146" s="615"/>
      <c r="Q146" s="615"/>
      <c r="R146" s="615"/>
      <c r="S146" s="615"/>
      <c r="T146" s="615"/>
      <c r="U146" s="615"/>
      <c r="V146" s="615"/>
      <c r="W146" s="615"/>
      <c r="X146" s="615"/>
      <c r="Y146" s="615"/>
      <c r="Z146" s="615"/>
      <c r="AA146" s="615"/>
      <c r="AB146" s="615"/>
      <c r="AC146" s="615"/>
      <c r="AD146" s="615"/>
      <c r="AE146" s="615"/>
      <c r="AF146" s="615"/>
      <c r="AG146" s="615"/>
      <c r="AJ146" s="615"/>
      <c r="AK146" s="615"/>
      <c r="AL146" s="615"/>
      <c r="AM146" s="615"/>
      <c r="AN146" s="615"/>
      <c r="AO146" s="615"/>
      <c r="AP146" s="615"/>
      <c r="AQ146" s="615"/>
      <c r="AR146" s="615"/>
      <c r="AS146" s="615"/>
      <c r="AT146" s="615"/>
      <c r="AU146" s="615"/>
      <c r="AV146" s="615"/>
      <c r="AW146" s="615"/>
      <c r="AX146" s="615"/>
      <c r="AY146" s="615"/>
      <c r="AZ146" s="615"/>
      <c r="BA146" s="615"/>
      <c r="BB146" s="615"/>
      <c r="BC146" s="615"/>
      <c r="BD146" s="615"/>
      <c r="BE146" s="615"/>
      <c r="BF146" s="615"/>
      <c r="BG146" s="615"/>
      <c r="BH146" s="615"/>
      <c r="BI146" s="615"/>
      <c r="BJ146" s="615"/>
      <c r="BK146" s="615"/>
      <c r="BL146" s="615"/>
    </row>
    <row r="149" spans="5:64" ht="17.100000000000001" customHeight="1" x14ac:dyDescent="0.2">
      <c r="E149" s="615"/>
      <c r="F149" s="615"/>
      <c r="G149" s="615"/>
      <c r="H149" s="615"/>
      <c r="I149" s="615"/>
      <c r="J149" s="615"/>
      <c r="K149" s="615"/>
      <c r="L149" s="615"/>
      <c r="M149" s="615"/>
      <c r="N149" s="615"/>
      <c r="O149" s="615"/>
      <c r="P149" s="615"/>
      <c r="Q149" s="615"/>
      <c r="R149" s="615"/>
      <c r="S149" s="615"/>
      <c r="T149" s="615"/>
      <c r="U149" s="615"/>
      <c r="V149" s="615"/>
      <c r="W149" s="615"/>
      <c r="X149" s="615"/>
      <c r="Y149" s="615"/>
      <c r="Z149" s="615"/>
      <c r="AA149" s="615"/>
      <c r="AB149" s="615"/>
      <c r="AC149" s="615"/>
      <c r="AD149" s="615"/>
      <c r="AE149" s="615"/>
      <c r="AF149" s="615"/>
      <c r="AG149" s="615"/>
      <c r="AJ149" s="615"/>
      <c r="AK149" s="615"/>
      <c r="AL149" s="615"/>
      <c r="AM149" s="615"/>
      <c r="AN149" s="615"/>
      <c r="AO149" s="615"/>
      <c r="AP149" s="615"/>
      <c r="AQ149" s="615"/>
      <c r="AR149" s="615"/>
      <c r="AS149" s="615"/>
      <c r="AT149" s="615"/>
      <c r="AU149" s="615"/>
      <c r="AV149" s="615"/>
      <c r="AW149" s="615"/>
      <c r="AX149" s="615"/>
      <c r="AY149" s="615"/>
      <c r="AZ149" s="615"/>
      <c r="BA149" s="615"/>
      <c r="BB149" s="615"/>
      <c r="BC149" s="615"/>
      <c r="BD149" s="615"/>
      <c r="BE149" s="615"/>
      <c r="BF149" s="615"/>
      <c r="BG149" s="615"/>
      <c r="BH149" s="615"/>
      <c r="BI149" s="615"/>
      <c r="BJ149" s="615"/>
      <c r="BK149" s="615"/>
      <c r="BL149" s="615"/>
    </row>
    <row r="150" spans="5:64" ht="17.100000000000001" customHeight="1" x14ac:dyDescent="0.3">
      <c r="E150" s="1831"/>
      <c r="F150" s="615"/>
      <c r="G150" s="615"/>
      <c r="H150" s="1779"/>
      <c r="I150" s="615"/>
      <c r="J150" s="1832"/>
      <c r="K150" s="1832"/>
      <c r="L150" s="1832"/>
      <c r="M150" s="1832"/>
      <c r="N150" s="1832"/>
      <c r="O150" s="1832"/>
      <c r="P150" s="1832"/>
      <c r="Q150" s="1832"/>
      <c r="R150" s="1832"/>
      <c r="S150" s="1832"/>
      <c r="T150" s="1832"/>
      <c r="U150" s="1832"/>
      <c r="V150" s="1832"/>
      <c r="W150" s="1832"/>
      <c r="X150" s="1832"/>
      <c r="Y150" s="1832"/>
      <c r="Z150" s="1832"/>
      <c r="AA150" s="1832"/>
      <c r="AB150" s="1832"/>
      <c r="AC150" s="615"/>
      <c r="AD150" s="1779"/>
      <c r="AE150" s="615"/>
      <c r="AF150" s="615"/>
      <c r="AG150" s="615"/>
      <c r="AJ150" s="1831"/>
      <c r="AK150" s="615"/>
      <c r="AL150" s="615"/>
      <c r="AM150" s="1779"/>
      <c r="AN150" s="615"/>
      <c r="AO150" s="1832"/>
      <c r="AP150" s="1832"/>
      <c r="AQ150" s="1832"/>
      <c r="AR150" s="1832"/>
      <c r="AS150" s="1832"/>
      <c r="AT150" s="1832"/>
      <c r="AU150" s="1832"/>
      <c r="AV150" s="1832"/>
      <c r="AW150" s="1832"/>
      <c r="AX150" s="1832"/>
      <c r="AY150" s="1832"/>
      <c r="AZ150" s="1832"/>
      <c r="BA150" s="1832"/>
      <c r="BB150" s="1832"/>
      <c r="BC150" s="1832"/>
      <c r="BD150" s="1832"/>
      <c r="BE150" s="1832"/>
      <c r="BF150" s="1832"/>
      <c r="BG150" s="1832"/>
      <c r="BH150" s="615"/>
      <c r="BI150" s="1779"/>
      <c r="BJ150" s="615"/>
      <c r="BK150" s="615"/>
      <c r="BL150" s="615"/>
    </row>
    <row r="151" spans="5:64" ht="17.100000000000001" customHeight="1" x14ac:dyDescent="0.3">
      <c r="E151" s="615"/>
      <c r="J151" s="1832"/>
      <c r="K151" s="1832"/>
      <c r="L151" s="1832"/>
      <c r="M151" s="1832"/>
      <c r="N151" s="1832"/>
      <c r="O151" s="1832"/>
      <c r="P151" s="1832"/>
      <c r="Q151" s="1832"/>
      <c r="R151" s="1832"/>
      <c r="S151" s="1832"/>
      <c r="T151" s="1832"/>
      <c r="U151" s="1832"/>
      <c r="V151" s="1832"/>
      <c r="W151" s="1832"/>
      <c r="X151" s="1832"/>
      <c r="Y151" s="1832"/>
      <c r="Z151" s="1832"/>
      <c r="AA151" s="1832"/>
      <c r="AB151" s="1832"/>
      <c r="AG151" s="615"/>
      <c r="AJ151" s="615"/>
      <c r="AO151" s="1832"/>
      <c r="AP151" s="1832"/>
      <c r="AQ151" s="1832"/>
      <c r="AR151" s="1832"/>
      <c r="AS151" s="1832"/>
      <c r="AT151" s="1832"/>
      <c r="AU151" s="1832"/>
      <c r="AV151" s="1832"/>
      <c r="AW151" s="1832"/>
      <c r="AX151" s="1832"/>
      <c r="AY151" s="1832"/>
      <c r="AZ151" s="1832"/>
      <c r="BA151" s="1832"/>
      <c r="BB151" s="1832"/>
      <c r="BC151" s="1832"/>
      <c r="BD151" s="1832"/>
      <c r="BE151" s="1832"/>
      <c r="BF151" s="1832"/>
      <c r="BG151" s="1832"/>
      <c r="BL151" s="615"/>
    </row>
    <row r="152" spans="5:64" ht="17.100000000000001" customHeight="1" x14ac:dyDescent="0.2">
      <c r="E152" s="615"/>
      <c r="S152" s="615"/>
      <c r="AG152" s="615"/>
      <c r="AJ152" s="615"/>
      <c r="AX152" s="615"/>
      <c r="BL152" s="615"/>
    </row>
    <row r="153" spans="5:64" ht="17.100000000000001" customHeight="1" x14ac:dyDescent="0.2">
      <c r="E153" s="615"/>
      <c r="S153" s="1833"/>
      <c r="AD153" s="1834"/>
      <c r="AG153" s="615"/>
      <c r="AJ153" s="615"/>
      <c r="AU153" s="1833"/>
      <c r="AV153" s="1833"/>
      <c r="AW153" s="1833"/>
      <c r="AX153" s="1833"/>
      <c r="AY153" s="1833"/>
      <c r="AZ153" s="1833"/>
      <c r="BA153" s="1833"/>
      <c r="BI153" s="1834"/>
      <c r="BL153" s="615"/>
    </row>
    <row r="154" spans="5:64" ht="17.100000000000001" customHeight="1" x14ac:dyDescent="0.2">
      <c r="E154" s="615"/>
      <c r="R154" s="1833"/>
      <c r="S154" s="1833"/>
      <c r="T154" s="1833"/>
      <c r="AD154" s="1834"/>
      <c r="AG154" s="615"/>
      <c r="AJ154" s="615"/>
      <c r="AT154" s="1833"/>
      <c r="AU154" s="1833"/>
      <c r="AV154" s="1833"/>
      <c r="AW154" s="1833"/>
      <c r="AX154" s="1833"/>
      <c r="AY154" s="1833"/>
      <c r="AZ154" s="1833"/>
      <c r="BA154" s="1833"/>
      <c r="BB154" s="1833"/>
      <c r="BI154" s="1834"/>
      <c r="BL154" s="615"/>
    </row>
    <row r="155" spans="5:64" ht="17.100000000000001" customHeight="1" x14ac:dyDescent="0.2">
      <c r="E155" s="615"/>
      <c r="Q155" s="1833"/>
      <c r="R155" s="1833"/>
      <c r="S155" s="1833"/>
      <c r="T155" s="1833"/>
      <c r="U155" s="1833"/>
      <c r="AD155" s="1834"/>
      <c r="AG155" s="615"/>
      <c r="AJ155" s="615"/>
      <c r="AS155" s="1833"/>
      <c r="AT155" s="1833"/>
      <c r="AU155" s="1833"/>
      <c r="AV155" s="1833"/>
      <c r="AW155" s="1833"/>
      <c r="AX155" s="1833"/>
      <c r="AY155" s="1833"/>
      <c r="AZ155" s="1833"/>
      <c r="BA155" s="1833"/>
      <c r="BB155" s="1833"/>
      <c r="BC155" s="1833"/>
      <c r="BI155" s="1834"/>
      <c r="BL155" s="615"/>
    </row>
    <row r="156" spans="5:64" ht="17.100000000000001" customHeight="1" x14ac:dyDescent="0.2">
      <c r="E156" s="615"/>
      <c r="P156" s="1833"/>
      <c r="Q156" s="1833"/>
      <c r="R156" s="1833"/>
      <c r="S156" s="1833"/>
      <c r="T156" s="1833"/>
      <c r="U156" s="1833"/>
      <c r="V156" s="1833"/>
      <c r="AD156" s="1834"/>
      <c r="AG156" s="615"/>
      <c r="AJ156" s="615"/>
      <c r="AS156" s="1833"/>
      <c r="AT156" s="1833"/>
      <c r="AU156" s="1833"/>
      <c r="AV156" s="1833"/>
      <c r="AW156" s="1833"/>
      <c r="AX156" s="1833"/>
      <c r="AY156" s="1833"/>
      <c r="AZ156" s="1833"/>
      <c r="BA156" s="1833"/>
      <c r="BB156" s="1833"/>
      <c r="BC156" s="1833"/>
      <c r="BI156" s="1834"/>
      <c r="BL156" s="615"/>
    </row>
    <row r="157" spans="5:64" ht="17.100000000000001" customHeight="1" x14ac:dyDescent="0.2">
      <c r="E157" s="615"/>
      <c r="O157" s="1833"/>
      <c r="P157" s="1833"/>
      <c r="Q157" s="1833"/>
      <c r="R157" s="1833"/>
      <c r="S157" s="1833"/>
      <c r="T157" s="1833"/>
      <c r="U157" s="1833"/>
      <c r="V157" s="1833"/>
      <c r="W157" s="1833"/>
      <c r="AD157" s="1834"/>
      <c r="AG157" s="615"/>
      <c r="AJ157" s="615"/>
      <c r="AS157" s="1833"/>
      <c r="AT157" s="1833"/>
      <c r="AU157" s="1833"/>
      <c r="AV157" s="1833"/>
      <c r="AW157" s="1833"/>
      <c r="AX157" s="1833"/>
      <c r="AY157" s="1833"/>
      <c r="AZ157" s="1833"/>
      <c r="BA157" s="1833"/>
      <c r="BB157" s="1833"/>
      <c r="BC157" s="1833"/>
      <c r="BI157" s="1834"/>
      <c r="BL157" s="615"/>
    </row>
    <row r="158" spans="5:64" ht="17.100000000000001" customHeight="1" x14ac:dyDescent="0.2">
      <c r="E158" s="615"/>
      <c r="N158" s="1833"/>
      <c r="O158" s="1833"/>
      <c r="P158" s="1833"/>
      <c r="Q158" s="1833"/>
      <c r="R158" s="1833"/>
      <c r="S158" s="1833"/>
      <c r="T158" s="1833"/>
      <c r="U158" s="1833"/>
      <c r="V158" s="1833"/>
      <c r="W158" s="1833"/>
      <c r="X158" s="1833"/>
      <c r="AD158" s="1834"/>
      <c r="AG158" s="615"/>
      <c r="AJ158" s="615"/>
      <c r="AS158" s="1833"/>
      <c r="AT158" s="1833"/>
      <c r="AU158" s="1833"/>
      <c r="AV158" s="1833"/>
      <c r="AW158" s="1833"/>
      <c r="AX158" s="1833"/>
      <c r="AY158" s="1833"/>
      <c r="AZ158" s="1833"/>
      <c r="BA158" s="1833"/>
      <c r="BB158" s="1833"/>
      <c r="BC158" s="1833"/>
      <c r="BI158" s="1834"/>
      <c r="BL158" s="615"/>
    </row>
    <row r="159" spans="5:64" ht="17.100000000000001" customHeight="1" x14ac:dyDescent="0.2">
      <c r="E159" s="615"/>
      <c r="M159" s="1833"/>
      <c r="N159" s="1833"/>
      <c r="O159" s="1833"/>
      <c r="P159" s="1833"/>
      <c r="Q159" s="1833"/>
      <c r="R159" s="1833"/>
      <c r="S159" s="1833"/>
      <c r="T159" s="1833"/>
      <c r="U159" s="1833"/>
      <c r="V159" s="1833"/>
      <c r="W159" s="1833"/>
      <c r="X159" s="1833"/>
      <c r="Y159" s="1833"/>
      <c r="AD159" s="1834"/>
      <c r="AG159" s="615"/>
      <c r="AJ159" s="615"/>
      <c r="AS159" s="1833"/>
      <c r="AT159" s="1833"/>
      <c r="AU159" s="1833"/>
      <c r="AV159" s="1833"/>
      <c r="AW159" s="1833"/>
      <c r="AX159" s="1833"/>
      <c r="AY159" s="1833"/>
      <c r="AZ159" s="1833"/>
      <c r="BA159" s="1833"/>
      <c r="BB159" s="1833"/>
      <c r="BC159" s="1833"/>
      <c r="BI159" s="1834"/>
      <c r="BL159" s="615"/>
    </row>
    <row r="160" spans="5:64" ht="17.100000000000001" customHeight="1" x14ac:dyDescent="0.2">
      <c r="E160" s="615"/>
      <c r="N160" s="1833"/>
      <c r="O160" s="1833"/>
      <c r="P160" s="1833"/>
      <c r="Q160" s="1833"/>
      <c r="R160" s="1833"/>
      <c r="S160" s="1833"/>
      <c r="T160" s="1833"/>
      <c r="U160" s="1833"/>
      <c r="V160" s="1833"/>
      <c r="W160" s="1833"/>
      <c r="X160" s="1833"/>
      <c r="AD160" s="1834"/>
      <c r="AG160" s="615"/>
      <c r="AJ160" s="615"/>
      <c r="AS160" s="1833"/>
      <c r="AT160" s="1833"/>
      <c r="AU160" s="1833"/>
      <c r="AV160" s="1833"/>
      <c r="AW160" s="1833"/>
      <c r="AX160" s="1833"/>
      <c r="AY160" s="1833"/>
      <c r="AZ160" s="1833"/>
      <c r="BA160" s="1833"/>
      <c r="BB160" s="1833"/>
      <c r="BC160" s="1833"/>
      <c r="BI160" s="1834"/>
      <c r="BL160" s="615"/>
    </row>
    <row r="161" spans="5:92" ht="17.100000000000001" customHeight="1" x14ac:dyDescent="0.2">
      <c r="E161" s="615"/>
      <c r="O161" s="1833"/>
      <c r="P161" s="1833"/>
      <c r="Q161" s="1833"/>
      <c r="R161" s="1833"/>
      <c r="S161" s="1833"/>
      <c r="T161" s="1833"/>
      <c r="U161" s="1833"/>
      <c r="V161" s="1833"/>
      <c r="W161" s="1833"/>
      <c r="AD161" s="1834"/>
      <c r="AG161" s="615"/>
      <c r="AJ161" s="615"/>
      <c r="AS161" s="1833"/>
      <c r="AT161" s="1833"/>
      <c r="AU161" s="1833"/>
      <c r="AV161" s="1833"/>
      <c r="AW161" s="1833"/>
      <c r="AX161" s="1833"/>
      <c r="AY161" s="1833"/>
      <c r="AZ161" s="1833"/>
      <c r="BA161" s="1833"/>
      <c r="BB161" s="1833"/>
      <c r="BC161" s="1833"/>
      <c r="BI161" s="1834"/>
      <c r="BL161" s="615"/>
    </row>
    <row r="162" spans="5:92" ht="17.100000000000001" customHeight="1" x14ac:dyDescent="0.2">
      <c r="E162" s="615"/>
      <c r="P162" s="1833"/>
      <c r="Q162" s="1833"/>
      <c r="R162" s="1833"/>
      <c r="S162" s="1833"/>
      <c r="T162" s="1833"/>
      <c r="U162" s="1833"/>
      <c r="V162" s="1833"/>
      <c r="AD162" s="1834"/>
      <c r="AG162" s="615"/>
      <c r="AJ162" s="615"/>
      <c r="AT162" s="1833"/>
      <c r="AU162" s="1833"/>
      <c r="AV162" s="1833"/>
      <c r="AW162" s="1833"/>
      <c r="AX162" s="1833"/>
      <c r="AY162" s="1833"/>
      <c r="AZ162" s="1833"/>
      <c r="BA162" s="1833"/>
      <c r="BB162" s="1833"/>
      <c r="BI162" s="1834"/>
      <c r="BL162" s="615"/>
    </row>
    <row r="163" spans="5:92" ht="17.100000000000001" customHeight="1" x14ac:dyDescent="0.2">
      <c r="E163" s="615"/>
      <c r="Q163" s="1833"/>
      <c r="R163" s="1833"/>
      <c r="S163" s="1833"/>
      <c r="T163" s="1833"/>
      <c r="U163" s="1833"/>
      <c r="AG163" s="615"/>
      <c r="AJ163" s="615"/>
      <c r="AU163" s="1833"/>
      <c r="AV163" s="1833"/>
      <c r="AW163" s="1833"/>
      <c r="AX163" s="1833"/>
      <c r="AY163" s="1833"/>
      <c r="AZ163" s="1833"/>
      <c r="BA163" s="1833"/>
      <c r="BL163" s="615"/>
    </row>
    <row r="164" spans="5:92" ht="17.100000000000001" customHeight="1" x14ac:dyDescent="0.2">
      <c r="E164" s="615"/>
      <c r="R164" s="1833"/>
      <c r="S164" s="1833"/>
      <c r="T164" s="1833"/>
      <c r="AG164" s="615"/>
      <c r="AJ164" s="615"/>
      <c r="AV164" s="1833"/>
      <c r="AW164" s="1833"/>
      <c r="AX164" s="1833"/>
      <c r="AY164" s="1833"/>
      <c r="AZ164" s="1833"/>
      <c r="BL164" s="615"/>
    </row>
    <row r="165" spans="5:92" ht="17.100000000000001" customHeight="1" x14ac:dyDescent="0.2">
      <c r="E165" s="615"/>
      <c r="S165" s="1833"/>
      <c r="AD165" s="1834"/>
      <c r="AG165" s="615"/>
      <c r="AJ165" s="615"/>
      <c r="AW165" s="1833"/>
      <c r="AX165" s="1833"/>
      <c r="AY165" s="1833"/>
      <c r="BI165" s="1834"/>
      <c r="BL165" s="615"/>
    </row>
    <row r="166" spans="5:92" ht="17.100000000000001" customHeight="1" x14ac:dyDescent="0.2">
      <c r="E166" s="615"/>
      <c r="S166" s="1835"/>
      <c r="AG166" s="615"/>
      <c r="AJ166" s="615"/>
      <c r="AX166" s="1835"/>
      <c r="BL166" s="615"/>
    </row>
    <row r="167" spans="5:92" ht="17.100000000000001" customHeight="1" x14ac:dyDescent="0.2">
      <c r="E167" s="615"/>
      <c r="S167" s="1835"/>
      <c r="AG167" s="615"/>
      <c r="AJ167" s="615"/>
      <c r="AX167" s="1835"/>
      <c r="BL167" s="615"/>
    </row>
    <row r="168" spans="5:92" ht="17.100000000000001" customHeight="1" x14ac:dyDescent="0.2">
      <c r="E168" s="615"/>
      <c r="F168" s="615"/>
      <c r="G168" s="615"/>
      <c r="H168" s="615"/>
      <c r="I168" s="615"/>
      <c r="J168" s="615"/>
      <c r="K168" s="615"/>
      <c r="L168" s="615"/>
      <c r="M168" s="615"/>
      <c r="N168" s="615"/>
      <c r="O168" s="615"/>
      <c r="P168" s="615"/>
      <c r="Q168" s="615"/>
      <c r="R168" s="615"/>
      <c r="S168" s="615"/>
      <c r="T168" s="615"/>
      <c r="U168" s="615"/>
      <c r="V168" s="615"/>
      <c r="W168" s="615"/>
      <c r="X168" s="615"/>
      <c r="Y168" s="615"/>
      <c r="Z168" s="615"/>
      <c r="AA168" s="615"/>
      <c r="AB168" s="615"/>
      <c r="AC168" s="615"/>
      <c r="AD168" s="615"/>
      <c r="AE168" s="615"/>
      <c r="AF168" s="615"/>
      <c r="AG168" s="615"/>
      <c r="AJ168" s="615"/>
      <c r="AK168" s="615"/>
      <c r="AL168" s="615"/>
      <c r="AM168" s="615"/>
      <c r="AN168" s="615"/>
      <c r="AO168" s="615"/>
      <c r="AP168" s="615"/>
      <c r="AQ168" s="615"/>
      <c r="AR168" s="615"/>
      <c r="AS168" s="615"/>
      <c r="AT168" s="615"/>
      <c r="AU168" s="615"/>
      <c r="AV168" s="615"/>
      <c r="AW168" s="615"/>
      <c r="AX168" s="615"/>
      <c r="AY168" s="615"/>
      <c r="AZ168" s="615"/>
      <c r="BA168" s="615"/>
      <c r="BB168" s="615"/>
      <c r="BC168" s="615"/>
      <c r="BD168" s="615"/>
      <c r="BE168" s="615"/>
      <c r="BF168" s="615"/>
      <c r="BG168" s="615"/>
      <c r="BH168" s="615"/>
      <c r="BI168" s="615"/>
      <c r="BJ168" s="615"/>
      <c r="BK168" s="615"/>
      <c r="BL168" s="615"/>
    </row>
    <row r="171" spans="5:92" ht="17.100000000000001" customHeight="1" x14ac:dyDescent="0.2">
      <c r="E171" s="615"/>
      <c r="F171" s="615"/>
      <c r="G171" s="615"/>
      <c r="H171" s="615"/>
      <c r="I171" s="615"/>
      <c r="J171" s="615"/>
      <c r="K171" s="615"/>
      <c r="L171" s="615"/>
      <c r="M171" s="615"/>
      <c r="N171" s="615"/>
      <c r="O171" s="615"/>
      <c r="P171" s="615"/>
      <c r="Q171" s="615"/>
      <c r="R171" s="615"/>
      <c r="S171" s="615"/>
      <c r="T171" s="615"/>
      <c r="U171" s="615"/>
      <c r="V171" s="615"/>
      <c r="W171" s="615"/>
      <c r="X171" s="615"/>
      <c r="Y171" s="615"/>
      <c r="Z171" s="615"/>
      <c r="AA171" s="615"/>
      <c r="AB171" s="615"/>
      <c r="AC171" s="615"/>
      <c r="AD171" s="615"/>
      <c r="AE171" s="615"/>
      <c r="AF171" s="615"/>
      <c r="AG171" s="615"/>
    </row>
    <row r="172" spans="5:92" ht="17.100000000000001" customHeight="1" x14ac:dyDescent="0.3">
      <c r="E172" s="1831"/>
      <c r="F172" s="615"/>
      <c r="G172" s="615"/>
      <c r="H172" s="1779"/>
      <c r="I172" s="615"/>
      <c r="J172" s="1832"/>
      <c r="K172" s="1832"/>
      <c r="L172" s="1832"/>
      <c r="M172" s="1832"/>
      <c r="N172" s="1832"/>
      <c r="O172" s="1832"/>
      <c r="P172" s="1832"/>
      <c r="Q172" s="1832"/>
      <c r="R172" s="1832"/>
      <c r="S172" s="1832"/>
      <c r="T172" s="1832"/>
      <c r="U172" s="1832"/>
      <c r="V172" s="1832"/>
      <c r="W172" s="1832"/>
      <c r="X172" s="1832"/>
      <c r="Y172" s="1832"/>
      <c r="Z172" s="1832"/>
      <c r="AA172" s="1832"/>
      <c r="AB172" s="1832"/>
      <c r="AC172" s="615"/>
      <c r="AD172" s="1779"/>
      <c r="AE172" s="615"/>
      <c r="AF172" s="615"/>
      <c r="AG172" s="615"/>
    </row>
    <row r="173" spans="5:92" ht="17.100000000000001" customHeight="1" x14ac:dyDescent="0.3">
      <c r="E173" s="615"/>
      <c r="J173" s="1832"/>
      <c r="K173" s="1832"/>
      <c r="L173" s="1832"/>
      <c r="M173" s="1832"/>
      <c r="N173" s="1832"/>
      <c r="O173" s="1832"/>
      <c r="P173" s="1832"/>
      <c r="Q173" s="1832"/>
      <c r="R173" s="1832"/>
      <c r="S173" s="1832"/>
      <c r="T173" s="1832"/>
      <c r="U173" s="1832"/>
      <c r="V173" s="1832"/>
      <c r="W173" s="1832"/>
      <c r="X173" s="1832"/>
      <c r="Y173" s="1832"/>
      <c r="Z173" s="1832"/>
      <c r="AA173" s="1832"/>
      <c r="AB173" s="1832"/>
      <c r="AG173" s="615"/>
    </row>
    <row r="174" spans="5:92" ht="17.100000000000001" customHeight="1" x14ac:dyDescent="0.2">
      <c r="E174" s="615"/>
      <c r="S174" s="615"/>
      <c r="AG174" s="615"/>
      <c r="AL174" s="1836"/>
      <c r="AM174" s="1836"/>
      <c r="AN174" s="1836"/>
      <c r="AO174" s="1836"/>
      <c r="AP174" s="1836"/>
      <c r="AQ174" s="1836"/>
      <c r="AR174" s="1836"/>
      <c r="AS174" s="1836"/>
      <c r="AT174" s="1836"/>
      <c r="AU174" s="1836"/>
      <c r="AV174" s="1836"/>
      <c r="AW174" s="1836"/>
      <c r="AX174" s="1836"/>
      <c r="AZ174" s="1836"/>
      <c r="BA174" s="1836"/>
      <c r="BB174" s="1836"/>
      <c r="BC174" s="1836"/>
      <c r="BD174" s="1836"/>
      <c r="BE174" s="1836"/>
      <c r="BF174" s="1836"/>
      <c r="BG174" s="1836"/>
      <c r="BH174" s="1836"/>
      <c r="BI174" s="1836"/>
      <c r="BJ174" s="1836"/>
      <c r="BK174" s="1836"/>
      <c r="BL174" s="1836"/>
      <c r="BN174" s="1836"/>
      <c r="BO174" s="1836"/>
      <c r="BP174" s="1836"/>
      <c r="BQ174" s="1836"/>
      <c r="BR174" s="1836"/>
      <c r="BS174" s="1836"/>
      <c r="BT174" s="1836"/>
      <c r="BU174" s="1836"/>
      <c r="BV174" s="1836"/>
      <c r="BW174" s="1836"/>
      <c r="BX174" s="1836"/>
      <c r="BY174" s="1836"/>
      <c r="BZ174" s="1836"/>
      <c r="CB174" s="1836"/>
      <c r="CC174" s="1836"/>
      <c r="CD174" s="1836"/>
      <c r="CE174" s="1836"/>
      <c r="CF174" s="1836"/>
      <c r="CG174" s="1836"/>
      <c r="CH174" s="1836"/>
      <c r="CI174" s="1836"/>
      <c r="CJ174" s="1836"/>
      <c r="CK174" s="1836"/>
      <c r="CL174" s="1836"/>
      <c r="CM174" s="1836"/>
      <c r="CN174" s="1836"/>
    </row>
    <row r="175" spans="5:92" ht="17.100000000000001" customHeight="1" x14ac:dyDescent="0.2">
      <c r="E175" s="615"/>
      <c r="H175" s="1837"/>
      <c r="I175" s="1838"/>
      <c r="J175" s="1838"/>
      <c r="K175" s="1674"/>
      <c r="M175" s="1836"/>
      <c r="N175" s="1836"/>
      <c r="O175" s="1836"/>
      <c r="P175" s="1836"/>
      <c r="Q175" s="1836"/>
      <c r="R175" s="1836"/>
      <c r="S175" s="1836"/>
      <c r="T175" s="1836"/>
      <c r="U175" s="1836"/>
      <c r="V175" s="1836"/>
      <c r="W175" s="1836"/>
      <c r="X175" s="1836"/>
      <c r="Y175" s="1836"/>
      <c r="AA175" s="1839"/>
      <c r="AB175" s="1840"/>
      <c r="AC175" s="1841"/>
      <c r="AD175" s="1837"/>
      <c r="AG175" s="615"/>
      <c r="AL175" s="1836"/>
      <c r="AM175" s="1836"/>
      <c r="AN175" s="1836"/>
      <c r="AO175" s="1836"/>
      <c r="AP175" s="1836"/>
      <c r="AQ175" s="1836"/>
      <c r="AR175" s="1836"/>
      <c r="AS175" s="1836"/>
      <c r="AT175" s="1836"/>
      <c r="AU175" s="1836"/>
      <c r="AV175" s="1836"/>
      <c r="AW175" s="1836"/>
      <c r="AX175" s="1836"/>
      <c r="AZ175" s="1836"/>
      <c r="BA175" s="1836"/>
      <c r="BB175" s="1836"/>
      <c r="BC175" s="1836"/>
      <c r="BD175" s="1836"/>
      <c r="BE175" s="1836"/>
      <c r="BF175" s="1836"/>
      <c r="BG175" s="1836"/>
      <c r="BH175" s="1836"/>
      <c r="BI175" s="1836"/>
      <c r="BJ175" s="1836"/>
      <c r="BK175" s="1836"/>
      <c r="BL175" s="1836"/>
      <c r="BN175" s="1836"/>
      <c r="BO175" s="1836"/>
      <c r="BP175" s="1836"/>
      <c r="BQ175" s="1836"/>
      <c r="BR175" s="1836"/>
      <c r="BS175" s="1836"/>
      <c r="BT175" s="1836"/>
      <c r="BU175" s="1836"/>
      <c r="BV175" s="1836"/>
      <c r="BW175" s="1836"/>
      <c r="BX175" s="1836"/>
      <c r="BY175" s="1836"/>
      <c r="BZ175" s="1836"/>
      <c r="CB175" s="1836"/>
      <c r="CC175" s="1836"/>
      <c r="CD175" s="1836"/>
      <c r="CE175" s="1836"/>
      <c r="CF175" s="1836"/>
      <c r="CG175" s="1836"/>
      <c r="CH175" s="1836"/>
      <c r="CI175" s="1836"/>
      <c r="CJ175" s="1836"/>
      <c r="CK175" s="1836"/>
      <c r="CL175" s="1836"/>
      <c r="CM175" s="1836"/>
      <c r="CN175" s="1836"/>
    </row>
    <row r="176" spans="5:92" ht="17.100000000000001" customHeight="1" x14ac:dyDescent="0.2">
      <c r="E176" s="615"/>
      <c r="I176" s="1838"/>
      <c r="J176" s="1838"/>
      <c r="K176" s="1674"/>
      <c r="M176" s="1836"/>
      <c r="N176" s="1836"/>
      <c r="O176" s="1836"/>
      <c r="P176" s="1836"/>
      <c r="Q176" s="1836"/>
      <c r="R176" s="1836"/>
      <c r="S176" s="1836"/>
      <c r="T176" s="1836"/>
      <c r="U176" s="1836"/>
      <c r="V176" s="1836"/>
      <c r="W176" s="1836"/>
      <c r="X176" s="1836"/>
      <c r="Y176" s="1836"/>
      <c r="AA176" s="1839"/>
      <c r="AB176" s="1840"/>
      <c r="AC176" s="1841"/>
      <c r="AD176" s="1834"/>
      <c r="AG176" s="615"/>
      <c r="AL176" s="1836"/>
      <c r="AM176" s="1836"/>
      <c r="AN176" s="1836"/>
      <c r="AO176" s="1836"/>
      <c r="AP176" s="1836"/>
      <c r="AQ176" s="1836"/>
      <c r="AR176" s="1836"/>
      <c r="AS176" s="1836"/>
      <c r="AT176" s="1836"/>
      <c r="AU176" s="1836"/>
      <c r="AV176" s="1836"/>
      <c r="AW176" s="1836"/>
      <c r="AX176" s="1836"/>
      <c r="AZ176" s="1836"/>
      <c r="BA176" s="1836"/>
      <c r="BB176" s="1836"/>
      <c r="BC176" s="1836"/>
      <c r="BD176" s="1836"/>
      <c r="BE176" s="1836"/>
      <c r="BF176" s="1836"/>
      <c r="BG176" s="1836"/>
      <c r="BH176" s="1836"/>
      <c r="BI176" s="1836"/>
      <c r="BJ176" s="1836"/>
      <c r="BK176" s="1836"/>
      <c r="BL176" s="1836"/>
      <c r="BN176" s="1836"/>
      <c r="BO176" s="1836"/>
      <c r="BP176" s="1836"/>
      <c r="BQ176" s="1836"/>
      <c r="BR176" s="1836"/>
      <c r="BS176" s="1836"/>
      <c r="BT176" s="1836"/>
      <c r="BU176" s="1836"/>
      <c r="BV176" s="1836"/>
      <c r="BW176" s="1836"/>
      <c r="BX176" s="1836"/>
      <c r="BY176" s="1836"/>
      <c r="BZ176" s="1836"/>
      <c r="CB176" s="1836"/>
      <c r="CC176" s="1836"/>
      <c r="CD176" s="1836"/>
      <c r="CE176" s="1836"/>
      <c r="CF176" s="1836"/>
      <c r="CG176" s="1836"/>
      <c r="CH176" s="1836"/>
      <c r="CI176" s="1836"/>
      <c r="CJ176" s="1836"/>
      <c r="CK176" s="1836"/>
      <c r="CL176" s="1836"/>
      <c r="CM176" s="1836"/>
      <c r="CN176" s="1836"/>
    </row>
    <row r="177" spans="5:92" ht="17.100000000000001" customHeight="1" x14ac:dyDescent="0.2">
      <c r="E177" s="615"/>
      <c r="I177" s="1838"/>
      <c r="J177" s="1838"/>
      <c r="K177" s="1674"/>
      <c r="M177" s="1836"/>
      <c r="N177" s="1836"/>
      <c r="O177" s="1836"/>
      <c r="P177" s="1836"/>
      <c r="Q177" s="1836"/>
      <c r="R177" s="1836"/>
      <c r="S177" s="1836"/>
      <c r="T177" s="1836"/>
      <c r="U177" s="1836"/>
      <c r="V177" s="1836"/>
      <c r="W177" s="1836"/>
      <c r="X177" s="1836"/>
      <c r="Y177" s="1836"/>
      <c r="AB177" s="1674"/>
      <c r="AC177" s="1841"/>
      <c r="AD177" s="1834"/>
      <c r="AG177" s="615"/>
      <c r="AL177" s="1836"/>
      <c r="AM177" s="1836"/>
      <c r="AN177" s="1836"/>
      <c r="AO177" s="1836"/>
      <c r="AP177" s="1836"/>
      <c r="AQ177" s="1836"/>
      <c r="AR177" s="1836"/>
      <c r="AS177" s="1836"/>
      <c r="AT177" s="1836"/>
      <c r="AU177" s="1836"/>
      <c r="AV177" s="1836"/>
      <c r="AW177" s="1836"/>
      <c r="AX177" s="1836"/>
      <c r="AZ177" s="1836"/>
      <c r="BA177" s="1836"/>
      <c r="BB177" s="1836"/>
      <c r="BC177" s="1836"/>
      <c r="BD177" s="1836"/>
      <c r="BE177" s="1836"/>
      <c r="BF177" s="1836"/>
      <c r="BG177" s="1836"/>
      <c r="BH177" s="1836"/>
      <c r="BI177" s="1836"/>
      <c r="BJ177" s="1836"/>
      <c r="BK177" s="1836"/>
      <c r="BL177" s="1836"/>
      <c r="BN177" s="1836"/>
      <c r="BO177" s="1836"/>
      <c r="BP177" s="1836"/>
      <c r="BQ177" s="1836"/>
      <c r="BR177" s="1836"/>
      <c r="BS177" s="1836"/>
      <c r="BT177" s="1836"/>
      <c r="BU177" s="1836"/>
      <c r="BV177" s="1836"/>
      <c r="BW177" s="1836"/>
      <c r="BX177" s="1836"/>
      <c r="BY177" s="1836"/>
      <c r="BZ177" s="1836"/>
      <c r="CB177" s="1836"/>
      <c r="CC177" s="1836"/>
      <c r="CD177" s="1836"/>
      <c r="CE177" s="1836"/>
      <c r="CF177" s="1836"/>
      <c r="CG177" s="1836"/>
      <c r="CH177" s="1836"/>
      <c r="CI177" s="1836"/>
      <c r="CJ177" s="1836"/>
      <c r="CK177" s="1836"/>
      <c r="CL177" s="1836"/>
      <c r="CM177" s="1836"/>
      <c r="CN177" s="1836"/>
    </row>
    <row r="178" spans="5:92" ht="17.100000000000001" customHeight="1" x14ac:dyDescent="0.2">
      <c r="E178" s="615"/>
      <c r="I178" s="1838"/>
      <c r="J178" s="1838"/>
      <c r="K178" s="1674"/>
      <c r="M178" s="1836"/>
      <c r="N178" s="1836"/>
      <c r="O178" s="1836"/>
      <c r="P178" s="1836"/>
      <c r="Q178" s="1836"/>
      <c r="R178" s="1836"/>
      <c r="S178" s="1836"/>
      <c r="T178" s="1836"/>
      <c r="U178" s="1836"/>
      <c r="V178" s="1836"/>
      <c r="W178" s="1836"/>
      <c r="X178" s="1836"/>
      <c r="Y178" s="1836"/>
      <c r="AB178" s="1674"/>
      <c r="AC178" s="1841"/>
      <c r="AD178" s="1834"/>
      <c r="AG178" s="615"/>
      <c r="AL178" s="1836"/>
      <c r="AM178" s="1836"/>
      <c r="AN178" s="1836"/>
      <c r="AO178" s="1836"/>
      <c r="AP178" s="1836"/>
      <c r="AQ178" s="1836"/>
      <c r="AR178" s="1836"/>
      <c r="AS178" s="1836"/>
      <c r="AT178" s="1836"/>
      <c r="AU178" s="1836"/>
      <c r="AV178" s="1836"/>
      <c r="AW178" s="1836"/>
      <c r="AX178" s="1836"/>
      <c r="AZ178" s="1836"/>
      <c r="BA178" s="1836"/>
      <c r="BB178" s="1836"/>
      <c r="BC178" s="1836"/>
      <c r="BD178" s="1836"/>
      <c r="BE178" s="1836"/>
      <c r="BF178" s="1836"/>
      <c r="BG178" s="1836"/>
      <c r="BH178" s="1836"/>
      <c r="BI178" s="1836"/>
      <c r="BJ178" s="1836"/>
      <c r="BK178" s="1836"/>
      <c r="BL178" s="1836"/>
      <c r="BN178" s="1836"/>
      <c r="BO178" s="1836"/>
      <c r="BP178" s="1836"/>
      <c r="BQ178" s="1836"/>
      <c r="BR178" s="1836"/>
      <c r="BS178" s="1836"/>
      <c r="BT178" s="1836"/>
      <c r="BU178" s="1836"/>
      <c r="BV178" s="1836"/>
      <c r="BW178" s="1836"/>
      <c r="BX178" s="1836"/>
      <c r="BY178" s="1836"/>
      <c r="BZ178" s="1836"/>
      <c r="CB178" s="1836"/>
      <c r="CC178" s="1836"/>
      <c r="CD178" s="1836"/>
      <c r="CE178" s="1836"/>
      <c r="CF178" s="1836"/>
      <c r="CG178" s="1836"/>
      <c r="CH178" s="1836"/>
      <c r="CI178" s="1836"/>
      <c r="CJ178" s="1836"/>
      <c r="CK178" s="1836"/>
      <c r="CL178" s="1836"/>
      <c r="CM178" s="1836"/>
      <c r="CN178" s="1836"/>
    </row>
    <row r="179" spans="5:92" ht="17.100000000000001" customHeight="1" x14ac:dyDescent="0.2">
      <c r="E179" s="615"/>
      <c r="H179" s="1837"/>
      <c r="I179" s="1838"/>
      <c r="J179" s="1838"/>
      <c r="K179" s="1674"/>
      <c r="M179" s="1836"/>
      <c r="N179" s="1836"/>
      <c r="O179" s="1836"/>
      <c r="P179" s="1836"/>
      <c r="Q179" s="1836"/>
      <c r="R179" s="1836"/>
      <c r="S179" s="1836"/>
      <c r="T179" s="1836"/>
      <c r="U179" s="1836"/>
      <c r="V179" s="1836"/>
      <c r="W179" s="1836"/>
      <c r="X179" s="1836"/>
      <c r="Y179" s="1836"/>
      <c r="AB179" s="1674"/>
      <c r="AC179" s="1841"/>
      <c r="AD179" s="1837"/>
      <c r="AG179" s="615"/>
      <c r="AL179" s="1836"/>
      <c r="AM179" s="1836"/>
      <c r="AN179" s="1836"/>
      <c r="AO179" s="1836"/>
      <c r="AP179" s="1836"/>
      <c r="AQ179" s="1836"/>
      <c r="AR179" s="1836"/>
      <c r="AS179" s="1836"/>
      <c r="AT179" s="1836"/>
      <c r="AU179" s="1836"/>
      <c r="AV179" s="1836"/>
      <c r="AW179" s="1836"/>
      <c r="AX179" s="1836"/>
      <c r="AZ179" s="1836"/>
      <c r="BA179" s="1836"/>
      <c r="BB179" s="1836"/>
      <c r="BC179" s="1836"/>
      <c r="BD179" s="1836"/>
      <c r="BE179" s="1836"/>
      <c r="BF179" s="1836"/>
      <c r="BG179" s="1836"/>
      <c r="BH179" s="1836"/>
      <c r="BI179" s="1836"/>
      <c r="BJ179" s="1836"/>
      <c r="BK179" s="1836"/>
      <c r="BL179" s="1836"/>
      <c r="BN179" s="1836"/>
      <c r="BO179" s="1836"/>
      <c r="BP179" s="1836"/>
      <c r="BQ179" s="1836"/>
      <c r="BR179" s="1836"/>
      <c r="BS179" s="1836"/>
      <c r="BT179" s="1836"/>
      <c r="BU179" s="1836"/>
      <c r="BV179" s="1836"/>
      <c r="BW179" s="1836"/>
      <c r="BX179" s="1836"/>
      <c r="BY179" s="1836"/>
      <c r="BZ179" s="1836"/>
      <c r="CB179" s="1836"/>
      <c r="CC179" s="1836"/>
      <c r="CD179" s="1836"/>
      <c r="CE179" s="1836"/>
      <c r="CF179" s="1836"/>
      <c r="CG179" s="1836"/>
      <c r="CH179" s="1836"/>
      <c r="CI179" s="1836"/>
      <c r="CJ179" s="1836"/>
      <c r="CK179" s="1836"/>
      <c r="CL179" s="1836"/>
      <c r="CM179" s="1836"/>
      <c r="CN179" s="1836"/>
    </row>
    <row r="180" spans="5:92" ht="17.100000000000001" customHeight="1" x14ac:dyDescent="0.2">
      <c r="E180" s="615"/>
      <c r="I180" s="1838"/>
      <c r="J180" s="1838"/>
      <c r="K180" s="1674"/>
      <c r="M180" s="1836"/>
      <c r="N180" s="1836"/>
      <c r="O180" s="1836"/>
      <c r="P180" s="1836"/>
      <c r="Q180" s="1836"/>
      <c r="R180" s="1836"/>
      <c r="S180" s="1836"/>
      <c r="T180" s="1836"/>
      <c r="U180" s="1836"/>
      <c r="V180" s="1836"/>
      <c r="W180" s="1836"/>
      <c r="X180" s="1836"/>
      <c r="Y180" s="1836"/>
      <c r="AB180" s="1674"/>
      <c r="AC180" s="1841"/>
      <c r="AD180" s="1834"/>
      <c r="AG180" s="615"/>
      <c r="AL180" s="1836"/>
      <c r="AM180" s="1836"/>
      <c r="AN180" s="1836"/>
      <c r="AO180" s="1836"/>
      <c r="AP180" s="1836"/>
      <c r="AQ180" s="1836"/>
      <c r="AR180" s="1836"/>
      <c r="AS180" s="1836"/>
      <c r="AT180" s="1836"/>
      <c r="AU180" s="1836"/>
      <c r="AV180" s="1836"/>
      <c r="AW180" s="1836"/>
      <c r="AX180" s="1836"/>
      <c r="AZ180" s="1836"/>
      <c r="BA180" s="1836"/>
      <c r="BB180" s="1836"/>
      <c r="BC180" s="1836"/>
      <c r="BD180" s="1836"/>
      <c r="BE180" s="1836"/>
      <c r="BF180" s="1836"/>
      <c r="BG180" s="1836"/>
      <c r="BH180" s="1836"/>
      <c r="BI180" s="1836"/>
      <c r="BJ180" s="1836"/>
      <c r="BK180" s="1836"/>
      <c r="BL180" s="1836"/>
      <c r="BN180" s="1836"/>
      <c r="BO180" s="1836"/>
      <c r="BP180" s="1836"/>
      <c r="BQ180" s="1836"/>
      <c r="BR180" s="1836"/>
      <c r="BS180" s="1836"/>
      <c r="BT180" s="1836"/>
      <c r="BU180" s="1836"/>
      <c r="BV180" s="1836"/>
      <c r="BW180" s="1836"/>
      <c r="BX180" s="1836"/>
      <c r="BY180" s="1836"/>
      <c r="BZ180" s="1836"/>
      <c r="CB180" s="1836"/>
      <c r="CC180" s="1836"/>
      <c r="CD180" s="1836"/>
      <c r="CE180" s="1836"/>
      <c r="CF180" s="1836"/>
      <c r="CG180" s="1836"/>
      <c r="CH180" s="1836"/>
      <c r="CI180" s="1836"/>
      <c r="CJ180" s="1836"/>
      <c r="CK180" s="1836"/>
      <c r="CL180" s="1836"/>
      <c r="CM180" s="1836"/>
      <c r="CN180" s="1836"/>
    </row>
    <row r="181" spans="5:92" ht="17.100000000000001" customHeight="1" x14ac:dyDescent="0.2">
      <c r="E181" s="615"/>
      <c r="I181" s="1838"/>
      <c r="J181" s="1838"/>
      <c r="K181" s="1674"/>
      <c r="M181" s="1836"/>
      <c r="N181" s="1836"/>
      <c r="O181" s="1836"/>
      <c r="P181" s="1836"/>
      <c r="Q181" s="1836"/>
      <c r="R181" s="1836"/>
      <c r="S181" s="1836"/>
      <c r="T181" s="1836"/>
      <c r="U181" s="1836"/>
      <c r="V181" s="1836"/>
      <c r="W181" s="1836"/>
      <c r="X181" s="1836"/>
      <c r="Y181" s="1836"/>
      <c r="AB181" s="1674"/>
      <c r="AC181" s="1841"/>
      <c r="AD181" s="1834"/>
      <c r="AG181" s="615"/>
      <c r="AL181" s="1836"/>
      <c r="AM181" s="1836"/>
      <c r="AN181" s="1836"/>
      <c r="AO181" s="1836"/>
      <c r="AP181" s="1836"/>
      <c r="AQ181" s="1836"/>
      <c r="AR181" s="1836"/>
      <c r="AS181" s="1836"/>
      <c r="AT181" s="1836"/>
      <c r="AU181" s="1836"/>
      <c r="AV181" s="1836"/>
      <c r="AW181" s="1836"/>
      <c r="AX181" s="1836"/>
      <c r="AZ181" s="1836"/>
      <c r="BA181" s="1836"/>
      <c r="BB181" s="1836"/>
      <c r="BC181" s="1836"/>
      <c r="BD181" s="1836"/>
      <c r="BE181" s="1836"/>
      <c r="BF181" s="1836"/>
      <c r="BG181" s="1836"/>
      <c r="BH181" s="1836"/>
      <c r="BI181" s="1836"/>
      <c r="BJ181" s="1836"/>
      <c r="BK181" s="1836"/>
      <c r="BL181" s="1836"/>
      <c r="BN181" s="1836"/>
      <c r="BO181" s="1836"/>
      <c r="BP181" s="1836"/>
      <c r="BQ181" s="1836"/>
      <c r="BR181" s="1836"/>
      <c r="BS181" s="1836"/>
      <c r="BT181" s="1836"/>
      <c r="BU181" s="1836"/>
      <c r="BV181" s="1836"/>
      <c r="BW181" s="1836"/>
      <c r="BX181" s="1836"/>
      <c r="BY181" s="1836"/>
      <c r="BZ181" s="1836"/>
      <c r="CB181" s="1836"/>
      <c r="CC181" s="1836"/>
      <c r="CD181" s="1836"/>
      <c r="CE181" s="1836"/>
      <c r="CF181" s="1836"/>
      <c r="CG181" s="1836"/>
      <c r="CH181" s="1836"/>
      <c r="CI181" s="1836"/>
      <c r="CJ181" s="1836"/>
      <c r="CK181" s="1836"/>
      <c r="CL181" s="1836"/>
      <c r="CM181" s="1836"/>
      <c r="CN181" s="1836"/>
    </row>
    <row r="182" spans="5:92" ht="17.100000000000001" customHeight="1" x14ac:dyDescent="0.2">
      <c r="E182" s="615"/>
      <c r="I182" s="1838"/>
      <c r="J182" s="1838"/>
      <c r="K182" s="1674"/>
      <c r="M182" s="1836"/>
      <c r="N182" s="1836"/>
      <c r="O182" s="1836"/>
      <c r="P182" s="1836"/>
      <c r="Q182" s="1836"/>
      <c r="R182" s="1836"/>
      <c r="S182" s="1836"/>
      <c r="T182" s="1836"/>
      <c r="U182" s="1836"/>
      <c r="V182" s="1836"/>
      <c r="W182" s="1836"/>
      <c r="X182" s="1836"/>
      <c r="Y182" s="1836"/>
      <c r="AB182" s="1674"/>
      <c r="AC182" s="1841"/>
      <c r="AD182" s="1834"/>
      <c r="AG182" s="615"/>
      <c r="AL182" s="1836"/>
      <c r="AM182" s="1836"/>
      <c r="AN182" s="1836"/>
      <c r="AO182" s="1836"/>
      <c r="AP182" s="1836"/>
      <c r="AQ182" s="1836"/>
      <c r="AR182" s="1836"/>
      <c r="AS182" s="1836"/>
      <c r="AT182" s="1836"/>
      <c r="AU182" s="1836"/>
      <c r="AV182" s="1836"/>
      <c r="AW182" s="1836"/>
      <c r="AX182" s="1836"/>
      <c r="AZ182" s="1836"/>
      <c r="BA182" s="1836"/>
      <c r="BB182" s="1836"/>
      <c r="BC182" s="1836"/>
      <c r="BD182" s="1836"/>
      <c r="BE182" s="1836"/>
      <c r="BF182" s="1836"/>
      <c r="BG182" s="1836"/>
      <c r="BH182" s="1836"/>
      <c r="BI182" s="1836"/>
      <c r="BJ182" s="1836"/>
      <c r="BK182" s="1836"/>
      <c r="BL182" s="1836"/>
      <c r="BN182" s="1836"/>
      <c r="BO182" s="1836"/>
      <c r="BP182" s="1836"/>
      <c r="BQ182" s="1836"/>
      <c r="BR182" s="1836"/>
      <c r="BS182" s="1836"/>
      <c r="BT182" s="1836"/>
      <c r="BU182" s="1836"/>
      <c r="BV182" s="1836"/>
      <c r="BW182" s="1836"/>
      <c r="BX182" s="1836"/>
      <c r="BY182" s="1836"/>
      <c r="BZ182" s="1836"/>
      <c r="CB182" s="1836"/>
      <c r="CC182" s="1836"/>
      <c r="CD182" s="1836"/>
      <c r="CE182" s="1836"/>
      <c r="CF182" s="1836"/>
      <c r="CG182" s="1836"/>
      <c r="CH182" s="1836"/>
      <c r="CI182" s="1836"/>
      <c r="CJ182" s="1836"/>
      <c r="CK182" s="1836"/>
      <c r="CL182" s="1836"/>
      <c r="CM182" s="1836"/>
      <c r="CN182" s="1836"/>
    </row>
    <row r="183" spans="5:92" ht="17.100000000000001" customHeight="1" x14ac:dyDescent="0.2">
      <c r="E183" s="615"/>
      <c r="H183" s="1837"/>
      <c r="I183" s="1838"/>
      <c r="J183" s="1838"/>
      <c r="K183" s="1674"/>
      <c r="M183" s="1836"/>
      <c r="N183" s="1836"/>
      <c r="O183" s="1836"/>
      <c r="P183" s="1836"/>
      <c r="Q183" s="1836"/>
      <c r="R183" s="1836"/>
      <c r="S183" s="1836"/>
      <c r="T183" s="1836"/>
      <c r="U183" s="1836"/>
      <c r="V183" s="1836"/>
      <c r="W183" s="1836"/>
      <c r="X183" s="1836"/>
      <c r="Y183" s="1836"/>
      <c r="AB183" s="1674"/>
      <c r="AC183" s="1841"/>
      <c r="AD183" s="1837"/>
      <c r="AG183" s="615"/>
      <c r="AL183" s="1836"/>
      <c r="AM183" s="1836"/>
      <c r="AN183" s="1836"/>
      <c r="AO183" s="1836"/>
      <c r="AP183" s="1836"/>
      <c r="AQ183" s="1836"/>
      <c r="AR183" s="1836"/>
      <c r="AS183" s="1836"/>
      <c r="AT183" s="1836"/>
      <c r="AU183" s="1836"/>
      <c r="AV183" s="1836"/>
      <c r="AW183" s="1836"/>
      <c r="AX183" s="1836"/>
      <c r="AZ183" s="1836"/>
      <c r="BA183" s="1836"/>
      <c r="BB183" s="1836"/>
      <c r="BC183" s="1836"/>
      <c r="BD183" s="1836"/>
      <c r="BE183" s="1836"/>
      <c r="BF183" s="1836"/>
      <c r="BG183" s="1836"/>
      <c r="BH183" s="1836"/>
      <c r="BI183" s="1836"/>
      <c r="BJ183" s="1836"/>
      <c r="BK183" s="1836"/>
      <c r="BL183" s="1836"/>
      <c r="BN183" s="1836"/>
      <c r="BO183" s="1836"/>
      <c r="BP183" s="1836"/>
      <c r="BQ183" s="1836"/>
      <c r="BR183" s="1836"/>
      <c r="BS183" s="1836"/>
      <c r="BT183" s="1836"/>
      <c r="BU183" s="1836"/>
      <c r="BV183" s="1836"/>
      <c r="BW183" s="1836"/>
      <c r="BX183" s="1836"/>
      <c r="BY183" s="1836"/>
      <c r="BZ183" s="1836"/>
      <c r="CB183" s="1836"/>
      <c r="CC183" s="1836"/>
      <c r="CD183" s="1836"/>
      <c r="CE183" s="1836"/>
      <c r="CF183" s="1836"/>
      <c r="CG183" s="1836"/>
      <c r="CH183" s="1836"/>
      <c r="CI183" s="1836"/>
      <c r="CJ183" s="1836"/>
      <c r="CK183" s="1836"/>
      <c r="CL183" s="1836"/>
      <c r="CM183" s="1836"/>
      <c r="CN183" s="1836"/>
    </row>
    <row r="184" spans="5:92" ht="17.100000000000001" customHeight="1" x14ac:dyDescent="0.2">
      <c r="E184" s="615"/>
      <c r="I184" s="1838"/>
      <c r="J184" s="1838"/>
      <c r="K184" s="1674"/>
      <c r="M184" s="1836"/>
      <c r="N184" s="1836"/>
      <c r="O184" s="1836"/>
      <c r="P184" s="1836"/>
      <c r="Q184" s="1836"/>
      <c r="R184" s="1836"/>
      <c r="S184" s="1836"/>
      <c r="T184" s="1836"/>
      <c r="U184" s="1836"/>
      <c r="V184" s="1836"/>
      <c r="W184" s="1836"/>
      <c r="X184" s="1836"/>
      <c r="Y184" s="1836"/>
      <c r="AB184" s="1674"/>
      <c r="AC184" s="1841"/>
      <c r="AD184" s="1834"/>
      <c r="AG184" s="615"/>
      <c r="AL184" s="1836"/>
      <c r="AM184" s="1836"/>
      <c r="AN184" s="1836"/>
      <c r="AO184" s="1836"/>
      <c r="AP184" s="1836"/>
      <c r="AQ184" s="1836"/>
      <c r="AR184" s="1836"/>
      <c r="AS184" s="1836"/>
      <c r="AT184" s="1836"/>
      <c r="AU184" s="1836"/>
      <c r="AV184" s="1836"/>
      <c r="AW184" s="1836"/>
      <c r="AX184" s="1836"/>
      <c r="AZ184" s="1836"/>
      <c r="BA184" s="1836"/>
      <c r="BB184" s="1836"/>
      <c r="BC184" s="1836"/>
      <c r="BD184" s="1836"/>
      <c r="BE184" s="1836"/>
      <c r="BF184" s="1836"/>
      <c r="BG184" s="1836"/>
      <c r="BH184" s="1836"/>
      <c r="BI184" s="1836"/>
      <c r="BJ184" s="1836"/>
      <c r="BK184" s="1836"/>
      <c r="BL184" s="1836"/>
      <c r="BN184" s="1836"/>
      <c r="BO184" s="1836"/>
      <c r="BP184" s="1836"/>
      <c r="BQ184" s="1836"/>
      <c r="BR184" s="1836"/>
      <c r="BS184" s="1836"/>
      <c r="BT184" s="1836"/>
      <c r="BU184" s="1836"/>
      <c r="BV184" s="1836"/>
      <c r="BW184" s="1836"/>
      <c r="BX184" s="1836"/>
      <c r="BY184" s="1836"/>
      <c r="BZ184" s="1836"/>
      <c r="CB184" s="1836"/>
      <c r="CC184" s="1836"/>
      <c r="CD184" s="1836"/>
      <c r="CE184" s="1836"/>
      <c r="CF184" s="1836"/>
      <c r="CG184" s="1836"/>
      <c r="CH184" s="1836"/>
      <c r="CI184" s="1836"/>
      <c r="CJ184" s="1836"/>
      <c r="CK184" s="1836"/>
      <c r="CL184" s="1836"/>
      <c r="CM184" s="1836"/>
      <c r="CN184" s="1836"/>
    </row>
    <row r="185" spans="5:92" ht="17.100000000000001" customHeight="1" x14ac:dyDescent="0.2">
      <c r="E185" s="615"/>
      <c r="I185" s="1838"/>
      <c r="J185" s="1838"/>
      <c r="K185" s="1674"/>
      <c r="M185" s="1836"/>
      <c r="N185" s="1836"/>
      <c r="O185" s="1836"/>
      <c r="P185" s="1836"/>
      <c r="Q185" s="1836"/>
      <c r="R185" s="1836"/>
      <c r="S185" s="1836"/>
      <c r="T185" s="1836"/>
      <c r="U185" s="1836"/>
      <c r="V185" s="1836"/>
      <c r="W185" s="1836"/>
      <c r="X185" s="1836"/>
      <c r="Y185" s="1836"/>
      <c r="AB185" s="1674"/>
      <c r="AC185" s="1841"/>
      <c r="AG185" s="615"/>
      <c r="AL185" s="1836"/>
      <c r="AM185" s="1836"/>
      <c r="AN185" s="1836"/>
      <c r="AO185" s="1836"/>
      <c r="AP185" s="1836"/>
      <c r="AQ185" s="1836"/>
      <c r="AR185" s="1836"/>
      <c r="AS185" s="1836"/>
      <c r="AT185" s="1836"/>
      <c r="AU185" s="1836"/>
      <c r="AV185" s="1836"/>
      <c r="AW185" s="1836"/>
      <c r="AX185" s="1836"/>
      <c r="AZ185" s="1836"/>
      <c r="BA185" s="1836"/>
      <c r="BB185" s="1836"/>
      <c r="BC185" s="1836"/>
      <c r="BD185" s="1836"/>
      <c r="BE185" s="1836"/>
      <c r="BF185" s="1836"/>
      <c r="BG185" s="1836"/>
      <c r="BH185" s="1836"/>
      <c r="BI185" s="1836"/>
      <c r="BJ185" s="1836"/>
      <c r="BK185" s="1836"/>
      <c r="BL185" s="1836"/>
      <c r="BN185" s="1836"/>
      <c r="BO185" s="1836"/>
      <c r="BP185" s="1836"/>
      <c r="BQ185" s="1836"/>
      <c r="BR185" s="1836"/>
      <c r="BS185" s="1836"/>
      <c r="BT185" s="1836"/>
      <c r="BU185" s="1836"/>
      <c r="BV185" s="1836"/>
      <c r="BW185" s="1836"/>
      <c r="BX185" s="1836"/>
      <c r="BY185" s="1836"/>
      <c r="BZ185" s="1836"/>
      <c r="CB185" s="1836"/>
      <c r="CC185" s="1836"/>
      <c r="CD185" s="1836"/>
      <c r="CE185" s="1836"/>
      <c r="CF185" s="1836"/>
      <c r="CG185" s="1836"/>
      <c r="CH185" s="1836"/>
      <c r="CI185" s="1836"/>
      <c r="CJ185" s="1836"/>
      <c r="CK185" s="1836"/>
      <c r="CL185" s="1836"/>
      <c r="CM185" s="1836"/>
      <c r="CN185" s="1836"/>
    </row>
    <row r="186" spans="5:92" ht="17.100000000000001" customHeight="1" x14ac:dyDescent="0.2">
      <c r="E186" s="615"/>
      <c r="I186" s="1838"/>
      <c r="J186" s="1838"/>
      <c r="K186" s="1674"/>
      <c r="M186" s="1836"/>
      <c r="N186" s="1836"/>
      <c r="O186" s="1836"/>
      <c r="P186" s="1836"/>
      <c r="Q186" s="1836"/>
      <c r="R186" s="1836"/>
      <c r="S186" s="1836"/>
      <c r="T186" s="1836"/>
      <c r="U186" s="1836"/>
      <c r="V186" s="1836"/>
      <c r="W186" s="1836"/>
      <c r="X186" s="1836"/>
      <c r="Y186" s="1836"/>
      <c r="AB186" s="1674"/>
      <c r="AC186" s="1841"/>
      <c r="AG186" s="615"/>
      <c r="AL186" s="1836"/>
      <c r="AM186" s="1836"/>
      <c r="AN186" s="1836"/>
      <c r="AO186" s="1836"/>
      <c r="AP186" s="1836"/>
      <c r="AQ186" s="1836"/>
      <c r="AR186" s="1836"/>
      <c r="AS186" s="1836"/>
      <c r="AT186" s="1836"/>
      <c r="AU186" s="1836"/>
      <c r="AV186" s="1836"/>
      <c r="AW186" s="1836"/>
      <c r="AX186" s="1836"/>
      <c r="AZ186" s="1836"/>
      <c r="BA186" s="1836"/>
      <c r="BB186" s="1836"/>
      <c r="BC186" s="1836"/>
      <c r="BD186" s="1836"/>
      <c r="BE186" s="1836"/>
      <c r="BF186" s="1836"/>
      <c r="BG186" s="1836"/>
      <c r="BH186" s="1836"/>
      <c r="BI186" s="1836"/>
      <c r="BJ186" s="1836"/>
      <c r="BK186" s="1836"/>
      <c r="BL186" s="1836"/>
      <c r="BN186" s="1836"/>
      <c r="BO186" s="1836"/>
      <c r="BP186" s="1836"/>
      <c r="BQ186" s="1836"/>
      <c r="BR186" s="1836"/>
      <c r="BS186" s="1836"/>
      <c r="BT186" s="1836"/>
      <c r="BU186" s="1836"/>
      <c r="BV186" s="1836"/>
      <c r="BW186" s="1836"/>
      <c r="BX186" s="1836"/>
      <c r="BY186" s="1836"/>
      <c r="BZ186" s="1836"/>
      <c r="CB186" s="1836"/>
      <c r="CC186" s="1836"/>
      <c r="CD186" s="1836"/>
      <c r="CE186" s="1836"/>
      <c r="CF186" s="1836"/>
      <c r="CG186" s="1836"/>
      <c r="CH186" s="1836"/>
      <c r="CI186" s="1836"/>
      <c r="CJ186" s="1836"/>
      <c r="CK186" s="1836"/>
      <c r="CL186" s="1836"/>
      <c r="CM186" s="1836"/>
      <c r="CN186" s="1836"/>
    </row>
    <row r="187" spans="5:92" ht="17.100000000000001" customHeight="1" x14ac:dyDescent="0.2">
      <c r="E187" s="615"/>
      <c r="H187" s="1837"/>
      <c r="I187" s="1838"/>
      <c r="J187" s="1838"/>
      <c r="K187" s="1674"/>
      <c r="M187" s="1836"/>
      <c r="N187" s="1836"/>
      <c r="O187" s="1836"/>
      <c r="P187" s="1836"/>
      <c r="Q187" s="1836"/>
      <c r="R187" s="1836"/>
      <c r="S187" s="1836"/>
      <c r="T187" s="1836"/>
      <c r="U187" s="1836"/>
      <c r="V187" s="1836"/>
      <c r="W187" s="1836"/>
      <c r="X187" s="1836"/>
      <c r="Y187" s="1836"/>
      <c r="AB187" s="1674"/>
      <c r="AC187" s="1841"/>
      <c r="AD187" s="1837"/>
      <c r="AG187" s="615"/>
    </row>
    <row r="188" spans="5:92" ht="17.100000000000001" customHeight="1" x14ac:dyDescent="0.2">
      <c r="E188" s="615"/>
      <c r="S188" s="799"/>
      <c r="AG188" s="615"/>
      <c r="AL188" s="1836"/>
      <c r="AM188" s="1836"/>
      <c r="AN188" s="1836"/>
      <c r="AO188" s="1836"/>
      <c r="AP188" s="1836"/>
      <c r="AQ188" s="1836"/>
      <c r="AR188" s="1836"/>
      <c r="AS188" s="1836"/>
      <c r="AT188" s="1836"/>
      <c r="AU188" s="1836"/>
      <c r="AV188" s="1836"/>
      <c r="AW188" s="1836"/>
      <c r="AX188" s="1836"/>
      <c r="AZ188" s="1836"/>
      <c r="BA188" s="1836"/>
      <c r="BB188" s="1836"/>
      <c r="BC188" s="1836"/>
      <c r="BD188" s="1836"/>
      <c r="BE188" s="1836"/>
      <c r="BF188" s="1836"/>
      <c r="BG188" s="1836"/>
      <c r="BH188" s="1836"/>
      <c r="BI188" s="1836"/>
      <c r="BJ188" s="1836"/>
      <c r="BK188" s="1836"/>
      <c r="BL188" s="1836"/>
      <c r="BN188" s="1836"/>
      <c r="BO188" s="1836"/>
      <c r="BP188" s="1836"/>
      <c r="BQ188" s="1836"/>
      <c r="BR188" s="1836"/>
      <c r="BS188" s="1836"/>
      <c r="BT188" s="1836"/>
      <c r="BU188" s="1836"/>
      <c r="BV188" s="1836"/>
      <c r="BW188" s="1836"/>
      <c r="BX188" s="1836"/>
      <c r="BY188" s="1836"/>
      <c r="BZ188" s="1836"/>
      <c r="CB188" s="1836"/>
      <c r="CC188" s="1836"/>
      <c r="CD188" s="1836"/>
      <c r="CE188" s="1836"/>
      <c r="CF188" s="1836"/>
      <c r="CG188" s="1836"/>
      <c r="CH188" s="1836"/>
      <c r="CI188" s="1836"/>
      <c r="CJ188" s="1836"/>
      <c r="CK188" s="1836"/>
      <c r="CL188" s="1836"/>
      <c r="CM188" s="1836"/>
      <c r="CN188" s="1836"/>
    </row>
    <row r="189" spans="5:92" ht="17.100000000000001" customHeight="1" x14ac:dyDescent="0.2">
      <c r="E189" s="615"/>
      <c r="S189" s="1835"/>
      <c r="AG189" s="615"/>
      <c r="AL189" s="1836"/>
      <c r="AM189" s="1836"/>
      <c r="AN189" s="1836"/>
      <c r="AO189" s="1836"/>
      <c r="AP189" s="1836"/>
      <c r="AQ189" s="1836"/>
      <c r="AR189" s="1836"/>
      <c r="AS189" s="1836"/>
      <c r="AT189" s="1836"/>
      <c r="AU189" s="1836"/>
      <c r="AV189" s="1836"/>
      <c r="AW189" s="1836"/>
      <c r="AX189" s="1836"/>
      <c r="AZ189" s="1836"/>
      <c r="BA189" s="1836"/>
      <c r="BB189" s="1836"/>
      <c r="BC189" s="1836"/>
      <c r="BD189" s="1836"/>
      <c r="BE189" s="1836"/>
      <c r="BF189" s="1836"/>
      <c r="BG189" s="1836"/>
      <c r="BH189" s="1836"/>
      <c r="BI189" s="1836"/>
      <c r="BJ189" s="1836"/>
      <c r="BK189" s="1836"/>
      <c r="BL189" s="1836"/>
      <c r="BN189" s="1836"/>
      <c r="BO189" s="1836"/>
      <c r="BP189" s="1836"/>
      <c r="BQ189" s="1836"/>
      <c r="BR189" s="1836"/>
      <c r="BS189" s="1836"/>
      <c r="BT189" s="1836"/>
      <c r="BU189" s="1836"/>
      <c r="BV189" s="1836"/>
      <c r="BW189" s="1836"/>
      <c r="BX189" s="1836"/>
      <c r="BY189" s="1836"/>
      <c r="BZ189" s="1836"/>
      <c r="CB189" s="1836"/>
      <c r="CC189" s="1836"/>
      <c r="CD189" s="1836"/>
      <c r="CE189" s="1836"/>
      <c r="CF189" s="1836"/>
      <c r="CG189" s="1836"/>
      <c r="CH189" s="1836"/>
      <c r="CI189" s="1836"/>
      <c r="CJ189" s="1836"/>
      <c r="CK189" s="1836"/>
      <c r="CL189" s="1836"/>
      <c r="CM189" s="1836"/>
      <c r="CN189" s="1836"/>
    </row>
    <row r="190" spans="5:92" ht="17.100000000000001" customHeight="1" x14ac:dyDescent="0.2">
      <c r="E190" s="615"/>
      <c r="F190" s="615"/>
      <c r="G190" s="615"/>
      <c r="H190" s="615"/>
      <c r="I190" s="615"/>
      <c r="J190" s="615"/>
      <c r="K190" s="615"/>
      <c r="L190" s="615"/>
      <c r="M190" s="615"/>
      <c r="N190" s="615"/>
      <c r="O190" s="615"/>
      <c r="P190" s="615"/>
      <c r="Q190" s="615"/>
      <c r="R190" s="615"/>
      <c r="S190" s="615"/>
      <c r="T190" s="615"/>
      <c r="U190" s="615"/>
      <c r="V190" s="615"/>
      <c r="W190" s="615"/>
      <c r="X190" s="615"/>
      <c r="Y190" s="615"/>
      <c r="Z190" s="615"/>
      <c r="AA190" s="615"/>
      <c r="AB190" s="615"/>
      <c r="AC190" s="615"/>
      <c r="AD190" s="615"/>
      <c r="AE190" s="615"/>
      <c r="AF190" s="615"/>
      <c r="AG190" s="615"/>
      <c r="AL190" s="1836"/>
      <c r="AM190" s="1836"/>
      <c r="AN190" s="1836"/>
      <c r="AO190" s="1836"/>
      <c r="AP190" s="1836"/>
      <c r="AQ190" s="1836"/>
      <c r="AR190" s="1836"/>
      <c r="AS190" s="1836"/>
      <c r="AT190" s="1836"/>
      <c r="AU190" s="1836"/>
      <c r="AV190" s="1836"/>
      <c r="AW190" s="1836"/>
      <c r="AX190" s="1836"/>
      <c r="AZ190" s="1836"/>
      <c r="BA190" s="1836"/>
      <c r="BB190" s="1836"/>
      <c r="BC190" s="1836"/>
      <c r="BD190" s="1836"/>
      <c r="BE190" s="1836"/>
      <c r="BF190" s="1836"/>
      <c r="BG190" s="1836"/>
      <c r="BH190" s="1836"/>
      <c r="BI190" s="1836"/>
      <c r="BJ190" s="1836"/>
      <c r="BK190" s="1836"/>
      <c r="BL190" s="1836"/>
      <c r="BN190" s="1836"/>
      <c r="BO190" s="1836"/>
      <c r="BP190" s="1836"/>
      <c r="BQ190" s="1836"/>
      <c r="BR190" s="1836"/>
      <c r="BS190" s="1836"/>
      <c r="BT190" s="1836"/>
      <c r="BU190" s="1836"/>
      <c r="BV190" s="1836"/>
      <c r="BW190" s="1836"/>
      <c r="BX190" s="1836"/>
      <c r="BY190" s="1836"/>
      <c r="BZ190" s="1836"/>
      <c r="CB190" s="1836"/>
      <c r="CC190" s="1836"/>
      <c r="CD190" s="1836"/>
      <c r="CE190" s="1836"/>
      <c r="CF190" s="1836"/>
      <c r="CG190" s="1836"/>
      <c r="CH190" s="1836"/>
      <c r="CI190" s="1836"/>
      <c r="CJ190" s="1836"/>
      <c r="CK190" s="1836"/>
      <c r="CL190" s="1836"/>
      <c r="CM190" s="1836"/>
      <c r="CN190" s="1836"/>
    </row>
    <row r="191" spans="5:92" ht="17.100000000000001" customHeight="1" x14ac:dyDescent="0.2">
      <c r="AL191" s="1836"/>
      <c r="AM191" s="1836"/>
      <c r="AN191" s="1836"/>
      <c r="AO191" s="1836"/>
      <c r="AP191" s="1836"/>
      <c r="AQ191" s="1836"/>
      <c r="AR191" s="1836"/>
      <c r="AS191" s="1836"/>
      <c r="AT191" s="1836"/>
      <c r="AU191" s="1836"/>
      <c r="AV191" s="1836"/>
      <c r="AW191" s="1836"/>
      <c r="AX191" s="1836"/>
      <c r="AZ191" s="1836"/>
      <c r="BA191" s="1836"/>
      <c r="BB191" s="1836"/>
      <c r="BC191" s="1836"/>
      <c r="BD191" s="1836"/>
      <c r="BE191" s="1836"/>
      <c r="BF191" s="1836"/>
      <c r="BG191" s="1836"/>
      <c r="BH191" s="1836"/>
      <c r="BI191" s="1836"/>
      <c r="BJ191" s="1836"/>
      <c r="BK191" s="1836"/>
      <c r="BL191" s="1836"/>
      <c r="BN191" s="1836"/>
      <c r="BO191" s="1836"/>
      <c r="BP191" s="1836"/>
      <c r="BQ191" s="1836"/>
      <c r="BR191" s="1836"/>
      <c r="BS191" s="1836"/>
      <c r="BT191" s="1836"/>
      <c r="BU191" s="1836"/>
      <c r="BV191" s="1836"/>
      <c r="BW191" s="1836"/>
      <c r="BX191" s="1836"/>
      <c r="BY191" s="1836"/>
      <c r="BZ191" s="1836"/>
      <c r="CB191" s="1836"/>
      <c r="CC191" s="1836"/>
      <c r="CD191" s="1836"/>
      <c r="CE191" s="1836"/>
      <c r="CF191" s="1836"/>
      <c r="CG191" s="1836"/>
      <c r="CH191" s="1836"/>
      <c r="CI191" s="1836"/>
      <c r="CJ191" s="1836"/>
      <c r="CK191" s="1836"/>
      <c r="CL191" s="1836"/>
      <c r="CM191" s="1836"/>
      <c r="CN191" s="1836"/>
    </row>
    <row r="192" spans="5:92" ht="17.100000000000001" customHeight="1" x14ac:dyDescent="0.2">
      <c r="AL192" s="1836"/>
      <c r="AM192" s="1836"/>
      <c r="AN192" s="1836"/>
      <c r="AO192" s="1836"/>
      <c r="AP192" s="1836"/>
      <c r="AQ192" s="1836"/>
      <c r="AR192" s="1836"/>
      <c r="AS192" s="1836"/>
      <c r="AT192" s="1836"/>
      <c r="AU192" s="1836"/>
      <c r="AV192" s="1836"/>
      <c r="AW192" s="1836"/>
      <c r="AX192" s="1836"/>
      <c r="AZ192" s="1836"/>
      <c r="BA192" s="1836"/>
      <c r="BB192" s="1836"/>
      <c r="BC192" s="1836"/>
      <c r="BD192" s="1836"/>
      <c r="BE192" s="1836"/>
      <c r="BF192" s="1836"/>
      <c r="BG192" s="1836"/>
      <c r="BH192" s="1836"/>
      <c r="BI192" s="1836"/>
      <c r="BJ192" s="1836"/>
      <c r="BK192" s="1836"/>
      <c r="BL192" s="1836"/>
      <c r="BN192" s="1836"/>
      <c r="BO192" s="1836"/>
      <c r="BP192" s="1836"/>
      <c r="BQ192" s="1836"/>
      <c r="BR192" s="1836"/>
      <c r="BS192" s="1836"/>
      <c r="BT192" s="1836"/>
      <c r="BU192" s="1836"/>
      <c r="BV192" s="1836"/>
      <c r="BW192" s="1836"/>
      <c r="BX192" s="1836"/>
      <c r="BY192" s="1836"/>
      <c r="BZ192" s="1836"/>
      <c r="CB192" s="1836"/>
      <c r="CC192" s="1836"/>
      <c r="CD192" s="1836"/>
      <c r="CE192" s="1836"/>
      <c r="CF192" s="1836"/>
      <c r="CG192" s="1836"/>
      <c r="CH192" s="1836"/>
      <c r="CI192" s="1836"/>
      <c r="CJ192" s="1836"/>
      <c r="CK192" s="1836"/>
      <c r="CL192" s="1836"/>
      <c r="CM192" s="1836"/>
      <c r="CN192" s="1836"/>
    </row>
    <row r="193" spans="5:118" ht="17.100000000000001" customHeight="1" x14ac:dyDescent="0.2">
      <c r="E193" s="615"/>
      <c r="F193" s="615"/>
      <c r="G193" s="615"/>
      <c r="H193" s="615"/>
      <c r="I193" s="615"/>
      <c r="J193" s="615"/>
      <c r="K193" s="615"/>
      <c r="L193" s="615"/>
      <c r="M193" s="615"/>
      <c r="N193" s="615"/>
      <c r="O193" s="615"/>
      <c r="P193" s="615"/>
      <c r="Q193" s="615"/>
      <c r="R193" s="615"/>
      <c r="S193" s="615"/>
      <c r="T193" s="615"/>
      <c r="U193" s="615"/>
      <c r="V193" s="615"/>
      <c r="W193" s="615"/>
      <c r="X193" s="615"/>
      <c r="Y193" s="615"/>
      <c r="Z193" s="615"/>
      <c r="AA193" s="615"/>
      <c r="AB193" s="615"/>
      <c r="AC193" s="615"/>
      <c r="AD193" s="615"/>
      <c r="AE193" s="615"/>
      <c r="AF193" s="615"/>
      <c r="AG193" s="615"/>
      <c r="AL193" s="1836"/>
      <c r="AM193" s="1836"/>
      <c r="AN193" s="1836"/>
      <c r="AO193" s="1836"/>
      <c r="AP193" s="1836"/>
      <c r="AQ193" s="1836"/>
      <c r="AR193" s="1836"/>
      <c r="AS193" s="1836"/>
      <c r="AT193" s="1836"/>
      <c r="AU193" s="1836"/>
      <c r="AV193" s="1836"/>
      <c r="AW193" s="1836"/>
      <c r="AX193" s="1836"/>
      <c r="AZ193" s="1836"/>
      <c r="BA193" s="1836"/>
      <c r="BB193" s="1836"/>
      <c r="BC193" s="1836"/>
      <c r="BD193" s="1836"/>
      <c r="BE193" s="1836"/>
      <c r="BF193" s="1836"/>
      <c r="BG193" s="1836"/>
      <c r="BH193" s="1836"/>
      <c r="BI193" s="1836"/>
      <c r="BJ193" s="1836"/>
      <c r="BK193" s="1836"/>
      <c r="BL193" s="1836"/>
      <c r="BN193" s="1836"/>
      <c r="BO193" s="1836"/>
      <c r="BP193" s="1836"/>
      <c r="BQ193" s="1836"/>
      <c r="BR193" s="1836"/>
      <c r="BS193" s="1836"/>
      <c r="BT193" s="1836"/>
      <c r="BU193" s="1836"/>
      <c r="BV193" s="1836"/>
      <c r="BW193" s="1836"/>
      <c r="BX193" s="1836"/>
      <c r="BY193" s="1836"/>
      <c r="BZ193" s="1836"/>
      <c r="CB193" s="1836"/>
      <c r="CC193" s="1836"/>
      <c r="CD193" s="1836"/>
      <c r="CE193" s="1836"/>
      <c r="CF193" s="1836"/>
      <c r="CG193" s="1836"/>
      <c r="CH193" s="1836"/>
      <c r="CI193" s="1836"/>
      <c r="CJ193" s="1836"/>
      <c r="CK193" s="1836"/>
      <c r="CL193" s="1836"/>
      <c r="CM193" s="1836"/>
      <c r="CN193" s="1836"/>
    </row>
    <row r="194" spans="5:118" ht="17.100000000000001" customHeight="1" x14ac:dyDescent="0.3">
      <c r="E194" s="1831"/>
      <c r="F194" s="615"/>
      <c r="G194" s="615"/>
      <c r="H194" s="1779"/>
      <c r="I194" s="615"/>
      <c r="J194" s="1832"/>
      <c r="K194" s="1832"/>
      <c r="L194" s="1832"/>
      <c r="M194" s="1832"/>
      <c r="N194" s="1832"/>
      <c r="O194" s="1832"/>
      <c r="P194" s="1832"/>
      <c r="Q194" s="1832"/>
      <c r="R194" s="1832"/>
      <c r="S194" s="1832"/>
      <c r="T194" s="1832"/>
      <c r="U194" s="1832"/>
      <c r="V194" s="1832"/>
      <c r="W194" s="1832"/>
      <c r="X194" s="1832"/>
      <c r="Y194" s="1832"/>
      <c r="Z194" s="1832"/>
      <c r="AA194" s="1832"/>
      <c r="AB194" s="1832"/>
      <c r="AC194" s="615"/>
      <c r="AD194" s="1779"/>
      <c r="AE194" s="615"/>
      <c r="AF194" s="615"/>
      <c r="AG194" s="615"/>
      <c r="AL194" s="1836"/>
      <c r="AM194" s="1836"/>
      <c r="AN194" s="1836"/>
      <c r="AO194" s="1836"/>
      <c r="AP194" s="1836"/>
      <c r="AQ194" s="1836"/>
      <c r="AR194" s="1836"/>
      <c r="AS194" s="1836"/>
      <c r="AT194" s="1836"/>
      <c r="AU194" s="1836"/>
      <c r="AV194" s="1836"/>
      <c r="AW194" s="1836"/>
      <c r="AX194" s="1836"/>
      <c r="AZ194" s="1836"/>
      <c r="BA194" s="1836"/>
      <c r="BB194" s="1836"/>
      <c r="BC194" s="1836"/>
      <c r="BD194" s="1836"/>
      <c r="BE194" s="1836"/>
      <c r="BF194" s="1836"/>
      <c r="BG194" s="1836"/>
      <c r="BH194" s="1836"/>
      <c r="BI194" s="1836"/>
      <c r="BJ194" s="1836"/>
      <c r="BK194" s="1836"/>
      <c r="BL194" s="1836"/>
      <c r="BN194" s="1836"/>
      <c r="BO194" s="1836"/>
      <c r="BP194" s="1836"/>
      <c r="BQ194" s="1836"/>
      <c r="BR194" s="1836"/>
      <c r="BS194" s="1836"/>
      <c r="BT194" s="1836"/>
      <c r="BU194" s="1836"/>
      <c r="BV194" s="1836"/>
      <c r="BW194" s="1836"/>
      <c r="BX194" s="1836"/>
      <c r="BY194" s="1836"/>
      <c r="BZ194" s="1836"/>
      <c r="CB194" s="1836"/>
      <c r="CC194" s="1836"/>
      <c r="CD194" s="1836"/>
      <c r="CE194" s="1836"/>
      <c r="CF194" s="1836"/>
      <c r="CG194" s="1836"/>
      <c r="CH194" s="1836"/>
      <c r="CI194" s="1836"/>
      <c r="CJ194" s="1836"/>
      <c r="CK194" s="1836"/>
      <c r="CL194" s="1836"/>
      <c r="CM194" s="1836"/>
      <c r="CN194" s="1836"/>
    </row>
    <row r="195" spans="5:118" ht="17.100000000000001" customHeight="1" x14ac:dyDescent="0.3">
      <c r="E195" s="615"/>
      <c r="J195" s="1832"/>
      <c r="K195" s="1832"/>
      <c r="L195" s="1832"/>
      <c r="M195" s="1832"/>
      <c r="N195" s="1832"/>
      <c r="O195" s="1832"/>
      <c r="P195" s="1832"/>
      <c r="Q195" s="1832"/>
      <c r="R195" s="1832"/>
      <c r="S195" s="1832"/>
      <c r="T195" s="1832"/>
      <c r="U195" s="1832"/>
      <c r="V195" s="1832"/>
      <c r="W195" s="1832"/>
      <c r="X195" s="1832"/>
      <c r="Y195" s="1832"/>
      <c r="Z195" s="1832"/>
      <c r="AA195" s="1832"/>
      <c r="AB195" s="1832"/>
      <c r="AG195" s="615"/>
      <c r="AL195" s="1836"/>
      <c r="AM195" s="1836"/>
      <c r="AN195" s="1836"/>
      <c r="AO195" s="1836"/>
      <c r="AP195" s="1836"/>
      <c r="AQ195" s="1836"/>
      <c r="AR195" s="1836"/>
      <c r="AS195" s="1836"/>
      <c r="AT195" s="1836"/>
      <c r="AU195" s="1836"/>
      <c r="AV195" s="1836"/>
      <c r="AW195" s="1836"/>
      <c r="AX195" s="1836"/>
      <c r="AZ195" s="1836"/>
      <c r="BA195" s="1836"/>
      <c r="BB195" s="1836"/>
      <c r="BC195" s="1836"/>
      <c r="BD195" s="1836"/>
      <c r="BE195" s="1836"/>
      <c r="BF195" s="1836"/>
      <c r="BG195" s="1836"/>
      <c r="BH195" s="1836"/>
      <c r="BI195" s="1836"/>
      <c r="BJ195" s="1836"/>
      <c r="BK195" s="1836"/>
      <c r="BL195" s="1836"/>
      <c r="BN195" s="1836"/>
      <c r="BO195" s="1836"/>
      <c r="BP195" s="1836"/>
      <c r="BQ195" s="1836"/>
      <c r="BR195" s="1836"/>
      <c r="BS195" s="1836"/>
      <c r="BT195" s="1836"/>
      <c r="BU195" s="1836"/>
      <c r="BV195" s="1836"/>
      <c r="BW195" s="1836"/>
      <c r="BX195" s="1836"/>
      <c r="BY195" s="1836"/>
      <c r="BZ195" s="1836"/>
      <c r="CB195" s="1836"/>
      <c r="CC195" s="1836"/>
      <c r="CD195" s="1836"/>
      <c r="CE195" s="1836"/>
      <c r="CF195" s="1836"/>
      <c r="CG195" s="1836"/>
      <c r="CH195" s="1836"/>
      <c r="CI195" s="1836"/>
      <c r="CJ195" s="1836"/>
      <c r="CK195" s="1836"/>
      <c r="CL195" s="1836"/>
      <c r="CM195" s="1836"/>
      <c r="CN195" s="1836"/>
    </row>
    <row r="196" spans="5:118" ht="17.100000000000001" customHeight="1" x14ac:dyDescent="0.2">
      <c r="E196" s="615"/>
      <c r="S196" s="615"/>
      <c r="AG196" s="615"/>
      <c r="AL196" s="1836"/>
      <c r="AM196" s="1836"/>
      <c r="AN196" s="1836"/>
      <c r="AO196" s="1836"/>
      <c r="AP196" s="1836"/>
      <c r="AQ196" s="1836"/>
      <c r="AR196" s="1836"/>
      <c r="AS196" s="1836"/>
      <c r="AT196" s="1836"/>
      <c r="AU196" s="1836"/>
      <c r="AV196" s="1836"/>
      <c r="AW196" s="1836"/>
      <c r="AX196" s="1836"/>
      <c r="AZ196" s="1836"/>
      <c r="BA196" s="1836"/>
      <c r="BB196" s="1836"/>
      <c r="BC196" s="1836"/>
      <c r="BD196" s="1836"/>
      <c r="BE196" s="1836"/>
      <c r="BF196" s="1836"/>
      <c r="BG196" s="1836"/>
      <c r="BH196" s="1836"/>
      <c r="BI196" s="1836"/>
      <c r="BJ196" s="1836"/>
      <c r="BK196" s="1836"/>
      <c r="BL196" s="1836"/>
      <c r="BN196" s="1836"/>
      <c r="BO196" s="1836"/>
      <c r="BP196" s="1836"/>
      <c r="BQ196" s="1836"/>
      <c r="BR196" s="1836"/>
      <c r="BS196" s="1836"/>
      <c r="BT196" s="1836"/>
      <c r="BU196" s="1836"/>
      <c r="BV196" s="1836"/>
      <c r="BW196" s="1836"/>
      <c r="BX196" s="1836"/>
      <c r="BY196" s="1836"/>
      <c r="BZ196" s="1836"/>
      <c r="CB196" s="1836"/>
      <c r="CC196" s="1836"/>
      <c r="CD196" s="1836"/>
      <c r="CE196" s="1836"/>
      <c r="CF196" s="1836"/>
      <c r="CG196" s="1836"/>
      <c r="CH196" s="1836"/>
      <c r="CI196" s="1836"/>
      <c r="CJ196" s="1836"/>
      <c r="CK196" s="1836"/>
      <c r="CL196" s="1836"/>
      <c r="CM196" s="1836"/>
      <c r="CN196" s="1836"/>
    </row>
    <row r="197" spans="5:118" ht="17.100000000000001" customHeight="1" x14ac:dyDescent="0.2">
      <c r="E197" s="615"/>
      <c r="H197" s="1837"/>
      <c r="I197" s="1838"/>
      <c r="J197" s="1838"/>
      <c r="K197" s="1674"/>
      <c r="M197" s="1842"/>
      <c r="N197" s="1842"/>
      <c r="O197" s="1842"/>
      <c r="P197" s="1842"/>
      <c r="Q197" s="1842"/>
      <c r="R197" s="1842"/>
      <c r="S197" s="1842"/>
      <c r="T197" s="1842"/>
      <c r="U197" s="1842"/>
      <c r="V197" s="1842"/>
      <c r="W197" s="1842"/>
      <c r="X197" s="1842"/>
      <c r="Y197" s="1842"/>
      <c r="AA197" s="1839"/>
      <c r="AB197" s="1840"/>
      <c r="AC197" s="1841"/>
      <c r="AD197" s="1837"/>
      <c r="AG197" s="615"/>
      <c r="AL197" s="1836"/>
      <c r="AM197" s="1836"/>
      <c r="AN197" s="1836"/>
      <c r="AO197" s="1836"/>
      <c r="AP197" s="1836"/>
      <c r="AQ197" s="1836"/>
      <c r="AR197" s="1836"/>
      <c r="AS197" s="1836"/>
      <c r="AT197" s="1836"/>
      <c r="AU197" s="1836"/>
      <c r="AV197" s="1836"/>
      <c r="AW197" s="1836"/>
      <c r="AX197" s="1836"/>
      <c r="AZ197" s="1836"/>
      <c r="BA197" s="1836"/>
      <c r="BB197" s="1836"/>
      <c r="BC197" s="1836"/>
      <c r="BD197" s="1836"/>
      <c r="BE197" s="1836"/>
      <c r="BF197" s="1836"/>
      <c r="BG197" s="1836"/>
      <c r="BH197" s="1836"/>
      <c r="BI197" s="1836"/>
      <c r="BJ197" s="1836"/>
      <c r="BK197" s="1836"/>
      <c r="BL197" s="1836"/>
      <c r="BN197" s="1836"/>
      <c r="BO197" s="1836"/>
      <c r="BP197" s="1836"/>
      <c r="BQ197" s="1836"/>
      <c r="BR197" s="1836"/>
      <c r="BS197" s="1836"/>
      <c r="BT197" s="1836"/>
      <c r="BU197" s="1836"/>
      <c r="BV197" s="1836"/>
      <c r="BW197" s="1836"/>
      <c r="BX197" s="1836"/>
      <c r="BY197" s="1836"/>
      <c r="BZ197" s="1836"/>
      <c r="CB197" s="1836"/>
      <c r="CC197" s="1836"/>
      <c r="CD197" s="1836"/>
      <c r="CE197" s="1836"/>
      <c r="CF197" s="1836"/>
      <c r="CG197" s="1836"/>
      <c r="CH197" s="1836"/>
      <c r="CI197" s="1836"/>
      <c r="CJ197" s="1836"/>
      <c r="CK197" s="1836"/>
      <c r="CL197" s="1836"/>
      <c r="CM197" s="1836"/>
      <c r="CN197" s="1836"/>
    </row>
    <row r="198" spans="5:118" ht="17.100000000000001" customHeight="1" x14ac:dyDescent="0.2">
      <c r="E198" s="615"/>
      <c r="I198" s="1838"/>
      <c r="J198" s="1838"/>
      <c r="K198" s="1674"/>
      <c r="M198" s="1842"/>
      <c r="N198" s="1842"/>
      <c r="O198" s="1842"/>
      <c r="P198" s="1842"/>
      <c r="Q198" s="1842"/>
      <c r="R198" s="1842"/>
      <c r="S198" s="1842"/>
      <c r="T198" s="1842"/>
      <c r="U198" s="1842"/>
      <c r="V198" s="1842"/>
      <c r="W198" s="1842"/>
      <c r="X198" s="1842"/>
      <c r="Y198" s="1842"/>
      <c r="AA198" s="1839"/>
      <c r="AB198" s="1840"/>
      <c r="AC198" s="1841"/>
      <c r="AD198" s="1834"/>
      <c r="AG198" s="615"/>
      <c r="AL198" s="1836"/>
      <c r="AM198" s="1836"/>
      <c r="AN198" s="1836"/>
      <c r="AO198" s="1836"/>
      <c r="AP198" s="1836"/>
      <c r="AQ198" s="1836"/>
      <c r="AR198" s="1836"/>
      <c r="AS198" s="1836"/>
      <c r="AT198" s="1836"/>
      <c r="AU198" s="1836"/>
      <c r="AV198" s="1836"/>
      <c r="AW198" s="1836"/>
      <c r="AX198" s="1836"/>
      <c r="AZ198" s="1836"/>
      <c r="BA198" s="1836"/>
      <c r="BB198" s="1836"/>
      <c r="BC198" s="1836"/>
      <c r="BD198" s="1836"/>
      <c r="BE198" s="1836"/>
      <c r="BF198" s="1836"/>
      <c r="BG198" s="1836"/>
      <c r="BH198" s="1836"/>
      <c r="BI198" s="1836"/>
      <c r="BJ198" s="1836"/>
      <c r="BK198" s="1836"/>
      <c r="BL198" s="1836"/>
      <c r="BN198" s="1836"/>
      <c r="BO198" s="1836"/>
      <c r="BP198" s="1836"/>
      <c r="BQ198" s="1836"/>
      <c r="BR198" s="1836"/>
      <c r="BS198" s="1836"/>
      <c r="BT198" s="1836"/>
      <c r="BU198" s="1836"/>
      <c r="BV198" s="1836"/>
      <c r="BW198" s="1836"/>
      <c r="BX198" s="1836"/>
      <c r="BY198" s="1836"/>
      <c r="BZ198" s="1836"/>
      <c r="CB198" s="1836"/>
      <c r="CC198" s="1836"/>
      <c r="CD198" s="1836"/>
      <c r="CE198" s="1836"/>
      <c r="CF198" s="1836"/>
      <c r="CG198" s="1836"/>
      <c r="CH198" s="1836"/>
      <c r="CI198" s="1836"/>
      <c r="CJ198" s="1836"/>
      <c r="CK198" s="1836"/>
      <c r="CL198" s="1836"/>
      <c r="CM198" s="1836"/>
      <c r="CN198" s="1836"/>
    </row>
    <row r="199" spans="5:118" ht="17.100000000000001" customHeight="1" x14ac:dyDescent="0.2">
      <c r="E199" s="615"/>
      <c r="I199" s="1838"/>
      <c r="J199" s="1838"/>
      <c r="K199" s="1674"/>
      <c r="M199" s="1842"/>
      <c r="N199" s="1842"/>
      <c r="O199" s="1842"/>
      <c r="P199" s="1842"/>
      <c r="Q199" s="1842"/>
      <c r="R199" s="1842"/>
      <c r="S199" s="1842"/>
      <c r="T199" s="1842"/>
      <c r="U199" s="1842"/>
      <c r="V199" s="1842"/>
      <c r="W199" s="1842"/>
      <c r="X199" s="1842"/>
      <c r="Y199" s="1842"/>
      <c r="AB199" s="1674"/>
      <c r="AC199" s="1841"/>
      <c r="AD199" s="1834"/>
      <c r="AG199" s="615"/>
      <c r="AL199" s="1836"/>
      <c r="AM199" s="1836"/>
      <c r="AN199" s="1836"/>
      <c r="AO199" s="1836"/>
      <c r="AP199" s="1836"/>
      <c r="AQ199" s="1836"/>
      <c r="AR199" s="1836"/>
      <c r="AS199" s="1836"/>
      <c r="AT199" s="1836"/>
      <c r="AU199" s="1836"/>
      <c r="AV199" s="1836"/>
      <c r="AW199" s="1836"/>
      <c r="AX199" s="1836"/>
      <c r="AZ199" s="1836"/>
      <c r="BA199" s="1836"/>
      <c r="BB199" s="1836"/>
      <c r="BC199" s="1836"/>
      <c r="BD199" s="1836"/>
      <c r="BE199" s="1836"/>
      <c r="BF199" s="1836"/>
      <c r="BG199" s="1836"/>
      <c r="BH199" s="1836"/>
      <c r="BI199" s="1836"/>
      <c r="BJ199" s="1836"/>
      <c r="BK199" s="1836"/>
      <c r="BL199" s="1836"/>
      <c r="BN199" s="1836"/>
      <c r="BO199" s="1836"/>
      <c r="BP199" s="1836"/>
      <c r="BQ199" s="1836"/>
      <c r="BR199" s="1836"/>
      <c r="BS199" s="1836"/>
      <c r="BT199" s="1836"/>
      <c r="BU199" s="1836"/>
      <c r="BV199" s="1836"/>
      <c r="BW199" s="1836"/>
      <c r="BX199" s="1836"/>
      <c r="BY199" s="1836"/>
      <c r="BZ199" s="1836"/>
      <c r="CB199" s="1836"/>
      <c r="CC199" s="1836"/>
      <c r="CD199" s="1836"/>
      <c r="CE199" s="1836"/>
      <c r="CF199" s="1836"/>
      <c r="CG199" s="1836"/>
      <c r="CH199" s="1836"/>
      <c r="CI199" s="1836"/>
      <c r="CJ199" s="1836"/>
      <c r="CK199" s="1836"/>
      <c r="CL199" s="1836"/>
      <c r="CM199" s="1836"/>
      <c r="CN199" s="1836"/>
    </row>
    <row r="200" spans="5:118" ht="17.100000000000001" customHeight="1" x14ac:dyDescent="0.2">
      <c r="E200" s="615"/>
      <c r="I200" s="1838"/>
      <c r="J200" s="1838"/>
      <c r="K200" s="1674"/>
      <c r="M200" s="1842"/>
      <c r="N200" s="1842"/>
      <c r="O200" s="1842"/>
      <c r="P200" s="1842"/>
      <c r="Q200" s="1842"/>
      <c r="R200" s="1842"/>
      <c r="S200" s="1842"/>
      <c r="T200" s="1842"/>
      <c r="U200" s="1842"/>
      <c r="V200" s="1842"/>
      <c r="W200" s="1842"/>
      <c r="X200" s="1842"/>
      <c r="Y200" s="1842"/>
      <c r="AB200" s="1674"/>
      <c r="AC200" s="1841"/>
      <c r="AD200" s="1834"/>
      <c r="AG200" s="615"/>
      <c r="AL200" s="1836"/>
      <c r="AM200" s="1836"/>
      <c r="AN200" s="1836"/>
      <c r="AO200" s="1836"/>
      <c r="AP200" s="1836"/>
      <c r="AQ200" s="1836"/>
      <c r="AR200" s="1836"/>
      <c r="AS200" s="1836"/>
      <c r="AT200" s="1836"/>
      <c r="AU200" s="1836"/>
      <c r="AV200" s="1836"/>
      <c r="AW200" s="1836"/>
      <c r="AX200" s="1836"/>
      <c r="AZ200" s="1836"/>
      <c r="BA200" s="1836"/>
      <c r="BB200" s="1836"/>
      <c r="BC200" s="1836"/>
      <c r="BD200" s="1836"/>
      <c r="BE200" s="1836"/>
      <c r="BF200" s="1836"/>
      <c r="BG200" s="1836"/>
      <c r="BH200" s="1836"/>
      <c r="BI200" s="1836"/>
      <c r="BJ200" s="1836"/>
      <c r="BK200" s="1836"/>
      <c r="BL200" s="1836"/>
      <c r="BN200" s="1836"/>
      <c r="BO200" s="1836"/>
      <c r="BP200" s="1836"/>
      <c r="BQ200" s="1836"/>
      <c r="BR200" s="1836"/>
      <c r="BS200" s="1836"/>
      <c r="BT200" s="1836"/>
      <c r="BU200" s="1836"/>
      <c r="BV200" s="1836"/>
      <c r="BW200" s="1836"/>
      <c r="BX200" s="1836"/>
      <c r="BY200" s="1836"/>
      <c r="BZ200" s="1836"/>
      <c r="CB200" s="1836"/>
      <c r="CC200" s="1836"/>
      <c r="CD200" s="1836"/>
      <c r="CE200" s="1836"/>
      <c r="CF200" s="1836"/>
      <c r="CG200" s="1836"/>
      <c r="CH200" s="1836"/>
      <c r="CI200" s="1836"/>
      <c r="CJ200" s="1836"/>
      <c r="CK200" s="1836"/>
      <c r="CL200" s="1836"/>
      <c r="CM200" s="1836"/>
      <c r="CN200" s="1836"/>
    </row>
    <row r="201" spans="5:118" ht="17.100000000000001" customHeight="1" x14ac:dyDescent="0.2">
      <c r="E201" s="615"/>
      <c r="H201" s="1837"/>
      <c r="I201" s="1838"/>
      <c r="J201" s="1838"/>
      <c r="K201" s="1674"/>
      <c r="M201" s="1842"/>
      <c r="N201" s="1842"/>
      <c r="O201" s="1842"/>
      <c r="P201" s="1842"/>
      <c r="Q201" s="1842"/>
      <c r="R201" s="1842"/>
      <c r="S201" s="1842"/>
      <c r="T201" s="1842"/>
      <c r="U201" s="1842"/>
      <c r="V201" s="1842"/>
      <c r="W201" s="1842"/>
      <c r="X201" s="1842"/>
      <c r="Y201" s="1842"/>
      <c r="AB201" s="1674"/>
      <c r="AC201" s="1841"/>
      <c r="AD201" s="1837"/>
      <c r="AG201" s="615"/>
    </row>
    <row r="202" spans="5:118" ht="17.100000000000001" customHeight="1" x14ac:dyDescent="0.2">
      <c r="E202" s="615"/>
      <c r="I202" s="1838"/>
      <c r="J202" s="1838"/>
      <c r="K202" s="1674"/>
      <c r="M202" s="1842"/>
      <c r="N202" s="1842"/>
      <c r="O202" s="1842"/>
      <c r="P202" s="1842"/>
      <c r="Q202" s="1842"/>
      <c r="R202" s="1842"/>
      <c r="S202" s="1842"/>
      <c r="T202" s="1842"/>
      <c r="U202" s="1842"/>
      <c r="V202" s="1842"/>
      <c r="W202" s="1842"/>
      <c r="X202" s="1842"/>
      <c r="Y202" s="1842"/>
      <c r="AB202" s="1674"/>
      <c r="AC202" s="1841"/>
      <c r="AD202" s="1834"/>
      <c r="AG202" s="615"/>
      <c r="AK202" s="1843"/>
      <c r="AL202" s="1843"/>
      <c r="AM202" s="1844"/>
      <c r="AN202" s="1844"/>
      <c r="AO202" s="1845"/>
      <c r="AP202" s="1846"/>
    </row>
    <row r="203" spans="5:118" ht="17.100000000000001" customHeight="1" x14ac:dyDescent="1.4">
      <c r="E203" s="615"/>
      <c r="I203" s="1838"/>
      <c r="J203" s="1838"/>
      <c r="K203" s="1674"/>
      <c r="M203" s="1842"/>
      <c r="N203" s="1842"/>
      <c r="O203" s="1842"/>
      <c r="P203" s="1842"/>
      <c r="Q203" s="1842"/>
      <c r="R203" s="1842"/>
      <c r="S203" s="1842"/>
      <c r="T203" s="1842"/>
      <c r="U203" s="1842"/>
      <c r="V203" s="1842"/>
      <c r="W203" s="1842"/>
      <c r="X203" s="1842"/>
      <c r="Y203" s="1842"/>
      <c r="AB203" s="1674"/>
      <c r="AC203" s="1841"/>
      <c r="AD203" s="1834"/>
      <c r="AG203" s="615"/>
      <c r="AK203" s="1843"/>
      <c r="AL203" s="1843"/>
      <c r="AM203" s="1844"/>
      <c r="AN203" s="1844"/>
      <c r="AO203" s="1846"/>
      <c r="AP203" s="1846"/>
      <c r="CF203" s="1847"/>
      <c r="CG203" s="1847"/>
      <c r="CH203" s="1847"/>
      <c r="CI203" s="1847"/>
      <c r="CJ203" s="1847"/>
      <c r="CK203" s="1847"/>
      <c r="CL203" s="1847"/>
      <c r="CM203" s="1847"/>
      <c r="CN203" s="1847"/>
      <c r="CO203" s="1847"/>
      <c r="CP203" s="1847"/>
      <c r="CQ203" s="1847"/>
      <c r="CR203" s="1847"/>
      <c r="CS203" s="1847"/>
      <c r="CT203" s="1847"/>
      <c r="CU203" s="1847"/>
      <c r="CV203" s="1847"/>
      <c r="CW203" s="1847"/>
      <c r="CX203" s="1847"/>
      <c r="CY203" s="1847"/>
      <c r="CZ203" s="1847"/>
      <c r="DA203" s="1847"/>
      <c r="DB203" s="1847"/>
      <c r="DC203" s="1847"/>
      <c r="DD203" s="1847"/>
      <c r="DE203" s="1847"/>
      <c r="DF203" s="1847"/>
      <c r="DG203" s="1847"/>
      <c r="DH203" s="1847"/>
      <c r="DI203" s="1847"/>
      <c r="DJ203" s="1847"/>
      <c r="DK203" s="1847"/>
      <c r="DL203" s="1847"/>
      <c r="DM203" s="1847"/>
      <c r="DN203" s="1847"/>
    </row>
    <row r="204" spans="5:118" ht="17.100000000000001" customHeight="1" x14ac:dyDescent="1.4">
      <c r="E204" s="615"/>
      <c r="I204" s="1838"/>
      <c r="J204" s="1838"/>
      <c r="K204" s="1674"/>
      <c r="M204" s="1842"/>
      <c r="N204" s="1842"/>
      <c r="O204" s="1842"/>
      <c r="P204" s="1842"/>
      <c r="Q204" s="1842"/>
      <c r="R204" s="1842"/>
      <c r="S204" s="1842"/>
      <c r="T204" s="1842"/>
      <c r="U204" s="1842"/>
      <c r="V204" s="1842"/>
      <c r="W204" s="1842"/>
      <c r="X204" s="1842"/>
      <c r="Y204" s="1842"/>
      <c r="AB204" s="1674"/>
      <c r="AC204" s="1841"/>
      <c r="AD204" s="1834"/>
      <c r="AG204" s="615"/>
      <c r="AK204" s="1843"/>
      <c r="AL204" s="1843"/>
      <c r="AM204" s="1844"/>
      <c r="AN204" s="1844"/>
      <c r="AO204" s="1845"/>
      <c r="AP204" s="1846"/>
      <c r="AR204" s="1843"/>
      <c r="AS204" s="1843"/>
      <c r="AV204" s="1843"/>
      <c r="AW204" s="1843"/>
      <c r="AX204" s="1844"/>
      <c r="AY204" s="1844"/>
      <c r="AZ204" s="1845"/>
      <c r="BA204" s="1846"/>
      <c r="BB204" s="1848"/>
      <c r="BC204" s="1849"/>
      <c r="BE204" s="1843"/>
      <c r="BF204" s="1843"/>
      <c r="BG204" s="1843"/>
      <c r="BH204" s="1843"/>
      <c r="BI204" s="1843"/>
      <c r="BJ204" s="1843"/>
      <c r="BM204" s="1843"/>
      <c r="BN204" s="1843"/>
      <c r="BO204" s="1843"/>
      <c r="BP204" s="1843"/>
      <c r="BR204" s="1843"/>
      <c r="BS204" s="1843"/>
      <c r="BT204" s="1843"/>
      <c r="BU204" s="1843"/>
      <c r="BW204" s="1843"/>
      <c r="BX204" s="1843"/>
      <c r="BY204" s="1843"/>
      <c r="BZ204" s="1843"/>
      <c r="CA204" s="1843"/>
      <c r="CB204" s="1843"/>
      <c r="CF204" s="1847"/>
      <c r="CG204" s="1847"/>
      <c r="CH204" s="1847"/>
      <c r="CI204" s="1847"/>
      <c r="CJ204" s="1847"/>
      <c r="CK204" s="1847"/>
      <c r="CL204" s="1847"/>
      <c r="CM204" s="1847"/>
      <c r="CN204" s="1847"/>
      <c r="CO204" s="1847"/>
      <c r="CP204" s="1847"/>
      <c r="CQ204" s="1847"/>
      <c r="CR204" s="1847"/>
      <c r="CS204" s="1847"/>
      <c r="CT204" s="1847"/>
      <c r="CU204" s="1847"/>
      <c r="CV204" s="1847"/>
      <c r="CW204" s="1847"/>
      <c r="CX204" s="1847"/>
      <c r="CY204" s="1847"/>
      <c r="CZ204" s="1847"/>
      <c r="DA204" s="1847"/>
      <c r="DB204" s="1847"/>
      <c r="DC204" s="1847"/>
      <c r="DD204" s="1847"/>
      <c r="DE204" s="1847"/>
      <c r="DF204" s="1847"/>
      <c r="DG204" s="1847"/>
      <c r="DH204" s="1847"/>
      <c r="DI204" s="1847"/>
      <c r="DJ204" s="1847"/>
      <c r="DK204" s="1847"/>
      <c r="DL204" s="1847"/>
      <c r="DM204" s="1847"/>
      <c r="DN204" s="1847"/>
    </row>
    <row r="205" spans="5:118" ht="17.100000000000001" customHeight="1" x14ac:dyDescent="1.4">
      <c r="E205" s="615"/>
      <c r="H205" s="1837"/>
      <c r="I205" s="1838"/>
      <c r="J205" s="1838"/>
      <c r="K205" s="1674"/>
      <c r="M205" s="1842"/>
      <c r="N205" s="1842"/>
      <c r="O205" s="1842"/>
      <c r="P205" s="1842"/>
      <c r="Q205" s="1842"/>
      <c r="R205" s="1842"/>
      <c r="S205" s="1842"/>
      <c r="T205" s="1842"/>
      <c r="U205" s="1842"/>
      <c r="V205" s="1842"/>
      <c r="W205" s="1842"/>
      <c r="X205" s="1842"/>
      <c r="Y205" s="1842"/>
      <c r="AB205" s="1674"/>
      <c r="AC205" s="1841"/>
      <c r="AD205" s="1837"/>
      <c r="AG205" s="615"/>
      <c r="AK205" s="1843"/>
      <c r="AL205" s="1843"/>
      <c r="AM205" s="1844"/>
      <c r="AN205" s="1844"/>
      <c r="AO205" s="1846"/>
      <c r="AP205" s="1846"/>
      <c r="AR205" s="1843"/>
      <c r="AS205" s="1843"/>
      <c r="AV205" s="1843"/>
      <c r="AW205" s="1843"/>
      <c r="AX205" s="1844"/>
      <c r="AY205" s="1844"/>
      <c r="AZ205" s="1846"/>
      <c r="BA205" s="1846"/>
      <c r="BB205" s="1849"/>
      <c r="BC205" s="1849"/>
      <c r="BE205" s="1843"/>
      <c r="BF205" s="1843"/>
      <c r="BG205" s="1843"/>
      <c r="BH205" s="1843"/>
      <c r="BI205" s="1843"/>
      <c r="BJ205" s="1843"/>
      <c r="BM205" s="1843"/>
      <c r="BN205" s="1843"/>
      <c r="BO205" s="1843"/>
      <c r="BP205" s="1843"/>
      <c r="BR205" s="1843"/>
      <c r="BS205" s="1843"/>
      <c r="BT205" s="1843"/>
      <c r="BU205" s="1843"/>
      <c r="BW205" s="1843"/>
      <c r="BX205" s="1843"/>
      <c r="BY205" s="1843"/>
      <c r="BZ205" s="1843"/>
      <c r="CA205" s="1843"/>
      <c r="CB205" s="1843"/>
      <c r="CF205" s="1847"/>
      <c r="CG205" s="1847"/>
      <c r="CH205" s="1847"/>
      <c r="CI205" s="1847"/>
      <c r="CJ205" s="1847"/>
      <c r="CK205" s="1847"/>
      <c r="CL205" s="1847"/>
      <c r="CM205" s="1847"/>
      <c r="CN205" s="1847"/>
      <c r="CO205" s="1847"/>
      <c r="CP205" s="1847"/>
      <c r="CQ205" s="1847"/>
      <c r="CR205" s="1847"/>
      <c r="CS205" s="1847"/>
      <c r="CT205" s="1847"/>
      <c r="CU205" s="1847"/>
      <c r="CV205" s="1847"/>
      <c r="CW205" s="1847"/>
      <c r="CX205" s="1847"/>
      <c r="CY205" s="1847"/>
      <c r="CZ205" s="1847"/>
      <c r="DA205" s="1847"/>
      <c r="DB205" s="1847"/>
      <c r="DC205" s="1847"/>
      <c r="DD205" s="1847"/>
      <c r="DE205" s="1847"/>
      <c r="DF205" s="1847"/>
      <c r="DG205" s="1847"/>
      <c r="DH205" s="1847"/>
      <c r="DI205" s="1847"/>
      <c r="DJ205" s="1847"/>
      <c r="DK205" s="1847"/>
      <c r="DL205" s="1847"/>
      <c r="DM205" s="1847"/>
      <c r="DN205" s="1847"/>
    </row>
    <row r="206" spans="5:118" ht="17.100000000000001" customHeight="1" x14ac:dyDescent="1.4">
      <c r="E206" s="615"/>
      <c r="I206" s="1838"/>
      <c r="J206" s="1838"/>
      <c r="K206" s="1674"/>
      <c r="M206" s="1842"/>
      <c r="N206" s="1842"/>
      <c r="O206" s="1842"/>
      <c r="P206" s="1842"/>
      <c r="Q206" s="1842"/>
      <c r="R206" s="1842"/>
      <c r="S206" s="1842"/>
      <c r="T206" s="1842"/>
      <c r="U206" s="1842"/>
      <c r="V206" s="1842"/>
      <c r="W206" s="1842"/>
      <c r="X206" s="1842"/>
      <c r="Y206" s="1842"/>
      <c r="AB206" s="1674"/>
      <c r="AC206" s="1841"/>
      <c r="AD206" s="1834"/>
      <c r="AG206" s="615"/>
      <c r="AK206" s="1843"/>
      <c r="AL206" s="1843"/>
      <c r="AM206" s="1844"/>
      <c r="AN206" s="1844"/>
      <c r="AO206" s="1845"/>
      <c r="AP206" s="1846"/>
      <c r="AR206" s="1843"/>
      <c r="AS206" s="1843"/>
      <c r="AV206" s="1843"/>
      <c r="AW206" s="1843"/>
      <c r="AX206" s="1844"/>
      <c r="AY206" s="1844"/>
      <c r="AZ206" s="1845"/>
      <c r="BA206" s="1846"/>
      <c r="BB206" s="1848"/>
      <c r="BC206" s="1849"/>
      <c r="BE206" s="1843"/>
      <c r="BF206" s="1843"/>
      <c r="BG206" s="1843"/>
      <c r="BH206" s="1843"/>
      <c r="BI206" s="1843"/>
      <c r="BJ206" s="1843"/>
      <c r="BM206" s="1843"/>
      <c r="BN206" s="1843"/>
      <c r="BO206" s="1843"/>
      <c r="BP206" s="1843"/>
      <c r="BR206" s="1843"/>
      <c r="BS206" s="1843"/>
      <c r="BT206" s="1843"/>
      <c r="BU206" s="1843"/>
      <c r="BW206" s="1843"/>
      <c r="BX206" s="1843"/>
      <c r="BY206" s="1843"/>
      <c r="BZ206" s="1843"/>
      <c r="CA206" s="1843"/>
      <c r="CB206" s="1843"/>
      <c r="CF206" s="1847"/>
      <c r="CG206" s="1847"/>
      <c r="CH206" s="1847"/>
      <c r="CI206" s="1847"/>
      <c r="CJ206" s="1847"/>
      <c r="CK206" s="1847"/>
      <c r="CL206" s="1847"/>
      <c r="CM206" s="1847"/>
      <c r="CN206" s="1847"/>
      <c r="CO206" s="1847"/>
      <c r="CP206" s="1847"/>
      <c r="CQ206" s="1847"/>
      <c r="CR206" s="1847"/>
      <c r="CS206" s="1847"/>
      <c r="CT206" s="1847"/>
      <c r="CU206" s="1847"/>
      <c r="CV206" s="1847"/>
      <c r="CW206" s="1847"/>
      <c r="CX206" s="1847"/>
      <c r="CY206" s="1847"/>
      <c r="CZ206" s="1847"/>
      <c r="DA206" s="1847"/>
      <c r="DB206" s="1847"/>
      <c r="DC206" s="1847"/>
      <c r="DD206" s="1847"/>
      <c r="DE206" s="1847"/>
      <c r="DF206" s="1847"/>
      <c r="DG206" s="1847"/>
      <c r="DH206" s="1847"/>
      <c r="DI206" s="1847"/>
      <c r="DJ206" s="1847"/>
      <c r="DK206" s="1847"/>
      <c r="DL206" s="1847"/>
      <c r="DM206" s="1847"/>
      <c r="DN206" s="1847"/>
    </row>
    <row r="207" spans="5:118" ht="17.100000000000001" customHeight="1" x14ac:dyDescent="1.4">
      <c r="E207" s="615"/>
      <c r="I207" s="1838"/>
      <c r="J207" s="1838"/>
      <c r="K207" s="1674"/>
      <c r="M207" s="1842"/>
      <c r="N207" s="1842"/>
      <c r="O207" s="1842"/>
      <c r="P207" s="1842"/>
      <c r="Q207" s="1842"/>
      <c r="R207" s="1842"/>
      <c r="S207" s="1842"/>
      <c r="T207" s="1842"/>
      <c r="U207" s="1842"/>
      <c r="V207" s="1842"/>
      <c r="W207" s="1842"/>
      <c r="X207" s="1842"/>
      <c r="Y207" s="1842"/>
      <c r="AB207" s="1674"/>
      <c r="AC207" s="1841"/>
      <c r="AG207" s="615"/>
      <c r="AK207" s="1843"/>
      <c r="AL207" s="1843"/>
      <c r="AM207" s="1844"/>
      <c r="AN207" s="1844"/>
      <c r="AO207" s="1846"/>
      <c r="AP207" s="1846"/>
      <c r="AR207" s="1843"/>
      <c r="AS207" s="1843"/>
      <c r="AV207" s="1843"/>
      <c r="AW207" s="1843"/>
      <c r="AX207" s="1844"/>
      <c r="AY207" s="1844"/>
      <c r="AZ207" s="1846"/>
      <c r="BA207" s="1846"/>
      <c r="BB207" s="1849"/>
      <c r="BC207" s="1849"/>
      <c r="BE207" s="1843"/>
      <c r="BF207" s="1843"/>
      <c r="BG207" s="1843"/>
      <c r="BH207" s="1843"/>
      <c r="BI207" s="1843"/>
      <c r="BJ207" s="1843"/>
      <c r="BM207" s="1843"/>
      <c r="BN207" s="1843"/>
      <c r="BO207" s="1843"/>
      <c r="BP207" s="1843"/>
      <c r="BR207" s="1843"/>
      <c r="BS207" s="1843"/>
      <c r="BT207" s="1843"/>
      <c r="BU207" s="1843"/>
      <c r="BW207" s="1843"/>
      <c r="BX207" s="1843"/>
      <c r="BY207" s="1843"/>
      <c r="BZ207" s="1843"/>
      <c r="CA207" s="1843"/>
      <c r="CB207" s="1843"/>
      <c r="CF207" s="1847"/>
      <c r="CG207" s="1847"/>
      <c r="CH207" s="1847"/>
      <c r="CI207" s="1847"/>
      <c r="CJ207" s="1847"/>
      <c r="CK207" s="1847"/>
      <c r="CL207" s="1847"/>
      <c r="CM207" s="1847"/>
      <c r="CN207" s="1847"/>
      <c r="CO207" s="1847"/>
      <c r="CP207" s="1847"/>
      <c r="CQ207" s="1847"/>
      <c r="CR207" s="1847"/>
      <c r="CS207" s="1847"/>
      <c r="CT207" s="1847"/>
      <c r="CU207" s="1847"/>
      <c r="CV207" s="1847"/>
      <c r="CW207" s="1847"/>
      <c r="CX207" s="1847"/>
      <c r="CY207" s="1847"/>
      <c r="CZ207" s="1847"/>
      <c r="DA207" s="1847"/>
      <c r="DB207" s="1847"/>
      <c r="DC207" s="1847"/>
      <c r="DD207" s="1847"/>
      <c r="DE207" s="1847"/>
      <c r="DF207" s="1847"/>
      <c r="DG207" s="1847"/>
      <c r="DH207" s="1847"/>
      <c r="DI207" s="1847"/>
      <c r="DJ207" s="1847"/>
      <c r="DK207" s="1847"/>
      <c r="DL207" s="1847"/>
      <c r="DM207" s="1847"/>
      <c r="DN207" s="1847"/>
    </row>
    <row r="208" spans="5:118" ht="17.100000000000001" customHeight="1" x14ac:dyDescent="1.4">
      <c r="E208" s="615"/>
      <c r="I208" s="1838"/>
      <c r="J208" s="1838"/>
      <c r="K208" s="1674"/>
      <c r="M208" s="1842"/>
      <c r="N208" s="1842"/>
      <c r="O208" s="1842"/>
      <c r="P208" s="1842"/>
      <c r="Q208" s="1842"/>
      <c r="R208" s="1842"/>
      <c r="S208" s="1842"/>
      <c r="T208" s="1842"/>
      <c r="U208" s="1842"/>
      <c r="V208" s="1842"/>
      <c r="W208" s="1842"/>
      <c r="X208" s="1842"/>
      <c r="Y208" s="1842"/>
      <c r="AB208" s="1674"/>
      <c r="AC208" s="1841"/>
      <c r="AG208" s="615"/>
      <c r="AK208" s="1843"/>
      <c r="AL208" s="1843"/>
      <c r="AM208" s="1844"/>
      <c r="AN208" s="1844"/>
      <c r="AO208" s="1845"/>
      <c r="AP208" s="1846"/>
      <c r="AR208" s="1843"/>
      <c r="AS208" s="1843"/>
      <c r="AV208" s="1843"/>
      <c r="AW208" s="1843"/>
      <c r="AX208" s="1844"/>
      <c r="AY208" s="1844"/>
      <c r="AZ208" s="1845"/>
      <c r="BA208" s="1846"/>
      <c r="BB208" s="1848"/>
      <c r="BC208" s="1849"/>
      <c r="BE208" s="1843"/>
      <c r="BF208" s="1843"/>
      <c r="BG208" s="1843"/>
      <c r="BH208" s="1843"/>
      <c r="BI208" s="1843"/>
      <c r="BJ208" s="1843"/>
      <c r="BW208" s="1843"/>
      <c r="BX208" s="1843"/>
      <c r="BY208" s="1843"/>
      <c r="BZ208" s="1843"/>
      <c r="CA208" s="1843"/>
      <c r="CB208" s="1843"/>
      <c r="CF208" s="1847"/>
      <c r="CG208" s="1847"/>
      <c r="CH208" s="1847"/>
      <c r="CI208" s="1847"/>
      <c r="CJ208" s="1847"/>
      <c r="CK208" s="1847"/>
      <c r="CL208" s="1847"/>
      <c r="CM208" s="1847"/>
      <c r="CN208" s="1847"/>
      <c r="CO208" s="1847"/>
      <c r="CP208" s="1847"/>
      <c r="CQ208" s="1847"/>
      <c r="CR208" s="1847"/>
      <c r="CS208" s="1847"/>
      <c r="CT208" s="1847"/>
      <c r="CU208" s="1847"/>
      <c r="CV208" s="1847"/>
      <c r="CW208" s="1847"/>
      <c r="CX208" s="1847"/>
      <c r="CY208" s="1847"/>
      <c r="CZ208" s="1847"/>
      <c r="DA208" s="1847"/>
      <c r="DB208" s="1847"/>
      <c r="DC208" s="1847"/>
      <c r="DD208" s="1847"/>
      <c r="DE208" s="1847"/>
      <c r="DF208" s="1847"/>
      <c r="DG208" s="1847"/>
      <c r="DH208" s="1847"/>
      <c r="DI208" s="1847"/>
      <c r="DJ208" s="1847"/>
      <c r="DK208" s="1847"/>
      <c r="DL208" s="1847"/>
      <c r="DM208" s="1847"/>
      <c r="DN208" s="1847"/>
    </row>
    <row r="209" spans="5:118" ht="17.100000000000001" customHeight="1" x14ac:dyDescent="0.4">
      <c r="E209" s="615"/>
      <c r="H209" s="1837"/>
      <c r="I209" s="1838"/>
      <c r="J209" s="1838"/>
      <c r="K209" s="1674"/>
      <c r="M209" s="1842"/>
      <c r="N209" s="1842"/>
      <c r="O209" s="1842"/>
      <c r="P209" s="1842"/>
      <c r="Q209" s="1842"/>
      <c r="R209" s="1842"/>
      <c r="S209" s="1842"/>
      <c r="T209" s="1842"/>
      <c r="U209" s="1842"/>
      <c r="V209" s="1842"/>
      <c r="W209" s="1842"/>
      <c r="X209" s="1842"/>
      <c r="Y209" s="1842"/>
      <c r="AB209" s="1674"/>
      <c r="AC209" s="1841"/>
      <c r="AD209" s="1837"/>
      <c r="AG209" s="615"/>
      <c r="AK209" s="1843"/>
      <c r="AL209" s="1843"/>
      <c r="AM209" s="1844"/>
      <c r="AN209" s="1844"/>
      <c r="AO209" s="1846"/>
      <c r="AP209" s="1846"/>
      <c r="AR209" s="1843"/>
      <c r="AS209" s="1843"/>
      <c r="AV209" s="1843"/>
      <c r="AW209" s="1843"/>
      <c r="AX209" s="1844"/>
      <c r="AY209" s="1844"/>
      <c r="AZ209" s="1846"/>
      <c r="BA209" s="1846"/>
      <c r="BB209" s="1849"/>
      <c r="BC209" s="1849"/>
      <c r="BE209" s="1843"/>
      <c r="BF209" s="1843"/>
      <c r="BG209" s="1843"/>
      <c r="BH209" s="1843"/>
      <c r="BI209" s="1843"/>
      <c r="BJ209" s="1843"/>
      <c r="BM209" s="1843"/>
      <c r="BN209" s="1843"/>
      <c r="BO209" s="1843"/>
      <c r="BP209" s="1843"/>
      <c r="BR209" s="1843"/>
      <c r="BS209" s="1843"/>
      <c r="BT209" s="1843"/>
      <c r="BU209" s="1843"/>
      <c r="BW209" s="1843"/>
      <c r="BX209" s="1843"/>
      <c r="BY209" s="1843"/>
      <c r="BZ209" s="1843"/>
      <c r="CA209" s="1843"/>
      <c r="CB209" s="1843"/>
      <c r="CF209" s="1754"/>
      <c r="CG209" s="1850"/>
      <c r="CH209" s="1850"/>
      <c r="CI209" s="1850"/>
      <c r="CJ209" s="1850"/>
      <c r="CK209" s="1850"/>
      <c r="CL209" s="1851"/>
      <c r="CM209" s="1851"/>
      <c r="CN209" s="1851"/>
      <c r="CO209" s="1851"/>
      <c r="CP209" s="1851"/>
      <c r="CQ209" s="1851"/>
      <c r="CR209" s="1851"/>
      <c r="CS209" s="1851"/>
      <c r="CT209" s="1851"/>
      <c r="CU209" s="1851"/>
      <c r="CV209" s="1851"/>
      <c r="CW209" s="1851"/>
      <c r="CX209" s="1851"/>
      <c r="CY209" s="1851"/>
      <c r="CZ209" s="1851"/>
      <c r="DA209" s="1851"/>
      <c r="DB209" s="1851"/>
      <c r="DC209" s="1851"/>
      <c r="DD209" s="1851"/>
      <c r="DE209" s="1851"/>
      <c r="DF209" s="1851"/>
      <c r="DG209" s="1851"/>
      <c r="DH209" s="1851"/>
      <c r="DI209" s="1851"/>
      <c r="DJ209" s="1851"/>
      <c r="DK209" s="1851"/>
      <c r="DL209" s="1851"/>
      <c r="DM209" s="1851"/>
      <c r="DN209" s="1754"/>
    </row>
    <row r="210" spans="5:118" ht="17.100000000000001" customHeight="1" x14ac:dyDescent="0.4">
      <c r="E210" s="615"/>
      <c r="S210" s="799"/>
      <c r="AG210" s="615"/>
      <c r="AK210" s="1843"/>
      <c r="AL210" s="1843"/>
      <c r="AM210" s="1844"/>
      <c r="AN210" s="1844"/>
      <c r="AO210" s="1845"/>
      <c r="AP210" s="1846"/>
      <c r="AR210" s="1843"/>
      <c r="AS210" s="1843"/>
      <c r="AV210" s="1843"/>
      <c r="AW210" s="1843"/>
      <c r="AX210" s="1844"/>
      <c r="AY210" s="1844"/>
      <c r="AZ210" s="1845"/>
      <c r="BA210" s="1846"/>
      <c r="BB210" s="1848"/>
      <c r="BC210" s="1849"/>
      <c r="BE210" s="1843"/>
      <c r="BF210" s="1843"/>
      <c r="BG210" s="1843"/>
      <c r="BH210" s="1843"/>
      <c r="BI210" s="1843"/>
      <c r="BJ210" s="1843"/>
      <c r="BM210" s="1843"/>
      <c r="BN210" s="1843"/>
      <c r="BO210" s="1843"/>
      <c r="BP210" s="1843"/>
      <c r="BR210" s="1843"/>
      <c r="BS210" s="1843"/>
      <c r="BT210" s="1843"/>
      <c r="BU210" s="1843"/>
      <c r="BX210" s="1852"/>
      <c r="CF210" s="1754"/>
      <c r="CG210" s="1850"/>
      <c r="CH210" s="1850"/>
      <c r="CI210" s="1850"/>
      <c r="CJ210" s="1850"/>
      <c r="CK210" s="1850"/>
      <c r="CL210" s="1851"/>
      <c r="CM210" s="1851"/>
      <c r="CN210" s="1851"/>
      <c r="CO210" s="1851"/>
      <c r="CP210" s="1851"/>
      <c r="CQ210" s="1851"/>
      <c r="CR210" s="1851"/>
      <c r="CS210" s="1851"/>
      <c r="CT210" s="1851"/>
      <c r="CU210" s="1851"/>
      <c r="CV210" s="1851"/>
      <c r="CW210" s="1851"/>
      <c r="CX210" s="1851"/>
      <c r="CY210" s="1851"/>
      <c r="CZ210" s="1851"/>
      <c r="DA210" s="1851"/>
      <c r="DB210" s="1851"/>
      <c r="DC210" s="1851"/>
      <c r="DD210" s="1851"/>
      <c r="DE210" s="1851"/>
      <c r="DF210" s="1851"/>
      <c r="DG210" s="1851"/>
      <c r="DH210" s="1851"/>
      <c r="DI210" s="1851"/>
      <c r="DJ210" s="1851"/>
      <c r="DK210" s="1851"/>
      <c r="DL210" s="1851"/>
      <c r="DM210" s="1851"/>
      <c r="DN210" s="1754"/>
    </row>
    <row r="211" spans="5:118" ht="17.100000000000001" customHeight="1" x14ac:dyDescent="0.2">
      <c r="E211" s="615"/>
      <c r="S211" s="1835"/>
      <c r="AG211" s="615"/>
      <c r="AK211" s="1843"/>
      <c r="AL211" s="1843"/>
      <c r="AM211" s="1844"/>
      <c r="AN211" s="1844"/>
      <c r="AO211" s="1846"/>
      <c r="AP211" s="1846"/>
      <c r="AR211" s="1843"/>
      <c r="AS211" s="1843"/>
      <c r="AV211" s="1843"/>
      <c r="AW211" s="1843"/>
      <c r="AX211" s="1844"/>
      <c r="AY211" s="1844"/>
      <c r="AZ211" s="1846"/>
      <c r="BA211" s="1846"/>
      <c r="BB211" s="1849"/>
      <c r="BC211" s="1849"/>
      <c r="BE211" s="1843"/>
      <c r="BF211" s="1843"/>
      <c r="BG211" s="1843"/>
      <c r="BH211" s="1843"/>
      <c r="BI211" s="1843"/>
      <c r="BJ211" s="1843"/>
      <c r="BM211" s="1843"/>
      <c r="BN211" s="1843"/>
      <c r="BO211" s="1843"/>
      <c r="BP211" s="1843"/>
      <c r="BR211" s="1843"/>
      <c r="BS211" s="1843"/>
      <c r="BT211" s="1843"/>
      <c r="BU211" s="1843"/>
      <c r="BX211" s="1852"/>
    </row>
    <row r="212" spans="5:118" ht="17.100000000000001" customHeight="1" x14ac:dyDescent="1.4">
      <c r="E212" s="615"/>
      <c r="F212" s="615"/>
      <c r="G212" s="615"/>
      <c r="H212" s="615"/>
      <c r="I212" s="615"/>
      <c r="J212" s="615"/>
      <c r="K212" s="615"/>
      <c r="L212" s="615"/>
      <c r="M212" s="615"/>
      <c r="N212" s="615"/>
      <c r="O212" s="615"/>
      <c r="P212" s="615"/>
      <c r="Q212" s="615"/>
      <c r="R212" s="615"/>
      <c r="S212" s="615"/>
      <c r="T212" s="615"/>
      <c r="U212" s="615"/>
      <c r="V212" s="615"/>
      <c r="W212" s="615"/>
      <c r="X212" s="615"/>
      <c r="Y212" s="615"/>
      <c r="Z212" s="615"/>
      <c r="AA212" s="615"/>
      <c r="AB212" s="615"/>
      <c r="AC212" s="615"/>
      <c r="AD212" s="615"/>
      <c r="AE212" s="615"/>
      <c r="AF212" s="615"/>
      <c r="AG212" s="615"/>
      <c r="AK212" s="1843"/>
      <c r="AL212" s="1843"/>
      <c r="AM212" s="1844"/>
      <c r="AN212" s="1844"/>
      <c r="AO212" s="1845"/>
      <c r="AP212" s="1846"/>
      <c r="AR212" s="1843"/>
      <c r="AS212" s="1843"/>
      <c r="AV212" s="1843"/>
      <c r="AW212" s="1843"/>
      <c r="AX212" s="1844"/>
      <c r="AY212" s="1844"/>
      <c r="AZ212" s="1845"/>
      <c r="BA212" s="1846"/>
      <c r="BB212" s="1848"/>
      <c r="BC212" s="1849"/>
      <c r="BE212" s="1843"/>
      <c r="BF212" s="1843"/>
      <c r="BG212" s="1843"/>
      <c r="BH212" s="1843"/>
      <c r="BI212" s="1843"/>
      <c r="BJ212" s="1843"/>
      <c r="BM212" s="1843"/>
      <c r="BN212" s="1843"/>
      <c r="BO212" s="1843"/>
      <c r="BP212" s="1843"/>
      <c r="BR212" s="1843"/>
      <c r="BS212" s="1843"/>
      <c r="BT212" s="1843"/>
      <c r="BU212" s="1843"/>
      <c r="BX212" s="1852"/>
      <c r="CF212" s="1847"/>
      <c r="CG212" s="1847"/>
      <c r="CH212" s="1847"/>
      <c r="CI212" s="1847"/>
      <c r="CJ212" s="1847"/>
      <c r="CK212" s="1847"/>
      <c r="CL212" s="1847"/>
      <c r="CM212" s="1847"/>
      <c r="CN212" s="1847"/>
      <c r="CO212" s="1847"/>
      <c r="CP212" s="1847"/>
      <c r="CQ212" s="1847"/>
      <c r="CR212" s="1847"/>
      <c r="CS212" s="1847"/>
      <c r="CT212" s="1847"/>
      <c r="CU212" s="1847"/>
      <c r="CV212" s="1847"/>
      <c r="CW212" s="1847"/>
      <c r="CX212" s="1847"/>
      <c r="CY212" s="1847"/>
      <c r="CZ212" s="1847"/>
      <c r="DA212" s="1847"/>
      <c r="DB212" s="1847"/>
      <c r="DC212" s="1847"/>
      <c r="DD212" s="1847"/>
      <c r="DE212" s="1847"/>
      <c r="DF212" s="1847"/>
      <c r="DG212" s="1847"/>
      <c r="DH212" s="1847"/>
      <c r="DI212" s="1847"/>
      <c r="DJ212" s="1847"/>
      <c r="DK212" s="1847"/>
      <c r="DL212" s="1847"/>
      <c r="DM212" s="1847"/>
      <c r="DN212" s="1847"/>
    </row>
    <row r="213" spans="5:118" ht="17.100000000000001" customHeight="1" x14ac:dyDescent="1.4">
      <c r="AK213" s="1843"/>
      <c r="AL213" s="1843"/>
      <c r="AM213" s="1844"/>
      <c r="AN213" s="1844"/>
      <c r="AO213" s="1846"/>
      <c r="AP213" s="1846"/>
      <c r="AR213" s="1843"/>
      <c r="AS213" s="1843"/>
      <c r="AV213" s="1843"/>
      <c r="AW213" s="1843"/>
      <c r="AX213" s="1844"/>
      <c r="AY213" s="1844"/>
      <c r="AZ213" s="1846"/>
      <c r="BA213" s="1846"/>
      <c r="BB213" s="1849"/>
      <c r="BC213" s="1849"/>
      <c r="BE213" s="1843"/>
      <c r="BF213" s="1843"/>
      <c r="BG213" s="1843"/>
      <c r="BH213" s="1843"/>
      <c r="BI213" s="1843"/>
      <c r="BJ213" s="1843"/>
      <c r="BX213" s="1852"/>
      <c r="CF213" s="1847"/>
      <c r="CG213" s="1847"/>
      <c r="CH213" s="1847"/>
      <c r="CI213" s="1847"/>
      <c r="CJ213" s="1847"/>
      <c r="CK213" s="1847"/>
      <c r="CL213" s="1847"/>
      <c r="CM213" s="1847"/>
      <c r="CN213" s="1847"/>
      <c r="CO213" s="1847"/>
      <c r="CP213" s="1847"/>
      <c r="CQ213" s="1847"/>
      <c r="CR213" s="1847"/>
      <c r="CS213" s="1847"/>
      <c r="CT213" s="1847"/>
      <c r="CU213" s="1847"/>
      <c r="CV213" s="1847"/>
      <c r="CW213" s="1847"/>
      <c r="CX213" s="1847"/>
      <c r="CY213" s="1847"/>
      <c r="CZ213" s="1847"/>
      <c r="DA213" s="1847"/>
      <c r="DB213" s="1847"/>
      <c r="DC213" s="1847"/>
      <c r="DD213" s="1847"/>
      <c r="DE213" s="1847"/>
      <c r="DF213" s="1847"/>
      <c r="DG213" s="1847"/>
      <c r="DH213" s="1847"/>
      <c r="DI213" s="1847"/>
      <c r="DJ213" s="1847"/>
      <c r="DK213" s="1847"/>
      <c r="DL213" s="1847"/>
      <c r="DM213" s="1847"/>
      <c r="DN213" s="1847"/>
    </row>
    <row r="214" spans="5:118" ht="17.100000000000001" customHeight="1" x14ac:dyDescent="1.4">
      <c r="AK214" s="1843"/>
      <c r="AL214" s="1843"/>
      <c r="AM214" s="1844"/>
      <c r="AN214" s="1844"/>
      <c r="AO214" s="1853"/>
      <c r="AP214" s="1846"/>
      <c r="AR214" s="1843"/>
      <c r="AS214" s="1843"/>
      <c r="AV214" s="1843"/>
      <c r="AW214" s="1843"/>
      <c r="AX214" s="1844"/>
      <c r="AY214" s="1844"/>
      <c r="AZ214" s="1845"/>
      <c r="BA214" s="1846"/>
      <c r="BB214" s="1848"/>
      <c r="BC214" s="1849"/>
      <c r="BE214" s="1843"/>
      <c r="BF214" s="1843"/>
      <c r="BG214" s="1843"/>
      <c r="BH214" s="1843"/>
      <c r="BI214" s="1843"/>
      <c r="BJ214" s="1843"/>
      <c r="BM214" s="1843"/>
      <c r="BN214" s="1843"/>
      <c r="BO214" s="1843"/>
      <c r="BP214" s="1843"/>
      <c r="BR214" s="1843"/>
      <c r="BS214" s="1843"/>
      <c r="BT214" s="1843"/>
      <c r="BU214" s="1843"/>
      <c r="BX214" s="1852"/>
      <c r="CF214" s="1847"/>
      <c r="CG214" s="1847"/>
      <c r="CH214" s="1847"/>
      <c r="CI214" s="1847"/>
      <c r="CJ214" s="1847"/>
      <c r="CK214" s="1847"/>
      <c r="CL214" s="1847"/>
      <c r="CM214" s="1847"/>
      <c r="CN214" s="1847"/>
      <c r="CO214" s="1847"/>
      <c r="CP214" s="1847"/>
      <c r="CQ214" s="1847"/>
      <c r="CR214" s="1847"/>
      <c r="CS214" s="1847"/>
      <c r="CT214" s="1847"/>
      <c r="CU214" s="1847"/>
      <c r="CV214" s="1847"/>
      <c r="CW214" s="1847"/>
      <c r="CX214" s="1847"/>
      <c r="CY214" s="1847"/>
      <c r="CZ214" s="1847"/>
      <c r="DA214" s="1847"/>
      <c r="DB214" s="1847"/>
      <c r="DC214" s="1847"/>
      <c r="DD214" s="1847"/>
      <c r="DE214" s="1847"/>
      <c r="DF214" s="1847"/>
      <c r="DG214" s="1847"/>
      <c r="DH214" s="1847"/>
      <c r="DI214" s="1847"/>
      <c r="DJ214" s="1847"/>
      <c r="DK214" s="1847"/>
      <c r="DL214" s="1847"/>
      <c r="DM214" s="1847"/>
      <c r="DN214" s="1847"/>
    </row>
    <row r="215" spans="5:118" ht="17.100000000000001" customHeight="1" x14ac:dyDescent="1.4">
      <c r="AK215" s="1843"/>
      <c r="AL215" s="1843"/>
      <c r="AM215" s="1844"/>
      <c r="AN215" s="1844"/>
      <c r="AO215" s="1846"/>
      <c r="AP215" s="1846"/>
      <c r="AR215" s="1843"/>
      <c r="AS215" s="1843"/>
      <c r="AV215" s="1843"/>
      <c r="AW215" s="1843"/>
      <c r="AX215" s="1844"/>
      <c r="AY215" s="1844"/>
      <c r="AZ215" s="1846"/>
      <c r="BA215" s="1846"/>
      <c r="BB215" s="1849"/>
      <c r="BC215" s="1849"/>
      <c r="BE215" s="1843"/>
      <c r="BF215" s="1843"/>
      <c r="BG215" s="1843"/>
      <c r="BH215" s="1843"/>
      <c r="BI215" s="1843"/>
      <c r="BJ215" s="1843"/>
      <c r="BM215" s="1843"/>
      <c r="BN215" s="1843"/>
      <c r="BO215" s="1843"/>
      <c r="BP215" s="1843"/>
      <c r="BR215" s="1843"/>
      <c r="BS215" s="1843"/>
      <c r="BT215" s="1843"/>
      <c r="BU215" s="1843"/>
      <c r="BX215" s="1852"/>
      <c r="CF215" s="1847"/>
      <c r="CG215" s="1847"/>
      <c r="CH215" s="1847"/>
      <c r="CI215" s="1847"/>
      <c r="CJ215" s="1847"/>
      <c r="CK215" s="1847"/>
      <c r="CL215" s="1847"/>
      <c r="CM215" s="1847"/>
      <c r="CN215" s="1847"/>
      <c r="CO215" s="1847"/>
      <c r="CP215" s="1847"/>
      <c r="CQ215" s="1847"/>
      <c r="CR215" s="1847"/>
      <c r="CS215" s="1847"/>
      <c r="CT215" s="1847"/>
      <c r="CU215" s="1847"/>
      <c r="CV215" s="1847"/>
      <c r="CW215" s="1847"/>
      <c r="CX215" s="1847"/>
      <c r="CY215" s="1847"/>
      <c r="CZ215" s="1847"/>
      <c r="DA215" s="1847"/>
      <c r="DB215" s="1847"/>
      <c r="DC215" s="1847"/>
      <c r="DD215" s="1847"/>
      <c r="DE215" s="1847"/>
      <c r="DF215" s="1847"/>
      <c r="DG215" s="1847"/>
      <c r="DH215" s="1847"/>
      <c r="DI215" s="1847"/>
      <c r="DJ215" s="1847"/>
      <c r="DK215" s="1847"/>
      <c r="DL215" s="1847"/>
      <c r="DM215" s="1847"/>
      <c r="DN215" s="1847"/>
    </row>
    <row r="216" spans="5:118" ht="17.100000000000001" customHeight="1" x14ac:dyDescent="1.4">
      <c r="AK216" s="1843"/>
      <c r="AL216" s="1843"/>
      <c r="AM216" s="1844"/>
      <c r="AN216" s="1844"/>
      <c r="AO216" s="1845"/>
      <c r="AP216" s="1846"/>
      <c r="BM216" s="1843"/>
      <c r="BN216" s="1843"/>
      <c r="BO216" s="1843"/>
      <c r="BP216" s="1843"/>
      <c r="BR216" s="1843"/>
      <c r="BS216" s="1843"/>
      <c r="BT216" s="1843"/>
      <c r="BU216" s="1843"/>
      <c r="BX216" s="1852"/>
      <c r="CF216" s="1847"/>
      <c r="CG216" s="1847"/>
      <c r="CH216" s="1847"/>
      <c r="CI216" s="1847"/>
      <c r="CJ216" s="1847"/>
      <c r="CK216" s="1847"/>
      <c r="CL216" s="1847"/>
      <c r="CM216" s="1847"/>
      <c r="CN216" s="1847"/>
      <c r="CO216" s="1847"/>
      <c r="CP216" s="1847"/>
      <c r="CQ216" s="1847"/>
      <c r="CR216" s="1847"/>
      <c r="CS216" s="1847"/>
      <c r="CT216" s="1847"/>
      <c r="CU216" s="1847"/>
      <c r="CV216" s="1847"/>
      <c r="CW216" s="1847"/>
      <c r="CX216" s="1847"/>
      <c r="CY216" s="1847"/>
      <c r="CZ216" s="1847"/>
      <c r="DA216" s="1847"/>
      <c r="DB216" s="1847"/>
      <c r="DC216" s="1847"/>
      <c r="DD216" s="1847"/>
      <c r="DE216" s="1847"/>
      <c r="DF216" s="1847"/>
      <c r="DG216" s="1847"/>
      <c r="DH216" s="1847"/>
      <c r="DI216" s="1847"/>
      <c r="DJ216" s="1847"/>
      <c r="DK216" s="1847"/>
      <c r="DL216" s="1847"/>
      <c r="DM216" s="1847"/>
      <c r="DN216" s="1847"/>
    </row>
    <row r="217" spans="5:118" ht="17.100000000000001" customHeight="1" x14ac:dyDescent="1.4">
      <c r="AK217" s="1843"/>
      <c r="AL217" s="1843"/>
      <c r="AM217" s="1844"/>
      <c r="AN217" s="1844"/>
      <c r="AO217" s="1846"/>
      <c r="AP217" s="1846"/>
      <c r="BM217" s="1843"/>
      <c r="BN217" s="1843"/>
      <c r="BO217" s="1843"/>
      <c r="BP217" s="1843"/>
      <c r="BR217" s="1843"/>
      <c r="BS217" s="1843"/>
      <c r="BT217" s="1843"/>
      <c r="BU217" s="1843"/>
      <c r="BX217" s="1852"/>
      <c r="CF217" s="1847"/>
      <c r="CG217" s="1847"/>
      <c r="CH217" s="1847"/>
      <c r="CI217" s="1847"/>
      <c r="CJ217" s="1847"/>
      <c r="CK217" s="1847"/>
      <c r="CL217" s="1847"/>
      <c r="CM217" s="1847"/>
      <c r="CN217" s="1847"/>
      <c r="CO217" s="1847"/>
      <c r="CP217" s="1847"/>
      <c r="CQ217" s="1847"/>
      <c r="CR217" s="1847"/>
      <c r="CS217" s="1847"/>
      <c r="CT217" s="1847"/>
      <c r="CU217" s="1847"/>
      <c r="CV217" s="1847"/>
      <c r="CW217" s="1847"/>
      <c r="CX217" s="1847"/>
      <c r="CY217" s="1847"/>
      <c r="CZ217" s="1847"/>
      <c r="DA217" s="1847"/>
      <c r="DB217" s="1847"/>
      <c r="DC217" s="1847"/>
      <c r="DD217" s="1847"/>
      <c r="DE217" s="1847"/>
      <c r="DF217" s="1847"/>
      <c r="DG217" s="1847"/>
      <c r="DH217" s="1847"/>
      <c r="DI217" s="1847"/>
      <c r="DJ217" s="1847"/>
      <c r="DK217" s="1847"/>
      <c r="DL217" s="1847"/>
      <c r="DM217" s="1847"/>
      <c r="DN217" s="1847"/>
    </row>
    <row r="218" spans="5:118" ht="17.100000000000001" customHeight="1" x14ac:dyDescent="0.4">
      <c r="BX218" s="1852"/>
      <c r="CF218" s="1754"/>
      <c r="CG218" s="1850"/>
      <c r="CH218" s="1850"/>
      <c r="CI218" s="1850"/>
      <c r="CJ218" s="1850"/>
      <c r="CK218" s="1850"/>
      <c r="CL218" s="1851"/>
      <c r="CM218" s="1851"/>
      <c r="CN218" s="1851"/>
      <c r="CO218" s="1851"/>
      <c r="CP218" s="1851"/>
      <c r="CQ218" s="1851"/>
      <c r="CR218" s="1851"/>
      <c r="CS218" s="1851"/>
      <c r="CT218" s="1851"/>
      <c r="CU218" s="1851"/>
      <c r="CV218" s="1851"/>
      <c r="CW218" s="1851"/>
      <c r="CX218" s="1851"/>
      <c r="CY218" s="1851"/>
      <c r="CZ218" s="1851"/>
      <c r="DA218" s="1851"/>
      <c r="DB218" s="1851"/>
      <c r="DC218" s="1851"/>
      <c r="DD218" s="1851"/>
      <c r="DE218" s="1851"/>
      <c r="DF218" s="1851"/>
      <c r="DG218" s="1851"/>
      <c r="DH218" s="1851"/>
      <c r="DI218" s="1851"/>
      <c r="DJ218" s="1851"/>
      <c r="DK218" s="1851"/>
      <c r="DL218" s="1851"/>
      <c r="DM218" s="1851"/>
      <c r="DN218" s="1754"/>
    </row>
    <row r="219" spans="5:118" ht="17.100000000000001" customHeight="1" x14ac:dyDescent="0.4">
      <c r="BX219" s="1852"/>
      <c r="CF219" s="1754"/>
      <c r="CG219" s="1850"/>
      <c r="CH219" s="1850"/>
      <c r="CI219" s="1850"/>
      <c r="CJ219" s="1850"/>
      <c r="CK219" s="1850"/>
      <c r="CL219" s="1851"/>
      <c r="CM219" s="1851"/>
      <c r="CN219" s="1851"/>
      <c r="CO219" s="1851"/>
      <c r="CP219" s="1851"/>
      <c r="CQ219" s="1851"/>
      <c r="CR219" s="1851"/>
      <c r="CS219" s="1851"/>
      <c r="CT219" s="1851"/>
      <c r="CU219" s="1851"/>
      <c r="CV219" s="1851"/>
      <c r="CW219" s="1851"/>
      <c r="CX219" s="1851"/>
      <c r="CY219" s="1851"/>
      <c r="CZ219" s="1851"/>
      <c r="DA219" s="1851"/>
      <c r="DB219" s="1851"/>
      <c r="DC219" s="1851"/>
      <c r="DD219" s="1851"/>
      <c r="DE219" s="1851"/>
      <c r="DF219" s="1851"/>
      <c r="DG219" s="1851"/>
      <c r="DH219" s="1851"/>
      <c r="DI219" s="1851"/>
      <c r="DJ219" s="1851"/>
      <c r="DK219" s="1851"/>
      <c r="DL219" s="1851"/>
      <c r="DM219" s="1851"/>
      <c r="DN219" s="1754"/>
    </row>
    <row r="220" spans="5:118" ht="17.100000000000001" customHeight="1" x14ac:dyDescent="0.2">
      <c r="E220" s="615"/>
      <c r="F220" s="615"/>
      <c r="G220" s="615"/>
      <c r="H220" s="615"/>
      <c r="I220" s="615"/>
      <c r="J220" s="615"/>
      <c r="K220" s="615"/>
      <c r="L220" s="615"/>
      <c r="M220" s="615"/>
      <c r="N220" s="615"/>
      <c r="O220" s="615"/>
      <c r="P220" s="615"/>
      <c r="Q220" s="615"/>
      <c r="R220" s="615"/>
      <c r="S220" s="615"/>
      <c r="T220" s="615"/>
      <c r="U220" s="615"/>
      <c r="V220" s="615"/>
      <c r="W220" s="615"/>
      <c r="X220" s="615"/>
      <c r="Y220" s="615"/>
      <c r="Z220" s="615"/>
      <c r="AA220" s="615"/>
      <c r="AB220" s="615"/>
      <c r="AC220" s="615"/>
      <c r="AD220" s="615"/>
      <c r="AE220" s="615"/>
      <c r="AF220" s="615"/>
      <c r="AG220" s="615"/>
      <c r="AJ220" s="615"/>
      <c r="AK220" s="615"/>
      <c r="AL220" s="615"/>
      <c r="AM220" s="615"/>
      <c r="AN220" s="615"/>
      <c r="AO220" s="615"/>
      <c r="AP220" s="615"/>
      <c r="AQ220" s="615"/>
      <c r="AR220" s="615"/>
      <c r="AS220" s="615"/>
      <c r="AT220" s="615"/>
      <c r="AU220" s="615"/>
      <c r="AV220" s="615"/>
      <c r="AW220" s="615"/>
      <c r="AX220" s="615"/>
      <c r="AY220" s="615"/>
      <c r="AZ220" s="615"/>
      <c r="BA220" s="615"/>
      <c r="BB220" s="615"/>
      <c r="BC220" s="615"/>
      <c r="BD220" s="615"/>
      <c r="BE220" s="615"/>
      <c r="BF220" s="615"/>
      <c r="BG220" s="615"/>
      <c r="BH220" s="615"/>
      <c r="BI220" s="615"/>
      <c r="BJ220" s="615"/>
      <c r="BK220" s="615"/>
      <c r="BL220" s="615"/>
      <c r="BX220" s="1852"/>
    </row>
    <row r="221" spans="5:118" ht="17.100000000000001" customHeight="1" x14ac:dyDescent="1.4">
      <c r="E221" s="1831"/>
      <c r="F221" s="615"/>
      <c r="G221" s="615"/>
      <c r="H221" s="1779"/>
      <c r="I221" s="615"/>
      <c r="J221" s="1854"/>
      <c r="K221" s="1854"/>
      <c r="L221" s="1854"/>
      <c r="M221" s="1854"/>
      <c r="N221" s="1854"/>
      <c r="O221" s="1854"/>
      <c r="P221" s="1854"/>
      <c r="Q221" s="1854"/>
      <c r="R221" s="1854"/>
      <c r="S221" s="1854"/>
      <c r="T221" s="1854"/>
      <c r="U221" s="1854"/>
      <c r="V221" s="1854"/>
      <c r="W221" s="1854"/>
      <c r="X221" s="1854"/>
      <c r="Y221" s="1854"/>
      <c r="Z221" s="1854"/>
      <c r="AA221" s="1854"/>
      <c r="AB221" s="1854"/>
      <c r="AC221" s="615"/>
      <c r="AD221" s="1779"/>
      <c r="AE221" s="615"/>
      <c r="AF221" s="615"/>
      <c r="AG221" s="615"/>
      <c r="AJ221" s="1831"/>
      <c r="AK221" s="615"/>
      <c r="AL221" s="615"/>
      <c r="AM221" s="1779"/>
      <c r="AN221" s="615"/>
      <c r="AO221" s="1854"/>
      <c r="AP221" s="1854"/>
      <c r="AQ221" s="1854"/>
      <c r="AR221" s="1854"/>
      <c r="AS221" s="1854"/>
      <c r="AT221" s="1854"/>
      <c r="AU221" s="1854"/>
      <c r="AV221" s="1854"/>
      <c r="AW221" s="1854"/>
      <c r="AX221" s="1854"/>
      <c r="AY221" s="1854"/>
      <c r="AZ221" s="1854"/>
      <c r="BA221" s="1854"/>
      <c r="BB221" s="1854"/>
      <c r="BC221" s="1854"/>
      <c r="BD221" s="1854"/>
      <c r="BE221" s="1854"/>
      <c r="BF221" s="1854"/>
      <c r="BG221" s="1854"/>
      <c r="BH221" s="615"/>
      <c r="BI221" s="1779"/>
      <c r="BJ221" s="615"/>
      <c r="BK221" s="615"/>
      <c r="BL221" s="615"/>
      <c r="BX221" s="1852"/>
      <c r="CF221" s="1847"/>
      <c r="CG221" s="1847"/>
      <c r="CH221" s="1847"/>
      <c r="CI221" s="1847"/>
      <c r="CJ221" s="1847"/>
      <c r="CK221" s="1847"/>
      <c r="CL221" s="1847"/>
      <c r="CM221" s="1847"/>
      <c r="CN221" s="1847"/>
      <c r="CO221" s="1847"/>
      <c r="CP221" s="1847"/>
      <c r="CQ221" s="1847"/>
      <c r="CR221" s="1847"/>
      <c r="CS221" s="1847"/>
      <c r="CT221" s="1847"/>
      <c r="CU221" s="1847"/>
      <c r="CV221" s="1847"/>
      <c r="CW221" s="1847"/>
      <c r="CX221" s="1847"/>
      <c r="CY221" s="1847"/>
      <c r="CZ221" s="1847"/>
      <c r="DA221" s="1847"/>
      <c r="DB221" s="1847"/>
      <c r="DC221" s="1847"/>
      <c r="DD221" s="1847"/>
      <c r="DE221" s="1847"/>
      <c r="DF221" s="1847"/>
      <c r="DG221" s="1847"/>
      <c r="DH221" s="1847"/>
      <c r="DI221" s="1847"/>
      <c r="DJ221" s="1847"/>
      <c r="DK221" s="1847"/>
      <c r="DL221" s="1847"/>
      <c r="DM221" s="1847"/>
      <c r="DN221" s="1847"/>
    </row>
    <row r="222" spans="5:118" ht="17.100000000000001" customHeight="1" x14ac:dyDescent="1.4">
      <c r="E222" s="615"/>
      <c r="J222" s="1854"/>
      <c r="K222" s="1854"/>
      <c r="L222" s="1854"/>
      <c r="M222" s="1855"/>
      <c r="N222" s="1855"/>
      <c r="O222" s="1855"/>
      <c r="P222" s="1855"/>
      <c r="Q222" s="1855"/>
      <c r="R222" s="1855"/>
      <c r="S222" s="1855"/>
      <c r="T222" s="1855"/>
      <c r="U222" s="1855"/>
      <c r="V222" s="1855"/>
      <c r="W222" s="1855"/>
      <c r="X222" s="1855"/>
      <c r="Y222" s="1855"/>
      <c r="Z222" s="1854"/>
      <c r="AA222" s="1854"/>
      <c r="AB222" s="1854"/>
      <c r="AG222" s="615"/>
      <c r="AJ222" s="615"/>
      <c r="AO222" s="1854"/>
      <c r="AP222" s="1854"/>
      <c r="AQ222" s="1854"/>
      <c r="AR222" s="1855"/>
      <c r="AS222" s="1855"/>
      <c r="AT222" s="1855"/>
      <c r="AU222" s="1855"/>
      <c r="AV222" s="1855"/>
      <c r="AW222" s="1855"/>
      <c r="AX222" s="1855"/>
      <c r="AY222" s="1855"/>
      <c r="AZ222" s="1855"/>
      <c r="BA222" s="1855"/>
      <c r="BB222" s="1855"/>
      <c r="BC222" s="1855"/>
      <c r="BD222" s="1855"/>
      <c r="BE222" s="1854"/>
      <c r="BF222" s="1854"/>
      <c r="BG222" s="1854"/>
      <c r="BL222" s="615"/>
      <c r="BX222" s="1852"/>
      <c r="BY222" s="1852"/>
      <c r="BZ222" s="1852"/>
      <c r="CA222" s="1852"/>
      <c r="CD222" s="1852"/>
      <c r="CE222" s="1852"/>
      <c r="CF222" s="1847"/>
      <c r="CG222" s="1847"/>
      <c r="CH222" s="1847"/>
      <c r="CI222" s="1847"/>
      <c r="CJ222" s="1847"/>
      <c r="CK222" s="1847"/>
      <c r="CL222" s="1847"/>
      <c r="CM222" s="1847"/>
      <c r="CN222" s="1847"/>
      <c r="CO222" s="1847"/>
      <c r="CP222" s="1847"/>
      <c r="CQ222" s="1847"/>
      <c r="CR222" s="1847"/>
      <c r="CS222" s="1847"/>
      <c r="CT222" s="1847"/>
      <c r="CU222" s="1847"/>
      <c r="CV222" s="1847"/>
      <c r="CW222" s="1847"/>
      <c r="CX222" s="1847"/>
      <c r="CY222" s="1847"/>
      <c r="CZ222" s="1847"/>
      <c r="DA222" s="1847"/>
      <c r="DB222" s="1847"/>
      <c r="DC222" s="1847"/>
      <c r="DD222" s="1847"/>
      <c r="DE222" s="1847"/>
      <c r="DF222" s="1847"/>
      <c r="DG222" s="1847"/>
      <c r="DH222" s="1847"/>
      <c r="DI222" s="1847"/>
      <c r="DJ222" s="1847"/>
      <c r="DK222" s="1847"/>
      <c r="DL222" s="1847"/>
      <c r="DM222" s="1847"/>
      <c r="DN222" s="1847"/>
    </row>
    <row r="223" spans="5:118" ht="17.100000000000001" customHeight="1" x14ac:dyDescent="1.4">
      <c r="E223" s="615"/>
      <c r="S223" s="615"/>
      <c r="AG223" s="615"/>
      <c r="AJ223" s="615"/>
      <c r="AX223" s="615"/>
      <c r="BL223" s="615"/>
      <c r="BO223" s="1856"/>
      <c r="BP223" s="1856"/>
      <c r="BQ223" s="1856"/>
      <c r="BR223" s="1856"/>
      <c r="BS223" s="1856"/>
      <c r="BT223" s="1856"/>
      <c r="BU223" s="1856"/>
      <c r="BV223" s="1856"/>
      <c r="BW223" s="1856"/>
      <c r="BX223" s="1856"/>
      <c r="BY223" s="1856"/>
      <c r="BZ223" s="1856"/>
      <c r="CA223" s="1856"/>
      <c r="CD223" s="1852"/>
      <c r="CE223" s="1852"/>
      <c r="CF223" s="1847"/>
      <c r="CG223" s="1847"/>
      <c r="CH223" s="1847"/>
      <c r="CI223" s="1847"/>
      <c r="CJ223" s="1847"/>
      <c r="CK223" s="1847"/>
      <c r="CL223" s="1847"/>
      <c r="CM223" s="1847"/>
      <c r="CN223" s="1847"/>
      <c r="CO223" s="1847"/>
      <c r="CP223" s="1847"/>
      <c r="CQ223" s="1847"/>
      <c r="CR223" s="1847"/>
      <c r="CS223" s="1847"/>
      <c r="CT223" s="1847"/>
      <c r="CU223" s="1847"/>
      <c r="CV223" s="1847"/>
      <c r="CW223" s="1847"/>
      <c r="CX223" s="1847"/>
      <c r="CY223" s="1847"/>
      <c r="CZ223" s="1847"/>
      <c r="DA223" s="1847"/>
      <c r="DB223" s="1847"/>
      <c r="DC223" s="1847"/>
      <c r="DD223" s="1847"/>
      <c r="DE223" s="1847"/>
      <c r="DF223" s="1847"/>
      <c r="DG223" s="1847"/>
      <c r="DH223" s="1847"/>
      <c r="DI223" s="1847"/>
      <c r="DJ223" s="1847"/>
      <c r="DK223" s="1847"/>
      <c r="DL223" s="1847"/>
      <c r="DM223" s="1847"/>
      <c r="DN223" s="1847"/>
    </row>
    <row r="224" spans="5:118" ht="17.100000000000001" customHeight="1" x14ac:dyDescent="1.4">
      <c r="E224" s="615"/>
      <c r="K224" s="1674"/>
      <c r="M224" s="1836"/>
      <c r="N224" s="1836"/>
      <c r="O224" s="1836"/>
      <c r="P224" s="1836"/>
      <c r="Q224" s="1836"/>
      <c r="R224" s="1836"/>
      <c r="S224" s="1836"/>
      <c r="T224" s="1836"/>
      <c r="U224" s="1836"/>
      <c r="V224" s="1836"/>
      <c r="W224" s="1836"/>
      <c r="X224" s="1836"/>
      <c r="Y224" s="1836"/>
      <c r="AA224" s="1839"/>
      <c r="AB224" s="1840"/>
      <c r="AG224" s="615"/>
      <c r="AJ224" s="615"/>
      <c r="AM224" s="1837"/>
      <c r="AN224" s="1838"/>
      <c r="AO224" s="1838"/>
      <c r="AP224" s="1674"/>
      <c r="AR224" s="1836"/>
      <c r="AS224" s="1836"/>
      <c r="AT224" s="1836"/>
      <c r="AU224" s="1836"/>
      <c r="AV224" s="1836"/>
      <c r="AW224" s="1836"/>
      <c r="AX224" s="1836"/>
      <c r="AY224" s="1836"/>
      <c r="AZ224" s="1836"/>
      <c r="BA224" s="1836"/>
      <c r="BB224" s="1836"/>
      <c r="BC224" s="1836"/>
      <c r="BD224" s="1836"/>
      <c r="BF224" s="1839"/>
      <c r="BG224" s="1840"/>
      <c r="BH224" s="1841"/>
      <c r="BI224" s="1837"/>
      <c r="BL224" s="615"/>
      <c r="BO224" s="1856"/>
      <c r="BP224" s="1856"/>
      <c r="BQ224" s="1856"/>
      <c r="BR224" s="1856"/>
      <c r="BS224" s="1856"/>
      <c r="BT224" s="1856"/>
      <c r="BU224" s="1856"/>
      <c r="BV224" s="1856"/>
      <c r="BW224" s="1856"/>
      <c r="BX224" s="1856"/>
      <c r="BY224" s="1856"/>
      <c r="BZ224" s="1856"/>
      <c r="CA224" s="1856"/>
      <c r="CD224" s="1852"/>
      <c r="CE224" s="1852"/>
      <c r="CF224" s="1847"/>
      <c r="CG224" s="1847"/>
      <c r="CH224" s="1847"/>
      <c r="CI224" s="1847"/>
      <c r="CJ224" s="1847"/>
      <c r="CK224" s="1847"/>
      <c r="CL224" s="1847"/>
      <c r="CM224" s="1847"/>
      <c r="CN224" s="1847"/>
      <c r="CO224" s="1847"/>
      <c r="CP224" s="1847"/>
      <c r="CQ224" s="1847"/>
      <c r="CR224" s="1847"/>
      <c r="CS224" s="1847"/>
      <c r="CT224" s="1847"/>
      <c r="CU224" s="1847"/>
      <c r="CV224" s="1847"/>
      <c r="CW224" s="1847"/>
      <c r="CX224" s="1847"/>
      <c r="CY224" s="1847"/>
      <c r="CZ224" s="1847"/>
      <c r="DA224" s="1847"/>
      <c r="DB224" s="1847"/>
      <c r="DC224" s="1847"/>
      <c r="DD224" s="1847"/>
      <c r="DE224" s="1847"/>
      <c r="DF224" s="1847"/>
      <c r="DG224" s="1847"/>
      <c r="DH224" s="1847"/>
      <c r="DI224" s="1847"/>
      <c r="DJ224" s="1847"/>
      <c r="DK224" s="1847"/>
      <c r="DL224" s="1847"/>
      <c r="DM224" s="1847"/>
      <c r="DN224" s="1847"/>
    </row>
    <row r="225" spans="5:149" ht="17.100000000000001" customHeight="1" x14ac:dyDescent="1.4">
      <c r="E225" s="615"/>
      <c r="H225" s="1837"/>
      <c r="I225" s="1838"/>
      <c r="J225" s="1838"/>
      <c r="K225" s="1674"/>
      <c r="M225" s="1836"/>
      <c r="N225" s="1836"/>
      <c r="O225" s="1836"/>
      <c r="P225" s="1836"/>
      <c r="Q225" s="1836"/>
      <c r="R225" s="1836"/>
      <c r="S225" s="1836"/>
      <c r="T225" s="1836"/>
      <c r="U225" s="1836"/>
      <c r="V225" s="1836"/>
      <c r="W225" s="1836"/>
      <c r="X225" s="1836"/>
      <c r="Y225" s="1836"/>
      <c r="AA225" s="1839"/>
      <c r="AB225" s="1840"/>
      <c r="AC225" s="1841"/>
      <c r="AD225" s="1837"/>
      <c r="AG225" s="615"/>
      <c r="AJ225" s="615"/>
      <c r="AN225" s="1838"/>
      <c r="AO225" s="1838"/>
      <c r="AP225" s="1674"/>
      <c r="AR225" s="1836"/>
      <c r="AS225" s="1836"/>
      <c r="AT225" s="1836"/>
      <c r="AU225" s="1836"/>
      <c r="AV225" s="1836"/>
      <c r="AW225" s="1836"/>
      <c r="AX225" s="1836"/>
      <c r="AY225" s="1836"/>
      <c r="AZ225" s="1836"/>
      <c r="BA225" s="1836"/>
      <c r="BB225" s="1836"/>
      <c r="BC225" s="1836"/>
      <c r="BD225" s="1836"/>
      <c r="BF225" s="1839"/>
      <c r="BG225" s="1840"/>
      <c r="BH225" s="1841"/>
      <c r="BI225" s="1834"/>
      <c r="BL225" s="615"/>
      <c r="BO225" s="1856"/>
      <c r="BP225" s="1856"/>
      <c r="BQ225" s="1856"/>
      <c r="BR225" s="1856"/>
      <c r="BS225" s="1856"/>
      <c r="BT225" s="1856"/>
      <c r="BU225" s="1856"/>
      <c r="BV225" s="1856"/>
      <c r="BW225" s="1856"/>
      <c r="BX225" s="1856"/>
      <c r="BY225" s="1856"/>
      <c r="BZ225" s="1856"/>
      <c r="CA225" s="1856"/>
      <c r="CD225" s="1852"/>
      <c r="CE225" s="1852"/>
      <c r="CF225" s="1847"/>
      <c r="CG225" s="1847"/>
      <c r="CH225" s="1847"/>
      <c r="CI225" s="1847"/>
      <c r="CJ225" s="1847"/>
      <c r="CK225" s="1847"/>
      <c r="CL225" s="1847"/>
      <c r="CM225" s="1847"/>
      <c r="CN225" s="1847"/>
      <c r="CO225" s="1847"/>
      <c r="CP225" s="1847"/>
      <c r="CQ225" s="1847"/>
      <c r="CR225" s="1847"/>
      <c r="CS225" s="1847"/>
      <c r="CT225" s="1847"/>
      <c r="CU225" s="1847"/>
      <c r="CV225" s="1847"/>
      <c r="CW225" s="1847"/>
      <c r="CX225" s="1847"/>
      <c r="CY225" s="1847"/>
      <c r="CZ225" s="1847"/>
      <c r="DA225" s="1847"/>
      <c r="DB225" s="1847"/>
      <c r="DC225" s="1847"/>
      <c r="DD225" s="1847"/>
      <c r="DE225" s="1847"/>
      <c r="DF225" s="1847"/>
      <c r="DG225" s="1847"/>
      <c r="DH225" s="1847"/>
      <c r="DI225" s="1847"/>
      <c r="DJ225" s="1847"/>
      <c r="DK225" s="1847"/>
      <c r="DL225" s="1847"/>
      <c r="DM225" s="1847"/>
      <c r="DN225" s="1847"/>
    </row>
    <row r="226" spans="5:149" ht="17.100000000000001" customHeight="1" x14ac:dyDescent="1.4">
      <c r="E226" s="615"/>
      <c r="I226" s="1838"/>
      <c r="J226" s="1838"/>
      <c r="K226" s="1674"/>
      <c r="M226" s="1836"/>
      <c r="N226" s="1836"/>
      <c r="O226" s="1836"/>
      <c r="P226" s="1836"/>
      <c r="Q226" s="1836"/>
      <c r="R226" s="1836"/>
      <c r="S226" s="1836"/>
      <c r="T226" s="1836"/>
      <c r="U226" s="1836"/>
      <c r="V226" s="1836"/>
      <c r="W226" s="1836"/>
      <c r="X226" s="1836"/>
      <c r="Y226" s="1836"/>
      <c r="AB226" s="1674"/>
      <c r="AC226" s="1841"/>
      <c r="AD226" s="1834"/>
      <c r="AG226" s="615"/>
      <c r="AJ226" s="615"/>
      <c r="AN226" s="1838"/>
      <c r="AO226" s="1838"/>
      <c r="AP226" s="1674"/>
      <c r="AR226" s="1836"/>
      <c r="AS226" s="1836"/>
      <c r="AT226" s="1836"/>
      <c r="AU226" s="1836"/>
      <c r="AV226" s="1836"/>
      <c r="AW226" s="1836"/>
      <c r="AX226" s="1836"/>
      <c r="AY226" s="1836"/>
      <c r="AZ226" s="1836"/>
      <c r="BA226" s="1836"/>
      <c r="BB226" s="1836"/>
      <c r="BC226" s="1836"/>
      <c r="BD226" s="1836"/>
      <c r="BG226" s="1674"/>
      <c r="BH226" s="1841"/>
      <c r="BI226" s="1834"/>
      <c r="BL226" s="615"/>
      <c r="BO226" s="1856"/>
      <c r="BP226" s="1856"/>
      <c r="BQ226" s="1856"/>
      <c r="BR226" s="1856"/>
      <c r="BS226" s="1856"/>
      <c r="BT226" s="1856"/>
      <c r="BU226" s="1856"/>
      <c r="BV226" s="1856"/>
      <c r="BW226" s="1856"/>
      <c r="BX226" s="1856"/>
      <c r="BY226" s="1856"/>
      <c r="BZ226" s="1856"/>
      <c r="CA226" s="1856"/>
      <c r="CD226" s="1852"/>
      <c r="CE226" s="1852"/>
      <c r="CF226" s="1847"/>
      <c r="CG226" s="1847"/>
      <c r="CH226" s="1847"/>
      <c r="CI226" s="1847"/>
      <c r="CJ226" s="1847"/>
      <c r="CK226" s="1847"/>
      <c r="CL226" s="1847"/>
      <c r="CM226" s="1847"/>
      <c r="CN226" s="1847"/>
      <c r="CO226" s="1847"/>
      <c r="CP226" s="1847"/>
      <c r="CQ226" s="1847"/>
      <c r="CR226" s="1847"/>
      <c r="CS226" s="1847"/>
      <c r="CT226" s="1847"/>
      <c r="CU226" s="1847"/>
      <c r="CV226" s="1847"/>
      <c r="CW226" s="1847"/>
      <c r="CX226" s="1847"/>
      <c r="CY226" s="1847"/>
      <c r="CZ226" s="1847"/>
      <c r="DA226" s="1847"/>
      <c r="DB226" s="1847"/>
      <c r="DC226" s="1847"/>
      <c r="DD226" s="1847"/>
      <c r="DE226" s="1847"/>
      <c r="DF226" s="1847"/>
      <c r="DG226" s="1847"/>
      <c r="DH226" s="1847"/>
      <c r="DI226" s="1847"/>
      <c r="DJ226" s="1847"/>
      <c r="DK226" s="1847"/>
      <c r="DL226" s="1847"/>
      <c r="DM226" s="1847"/>
      <c r="DN226" s="1847"/>
    </row>
    <row r="227" spans="5:149" ht="17.100000000000001" customHeight="1" x14ac:dyDescent="0.4">
      <c r="E227" s="615"/>
      <c r="I227" s="1838"/>
      <c r="J227" s="1838"/>
      <c r="K227" s="1674"/>
      <c r="M227" s="1836"/>
      <c r="N227" s="1836"/>
      <c r="O227" s="1836"/>
      <c r="P227" s="1836"/>
      <c r="Q227" s="1836"/>
      <c r="R227" s="1836"/>
      <c r="S227" s="1836"/>
      <c r="T227" s="1836"/>
      <c r="U227" s="1836"/>
      <c r="V227" s="1836"/>
      <c r="W227" s="1836"/>
      <c r="X227" s="1836"/>
      <c r="Y227" s="1836"/>
      <c r="AB227" s="1674"/>
      <c r="AC227" s="1841"/>
      <c r="AD227" s="1834"/>
      <c r="AG227" s="615"/>
      <c r="AJ227" s="615"/>
      <c r="AN227" s="1838"/>
      <c r="AO227" s="1838"/>
      <c r="AP227" s="1674"/>
      <c r="AR227" s="1836"/>
      <c r="AS227" s="1836"/>
      <c r="AT227" s="1836"/>
      <c r="AU227" s="1836"/>
      <c r="AV227" s="1836"/>
      <c r="AW227" s="1836"/>
      <c r="AX227" s="1836"/>
      <c r="AY227" s="1836"/>
      <c r="AZ227" s="1836"/>
      <c r="BA227" s="1836"/>
      <c r="BB227" s="1836"/>
      <c r="BC227" s="1836"/>
      <c r="BD227" s="1836"/>
      <c r="BG227" s="1674"/>
      <c r="BH227" s="1841"/>
      <c r="BI227" s="1834"/>
      <c r="BL227" s="615"/>
      <c r="BO227" s="1856"/>
      <c r="BP227" s="1856"/>
      <c r="BQ227" s="1856"/>
      <c r="BR227" s="1856"/>
      <c r="BS227" s="1856"/>
      <c r="BT227" s="1856"/>
      <c r="BU227" s="1856"/>
      <c r="BV227" s="1856"/>
      <c r="BW227" s="1856"/>
      <c r="BX227" s="1856"/>
      <c r="BY227" s="1856"/>
      <c r="BZ227" s="1856"/>
      <c r="CA227" s="1856"/>
      <c r="CD227" s="1852"/>
      <c r="CE227" s="1852"/>
      <c r="CF227" s="1754"/>
      <c r="CG227" s="1850"/>
      <c r="CH227" s="1850"/>
      <c r="CI227" s="1850"/>
      <c r="CJ227" s="1850"/>
      <c r="CK227" s="1850"/>
      <c r="CL227" s="1851"/>
      <c r="CM227" s="1851"/>
      <c r="CN227" s="1851"/>
      <c r="CO227" s="1851"/>
      <c r="CP227" s="1851"/>
      <c r="CQ227" s="1851"/>
      <c r="CR227" s="1851"/>
      <c r="CS227" s="1851"/>
      <c r="CT227" s="1851"/>
      <c r="CU227" s="1851"/>
      <c r="CV227" s="1851"/>
      <c r="CW227" s="1851"/>
      <c r="CX227" s="1851"/>
      <c r="CY227" s="1851"/>
      <c r="CZ227" s="1851"/>
      <c r="DA227" s="1851"/>
      <c r="DB227" s="1851"/>
      <c r="DC227" s="1851"/>
      <c r="DD227" s="1851"/>
      <c r="DE227" s="1851"/>
      <c r="DF227" s="1851"/>
      <c r="DG227" s="1851"/>
      <c r="DH227" s="1851"/>
      <c r="DI227" s="1851"/>
      <c r="DJ227" s="1851"/>
      <c r="DK227" s="1851"/>
      <c r="DL227" s="1851"/>
      <c r="DM227" s="1851"/>
      <c r="DN227" s="1754"/>
    </row>
    <row r="228" spans="5:149" ht="17.100000000000001" customHeight="1" x14ac:dyDescent="0.4">
      <c r="E228" s="615"/>
      <c r="H228" s="1837"/>
      <c r="I228" s="1838"/>
      <c r="J228" s="1838"/>
      <c r="K228" s="1674"/>
      <c r="M228" s="1836"/>
      <c r="N228" s="1836"/>
      <c r="O228" s="1836"/>
      <c r="P228" s="1836"/>
      <c r="Q228" s="1836"/>
      <c r="R228" s="1836"/>
      <c r="S228" s="1836"/>
      <c r="T228" s="1836"/>
      <c r="U228" s="1836"/>
      <c r="V228" s="1836"/>
      <c r="W228" s="1836"/>
      <c r="X228" s="1836"/>
      <c r="Y228" s="1836"/>
      <c r="AB228" s="1674"/>
      <c r="AC228" s="1841"/>
      <c r="AD228" s="1837"/>
      <c r="AG228" s="615"/>
      <c r="AJ228" s="615"/>
      <c r="AM228" s="1837"/>
      <c r="AN228" s="1838"/>
      <c r="AO228" s="1838"/>
      <c r="AP228" s="1674"/>
      <c r="AR228" s="1836"/>
      <c r="AS228" s="1836"/>
      <c r="AT228" s="1836"/>
      <c r="AU228" s="1836"/>
      <c r="AV228" s="1836"/>
      <c r="AW228" s="1836"/>
      <c r="AX228" s="1836"/>
      <c r="AY228" s="1836"/>
      <c r="AZ228" s="1836"/>
      <c r="BA228" s="1836"/>
      <c r="BB228" s="1836"/>
      <c r="BC228" s="1836"/>
      <c r="BD228" s="1836"/>
      <c r="BG228" s="1674"/>
      <c r="BH228" s="1841"/>
      <c r="BI228" s="1837"/>
      <c r="BL228" s="615"/>
      <c r="BO228" s="1856"/>
      <c r="BP228" s="1856"/>
      <c r="BQ228" s="1856"/>
      <c r="BR228" s="1856"/>
      <c r="BS228" s="1856"/>
      <c r="BT228" s="1856"/>
      <c r="BU228" s="1856"/>
      <c r="BV228" s="1856"/>
      <c r="BW228" s="1856"/>
      <c r="BX228" s="1856"/>
      <c r="BY228" s="1856"/>
      <c r="BZ228" s="1856"/>
      <c r="CA228" s="1856"/>
      <c r="CF228" s="1754"/>
      <c r="CG228" s="1850"/>
      <c r="CH228" s="1850"/>
      <c r="CI228" s="1850"/>
      <c r="CJ228" s="1850"/>
      <c r="CK228" s="1850"/>
      <c r="CL228" s="1851"/>
      <c r="CM228" s="1851"/>
      <c r="CN228" s="1851"/>
      <c r="CO228" s="1851"/>
      <c r="CP228" s="1851"/>
      <c r="CQ228" s="1851"/>
      <c r="CR228" s="1851"/>
      <c r="CS228" s="1851"/>
      <c r="CT228" s="1851"/>
      <c r="CU228" s="1851"/>
      <c r="CV228" s="1851"/>
      <c r="CW228" s="1851"/>
      <c r="CX228" s="1851"/>
      <c r="CY228" s="1851"/>
      <c r="CZ228" s="1851"/>
      <c r="DA228" s="1851"/>
      <c r="DB228" s="1851"/>
      <c r="DC228" s="1851"/>
      <c r="DD228" s="1851"/>
      <c r="DE228" s="1851"/>
      <c r="DF228" s="1851"/>
      <c r="DG228" s="1851"/>
      <c r="DH228" s="1851"/>
      <c r="DI228" s="1851"/>
      <c r="DJ228" s="1851"/>
      <c r="DK228" s="1851"/>
      <c r="DL228" s="1851"/>
      <c r="DM228" s="1851"/>
      <c r="DN228" s="1754"/>
    </row>
    <row r="229" spans="5:149" ht="17.100000000000001" customHeight="1" x14ac:dyDescent="1">
      <c r="E229" s="615"/>
      <c r="K229" s="1674"/>
      <c r="M229" s="1836"/>
      <c r="N229" s="1836"/>
      <c r="O229" s="1836"/>
      <c r="P229" s="1836"/>
      <c r="Q229" s="1836"/>
      <c r="R229" s="1836"/>
      <c r="S229" s="1836"/>
      <c r="T229" s="1836"/>
      <c r="U229" s="1836"/>
      <c r="V229" s="1836"/>
      <c r="W229" s="1836"/>
      <c r="X229" s="1836"/>
      <c r="Y229" s="1836"/>
      <c r="AB229" s="1674"/>
      <c r="AC229" s="1841"/>
      <c r="AD229" s="1834"/>
      <c r="AG229" s="615"/>
      <c r="AJ229" s="615"/>
      <c r="AN229" s="1838"/>
      <c r="AO229" s="1838"/>
      <c r="AP229" s="1674"/>
      <c r="AR229" s="1836"/>
      <c r="AS229" s="1836"/>
      <c r="AT229" s="1836"/>
      <c r="AU229" s="1836"/>
      <c r="AV229" s="1836"/>
      <c r="AW229" s="1836"/>
      <c r="AX229" s="1836"/>
      <c r="AY229" s="1836"/>
      <c r="AZ229" s="1836"/>
      <c r="BA229" s="1836"/>
      <c r="BB229" s="1836"/>
      <c r="BC229" s="1836"/>
      <c r="BD229" s="1836"/>
      <c r="BG229" s="1674"/>
      <c r="BH229" s="1841"/>
      <c r="BI229" s="1834"/>
      <c r="BL229" s="615"/>
      <c r="BO229" s="1857"/>
      <c r="BP229" s="1857"/>
      <c r="BQ229" s="1857"/>
      <c r="BR229" s="1857"/>
      <c r="BS229" s="1857"/>
      <c r="BT229" s="1857"/>
      <c r="BU229" s="1857"/>
      <c r="BV229" s="1857"/>
      <c r="BW229" s="1857"/>
      <c r="BX229" s="1857"/>
      <c r="BY229" s="1857"/>
      <c r="BZ229" s="1857"/>
      <c r="CA229" s="1857"/>
    </row>
    <row r="230" spans="5:149" ht="17.100000000000001" customHeight="1" x14ac:dyDescent="1">
      <c r="E230" s="615"/>
      <c r="I230" s="1838"/>
      <c r="J230" s="1838"/>
      <c r="K230" s="1674"/>
      <c r="M230" s="1836"/>
      <c r="N230" s="1836"/>
      <c r="O230" s="1836"/>
      <c r="P230" s="1836"/>
      <c r="Q230" s="1836"/>
      <c r="R230" s="1836"/>
      <c r="S230" s="1836"/>
      <c r="T230" s="1836"/>
      <c r="U230" s="1836"/>
      <c r="V230" s="1836"/>
      <c r="W230" s="1836"/>
      <c r="X230" s="1836"/>
      <c r="Y230" s="1836"/>
      <c r="AB230" s="1674"/>
      <c r="AC230" s="1841"/>
      <c r="AD230" s="1834"/>
      <c r="AG230" s="615"/>
      <c r="AJ230" s="615"/>
      <c r="AN230" s="1838"/>
      <c r="AO230" s="1838"/>
      <c r="AP230" s="1674"/>
      <c r="AR230" s="1836"/>
      <c r="AS230" s="1836"/>
      <c r="AT230" s="1836"/>
      <c r="AU230" s="1836"/>
      <c r="AV230" s="1836"/>
      <c r="AW230" s="1836"/>
      <c r="AX230" s="1836"/>
      <c r="AY230" s="1836"/>
      <c r="AZ230" s="1836"/>
      <c r="BA230" s="1836"/>
      <c r="BB230" s="1836"/>
      <c r="BC230" s="1836"/>
      <c r="BD230" s="1836"/>
      <c r="BG230" s="1674"/>
      <c r="BH230" s="1841"/>
      <c r="BI230" s="1834"/>
      <c r="BL230" s="615"/>
      <c r="BO230" s="1857"/>
      <c r="BP230" s="1857"/>
      <c r="BQ230" s="1857"/>
      <c r="BR230" s="1857"/>
      <c r="BS230" s="1857"/>
      <c r="BT230" s="1857"/>
      <c r="BU230" s="1857"/>
      <c r="BV230" s="1857"/>
      <c r="BW230" s="1857"/>
      <c r="BX230" s="1857"/>
      <c r="BY230" s="1857"/>
      <c r="BZ230" s="1857"/>
      <c r="CA230" s="1857"/>
    </row>
    <row r="231" spans="5:149" ht="17.100000000000001" customHeight="1" x14ac:dyDescent="1.2">
      <c r="E231" s="615"/>
      <c r="H231" s="1837"/>
      <c r="I231" s="1838"/>
      <c r="J231" s="1838"/>
      <c r="K231" s="1674"/>
      <c r="M231" s="1836"/>
      <c r="N231" s="1836"/>
      <c r="O231" s="1836"/>
      <c r="P231" s="1836"/>
      <c r="Q231" s="1836"/>
      <c r="R231" s="1836"/>
      <c r="S231" s="1836"/>
      <c r="T231" s="1836"/>
      <c r="U231" s="1836"/>
      <c r="V231" s="1836"/>
      <c r="W231" s="1836"/>
      <c r="X231" s="1836"/>
      <c r="Y231" s="1836"/>
      <c r="AB231" s="1674"/>
      <c r="AC231" s="1841"/>
      <c r="AD231" s="1837"/>
      <c r="AG231" s="615"/>
      <c r="AJ231" s="615"/>
      <c r="AN231" s="1838"/>
      <c r="AO231" s="1838"/>
      <c r="AP231" s="1674"/>
      <c r="AR231" s="1836"/>
      <c r="AS231" s="1836"/>
      <c r="AT231" s="1836"/>
      <c r="AU231" s="1836"/>
      <c r="AV231" s="1836"/>
      <c r="AW231" s="1836"/>
      <c r="AX231" s="1836"/>
      <c r="AY231" s="1836"/>
      <c r="AZ231" s="1836"/>
      <c r="BA231" s="1836"/>
      <c r="BB231" s="1836"/>
      <c r="BC231" s="1836"/>
      <c r="BD231" s="1836"/>
      <c r="BG231" s="1674"/>
      <c r="BH231" s="1841"/>
      <c r="BI231" s="1834"/>
      <c r="BL231" s="615"/>
      <c r="BO231" s="1857"/>
      <c r="BP231" s="1857"/>
      <c r="BQ231" s="1857"/>
      <c r="BR231" s="1857"/>
      <c r="BS231" s="1857"/>
      <c r="BT231" s="1857"/>
      <c r="BU231" s="1857"/>
      <c r="BV231" s="1857"/>
      <c r="BW231" s="1857"/>
      <c r="BX231" s="1857"/>
      <c r="BY231" s="1857"/>
      <c r="BZ231" s="1857"/>
      <c r="CA231" s="1857"/>
      <c r="CG231" s="1858"/>
      <c r="CH231" s="1858"/>
      <c r="CI231" s="1858"/>
      <c r="CJ231" s="1858"/>
      <c r="CK231" s="1858"/>
      <c r="CL231" s="1858"/>
      <c r="CM231" s="1858"/>
      <c r="CN231" s="1858"/>
      <c r="CO231" s="1858"/>
      <c r="CP231" s="1858"/>
      <c r="CQ231" s="1858"/>
      <c r="CR231" s="1858"/>
      <c r="CS231" s="1858"/>
      <c r="CT231" s="1858"/>
      <c r="CU231" s="1858"/>
      <c r="CX231" s="1858"/>
      <c r="CY231" s="1858"/>
      <c r="CZ231" s="1858"/>
      <c r="DA231" s="1858"/>
      <c r="DB231" s="1858"/>
      <c r="DC231" s="1858"/>
      <c r="DD231" s="1858"/>
      <c r="DE231" s="1858"/>
      <c r="DF231" s="1858"/>
      <c r="DG231" s="1858"/>
      <c r="DH231" s="1858"/>
      <c r="DI231" s="1858"/>
      <c r="DJ231" s="1858"/>
      <c r="DK231" s="1858"/>
      <c r="DL231" s="1858"/>
    </row>
    <row r="232" spans="5:149" ht="17.100000000000001" customHeight="1" x14ac:dyDescent="1.2">
      <c r="E232" s="615"/>
      <c r="I232" s="1838"/>
      <c r="J232" s="1838"/>
      <c r="K232" s="1674"/>
      <c r="M232" s="1836"/>
      <c r="N232" s="1836"/>
      <c r="O232" s="1836"/>
      <c r="P232" s="1836"/>
      <c r="Q232" s="1836"/>
      <c r="R232" s="1836"/>
      <c r="S232" s="1836"/>
      <c r="T232" s="1836"/>
      <c r="U232" s="1836"/>
      <c r="V232" s="1836"/>
      <c r="W232" s="1836"/>
      <c r="X232" s="1836"/>
      <c r="Y232" s="1836"/>
      <c r="AB232" s="1674"/>
      <c r="AG232" s="615"/>
      <c r="AJ232" s="615"/>
      <c r="AM232" s="1837"/>
      <c r="AN232" s="1838"/>
      <c r="AO232" s="1838"/>
      <c r="AP232" s="1674"/>
      <c r="AR232" s="1836"/>
      <c r="AS232" s="1836"/>
      <c r="AT232" s="1836"/>
      <c r="AU232" s="1836"/>
      <c r="AV232" s="1836"/>
      <c r="AW232" s="1836"/>
      <c r="AX232" s="1836"/>
      <c r="AY232" s="1836"/>
      <c r="AZ232" s="1836"/>
      <c r="BA232" s="1836"/>
      <c r="BB232" s="1836"/>
      <c r="BC232" s="1836"/>
      <c r="BD232" s="1836"/>
      <c r="BG232" s="1674"/>
      <c r="BH232" s="1841"/>
      <c r="BI232" s="1837"/>
      <c r="BL232" s="615"/>
      <c r="BO232" s="1857"/>
      <c r="BP232" s="1857"/>
      <c r="BQ232" s="1857"/>
      <c r="BR232" s="1857"/>
      <c r="BS232" s="1857"/>
      <c r="BT232" s="1857"/>
      <c r="BU232" s="1857"/>
      <c r="BV232" s="1857"/>
      <c r="BW232" s="1857"/>
      <c r="BX232" s="1857"/>
      <c r="BY232" s="1857"/>
      <c r="BZ232" s="1857"/>
      <c r="CA232" s="1857"/>
      <c r="CG232" s="1858"/>
      <c r="CH232" s="1858"/>
      <c r="CI232" s="1858"/>
      <c r="CJ232" s="1858"/>
      <c r="CK232" s="1858"/>
      <c r="CL232" s="1858"/>
      <c r="CM232" s="1858"/>
      <c r="CN232" s="1858"/>
      <c r="CO232" s="1858"/>
      <c r="CP232" s="1858"/>
      <c r="CQ232" s="1858"/>
      <c r="CR232" s="1858"/>
      <c r="CS232" s="1858"/>
      <c r="CT232" s="1858"/>
      <c r="CU232" s="1858"/>
      <c r="CX232" s="1858"/>
      <c r="CY232" s="1858"/>
      <c r="CZ232" s="1858"/>
      <c r="DA232" s="1858"/>
      <c r="DB232" s="1858"/>
      <c r="DC232" s="1858"/>
      <c r="DD232" s="1858"/>
      <c r="DE232" s="1858"/>
      <c r="DF232" s="1858"/>
      <c r="DG232" s="1858"/>
      <c r="DH232" s="1858"/>
      <c r="DI232" s="1858"/>
      <c r="DJ232" s="1858"/>
      <c r="DK232" s="1858"/>
      <c r="DL232" s="1858"/>
    </row>
    <row r="233" spans="5:149" ht="17.100000000000001" customHeight="1" x14ac:dyDescent="1.2">
      <c r="E233" s="615"/>
      <c r="K233" s="1674"/>
      <c r="M233" s="1836"/>
      <c r="N233" s="1836"/>
      <c r="O233" s="1836"/>
      <c r="P233" s="1836"/>
      <c r="Q233" s="1836"/>
      <c r="R233" s="1836"/>
      <c r="S233" s="1836"/>
      <c r="T233" s="1836"/>
      <c r="U233" s="1836"/>
      <c r="V233" s="1836"/>
      <c r="W233" s="1836"/>
      <c r="X233" s="1836"/>
      <c r="Y233" s="1836"/>
      <c r="AB233" s="1674"/>
      <c r="AC233" s="1841"/>
      <c r="AD233" s="1834"/>
      <c r="AG233" s="615"/>
      <c r="AJ233" s="615"/>
      <c r="AN233" s="1838"/>
      <c r="AO233" s="1838"/>
      <c r="AP233" s="1674"/>
      <c r="AR233" s="1836"/>
      <c r="AS233" s="1836"/>
      <c r="AT233" s="1836"/>
      <c r="AU233" s="1836"/>
      <c r="AV233" s="1836"/>
      <c r="AW233" s="1836"/>
      <c r="AX233" s="1836"/>
      <c r="AY233" s="1836"/>
      <c r="AZ233" s="1836"/>
      <c r="BA233" s="1836"/>
      <c r="BB233" s="1836"/>
      <c r="BC233" s="1836"/>
      <c r="BD233" s="1836"/>
      <c r="BG233" s="1674"/>
      <c r="BH233" s="1841"/>
      <c r="BI233" s="1834"/>
      <c r="BL233" s="615"/>
      <c r="BO233" s="1857"/>
      <c r="BP233" s="1857"/>
      <c r="BQ233" s="1857"/>
      <c r="BR233" s="1857"/>
      <c r="BS233" s="1857"/>
      <c r="BT233" s="1857"/>
      <c r="BU233" s="1857"/>
      <c r="BV233" s="1857"/>
      <c r="BW233" s="1857"/>
      <c r="BX233" s="1857"/>
      <c r="BY233" s="1857"/>
      <c r="BZ233" s="1857"/>
      <c r="CA233" s="1857"/>
      <c r="CG233" s="1858"/>
      <c r="CH233" s="1858"/>
      <c r="CI233" s="1858"/>
      <c r="CJ233" s="1858"/>
      <c r="CK233" s="1858"/>
      <c r="CL233" s="1858"/>
      <c r="CM233" s="1858"/>
      <c r="CN233" s="1858"/>
      <c r="CO233" s="1858"/>
      <c r="CP233" s="1858"/>
      <c r="CQ233" s="1858"/>
      <c r="CR233" s="1858"/>
      <c r="CS233" s="1858"/>
      <c r="CT233" s="1858"/>
      <c r="CU233" s="1858"/>
      <c r="CX233" s="1858"/>
      <c r="CY233" s="1858"/>
      <c r="CZ233" s="1858"/>
      <c r="DA233" s="1858"/>
      <c r="DB233" s="1858"/>
      <c r="DC233" s="1858"/>
      <c r="DD233" s="1858"/>
      <c r="DE233" s="1858"/>
      <c r="DF233" s="1858"/>
      <c r="DG233" s="1858"/>
      <c r="DH233" s="1858"/>
      <c r="DI233" s="1858"/>
      <c r="DJ233" s="1858"/>
      <c r="DK233" s="1858"/>
      <c r="DL233" s="1858"/>
    </row>
    <row r="234" spans="5:149" ht="17.100000000000001" customHeight="1" x14ac:dyDescent="1.2">
      <c r="E234" s="615"/>
      <c r="H234" s="1837"/>
      <c r="I234" s="1838"/>
      <c r="J234" s="1838"/>
      <c r="K234" s="1674"/>
      <c r="M234" s="1836"/>
      <c r="N234" s="1836"/>
      <c r="O234" s="1836"/>
      <c r="P234" s="1836"/>
      <c r="Q234" s="1836"/>
      <c r="R234" s="1836"/>
      <c r="S234" s="1836"/>
      <c r="T234" s="1836"/>
      <c r="U234" s="1836"/>
      <c r="V234" s="1836"/>
      <c r="W234" s="1836"/>
      <c r="X234" s="1836"/>
      <c r="Y234" s="1836"/>
      <c r="AB234" s="1674"/>
      <c r="AC234" s="1841"/>
      <c r="AD234" s="1837"/>
      <c r="AG234" s="615"/>
      <c r="AJ234" s="615"/>
      <c r="AN234" s="1838"/>
      <c r="AO234" s="1838"/>
      <c r="AP234" s="1674"/>
      <c r="AR234" s="1836"/>
      <c r="AS234" s="1836"/>
      <c r="AT234" s="1836"/>
      <c r="AU234" s="1836"/>
      <c r="AV234" s="1836"/>
      <c r="AW234" s="1836"/>
      <c r="AX234" s="1836"/>
      <c r="AY234" s="1836"/>
      <c r="AZ234" s="1836"/>
      <c r="BA234" s="1836"/>
      <c r="BB234" s="1836"/>
      <c r="BC234" s="1836"/>
      <c r="BD234" s="1836"/>
      <c r="BG234" s="1674"/>
      <c r="BH234" s="1841"/>
      <c r="BL234" s="615"/>
      <c r="BO234" s="1857"/>
      <c r="BP234" s="1857"/>
      <c r="BQ234" s="1857"/>
      <c r="BR234" s="1857"/>
      <c r="BS234" s="1857"/>
      <c r="BT234" s="1857"/>
      <c r="BU234" s="1857"/>
      <c r="BV234" s="1857"/>
      <c r="BW234" s="1857"/>
      <c r="BX234" s="1857"/>
      <c r="BY234" s="1857"/>
      <c r="BZ234" s="1857"/>
      <c r="CA234" s="1857"/>
      <c r="CG234" s="1858"/>
      <c r="CH234" s="1858"/>
      <c r="CI234" s="1858"/>
      <c r="CJ234" s="1858"/>
      <c r="CK234" s="1858"/>
      <c r="CL234" s="1858"/>
      <c r="CM234" s="1858"/>
      <c r="CN234" s="1858"/>
      <c r="CO234" s="1858"/>
      <c r="CP234" s="1858"/>
      <c r="CQ234" s="1858"/>
      <c r="CR234" s="1858"/>
      <c r="CS234" s="1858"/>
      <c r="CT234" s="1858"/>
      <c r="CU234" s="1858"/>
      <c r="CX234" s="1858"/>
      <c r="CY234" s="1858"/>
      <c r="CZ234" s="1858"/>
      <c r="DA234" s="1858"/>
      <c r="DB234" s="1858"/>
      <c r="DC234" s="1858"/>
      <c r="DD234" s="1858"/>
      <c r="DE234" s="1858"/>
      <c r="DF234" s="1858"/>
      <c r="DG234" s="1858"/>
      <c r="DH234" s="1858"/>
      <c r="DI234" s="1858"/>
      <c r="DJ234" s="1858"/>
      <c r="DK234" s="1858"/>
      <c r="DL234" s="1858"/>
      <c r="DQ234" s="615"/>
      <c r="DR234" s="615"/>
      <c r="DS234" s="615"/>
      <c r="DT234" s="615"/>
      <c r="DU234" s="615"/>
      <c r="DV234" s="615"/>
      <c r="DW234" s="615"/>
      <c r="DX234" s="615"/>
      <c r="DY234" s="615"/>
      <c r="DZ234" s="615"/>
      <c r="EA234" s="615"/>
      <c r="EB234" s="615"/>
      <c r="EC234" s="615"/>
      <c r="ED234" s="615"/>
      <c r="EE234" s="615"/>
      <c r="EF234" s="615"/>
      <c r="EG234" s="615"/>
      <c r="EH234" s="615"/>
      <c r="EI234" s="615"/>
      <c r="EJ234" s="615"/>
      <c r="EK234" s="615"/>
      <c r="EL234" s="615"/>
      <c r="EM234" s="615"/>
      <c r="EN234" s="615"/>
      <c r="EO234" s="615"/>
      <c r="EP234" s="615"/>
      <c r="EQ234" s="615"/>
      <c r="ER234" s="615"/>
      <c r="ES234" s="615"/>
    </row>
    <row r="235" spans="5:149" ht="17.100000000000001" customHeight="1" x14ac:dyDescent="1.2">
      <c r="E235" s="615"/>
      <c r="I235" s="1838"/>
      <c r="J235" s="1838"/>
      <c r="K235" s="1674"/>
      <c r="M235" s="1836"/>
      <c r="N235" s="1836"/>
      <c r="O235" s="1836"/>
      <c r="P235" s="1836"/>
      <c r="Q235" s="1836"/>
      <c r="R235" s="1836"/>
      <c r="S235" s="1836"/>
      <c r="T235" s="1836"/>
      <c r="U235" s="1836"/>
      <c r="V235" s="1836"/>
      <c r="W235" s="1836"/>
      <c r="X235" s="1836"/>
      <c r="Y235" s="1836"/>
      <c r="AB235" s="1674"/>
      <c r="AC235" s="1841"/>
      <c r="AG235" s="615"/>
      <c r="AJ235" s="615"/>
      <c r="AN235" s="1838"/>
      <c r="AO235" s="1838"/>
      <c r="AP235" s="1674"/>
      <c r="AR235" s="1836"/>
      <c r="AS235" s="1836"/>
      <c r="AT235" s="1836"/>
      <c r="AU235" s="1836"/>
      <c r="AV235" s="1836"/>
      <c r="AW235" s="1836"/>
      <c r="AX235" s="1836"/>
      <c r="AY235" s="1836"/>
      <c r="AZ235" s="1836"/>
      <c r="BA235" s="1836"/>
      <c r="BB235" s="1836"/>
      <c r="BC235" s="1836"/>
      <c r="BD235" s="1836"/>
      <c r="BG235" s="1674"/>
      <c r="BH235" s="1841"/>
      <c r="BL235" s="615"/>
      <c r="CG235" s="1858"/>
      <c r="CH235" s="1858"/>
      <c r="CI235" s="1858"/>
      <c r="CJ235" s="1858"/>
      <c r="CK235" s="1858"/>
      <c r="CL235" s="1858"/>
      <c r="CM235" s="1858"/>
      <c r="CN235" s="1858"/>
      <c r="CO235" s="1858"/>
      <c r="CP235" s="1858"/>
      <c r="CQ235" s="1858"/>
      <c r="CR235" s="1858"/>
      <c r="CS235" s="1858"/>
      <c r="CT235" s="1858"/>
      <c r="CU235" s="1858"/>
      <c r="CX235" s="1858"/>
      <c r="CY235" s="1858"/>
      <c r="CZ235" s="1858"/>
      <c r="DA235" s="1858"/>
      <c r="DB235" s="1858"/>
      <c r="DC235" s="1858"/>
      <c r="DD235" s="1858"/>
      <c r="DE235" s="1858"/>
      <c r="DF235" s="1858"/>
      <c r="DG235" s="1858"/>
      <c r="DH235" s="1858"/>
      <c r="DI235" s="1858"/>
      <c r="DJ235" s="1858"/>
      <c r="DK235" s="1858"/>
      <c r="DL235" s="1858"/>
      <c r="DQ235" s="1831"/>
      <c r="DR235" s="615"/>
      <c r="DS235" s="615"/>
      <c r="DT235" s="1779"/>
      <c r="DU235" s="615"/>
      <c r="DV235" s="1854"/>
      <c r="DW235" s="1854"/>
      <c r="DX235" s="1854"/>
      <c r="DY235" s="1854"/>
      <c r="DZ235" s="1854"/>
      <c r="EA235" s="1854"/>
      <c r="EB235" s="1854"/>
      <c r="EC235" s="1854"/>
      <c r="ED235" s="1854"/>
      <c r="EE235" s="1854"/>
      <c r="EF235" s="1854"/>
      <c r="EG235" s="1854"/>
      <c r="EH235" s="1854"/>
      <c r="EI235" s="1854"/>
      <c r="EJ235" s="1854"/>
      <c r="EK235" s="1854"/>
      <c r="EL235" s="1854"/>
      <c r="EM235" s="1854"/>
      <c r="EN235" s="1854"/>
      <c r="EO235" s="615"/>
      <c r="EP235" s="1779"/>
      <c r="EQ235" s="615"/>
      <c r="ER235" s="615"/>
      <c r="ES235" s="615"/>
    </row>
    <row r="236" spans="5:149" ht="17.100000000000001" customHeight="1" x14ac:dyDescent="1.2">
      <c r="E236" s="615"/>
      <c r="K236" s="1674"/>
      <c r="M236" s="1836"/>
      <c r="N236" s="1836"/>
      <c r="O236" s="1836"/>
      <c r="P236" s="1836"/>
      <c r="Q236" s="1836"/>
      <c r="R236" s="1836"/>
      <c r="S236" s="1821"/>
      <c r="T236" s="1836"/>
      <c r="U236" s="1836"/>
      <c r="V236" s="1836"/>
      <c r="W236" s="1836"/>
      <c r="X236" s="1836"/>
      <c r="Y236" s="1836"/>
      <c r="AB236" s="1674"/>
      <c r="AG236" s="615"/>
      <c r="AJ236" s="615"/>
      <c r="AM236" s="1837"/>
      <c r="AN236" s="1838"/>
      <c r="AO236" s="1838"/>
      <c r="AP236" s="1674"/>
      <c r="AR236" s="1836"/>
      <c r="AS236" s="1836"/>
      <c r="AT236" s="1836"/>
      <c r="AU236" s="1836"/>
      <c r="AV236" s="1836"/>
      <c r="AW236" s="1836"/>
      <c r="AX236" s="1836"/>
      <c r="AY236" s="1836"/>
      <c r="AZ236" s="1836"/>
      <c r="BA236" s="1836"/>
      <c r="BB236" s="1836"/>
      <c r="BC236" s="1836"/>
      <c r="BD236" s="1836"/>
      <c r="BG236" s="1674"/>
      <c r="BH236" s="1841"/>
      <c r="BI236" s="1837"/>
      <c r="BL236" s="615"/>
      <c r="CG236" s="1858"/>
      <c r="CH236" s="1858"/>
      <c r="CI236" s="1858"/>
      <c r="CJ236" s="1858"/>
      <c r="CK236" s="1858"/>
      <c r="CL236" s="1858"/>
      <c r="CM236" s="1858"/>
      <c r="CN236" s="1858"/>
      <c r="CO236" s="1858"/>
      <c r="CP236" s="1858"/>
      <c r="CQ236" s="1858"/>
      <c r="CR236" s="1858"/>
      <c r="CS236" s="1858"/>
      <c r="CT236" s="1858"/>
      <c r="CU236" s="1858"/>
      <c r="CX236" s="1858"/>
      <c r="CY236" s="1858"/>
      <c r="CZ236" s="1858"/>
      <c r="DA236" s="1858"/>
      <c r="DB236" s="1858"/>
      <c r="DC236" s="1858"/>
      <c r="DD236" s="1858"/>
      <c r="DE236" s="1858"/>
      <c r="DF236" s="1858"/>
      <c r="DG236" s="1858"/>
      <c r="DH236" s="1858"/>
      <c r="DI236" s="1858"/>
      <c r="DJ236" s="1858"/>
      <c r="DK236" s="1858"/>
      <c r="DL236" s="1858"/>
      <c r="DQ236" s="615"/>
      <c r="DV236" s="1854"/>
      <c r="DW236" s="1854"/>
      <c r="DX236" s="1854"/>
      <c r="DY236" s="1855"/>
      <c r="DZ236" s="1855"/>
      <c r="EA236" s="1855"/>
      <c r="EB236" s="1855"/>
      <c r="EC236" s="1855"/>
      <c r="ED236" s="1855"/>
      <c r="EE236" s="1855"/>
      <c r="EF236" s="1855"/>
      <c r="EG236" s="1855"/>
      <c r="EH236" s="1855"/>
      <c r="EI236" s="1855"/>
      <c r="EJ236" s="1855"/>
      <c r="EK236" s="1855"/>
      <c r="EL236" s="1854"/>
      <c r="EM236" s="1854"/>
      <c r="EN236" s="1854"/>
      <c r="ES236" s="615"/>
    </row>
    <row r="237" spans="5:149" ht="17.100000000000001" customHeight="1" x14ac:dyDescent="1">
      <c r="E237" s="615"/>
      <c r="J237" s="1859"/>
      <c r="K237" s="1860"/>
      <c r="M237" s="1859"/>
      <c r="N237" s="1860"/>
      <c r="O237" s="1861"/>
      <c r="P237" s="1859"/>
      <c r="Q237" s="1860"/>
      <c r="R237" s="1861"/>
      <c r="S237" s="1859"/>
      <c r="T237" s="1860"/>
      <c r="V237" s="1859"/>
      <c r="W237" s="1860"/>
      <c r="Y237" s="1859"/>
      <c r="Z237" s="1860"/>
      <c r="AD237" s="1861"/>
      <c r="AG237" s="615"/>
      <c r="AJ237" s="615"/>
      <c r="AX237" s="1821"/>
      <c r="BL237" s="615"/>
      <c r="BO237" s="1857"/>
      <c r="BP237" s="1857"/>
      <c r="BQ237" s="1857"/>
      <c r="BR237" s="1857"/>
      <c r="BS237" s="1857"/>
      <c r="BT237" s="1857"/>
      <c r="BU237" s="1857"/>
      <c r="BV237" s="1857"/>
      <c r="BW237" s="1857"/>
      <c r="BX237" s="1857"/>
      <c r="BY237" s="1857"/>
      <c r="BZ237" s="1857"/>
      <c r="CA237" s="1857"/>
      <c r="CG237" s="1862"/>
      <c r="CH237" s="1862"/>
      <c r="CI237" s="1862"/>
      <c r="CJ237" s="1862"/>
      <c r="CK237" s="1862"/>
      <c r="CL237" s="1862"/>
      <c r="CM237" s="1862"/>
      <c r="CN237" s="1862"/>
      <c r="CO237" s="1862"/>
      <c r="CP237" s="1862"/>
      <c r="CQ237" s="1862"/>
      <c r="CR237" s="1862"/>
      <c r="CS237" s="1862"/>
      <c r="CT237" s="1862"/>
      <c r="CU237" s="1862"/>
      <c r="CX237" s="1862"/>
      <c r="CY237" s="1862"/>
      <c r="CZ237" s="1862"/>
      <c r="DA237" s="1862"/>
      <c r="DB237" s="1862"/>
      <c r="DC237" s="1862"/>
      <c r="DD237" s="1862"/>
      <c r="DE237" s="1862"/>
      <c r="DF237" s="1862"/>
      <c r="DG237" s="1862"/>
      <c r="DH237" s="1862"/>
      <c r="DI237" s="1862"/>
      <c r="DJ237" s="1862"/>
      <c r="DK237" s="1862"/>
      <c r="DL237" s="1862"/>
      <c r="DQ237" s="615"/>
      <c r="EE237" s="615"/>
      <c r="ES237" s="615"/>
    </row>
    <row r="238" spans="5:149" ht="17.100000000000001" customHeight="1" x14ac:dyDescent="1.2">
      <c r="E238" s="615"/>
      <c r="S238" s="1835"/>
      <c r="AG238" s="615"/>
      <c r="AJ238" s="615"/>
      <c r="AX238" s="1835"/>
      <c r="BL238" s="615"/>
      <c r="BO238" s="1857"/>
      <c r="BP238" s="1857"/>
      <c r="BQ238" s="1857"/>
      <c r="BR238" s="1857"/>
      <c r="BS238" s="1857"/>
      <c r="BT238" s="1857"/>
      <c r="BU238" s="1857"/>
      <c r="BV238" s="1857"/>
      <c r="BW238" s="1857"/>
      <c r="BX238" s="1857"/>
      <c r="BY238" s="1857"/>
      <c r="BZ238" s="1857"/>
      <c r="CA238" s="1857"/>
      <c r="CG238" s="1858"/>
      <c r="CH238" s="1858"/>
      <c r="CI238" s="1858"/>
      <c r="CJ238" s="1858"/>
      <c r="CK238" s="1858"/>
      <c r="CL238" s="1858"/>
      <c r="CM238" s="1858"/>
      <c r="CN238" s="1858"/>
      <c r="CO238" s="1858"/>
      <c r="CP238" s="1858"/>
      <c r="CQ238" s="1858"/>
      <c r="CR238" s="1858"/>
      <c r="CS238" s="1858"/>
      <c r="CT238" s="1858"/>
      <c r="CU238" s="1858"/>
      <c r="DQ238" s="615"/>
      <c r="DW238" s="1674"/>
      <c r="DY238" s="1856"/>
      <c r="DZ238" s="1856"/>
      <c r="EA238" s="1856"/>
      <c r="EB238" s="1856"/>
      <c r="EC238" s="1856"/>
      <c r="ED238" s="1856"/>
      <c r="EE238" s="1856"/>
      <c r="EF238" s="1856"/>
      <c r="EG238" s="1856"/>
      <c r="EH238" s="1856"/>
      <c r="EI238" s="1856"/>
      <c r="EJ238" s="1856"/>
      <c r="EK238" s="1856"/>
      <c r="EM238" s="1839"/>
      <c r="EN238" s="1840"/>
      <c r="ES238" s="615"/>
    </row>
    <row r="239" spans="5:149" ht="17.100000000000001" customHeight="1" x14ac:dyDescent="1.2">
      <c r="E239" s="615"/>
      <c r="F239" s="615"/>
      <c r="G239" s="615"/>
      <c r="H239" s="615"/>
      <c r="I239" s="615"/>
      <c r="J239" s="615"/>
      <c r="K239" s="615"/>
      <c r="L239" s="615"/>
      <c r="M239" s="615"/>
      <c r="N239" s="615"/>
      <c r="O239" s="615"/>
      <c r="P239" s="615"/>
      <c r="Q239" s="615"/>
      <c r="R239" s="615"/>
      <c r="S239" s="615"/>
      <c r="T239" s="615"/>
      <c r="U239" s="615"/>
      <c r="V239" s="615"/>
      <c r="W239" s="615"/>
      <c r="X239" s="615"/>
      <c r="Y239" s="615"/>
      <c r="Z239" s="615"/>
      <c r="AA239" s="615"/>
      <c r="AB239" s="615"/>
      <c r="AC239" s="615"/>
      <c r="AD239" s="615"/>
      <c r="AE239" s="615"/>
      <c r="AF239" s="615"/>
      <c r="AG239" s="615"/>
      <c r="AJ239" s="615"/>
      <c r="AK239" s="615"/>
      <c r="AL239" s="615"/>
      <c r="AM239" s="615"/>
      <c r="AN239" s="615"/>
      <c r="AO239" s="615"/>
      <c r="AP239" s="615"/>
      <c r="AQ239" s="615"/>
      <c r="AR239" s="615"/>
      <c r="AS239" s="615"/>
      <c r="AT239" s="615"/>
      <c r="AU239" s="615"/>
      <c r="AV239" s="615"/>
      <c r="AW239" s="615"/>
      <c r="AX239" s="615"/>
      <c r="AY239" s="615"/>
      <c r="AZ239" s="615"/>
      <c r="BA239" s="615"/>
      <c r="BB239" s="615"/>
      <c r="BC239" s="615"/>
      <c r="BD239" s="615"/>
      <c r="BE239" s="615"/>
      <c r="BF239" s="615"/>
      <c r="BG239" s="615"/>
      <c r="BH239" s="615"/>
      <c r="BI239" s="615"/>
      <c r="BJ239" s="615"/>
      <c r="BK239" s="615"/>
      <c r="BL239" s="615"/>
      <c r="BO239" s="1857"/>
      <c r="BP239" s="1857"/>
      <c r="BQ239" s="1857"/>
      <c r="BR239" s="1857"/>
      <c r="BS239" s="1857"/>
      <c r="BT239" s="1857"/>
      <c r="BU239" s="1857"/>
      <c r="BV239" s="1857"/>
      <c r="BW239" s="1857"/>
      <c r="BX239" s="1857"/>
      <c r="BY239" s="1857"/>
      <c r="BZ239" s="1857"/>
      <c r="CA239" s="1857"/>
      <c r="CG239" s="1858"/>
      <c r="CH239" s="1858"/>
      <c r="CI239" s="1858"/>
      <c r="CJ239" s="1858"/>
      <c r="CK239" s="1858"/>
      <c r="CL239" s="1858"/>
      <c r="CM239" s="1858"/>
      <c r="CN239" s="1858"/>
      <c r="CO239" s="1858"/>
      <c r="CP239" s="1858"/>
      <c r="CQ239" s="1858"/>
      <c r="CR239" s="1858"/>
      <c r="CS239" s="1858"/>
      <c r="CT239" s="1858"/>
      <c r="CU239" s="1858"/>
      <c r="CX239" s="1858"/>
      <c r="CY239" s="1858"/>
      <c r="CZ239" s="1858"/>
      <c r="DA239" s="1858"/>
      <c r="DB239" s="1858"/>
      <c r="DC239" s="1858"/>
      <c r="DD239" s="1858"/>
      <c r="DE239" s="1858"/>
      <c r="DF239" s="1858"/>
      <c r="DG239" s="1858"/>
      <c r="DH239" s="1858"/>
      <c r="DI239" s="1858"/>
      <c r="DJ239" s="1858"/>
      <c r="DK239" s="1858"/>
      <c r="DL239" s="1858"/>
      <c r="DQ239" s="615"/>
      <c r="DT239" s="1837"/>
      <c r="DU239" s="1838"/>
      <c r="DV239" s="1838"/>
      <c r="DW239" s="1674"/>
      <c r="DY239" s="1856"/>
      <c r="DZ239" s="1856"/>
      <c r="EA239" s="1856"/>
      <c r="EB239" s="1856"/>
      <c r="EC239" s="1856"/>
      <c r="ED239" s="1856"/>
      <c r="EE239" s="1856"/>
      <c r="EF239" s="1856"/>
      <c r="EG239" s="1856"/>
      <c r="EH239" s="1856"/>
      <c r="EI239" s="1856"/>
      <c r="EJ239" s="1856"/>
      <c r="EK239" s="1856"/>
      <c r="EM239" s="1839"/>
      <c r="EN239" s="1840"/>
      <c r="EO239" s="1841"/>
      <c r="EP239" s="1837"/>
      <c r="ES239" s="615"/>
    </row>
    <row r="240" spans="5:149" ht="17.100000000000001" customHeight="1" x14ac:dyDescent="1.2">
      <c r="F240" s="1863"/>
      <c r="G240" s="1863"/>
      <c r="H240" s="1863"/>
      <c r="I240" s="1863"/>
      <c r="J240" s="1863"/>
      <c r="K240" s="1863"/>
      <c r="L240" s="1863"/>
      <c r="M240" s="1863"/>
      <c r="N240" s="1863"/>
      <c r="O240" s="1863"/>
      <c r="P240" s="1863"/>
      <c r="Q240" s="1863"/>
      <c r="R240" s="1863"/>
      <c r="S240" s="1863"/>
      <c r="T240" s="1863"/>
      <c r="U240" s="1863"/>
      <c r="V240" s="1863"/>
      <c r="W240" s="1863"/>
      <c r="X240" s="1863"/>
      <c r="Y240" s="1863"/>
      <c r="Z240" s="1863"/>
      <c r="AA240" s="1863"/>
      <c r="AB240" s="1863"/>
      <c r="AC240" s="1863"/>
      <c r="AD240" s="1863"/>
      <c r="AE240" s="1863"/>
      <c r="AF240" s="1863"/>
      <c r="BO240" s="1857"/>
      <c r="BP240" s="1857"/>
      <c r="BQ240" s="1857"/>
      <c r="BR240" s="1857"/>
      <c r="BS240" s="1857"/>
      <c r="BT240" s="1857"/>
      <c r="BU240" s="1857"/>
      <c r="BV240" s="1857"/>
      <c r="BW240" s="1857"/>
      <c r="BX240" s="1857"/>
      <c r="BY240" s="1857"/>
      <c r="BZ240" s="1857"/>
      <c r="CA240" s="1857"/>
      <c r="CG240" s="1858"/>
      <c r="CH240" s="1858"/>
      <c r="CI240" s="1858"/>
      <c r="CJ240" s="1858"/>
      <c r="CK240" s="1858"/>
      <c r="CL240" s="1858"/>
      <c r="CM240" s="1858"/>
      <c r="CN240" s="1858"/>
      <c r="CO240" s="1858"/>
      <c r="CP240" s="1858"/>
      <c r="CQ240" s="1858"/>
      <c r="CR240" s="1858"/>
      <c r="CS240" s="1858"/>
      <c r="CT240" s="1858"/>
      <c r="CU240" s="1858"/>
      <c r="CX240" s="1858"/>
      <c r="CY240" s="1858"/>
      <c r="CZ240" s="1858"/>
      <c r="DA240" s="1858"/>
      <c r="DB240" s="1858"/>
      <c r="DC240" s="1858"/>
      <c r="DD240" s="1858"/>
      <c r="DE240" s="1858"/>
      <c r="DF240" s="1858"/>
      <c r="DG240" s="1858"/>
      <c r="DH240" s="1858"/>
      <c r="DI240" s="1858"/>
      <c r="DJ240" s="1858"/>
      <c r="DK240" s="1858"/>
      <c r="DL240" s="1858"/>
      <c r="DQ240" s="615"/>
      <c r="DU240" s="1838"/>
      <c r="DV240" s="1838"/>
      <c r="DW240" s="1674"/>
      <c r="DY240" s="1856"/>
      <c r="DZ240" s="1856"/>
      <c r="EA240" s="1856"/>
      <c r="EB240" s="1856"/>
      <c r="EC240" s="1856"/>
      <c r="ED240" s="1856"/>
      <c r="EE240" s="1856"/>
      <c r="EF240" s="1856"/>
      <c r="EG240" s="1856"/>
      <c r="EH240" s="1856"/>
      <c r="EI240" s="1856"/>
      <c r="EJ240" s="1856"/>
      <c r="EK240" s="1856"/>
      <c r="EN240" s="1674"/>
      <c r="EO240" s="1841"/>
      <c r="EP240" s="1834"/>
      <c r="ES240" s="615"/>
    </row>
    <row r="241" spans="5:149" ht="17.100000000000001" customHeight="1" x14ac:dyDescent="1.2">
      <c r="BO241" s="1857"/>
      <c r="BP241" s="1857"/>
      <c r="BQ241" s="1857"/>
      <c r="BR241" s="1857"/>
      <c r="BS241" s="1857"/>
      <c r="BT241" s="1857"/>
      <c r="BU241" s="1857"/>
      <c r="BV241" s="1857"/>
      <c r="BW241" s="1857"/>
      <c r="BX241" s="1857"/>
      <c r="BY241" s="1857"/>
      <c r="BZ241" s="1857"/>
      <c r="CA241" s="1857"/>
      <c r="CG241" s="1858"/>
      <c r="CH241" s="1858"/>
      <c r="CI241" s="1858"/>
      <c r="CJ241" s="1858"/>
      <c r="CK241" s="1858"/>
      <c r="CL241" s="1858"/>
      <c r="CM241" s="1858"/>
      <c r="CN241" s="1858"/>
      <c r="CO241" s="1858"/>
      <c r="CP241" s="1858"/>
      <c r="CQ241" s="1858"/>
      <c r="CR241" s="1858"/>
      <c r="CS241" s="1858"/>
      <c r="CT241" s="1858"/>
      <c r="CU241" s="1858"/>
      <c r="CX241" s="1858"/>
      <c r="CY241" s="1858"/>
      <c r="CZ241" s="1858"/>
      <c r="DA241" s="1858"/>
      <c r="DB241" s="1858"/>
      <c r="DC241" s="1858"/>
      <c r="DD241" s="1858"/>
      <c r="DE241" s="1858"/>
      <c r="DF241" s="1858"/>
      <c r="DG241" s="1858"/>
      <c r="DH241" s="1858"/>
      <c r="DI241" s="1858"/>
      <c r="DJ241" s="1858"/>
      <c r="DK241" s="1858"/>
      <c r="DL241" s="1858"/>
      <c r="DQ241" s="615"/>
      <c r="DU241" s="1838"/>
      <c r="DV241" s="1838"/>
      <c r="DW241" s="1674"/>
      <c r="DY241" s="1856"/>
      <c r="DZ241" s="1856"/>
      <c r="EA241" s="1856"/>
      <c r="EB241" s="1856"/>
      <c r="EC241" s="1856"/>
      <c r="ED241" s="1856"/>
      <c r="EE241" s="1856"/>
      <c r="EF241" s="1856"/>
      <c r="EG241" s="1856"/>
      <c r="EH241" s="1856"/>
      <c r="EI241" s="1856"/>
      <c r="EJ241" s="1856"/>
      <c r="EK241" s="1856"/>
      <c r="EN241" s="1674"/>
      <c r="EO241" s="1841"/>
      <c r="EP241" s="1834"/>
      <c r="ES241" s="615"/>
    </row>
    <row r="242" spans="5:149" ht="17.100000000000001" customHeight="1" x14ac:dyDescent="1.2">
      <c r="BO242" s="1857"/>
      <c r="BP242" s="1857"/>
      <c r="BQ242" s="1857"/>
      <c r="BR242" s="1857"/>
      <c r="BS242" s="1857"/>
      <c r="BT242" s="1857"/>
      <c r="BU242" s="1857"/>
      <c r="BV242" s="1857"/>
      <c r="BW242" s="1857"/>
      <c r="BX242" s="1857"/>
      <c r="BY242" s="1857"/>
      <c r="BZ242" s="1857"/>
      <c r="CA242" s="1857"/>
      <c r="CG242" s="1858"/>
      <c r="CH242" s="1858"/>
      <c r="CI242" s="1858"/>
      <c r="CJ242" s="1858"/>
      <c r="CK242" s="1858"/>
      <c r="CL242" s="1858"/>
      <c r="CM242" s="1858"/>
      <c r="CN242" s="1858"/>
      <c r="CO242" s="1858"/>
      <c r="CP242" s="1858"/>
      <c r="CQ242" s="1858"/>
      <c r="CR242" s="1858"/>
      <c r="CS242" s="1858"/>
      <c r="CT242" s="1858"/>
      <c r="CU242" s="1858"/>
      <c r="CX242" s="1858"/>
      <c r="CY242" s="1858"/>
      <c r="CZ242" s="1858"/>
      <c r="DA242" s="1858"/>
      <c r="DB242" s="1858"/>
      <c r="DC242" s="1858"/>
      <c r="DD242" s="1858"/>
      <c r="DE242" s="1858"/>
      <c r="DF242" s="1858"/>
      <c r="DG242" s="1858"/>
      <c r="DH242" s="1858"/>
      <c r="DI242" s="1858"/>
      <c r="DJ242" s="1858"/>
      <c r="DK242" s="1858"/>
      <c r="DL242" s="1858"/>
      <c r="DQ242" s="615"/>
      <c r="DT242" s="1837"/>
      <c r="DU242" s="1838"/>
      <c r="DV242" s="1838"/>
      <c r="DW242" s="1674"/>
      <c r="DY242" s="1856"/>
      <c r="DZ242" s="1856"/>
      <c r="EA242" s="1856"/>
      <c r="EB242" s="1856"/>
      <c r="EC242" s="1856"/>
      <c r="ED242" s="1856"/>
      <c r="EE242" s="1856"/>
      <c r="EF242" s="1856"/>
      <c r="EG242" s="1856"/>
      <c r="EH242" s="1856"/>
      <c r="EI242" s="1856"/>
      <c r="EJ242" s="1856"/>
      <c r="EK242" s="1856"/>
      <c r="EN242" s="1674"/>
      <c r="EO242" s="1841"/>
      <c r="EP242" s="1837"/>
      <c r="ES242" s="615"/>
    </row>
    <row r="243" spans="5:149" ht="17.100000000000001" customHeight="1" x14ac:dyDescent="1.2">
      <c r="O243" s="1864"/>
      <c r="P243" s="1864"/>
      <c r="Q243" s="1864"/>
      <c r="U243" s="1864"/>
      <c r="V243" s="1864"/>
      <c r="W243" s="1864"/>
      <c r="BO243" s="1857"/>
      <c r="BP243" s="1857"/>
      <c r="BQ243" s="1857"/>
      <c r="BR243" s="1857"/>
      <c r="BS243" s="1857"/>
      <c r="BT243" s="1857"/>
      <c r="BU243" s="1857"/>
      <c r="BV243" s="1857"/>
      <c r="BW243" s="1857"/>
      <c r="BX243" s="1857"/>
      <c r="BY243" s="1857"/>
      <c r="BZ243" s="1857"/>
      <c r="CA243" s="1857"/>
      <c r="CG243" s="1858"/>
      <c r="CH243" s="1858"/>
      <c r="CI243" s="1858"/>
      <c r="CJ243" s="1858"/>
      <c r="CK243" s="1858"/>
      <c r="CL243" s="1858"/>
      <c r="CM243" s="1858"/>
      <c r="CN243" s="1858"/>
      <c r="CO243" s="1858"/>
      <c r="CP243" s="1858"/>
      <c r="CQ243" s="1858"/>
      <c r="CR243" s="1858"/>
      <c r="CS243" s="1858"/>
      <c r="CT243" s="1858"/>
      <c r="CU243" s="1858"/>
      <c r="CX243" s="1858"/>
      <c r="CY243" s="1858"/>
      <c r="CZ243" s="1858"/>
      <c r="DA243" s="1858"/>
      <c r="DB243" s="1858"/>
      <c r="DC243" s="1858"/>
      <c r="DD243" s="1858"/>
      <c r="DE243" s="1858"/>
      <c r="DF243" s="1858"/>
      <c r="DG243" s="1858"/>
      <c r="DH243" s="1858"/>
      <c r="DI243" s="1858"/>
      <c r="DJ243" s="1858"/>
      <c r="DK243" s="1858"/>
      <c r="DL243" s="1858"/>
      <c r="DQ243" s="615"/>
      <c r="DW243" s="1674"/>
      <c r="DY243" s="1856"/>
      <c r="DZ243" s="1856"/>
      <c r="EA243" s="1856"/>
      <c r="EB243" s="1856"/>
      <c r="EC243" s="1856"/>
      <c r="ED243" s="1856"/>
      <c r="EE243" s="1856"/>
      <c r="EF243" s="1856"/>
      <c r="EG243" s="1856"/>
      <c r="EH243" s="1856"/>
      <c r="EI243" s="1856"/>
      <c r="EJ243" s="1856"/>
      <c r="EK243" s="1856"/>
      <c r="EN243" s="1674"/>
      <c r="EO243" s="1841"/>
      <c r="EP243" s="1834"/>
      <c r="ES243" s="615"/>
    </row>
    <row r="244" spans="5:149" ht="17.100000000000001" customHeight="1" x14ac:dyDescent="1.2">
      <c r="O244" s="1864"/>
      <c r="P244" s="1864"/>
      <c r="Q244" s="1864"/>
      <c r="U244" s="1864"/>
      <c r="V244" s="1864"/>
      <c r="W244" s="1864"/>
      <c r="BO244" s="1857"/>
      <c r="BP244" s="1857"/>
      <c r="BQ244" s="1857"/>
      <c r="BR244" s="1857"/>
      <c r="BS244" s="1857"/>
      <c r="BT244" s="1857"/>
      <c r="BU244" s="1857"/>
      <c r="BV244" s="1857"/>
      <c r="BW244" s="1857"/>
      <c r="BX244" s="1857"/>
      <c r="BY244" s="1857"/>
      <c r="BZ244" s="1857"/>
      <c r="CA244" s="1857"/>
      <c r="CG244" s="1862"/>
      <c r="CH244" s="1862"/>
      <c r="CI244" s="1862"/>
      <c r="CJ244" s="1862"/>
      <c r="CK244" s="1862"/>
      <c r="CL244" s="1862"/>
      <c r="CM244" s="1862"/>
      <c r="CN244" s="1862"/>
      <c r="CO244" s="1862"/>
      <c r="CP244" s="1862"/>
      <c r="CQ244" s="1862"/>
      <c r="CR244" s="1862"/>
      <c r="CS244" s="1862"/>
      <c r="CT244" s="1862"/>
      <c r="CU244" s="1862"/>
      <c r="CX244" s="1858"/>
      <c r="CY244" s="1858"/>
      <c r="CZ244" s="1858"/>
      <c r="DA244" s="1858"/>
      <c r="DB244" s="1858"/>
      <c r="DC244" s="1858"/>
      <c r="DD244" s="1858"/>
      <c r="DE244" s="1858"/>
      <c r="DF244" s="1858"/>
      <c r="DG244" s="1858"/>
      <c r="DH244" s="1858"/>
      <c r="DI244" s="1858"/>
      <c r="DJ244" s="1858"/>
      <c r="DK244" s="1858"/>
      <c r="DL244" s="1858"/>
      <c r="DQ244" s="615"/>
      <c r="DU244" s="1838"/>
      <c r="DV244" s="1838"/>
      <c r="DW244" s="1674"/>
      <c r="DY244" s="1857"/>
      <c r="DZ244" s="1857"/>
      <c r="EA244" s="1857"/>
      <c r="EB244" s="1857"/>
      <c r="EC244" s="1857"/>
      <c r="ED244" s="1857"/>
      <c r="EE244" s="1857"/>
      <c r="EF244" s="1857"/>
      <c r="EG244" s="1857"/>
      <c r="EH244" s="1857"/>
      <c r="EI244" s="1857"/>
      <c r="EJ244" s="1857"/>
      <c r="EK244" s="1857"/>
      <c r="EN244" s="1674"/>
      <c r="EO244" s="1841"/>
      <c r="EP244" s="1834"/>
      <c r="ES244" s="615"/>
    </row>
    <row r="245" spans="5:149" ht="17.100000000000001" customHeight="1" x14ac:dyDescent="1.2">
      <c r="O245" s="1864"/>
      <c r="P245" s="1864"/>
      <c r="Q245" s="1864"/>
      <c r="U245" s="1864"/>
      <c r="V245" s="1864"/>
      <c r="W245" s="1864"/>
      <c r="BO245" s="1857"/>
      <c r="BP245" s="1857"/>
      <c r="BQ245" s="1857"/>
      <c r="BR245" s="1857"/>
      <c r="BS245" s="1857"/>
      <c r="BT245" s="1857"/>
      <c r="BU245" s="1857"/>
      <c r="BV245" s="1857"/>
      <c r="BW245" s="1857"/>
      <c r="BX245" s="1857"/>
      <c r="BY245" s="1857"/>
      <c r="BZ245" s="1857"/>
      <c r="CA245" s="1857"/>
      <c r="CG245" s="1858"/>
      <c r="CH245" s="1858"/>
      <c r="CI245" s="1858"/>
      <c r="CJ245" s="1858"/>
      <c r="CK245" s="1858"/>
      <c r="CL245" s="1858"/>
      <c r="CM245" s="1858"/>
      <c r="CN245" s="1858"/>
      <c r="CO245" s="1858"/>
      <c r="CP245" s="1858"/>
      <c r="CQ245" s="1858"/>
      <c r="CR245" s="1858"/>
      <c r="CS245" s="1858"/>
      <c r="CT245" s="1858"/>
      <c r="CU245" s="1858"/>
      <c r="CX245" s="1862"/>
      <c r="CY245" s="1862"/>
      <c r="CZ245" s="1862"/>
      <c r="DA245" s="1862"/>
      <c r="DB245" s="1862"/>
      <c r="DC245" s="1862"/>
      <c r="DD245" s="1862"/>
      <c r="DE245" s="1862"/>
      <c r="DF245" s="1862"/>
      <c r="DG245" s="1862"/>
      <c r="DH245" s="1862"/>
      <c r="DI245" s="1862"/>
      <c r="DJ245" s="1862"/>
      <c r="DK245" s="1862"/>
      <c r="DL245" s="1862"/>
      <c r="DQ245" s="615"/>
      <c r="DT245" s="1837"/>
      <c r="DU245" s="1838"/>
      <c r="DV245" s="1838"/>
      <c r="DW245" s="1674"/>
      <c r="DY245" s="1857"/>
      <c r="DZ245" s="1857"/>
      <c r="EA245" s="1857"/>
      <c r="EB245" s="1857"/>
      <c r="EC245" s="1857"/>
      <c r="ED245" s="1857"/>
      <c r="EE245" s="1857"/>
      <c r="EF245" s="1857"/>
      <c r="EG245" s="1857"/>
      <c r="EH245" s="1857"/>
      <c r="EI245" s="1857"/>
      <c r="EJ245" s="1857"/>
      <c r="EK245" s="1857"/>
      <c r="EN245" s="1674"/>
      <c r="EO245" s="1841"/>
      <c r="EP245" s="1837"/>
      <c r="ES245" s="615"/>
    </row>
    <row r="246" spans="5:149" ht="17.100000000000001" customHeight="1" x14ac:dyDescent="1.2">
      <c r="E246" s="615"/>
      <c r="F246" s="615"/>
      <c r="G246" s="615"/>
      <c r="H246" s="615"/>
      <c r="I246" s="615"/>
      <c r="J246" s="615"/>
      <c r="K246" s="615"/>
      <c r="L246" s="615"/>
      <c r="M246" s="615"/>
      <c r="N246" s="615"/>
      <c r="O246" s="615"/>
      <c r="P246" s="615"/>
      <c r="Q246" s="615"/>
      <c r="R246" s="615"/>
      <c r="S246" s="615"/>
      <c r="T246" s="615"/>
      <c r="U246" s="615"/>
      <c r="V246" s="615"/>
      <c r="W246" s="615"/>
      <c r="X246" s="615"/>
      <c r="Y246" s="615"/>
      <c r="Z246" s="615"/>
      <c r="AA246" s="615"/>
      <c r="AB246" s="615"/>
      <c r="AC246" s="615"/>
      <c r="AD246" s="615"/>
      <c r="AE246" s="615"/>
      <c r="AF246" s="615"/>
      <c r="AG246" s="615"/>
      <c r="BO246" s="1857"/>
      <c r="BP246" s="1857"/>
      <c r="BQ246" s="1857"/>
      <c r="BR246" s="1857"/>
      <c r="BS246" s="1857"/>
      <c r="BT246" s="1857"/>
      <c r="BU246" s="1857"/>
      <c r="BV246" s="1857"/>
      <c r="BW246" s="1857"/>
      <c r="BX246" s="1857"/>
      <c r="BY246" s="1857"/>
      <c r="BZ246" s="1857"/>
      <c r="CA246" s="1857"/>
      <c r="CG246" s="1858"/>
      <c r="CH246" s="1858"/>
      <c r="CI246" s="1858"/>
      <c r="CJ246" s="1858"/>
      <c r="CK246" s="1858"/>
      <c r="CL246" s="1858"/>
      <c r="CM246" s="1858"/>
      <c r="CN246" s="1858"/>
      <c r="CO246" s="1858"/>
      <c r="CP246" s="1858"/>
      <c r="CQ246" s="1858"/>
      <c r="CR246" s="1858"/>
      <c r="CS246" s="1858"/>
      <c r="CT246" s="1858"/>
      <c r="CU246" s="1858"/>
      <c r="DQ246" s="615"/>
      <c r="DU246" s="1838"/>
      <c r="DV246" s="1838"/>
      <c r="DW246" s="1674"/>
      <c r="DY246" s="1857"/>
      <c r="DZ246" s="1857"/>
      <c r="EA246" s="1857"/>
      <c r="EB246" s="1857"/>
      <c r="EC246" s="1857"/>
      <c r="ED246" s="1857"/>
      <c r="EE246" s="1857"/>
      <c r="EF246" s="1857"/>
      <c r="EG246" s="1857"/>
      <c r="EH246" s="1857"/>
      <c r="EI246" s="1857"/>
      <c r="EJ246" s="1857"/>
      <c r="EK246" s="1857"/>
      <c r="EN246" s="1674"/>
      <c r="ES246" s="615"/>
    </row>
    <row r="247" spans="5:149" ht="17.100000000000001" customHeight="1" x14ac:dyDescent="1.2">
      <c r="E247" s="1831"/>
      <c r="F247" s="615"/>
      <c r="G247" s="615"/>
      <c r="H247" s="1779"/>
      <c r="I247" s="615"/>
      <c r="J247" s="1854"/>
      <c r="K247" s="1854"/>
      <c r="L247" s="1854"/>
      <c r="M247" s="1854"/>
      <c r="N247" s="1854"/>
      <c r="O247" s="1854"/>
      <c r="P247" s="1854"/>
      <c r="Q247" s="1854"/>
      <c r="R247" s="1854"/>
      <c r="S247" s="1854"/>
      <c r="T247" s="1854"/>
      <c r="U247" s="1854"/>
      <c r="V247" s="1854"/>
      <c r="W247" s="1854"/>
      <c r="X247" s="1854"/>
      <c r="Y247" s="1854"/>
      <c r="Z247" s="1854"/>
      <c r="AA247" s="1854"/>
      <c r="AB247" s="1854"/>
      <c r="AC247" s="615"/>
      <c r="AD247" s="1779"/>
      <c r="AE247" s="615"/>
      <c r="AF247" s="615"/>
      <c r="AG247" s="615"/>
      <c r="BO247" s="1857"/>
      <c r="BP247" s="1857"/>
      <c r="BQ247" s="1857"/>
      <c r="BR247" s="1857"/>
      <c r="BS247" s="1857"/>
      <c r="BT247" s="1857"/>
      <c r="BU247" s="1857"/>
      <c r="BV247" s="1857"/>
      <c r="BW247" s="1857"/>
      <c r="BX247" s="1857"/>
      <c r="BY247" s="1857"/>
      <c r="BZ247" s="1857"/>
      <c r="CA247" s="1857"/>
      <c r="CG247" s="1858"/>
      <c r="CH247" s="1858"/>
      <c r="CI247" s="1858"/>
      <c r="CJ247" s="1858"/>
      <c r="CK247" s="1858"/>
      <c r="CL247" s="1858"/>
      <c r="CM247" s="1858"/>
      <c r="CN247" s="1858"/>
      <c r="CO247" s="1858"/>
      <c r="CP247" s="1858"/>
      <c r="CQ247" s="1858"/>
      <c r="CR247" s="1858"/>
      <c r="CS247" s="1858"/>
      <c r="CT247" s="1858"/>
      <c r="CU247" s="1858"/>
      <c r="CX247" s="1858"/>
      <c r="CY247" s="1858"/>
      <c r="CZ247" s="1858"/>
      <c r="DA247" s="1858"/>
      <c r="DB247" s="1858"/>
      <c r="DC247" s="1858"/>
      <c r="DD247" s="1858"/>
      <c r="DE247" s="1858"/>
      <c r="DF247" s="1858"/>
      <c r="DG247" s="1858"/>
      <c r="DH247" s="1858"/>
      <c r="DI247" s="1858"/>
      <c r="DJ247" s="1858"/>
      <c r="DK247" s="1858"/>
      <c r="DL247" s="1858"/>
      <c r="DQ247" s="615"/>
      <c r="DW247" s="1674"/>
      <c r="DY247" s="1857"/>
      <c r="DZ247" s="1857"/>
      <c r="EA247" s="1857"/>
      <c r="EB247" s="1857"/>
      <c r="EC247" s="1857"/>
      <c r="ED247" s="1857"/>
      <c r="EE247" s="1857"/>
      <c r="EF247" s="1857"/>
      <c r="EG247" s="1857"/>
      <c r="EH247" s="1857"/>
      <c r="EI247" s="1857"/>
      <c r="EJ247" s="1857"/>
      <c r="EK247" s="1857"/>
      <c r="EN247" s="1674"/>
      <c r="EO247" s="1841"/>
      <c r="EP247" s="1834"/>
      <c r="ES247" s="615"/>
    </row>
    <row r="248" spans="5:149" ht="17.100000000000001" customHeight="1" x14ac:dyDescent="1.2">
      <c r="E248" s="615"/>
      <c r="J248" s="1854"/>
      <c r="K248" s="1854"/>
      <c r="L248" s="1854"/>
      <c r="M248" s="1855"/>
      <c r="N248" s="1855"/>
      <c r="O248" s="1855"/>
      <c r="P248" s="1855"/>
      <c r="Q248" s="1855"/>
      <c r="R248" s="1855"/>
      <c r="S248" s="1855"/>
      <c r="T248" s="1855"/>
      <c r="U248" s="1855"/>
      <c r="V248" s="1855"/>
      <c r="W248" s="1855"/>
      <c r="X248" s="1855"/>
      <c r="Y248" s="1855"/>
      <c r="Z248" s="1854"/>
      <c r="AA248" s="1854"/>
      <c r="AB248" s="1854"/>
      <c r="AG248" s="615"/>
      <c r="AJ248" s="1843"/>
      <c r="AK248" s="1843"/>
      <c r="BO248" s="1857"/>
      <c r="BP248" s="1857"/>
      <c r="BQ248" s="1857"/>
      <c r="BR248" s="1857"/>
      <c r="BS248" s="1857"/>
      <c r="BT248" s="1857"/>
      <c r="BU248" s="1857"/>
      <c r="BV248" s="1857"/>
      <c r="BW248" s="1857"/>
      <c r="BX248" s="1857"/>
      <c r="BY248" s="1857"/>
      <c r="BZ248" s="1857"/>
      <c r="CA248" s="1857"/>
      <c r="CG248" s="1858"/>
      <c r="CH248" s="1858"/>
      <c r="CI248" s="1858"/>
      <c r="CJ248" s="1858"/>
      <c r="CK248" s="1858"/>
      <c r="CL248" s="1858"/>
      <c r="CM248" s="1858"/>
      <c r="CN248" s="1858"/>
      <c r="CO248" s="1858"/>
      <c r="CP248" s="1858"/>
      <c r="CQ248" s="1858"/>
      <c r="CR248" s="1858"/>
      <c r="CS248" s="1858"/>
      <c r="CT248" s="1858"/>
      <c r="CU248" s="1858"/>
      <c r="CX248" s="1858"/>
      <c r="CY248" s="1858"/>
      <c r="CZ248" s="1858"/>
      <c r="DA248" s="1858"/>
      <c r="DB248" s="1858"/>
      <c r="DC248" s="1858"/>
      <c r="DD248" s="1858"/>
      <c r="DE248" s="1858"/>
      <c r="DF248" s="1858"/>
      <c r="DG248" s="1858"/>
      <c r="DH248" s="1858"/>
      <c r="DI248" s="1858"/>
      <c r="DJ248" s="1858"/>
      <c r="DK248" s="1858"/>
      <c r="DL248" s="1858"/>
      <c r="DQ248" s="615"/>
      <c r="DT248" s="1837"/>
      <c r="DU248" s="1838"/>
      <c r="DV248" s="1838"/>
      <c r="DW248" s="1674"/>
      <c r="DY248" s="1857"/>
      <c r="DZ248" s="1857"/>
      <c r="EA248" s="1857"/>
      <c r="EB248" s="1857"/>
      <c r="EC248" s="1857"/>
      <c r="ED248" s="1857"/>
      <c r="EE248" s="1857"/>
      <c r="EF248" s="1857"/>
      <c r="EG248" s="1857"/>
      <c r="EH248" s="1857"/>
      <c r="EI248" s="1857"/>
      <c r="EJ248" s="1857"/>
      <c r="EK248" s="1857"/>
      <c r="EN248" s="1674"/>
      <c r="EO248" s="1841"/>
      <c r="EP248" s="1837"/>
      <c r="ES248" s="615"/>
    </row>
    <row r="249" spans="5:149" ht="17.100000000000001" customHeight="1" x14ac:dyDescent="1.2">
      <c r="E249" s="615"/>
      <c r="S249" s="615"/>
      <c r="AG249" s="615"/>
      <c r="AJ249" s="1843"/>
      <c r="AK249" s="1843"/>
      <c r="BO249" s="1857"/>
      <c r="BP249" s="1857"/>
      <c r="BQ249" s="1857"/>
      <c r="BR249" s="1857"/>
      <c r="BS249" s="1857"/>
      <c r="BT249" s="1857"/>
      <c r="BU249" s="1857"/>
      <c r="BV249" s="1857"/>
      <c r="BW249" s="1857"/>
      <c r="BX249" s="1857"/>
      <c r="BY249" s="1857"/>
      <c r="BZ249" s="1857"/>
      <c r="CA249" s="1857"/>
      <c r="CG249" s="1858"/>
      <c r="CH249" s="1858"/>
      <c r="CI249" s="1858"/>
      <c r="CJ249" s="1858"/>
      <c r="CK249" s="1858"/>
      <c r="CL249" s="1858"/>
      <c r="CM249" s="1858"/>
      <c r="CN249" s="1858"/>
      <c r="CO249" s="1858"/>
      <c r="CP249" s="1858"/>
      <c r="CQ249" s="1858"/>
      <c r="CR249" s="1858"/>
      <c r="CS249" s="1858"/>
      <c r="CT249" s="1858"/>
      <c r="CU249" s="1858"/>
      <c r="CX249" s="1858"/>
      <c r="CY249" s="1858"/>
      <c r="CZ249" s="1858"/>
      <c r="DA249" s="1858"/>
      <c r="DB249" s="1858"/>
      <c r="DC249" s="1858"/>
      <c r="DD249" s="1858"/>
      <c r="DE249" s="1858"/>
      <c r="DF249" s="1858"/>
      <c r="DG249" s="1858"/>
      <c r="DH249" s="1858"/>
      <c r="DI249" s="1858"/>
      <c r="DJ249" s="1858"/>
      <c r="DK249" s="1858"/>
      <c r="DL249" s="1858"/>
      <c r="DQ249" s="615"/>
      <c r="DU249" s="1838"/>
      <c r="DV249" s="1838"/>
      <c r="DW249" s="1674"/>
      <c r="DY249" s="1857"/>
      <c r="DZ249" s="1857"/>
      <c r="EA249" s="1857"/>
      <c r="EB249" s="1857"/>
      <c r="EC249" s="1857"/>
      <c r="ED249" s="1857"/>
      <c r="EE249" s="1857"/>
      <c r="EF249" s="1857"/>
      <c r="EG249" s="1857"/>
      <c r="EH249" s="1857"/>
      <c r="EI249" s="1857"/>
      <c r="EJ249" s="1857"/>
      <c r="EK249" s="1857"/>
      <c r="EN249" s="1674"/>
      <c r="EO249" s="1841"/>
      <c r="ES249" s="615"/>
    </row>
    <row r="250" spans="5:149" ht="17.100000000000001" customHeight="1" x14ac:dyDescent="1.2">
      <c r="E250" s="615"/>
      <c r="K250" s="1674"/>
      <c r="M250" s="1836"/>
      <c r="N250" s="1836"/>
      <c r="O250" s="1836"/>
      <c r="P250" s="1836"/>
      <c r="Q250" s="1836"/>
      <c r="R250" s="1836"/>
      <c r="S250" s="1836"/>
      <c r="T250" s="1836"/>
      <c r="U250" s="1836"/>
      <c r="V250" s="1836"/>
      <c r="W250" s="1836"/>
      <c r="X250" s="1836"/>
      <c r="Y250" s="1836"/>
      <c r="AA250" s="1839"/>
      <c r="AB250" s="1840"/>
      <c r="AG250" s="615"/>
      <c r="AJ250" s="1843"/>
      <c r="AK250" s="1843"/>
      <c r="AL250" s="1844"/>
      <c r="AM250" s="1844"/>
      <c r="AN250" s="1845"/>
      <c r="AO250" s="1846"/>
      <c r="AP250" s="1848"/>
      <c r="AQ250" s="1849"/>
      <c r="AR250" s="1848"/>
      <c r="AS250" s="1849"/>
      <c r="AY250" s="1836"/>
      <c r="AZ250" s="1836"/>
      <c r="BA250" s="1836"/>
      <c r="BB250" s="1836"/>
      <c r="BC250" s="1836"/>
      <c r="BD250" s="1836"/>
      <c r="BE250" s="1836"/>
      <c r="BF250" s="1836"/>
      <c r="BG250" s="1836"/>
      <c r="BH250" s="1836"/>
      <c r="BI250" s="1836"/>
      <c r="BJ250" s="1836"/>
      <c r="BK250" s="1836"/>
      <c r="BO250" s="1857"/>
      <c r="BP250" s="1857"/>
      <c r="BQ250" s="1857"/>
      <c r="BR250" s="1857"/>
      <c r="BS250" s="1857"/>
      <c r="BT250" s="1857"/>
      <c r="BU250" s="1857"/>
      <c r="BV250" s="1857"/>
      <c r="BW250" s="1857"/>
      <c r="BX250" s="1857"/>
      <c r="BY250" s="1857"/>
      <c r="BZ250" s="1857"/>
      <c r="CA250" s="1857"/>
      <c r="CG250" s="1858"/>
      <c r="CH250" s="1858"/>
      <c r="CI250" s="1858"/>
      <c r="CJ250" s="1858"/>
      <c r="CK250" s="1858"/>
      <c r="CL250" s="1858"/>
      <c r="CM250" s="1858"/>
      <c r="CN250" s="1858"/>
      <c r="CO250" s="1858"/>
      <c r="CP250" s="1858"/>
      <c r="CQ250" s="1858"/>
      <c r="CR250" s="1858"/>
      <c r="CS250" s="1858"/>
      <c r="CT250" s="1858"/>
      <c r="CU250" s="1858"/>
      <c r="CX250" s="1858"/>
      <c r="CY250" s="1858"/>
      <c r="CZ250" s="1858"/>
      <c r="DA250" s="1858"/>
      <c r="DB250" s="1858"/>
      <c r="DC250" s="1858"/>
      <c r="DD250" s="1858"/>
      <c r="DE250" s="1858"/>
      <c r="DF250" s="1858"/>
      <c r="DG250" s="1858"/>
      <c r="DH250" s="1858"/>
      <c r="DI250" s="1858"/>
      <c r="DJ250" s="1858"/>
      <c r="DK250" s="1858"/>
      <c r="DL250" s="1858"/>
      <c r="DQ250" s="615"/>
      <c r="DW250" s="1674"/>
      <c r="DY250" s="1836"/>
      <c r="DZ250" s="1836"/>
      <c r="EA250" s="1836"/>
      <c r="EB250" s="1836"/>
      <c r="EC250" s="1836"/>
      <c r="ED250" s="1836"/>
      <c r="EE250" s="1865"/>
      <c r="EF250" s="1836"/>
      <c r="EG250" s="1836"/>
      <c r="EH250" s="1836"/>
      <c r="EI250" s="1836"/>
      <c r="EJ250" s="1836"/>
      <c r="EK250" s="1836"/>
      <c r="EN250" s="1674"/>
      <c r="ES250" s="615"/>
    </row>
    <row r="251" spans="5:149" ht="17.100000000000001" customHeight="1" x14ac:dyDescent="1.2">
      <c r="E251" s="615"/>
      <c r="H251" s="1837"/>
      <c r="I251" s="1838"/>
      <c r="J251" s="1838"/>
      <c r="K251" s="1674"/>
      <c r="M251" s="1836"/>
      <c r="N251" s="1836"/>
      <c r="O251" s="1836"/>
      <c r="P251" s="1836"/>
      <c r="Q251" s="1836"/>
      <c r="R251" s="1836"/>
      <c r="S251" s="1836"/>
      <c r="T251" s="1836"/>
      <c r="U251" s="1836"/>
      <c r="V251" s="1836"/>
      <c r="W251" s="1836"/>
      <c r="X251" s="1836"/>
      <c r="Y251" s="1836"/>
      <c r="AA251" s="1839"/>
      <c r="AB251" s="1840"/>
      <c r="AC251" s="1841"/>
      <c r="AD251" s="1837"/>
      <c r="AG251" s="615"/>
      <c r="AJ251" s="1843"/>
      <c r="AK251" s="1843"/>
      <c r="AL251" s="1844"/>
      <c r="AM251" s="1844"/>
      <c r="AN251" s="1846"/>
      <c r="AO251" s="1846"/>
      <c r="AP251" s="1849"/>
      <c r="AQ251" s="1849"/>
      <c r="AR251" s="1849"/>
      <c r="AS251" s="1849"/>
      <c r="AY251" s="1836"/>
      <c r="AZ251" s="1836"/>
      <c r="BA251" s="1836"/>
      <c r="BB251" s="1836"/>
      <c r="BC251" s="1836"/>
      <c r="BD251" s="1836"/>
      <c r="BE251" s="1836"/>
      <c r="BF251" s="1836"/>
      <c r="BG251" s="1836"/>
      <c r="BH251" s="1836"/>
      <c r="BI251" s="1836"/>
      <c r="BJ251" s="1836"/>
      <c r="BK251" s="1836"/>
      <c r="BO251" s="1857"/>
      <c r="BP251" s="1857"/>
      <c r="BQ251" s="1857"/>
      <c r="BR251" s="1857"/>
      <c r="BS251" s="1857"/>
      <c r="BT251" s="1857"/>
      <c r="BU251" s="1857"/>
      <c r="BV251" s="1857"/>
      <c r="BW251" s="1857"/>
      <c r="BX251" s="1857"/>
      <c r="BY251" s="1857"/>
      <c r="BZ251" s="1857"/>
      <c r="CA251" s="1857"/>
      <c r="CG251" s="1862"/>
      <c r="CH251" s="1862"/>
      <c r="CI251" s="1862"/>
      <c r="CJ251" s="1862"/>
      <c r="CK251" s="1862"/>
      <c r="CL251" s="1862"/>
      <c r="CM251" s="1862"/>
      <c r="CN251" s="1862"/>
      <c r="CO251" s="1862"/>
      <c r="CP251" s="1862"/>
      <c r="CQ251" s="1862"/>
      <c r="CR251" s="1862"/>
      <c r="CS251" s="1862"/>
      <c r="CT251" s="1862"/>
      <c r="CU251" s="1862"/>
      <c r="CX251" s="1858"/>
      <c r="CY251" s="1858"/>
      <c r="CZ251" s="1858"/>
      <c r="DA251" s="1858"/>
      <c r="DB251" s="1858"/>
      <c r="DC251" s="1858"/>
      <c r="DD251" s="1858"/>
      <c r="DE251" s="1858"/>
      <c r="DF251" s="1858"/>
      <c r="DG251" s="1858"/>
      <c r="DH251" s="1858"/>
      <c r="DI251" s="1858"/>
      <c r="DJ251" s="1858"/>
      <c r="DK251" s="1858"/>
      <c r="DL251" s="1858"/>
      <c r="DQ251" s="615"/>
      <c r="DV251" s="1859"/>
      <c r="DW251" s="1860"/>
      <c r="DY251" s="1859"/>
      <c r="DZ251" s="1860"/>
      <c r="EA251" s="1861"/>
      <c r="EB251" s="1859"/>
      <c r="EC251" s="1860"/>
      <c r="ED251" s="1861"/>
      <c r="EE251" s="1859"/>
      <c r="EF251" s="1860"/>
      <c r="EH251" s="1859"/>
      <c r="EI251" s="1860"/>
      <c r="EK251" s="1859"/>
      <c r="EL251" s="1860"/>
      <c r="EP251" s="1861"/>
      <c r="ES251" s="615"/>
    </row>
    <row r="252" spans="5:149" ht="17.100000000000001" customHeight="1" x14ac:dyDescent="1.2">
      <c r="E252" s="615"/>
      <c r="I252" s="1838"/>
      <c r="J252" s="1838"/>
      <c r="K252" s="1674"/>
      <c r="M252" s="1836"/>
      <c r="N252" s="1836"/>
      <c r="O252" s="1836"/>
      <c r="P252" s="1836"/>
      <c r="Q252" s="1836"/>
      <c r="R252" s="1836"/>
      <c r="S252" s="1836"/>
      <c r="T252" s="1836"/>
      <c r="U252" s="1836"/>
      <c r="V252" s="1836"/>
      <c r="W252" s="1836"/>
      <c r="X252" s="1836"/>
      <c r="Y252" s="1836"/>
      <c r="AB252" s="1674"/>
      <c r="AC252" s="1841"/>
      <c r="AD252" s="1834"/>
      <c r="AG252" s="615"/>
      <c r="AJ252" s="1843"/>
      <c r="AK252" s="1843"/>
      <c r="AL252" s="1844"/>
      <c r="AM252" s="1844"/>
      <c r="AN252" s="1845"/>
      <c r="AO252" s="1846"/>
      <c r="AP252" s="1848"/>
      <c r="AQ252" s="1849"/>
      <c r="AR252" s="1848"/>
      <c r="AS252" s="1849"/>
      <c r="AY252" s="1836"/>
      <c r="AZ252" s="1836"/>
      <c r="BA252" s="1836"/>
      <c r="BB252" s="1836"/>
      <c r="BC252" s="1836"/>
      <c r="BD252" s="1836"/>
      <c r="BE252" s="1836"/>
      <c r="BF252" s="1836"/>
      <c r="BG252" s="1836"/>
      <c r="BH252" s="1836"/>
      <c r="BI252" s="1836"/>
      <c r="BJ252" s="1836"/>
      <c r="BK252" s="1836"/>
      <c r="BO252" s="1857"/>
      <c r="BP252" s="1857"/>
      <c r="BQ252" s="1857"/>
      <c r="BR252" s="1857"/>
      <c r="BS252" s="1857"/>
      <c r="BT252" s="1857"/>
      <c r="BU252" s="1857"/>
      <c r="BV252" s="1857"/>
      <c r="BW252" s="1857"/>
      <c r="BX252" s="1857"/>
      <c r="BY252" s="1857"/>
      <c r="BZ252" s="1857"/>
      <c r="CA252" s="1857"/>
      <c r="CG252" s="1858"/>
      <c r="CH252" s="1858"/>
      <c r="CI252" s="1858"/>
      <c r="CJ252" s="1858"/>
      <c r="CK252" s="1858"/>
      <c r="CL252" s="1858"/>
      <c r="CM252" s="1858"/>
      <c r="CN252" s="1858"/>
      <c r="CO252" s="1858"/>
      <c r="CP252" s="1858"/>
      <c r="CQ252" s="1858"/>
      <c r="CR252" s="1858"/>
      <c r="CS252" s="1858"/>
      <c r="CT252" s="1858"/>
      <c r="CU252" s="1858"/>
      <c r="CX252" s="1858"/>
      <c r="CY252" s="1858"/>
      <c r="CZ252" s="1858"/>
      <c r="DA252" s="1858"/>
      <c r="DB252" s="1858"/>
      <c r="DC252" s="1858"/>
      <c r="DD252" s="1858"/>
      <c r="DE252" s="1858"/>
      <c r="DF252" s="1858"/>
      <c r="DG252" s="1858"/>
      <c r="DH252" s="1858"/>
      <c r="DI252" s="1858"/>
      <c r="DJ252" s="1858"/>
      <c r="DK252" s="1858"/>
      <c r="DL252" s="1858"/>
      <c r="DQ252" s="615"/>
      <c r="EE252" s="1835"/>
      <c r="ES252" s="615"/>
    </row>
    <row r="253" spans="5:149" ht="17.100000000000001" customHeight="1" x14ac:dyDescent="1.2">
      <c r="E253" s="615"/>
      <c r="I253" s="1838"/>
      <c r="J253" s="1838"/>
      <c r="K253" s="1674"/>
      <c r="M253" s="1836"/>
      <c r="N253" s="1836"/>
      <c r="O253" s="1836"/>
      <c r="P253" s="1836"/>
      <c r="Q253" s="1836"/>
      <c r="R253" s="1836"/>
      <c r="S253" s="1836"/>
      <c r="T253" s="1836"/>
      <c r="U253" s="1836"/>
      <c r="V253" s="1836"/>
      <c r="W253" s="1836"/>
      <c r="X253" s="1836"/>
      <c r="Y253" s="1836"/>
      <c r="AB253" s="1674"/>
      <c r="AC253" s="1841"/>
      <c r="AD253" s="1834"/>
      <c r="AG253" s="615"/>
      <c r="AJ253" s="1843"/>
      <c r="AK253" s="1843"/>
      <c r="AL253" s="1844"/>
      <c r="AM253" s="1844"/>
      <c r="AN253" s="1846"/>
      <c r="AO253" s="1846"/>
      <c r="AP253" s="1849"/>
      <c r="AQ253" s="1849"/>
      <c r="AR253" s="1849"/>
      <c r="AS253" s="1849"/>
      <c r="AY253" s="1836"/>
      <c r="AZ253" s="1836"/>
      <c r="BA253" s="1836"/>
      <c r="BB253" s="1836"/>
      <c r="BC253" s="1836"/>
      <c r="BD253" s="1836"/>
      <c r="BE253" s="1836"/>
      <c r="BF253" s="1836"/>
      <c r="BG253" s="1836"/>
      <c r="BH253" s="1836"/>
      <c r="BI253" s="1836"/>
      <c r="BJ253" s="1836"/>
      <c r="BK253" s="1836"/>
      <c r="BO253" s="1857"/>
      <c r="BP253" s="1857"/>
      <c r="BQ253" s="1857"/>
      <c r="BR253" s="1857"/>
      <c r="BS253" s="1857"/>
      <c r="BT253" s="1857"/>
      <c r="BU253" s="1857"/>
      <c r="BV253" s="1857"/>
      <c r="BW253" s="1857"/>
      <c r="BX253" s="1857"/>
      <c r="BY253" s="1857"/>
      <c r="BZ253" s="1857"/>
      <c r="CA253" s="1857"/>
      <c r="CG253" s="1858"/>
      <c r="CH253" s="1858"/>
      <c r="CI253" s="1858"/>
      <c r="CJ253" s="1858"/>
      <c r="CK253" s="1858"/>
      <c r="CL253" s="1858"/>
      <c r="CM253" s="1858"/>
      <c r="CN253" s="1858"/>
      <c r="CO253" s="1858"/>
      <c r="CP253" s="1858"/>
      <c r="CQ253" s="1858"/>
      <c r="CR253" s="1858"/>
      <c r="CS253" s="1858"/>
      <c r="CT253" s="1858"/>
      <c r="CU253" s="1858"/>
      <c r="CX253" s="1862"/>
      <c r="CY253" s="1862"/>
      <c r="CZ253" s="1862"/>
      <c r="DA253" s="1862"/>
      <c r="DB253" s="1862"/>
      <c r="DC253" s="1862"/>
      <c r="DD253" s="1862"/>
      <c r="DE253" s="1862"/>
      <c r="DF253" s="1862"/>
      <c r="DG253" s="1862"/>
      <c r="DH253" s="1862"/>
      <c r="DI253" s="1862"/>
      <c r="DJ253" s="1862"/>
      <c r="DK253" s="1862"/>
      <c r="DL253" s="1862"/>
      <c r="DQ253" s="615"/>
      <c r="DR253" s="615"/>
      <c r="DS253" s="615"/>
      <c r="DT253" s="615"/>
      <c r="DU253" s="615"/>
      <c r="DV253" s="615"/>
      <c r="DW253" s="615"/>
      <c r="DX253" s="615"/>
      <c r="DY253" s="615"/>
      <c r="DZ253" s="615"/>
      <c r="EA253" s="615"/>
      <c r="EB253" s="615"/>
      <c r="EC253" s="615"/>
      <c r="ED253" s="615"/>
      <c r="EE253" s="615"/>
      <c r="EF253" s="615"/>
      <c r="EG253" s="615"/>
      <c r="EH253" s="615"/>
      <c r="EI253" s="615"/>
      <c r="EJ253" s="615"/>
      <c r="EK253" s="615"/>
      <c r="EL253" s="615"/>
      <c r="EM253" s="615"/>
      <c r="EN253" s="615"/>
      <c r="EO253" s="615"/>
      <c r="EP253" s="615"/>
      <c r="EQ253" s="615"/>
      <c r="ER253" s="615"/>
      <c r="ES253" s="615"/>
    </row>
    <row r="254" spans="5:149" ht="17.100000000000001" customHeight="1" x14ac:dyDescent="1.2">
      <c r="E254" s="615"/>
      <c r="H254" s="1837"/>
      <c r="I254" s="1838"/>
      <c r="J254" s="1838"/>
      <c r="K254" s="1674"/>
      <c r="M254" s="1836"/>
      <c r="N254" s="1836"/>
      <c r="O254" s="1836"/>
      <c r="P254" s="1836"/>
      <c r="Q254" s="1836"/>
      <c r="R254" s="1836"/>
      <c r="S254" s="1836"/>
      <c r="T254" s="1836"/>
      <c r="U254" s="1836"/>
      <c r="V254" s="1836"/>
      <c r="W254" s="1836"/>
      <c r="X254" s="1836"/>
      <c r="Y254" s="1836"/>
      <c r="AB254" s="1674"/>
      <c r="AC254" s="1841"/>
      <c r="AD254" s="1837"/>
      <c r="AG254" s="615"/>
      <c r="AJ254" s="1843"/>
      <c r="AK254" s="1843"/>
      <c r="AL254" s="1844"/>
      <c r="AM254" s="1844"/>
      <c r="AN254" s="1845"/>
      <c r="AO254" s="1846"/>
      <c r="AP254" s="1848"/>
      <c r="AQ254" s="1849"/>
      <c r="AR254" s="1848"/>
      <c r="AS254" s="1849"/>
      <c r="AY254" s="1836"/>
      <c r="AZ254" s="1836"/>
      <c r="BA254" s="1836"/>
      <c r="BB254" s="1836"/>
      <c r="BC254" s="1836"/>
      <c r="BD254" s="1836"/>
      <c r="BE254" s="1836"/>
      <c r="BF254" s="1836"/>
      <c r="BG254" s="1836"/>
      <c r="BH254" s="1836"/>
      <c r="BI254" s="1836"/>
      <c r="BJ254" s="1836"/>
      <c r="BK254" s="1836"/>
      <c r="BO254" s="1857"/>
      <c r="BP254" s="1857"/>
      <c r="BQ254" s="1857"/>
      <c r="BR254" s="1857"/>
      <c r="BS254" s="1857"/>
      <c r="BT254" s="1857"/>
      <c r="BU254" s="1857"/>
      <c r="BV254" s="1857"/>
      <c r="BW254" s="1857"/>
      <c r="BX254" s="1857"/>
      <c r="BY254" s="1857"/>
      <c r="BZ254" s="1857"/>
      <c r="CA254" s="1857"/>
      <c r="CG254" s="1858"/>
      <c r="CH254" s="1858"/>
      <c r="CI254" s="1858"/>
      <c r="CJ254" s="1858"/>
      <c r="CK254" s="1858"/>
      <c r="CL254" s="1858"/>
      <c r="CM254" s="1858"/>
      <c r="CN254" s="1858"/>
      <c r="CO254" s="1858"/>
      <c r="CP254" s="1858"/>
      <c r="CQ254" s="1858"/>
      <c r="CR254" s="1858"/>
      <c r="CS254" s="1858"/>
      <c r="CT254" s="1858"/>
      <c r="CU254" s="1858"/>
    </row>
    <row r="255" spans="5:149" ht="17.100000000000001" customHeight="1" x14ac:dyDescent="1.2">
      <c r="E255" s="615"/>
      <c r="K255" s="1674"/>
      <c r="M255" s="1836"/>
      <c r="N255" s="1836"/>
      <c r="O255" s="1836"/>
      <c r="P255" s="1836"/>
      <c r="Q255" s="1836"/>
      <c r="R255" s="1836"/>
      <c r="S255" s="1836"/>
      <c r="T255" s="1836"/>
      <c r="U255" s="1836"/>
      <c r="V255" s="1836"/>
      <c r="W255" s="1836"/>
      <c r="X255" s="1836"/>
      <c r="Y255" s="1836"/>
      <c r="AB255" s="1674"/>
      <c r="AC255" s="1841"/>
      <c r="AD255" s="1834"/>
      <c r="AG255" s="615"/>
      <c r="AJ255" s="1843"/>
      <c r="AK255" s="1843"/>
      <c r="AL255" s="1844"/>
      <c r="AM255" s="1844"/>
      <c r="AN255" s="1846"/>
      <c r="AO255" s="1846"/>
      <c r="AP255" s="1849"/>
      <c r="AQ255" s="1849"/>
      <c r="AR255" s="1849"/>
      <c r="AS255" s="1849"/>
      <c r="AY255" s="1836"/>
      <c r="AZ255" s="1836"/>
      <c r="BA255" s="1836"/>
      <c r="BB255" s="1836"/>
      <c r="BC255" s="1836"/>
      <c r="BD255" s="1836"/>
      <c r="BE255" s="1836"/>
      <c r="BF255" s="1836"/>
      <c r="BG255" s="1836"/>
      <c r="BH255" s="1836"/>
      <c r="BI255" s="1836"/>
      <c r="BJ255" s="1836"/>
      <c r="BK255" s="1836"/>
      <c r="BO255" s="1857"/>
      <c r="BP255" s="1857"/>
      <c r="BQ255" s="1857"/>
      <c r="BR255" s="1857"/>
      <c r="BS255" s="1857"/>
      <c r="BT255" s="1857"/>
      <c r="BU255" s="1857"/>
      <c r="BV255" s="1857"/>
      <c r="BW255" s="1857"/>
      <c r="BX255" s="1857"/>
      <c r="BY255" s="1857"/>
      <c r="BZ255" s="1857"/>
      <c r="CA255" s="1857"/>
      <c r="CG255" s="1858"/>
      <c r="CH255" s="1858"/>
      <c r="CI255" s="1858"/>
      <c r="CJ255" s="1858"/>
      <c r="CK255" s="1858"/>
      <c r="CL255" s="1858"/>
      <c r="CM255" s="1858"/>
      <c r="CN255" s="1858"/>
      <c r="CO255" s="1858"/>
      <c r="CP255" s="1858"/>
      <c r="CQ255" s="1858"/>
      <c r="CR255" s="1858"/>
      <c r="CS255" s="1858"/>
      <c r="CT255" s="1858"/>
      <c r="CU255" s="1858"/>
      <c r="CX255" s="1858"/>
      <c r="CY255" s="1858"/>
      <c r="CZ255" s="1858"/>
      <c r="DA255" s="1858"/>
      <c r="DB255" s="1858"/>
      <c r="DC255" s="1858"/>
      <c r="DD255" s="1858"/>
      <c r="DE255" s="1858"/>
      <c r="DF255" s="1858"/>
      <c r="DG255" s="1858"/>
      <c r="DH255" s="1858"/>
      <c r="DI255" s="1858"/>
      <c r="DJ255" s="1858"/>
      <c r="DK255" s="1858"/>
      <c r="DL255" s="1858"/>
    </row>
    <row r="256" spans="5:149" ht="17.100000000000001" customHeight="1" x14ac:dyDescent="1.2">
      <c r="E256" s="615"/>
      <c r="I256" s="1838"/>
      <c r="J256" s="1838"/>
      <c r="K256" s="1674"/>
      <c r="M256" s="1836"/>
      <c r="N256" s="1836"/>
      <c r="O256" s="1836"/>
      <c r="P256" s="1836"/>
      <c r="Q256" s="1836"/>
      <c r="R256" s="1836"/>
      <c r="S256" s="1836"/>
      <c r="T256" s="1836"/>
      <c r="U256" s="1836"/>
      <c r="V256" s="1836"/>
      <c r="W256" s="1836"/>
      <c r="X256" s="1836"/>
      <c r="Y256" s="1836"/>
      <c r="AB256" s="1674"/>
      <c r="AC256" s="1841"/>
      <c r="AD256" s="1834"/>
      <c r="AG256" s="615"/>
      <c r="AJ256" s="1843"/>
      <c r="AK256" s="1843"/>
      <c r="AL256" s="1844"/>
      <c r="AM256" s="1844"/>
      <c r="AN256" s="1845"/>
      <c r="AO256" s="1846"/>
      <c r="AP256" s="1848"/>
      <c r="AQ256" s="1849"/>
      <c r="AR256" s="1848"/>
      <c r="AS256" s="1849"/>
      <c r="AY256" s="1836"/>
      <c r="AZ256" s="1836"/>
      <c r="BA256" s="1836"/>
      <c r="BB256" s="1836"/>
      <c r="BC256" s="1836"/>
      <c r="BD256" s="1836"/>
      <c r="BE256" s="1836"/>
      <c r="BF256" s="1836"/>
      <c r="BG256" s="1836"/>
      <c r="BH256" s="1836"/>
      <c r="BI256" s="1836"/>
      <c r="BJ256" s="1836"/>
      <c r="BK256" s="1836"/>
      <c r="BO256" s="1857"/>
      <c r="BP256" s="1857"/>
      <c r="BQ256" s="1857"/>
      <c r="BR256" s="1857"/>
      <c r="BS256" s="1857"/>
      <c r="BT256" s="1857"/>
      <c r="BU256" s="1857"/>
      <c r="BV256" s="1857"/>
      <c r="BW256" s="1857"/>
      <c r="BX256" s="1857"/>
      <c r="BY256" s="1857"/>
      <c r="BZ256" s="1857"/>
      <c r="CA256" s="1857"/>
      <c r="CG256" s="1858"/>
      <c r="CH256" s="1858"/>
      <c r="CI256" s="1858"/>
      <c r="CJ256" s="1858"/>
      <c r="CK256" s="1858"/>
      <c r="CL256" s="1858"/>
      <c r="CM256" s="1858"/>
      <c r="CN256" s="1858"/>
      <c r="CO256" s="1858"/>
      <c r="CP256" s="1858"/>
      <c r="CQ256" s="1858"/>
      <c r="CR256" s="1858"/>
      <c r="CS256" s="1858"/>
      <c r="CT256" s="1858"/>
      <c r="CU256" s="1858"/>
      <c r="CX256" s="1858"/>
      <c r="CY256" s="1858"/>
      <c r="CZ256" s="1858"/>
      <c r="DA256" s="1858"/>
      <c r="DB256" s="1858"/>
      <c r="DC256" s="1858"/>
      <c r="DD256" s="1858"/>
      <c r="DE256" s="1858"/>
      <c r="DF256" s="1858"/>
      <c r="DG256" s="1858"/>
      <c r="DH256" s="1858"/>
      <c r="DI256" s="1858"/>
      <c r="DJ256" s="1858"/>
      <c r="DK256" s="1858"/>
      <c r="DL256" s="1858"/>
    </row>
    <row r="257" spans="5:136" ht="17.100000000000001" customHeight="1" x14ac:dyDescent="1.2">
      <c r="E257" s="615"/>
      <c r="H257" s="1837"/>
      <c r="I257" s="1838"/>
      <c r="J257" s="1838"/>
      <c r="K257" s="1674"/>
      <c r="M257" s="1836"/>
      <c r="N257" s="1836"/>
      <c r="O257" s="1836"/>
      <c r="P257" s="1836"/>
      <c r="Q257" s="1836"/>
      <c r="R257" s="1836"/>
      <c r="S257" s="1836"/>
      <c r="T257" s="1836"/>
      <c r="U257" s="1836"/>
      <c r="V257" s="1836"/>
      <c r="W257" s="1836"/>
      <c r="X257" s="1836"/>
      <c r="Y257" s="1836"/>
      <c r="AB257" s="1674"/>
      <c r="AC257" s="1841"/>
      <c r="AD257" s="1837"/>
      <c r="AG257" s="615"/>
      <c r="AJ257" s="1843"/>
      <c r="AK257" s="1843"/>
      <c r="AL257" s="1844"/>
      <c r="AM257" s="1844"/>
      <c r="AN257" s="1846"/>
      <c r="AO257" s="1846"/>
      <c r="AP257" s="1849"/>
      <c r="AQ257" s="1849"/>
      <c r="AR257" s="1849"/>
      <c r="AS257" s="1849"/>
      <c r="AY257" s="1836"/>
      <c r="AZ257" s="1836"/>
      <c r="BA257" s="1836"/>
      <c r="BB257" s="1836"/>
      <c r="BC257" s="1836"/>
      <c r="BD257" s="1836"/>
      <c r="BE257" s="1836"/>
      <c r="BF257" s="1836"/>
      <c r="BG257" s="1836"/>
      <c r="BH257" s="1836"/>
      <c r="BI257" s="1836"/>
      <c r="BJ257" s="1836"/>
      <c r="BK257" s="1836"/>
      <c r="BO257" s="1857"/>
      <c r="BP257" s="1857"/>
      <c r="BQ257" s="1857"/>
      <c r="BR257" s="1857"/>
      <c r="BS257" s="1857"/>
      <c r="BT257" s="1857"/>
      <c r="BU257" s="1857"/>
      <c r="BV257" s="1857"/>
      <c r="BW257" s="1857"/>
      <c r="BX257" s="1857"/>
      <c r="BY257" s="1857"/>
      <c r="BZ257" s="1857"/>
      <c r="CA257" s="1857"/>
      <c r="CG257" s="1858"/>
      <c r="CH257" s="1858"/>
      <c r="CI257" s="1858"/>
      <c r="CJ257" s="1858"/>
      <c r="CK257" s="1858"/>
      <c r="CL257" s="1858"/>
      <c r="CM257" s="1858"/>
      <c r="CN257" s="1858"/>
      <c r="CO257" s="1858"/>
      <c r="CP257" s="1858"/>
      <c r="CQ257" s="1858"/>
      <c r="CR257" s="1858"/>
      <c r="CS257" s="1858"/>
      <c r="CT257" s="1858"/>
      <c r="CU257" s="1858"/>
      <c r="CX257" s="1858"/>
      <c r="CY257" s="1858"/>
      <c r="CZ257" s="1858"/>
      <c r="DA257" s="1858"/>
      <c r="DB257" s="1858"/>
      <c r="DC257" s="1858"/>
      <c r="DD257" s="1858"/>
      <c r="DE257" s="1858"/>
      <c r="DF257" s="1858"/>
      <c r="DG257" s="1858"/>
      <c r="DH257" s="1858"/>
      <c r="DI257" s="1858"/>
      <c r="DJ257" s="1858"/>
      <c r="DK257" s="1858"/>
      <c r="DL257" s="1858"/>
      <c r="EC257" s="1754"/>
      <c r="ED257" s="1754"/>
      <c r="EE257" s="1754"/>
      <c r="EF257" s="1754"/>
    </row>
    <row r="258" spans="5:136" ht="17.100000000000001" customHeight="1" x14ac:dyDescent="1.2">
      <c r="E258" s="615"/>
      <c r="I258" s="1838"/>
      <c r="J258" s="1838"/>
      <c r="K258" s="1674"/>
      <c r="M258" s="1836"/>
      <c r="N258" s="1836"/>
      <c r="O258" s="1836"/>
      <c r="P258" s="1836"/>
      <c r="Q258" s="1836"/>
      <c r="R258" s="1836"/>
      <c r="S258" s="1836"/>
      <c r="T258" s="1836"/>
      <c r="U258" s="1836"/>
      <c r="V258" s="1836"/>
      <c r="W258" s="1836"/>
      <c r="X258" s="1836"/>
      <c r="Y258" s="1836"/>
      <c r="AB258" s="1674"/>
      <c r="AG258" s="615"/>
      <c r="AJ258" s="1843"/>
      <c r="AK258" s="1843"/>
      <c r="AL258" s="1844"/>
      <c r="AM258" s="1844"/>
      <c r="AN258" s="1845"/>
      <c r="AO258" s="1846"/>
      <c r="AP258" s="1848"/>
      <c r="AQ258" s="1849"/>
      <c r="AR258" s="1848"/>
      <c r="AS258" s="1849"/>
      <c r="AY258" s="1836"/>
      <c r="AZ258" s="1836"/>
      <c r="BA258" s="1836"/>
      <c r="BB258" s="1836"/>
      <c r="BC258" s="1836"/>
      <c r="BD258" s="1836"/>
      <c r="BE258" s="1836"/>
      <c r="BF258" s="1836"/>
      <c r="BG258" s="1836"/>
      <c r="BH258" s="1836"/>
      <c r="BI258" s="1836"/>
      <c r="BJ258" s="1836"/>
      <c r="BK258" s="1836"/>
      <c r="BO258" s="1857"/>
      <c r="BP258" s="1857"/>
      <c r="BQ258" s="1857"/>
      <c r="BR258" s="1857"/>
      <c r="BS258" s="1857"/>
      <c r="BT258" s="1857"/>
      <c r="BU258" s="1857"/>
      <c r="BV258" s="1857"/>
      <c r="BW258" s="1857"/>
      <c r="BX258" s="1857"/>
      <c r="BY258" s="1857"/>
      <c r="BZ258" s="1857"/>
      <c r="CA258" s="1857"/>
      <c r="CG258" s="1862"/>
      <c r="CH258" s="1862"/>
      <c r="CI258" s="1862"/>
      <c r="CJ258" s="1862"/>
      <c r="CK258" s="1862"/>
      <c r="CL258" s="1862"/>
      <c r="CM258" s="1862"/>
      <c r="CN258" s="1862"/>
      <c r="CO258" s="1862"/>
      <c r="CP258" s="1862"/>
      <c r="CQ258" s="1862"/>
      <c r="CR258" s="1862"/>
      <c r="CS258" s="1862"/>
      <c r="CT258" s="1862"/>
      <c r="CU258" s="1862"/>
      <c r="CX258" s="1858"/>
      <c r="CY258" s="1858"/>
      <c r="CZ258" s="1858"/>
      <c r="DA258" s="1858"/>
      <c r="DB258" s="1858"/>
      <c r="DC258" s="1858"/>
      <c r="DD258" s="1858"/>
      <c r="DE258" s="1858"/>
      <c r="DF258" s="1858"/>
      <c r="DG258" s="1858"/>
      <c r="DH258" s="1858"/>
      <c r="DI258" s="1858"/>
      <c r="DJ258" s="1858"/>
      <c r="DK258" s="1858"/>
      <c r="DL258" s="1858"/>
    </row>
    <row r="259" spans="5:136" ht="17.100000000000001" customHeight="1" x14ac:dyDescent="1.2">
      <c r="E259" s="615"/>
      <c r="K259" s="1674"/>
      <c r="M259" s="1836"/>
      <c r="N259" s="1836"/>
      <c r="O259" s="1836"/>
      <c r="P259" s="1836"/>
      <c r="Q259" s="1836"/>
      <c r="R259" s="1836"/>
      <c r="S259" s="1836"/>
      <c r="T259" s="1836"/>
      <c r="U259" s="1836"/>
      <c r="V259" s="1836"/>
      <c r="W259" s="1836"/>
      <c r="X259" s="1836"/>
      <c r="Y259" s="1836"/>
      <c r="AB259" s="1674"/>
      <c r="AC259" s="1841"/>
      <c r="AD259" s="1834"/>
      <c r="AG259" s="615"/>
      <c r="AJ259" s="1843"/>
      <c r="AK259" s="1843"/>
      <c r="AL259" s="1844"/>
      <c r="AM259" s="1844"/>
      <c r="AN259" s="1846"/>
      <c r="AO259" s="1846"/>
      <c r="AP259" s="1849"/>
      <c r="AQ259" s="1849"/>
      <c r="AR259" s="1849"/>
      <c r="AS259" s="1849"/>
      <c r="AY259" s="1836"/>
      <c r="AZ259" s="1836"/>
      <c r="BA259" s="1836"/>
      <c r="BB259" s="1836"/>
      <c r="BC259" s="1836"/>
      <c r="BD259" s="1836"/>
      <c r="BE259" s="1836"/>
      <c r="BF259" s="1836"/>
      <c r="BG259" s="1836"/>
      <c r="BH259" s="1836"/>
      <c r="BI259" s="1836"/>
      <c r="BJ259" s="1836"/>
      <c r="BK259" s="1836"/>
      <c r="BO259" s="1857"/>
      <c r="BP259" s="1857"/>
      <c r="BQ259" s="1857"/>
      <c r="BR259" s="1857"/>
      <c r="BS259" s="1857"/>
      <c r="BT259" s="1857"/>
      <c r="BU259" s="1857"/>
      <c r="BV259" s="1857"/>
      <c r="BW259" s="1857"/>
      <c r="BX259" s="1857"/>
      <c r="BY259" s="1857"/>
      <c r="BZ259" s="1857"/>
      <c r="CA259" s="1857"/>
      <c r="CG259" s="1858"/>
      <c r="CH259" s="1858"/>
      <c r="CI259" s="1858"/>
      <c r="CJ259" s="1858"/>
      <c r="CK259" s="1858"/>
      <c r="CL259" s="1858"/>
      <c r="CM259" s="1858"/>
      <c r="CN259" s="1858"/>
      <c r="CO259" s="1858"/>
      <c r="CP259" s="1858"/>
      <c r="CQ259" s="1858"/>
      <c r="CR259" s="1858"/>
      <c r="CS259" s="1858"/>
      <c r="CT259" s="1858"/>
      <c r="CU259" s="1858"/>
      <c r="CX259" s="1858"/>
      <c r="CY259" s="1858"/>
      <c r="CZ259" s="1858"/>
      <c r="DA259" s="1858"/>
      <c r="DB259" s="1858"/>
      <c r="DC259" s="1858"/>
      <c r="DD259" s="1858"/>
      <c r="DE259" s="1858"/>
      <c r="DF259" s="1858"/>
      <c r="DG259" s="1858"/>
      <c r="DH259" s="1858"/>
      <c r="DI259" s="1858"/>
      <c r="DJ259" s="1858"/>
      <c r="DK259" s="1858"/>
      <c r="DL259" s="1858"/>
    </row>
    <row r="260" spans="5:136" ht="17.100000000000001" customHeight="1" x14ac:dyDescent="1.2">
      <c r="E260" s="615"/>
      <c r="H260" s="1837"/>
      <c r="I260" s="1838"/>
      <c r="J260" s="1838"/>
      <c r="K260" s="1674"/>
      <c r="M260" s="1836"/>
      <c r="N260" s="1836"/>
      <c r="O260" s="1836"/>
      <c r="P260" s="1836"/>
      <c r="Q260" s="1836"/>
      <c r="R260" s="1836"/>
      <c r="S260" s="1836"/>
      <c r="T260" s="1836"/>
      <c r="U260" s="1836"/>
      <c r="V260" s="1836"/>
      <c r="W260" s="1836"/>
      <c r="X260" s="1836"/>
      <c r="Y260" s="1836"/>
      <c r="AB260" s="1674"/>
      <c r="AC260" s="1841"/>
      <c r="AD260" s="1837"/>
      <c r="AG260" s="615"/>
      <c r="AJ260" s="1843"/>
      <c r="AK260" s="1843"/>
      <c r="AL260" s="1844"/>
      <c r="AM260" s="1844"/>
      <c r="AN260" s="1845"/>
      <c r="AO260" s="1846"/>
      <c r="AP260" s="1848"/>
      <c r="AQ260" s="1849"/>
      <c r="AR260" s="1848"/>
      <c r="AS260" s="1849"/>
      <c r="AY260" s="1836"/>
      <c r="AZ260" s="1836"/>
      <c r="BA260" s="1836"/>
      <c r="BB260" s="1836"/>
      <c r="BC260" s="1836"/>
      <c r="BD260" s="1836"/>
      <c r="BE260" s="1836"/>
      <c r="BF260" s="1836"/>
      <c r="BG260" s="1836"/>
      <c r="BH260" s="1836"/>
      <c r="BI260" s="1836"/>
      <c r="BJ260" s="1836"/>
      <c r="BK260" s="1836"/>
      <c r="BO260" s="1857"/>
      <c r="BP260" s="1857"/>
      <c r="BQ260" s="1857"/>
      <c r="BR260" s="1857"/>
      <c r="BS260" s="1857"/>
      <c r="BT260" s="1857"/>
      <c r="BU260" s="1857"/>
      <c r="BV260" s="1857"/>
      <c r="BW260" s="1857"/>
      <c r="BX260" s="1857"/>
      <c r="BY260" s="1857"/>
      <c r="BZ260" s="1857"/>
      <c r="CA260" s="1857"/>
      <c r="CG260" s="1858"/>
      <c r="CH260" s="1858"/>
      <c r="CI260" s="1858"/>
      <c r="CJ260" s="1858"/>
      <c r="CK260" s="1858"/>
      <c r="CL260" s="1858"/>
      <c r="CM260" s="1858"/>
      <c r="CN260" s="1858"/>
      <c r="CO260" s="1858"/>
      <c r="CP260" s="1858"/>
      <c r="CQ260" s="1858"/>
      <c r="CR260" s="1858"/>
      <c r="CS260" s="1858"/>
      <c r="CT260" s="1858"/>
      <c r="CU260" s="1858"/>
      <c r="CX260" s="1858"/>
      <c r="CY260" s="1858"/>
      <c r="CZ260" s="1858"/>
      <c r="DA260" s="1858"/>
      <c r="DB260" s="1858"/>
      <c r="DC260" s="1858"/>
      <c r="DD260" s="1858"/>
      <c r="DE260" s="1858"/>
      <c r="DF260" s="1858"/>
      <c r="DG260" s="1858"/>
      <c r="DH260" s="1858"/>
      <c r="DI260" s="1858"/>
      <c r="DJ260" s="1858"/>
      <c r="DK260" s="1858"/>
      <c r="DL260" s="1858"/>
    </row>
    <row r="261" spans="5:136" ht="17.100000000000001" customHeight="1" x14ac:dyDescent="1.2">
      <c r="E261" s="615"/>
      <c r="I261" s="1838"/>
      <c r="J261" s="1838"/>
      <c r="K261" s="1674"/>
      <c r="M261" s="1836"/>
      <c r="N261" s="1836"/>
      <c r="O261" s="1836"/>
      <c r="P261" s="1836"/>
      <c r="Q261" s="1836"/>
      <c r="R261" s="1836"/>
      <c r="S261" s="1836"/>
      <c r="T261" s="1836"/>
      <c r="U261" s="1836"/>
      <c r="V261" s="1836"/>
      <c r="W261" s="1836"/>
      <c r="X261" s="1836"/>
      <c r="Y261" s="1836"/>
      <c r="AB261" s="1674"/>
      <c r="AC261" s="1841"/>
      <c r="AG261" s="615"/>
      <c r="AJ261" s="1843"/>
      <c r="AK261" s="1843"/>
      <c r="AL261" s="1844"/>
      <c r="AM261" s="1844"/>
      <c r="AN261" s="1846"/>
      <c r="AO261" s="1846"/>
      <c r="AP261" s="1849"/>
      <c r="AQ261" s="1849"/>
      <c r="AR261" s="1849"/>
      <c r="AS261" s="1849"/>
      <c r="AY261" s="1836"/>
      <c r="AZ261" s="1836"/>
      <c r="BA261" s="1836"/>
      <c r="BB261" s="1836"/>
      <c r="BC261" s="1836"/>
      <c r="BD261" s="1836"/>
      <c r="BE261" s="1836"/>
      <c r="BF261" s="1836"/>
      <c r="BG261" s="1836"/>
      <c r="BH261" s="1836"/>
      <c r="BI261" s="1836"/>
      <c r="BJ261" s="1836"/>
      <c r="BK261" s="1836"/>
      <c r="BO261" s="1857"/>
      <c r="BP261" s="1857"/>
      <c r="BQ261" s="1857"/>
      <c r="BR261" s="1857"/>
      <c r="BS261" s="1857"/>
      <c r="BT261" s="1857"/>
      <c r="BU261" s="1857"/>
      <c r="BV261" s="1857"/>
      <c r="BW261" s="1857"/>
      <c r="BX261" s="1857"/>
      <c r="BY261" s="1857"/>
      <c r="BZ261" s="1857"/>
      <c r="CA261" s="1857"/>
      <c r="CG261" s="1858"/>
      <c r="CH261" s="1858"/>
      <c r="CI261" s="1858"/>
      <c r="CJ261" s="1858"/>
      <c r="CK261" s="1858"/>
      <c r="CL261" s="1858"/>
      <c r="CM261" s="1858"/>
      <c r="CN261" s="1858"/>
      <c r="CO261" s="1858"/>
      <c r="CP261" s="1858"/>
      <c r="CQ261" s="1858"/>
      <c r="CR261" s="1858"/>
      <c r="CS261" s="1858"/>
      <c r="CT261" s="1858"/>
      <c r="CU261" s="1858"/>
      <c r="CX261" s="1862"/>
      <c r="CY261" s="1862"/>
      <c r="CZ261" s="1862"/>
      <c r="DA261" s="1862"/>
      <c r="DB261" s="1862"/>
      <c r="DC261" s="1862"/>
      <c r="DD261" s="1862"/>
      <c r="DE261" s="1862"/>
      <c r="DF261" s="1862"/>
      <c r="DG261" s="1862"/>
      <c r="DH261" s="1862"/>
      <c r="DI261" s="1862"/>
      <c r="DJ261" s="1862"/>
      <c r="DK261" s="1862"/>
      <c r="DL261" s="1862"/>
    </row>
    <row r="262" spans="5:136" ht="17.100000000000001" customHeight="1" x14ac:dyDescent="1.2">
      <c r="E262" s="615"/>
      <c r="K262" s="1674"/>
      <c r="M262" s="1836"/>
      <c r="N262" s="1836"/>
      <c r="O262" s="1836"/>
      <c r="P262" s="1836"/>
      <c r="Q262" s="1836"/>
      <c r="R262" s="1836"/>
      <c r="S262" s="1866"/>
      <c r="T262" s="1836"/>
      <c r="U262" s="1836"/>
      <c r="V262" s="1836"/>
      <c r="W262" s="1836"/>
      <c r="X262" s="1836"/>
      <c r="Y262" s="1836"/>
      <c r="AB262" s="1674"/>
      <c r="AG262" s="615"/>
      <c r="BO262" s="1857"/>
      <c r="BP262" s="1857"/>
      <c r="BQ262" s="1857"/>
      <c r="BR262" s="1857"/>
      <c r="BS262" s="1857"/>
      <c r="BT262" s="1857"/>
      <c r="BU262" s="1857"/>
      <c r="BV262" s="1857"/>
      <c r="BW262" s="1857"/>
      <c r="BX262" s="1857"/>
      <c r="BY262" s="1857"/>
      <c r="BZ262" s="1857"/>
      <c r="CA262" s="1857"/>
      <c r="CG262" s="1858"/>
      <c r="CH262" s="1858"/>
      <c r="CI262" s="1858"/>
      <c r="CJ262" s="1858"/>
      <c r="CK262" s="1858"/>
      <c r="CL262" s="1858"/>
      <c r="CM262" s="1858"/>
      <c r="CN262" s="1858"/>
      <c r="CO262" s="1858"/>
      <c r="CP262" s="1858"/>
      <c r="CQ262" s="1858"/>
      <c r="CR262" s="1858"/>
      <c r="CS262" s="1858"/>
      <c r="CT262" s="1858"/>
      <c r="CU262" s="1858"/>
    </row>
    <row r="263" spans="5:136" ht="17.100000000000001" customHeight="1" x14ac:dyDescent="1.2">
      <c r="E263" s="615"/>
      <c r="J263" s="1859"/>
      <c r="K263" s="1860"/>
      <c r="M263" s="1859"/>
      <c r="N263" s="1860"/>
      <c r="O263" s="1861"/>
      <c r="P263" s="1859"/>
      <c r="Q263" s="1860"/>
      <c r="R263" s="1861"/>
      <c r="S263" s="1859"/>
      <c r="T263" s="1860"/>
      <c r="V263" s="1859"/>
      <c r="W263" s="1860"/>
      <c r="Y263" s="1859"/>
      <c r="Z263" s="1860"/>
      <c r="AD263" s="1861"/>
      <c r="AG263" s="615"/>
      <c r="BO263" s="1857"/>
      <c r="BP263" s="1857"/>
      <c r="BQ263" s="1857"/>
      <c r="BR263" s="1857"/>
      <c r="BS263" s="1857"/>
      <c r="BT263" s="1857"/>
      <c r="BU263" s="1857"/>
      <c r="BV263" s="1857"/>
      <c r="BW263" s="1857"/>
      <c r="BX263" s="1857"/>
      <c r="BY263" s="1857"/>
      <c r="BZ263" s="1857"/>
      <c r="CA263" s="1857"/>
      <c r="CG263" s="1858"/>
      <c r="CH263" s="1858"/>
      <c r="CI263" s="1858"/>
      <c r="CJ263" s="1858"/>
      <c r="CK263" s="1858"/>
      <c r="CL263" s="1858"/>
      <c r="CM263" s="1858"/>
      <c r="CN263" s="1858"/>
      <c r="CO263" s="1858"/>
      <c r="CP263" s="1858"/>
      <c r="CQ263" s="1858"/>
      <c r="CR263" s="1858"/>
      <c r="CS263" s="1858"/>
      <c r="CT263" s="1858"/>
      <c r="CU263" s="1858"/>
    </row>
    <row r="264" spans="5:136" ht="17.100000000000001" customHeight="1" x14ac:dyDescent="1.2">
      <c r="E264" s="615"/>
      <c r="S264" s="1835"/>
      <c r="AG264" s="615"/>
      <c r="BO264" s="1857"/>
      <c r="BP264" s="1857"/>
      <c r="BQ264" s="1857"/>
      <c r="BR264" s="1857"/>
      <c r="BS264" s="1857"/>
      <c r="BT264" s="1857"/>
      <c r="BU264" s="1857"/>
      <c r="BV264" s="1857"/>
      <c r="BW264" s="1857"/>
      <c r="BX264" s="1857"/>
      <c r="BY264" s="1857"/>
      <c r="BZ264" s="1857"/>
      <c r="CA264" s="1857"/>
      <c r="CG264" s="1858"/>
      <c r="CH264" s="1858"/>
      <c r="CI264" s="1858"/>
      <c r="CJ264" s="1858"/>
      <c r="CK264" s="1858"/>
      <c r="CL264" s="1858"/>
      <c r="CM264" s="1858"/>
      <c r="CN264" s="1858"/>
      <c r="CO264" s="1858"/>
      <c r="CP264" s="1858"/>
      <c r="CQ264" s="1858"/>
      <c r="CR264" s="1858"/>
      <c r="CS264" s="1858"/>
      <c r="CT264" s="1858"/>
      <c r="CU264" s="1858"/>
    </row>
    <row r="265" spans="5:136" ht="17.100000000000001" customHeight="1" x14ac:dyDescent="1">
      <c r="E265" s="615"/>
      <c r="F265" s="615"/>
      <c r="G265" s="615"/>
      <c r="H265" s="615"/>
      <c r="I265" s="615"/>
      <c r="J265" s="615"/>
      <c r="K265" s="615"/>
      <c r="L265" s="615"/>
      <c r="M265" s="615"/>
      <c r="N265" s="615"/>
      <c r="O265" s="615"/>
      <c r="P265" s="615"/>
      <c r="Q265" s="615"/>
      <c r="R265" s="615"/>
      <c r="S265" s="615"/>
      <c r="T265" s="615"/>
      <c r="U265" s="615"/>
      <c r="V265" s="615"/>
      <c r="W265" s="615"/>
      <c r="X265" s="615"/>
      <c r="Y265" s="615"/>
      <c r="Z265" s="615"/>
      <c r="AA265" s="615"/>
      <c r="AB265" s="615"/>
      <c r="AC265" s="615"/>
      <c r="AD265" s="615"/>
      <c r="AE265" s="615"/>
      <c r="AF265" s="615"/>
      <c r="AG265" s="615"/>
      <c r="BO265" s="1857"/>
      <c r="BP265" s="1857"/>
      <c r="BQ265" s="1857"/>
      <c r="BR265" s="1857"/>
      <c r="BS265" s="1857"/>
      <c r="BT265" s="1857"/>
      <c r="BU265" s="1857"/>
      <c r="BV265" s="1857"/>
      <c r="BW265" s="1857"/>
      <c r="BX265" s="1857"/>
      <c r="BY265" s="1857"/>
      <c r="BZ265" s="1857"/>
      <c r="CA265" s="1857"/>
      <c r="CG265" s="1862"/>
      <c r="CH265" s="1862"/>
      <c r="CI265" s="1862"/>
      <c r="CJ265" s="1862"/>
      <c r="CK265" s="1862"/>
      <c r="CL265" s="1862"/>
      <c r="CM265" s="1862"/>
      <c r="CN265" s="1862"/>
      <c r="CO265" s="1862"/>
      <c r="CP265" s="1862"/>
      <c r="CQ265" s="1862"/>
      <c r="CR265" s="1862"/>
      <c r="CS265" s="1862"/>
      <c r="CT265" s="1862"/>
      <c r="CU265" s="1862"/>
    </row>
    <row r="266" spans="5:136" ht="17.100000000000001" customHeight="1" x14ac:dyDescent="1">
      <c r="BO266" s="1857"/>
      <c r="BP266" s="1857"/>
      <c r="BQ266" s="1857"/>
      <c r="BR266" s="1857"/>
      <c r="BS266" s="1857"/>
      <c r="BT266" s="1857"/>
      <c r="BU266" s="1857"/>
      <c r="BV266" s="1857"/>
      <c r="BW266" s="1857"/>
      <c r="BX266" s="1857"/>
      <c r="BY266" s="1857"/>
      <c r="BZ266" s="1857"/>
      <c r="CA266" s="1857"/>
    </row>
    <row r="267" spans="5:136" ht="17.100000000000001" customHeight="1" x14ac:dyDescent="1">
      <c r="G267" s="1837"/>
      <c r="H267" s="1837"/>
      <c r="I267" s="1837"/>
      <c r="J267" s="1837"/>
      <c r="K267" s="1837"/>
      <c r="L267" s="1837"/>
      <c r="M267" s="1837"/>
      <c r="N267" s="1837"/>
      <c r="O267" s="1837"/>
      <c r="P267" s="1837"/>
      <c r="Q267" s="1837"/>
      <c r="R267" s="1837"/>
      <c r="S267" s="1837"/>
      <c r="T267" s="1837"/>
      <c r="U267" s="1837"/>
      <c r="V267" s="1837"/>
      <c r="W267" s="1837"/>
      <c r="X267" s="1837"/>
      <c r="Y267" s="1837"/>
      <c r="Z267" s="1837"/>
      <c r="AA267" s="1837"/>
      <c r="AB267" s="1837"/>
      <c r="AC267" s="1837"/>
      <c r="AD267" s="1837"/>
      <c r="AE267" s="1837"/>
      <c r="AF267" s="1837"/>
      <c r="AG267" s="1837"/>
      <c r="AH267" s="1837"/>
      <c r="AI267" s="1837"/>
      <c r="AJ267" s="1837"/>
      <c r="AK267" s="1837"/>
      <c r="AL267" s="1837"/>
      <c r="AM267" s="1837"/>
      <c r="AN267" s="1837"/>
      <c r="AO267" s="1837"/>
      <c r="AP267" s="1837"/>
      <c r="AQ267" s="1837"/>
      <c r="AR267" s="1837"/>
      <c r="AS267" s="1837"/>
      <c r="AT267" s="1837"/>
      <c r="AU267" s="1837"/>
      <c r="BO267" s="1857"/>
      <c r="BP267" s="1857"/>
      <c r="BQ267" s="1857"/>
      <c r="BR267" s="1857"/>
      <c r="BS267" s="1857"/>
      <c r="BT267" s="1857"/>
      <c r="BU267" s="1857"/>
      <c r="BV267" s="1857"/>
      <c r="BW267" s="1857"/>
      <c r="BX267" s="1857"/>
      <c r="BY267" s="1857"/>
      <c r="BZ267" s="1857"/>
      <c r="CA267" s="1857"/>
    </row>
    <row r="268" spans="5:136" ht="17.100000000000001" customHeight="1" x14ac:dyDescent="1">
      <c r="G268" s="1843"/>
      <c r="H268" s="1843"/>
      <c r="I268" s="1843"/>
      <c r="J268" s="1843"/>
      <c r="K268" s="1843"/>
      <c r="L268" s="1843"/>
      <c r="M268" s="1843"/>
      <c r="N268" s="1843"/>
      <c r="O268" s="1843"/>
      <c r="P268" s="1843"/>
      <c r="Q268" s="1843"/>
      <c r="R268" s="1843"/>
      <c r="S268" s="1843"/>
      <c r="T268" s="1843"/>
      <c r="U268" s="1843"/>
      <c r="V268" s="1843"/>
      <c r="W268" s="1843"/>
      <c r="X268" s="1843"/>
      <c r="Y268" s="1843"/>
      <c r="Z268" s="1843"/>
      <c r="AA268" s="1843"/>
      <c r="AB268" s="1843"/>
      <c r="AC268" s="1843"/>
      <c r="AD268" s="1843"/>
      <c r="AE268" s="1843"/>
      <c r="AF268" s="1843"/>
      <c r="AG268" s="1843"/>
      <c r="AH268" s="1843"/>
      <c r="AI268" s="1843"/>
      <c r="AJ268" s="1843"/>
      <c r="AK268" s="1843"/>
      <c r="AL268" s="1843"/>
      <c r="AM268" s="1843"/>
      <c r="AN268" s="1843"/>
      <c r="AO268" s="1843"/>
      <c r="AP268" s="1843"/>
      <c r="AQ268" s="1843"/>
      <c r="AR268" s="1843"/>
      <c r="AS268" s="1843"/>
      <c r="AT268" s="1843"/>
      <c r="AU268" s="1843"/>
      <c r="BO268" s="1857"/>
      <c r="BP268" s="1857"/>
      <c r="BQ268" s="1857"/>
      <c r="BR268" s="1857"/>
      <c r="BS268" s="1857"/>
      <c r="BT268" s="1857"/>
      <c r="BU268" s="1857"/>
      <c r="BV268" s="1857"/>
      <c r="BW268" s="1857"/>
      <c r="BX268" s="1857"/>
      <c r="BY268" s="1857"/>
      <c r="BZ268" s="1857"/>
      <c r="CA268" s="1857"/>
    </row>
    <row r="269" spans="5:136" ht="17.100000000000001" customHeight="1" x14ac:dyDescent="1">
      <c r="G269" s="1843"/>
      <c r="H269" s="1843"/>
      <c r="I269" s="1843"/>
      <c r="J269" s="1843"/>
      <c r="K269" s="1843"/>
      <c r="L269" s="1843"/>
      <c r="M269" s="1843"/>
      <c r="N269" s="1843"/>
      <c r="O269" s="1843"/>
      <c r="P269" s="1843"/>
      <c r="Q269" s="1843"/>
      <c r="R269" s="1843"/>
      <c r="S269" s="1843"/>
      <c r="T269" s="1843"/>
      <c r="U269" s="1843"/>
      <c r="V269" s="1843"/>
      <c r="W269" s="1843"/>
      <c r="X269" s="1843"/>
      <c r="Y269" s="1843"/>
      <c r="Z269" s="1843"/>
      <c r="AA269" s="1843"/>
      <c r="AB269" s="1843"/>
      <c r="AC269" s="1843"/>
      <c r="AD269" s="1843"/>
      <c r="AE269" s="1843"/>
      <c r="AF269" s="1843"/>
      <c r="AG269" s="1843"/>
      <c r="AH269" s="1843"/>
      <c r="AI269" s="1843"/>
      <c r="AJ269" s="1843"/>
      <c r="AK269" s="1843"/>
      <c r="AL269" s="1843"/>
      <c r="AM269" s="1843"/>
      <c r="AN269" s="1843"/>
      <c r="AO269" s="1843"/>
      <c r="AP269" s="1843"/>
      <c r="AQ269" s="1843"/>
      <c r="AR269" s="1843"/>
      <c r="AS269" s="1843"/>
      <c r="AT269" s="1843"/>
      <c r="AU269" s="1843"/>
      <c r="BO269" s="1857"/>
      <c r="BP269" s="1857"/>
      <c r="BQ269" s="1857"/>
      <c r="BR269" s="1857"/>
      <c r="BS269" s="1857"/>
      <c r="BT269" s="1857"/>
      <c r="BU269" s="1857"/>
      <c r="BV269" s="1857"/>
      <c r="BW269" s="1857"/>
      <c r="BX269" s="1857"/>
      <c r="BY269" s="1857"/>
      <c r="BZ269" s="1857"/>
      <c r="CA269" s="1857"/>
    </row>
    <row r="270" spans="5:136" ht="17.100000000000001" customHeight="1" x14ac:dyDescent="1">
      <c r="G270" s="1863"/>
      <c r="H270" s="1863"/>
      <c r="I270" s="1863"/>
      <c r="J270" s="1863"/>
      <c r="K270" s="1863"/>
      <c r="L270" s="1863"/>
      <c r="M270" s="1863"/>
      <c r="N270" s="1863"/>
      <c r="O270" s="1863"/>
      <c r="P270" s="1863"/>
      <c r="Q270" s="1863"/>
      <c r="R270" s="1863"/>
      <c r="S270" s="1863"/>
      <c r="T270" s="1863"/>
      <c r="U270" s="1863"/>
      <c r="V270" s="1863"/>
      <c r="W270" s="1863"/>
      <c r="X270" s="1863"/>
      <c r="Y270" s="1863"/>
      <c r="Z270" s="1863"/>
      <c r="AA270" s="1863"/>
      <c r="AB270" s="1863"/>
      <c r="AC270" s="1863"/>
      <c r="AD270" s="1863"/>
      <c r="AE270" s="1863"/>
      <c r="AF270" s="1863"/>
      <c r="AG270" s="1863"/>
      <c r="AH270" s="1863"/>
      <c r="AI270" s="1863"/>
      <c r="AJ270" s="1863"/>
      <c r="AK270" s="1863"/>
      <c r="AL270" s="1863"/>
      <c r="AM270" s="1863"/>
      <c r="AN270" s="1863"/>
      <c r="AO270" s="1863"/>
      <c r="AP270" s="1863"/>
      <c r="AQ270" s="1863"/>
      <c r="AR270" s="1863"/>
      <c r="AS270" s="1863"/>
      <c r="AT270" s="1863"/>
      <c r="AU270" s="1863"/>
      <c r="BO270" s="1857"/>
      <c r="BP270" s="1857"/>
      <c r="BQ270" s="1857"/>
      <c r="BR270" s="1857"/>
      <c r="BS270" s="1857"/>
      <c r="BT270" s="1857"/>
      <c r="BU270" s="1857"/>
      <c r="BV270" s="1857"/>
      <c r="BW270" s="1857"/>
      <c r="BX270" s="1857"/>
      <c r="BY270" s="1857"/>
      <c r="BZ270" s="1857"/>
      <c r="CA270" s="1857"/>
    </row>
    <row r="271" spans="5:136" ht="17.100000000000001" customHeight="1" x14ac:dyDescent="1">
      <c r="BO271" s="1857"/>
      <c r="BP271" s="1857"/>
      <c r="BQ271" s="1857"/>
      <c r="BR271" s="1857"/>
      <c r="BS271" s="1857"/>
      <c r="BT271" s="1857"/>
      <c r="BU271" s="1857"/>
      <c r="BV271" s="1857"/>
      <c r="BW271" s="1857"/>
      <c r="BX271" s="1857"/>
      <c r="BY271" s="1857"/>
      <c r="BZ271" s="1857"/>
      <c r="CA271" s="1857"/>
    </row>
    <row r="272" spans="5:136" ht="17.100000000000001" customHeight="1" x14ac:dyDescent="1">
      <c r="E272" s="1754"/>
      <c r="F272" s="1754"/>
      <c r="G272" s="1837"/>
      <c r="H272" s="1837"/>
      <c r="I272" s="1837"/>
      <c r="J272" s="1837"/>
      <c r="K272" s="1837"/>
      <c r="L272" s="1837"/>
      <c r="M272" s="1837"/>
      <c r="N272" s="1837"/>
      <c r="O272" s="1837"/>
      <c r="P272" s="1837"/>
      <c r="Q272" s="1837"/>
      <c r="R272" s="1837"/>
      <c r="S272" s="1837"/>
      <c r="T272" s="1837"/>
      <c r="U272" s="1837"/>
      <c r="V272" s="1837"/>
      <c r="W272" s="1837"/>
      <c r="X272" s="1837"/>
      <c r="Y272" s="1837"/>
      <c r="Z272" s="1837"/>
      <c r="AA272" s="1837"/>
      <c r="AB272" s="1837"/>
      <c r="AC272" s="1837"/>
      <c r="AD272" s="1837"/>
      <c r="AE272" s="1837"/>
      <c r="AF272" s="1837"/>
      <c r="AG272" s="1837"/>
      <c r="AH272" s="1837"/>
      <c r="AI272" s="1837"/>
      <c r="AJ272" s="1837"/>
      <c r="AK272" s="1837"/>
      <c r="AL272" s="1837"/>
      <c r="AM272" s="1837"/>
      <c r="AN272" s="1837"/>
      <c r="AO272" s="1837"/>
      <c r="AP272" s="1837"/>
      <c r="AQ272" s="1837"/>
      <c r="AR272" s="1837"/>
      <c r="AS272" s="1837"/>
      <c r="AT272" s="1837"/>
      <c r="AU272" s="1837"/>
      <c r="AV272" s="1754"/>
      <c r="AW272" s="1754"/>
      <c r="AX272" s="1754"/>
      <c r="BO272" s="1857"/>
      <c r="BP272" s="1857"/>
      <c r="BQ272" s="1857"/>
      <c r="BR272" s="1857"/>
      <c r="BS272" s="1857"/>
      <c r="BT272" s="1857"/>
      <c r="BU272" s="1857"/>
      <c r="BV272" s="1857"/>
      <c r="BW272" s="1857"/>
      <c r="BX272" s="1857"/>
      <c r="BY272" s="1857"/>
      <c r="BZ272" s="1857"/>
      <c r="CA272" s="1857"/>
    </row>
    <row r="273" spans="5:50" ht="17.100000000000001" customHeight="1" x14ac:dyDescent="0.2">
      <c r="E273" s="1754"/>
      <c r="F273" s="1754"/>
      <c r="G273" s="1754"/>
      <c r="H273" s="1754"/>
      <c r="I273" s="1754"/>
      <c r="J273" s="1754"/>
      <c r="K273" s="1754"/>
      <c r="L273" s="1754"/>
      <c r="M273" s="1754"/>
      <c r="N273" s="1754"/>
      <c r="O273" s="1754"/>
      <c r="P273" s="1754"/>
      <c r="Q273" s="1754"/>
      <c r="R273" s="1754"/>
      <c r="S273" s="1754"/>
      <c r="T273" s="1754"/>
      <c r="U273" s="1754"/>
      <c r="V273" s="1754"/>
      <c r="W273" s="1754"/>
      <c r="X273" s="1754"/>
      <c r="Y273" s="1754"/>
      <c r="Z273" s="1754"/>
      <c r="AA273" s="1754"/>
      <c r="AB273" s="1754"/>
      <c r="AC273" s="1754"/>
      <c r="AD273" s="1754"/>
      <c r="AE273" s="1754"/>
      <c r="AF273" s="1754"/>
      <c r="AG273" s="1754"/>
      <c r="AH273" s="1754"/>
      <c r="AI273" s="1754"/>
      <c r="AJ273" s="1754"/>
      <c r="AK273" s="1754"/>
      <c r="AL273" s="1754"/>
      <c r="AM273" s="1754"/>
      <c r="AN273" s="1754"/>
      <c r="AO273" s="1754"/>
      <c r="AP273" s="1754"/>
      <c r="AQ273" s="1754"/>
      <c r="AR273" s="1754"/>
      <c r="AS273" s="1754"/>
      <c r="AT273" s="1754"/>
      <c r="AU273" s="1754"/>
      <c r="AV273" s="1754"/>
      <c r="AW273" s="1754"/>
      <c r="AX273" s="1754"/>
    </row>
    <row r="274" spans="5:50" ht="17.100000000000001" customHeight="1" x14ac:dyDescent="0.2">
      <c r="E274" s="1754"/>
      <c r="F274" s="1754"/>
      <c r="G274" s="1754"/>
      <c r="H274" s="1754"/>
      <c r="I274" s="1754"/>
      <c r="J274" s="1754"/>
      <c r="K274" s="1754"/>
      <c r="L274" s="1754"/>
      <c r="M274" s="1754"/>
      <c r="N274" s="1754"/>
      <c r="O274" s="1754"/>
      <c r="P274" s="1754"/>
      <c r="Q274" s="1754"/>
      <c r="R274" s="1754"/>
      <c r="S274" s="1754"/>
      <c r="T274" s="1754"/>
      <c r="U274" s="1754"/>
      <c r="V274" s="1754"/>
      <c r="W274" s="1754"/>
      <c r="X274" s="1754"/>
      <c r="Y274" s="1754"/>
      <c r="Z274" s="1754"/>
      <c r="AA274" s="1754"/>
      <c r="AB274" s="1754"/>
      <c r="AC274" s="1754"/>
      <c r="AD274" s="1754"/>
      <c r="AE274" s="1754"/>
      <c r="AF274" s="1754"/>
      <c r="AG274" s="1754"/>
      <c r="AH274" s="1754"/>
      <c r="AI274" s="1754"/>
      <c r="AJ274" s="1754"/>
      <c r="AK274" s="1754"/>
      <c r="AL274" s="1754"/>
      <c r="AM274" s="1754"/>
      <c r="AN274" s="1754"/>
      <c r="AO274" s="1754"/>
      <c r="AP274" s="1754"/>
      <c r="AQ274" s="1754"/>
      <c r="AR274" s="1754"/>
      <c r="AS274" s="1754"/>
      <c r="AT274" s="1754"/>
      <c r="AU274" s="1754"/>
      <c r="AV274" s="1754"/>
      <c r="AW274" s="1754"/>
      <c r="AX274" s="1754"/>
    </row>
    <row r="275" spans="5:50" ht="17.100000000000001" customHeight="1" x14ac:dyDescent="0.2">
      <c r="E275" s="1754"/>
      <c r="F275" s="1754"/>
      <c r="G275" s="1754"/>
      <c r="H275" s="1754"/>
      <c r="I275" s="1754"/>
      <c r="J275" s="1754"/>
      <c r="K275" s="1754"/>
      <c r="L275" s="1754"/>
      <c r="M275" s="1754"/>
      <c r="N275" s="1754"/>
      <c r="O275" s="1754"/>
      <c r="P275" s="1754"/>
      <c r="Q275" s="1754"/>
      <c r="R275" s="1754"/>
      <c r="S275" s="1754"/>
      <c r="T275" s="1754"/>
      <c r="U275" s="1754"/>
      <c r="V275" s="1754"/>
      <c r="W275" s="1754"/>
      <c r="X275" s="1754"/>
      <c r="Y275" s="1754"/>
      <c r="Z275" s="1754"/>
      <c r="AA275" s="1754"/>
      <c r="AB275" s="1754"/>
      <c r="AC275" s="1754"/>
      <c r="AD275" s="1754"/>
      <c r="AE275" s="1754"/>
      <c r="AF275" s="1754"/>
      <c r="AG275" s="1754"/>
      <c r="AH275" s="1754"/>
      <c r="AI275" s="1754"/>
      <c r="AJ275" s="1754"/>
      <c r="AK275" s="1754"/>
      <c r="AL275" s="1754"/>
      <c r="AM275" s="1754"/>
      <c r="AN275" s="1754"/>
      <c r="AO275" s="1754"/>
      <c r="AP275" s="1754"/>
      <c r="AQ275" s="1754"/>
      <c r="AR275" s="1754"/>
      <c r="AS275" s="1754"/>
      <c r="AT275" s="1754"/>
      <c r="AU275" s="1754"/>
      <c r="AV275" s="1754"/>
      <c r="AW275" s="1754"/>
      <c r="AX275" s="1754"/>
    </row>
    <row r="276" spans="5:50" ht="17.100000000000001" customHeight="1" x14ac:dyDescent="0.2">
      <c r="E276" s="1754"/>
      <c r="F276" s="1754"/>
      <c r="G276" s="1754"/>
      <c r="H276" s="1754"/>
      <c r="I276" s="1754"/>
      <c r="J276" s="1754"/>
      <c r="K276" s="1754"/>
      <c r="L276" s="1754"/>
      <c r="M276" s="1754"/>
      <c r="N276" s="1754"/>
      <c r="O276" s="1754"/>
      <c r="P276" s="1754"/>
      <c r="Q276" s="1754"/>
      <c r="R276" s="1754"/>
      <c r="S276" s="1754"/>
      <c r="T276" s="1754"/>
      <c r="U276" s="1754"/>
      <c r="V276" s="1754"/>
      <c r="W276" s="1754"/>
      <c r="X276" s="1754"/>
      <c r="Y276" s="1754"/>
      <c r="Z276" s="1754"/>
      <c r="AA276" s="1754"/>
      <c r="AB276" s="1754"/>
      <c r="AC276" s="1754"/>
      <c r="AD276" s="1754"/>
      <c r="AE276" s="1754"/>
      <c r="AF276" s="1754"/>
      <c r="AG276" s="1754"/>
      <c r="AH276" s="1754"/>
      <c r="AI276" s="1754"/>
      <c r="AJ276" s="1754"/>
      <c r="AK276" s="1754"/>
      <c r="AL276" s="1754"/>
      <c r="AM276" s="1754"/>
      <c r="AN276" s="1754"/>
      <c r="AO276" s="1754"/>
      <c r="AP276" s="1754"/>
      <c r="AQ276" s="1754"/>
      <c r="AR276" s="1754"/>
      <c r="AS276" s="1754"/>
      <c r="AT276" s="1754"/>
      <c r="AU276" s="1754"/>
      <c r="AV276" s="1754"/>
      <c r="AW276" s="1754"/>
      <c r="AX276" s="1754"/>
    </row>
    <row r="277" spans="5:50" ht="17.100000000000001" customHeight="1" x14ac:dyDescent="0.2">
      <c r="E277" s="1754"/>
      <c r="F277" s="1754"/>
      <c r="G277" s="1754"/>
      <c r="H277" s="1754"/>
      <c r="I277" s="1754"/>
      <c r="J277" s="1754"/>
      <c r="K277" s="1754"/>
      <c r="L277" s="1754"/>
      <c r="M277" s="1754"/>
      <c r="N277" s="1754"/>
      <c r="O277" s="1754"/>
      <c r="P277" s="1754"/>
      <c r="Q277" s="1754"/>
      <c r="R277" s="1754"/>
      <c r="S277" s="1754"/>
      <c r="T277" s="1754"/>
      <c r="U277" s="1754"/>
      <c r="V277" s="1754"/>
      <c r="W277" s="1754"/>
      <c r="X277" s="1754"/>
      <c r="Y277" s="1754"/>
      <c r="Z277" s="1754"/>
      <c r="AA277" s="1754"/>
      <c r="AB277" s="1754"/>
      <c r="AC277" s="1754"/>
      <c r="AD277" s="1754"/>
      <c r="AE277" s="1754"/>
      <c r="AF277" s="1754"/>
      <c r="AG277" s="1754"/>
      <c r="AH277" s="1754"/>
      <c r="AI277" s="1754"/>
      <c r="AJ277" s="1754"/>
      <c r="AK277" s="1754"/>
      <c r="AL277" s="1754"/>
      <c r="AM277" s="1754"/>
      <c r="AN277" s="1754"/>
      <c r="AO277" s="1754"/>
      <c r="AP277" s="1754"/>
      <c r="AQ277" s="1754"/>
      <c r="AR277" s="1754"/>
      <c r="AS277" s="1754"/>
      <c r="AT277" s="1754"/>
      <c r="AU277" s="1754"/>
      <c r="AV277" s="1754"/>
      <c r="AW277" s="1754"/>
      <c r="AX277" s="1754"/>
    </row>
    <row r="278" spans="5:50" ht="17.100000000000001" customHeight="1" x14ac:dyDescent="0.2">
      <c r="E278" s="1754"/>
      <c r="F278" s="1754"/>
      <c r="G278" s="1754"/>
      <c r="H278" s="1754"/>
      <c r="I278" s="1754"/>
      <c r="J278" s="1754"/>
      <c r="K278" s="1754"/>
      <c r="L278" s="1754"/>
      <c r="M278" s="1754"/>
      <c r="AO278" s="1754"/>
      <c r="AP278" s="1754"/>
      <c r="AQ278" s="1754"/>
      <c r="AR278" s="1754"/>
      <c r="AS278" s="1754"/>
      <c r="AT278" s="1754"/>
      <c r="AU278" s="1754"/>
      <c r="AV278" s="1754"/>
      <c r="AW278" s="1754"/>
      <c r="AX278" s="1754"/>
    </row>
    <row r="279" spans="5:50" ht="17.100000000000001" customHeight="1" x14ac:dyDescent="0.2">
      <c r="E279" s="1754"/>
      <c r="F279" s="1754"/>
      <c r="G279" s="1754"/>
      <c r="H279" s="1754"/>
      <c r="I279" s="1754"/>
      <c r="J279" s="1754"/>
      <c r="K279" s="1754"/>
      <c r="L279" s="1754"/>
      <c r="M279" s="1754"/>
      <c r="N279" s="1754"/>
      <c r="O279" s="1754"/>
      <c r="P279" s="1754"/>
      <c r="Q279" s="1754"/>
      <c r="R279" s="1754"/>
      <c r="S279" s="1754"/>
      <c r="T279" s="1754"/>
      <c r="U279" s="1754"/>
      <c r="V279" s="1754"/>
      <c r="W279" s="1754"/>
      <c r="X279" s="1754"/>
      <c r="Y279" s="1754"/>
      <c r="Z279" s="1754"/>
      <c r="AA279" s="1754"/>
      <c r="AB279" s="1754"/>
      <c r="AC279" s="1754"/>
      <c r="AD279" s="1754"/>
      <c r="AE279" s="1754"/>
      <c r="AF279" s="1754"/>
      <c r="AG279" s="1754"/>
      <c r="AH279" s="1754"/>
      <c r="AI279" s="1754"/>
      <c r="AJ279" s="1754"/>
      <c r="AK279" s="1754"/>
      <c r="AL279" s="1754"/>
      <c r="AM279" s="1754"/>
      <c r="AN279" s="1754"/>
      <c r="AO279" s="1754"/>
      <c r="AP279" s="1754"/>
      <c r="AQ279" s="1754"/>
      <c r="AR279" s="1754"/>
      <c r="AS279" s="1754"/>
      <c r="AT279" s="1754"/>
      <c r="AU279" s="1754"/>
      <c r="AV279" s="1754"/>
      <c r="AW279" s="1754"/>
      <c r="AX279" s="1754"/>
    </row>
    <row r="280" spans="5:50" ht="17.100000000000001" customHeight="1" x14ac:dyDescent="0.2">
      <c r="E280" s="1754"/>
      <c r="F280" s="1754"/>
      <c r="G280" s="1754"/>
      <c r="H280" s="1754"/>
      <c r="I280" s="1754"/>
      <c r="J280" s="1754"/>
      <c r="K280" s="1754"/>
      <c r="L280" s="1754"/>
      <c r="M280" s="1754"/>
      <c r="AO280" s="1754"/>
      <c r="AP280" s="1754"/>
      <c r="AQ280" s="1754"/>
      <c r="AR280" s="1754"/>
      <c r="AS280" s="1754"/>
      <c r="AT280" s="1754"/>
      <c r="AU280" s="1754"/>
      <c r="AV280" s="1754"/>
      <c r="AW280" s="1754"/>
      <c r="AX280" s="1754"/>
    </row>
    <row r="281" spans="5:50" ht="17.100000000000001" customHeight="1" x14ac:dyDescent="0.2">
      <c r="E281" s="1754"/>
      <c r="F281" s="1754"/>
      <c r="G281" s="1754"/>
      <c r="H281" s="1754"/>
      <c r="I281" s="1754"/>
      <c r="J281" s="1754"/>
      <c r="K281" s="1754"/>
      <c r="L281" s="1754"/>
      <c r="M281" s="1754"/>
      <c r="N281" s="1754"/>
      <c r="O281" s="1754"/>
      <c r="P281" s="1754"/>
      <c r="Q281" s="1754"/>
      <c r="R281" s="1754"/>
      <c r="S281" s="1754"/>
      <c r="T281" s="1754"/>
      <c r="U281" s="1754"/>
      <c r="V281" s="1754"/>
      <c r="W281" s="1754"/>
      <c r="X281" s="1754"/>
      <c r="Y281" s="1754"/>
      <c r="Z281" s="1754"/>
      <c r="AA281" s="1754"/>
      <c r="AB281" s="1754"/>
      <c r="AC281" s="1754"/>
      <c r="AD281" s="1754"/>
      <c r="AE281" s="1754"/>
      <c r="AF281" s="1754"/>
      <c r="AG281" s="1754"/>
      <c r="AH281" s="1754"/>
      <c r="AI281" s="1754"/>
      <c r="AJ281" s="1754"/>
      <c r="AK281" s="1754"/>
      <c r="AL281" s="1754"/>
      <c r="AM281" s="1754"/>
      <c r="AN281" s="1754"/>
      <c r="AO281" s="1754"/>
      <c r="AP281" s="1754"/>
      <c r="AQ281" s="1754"/>
      <c r="AR281" s="1754"/>
      <c r="AS281" s="1754"/>
      <c r="AT281" s="1754"/>
      <c r="AU281" s="1754"/>
      <c r="AV281" s="1754"/>
      <c r="AW281" s="1754"/>
      <c r="AX281" s="1754"/>
    </row>
    <row r="282" spans="5:50" ht="17.100000000000001" customHeight="1" x14ac:dyDescent="0.2">
      <c r="E282" s="1754"/>
      <c r="F282" s="1754"/>
      <c r="G282" s="1754"/>
      <c r="H282" s="1754"/>
      <c r="I282" s="1754"/>
      <c r="J282" s="1754"/>
      <c r="K282" s="1754"/>
      <c r="L282" s="1754"/>
      <c r="M282" s="1754"/>
      <c r="AO282" s="1754"/>
      <c r="AP282" s="1754"/>
      <c r="AQ282" s="1754"/>
      <c r="AR282" s="1754"/>
      <c r="AS282" s="1754"/>
      <c r="AT282" s="1754"/>
      <c r="AU282" s="1754"/>
      <c r="AV282" s="1754"/>
      <c r="AW282" s="1754"/>
      <c r="AX282" s="1754"/>
    </row>
    <row r="283" spans="5:50" ht="17.100000000000001" customHeight="1" x14ac:dyDescent="0.2">
      <c r="E283" s="1754"/>
      <c r="F283" s="1754"/>
      <c r="G283" s="1754"/>
      <c r="H283" s="1754"/>
      <c r="I283" s="1754"/>
      <c r="J283" s="1754"/>
      <c r="K283" s="1754"/>
      <c r="L283" s="1754"/>
      <c r="M283" s="1754"/>
      <c r="N283" s="1754"/>
      <c r="O283" s="1754"/>
      <c r="P283" s="1754"/>
      <c r="Q283" s="1754"/>
      <c r="R283" s="1754"/>
      <c r="S283" s="1754"/>
      <c r="T283" s="1754"/>
      <c r="U283" s="1754"/>
      <c r="V283" s="1754"/>
      <c r="W283" s="1754"/>
      <c r="X283" s="1754"/>
      <c r="Y283" s="1754"/>
      <c r="Z283" s="1754"/>
      <c r="AA283" s="1754"/>
      <c r="AB283" s="1754"/>
      <c r="AC283" s="1754"/>
      <c r="AD283" s="1754"/>
      <c r="AE283" s="1754"/>
      <c r="AF283" s="1754"/>
      <c r="AG283" s="1754"/>
      <c r="AH283" s="1754"/>
      <c r="AI283" s="1754"/>
      <c r="AJ283" s="1754"/>
      <c r="AK283" s="1754"/>
      <c r="AL283" s="1754"/>
      <c r="AM283" s="1754"/>
      <c r="AN283" s="1754"/>
      <c r="AO283" s="1754"/>
      <c r="AP283" s="1754"/>
      <c r="AQ283" s="1754"/>
      <c r="AR283" s="1754"/>
      <c r="AS283" s="1754"/>
      <c r="AT283" s="1754"/>
      <c r="AU283" s="1754"/>
      <c r="AV283" s="1754"/>
      <c r="AW283" s="1754"/>
      <c r="AX283" s="1754"/>
    </row>
    <row r="284" spans="5:50" ht="17.100000000000001" customHeight="1" x14ac:dyDescent="0.2">
      <c r="E284" s="1754"/>
      <c r="F284" s="1754"/>
      <c r="G284" s="1754"/>
      <c r="H284" s="1754"/>
      <c r="I284" s="1754"/>
      <c r="J284" s="1754"/>
      <c r="K284" s="1754"/>
      <c r="L284" s="1754"/>
      <c r="M284" s="1754"/>
      <c r="AO284" s="1754"/>
      <c r="AP284" s="1754"/>
      <c r="AQ284" s="1754"/>
      <c r="AR284" s="1754"/>
      <c r="AS284" s="1754"/>
      <c r="AT284" s="1754"/>
      <c r="AU284" s="1754"/>
      <c r="AV284" s="1754"/>
      <c r="AW284" s="1754"/>
      <c r="AX284" s="1754"/>
    </row>
    <row r="285" spans="5:50" ht="17.100000000000001" customHeight="1" x14ac:dyDescent="0.2">
      <c r="E285" s="1754"/>
      <c r="F285" s="1754"/>
      <c r="G285" s="1754"/>
      <c r="H285" s="1754"/>
      <c r="I285" s="1754"/>
      <c r="J285" s="1754"/>
      <c r="K285" s="1754"/>
      <c r="L285" s="1754"/>
      <c r="M285" s="1754"/>
      <c r="N285" s="1754"/>
      <c r="O285" s="1754"/>
      <c r="P285" s="1754"/>
      <c r="Q285" s="1754"/>
      <c r="R285" s="1754"/>
      <c r="S285" s="1754"/>
      <c r="T285" s="1754"/>
      <c r="U285" s="1754"/>
      <c r="V285" s="1754"/>
      <c r="W285" s="1754"/>
      <c r="X285" s="1754"/>
      <c r="Y285" s="1754"/>
      <c r="Z285" s="1754"/>
      <c r="AA285" s="1754"/>
      <c r="AB285" s="1754"/>
      <c r="AC285" s="1754"/>
      <c r="AD285" s="1754"/>
      <c r="AE285" s="1754"/>
      <c r="AF285" s="1754"/>
      <c r="AG285" s="1754"/>
      <c r="AH285" s="1754"/>
      <c r="AI285" s="1754"/>
      <c r="AJ285" s="1754"/>
      <c r="AK285" s="1754"/>
      <c r="AL285" s="1754"/>
      <c r="AM285" s="1754"/>
      <c r="AN285" s="1754"/>
      <c r="AO285" s="1754"/>
      <c r="AP285" s="1754"/>
      <c r="AQ285" s="1754"/>
      <c r="AR285" s="1754"/>
      <c r="AS285" s="1754"/>
      <c r="AT285" s="1754"/>
      <c r="AU285" s="1754"/>
      <c r="AV285" s="1754"/>
      <c r="AW285" s="1754"/>
      <c r="AX285" s="1754"/>
    </row>
    <row r="286" spans="5:50" ht="17.100000000000001" customHeight="1" x14ac:dyDescent="0.2">
      <c r="E286" s="1754"/>
      <c r="F286" s="1754"/>
      <c r="G286" s="1754"/>
      <c r="H286" s="1754"/>
      <c r="I286" s="1754"/>
      <c r="J286" s="1754"/>
      <c r="K286" s="1754"/>
      <c r="L286" s="1754"/>
      <c r="M286" s="1754"/>
      <c r="AO286" s="1754"/>
      <c r="AP286" s="1754"/>
      <c r="AQ286" s="1754"/>
      <c r="AR286" s="1754"/>
      <c r="AS286" s="1754"/>
      <c r="AT286" s="1754"/>
      <c r="AU286" s="1754"/>
      <c r="AV286" s="1754"/>
      <c r="AW286" s="1754"/>
      <c r="AX286" s="1754"/>
    </row>
    <row r="287" spans="5:50" ht="17.100000000000001" customHeight="1" x14ac:dyDescent="0.2">
      <c r="E287" s="1754"/>
      <c r="F287" s="1754"/>
      <c r="G287" s="1754"/>
      <c r="H287" s="1754"/>
      <c r="I287" s="1754"/>
      <c r="J287" s="1754"/>
      <c r="K287" s="1754"/>
      <c r="L287" s="1754"/>
      <c r="M287" s="1754"/>
      <c r="N287" s="1754"/>
      <c r="O287" s="1754"/>
      <c r="P287" s="1754"/>
      <c r="Q287" s="1754"/>
      <c r="R287" s="1754"/>
      <c r="S287" s="1754"/>
      <c r="T287" s="1754"/>
      <c r="U287" s="1754"/>
      <c r="V287" s="1754"/>
      <c r="W287" s="1754"/>
      <c r="X287" s="1754"/>
      <c r="Y287" s="1754"/>
      <c r="Z287" s="1754"/>
      <c r="AA287" s="1754"/>
      <c r="AB287" s="1754"/>
      <c r="AC287" s="1754"/>
      <c r="AD287" s="1754"/>
      <c r="AE287" s="1754"/>
      <c r="AF287" s="1754"/>
      <c r="AG287" s="1754"/>
      <c r="AH287" s="1754"/>
      <c r="AI287" s="1754"/>
      <c r="AJ287" s="1754"/>
      <c r="AK287" s="1754"/>
      <c r="AL287" s="1754"/>
      <c r="AM287" s="1754"/>
      <c r="AN287" s="1754"/>
      <c r="AO287" s="1754"/>
      <c r="AP287" s="1754"/>
      <c r="AQ287" s="1754"/>
      <c r="AR287" s="1754"/>
      <c r="AS287" s="1754"/>
      <c r="AT287" s="1754"/>
      <c r="AU287" s="1754"/>
      <c r="AV287" s="1754"/>
      <c r="AW287" s="1754"/>
      <c r="AX287" s="1754"/>
    </row>
    <row r="288" spans="5:50" ht="17.100000000000001" customHeight="1" x14ac:dyDescent="0.2">
      <c r="E288" s="1754"/>
      <c r="F288" s="1754"/>
      <c r="G288" s="1754"/>
      <c r="H288" s="1754"/>
      <c r="I288" s="1754"/>
      <c r="J288" s="1754"/>
      <c r="K288" s="1754"/>
      <c r="L288" s="1754"/>
      <c r="M288" s="1754"/>
      <c r="AO288" s="1754"/>
      <c r="AP288" s="1754"/>
      <c r="AQ288" s="1754"/>
      <c r="AR288" s="1754"/>
      <c r="AS288" s="1754"/>
      <c r="AT288" s="1754"/>
      <c r="AU288" s="1754"/>
      <c r="AV288" s="1754"/>
      <c r="AW288" s="1754"/>
      <c r="AX288" s="1754"/>
    </row>
    <row r="289" spans="5:50" ht="17.100000000000001" customHeight="1" x14ac:dyDescent="0.2">
      <c r="E289" s="1754"/>
      <c r="F289" s="1754"/>
      <c r="G289" s="1754"/>
      <c r="H289" s="1754"/>
      <c r="I289" s="1754"/>
      <c r="J289" s="1754"/>
      <c r="K289" s="1754"/>
      <c r="L289" s="1754"/>
      <c r="M289" s="1754"/>
      <c r="N289" s="1754"/>
      <c r="O289" s="1754"/>
      <c r="P289" s="1754"/>
      <c r="Q289" s="1754"/>
      <c r="R289" s="1754"/>
      <c r="S289" s="1754"/>
      <c r="T289" s="1754"/>
      <c r="U289" s="1754"/>
      <c r="V289" s="1754"/>
      <c r="W289" s="1754"/>
      <c r="X289" s="1754"/>
      <c r="Y289" s="1754"/>
      <c r="Z289" s="1754"/>
      <c r="AA289" s="1754"/>
      <c r="AB289" s="1754"/>
      <c r="AC289" s="1754"/>
      <c r="AD289" s="1754"/>
      <c r="AE289" s="1754"/>
      <c r="AF289" s="1754"/>
      <c r="AG289" s="1754"/>
      <c r="AH289" s="1754"/>
      <c r="AI289" s="1754"/>
      <c r="AJ289" s="1754"/>
      <c r="AK289" s="1754"/>
      <c r="AL289" s="1754"/>
      <c r="AM289" s="1754"/>
      <c r="AN289" s="1754"/>
      <c r="AO289" s="1754"/>
      <c r="AP289" s="1754"/>
      <c r="AQ289" s="1754"/>
      <c r="AR289" s="1754"/>
      <c r="AS289" s="1754"/>
      <c r="AT289" s="1754"/>
      <c r="AU289" s="1754"/>
      <c r="AV289" s="1754"/>
      <c r="AW289" s="1754"/>
      <c r="AX289" s="1754"/>
    </row>
    <row r="290" spans="5:50" ht="17.100000000000001" customHeight="1" x14ac:dyDescent="0.2">
      <c r="E290" s="1754"/>
      <c r="F290" s="1754"/>
      <c r="G290" s="1754"/>
      <c r="H290" s="1754"/>
      <c r="I290" s="1754"/>
      <c r="J290" s="1754"/>
      <c r="K290" s="1754"/>
      <c r="L290" s="1754"/>
      <c r="M290" s="1754"/>
      <c r="AO290" s="1754"/>
      <c r="AP290" s="1754"/>
      <c r="AQ290" s="1754"/>
      <c r="AR290" s="1754"/>
      <c r="AS290" s="1754"/>
      <c r="AT290" s="1754"/>
      <c r="AU290" s="1754"/>
      <c r="AV290" s="1754"/>
      <c r="AW290" s="1754"/>
      <c r="AX290" s="1754"/>
    </row>
    <row r="291" spans="5:50" ht="17.100000000000001" customHeight="1" x14ac:dyDescent="0.2">
      <c r="E291" s="1754"/>
      <c r="F291" s="1754"/>
      <c r="G291" s="1754"/>
      <c r="H291" s="1754"/>
      <c r="I291" s="1754"/>
      <c r="J291" s="1754"/>
      <c r="K291" s="1754"/>
      <c r="L291" s="1754"/>
      <c r="M291" s="1754"/>
      <c r="N291" s="1754"/>
      <c r="O291" s="1754"/>
      <c r="P291" s="1754"/>
      <c r="Q291" s="1754"/>
      <c r="R291" s="1754"/>
      <c r="S291" s="1754"/>
      <c r="T291" s="1754"/>
      <c r="U291" s="1754"/>
      <c r="V291" s="1754"/>
      <c r="W291" s="1754"/>
      <c r="X291" s="1754"/>
      <c r="Y291" s="1754"/>
      <c r="Z291" s="1754"/>
      <c r="AA291" s="1754"/>
      <c r="AB291" s="1754"/>
      <c r="AC291" s="1754"/>
      <c r="AD291" s="1754"/>
      <c r="AE291" s="1754"/>
      <c r="AF291" s="1754"/>
      <c r="AG291" s="1754"/>
      <c r="AH291" s="1754"/>
      <c r="AI291" s="1754"/>
      <c r="AJ291" s="1754"/>
      <c r="AK291" s="1754"/>
      <c r="AL291" s="1754"/>
      <c r="AM291" s="1754"/>
      <c r="AN291" s="1754"/>
      <c r="AO291" s="1754"/>
      <c r="AP291" s="1754"/>
      <c r="AQ291" s="1754"/>
      <c r="AR291" s="1754"/>
      <c r="AS291" s="1754"/>
      <c r="AT291" s="1754"/>
      <c r="AU291" s="1754"/>
      <c r="AV291" s="1754"/>
      <c r="AW291" s="1754"/>
      <c r="AX291" s="1754"/>
    </row>
    <row r="292" spans="5:50" ht="17.100000000000001" customHeight="1" x14ac:dyDescent="0.2">
      <c r="E292" s="1754"/>
      <c r="F292" s="1754"/>
      <c r="G292" s="1754"/>
      <c r="H292" s="1754"/>
      <c r="I292" s="1754"/>
      <c r="J292" s="1754"/>
      <c r="K292" s="1754"/>
      <c r="L292" s="1754"/>
      <c r="M292" s="1754"/>
      <c r="AO292" s="1754"/>
      <c r="AP292" s="1754"/>
      <c r="AQ292" s="1754"/>
      <c r="AR292" s="1754"/>
      <c r="AS292" s="1754"/>
      <c r="AT292" s="1754"/>
      <c r="AU292" s="1754"/>
      <c r="AV292" s="1754"/>
      <c r="AW292" s="1754"/>
      <c r="AX292" s="1754"/>
    </row>
    <row r="293" spans="5:50" ht="17.100000000000001" customHeight="1" x14ac:dyDescent="0.2">
      <c r="E293" s="1754"/>
      <c r="F293" s="1754"/>
      <c r="G293" s="1754"/>
      <c r="H293" s="1754"/>
      <c r="I293" s="1754"/>
      <c r="J293" s="1754"/>
      <c r="K293" s="1754"/>
      <c r="L293" s="1754"/>
      <c r="M293" s="1754"/>
      <c r="N293" s="1754"/>
      <c r="O293" s="1754"/>
      <c r="P293" s="1754"/>
      <c r="Q293" s="1754"/>
      <c r="R293" s="1754"/>
      <c r="S293" s="1754"/>
      <c r="T293" s="1754"/>
      <c r="U293" s="1754"/>
      <c r="V293" s="1754"/>
      <c r="W293" s="1754"/>
      <c r="X293" s="1754"/>
      <c r="Y293" s="1754"/>
      <c r="Z293" s="1754"/>
      <c r="AA293" s="1754"/>
      <c r="AB293" s="1754"/>
      <c r="AC293" s="1754"/>
      <c r="AD293" s="1754"/>
      <c r="AE293" s="1754"/>
      <c r="AF293" s="1754"/>
      <c r="AG293" s="1754"/>
      <c r="AH293" s="1754"/>
      <c r="AI293" s="1754"/>
      <c r="AJ293" s="1754"/>
      <c r="AK293" s="1754"/>
      <c r="AL293" s="1754"/>
      <c r="AM293" s="1754"/>
      <c r="AN293" s="1754"/>
      <c r="AO293" s="1754"/>
      <c r="AP293" s="1754"/>
      <c r="AQ293" s="1754"/>
      <c r="AR293" s="1754"/>
      <c r="AS293" s="1754"/>
      <c r="AT293" s="1754"/>
      <c r="AU293" s="1754"/>
      <c r="AV293" s="1754"/>
      <c r="AW293" s="1754"/>
      <c r="AX293" s="1754"/>
    </row>
    <row r="294" spans="5:50" ht="17.100000000000001" customHeight="1" x14ac:dyDescent="0.2">
      <c r="E294" s="1754"/>
      <c r="F294" s="1754"/>
      <c r="G294" s="1754"/>
      <c r="H294" s="1754"/>
      <c r="I294" s="1754"/>
      <c r="J294" s="1754"/>
      <c r="K294" s="1754"/>
      <c r="L294" s="1754"/>
      <c r="M294" s="1754"/>
      <c r="AO294" s="1754"/>
      <c r="AP294" s="1754"/>
      <c r="AQ294" s="1754"/>
      <c r="AR294" s="1754"/>
      <c r="AS294" s="1754"/>
      <c r="AT294" s="1754"/>
      <c r="AU294" s="1754"/>
      <c r="AV294" s="1754"/>
      <c r="AW294" s="1754"/>
      <c r="AX294" s="1754"/>
    </row>
    <row r="295" spans="5:50" ht="17.100000000000001" customHeight="1" x14ac:dyDescent="0.2">
      <c r="E295" s="1754"/>
      <c r="F295" s="1754"/>
      <c r="G295" s="1754"/>
      <c r="H295" s="1754"/>
      <c r="I295" s="1754"/>
      <c r="J295" s="1754"/>
      <c r="K295" s="1754"/>
      <c r="L295" s="1754"/>
      <c r="M295" s="1754"/>
      <c r="N295" s="1754"/>
      <c r="O295" s="1754"/>
      <c r="P295" s="1754"/>
      <c r="Q295" s="1754"/>
      <c r="R295" s="1754"/>
      <c r="S295" s="1754"/>
      <c r="T295" s="1754"/>
      <c r="U295" s="1754"/>
      <c r="V295" s="1754"/>
      <c r="W295" s="1754"/>
      <c r="X295" s="1754"/>
      <c r="Y295" s="1754"/>
      <c r="Z295" s="1754"/>
      <c r="AA295" s="1754"/>
      <c r="AB295" s="1754"/>
      <c r="AC295" s="1754"/>
      <c r="AD295" s="1754"/>
      <c r="AE295" s="1754"/>
      <c r="AF295" s="1754"/>
      <c r="AG295" s="1754"/>
      <c r="AH295" s="1754"/>
      <c r="AI295" s="1754"/>
      <c r="AJ295" s="1754"/>
      <c r="AK295" s="1754"/>
      <c r="AL295" s="1754"/>
      <c r="AM295" s="1754"/>
      <c r="AN295" s="1754"/>
      <c r="AO295" s="1754"/>
      <c r="AP295" s="1754"/>
      <c r="AQ295" s="1754"/>
      <c r="AR295" s="1754"/>
      <c r="AS295" s="1754"/>
      <c r="AT295" s="1754"/>
      <c r="AU295" s="1754"/>
      <c r="AV295" s="1754"/>
      <c r="AW295" s="1754"/>
      <c r="AX295" s="1754"/>
    </row>
    <row r="296" spans="5:50" ht="17.100000000000001" customHeight="1" x14ac:dyDescent="0.2">
      <c r="E296" s="1754"/>
      <c r="F296" s="1754"/>
      <c r="G296" s="1754"/>
      <c r="H296" s="1754"/>
      <c r="I296" s="1754"/>
      <c r="J296" s="1754"/>
      <c r="K296" s="1754"/>
      <c r="L296" s="1754"/>
      <c r="M296" s="1754"/>
      <c r="AO296" s="1754"/>
      <c r="AP296" s="1754"/>
      <c r="AQ296" s="1754"/>
      <c r="AR296" s="1754"/>
      <c r="AS296" s="1754"/>
      <c r="AT296" s="1754"/>
      <c r="AU296" s="1754"/>
      <c r="AV296" s="1754"/>
      <c r="AW296" s="1754"/>
      <c r="AX296" s="1754"/>
    </row>
    <row r="297" spans="5:50" ht="17.100000000000001" customHeight="1" x14ac:dyDescent="0.2">
      <c r="E297" s="1754"/>
      <c r="F297" s="1754"/>
      <c r="G297" s="1754"/>
      <c r="H297" s="1754"/>
      <c r="I297" s="1754"/>
      <c r="J297" s="1754"/>
      <c r="K297" s="1754"/>
      <c r="L297" s="1754"/>
      <c r="M297" s="1754"/>
      <c r="N297" s="1754"/>
      <c r="O297" s="1754"/>
      <c r="P297" s="1754"/>
      <c r="Q297" s="1754"/>
      <c r="R297" s="1754"/>
      <c r="S297" s="1754"/>
      <c r="T297" s="1754"/>
      <c r="U297" s="1754"/>
      <c r="V297" s="1754"/>
      <c r="W297" s="1754"/>
      <c r="X297" s="1754"/>
      <c r="Y297" s="1754"/>
      <c r="Z297" s="1754"/>
      <c r="AA297" s="1754"/>
      <c r="AB297" s="1754"/>
      <c r="AC297" s="1754"/>
      <c r="AD297" s="1754"/>
      <c r="AE297" s="1754"/>
      <c r="AF297" s="1754"/>
      <c r="AG297" s="1754"/>
      <c r="AH297" s="1754"/>
      <c r="AI297" s="1754"/>
      <c r="AJ297" s="1754"/>
      <c r="AK297" s="1754"/>
      <c r="AL297" s="1754"/>
      <c r="AM297" s="1754"/>
      <c r="AN297" s="1754"/>
      <c r="AO297" s="1754"/>
      <c r="AP297" s="1754"/>
      <c r="AQ297" s="1754"/>
      <c r="AR297" s="1754"/>
      <c r="AS297" s="1754"/>
      <c r="AT297" s="1754"/>
      <c r="AU297" s="1754"/>
      <c r="AV297" s="1754"/>
      <c r="AW297" s="1754"/>
      <c r="AX297" s="1754"/>
    </row>
    <row r="298" spans="5:50" ht="17.100000000000001" customHeight="1" x14ac:dyDescent="0.2">
      <c r="E298" s="1754"/>
      <c r="F298" s="1754"/>
      <c r="G298" s="1754"/>
      <c r="H298" s="1754"/>
      <c r="I298" s="1754"/>
      <c r="J298" s="1754"/>
      <c r="K298" s="1754"/>
      <c r="L298" s="1754"/>
      <c r="M298" s="1754"/>
      <c r="AO298" s="1754"/>
      <c r="AP298" s="1754"/>
      <c r="AQ298" s="1754"/>
      <c r="AR298" s="1754"/>
      <c r="AS298" s="1754"/>
      <c r="AT298" s="1754"/>
      <c r="AU298" s="1754"/>
      <c r="AV298" s="1754"/>
      <c r="AW298" s="1754"/>
      <c r="AX298" s="1754"/>
    </row>
    <row r="299" spans="5:50" ht="17.100000000000001" customHeight="1" x14ac:dyDescent="0.2">
      <c r="E299" s="1754"/>
      <c r="F299" s="1754"/>
      <c r="G299" s="1754"/>
      <c r="H299" s="1754"/>
      <c r="I299" s="1754"/>
      <c r="J299" s="1754"/>
      <c r="K299" s="1754"/>
      <c r="L299" s="1754"/>
      <c r="M299" s="1754"/>
      <c r="N299" s="1754"/>
      <c r="O299" s="1754"/>
      <c r="P299" s="1754"/>
      <c r="Q299" s="1754"/>
      <c r="R299" s="1754"/>
      <c r="S299" s="1754"/>
      <c r="T299" s="1754"/>
      <c r="U299" s="1754"/>
      <c r="V299" s="1754"/>
      <c r="W299" s="1754"/>
      <c r="X299" s="1754"/>
      <c r="Y299" s="1754"/>
      <c r="Z299" s="1754"/>
      <c r="AA299" s="1754"/>
      <c r="AB299" s="1754"/>
      <c r="AC299" s="1754"/>
      <c r="AD299" s="1754"/>
      <c r="AE299" s="1754"/>
      <c r="AF299" s="1754"/>
      <c r="AG299" s="1754"/>
      <c r="AH299" s="1754"/>
      <c r="AI299" s="1754"/>
      <c r="AJ299" s="1754"/>
      <c r="AK299" s="1754"/>
      <c r="AL299" s="1754"/>
      <c r="AM299" s="1754"/>
      <c r="AN299" s="1754"/>
      <c r="AO299" s="1754"/>
      <c r="AP299" s="1754"/>
      <c r="AQ299" s="1754"/>
      <c r="AR299" s="1754"/>
      <c r="AS299" s="1754"/>
      <c r="AT299" s="1754"/>
      <c r="AU299" s="1754"/>
      <c r="AV299" s="1754"/>
      <c r="AW299" s="1754"/>
      <c r="AX299" s="1754"/>
    </row>
    <row r="300" spans="5:50" ht="17.100000000000001" customHeight="1" x14ac:dyDescent="0.2">
      <c r="E300" s="1754"/>
      <c r="F300" s="1754"/>
      <c r="G300" s="1754"/>
      <c r="H300" s="1754"/>
      <c r="I300" s="1754"/>
      <c r="J300" s="1754"/>
      <c r="K300" s="1754"/>
      <c r="L300" s="1754"/>
      <c r="M300" s="1754"/>
      <c r="AO300" s="1754"/>
      <c r="AP300" s="1754"/>
      <c r="AQ300" s="1754"/>
      <c r="AR300" s="1754"/>
      <c r="AS300" s="1754"/>
      <c r="AT300" s="1754"/>
      <c r="AU300" s="1754"/>
      <c r="AV300" s="1754"/>
      <c r="AW300" s="1754"/>
      <c r="AX300" s="1754"/>
    </row>
    <row r="301" spans="5:50" ht="17.100000000000001" customHeight="1" x14ac:dyDescent="0.2">
      <c r="E301" s="1754"/>
      <c r="F301" s="1754"/>
      <c r="G301" s="1754"/>
      <c r="H301" s="1754"/>
      <c r="I301" s="1754"/>
      <c r="J301" s="1754"/>
      <c r="K301" s="1754"/>
      <c r="L301" s="1754"/>
      <c r="M301" s="1754"/>
      <c r="N301" s="1754"/>
      <c r="O301" s="1754"/>
      <c r="P301" s="1754"/>
      <c r="Q301" s="1754"/>
      <c r="R301" s="1754"/>
      <c r="S301" s="1754"/>
      <c r="T301" s="1754"/>
      <c r="U301" s="1754"/>
      <c r="V301" s="1754"/>
      <c r="W301" s="1754"/>
      <c r="X301" s="1754"/>
      <c r="Y301" s="1754"/>
      <c r="Z301" s="1754"/>
      <c r="AA301" s="1754"/>
      <c r="AB301" s="1754"/>
      <c r="AC301" s="1754"/>
      <c r="AD301" s="1754"/>
      <c r="AE301" s="1754"/>
      <c r="AF301" s="1754"/>
      <c r="AG301" s="1754"/>
      <c r="AH301" s="1754"/>
      <c r="AI301" s="1754"/>
      <c r="AJ301" s="1754"/>
      <c r="AK301" s="1754"/>
      <c r="AL301" s="1754"/>
      <c r="AM301" s="1754"/>
      <c r="AN301" s="1754"/>
      <c r="AO301" s="1754"/>
      <c r="AP301" s="1754"/>
      <c r="AQ301" s="1754"/>
      <c r="AR301" s="1754"/>
      <c r="AS301" s="1754"/>
      <c r="AT301" s="1754"/>
      <c r="AU301" s="1754"/>
      <c r="AV301" s="1754"/>
      <c r="AW301" s="1754"/>
      <c r="AX301" s="1754"/>
    </row>
    <row r="302" spans="5:50" ht="17.100000000000001" customHeight="1" x14ac:dyDescent="0.2">
      <c r="E302" s="1754"/>
      <c r="F302" s="1754"/>
      <c r="G302" s="1754"/>
      <c r="H302" s="1754"/>
      <c r="I302" s="1754"/>
      <c r="J302" s="1754"/>
      <c r="K302" s="1754"/>
      <c r="L302" s="1754"/>
      <c r="M302" s="1754"/>
      <c r="AO302" s="1754"/>
      <c r="AP302" s="1754"/>
      <c r="AQ302" s="1754"/>
      <c r="AR302" s="1754"/>
      <c r="AS302" s="1754"/>
      <c r="AT302" s="1754"/>
      <c r="AU302" s="1754"/>
      <c r="AV302" s="1754"/>
      <c r="AW302" s="1754"/>
      <c r="AX302" s="1754"/>
    </row>
    <row r="303" spans="5:50" ht="17.100000000000001" customHeight="1" x14ac:dyDescent="0.2">
      <c r="E303" s="1754"/>
      <c r="F303" s="1754"/>
      <c r="G303" s="1754"/>
      <c r="H303" s="1754"/>
      <c r="I303" s="1754"/>
      <c r="J303" s="1754"/>
      <c r="K303" s="1754"/>
      <c r="L303" s="1754"/>
      <c r="M303" s="1754"/>
      <c r="N303" s="1754"/>
      <c r="O303" s="1754"/>
      <c r="P303" s="1754"/>
      <c r="Q303" s="1754"/>
      <c r="R303" s="1754"/>
      <c r="S303" s="1754"/>
      <c r="T303" s="1754"/>
      <c r="U303" s="1754"/>
      <c r="V303" s="1754"/>
      <c r="W303" s="1754"/>
      <c r="X303" s="1754"/>
      <c r="Y303" s="1754"/>
      <c r="Z303" s="1754"/>
      <c r="AA303" s="1754"/>
      <c r="AB303" s="1754"/>
      <c r="AC303" s="1754"/>
      <c r="AD303" s="1754"/>
      <c r="AE303" s="1754"/>
      <c r="AF303" s="1754"/>
      <c r="AG303" s="1754"/>
      <c r="AH303" s="1754"/>
      <c r="AI303" s="1754"/>
      <c r="AJ303" s="1754"/>
      <c r="AK303" s="1754"/>
      <c r="AL303" s="1754"/>
      <c r="AM303" s="1754"/>
      <c r="AN303" s="1754"/>
      <c r="AO303" s="1754"/>
      <c r="AP303" s="1754"/>
      <c r="AQ303" s="1754"/>
      <c r="AR303" s="1754"/>
      <c r="AS303" s="1754"/>
      <c r="AT303" s="1754"/>
      <c r="AU303" s="1754"/>
      <c r="AV303" s="1754"/>
      <c r="AW303" s="1754"/>
      <c r="AX303" s="1754"/>
    </row>
    <row r="304" spans="5:50" ht="17.100000000000001" customHeight="1" x14ac:dyDescent="0.2">
      <c r="E304" s="1754"/>
      <c r="F304" s="1754"/>
      <c r="G304" s="1754"/>
      <c r="H304" s="1754"/>
      <c r="I304" s="1754"/>
      <c r="J304" s="1754"/>
      <c r="K304" s="1754"/>
      <c r="L304" s="1754"/>
      <c r="M304" s="1754"/>
      <c r="AO304" s="1754"/>
      <c r="AP304" s="1754"/>
      <c r="AQ304" s="1754"/>
      <c r="AR304" s="1754"/>
      <c r="AS304" s="1754"/>
      <c r="AT304" s="1754"/>
      <c r="AU304" s="1754"/>
      <c r="AV304" s="1754"/>
      <c r="AW304" s="1754"/>
      <c r="AX304" s="1754"/>
    </row>
    <row r="305" spans="5:50" ht="17.100000000000001" customHeight="1" x14ac:dyDescent="0.2">
      <c r="E305" s="1754"/>
      <c r="F305" s="1754"/>
      <c r="G305" s="1754"/>
      <c r="H305" s="1754"/>
      <c r="I305" s="1754"/>
      <c r="J305" s="1754"/>
      <c r="K305" s="1754"/>
      <c r="L305" s="1754"/>
      <c r="M305" s="1754"/>
      <c r="N305" s="1754"/>
      <c r="O305" s="1754"/>
      <c r="P305" s="1754"/>
      <c r="Q305" s="1754"/>
      <c r="R305" s="1754"/>
      <c r="S305" s="1754"/>
      <c r="T305" s="1754"/>
      <c r="U305" s="1754"/>
      <c r="V305" s="1754"/>
      <c r="W305" s="1754"/>
      <c r="X305" s="1754"/>
      <c r="Y305" s="1754"/>
      <c r="Z305" s="1754"/>
      <c r="AA305" s="1754"/>
      <c r="AB305" s="1754"/>
      <c r="AC305" s="1754"/>
      <c r="AD305" s="1754"/>
      <c r="AE305" s="1754"/>
      <c r="AF305" s="1754"/>
      <c r="AG305" s="1754"/>
      <c r="AH305" s="1754"/>
      <c r="AI305" s="1754"/>
      <c r="AJ305" s="1754"/>
      <c r="AK305" s="1754"/>
      <c r="AL305" s="1754"/>
      <c r="AM305" s="1754"/>
      <c r="AN305" s="1754"/>
      <c r="AO305" s="1754"/>
      <c r="AP305" s="1754"/>
      <c r="AQ305" s="1754"/>
      <c r="AR305" s="1754"/>
      <c r="AS305" s="1754"/>
      <c r="AT305" s="1754"/>
      <c r="AU305" s="1754"/>
      <c r="AV305" s="1754"/>
      <c r="AW305" s="1754"/>
      <c r="AX305" s="1754"/>
    </row>
    <row r="306" spans="5:50" ht="17.100000000000001" customHeight="1" x14ac:dyDescent="0.2">
      <c r="E306" s="1754"/>
      <c r="F306" s="1754"/>
      <c r="G306" s="1754"/>
      <c r="H306" s="1754"/>
      <c r="I306" s="1754"/>
      <c r="J306" s="1754"/>
      <c r="K306" s="1754"/>
      <c r="L306" s="1754"/>
      <c r="M306" s="1754"/>
      <c r="AO306" s="1754"/>
      <c r="AP306" s="1754"/>
      <c r="AQ306" s="1754"/>
      <c r="AR306" s="1754"/>
      <c r="AS306" s="1754"/>
      <c r="AT306" s="1754"/>
      <c r="AU306" s="1754"/>
      <c r="AV306" s="1754"/>
      <c r="AW306" s="1754"/>
      <c r="AX306" s="1754"/>
    </row>
    <row r="307" spans="5:50" ht="17.100000000000001" customHeight="1" x14ac:dyDescent="0.2">
      <c r="E307" s="1754"/>
      <c r="F307" s="1754"/>
      <c r="G307" s="1754"/>
      <c r="H307" s="1754"/>
      <c r="I307" s="1754"/>
      <c r="J307" s="1754"/>
      <c r="K307" s="1754"/>
      <c r="L307" s="1754"/>
      <c r="M307" s="1754"/>
      <c r="N307" s="1754"/>
      <c r="O307" s="1754"/>
      <c r="P307" s="1754"/>
      <c r="Q307" s="1754"/>
      <c r="R307" s="1754"/>
      <c r="S307" s="1754"/>
      <c r="T307" s="1754"/>
      <c r="U307" s="1754"/>
      <c r="V307" s="1754"/>
      <c r="W307" s="1754"/>
      <c r="X307" s="1754"/>
      <c r="Y307" s="1754"/>
      <c r="Z307" s="1754"/>
      <c r="AA307" s="1754"/>
      <c r="AB307" s="1754"/>
      <c r="AC307" s="1754"/>
      <c r="AD307" s="1754"/>
      <c r="AE307" s="1754"/>
      <c r="AF307" s="1754"/>
      <c r="AG307" s="1754"/>
      <c r="AH307" s="1754"/>
      <c r="AI307" s="1754"/>
      <c r="AJ307" s="1754"/>
      <c r="AK307" s="1754"/>
      <c r="AL307" s="1754"/>
      <c r="AM307" s="1754"/>
      <c r="AN307" s="1754"/>
      <c r="AO307" s="1754"/>
      <c r="AP307" s="1754"/>
      <c r="AQ307" s="1754"/>
      <c r="AR307" s="1754"/>
      <c r="AS307" s="1754"/>
      <c r="AT307" s="1754"/>
      <c r="AU307" s="1754"/>
      <c r="AV307" s="1754"/>
      <c r="AW307" s="1754"/>
      <c r="AX307" s="1754"/>
    </row>
    <row r="308" spans="5:50" ht="17.100000000000001" customHeight="1" x14ac:dyDescent="0.2">
      <c r="E308" s="1754"/>
      <c r="F308" s="1754"/>
      <c r="G308" s="1754"/>
      <c r="H308" s="1754"/>
      <c r="I308" s="1754"/>
      <c r="J308" s="1754"/>
      <c r="K308" s="1754"/>
      <c r="L308" s="1754"/>
      <c r="M308" s="1754"/>
      <c r="AO308" s="1754"/>
      <c r="AP308" s="1754"/>
      <c r="AQ308" s="1754"/>
      <c r="AR308" s="1754"/>
      <c r="AS308" s="1754"/>
      <c r="AT308" s="1754"/>
      <c r="AU308" s="1754"/>
      <c r="AV308" s="1754"/>
      <c r="AW308" s="1754"/>
      <c r="AX308" s="1754"/>
    </row>
    <row r="309" spans="5:50" ht="17.100000000000001" customHeight="1" x14ac:dyDescent="0.2">
      <c r="E309" s="1754"/>
      <c r="F309" s="1754"/>
      <c r="G309" s="1754"/>
      <c r="H309" s="1754"/>
      <c r="I309" s="1754"/>
      <c r="J309" s="1754"/>
      <c r="K309" s="1754"/>
      <c r="L309" s="1754"/>
      <c r="M309" s="1754"/>
      <c r="N309" s="1754"/>
      <c r="O309" s="1754"/>
      <c r="P309" s="1754"/>
      <c r="Q309" s="1754"/>
      <c r="R309" s="1754"/>
      <c r="S309" s="1754"/>
      <c r="T309" s="1754"/>
      <c r="U309" s="1754"/>
      <c r="V309" s="1754"/>
      <c r="W309" s="1754"/>
      <c r="X309" s="1754"/>
      <c r="Y309" s="1754"/>
      <c r="Z309" s="1754"/>
      <c r="AA309" s="1754"/>
      <c r="AB309" s="1754"/>
      <c r="AC309" s="1754"/>
      <c r="AD309" s="1754"/>
      <c r="AE309" s="1754"/>
      <c r="AF309" s="1754"/>
      <c r="AG309" s="1754"/>
      <c r="AH309" s="1754"/>
      <c r="AI309" s="1754"/>
      <c r="AJ309" s="1754"/>
      <c r="AK309" s="1754"/>
      <c r="AL309" s="1754"/>
      <c r="AM309" s="1754"/>
      <c r="AN309" s="1754"/>
      <c r="AO309" s="1754"/>
      <c r="AP309" s="1754"/>
      <c r="AQ309" s="1754"/>
      <c r="AR309" s="1754"/>
      <c r="AS309" s="1754"/>
      <c r="AT309" s="1754"/>
      <c r="AU309" s="1754"/>
      <c r="AV309" s="1754"/>
      <c r="AW309" s="1754"/>
      <c r="AX309" s="1754"/>
    </row>
    <row r="310" spans="5:50" ht="17.100000000000001" customHeight="1" x14ac:dyDescent="0.2">
      <c r="E310" s="1754"/>
      <c r="F310" s="1754"/>
      <c r="G310" s="1754"/>
      <c r="H310" s="1754"/>
      <c r="I310" s="1754"/>
      <c r="J310" s="1754"/>
      <c r="K310" s="1754"/>
      <c r="L310" s="1754"/>
      <c r="M310" s="1754"/>
      <c r="AO310" s="1754"/>
      <c r="AP310" s="1754"/>
      <c r="AQ310" s="1754"/>
      <c r="AR310" s="1754"/>
      <c r="AS310" s="1754"/>
      <c r="AT310" s="1754"/>
      <c r="AU310" s="1754"/>
      <c r="AV310" s="1754"/>
      <c r="AW310" s="1754"/>
      <c r="AX310" s="1754"/>
    </row>
    <row r="311" spans="5:50" ht="17.100000000000001" customHeight="1" x14ac:dyDescent="0.2">
      <c r="E311" s="1754"/>
      <c r="F311" s="1754"/>
      <c r="G311" s="1754"/>
      <c r="H311" s="1754"/>
      <c r="I311" s="1754"/>
      <c r="J311" s="1754"/>
      <c r="K311" s="1754"/>
      <c r="L311" s="1754"/>
      <c r="M311" s="1754"/>
      <c r="N311" s="1754"/>
      <c r="O311" s="1754"/>
      <c r="P311" s="1754"/>
      <c r="Q311" s="1754"/>
      <c r="R311" s="1754"/>
      <c r="S311" s="1754"/>
      <c r="T311" s="1754"/>
      <c r="U311" s="1754"/>
      <c r="V311" s="1754"/>
      <c r="W311" s="1754"/>
      <c r="X311" s="1754"/>
      <c r="Y311" s="1754"/>
      <c r="Z311" s="1754"/>
      <c r="AA311" s="1754"/>
      <c r="AB311" s="1754"/>
      <c r="AC311" s="1754"/>
      <c r="AD311" s="1754"/>
      <c r="AE311" s="1754"/>
      <c r="AF311" s="1754"/>
      <c r="AG311" s="1754"/>
      <c r="AH311" s="1754"/>
      <c r="AI311" s="1754"/>
      <c r="AJ311" s="1754"/>
      <c r="AK311" s="1754"/>
      <c r="AL311" s="1754"/>
      <c r="AM311" s="1754"/>
      <c r="AN311" s="1754"/>
      <c r="AO311" s="1754"/>
      <c r="AP311" s="1754"/>
      <c r="AQ311" s="1754"/>
      <c r="AR311" s="1754"/>
      <c r="AS311" s="1754"/>
      <c r="AT311" s="1754"/>
      <c r="AU311" s="1754"/>
      <c r="AV311" s="1754"/>
      <c r="AW311" s="1754"/>
      <c r="AX311" s="1754"/>
    </row>
    <row r="312" spans="5:50" ht="17.100000000000001" customHeight="1" x14ac:dyDescent="0.2">
      <c r="E312" s="1754"/>
      <c r="F312" s="1754"/>
      <c r="G312" s="1754"/>
      <c r="H312" s="1754"/>
      <c r="I312" s="1754"/>
      <c r="J312" s="1754"/>
      <c r="K312" s="1754"/>
      <c r="L312" s="1754"/>
      <c r="M312" s="1754"/>
      <c r="AO312" s="1754"/>
      <c r="AP312" s="1754"/>
      <c r="AQ312" s="1754"/>
      <c r="AR312" s="1754"/>
      <c r="AS312" s="1754"/>
      <c r="AT312" s="1754"/>
      <c r="AU312" s="1754"/>
      <c r="AV312" s="1754"/>
      <c r="AW312" s="1754"/>
      <c r="AX312" s="1754"/>
    </row>
    <row r="313" spans="5:50" ht="17.100000000000001" customHeight="1" x14ac:dyDescent="0.2">
      <c r="E313" s="1754"/>
      <c r="F313" s="1754"/>
      <c r="G313" s="1754"/>
      <c r="H313" s="1754"/>
      <c r="I313" s="1754"/>
      <c r="J313" s="1754"/>
      <c r="K313" s="1754"/>
      <c r="L313" s="1754"/>
      <c r="M313" s="1754"/>
      <c r="N313" s="1754"/>
      <c r="O313" s="1754"/>
      <c r="P313" s="1754"/>
      <c r="Q313" s="1754"/>
      <c r="R313" s="1754"/>
      <c r="S313" s="1754"/>
      <c r="T313" s="1754"/>
      <c r="U313" s="1754"/>
      <c r="V313" s="1754"/>
      <c r="W313" s="1754"/>
      <c r="X313" s="1754"/>
      <c r="Y313" s="1754"/>
      <c r="Z313" s="1754"/>
      <c r="AA313" s="1754"/>
      <c r="AB313" s="1754"/>
      <c r="AC313" s="1754"/>
      <c r="AD313" s="1754"/>
      <c r="AE313" s="1754"/>
      <c r="AF313" s="1754"/>
      <c r="AG313" s="1754"/>
      <c r="AH313" s="1754"/>
      <c r="AI313" s="1754"/>
      <c r="AJ313" s="1754"/>
      <c r="AK313" s="1754"/>
      <c r="AL313" s="1754"/>
      <c r="AM313" s="1754"/>
      <c r="AN313" s="1754"/>
      <c r="AO313" s="1754"/>
      <c r="AP313" s="1754"/>
      <c r="AQ313" s="1754"/>
      <c r="AR313" s="1754"/>
      <c r="AS313" s="1754"/>
      <c r="AT313" s="1754"/>
      <c r="AU313" s="1754"/>
      <c r="AV313" s="1754"/>
      <c r="AW313" s="1754"/>
      <c r="AX313" s="1754"/>
    </row>
    <row r="314" spans="5:50" ht="17.100000000000001" customHeight="1" x14ac:dyDescent="0.2">
      <c r="E314" s="1754"/>
      <c r="F314" s="1754"/>
      <c r="G314" s="1754"/>
      <c r="H314" s="1754"/>
      <c r="I314" s="1754"/>
      <c r="J314" s="1754"/>
      <c r="K314" s="1754"/>
      <c r="L314" s="1754"/>
      <c r="M314" s="1754"/>
      <c r="AO314" s="1754"/>
      <c r="AP314" s="1754"/>
      <c r="AQ314" s="1754"/>
      <c r="AR314" s="1754"/>
      <c r="AS314" s="1754"/>
      <c r="AT314" s="1754"/>
      <c r="AU314" s="1754"/>
      <c r="AV314" s="1754"/>
      <c r="AW314" s="1754"/>
      <c r="AX314" s="1754"/>
    </row>
    <row r="315" spans="5:50" ht="17.100000000000001" customHeight="1" x14ac:dyDescent="0.2">
      <c r="E315" s="1754"/>
      <c r="F315" s="1754"/>
      <c r="G315" s="1754"/>
      <c r="H315" s="1754"/>
      <c r="I315" s="1754"/>
      <c r="J315" s="1754"/>
      <c r="K315" s="1754"/>
      <c r="L315" s="1754"/>
      <c r="M315" s="1754"/>
      <c r="N315" s="1754"/>
      <c r="O315" s="1754"/>
      <c r="P315" s="1754"/>
      <c r="Q315" s="1754"/>
      <c r="R315" s="1754"/>
      <c r="S315" s="1754"/>
      <c r="T315" s="1754"/>
      <c r="U315" s="1754"/>
      <c r="V315" s="1754"/>
      <c r="W315" s="1754"/>
      <c r="X315" s="1754"/>
      <c r="Y315" s="1754"/>
      <c r="Z315" s="1754"/>
      <c r="AA315" s="1754"/>
      <c r="AB315" s="1754"/>
      <c r="AC315" s="1754"/>
      <c r="AD315" s="1754"/>
      <c r="AE315" s="1754"/>
      <c r="AF315" s="1754"/>
      <c r="AG315" s="1754"/>
      <c r="AH315" s="1754"/>
      <c r="AI315" s="1754"/>
      <c r="AJ315" s="1754"/>
      <c r="AK315" s="1754"/>
      <c r="AL315" s="1754"/>
      <c r="AM315" s="1754"/>
      <c r="AN315" s="1754"/>
      <c r="AO315" s="1754"/>
      <c r="AP315" s="1754"/>
      <c r="AQ315" s="1754"/>
      <c r="AR315" s="1754"/>
      <c r="AS315" s="1754"/>
      <c r="AT315" s="1754"/>
      <c r="AU315" s="1754"/>
      <c r="AV315" s="1754"/>
      <c r="AW315" s="1754"/>
      <c r="AX315" s="1754"/>
    </row>
    <row r="316" spans="5:50" ht="17.100000000000001" customHeight="1" x14ac:dyDescent="0.2">
      <c r="E316" s="1754"/>
      <c r="F316" s="1754"/>
      <c r="G316" s="1754"/>
      <c r="H316" s="1754"/>
      <c r="I316" s="1754"/>
      <c r="J316" s="1754"/>
      <c r="K316" s="1754"/>
      <c r="L316" s="1754"/>
      <c r="M316" s="1754"/>
      <c r="AO316" s="1754"/>
      <c r="AP316" s="1754"/>
      <c r="AQ316" s="1754"/>
      <c r="AR316" s="1754"/>
      <c r="AS316" s="1754"/>
      <c r="AT316" s="1754"/>
      <c r="AU316" s="1754"/>
      <c r="AV316" s="1754"/>
      <c r="AW316" s="1754"/>
      <c r="AX316" s="1754"/>
    </row>
    <row r="317" spans="5:50" ht="17.100000000000001" customHeight="1" x14ac:dyDescent="0.2">
      <c r="E317" s="1754"/>
      <c r="F317" s="1754"/>
      <c r="G317" s="1754"/>
      <c r="H317" s="1754"/>
      <c r="I317" s="1754"/>
      <c r="J317" s="1754"/>
      <c r="K317" s="1754"/>
      <c r="L317" s="1754"/>
      <c r="M317" s="1754"/>
      <c r="N317" s="1754"/>
      <c r="O317" s="1754"/>
      <c r="P317" s="1754"/>
      <c r="Q317" s="1754"/>
      <c r="R317" s="1754"/>
      <c r="S317" s="1754"/>
      <c r="T317" s="1754"/>
      <c r="U317" s="1754"/>
      <c r="V317" s="1754"/>
      <c r="W317" s="1754"/>
      <c r="X317" s="1754"/>
      <c r="Y317" s="1754"/>
      <c r="Z317" s="1754"/>
      <c r="AA317" s="1754"/>
      <c r="AB317" s="1754"/>
      <c r="AC317" s="1754"/>
      <c r="AD317" s="1754"/>
      <c r="AE317" s="1754"/>
      <c r="AF317" s="1754"/>
      <c r="AG317" s="1754"/>
      <c r="AH317" s="1754"/>
      <c r="AI317" s="1754"/>
      <c r="AJ317" s="1754"/>
      <c r="AK317" s="1754"/>
      <c r="AL317" s="1754"/>
      <c r="AM317" s="1754"/>
      <c r="AN317" s="1754"/>
      <c r="AO317" s="1754"/>
      <c r="AP317" s="1754"/>
      <c r="AQ317" s="1754"/>
      <c r="AR317" s="1754"/>
      <c r="AS317" s="1754"/>
      <c r="AT317" s="1754"/>
      <c r="AU317" s="1754"/>
      <c r="AV317" s="1754"/>
      <c r="AW317" s="1754"/>
      <c r="AX317" s="1754"/>
    </row>
    <row r="318" spans="5:50" ht="17.100000000000001" customHeight="1" x14ac:dyDescent="0.2">
      <c r="E318" s="1754"/>
      <c r="F318" s="1754"/>
      <c r="G318" s="1754"/>
      <c r="H318" s="1754"/>
      <c r="I318" s="1754"/>
      <c r="J318" s="1754"/>
      <c r="K318" s="1754"/>
      <c r="L318" s="1754"/>
      <c r="M318" s="1754"/>
      <c r="AO318" s="1754"/>
      <c r="AP318" s="1754"/>
      <c r="AQ318" s="1754"/>
      <c r="AR318" s="1754"/>
      <c r="AS318" s="1754"/>
      <c r="AT318" s="1754"/>
      <c r="AU318" s="1754"/>
      <c r="AV318" s="1754"/>
      <c r="AW318" s="1754"/>
      <c r="AX318" s="1754"/>
    </row>
    <row r="319" spans="5:50" ht="17.100000000000001" customHeight="1" x14ac:dyDescent="0.2">
      <c r="E319" s="1754"/>
      <c r="F319" s="1754"/>
      <c r="G319" s="1754"/>
      <c r="H319" s="1754"/>
      <c r="I319" s="1754"/>
      <c r="J319" s="1754"/>
      <c r="K319" s="1754"/>
      <c r="L319" s="1754"/>
      <c r="M319" s="1754"/>
      <c r="N319" s="1754"/>
      <c r="O319" s="1754"/>
      <c r="P319" s="1754"/>
      <c r="Q319" s="1754"/>
      <c r="R319" s="1754"/>
      <c r="S319" s="1754"/>
      <c r="T319" s="1754"/>
      <c r="U319" s="1754"/>
      <c r="V319" s="1754"/>
      <c r="W319" s="1754"/>
      <c r="X319" s="1754"/>
      <c r="Y319" s="1754"/>
      <c r="Z319" s="1754"/>
      <c r="AA319" s="1754"/>
      <c r="AB319" s="1754"/>
      <c r="AC319" s="1754"/>
      <c r="AD319" s="1754"/>
      <c r="AE319" s="1754"/>
      <c r="AF319" s="1754"/>
      <c r="AG319" s="1754"/>
      <c r="AH319" s="1754"/>
      <c r="AI319" s="1754"/>
      <c r="AJ319" s="1754"/>
      <c r="AK319" s="1754"/>
      <c r="AL319" s="1754"/>
      <c r="AM319" s="1754"/>
      <c r="AN319" s="1754"/>
      <c r="AO319" s="1754"/>
      <c r="AP319" s="1754"/>
      <c r="AQ319" s="1754"/>
      <c r="AR319" s="1754"/>
      <c r="AS319" s="1754"/>
      <c r="AT319" s="1754"/>
      <c r="AU319" s="1754"/>
      <c r="AV319" s="1754"/>
      <c r="AW319" s="1754"/>
      <c r="AX319" s="1754"/>
    </row>
    <row r="320" spans="5:50" ht="17.100000000000001" customHeight="1" x14ac:dyDescent="0.2">
      <c r="E320" s="1754"/>
      <c r="F320" s="1754"/>
      <c r="G320" s="1754"/>
      <c r="H320" s="1754"/>
      <c r="I320" s="1754"/>
      <c r="J320" s="1754"/>
      <c r="K320" s="1754"/>
      <c r="L320" s="1754"/>
      <c r="M320" s="1754"/>
      <c r="AO320" s="1754"/>
      <c r="AP320" s="1754"/>
      <c r="AQ320" s="1754"/>
      <c r="AR320" s="1754"/>
      <c r="AS320" s="1754"/>
      <c r="AT320" s="1754"/>
      <c r="AU320" s="1754"/>
      <c r="AV320" s="1754"/>
      <c r="AW320" s="1754"/>
      <c r="AX320" s="1754"/>
    </row>
    <row r="321" spans="5:50" ht="17.100000000000001" customHeight="1" x14ac:dyDescent="0.2">
      <c r="E321" s="1754"/>
      <c r="F321" s="1754"/>
      <c r="G321" s="1754"/>
      <c r="H321" s="1754"/>
      <c r="I321" s="1754"/>
      <c r="J321" s="1754"/>
      <c r="K321" s="1754"/>
      <c r="L321" s="1754"/>
      <c r="M321" s="1754"/>
      <c r="N321" s="1754"/>
      <c r="O321" s="1754"/>
      <c r="P321" s="1754"/>
      <c r="Q321" s="1754"/>
      <c r="R321" s="1754"/>
      <c r="S321" s="1754"/>
      <c r="T321" s="1754"/>
      <c r="U321" s="1754"/>
      <c r="V321" s="1754"/>
      <c r="W321" s="1754"/>
      <c r="X321" s="1754"/>
      <c r="Y321" s="1754"/>
      <c r="Z321" s="1754"/>
      <c r="AA321" s="1754"/>
      <c r="AB321" s="1754"/>
      <c r="AC321" s="1754"/>
      <c r="AD321" s="1754"/>
      <c r="AE321" s="1754"/>
      <c r="AF321" s="1754"/>
      <c r="AG321" s="1754"/>
      <c r="AH321" s="1754"/>
      <c r="AI321" s="1754"/>
      <c r="AJ321" s="1754"/>
      <c r="AK321" s="1754"/>
      <c r="AL321" s="1754"/>
      <c r="AM321" s="1754"/>
      <c r="AN321" s="1754"/>
      <c r="AO321" s="1754"/>
      <c r="AP321" s="1754"/>
      <c r="AQ321" s="1754"/>
      <c r="AR321" s="1754"/>
      <c r="AS321" s="1754"/>
      <c r="AT321" s="1754"/>
      <c r="AU321" s="1754"/>
      <c r="AV321" s="1754"/>
      <c r="AW321" s="1754"/>
      <c r="AX321" s="1754"/>
    </row>
    <row r="322" spans="5:50" ht="17.100000000000001" customHeight="1" x14ac:dyDescent="0.2">
      <c r="E322" s="1754"/>
      <c r="F322" s="1754"/>
      <c r="G322" s="1754"/>
      <c r="H322" s="1754"/>
      <c r="I322" s="1754"/>
      <c r="J322" s="1754"/>
      <c r="K322" s="1754"/>
      <c r="L322" s="1754"/>
      <c r="M322" s="1754"/>
      <c r="AO322" s="1754"/>
      <c r="AP322" s="1754"/>
      <c r="AQ322" s="1754"/>
      <c r="AR322" s="1754"/>
      <c r="AS322" s="1754"/>
      <c r="AT322" s="1754"/>
      <c r="AU322" s="1754"/>
      <c r="AV322" s="1754"/>
      <c r="AW322" s="1754"/>
      <c r="AX322" s="1754"/>
    </row>
    <row r="323" spans="5:50" ht="17.100000000000001" customHeight="1" x14ac:dyDescent="0.2">
      <c r="E323" s="1754"/>
      <c r="F323" s="1754"/>
      <c r="G323" s="1754"/>
      <c r="H323" s="1754"/>
      <c r="I323" s="1754"/>
      <c r="J323" s="1754"/>
      <c r="K323" s="1754"/>
      <c r="L323" s="1754"/>
      <c r="M323" s="1754"/>
      <c r="N323" s="1754"/>
      <c r="O323" s="1754"/>
      <c r="P323" s="1754"/>
      <c r="Q323" s="1754"/>
      <c r="R323" s="1754"/>
      <c r="S323" s="1754"/>
      <c r="T323" s="1754"/>
      <c r="U323" s="1754"/>
      <c r="V323" s="1754"/>
      <c r="W323" s="1754"/>
      <c r="X323" s="1754"/>
      <c r="Y323" s="1754"/>
      <c r="Z323" s="1754"/>
      <c r="AA323" s="1754"/>
      <c r="AB323" s="1754"/>
      <c r="AC323" s="1754"/>
      <c r="AD323" s="1754"/>
      <c r="AE323" s="1754"/>
      <c r="AF323" s="1754"/>
      <c r="AG323" s="1754"/>
      <c r="AH323" s="1754"/>
      <c r="AI323" s="1754"/>
      <c r="AJ323" s="1754"/>
      <c r="AK323" s="1754"/>
      <c r="AL323" s="1754"/>
      <c r="AM323" s="1754"/>
      <c r="AN323" s="1754"/>
      <c r="AO323" s="1754"/>
      <c r="AP323" s="1754"/>
      <c r="AQ323" s="1754"/>
      <c r="AR323" s="1754"/>
      <c r="AS323" s="1754"/>
      <c r="AT323" s="1754"/>
      <c r="AU323" s="1754"/>
      <c r="AV323" s="1754"/>
      <c r="AW323" s="1754"/>
      <c r="AX323" s="1754"/>
    </row>
    <row r="324" spans="5:50" ht="17.100000000000001" customHeight="1" x14ac:dyDescent="0.2">
      <c r="E324" s="1754"/>
      <c r="F324" s="1754"/>
      <c r="G324" s="1754"/>
      <c r="H324" s="1754"/>
      <c r="I324" s="1754"/>
      <c r="J324" s="1754"/>
      <c r="K324" s="1754"/>
      <c r="L324" s="1754"/>
      <c r="M324" s="1754"/>
      <c r="AO324" s="1754"/>
      <c r="AP324" s="1754"/>
      <c r="AQ324" s="1754"/>
      <c r="AR324" s="1754"/>
      <c r="AS324" s="1754"/>
      <c r="AT324" s="1754"/>
      <c r="AU324" s="1754"/>
      <c r="AV324" s="1754"/>
      <c r="AW324" s="1754"/>
      <c r="AX324" s="1754"/>
    </row>
    <row r="325" spans="5:50" ht="17.100000000000001" customHeight="1" x14ac:dyDescent="0.2">
      <c r="E325" s="1754"/>
      <c r="F325" s="1754"/>
      <c r="G325" s="1754"/>
      <c r="H325" s="1754"/>
      <c r="I325" s="1754"/>
      <c r="J325" s="1754"/>
      <c r="K325" s="1754"/>
      <c r="L325" s="1754"/>
      <c r="M325" s="1754"/>
      <c r="N325" s="1754"/>
      <c r="O325" s="1754"/>
      <c r="P325" s="1754"/>
      <c r="Q325" s="1754"/>
      <c r="R325" s="1754"/>
      <c r="S325" s="1754"/>
      <c r="T325" s="1754"/>
      <c r="U325" s="1754"/>
      <c r="V325" s="1754"/>
      <c r="W325" s="1754"/>
      <c r="X325" s="1754"/>
      <c r="Y325" s="1754"/>
      <c r="Z325" s="1754"/>
      <c r="AA325" s="1754"/>
      <c r="AB325" s="1754"/>
      <c r="AC325" s="1754"/>
      <c r="AD325" s="1754"/>
      <c r="AE325" s="1754"/>
      <c r="AF325" s="1754"/>
      <c r="AG325" s="1754"/>
      <c r="AH325" s="1754"/>
      <c r="AI325" s="1754"/>
      <c r="AJ325" s="1754"/>
      <c r="AK325" s="1754"/>
      <c r="AL325" s="1754"/>
      <c r="AM325" s="1754"/>
      <c r="AN325" s="1754"/>
      <c r="AO325" s="1754"/>
      <c r="AP325" s="1754"/>
      <c r="AQ325" s="1754"/>
      <c r="AR325" s="1754"/>
      <c r="AS325" s="1754"/>
      <c r="AT325" s="1754"/>
      <c r="AU325" s="1754"/>
      <c r="AV325" s="1754"/>
      <c r="AW325" s="1754"/>
      <c r="AX325" s="1754"/>
    </row>
    <row r="326" spans="5:50" ht="17.100000000000001" customHeight="1" x14ac:dyDescent="0.2">
      <c r="E326" s="1754"/>
      <c r="F326" s="1754"/>
      <c r="G326" s="1754"/>
      <c r="H326" s="1754"/>
      <c r="I326" s="1754"/>
      <c r="J326" s="1754"/>
      <c r="K326" s="1754"/>
      <c r="L326" s="1754"/>
      <c r="M326" s="1754"/>
      <c r="AO326" s="1754"/>
      <c r="AP326" s="1754"/>
      <c r="AQ326" s="1754"/>
      <c r="AR326" s="1754"/>
      <c r="AS326" s="1754"/>
      <c r="AT326" s="1754"/>
      <c r="AU326" s="1754"/>
      <c r="AV326" s="1754"/>
      <c r="AW326" s="1754"/>
      <c r="AX326" s="1754"/>
    </row>
    <row r="327" spans="5:50" ht="17.100000000000001" customHeight="1" x14ac:dyDescent="0.2">
      <c r="E327" s="1754"/>
      <c r="F327" s="1754"/>
      <c r="G327" s="1754"/>
      <c r="H327" s="1754"/>
      <c r="I327" s="1754"/>
      <c r="J327" s="1754"/>
      <c r="K327" s="1754"/>
      <c r="L327" s="1754"/>
      <c r="M327" s="1754"/>
      <c r="N327" s="1754"/>
      <c r="O327" s="1754"/>
      <c r="P327" s="1754"/>
      <c r="Q327" s="1754"/>
      <c r="R327" s="1754"/>
      <c r="S327" s="1754"/>
      <c r="T327" s="1754"/>
      <c r="U327" s="1754"/>
      <c r="V327" s="1754"/>
      <c r="W327" s="1754"/>
      <c r="X327" s="1754"/>
      <c r="Y327" s="1754"/>
      <c r="Z327" s="1754"/>
      <c r="AA327" s="1754"/>
      <c r="AB327" s="1754"/>
      <c r="AC327" s="1754"/>
      <c r="AD327" s="1754"/>
      <c r="AE327" s="1754"/>
      <c r="AF327" s="1754"/>
      <c r="AG327" s="1754"/>
      <c r="AH327" s="1754"/>
      <c r="AI327" s="1754"/>
      <c r="AJ327" s="1754"/>
      <c r="AK327" s="1754"/>
      <c r="AL327" s="1754"/>
      <c r="AM327" s="1754"/>
      <c r="AN327" s="1754"/>
      <c r="AO327" s="1754"/>
      <c r="AP327" s="1754"/>
      <c r="AQ327" s="1754"/>
      <c r="AR327" s="1754"/>
      <c r="AS327" s="1754"/>
      <c r="AT327" s="1754"/>
      <c r="AU327" s="1754"/>
      <c r="AV327" s="1754"/>
      <c r="AW327" s="1754"/>
      <c r="AX327" s="1754"/>
    </row>
    <row r="328" spans="5:50" ht="17.100000000000001" customHeight="1" x14ac:dyDescent="0.2">
      <c r="E328" s="1754"/>
      <c r="F328" s="1754"/>
      <c r="G328" s="1754"/>
      <c r="H328" s="1754"/>
      <c r="I328" s="1754"/>
      <c r="J328" s="1754"/>
      <c r="K328" s="1754"/>
      <c r="L328" s="1754"/>
      <c r="M328" s="1754"/>
      <c r="AO328" s="1754"/>
      <c r="AP328" s="1754"/>
      <c r="AQ328" s="1754"/>
      <c r="AR328" s="1754"/>
      <c r="AS328" s="1754"/>
      <c r="AT328" s="1754"/>
      <c r="AU328" s="1754"/>
      <c r="AV328" s="1754"/>
      <c r="AW328" s="1754"/>
      <c r="AX328" s="1754"/>
    </row>
    <row r="329" spans="5:50" ht="17.100000000000001" customHeight="1" x14ac:dyDescent="0.2">
      <c r="E329" s="1754"/>
      <c r="F329" s="1754"/>
      <c r="G329" s="1754"/>
      <c r="H329" s="1754"/>
      <c r="I329" s="1754"/>
      <c r="J329" s="1754"/>
      <c r="K329" s="1754"/>
      <c r="L329" s="1754"/>
      <c r="M329" s="1754"/>
      <c r="N329" s="1754"/>
      <c r="O329" s="1754"/>
      <c r="P329" s="1754"/>
      <c r="Q329" s="1754"/>
      <c r="R329" s="1754"/>
      <c r="S329" s="1754"/>
      <c r="T329" s="1754"/>
      <c r="U329" s="1754"/>
      <c r="V329" s="1754"/>
      <c r="W329" s="1754"/>
      <c r="X329" s="1754"/>
      <c r="Y329" s="1754"/>
      <c r="Z329" s="1754"/>
      <c r="AA329" s="1754"/>
      <c r="AB329" s="1754"/>
      <c r="AC329" s="1754"/>
      <c r="AD329" s="1754"/>
      <c r="AE329" s="1754"/>
      <c r="AF329" s="1754"/>
      <c r="AG329" s="1754"/>
      <c r="AH329" s="1754"/>
      <c r="AI329" s="1754"/>
      <c r="AJ329" s="1754"/>
      <c r="AK329" s="1754"/>
      <c r="AL329" s="1754"/>
      <c r="AM329" s="1754"/>
      <c r="AN329" s="1754"/>
      <c r="AO329" s="1754"/>
      <c r="AP329" s="1754"/>
      <c r="AQ329" s="1754"/>
      <c r="AR329" s="1754"/>
      <c r="AS329" s="1754"/>
      <c r="AT329" s="1754"/>
      <c r="AU329" s="1754"/>
      <c r="AV329" s="1754"/>
      <c r="AW329" s="1754"/>
      <c r="AX329" s="1754"/>
    </row>
    <row r="330" spans="5:50" ht="17.100000000000001" customHeight="1" x14ac:dyDescent="0.2">
      <c r="E330" s="1754"/>
      <c r="F330" s="1754"/>
      <c r="G330" s="1754"/>
      <c r="H330" s="1754"/>
      <c r="I330" s="1754"/>
      <c r="J330" s="1754"/>
      <c r="K330" s="1754"/>
      <c r="L330" s="1754"/>
      <c r="M330" s="1754"/>
      <c r="AO330" s="1754"/>
      <c r="AP330" s="1754"/>
      <c r="AQ330" s="1754"/>
      <c r="AR330" s="1754"/>
      <c r="AS330" s="1754"/>
      <c r="AT330" s="1754"/>
      <c r="AU330" s="1754"/>
      <c r="AV330" s="1754"/>
      <c r="AW330" s="1754"/>
      <c r="AX330" s="1754"/>
    </row>
    <row r="331" spans="5:50" ht="17.100000000000001" customHeight="1" x14ac:dyDescent="0.2">
      <c r="E331" s="1754"/>
      <c r="F331" s="1754"/>
      <c r="G331" s="1754"/>
      <c r="H331" s="1754"/>
      <c r="I331" s="1754"/>
      <c r="J331" s="1754"/>
      <c r="K331" s="1754"/>
      <c r="L331" s="1754"/>
      <c r="M331" s="1754"/>
      <c r="N331" s="1754"/>
      <c r="O331" s="1754"/>
      <c r="P331" s="1754"/>
      <c r="Q331" s="1754"/>
      <c r="R331" s="1754"/>
      <c r="S331" s="1754"/>
      <c r="T331" s="1754"/>
      <c r="U331" s="1754"/>
      <c r="V331" s="1754"/>
      <c r="W331" s="1754"/>
      <c r="X331" s="1754"/>
      <c r="Y331" s="1754"/>
      <c r="Z331" s="1754"/>
      <c r="AA331" s="1754"/>
      <c r="AB331" s="1754"/>
      <c r="AC331" s="1754"/>
      <c r="AD331" s="1754"/>
      <c r="AE331" s="1754"/>
      <c r="AF331" s="1754"/>
      <c r="AG331" s="1754"/>
      <c r="AH331" s="1754"/>
      <c r="AI331" s="1754"/>
      <c r="AJ331" s="1754"/>
      <c r="AK331" s="1754"/>
      <c r="AL331" s="1754"/>
      <c r="AM331" s="1754"/>
      <c r="AN331" s="1754"/>
      <c r="AO331" s="1754"/>
      <c r="AP331" s="1754"/>
      <c r="AQ331" s="1754"/>
      <c r="AR331" s="1754"/>
      <c r="AS331" s="1754"/>
      <c r="AT331" s="1754"/>
      <c r="AU331" s="1754"/>
      <c r="AV331" s="1754"/>
      <c r="AW331" s="1754"/>
      <c r="AX331" s="1754"/>
    </row>
    <row r="332" spans="5:50" ht="17.100000000000001" customHeight="1" x14ac:dyDescent="0.2">
      <c r="E332" s="1754"/>
      <c r="F332" s="1754"/>
      <c r="G332" s="1754"/>
      <c r="H332" s="1754"/>
      <c r="I332" s="1754"/>
      <c r="J332" s="1754"/>
      <c r="K332" s="1754"/>
      <c r="L332" s="1754"/>
      <c r="M332" s="1754"/>
      <c r="AO332" s="1754"/>
      <c r="AP332" s="1754"/>
      <c r="AQ332" s="1754"/>
      <c r="AR332" s="1754"/>
      <c r="AS332" s="1754"/>
      <c r="AT332" s="1754"/>
      <c r="AU332" s="1754"/>
      <c r="AV332" s="1754"/>
      <c r="AW332" s="1754"/>
      <c r="AX332" s="1754"/>
    </row>
    <row r="333" spans="5:50" ht="17.100000000000001" customHeight="1" x14ac:dyDescent="0.2">
      <c r="E333" s="1754"/>
      <c r="F333" s="1754"/>
      <c r="G333" s="1754"/>
      <c r="H333" s="1754"/>
      <c r="I333" s="1754"/>
      <c r="J333" s="1754"/>
      <c r="K333" s="1754"/>
      <c r="L333" s="1754"/>
      <c r="M333" s="1754"/>
      <c r="N333" s="1754"/>
      <c r="O333" s="1754"/>
      <c r="P333" s="1754"/>
      <c r="Q333" s="1754"/>
      <c r="R333" s="1754"/>
      <c r="S333" s="1754"/>
      <c r="T333" s="1754"/>
      <c r="U333" s="1754"/>
      <c r="V333" s="1754"/>
      <c r="W333" s="1754"/>
      <c r="X333" s="1754"/>
      <c r="Y333" s="1754"/>
      <c r="Z333" s="1754"/>
      <c r="AA333" s="1754"/>
      <c r="AB333" s="1754"/>
      <c r="AC333" s="1754"/>
      <c r="AD333" s="1754"/>
      <c r="AE333" s="1754"/>
      <c r="AF333" s="1754"/>
      <c r="AG333" s="1754"/>
      <c r="AH333" s="1754"/>
      <c r="AI333" s="1754"/>
      <c r="AJ333" s="1754"/>
      <c r="AK333" s="1754"/>
      <c r="AL333" s="1754"/>
      <c r="AM333" s="1754"/>
      <c r="AN333" s="1754"/>
      <c r="AO333" s="1754"/>
      <c r="AP333" s="1754"/>
      <c r="AQ333" s="1754"/>
      <c r="AR333" s="1754"/>
      <c r="AS333" s="1754"/>
      <c r="AT333" s="1754"/>
      <c r="AU333" s="1754"/>
      <c r="AV333" s="1754"/>
      <c r="AW333" s="1754"/>
      <c r="AX333" s="1754"/>
    </row>
    <row r="334" spans="5:50" ht="17.100000000000001" customHeight="1" x14ac:dyDescent="0.2">
      <c r="E334" s="1754"/>
      <c r="F334" s="1754"/>
      <c r="G334" s="1754"/>
      <c r="H334" s="1754"/>
      <c r="I334" s="1754"/>
      <c r="J334" s="1754"/>
      <c r="K334" s="1754"/>
      <c r="L334" s="1754"/>
      <c r="M334" s="1754"/>
      <c r="AO334" s="1754"/>
      <c r="AP334" s="1754"/>
      <c r="AQ334" s="1754"/>
      <c r="AR334" s="1754"/>
      <c r="AS334" s="1754"/>
      <c r="AT334" s="1754"/>
      <c r="AU334" s="1754"/>
      <c r="AV334" s="1754"/>
      <c r="AW334" s="1754"/>
      <c r="AX334" s="1754"/>
    </row>
    <row r="335" spans="5:50" ht="17.100000000000001" customHeight="1" x14ac:dyDescent="0.2">
      <c r="E335" s="1754"/>
      <c r="F335" s="1754"/>
      <c r="G335" s="1754"/>
      <c r="H335" s="1754"/>
      <c r="I335" s="1754"/>
      <c r="J335" s="1754"/>
      <c r="K335" s="1754"/>
      <c r="L335" s="1754"/>
      <c r="M335" s="1754"/>
      <c r="N335" s="1754"/>
      <c r="O335" s="1754"/>
      <c r="P335" s="1754"/>
      <c r="Q335" s="1754"/>
      <c r="R335" s="1754"/>
      <c r="S335" s="1754"/>
      <c r="T335" s="1754"/>
      <c r="U335" s="1754"/>
      <c r="V335" s="1754"/>
      <c r="W335" s="1754"/>
      <c r="X335" s="1754"/>
      <c r="Y335" s="1754"/>
      <c r="Z335" s="1754"/>
      <c r="AA335" s="1754"/>
      <c r="AB335" s="1754"/>
      <c r="AC335" s="1754"/>
      <c r="AD335" s="1754"/>
      <c r="AE335" s="1754"/>
      <c r="AF335" s="1754"/>
      <c r="AG335" s="1754"/>
      <c r="AH335" s="1754"/>
      <c r="AI335" s="1754"/>
      <c r="AJ335" s="1754"/>
      <c r="AK335" s="1754"/>
      <c r="AL335" s="1754"/>
      <c r="AM335" s="1754"/>
      <c r="AN335" s="1754"/>
      <c r="AO335" s="1754"/>
      <c r="AP335" s="1754"/>
      <c r="AQ335" s="1754"/>
      <c r="AR335" s="1754"/>
      <c r="AS335" s="1754"/>
      <c r="AT335" s="1754"/>
      <c r="AU335" s="1754"/>
      <c r="AV335" s="1754"/>
      <c r="AW335" s="1754"/>
      <c r="AX335" s="1754"/>
    </row>
    <row r="336" spans="5:50" ht="17.100000000000001" customHeight="1" x14ac:dyDescent="0.2">
      <c r="E336" s="1754"/>
      <c r="F336" s="1754"/>
      <c r="G336" s="1754"/>
      <c r="H336" s="1754"/>
      <c r="I336" s="1754"/>
      <c r="J336" s="1754"/>
      <c r="K336" s="1754"/>
      <c r="L336" s="1754"/>
      <c r="M336" s="1754"/>
      <c r="AO336" s="1754"/>
      <c r="AP336" s="1754"/>
      <c r="AQ336" s="1754"/>
      <c r="AR336" s="1754"/>
      <c r="AS336" s="1754"/>
      <c r="AT336" s="1754"/>
      <c r="AU336" s="1754"/>
      <c r="AV336" s="1754"/>
      <c r="AW336" s="1754"/>
      <c r="AX336" s="1754"/>
    </row>
    <row r="337" spans="5:50" ht="17.100000000000001" customHeight="1" x14ac:dyDescent="0.2">
      <c r="E337" s="1754"/>
      <c r="F337" s="1754"/>
      <c r="G337" s="1754"/>
      <c r="H337" s="1754"/>
      <c r="I337" s="1754"/>
      <c r="J337" s="1754"/>
      <c r="K337" s="1754"/>
      <c r="L337" s="1754"/>
      <c r="M337" s="1754"/>
      <c r="N337" s="1754"/>
      <c r="O337" s="1754"/>
      <c r="P337" s="1754"/>
      <c r="Q337" s="1754"/>
      <c r="R337" s="1754"/>
      <c r="S337" s="1754"/>
      <c r="T337" s="1754"/>
      <c r="U337" s="1754"/>
      <c r="V337" s="1754"/>
      <c r="W337" s="1754"/>
      <c r="X337" s="1754"/>
      <c r="Y337" s="1754"/>
      <c r="Z337" s="1754"/>
      <c r="AA337" s="1754"/>
      <c r="AB337" s="1754"/>
      <c r="AC337" s="1754"/>
      <c r="AD337" s="1754"/>
      <c r="AE337" s="1754"/>
      <c r="AF337" s="1754"/>
      <c r="AG337" s="1754"/>
      <c r="AH337" s="1754"/>
      <c r="AI337" s="1754"/>
      <c r="AJ337" s="1754"/>
      <c r="AK337" s="1754"/>
      <c r="AL337" s="1754"/>
      <c r="AM337" s="1754"/>
      <c r="AN337" s="1754"/>
      <c r="AO337" s="1754"/>
      <c r="AP337" s="1754"/>
      <c r="AQ337" s="1754"/>
      <c r="AR337" s="1754"/>
      <c r="AS337" s="1754"/>
      <c r="AT337" s="1754"/>
      <c r="AU337" s="1754"/>
      <c r="AV337" s="1754"/>
      <c r="AW337" s="1754"/>
      <c r="AX337" s="1754"/>
    </row>
    <row r="338" spans="5:50" ht="17.100000000000001" customHeight="1" x14ac:dyDescent="0.2">
      <c r="E338" s="1754"/>
      <c r="F338" s="1754"/>
      <c r="G338" s="1754"/>
      <c r="H338" s="1754"/>
      <c r="I338" s="1754"/>
      <c r="J338" s="1754"/>
      <c r="K338" s="1754"/>
      <c r="L338" s="1754"/>
      <c r="M338" s="1754"/>
      <c r="AO338" s="1754"/>
      <c r="AP338" s="1754"/>
      <c r="AQ338" s="1754"/>
      <c r="AR338" s="1754"/>
      <c r="AS338" s="1754"/>
      <c r="AT338" s="1754"/>
      <c r="AU338" s="1754"/>
      <c r="AV338" s="1754"/>
      <c r="AW338" s="1754"/>
      <c r="AX338" s="1754"/>
    </row>
    <row r="339" spans="5:50" ht="17.100000000000001" customHeight="1" x14ac:dyDescent="0.2">
      <c r="E339" s="1754"/>
      <c r="F339" s="1754"/>
      <c r="G339" s="1754"/>
      <c r="H339" s="1754"/>
      <c r="I339" s="1754"/>
      <c r="J339" s="1754"/>
      <c r="K339" s="1754"/>
      <c r="L339" s="1754"/>
      <c r="M339" s="1754"/>
      <c r="N339" s="1754"/>
      <c r="O339" s="1754"/>
      <c r="P339" s="1754"/>
      <c r="Q339" s="1754"/>
      <c r="R339" s="1754"/>
      <c r="S339" s="1754"/>
      <c r="T339" s="1754"/>
      <c r="U339" s="1754"/>
      <c r="V339" s="1754"/>
      <c r="W339" s="1754"/>
      <c r="X339" s="1754"/>
      <c r="Y339" s="1754"/>
      <c r="Z339" s="1754"/>
      <c r="AA339" s="1754"/>
      <c r="AB339" s="1754"/>
      <c r="AC339" s="1754"/>
      <c r="AD339" s="1754"/>
      <c r="AE339" s="1754"/>
      <c r="AF339" s="1754"/>
      <c r="AG339" s="1754"/>
      <c r="AH339" s="1754"/>
      <c r="AI339" s="1754"/>
      <c r="AJ339" s="1754"/>
      <c r="AK339" s="1754"/>
      <c r="AL339" s="1754"/>
      <c r="AM339" s="1754"/>
      <c r="AN339" s="1754"/>
      <c r="AO339" s="1754"/>
      <c r="AP339" s="1754"/>
      <c r="AQ339" s="1754"/>
      <c r="AR339" s="1754"/>
      <c r="AS339" s="1754"/>
      <c r="AT339" s="1754"/>
      <c r="AU339" s="1754"/>
      <c r="AV339" s="1754"/>
      <c r="AW339" s="1754"/>
      <c r="AX339" s="1754"/>
    </row>
    <row r="340" spans="5:50" ht="17.100000000000001" customHeight="1" x14ac:dyDescent="0.2">
      <c r="E340" s="1754"/>
      <c r="F340" s="1754"/>
      <c r="G340" s="1754"/>
      <c r="H340" s="1754"/>
      <c r="I340" s="1754"/>
      <c r="J340" s="1754"/>
      <c r="K340" s="1754"/>
      <c r="L340" s="1754"/>
      <c r="M340" s="1754"/>
      <c r="AO340" s="1754"/>
      <c r="AP340" s="1754"/>
      <c r="AQ340" s="1754"/>
      <c r="AR340" s="1754"/>
      <c r="AS340" s="1754"/>
      <c r="AT340" s="1754"/>
      <c r="AU340" s="1754"/>
      <c r="AV340" s="1754"/>
      <c r="AW340" s="1754"/>
      <c r="AX340" s="1754"/>
    </row>
    <row r="341" spans="5:50" ht="17.100000000000001" customHeight="1" x14ac:dyDescent="0.2">
      <c r="E341" s="1754"/>
      <c r="F341" s="1754"/>
      <c r="G341" s="1754"/>
      <c r="H341" s="1754"/>
      <c r="I341" s="1754"/>
      <c r="J341" s="1754"/>
      <c r="K341" s="1754"/>
      <c r="L341" s="1754"/>
      <c r="M341" s="1754"/>
      <c r="N341" s="1754"/>
      <c r="O341" s="1754"/>
      <c r="P341" s="1754"/>
      <c r="Q341" s="1754"/>
      <c r="R341" s="1754"/>
      <c r="S341" s="1754"/>
      <c r="T341" s="1754"/>
      <c r="U341" s="1754"/>
      <c r="V341" s="1754"/>
      <c r="W341" s="1754"/>
      <c r="X341" s="1754"/>
      <c r="Y341" s="1754"/>
      <c r="Z341" s="1754"/>
      <c r="AA341" s="1754"/>
      <c r="AB341" s="1754"/>
      <c r="AC341" s="1754"/>
      <c r="AD341" s="1754"/>
      <c r="AE341" s="1754"/>
      <c r="AF341" s="1754"/>
      <c r="AG341" s="1754"/>
      <c r="AH341" s="1754"/>
      <c r="AI341" s="1754"/>
      <c r="AJ341" s="1754"/>
      <c r="AK341" s="1754"/>
      <c r="AL341" s="1754"/>
      <c r="AM341" s="1754"/>
      <c r="AN341" s="1754"/>
      <c r="AO341" s="1754"/>
      <c r="AP341" s="1754"/>
      <c r="AQ341" s="1754"/>
      <c r="AR341" s="1754"/>
      <c r="AS341" s="1754"/>
      <c r="AT341" s="1754"/>
      <c r="AU341" s="1754"/>
      <c r="AV341" s="1754"/>
      <c r="AW341" s="1754"/>
      <c r="AX341" s="1754"/>
    </row>
    <row r="342" spans="5:50" ht="17.100000000000001" customHeight="1" x14ac:dyDescent="0.2">
      <c r="E342" s="1754"/>
      <c r="F342" s="1754"/>
      <c r="G342" s="1754"/>
      <c r="H342" s="1754"/>
      <c r="I342" s="1754"/>
      <c r="J342" s="1754"/>
      <c r="K342" s="1754"/>
      <c r="L342" s="1754"/>
      <c r="M342" s="1754"/>
      <c r="AO342" s="1754"/>
      <c r="AP342" s="1754"/>
      <c r="AQ342" s="1754"/>
      <c r="AR342" s="1754"/>
      <c r="AS342" s="1754"/>
      <c r="AT342" s="1754"/>
      <c r="AU342" s="1754"/>
      <c r="AV342" s="1754"/>
      <c r="AW342" s="1754"/>
      <c r="AX342" s="1754"/>
    </row>
    <row r="343" spans="5:50" ht="17.100000000000001" customHeight="1" x14ac:dyDescent="0.2">
      <c r="E343" s="1754"/>
      <c r="F343" s="1754"/>
      <c r="G343" s="1754"/>
      <c r="H343" s="1754"/>
      <c r="I343" s="1754"/>
      <c r="J343" s="1754"/>
      <c r="K343" s="1754"/>
      <c r="L343" s="1754"/>
      <c r="M343" s="1754"/>
      <c r="N343" s="1754"/>
      <c r="O343" s="1754"/>
      <c r="P343" s="1754"/>
      <c r="Q343" s="1754"/>
      <c r="R343" s="1754"/>
      <c r="S343" s="1754"/>
      <c r="T343" s="1754"/>
      <c r="U343" s="1754"/>
      <c r="V343" s="1754"/>
      <c r="W343" s="1754"/>
      <c r="X343" s="1754"/>
      <c r="Y343" s="1754"/>
      <c r="Z343" s="1754"/>
      <c r="AA343" s="1754"/>
      <c r="AB343" s="1754"/>
      <c r="AC343" s="1754"/>
      <c r="AD343" s="1754"/>
      <c r="AE343" s="1754"/>
      <c r="AF343" s="1754"/>
      <c r="AG343" s="1754"/>
      <c r="AH343" s="1754"/>
      <c r="AI343" s="1754"/>
      <c r="AJ343" s="1754"/>
      <c r="AK343" s="1754"/>
      <c r="AL343" s="1754"/>
      <c r="AM343" s="1754"/>
      <c r="AN343" s="1754"/>
      <c r="AO343" s="1754"/>
      <c r="AP343" s="1754"/>
      <c r="AQ343" s="1754"/>
      <c r="AR343" s="1754"/>
      <c r="AS343" s="1754"/>
      <c r="AT343" s="1754"/>
      <c r="AU343" s="1754"/>
      <c r="AV343" s="1754"/>
      <c r="AW343" s="1754"/>
      <c r="AX343" s="1754"/>
    </row>
    <row r="344" spans="5:50" ht="17.100000000000001" customHeight="1" x14ac:dyDescent="0.2">
      <c r="E344" s="1754"/>
      <c r="F344" s="1754"/>
      <c r="G344" s="1754"/>
      <c r="H344" s="1754"/>
      <c r="I344" s="1754"/>
      <c r="J344" s="1754"/>
      <c r="K344" s="1754"/>
      <c r="L344" s="1754"/>
      <c r="M344" s="1754"/>
      <c r="AO344" s="1754"/>
      <c r="AP344" s="1754"/>
      <c r="AQ344" s="1754"/>
      <c r="AR344" s="1754"/>
      <c r="AS344" s="1754"/>
      <c r="AT344" s="1754"/>
      <c r="AU344" s="1754"/>
      <c r="AV344" s="1754"/>
      <c r="AW344" s="1754"/>
      <c r="AX344" s="1754"/>
    </row>
    <row r="345" spans="5:50" ht="17.100000000000001" customHeight="1" x14ac:dyDescent="0.2">
      <c r="E345" s="1754"/>
      <c r="F345" s="1754"/>
      <c r="G345" s="1754"/>
      <c r="H345" s="1754"/>
      <c r="I345" s="1754"/>
      <c r="J345" s="1754"/>
      <c r="K345" s="1754"/>
      <c r="L345" s="1754"/>
      <c r="M345" s="1754"/>
      <c r="N345" s="1754"/>
      <c r="O345" s="1754"/>
      <c r="P345" s="1754"/>
      <c r="Q345" s="1754"/>
      <c r="R345" s="1754"/>
      <c r="S345" s="1754"/>
      <c r="T345" s="1754"/>
      <c r="U345" s="1754"/>
      <c r="V345" s="1754"/>
      <c r="W345" s="1754"/>
      <c r="X345" s="1754"/>
      <c r="Y345" s="1754"/>
      <c r="Z345" s="1754"/>
      <c r="AA345" s="1754"/>
      <c r="AB345" s="1754"/>
      <c r="AC345" s="1754"/>
      <c r="AD345" s="1754"/>
      <c r="AE345" s="1754"/>
      <c r="AF345" s="1754"/>
      <c r="AG345" s="1754"/>
      <c r="AH345" s="1754"/>
      <c r="AI345" s="1754"/>
      <c r="AJ345" s="1754"/>
      <c r="AK345" s="1754"/>
      <c r="AL345" s="1754"/>
      <c r="AM345" s="1754"/>
      <c r="AN345" s="1754"/>
      <c r="AO345" s="1754"/>
      <c r="AP345" s="1754"/>
      <c r="AQ345" s="1754"/>
      <c r="AR345" s="1754"/>
      <c r="AS345" s="1754"/>
      <c r="AT345" s="1754"/>
      <c r="AU345" s="1754"/>
      <c r="AV345" s="1754"/>
      <c r="AW345" s="1754"/>
      <c r="AX345" s="1754"/>
    </row>
    <row r="346" spans="5:50" ht="17.100000000000001" customHeight="1" x14ac:dyDescent="0.2">
      <c r="E346" s="1754"/>
      <c r="F346" s="1754"/>
      <c r="G346" s="1754"/>
      <c r="H346" s="1754"/>
      <c r="I346" s="1754"/>
      <c r="J346" s="1754"/>
      <c r="K346" s="1754"/>
      <c r="L346" s="1754"/>
      <c r="M346" s="1754"/>
      <c r="AO346" s="1754"/>
      <c r="AP346" s="1754"/>
      <c r="AQ346" s="1754"/>
      <c r="AR346" s="1754"/>
      <c r="AS346" s="1754"/>
      <c r="AT346" s="1754"/>
      <c r="AU346" s="1754"/>
      <c r="AV346" s="1754"/>
      <c r="AW346" s="1754"/>
      <c r="AX346" s="1754"/>
    </row>
    <row r="347" spans="5:50" ht="17.100000000000001" customHeight="1" x14ac:dyDescent="0.2">
      <c r="E347" s="1754"/>
      <c r="F347" s="1754"/>
      <c r="G347" s="1754"/>
      <c r="H347" s="1754"/>
      <c r="I347" s="1754"/>
      <c r="J347" s="1754"/>
      <c r="K347" s="1754"/>
      <c r="L347" s="1754"/>
      <c r="M347" s="1754"/>
      <c r="N347" s="1754"/>
      <c r="O347" s="1754"/>
      <c r="P347" s="1754"/>
      <c r="Q347" s="1754"/>
      <c r="R347" s="1754"/>
      <c r="S347" s="1754"/>
      <c r="T347" s="1754"/>
      <c r="U347" s="1754"/>
      <c r="V347" s="1754"/>
      <c r="W347" s="1754"/>
      <c r="X347" s="1754"/>
      <c r="Y347" s="1754"/>
      <c r="Z347" s="1754"/>
      <c r="AA347" s="1754"/>
      <c r="AB347" s="1754"/>
      <c r="AC347" s="1754"/>
      <c r="AD347" s="1754"/>
      <c r="AE347" s="1754"/>
      <c r="AF347" s="1754"/>
      <c r="AG347" s="1754"/>
      <c r="AH347" s="1754"/>
      <c r="AI347" s="1754"/>
      <c r="AJ347" s="1754"/>
      <c r="AK347" s="1754"/>
      <c r="AL347" s="1754"/>
      <c r="AM347" s="1754"/>
      <c r="AN347" s="1754"/>
      <c r="AO347" s="1754"/>
      <c r="AP347" s="1754"/>
      <c r="AQ347" s="1754"/>
      <c r="AR347" s="1754"/>
      <c r="AS347" s="1754"/>
      <c r="AT347" s="1754"/>
      <c r="AU347" s="1754"/>
      <c r="AV347" s="1754"/>
      <c r="AW347" s="1754"/>
      <c r="AX347" s="1754"/>
    </row>
    <row r="348" spans="5:50" ht="17.100000000000001" customHeight="1" x14ac:dyDescent="0.2">
      <c r="E348" s="1754"/>
      <c r="F348" s="1754"/>
      <c r="G348" s="1754"/>
      <c r="H348" s="1754"/>
      <c r="I348" s="1754"/>
      <c r="J348" s="1754"/>
      <c r="K348" s="1754"/>
      <c r="L348" s="1754"/>
      <c r="M348" s="1754"/>
      <c r="AO348" s="1754"/>
      <c r="AP348" s="1754"/>
      <c r="AQ348" s="1754"/>
      <c r="AR348" s="1754"/>
      <c r="AS348" s="1754"/>
      <c r="AT348" s="1754"/>
      <c r="AU348" s="1754"/>
      <c r="AV348" s="1754"/>
      <c r="AW348" s="1754"/>
      <c r="AX348" s="1754"/>
    </row>
    <row r="349" spans="5:50" ht="17.100000000000001" customHeight="1" x14ac:dyDescent="0.2">
      <c r="E349" s="1754"/>
      <c r="F349" s="1754"/>
      <c r="G349" s="1754"/>
      <c r="H349" s="1754"/>
      <c r="I349" s="1754"/>
      <c r="J349" s="1754"/>
      <c r="K349" s="1754"/>
      <c r="L349" s="1754"/>
      <c r="M349" s="1754"/>
      <c r="N349" s="1754"/>
      <c r="O349" s="1754"/>
      <c r="P349" s="1754"/>
      <c r="Q349" s="1754"/>
      <c r="R349" s="1754"/>
      <c r="S349" s="1754"/>
      <c r="T349" s="1754"/>
      <c r="U349" s="1754"/>
      <c r="V349" s="1754"/>
      <c r="W349" s="1754"/>
      <c r="X349" s="1754"/>
      <c r="Y349" s="1754"/>
      <c r="Z349" s="1754"/>
      <c r="AA349" s="1754"/>
      <c r="AB349" s="1754"/>
      <c r="AC349" s="1754"/>
      <c r="AD349" s="1754"/>
      <c r="AE349" s="1754"/>
      <c r="AF349" s="1754"/>
      <c r="AG349" s="1754"/>
      <c r="AH349" s="1754"/>
      <c r="AI349" s="1754"/>
      <c r="AJ349" s="1754"/>
      <c r="AK349" s="1754"/>
      <c r="AL349" s="1754"/>
      <c r="AM349" s="1754"/>
      <c r="AN349" s="1754"/>
      <c r="AO349" s="1754"/>
      <c r="AP349" s="1754"/>
      <c r="AQ349" s="1754"/>
      <c r="AR349" s="1754"/>
      <c r="AS349" s="1754"/>
      <c r="AT349" s="1754"/>
      <c r="AU349" s="1754"/>
      <c r="AV349" s="1754"/>
      <c r="AW349" s="1754"/>
      <c r="AX349" s="1754"/>
    </row>
    <row r="350" spans="5:50" ht="17.100000000000001" customHeight="1" x14ac:dyDescent="0.2">
      <c r="E350" s="1754"/>
      <c r="F350" s="1754"/>
      <c r="G350" s="1754"/>
      <c r="H350" s="1754"/>
      <c r="I350" s="1754"/>
      <c r="J350" s="1754"/>
      <c r="K350" s="1754"/>
      <c r="L350" s="1754"/>
      <c r="M350" s="1754"/>
      <c r="AO350" s="1754"/>
      <c r="AP350" s="1754"/>
      <c r="AQ350" s="1754"/>
      <c r="AR350" s="1754"/>
      <c r="AS350" s="1754"/>
      <c r="AT350" s="1754"/>
      <c r="AU350" s="1754"/>
      <c r="AV350" s="1754"/>
      <c r="AW350" s="1754"/>
      <c r="AX350" s="1754"/>
    </row>
    <row r="351" spans="5:50" ht="17.100000000000001" customHeight="1" x14ac:dyDescent="0.2">
      <c r="E351" s="1754"/>
      <c r="F351" s="1754"/>
      <c r="G351" s="1754"/>
      <c r="H351" s="1754"/>
      <c r="I351" s="1754"/>
      <c r="J351" s="1754"/>
      <c r="K351" s="1754"/>
      <c r="L351" s="1754"/>
      <c r="M351" s="1754"/>
      <c r="N351" s="1754"/>
      <c r="O351" s="1754"/>
      <c r="P351" s="1754"/>
      <c r="Q351" s="1754"/>
      <c r="R351" s="1754"/>
      <c r="S351" s="1754"/>
      <c r="T351" s="1754"/>
      <c r="U351" s="1754"/>
      <c r="V351" s="1754"/>
      <c r="W351" s="1754"/>
      <c r="X351" s="1754"/>
      <c r="Y351" s="1754"/>
      <c r="Z351" s="1754"/>
      <c r="AA351" s="1754"/>
      <c r="AB351" s="1754"/>
      <c r="AC351" s="1754"/>
      <c r="AD351" s="1754"/>
      <c r="AE351" s="1754"/>
      <c r="AF351" s="1754"/>
      <c r="AG351" s="1754"/>
      <c r="AH351" s="1754"/>
      <c r="AI351" s="1754"/>
      <c r="AJ351" s="1754"/>
      <c r="AK351" s="1754"/>
      <c r="AL351" s="1754"/>
      <c r="AM351" s="1754"/>
      <c r="AN351" s="1754"/>
      <c r="AO351" s="1754"/>
      <c r="AP351" s="1754"/>
      <c r="AQ351" s="1754"/>
      <c r="AR351" s="1754"/>
      <c r="AS351" s="1754"/>
      <c r="AT351" s="1754"/>
      <c r="AU351" s="1754"/>
      <c r="AV351" s="1754"/>
      <c r="AW351" s="1754"/>
      <c r="AX351" s="1754"/>
    </row>
    <row r="352" spans="5:50" ht="17.100000000000001" customHeight="1" x14ac:dyDescent="0.2">
      <c r="E352" s="1754"/>
      <c r="F352" s="1754"/>
      <c r="G352" s="1754"/>
      <c r="H352" s="1754"/>
      <c r="I352" s="1754"/>
      <c r="J352" s="1754"/>
      <c r="K352" s="1754"/>
      <c r="L352" s="1754"/>
      <c r="M352" s="1754"/>
      <c r="AO352" s="1754"/>
      <c r="AP352" s="1754"/>
      <c r="AQ352" s="1754"/>
      <c r="AR352" s="1754"/>
      <c r="AS352" s="1754"/>
      <c r="AT352" s="1754"/>
      <c r="AU352" s="1754"/>
      <c r="AV352" s="1754"/>
      <c r="AW352" s="1754"/>
      <c r="AX352" s="1754"/>
    </row>
    <row r="353" spans="5:50" ht="17.100000000000001" customHeight="1" x14ac:dyDescent="0.2">
      <c r="E353" s="1754"/>
      <c r="F353" s="1754"/>
      <c r="G353" s="1754"/>
      <c r="H353" s="1754"/>
      <c r="I353" s="1754"/>
      <c r="J353" s="1754"/>
      <c r="K353" s="1754"/>
      <c r="L353" s="1754"/>
      <c r="M353" s="1754"/>
      <c r="N353" s="1754"/>
      <c r="O353" s="1754"/>
      <c r="P353" s="1754"/>
      <c r="Q353" s="1754"/>
      <c r="R353" s="1754"/>
      <c r="S353" s="1754"/>
      <c r="T353" s="1754"/>
      <c r="U353" s="1754"/>
      <c r="V353" s="1754"/>
      <c r="W353" s="1754"/>
      <c r="X353" s="1754"/>
      <c r="Y353" s="1754"/>
      <c r="Z353" s="1754"/>
      <c r="AA353" s="1754"/>
      <c r="AB353" s="1754"/>
      <c r="AC353" s="1754"/>
      <c r="AD353" s="1754"/>
      <c r="AE353" s="1754"/>
      <c r="AF353" s="1754"/>
      <c r="AG353" s="1754"/>
      <c r="AH353" s="1754"/>
      <c r="AI353" s="1754"/>
      <c r="AJ353" s="1754"/>
      <c r="AK353" s="1754"/>
      <c r="AL353" s="1754"/>
      <c r="AM353" s="1754"/>
      <c r="AN353" s="1754"/>
      <c r="AO353" s="1754"/>
      <c r="AP353" s="1754"/>
      <c r="AQ353" s="1754"/>
      <c r="AR353" s="1754"/>
      <c r="AS353" s="1754"/>
      <c r="AT353" s="1754"/>
      <c r="AU353" s="1754"/>
      <c r="AV353" s="1754"/>
      <c r="AW353" s="1754"/>
      <c r="AX353" s="1754"/>
    </row>
    <row r="354" spans="5:50" ht="17.100000000000001" customHeight="1" x14ac:dyDescent="0.2">
      <c r="E354" s="1754"/>
      <c r="F354" s="1754"/>
      <c r="G354" s="1754"/>
      <c r="H354" s="1754"/>
      <c r="I354" s="1754"/>
      <c r="J354" s="1754"/>
      <c r="K354" s="1754"/>
      <c r="L354" s="1754"/>
      <c r="M354" s="1754"/>
      <c r="AO354" s="1754"/>
      <c r="AP354" s="1754"/>
      <c r="AQ354" s="1754"/>
      <c r="AR354" s="1754"/>
      <c r="AS354" s="1754"/>
      <c r="AT354" s="1754"/>
      <c r="AU354" s="1754"/>
      <c r="AV354" s="1754"/>
      <c r="AW354" s="1754"/>
      <c r="AX354" s="1754"/>
    </row>
    <row r="355" spans="5:50" ht="17.100000000000001" customHeight="1" x14ac:dyDescent="0.2">
      <c r="E355" s="1754"/>
      <c r="F355" s="1754"/>
      <c r="G355" s="1754"/>
      <c r="H355" s="1754"/>
      <c r="I355" s="1754"/>
      <c r="J355" s="1754"/>
      <c r="K355" s="1754"/>
      <c r="L355" s="1754"/>
      <c r="M355" s="1754"/>
      <c r="N355" s="1754"/>
      <c r="O355" s="1754"/>
      <c r="P355" s="1754"/>
      <c r="Q355" s="1754"/>
      <c r="R355" s="1754"/>
      <c r="S355" s="1754"/>
      <c r="T355" s="1754"/>
      <c r="U355" s="1754"/>
      <c r="V355" s="1754"/>
      <c r="W355" s="1754"/>
      <c r="X355" s="1754"/>
      <c r="Y355" s="1754"/>
      <c r="Z355" s="1754"/>
      <c r="AA355" s="1754"/>
      <c r="AB355" s="1754"/>
      <c r="AC355" s="1754"/>
      <c r="AD355" s="1754"/>
      <c r="AE355" s="1754"/>
      <c r="AF355" s="1754"/>
      <c r="AG355" s="1754"/>
      <c r="AH355" s="1754"/>
      <c r="AI355" s="1754"/>
      <c r="AJ355" s="1754"/>
      <c r="AK355" s="1754"/>
      <c r="AL355" s="1754"/>
      <c r="AM355" s="1754"/>
      <c r="AN355" s="1754"/>
      <c r="AO355" s="1754"/>
      <c r="AP355" s="1754"/>
      <c r="AQ355" s="1754"/>
      <c r="AR355" s="1754"/>
      <c r="AS355" s="1754"/>
      <c r="AT355" s="1754"/>
      <c r="AU355" s="1754"/>
      <c r="AV355" s="1754"/>
      <c r="AW355" s="1754"/>
      <c r="AX355" s="1754"/>
    </row>
    <row r="356" spans="5:50" ht="17.100000000000001" customHeight="1" x14ac:dyDescent="0.2">
      <c r="E356" s="1754"/>
      <c r="F356" s="1754"/>
      <c r="G356" s="1754"/>
      <c r="H356" s="1754"/>
      <c r="I356" s="1754"/>
      <c r="J356" s="1754"/>
      <c r="K356" s="1754"/>
      <c r="L356" s="1754"/>
      <c r="M356" s="1754"/>
      <c r="AO356" s="1754"/>
      <c r="AP356" s="1754"/>
      <c r="AQ356" s="1754"/>
      <c r="AR356" s="1754"/>
      <c r="AS356" s="1754"/>
      <c r="AT356" s="1754"/>
      <c r="AU356" s="1754"/>
      <c r="AV356" s="1754"/>
      <c r="AW356" s="1754"/>
      <c r="AX356" s="1754"/>
    </row>
    <row r="357" spans="5:50" ht="17.100000000000001" customHeight="1" x14ac:dyDescent="0.2">
      <c r="E357" s="1754"/>
      <c r="F357" s="1754"/>
      <c r="G357" s="1754"/>
      <c r="H357" s="1754"/>
      <c r="I357" s="1754"/>
      <c r="J357" s="1754"/>
      <c r="K357" s="1754"/>
      <c r="L357" s="1754"/>
      <c r="M357" s="1754"/>
      <c r="N357" s="1754"/>
      <c r="O357" s="1754"/>
      <c r="P357" s="1754"/>
      <c r="Q357" s="1754"/>
      <c r="R357" s="1754"/>
      <c r="S357" s="1754"/>
      <c r="T357" s="1754"/>
      <c r="U357" s="1754"/>
      <c r="V357" s="1754"/>
      <c r="W357" s="1754"/>
      <c r="X357" s="1754"/>
      <c r="Y357" s="1754"/>
      <c r="Z357" s="1754"/>
      <c r="AA357" s="1754"/>
      <c r="AB357" s="1754"/>
      <c r="AC357" s="1754"/>
      <c r="AD357" s="1754"/>
      <c r="AE357" s="1754"/>
      <c r="AF357" s="1754"/>
      <c r="AG357" s="1754"/>
      <c r="AH357" s="1754"/>
      <c r="AI357" s="1754"/>
      <c r="AJ357" s="1754"/>
      <c r="AK357" s="1754"/>
      <c r="AL357" s="1754"/>
      <c r="AM357" s="1754"/>
      <c r="AN357" s="1754"/>
      <c r="AO357" s="1754"/>
      <c r="AP357" s="1754"/>
      <c r="AQ357" s="1754"/>
      <c r="AR357" s="1754"/>
      <c r="AS357" s="1754"/>
      <c r="AT357" s="1754"/>
      <c r="AU357" s="1754"/>
      <c r="AV357" s="1754"/>
      <c r="AW357" s="1754"/>
      <c r="AX357" s="1754"/>
    </row>
    <row r="358" spans="5:50" ht="17.100000000000001" customHeight="1" x14ac:dyDescent="0.2">
      <c r="E358" s="1754"/>
      <c r="F358" s="1754"/>
      <c r="G358" s="1754"/>
      <c r="H358" s="1754"/>
      <c r="I358" s="1754"/>
      <c r="J358" s="1754"/>
      <c r="K358" s="1754"/>
      <c r="L358" s="1754"/>
      <c r="M358" s="1754"/>
      <c r="AO358" s="1754"/>
      <c r="AP358" s="1754"/>
      <c r="AQ358" s="1754"/>
      <c r="AR358" s="1754"/>
      <c r="AS358" s="1754"/>
      <c r="AT358" s="1754"/>
      <c r="AU358" s="1754"/>
      <c r="AV358" s="1754"/>
      <c r="AW358" s="1754"/>
      <c r="AX358" s="1754"/>
    </row>
    <row r="359" spans="5:50" ht="17.100000000000001" customHeight="1" x14ac:dyDescent="0.2">
      <c r="E359" s="1754"/>
      <c r="F359" s="1754"/>
      <c r="G359" s="1754"/>
      <c r="H359" s="1754"/>
      <c r="I359" s="1754"/>
      <c r="J359" s="1754"/>
      <c r="K359" s="1754"/>
      <c r="L359" s="1754"/>
      <c r="M359" s="1754"/>
      <c r="N359" s="1754"/>
      <c r="O359" s="1754"/>
      <c r="P359" s="1754"/>
      <c r="Q359" s="1754"/>
      <c r="R359" s="1754"/>
      <c r="S359" s="1754"/>
      <c r="T359" s="1754"/>
      <c r="U359" s="1754"/>
      <c r="V359" s="1754"/>
      <c r="W359" s="1754"/>
      <c r="X359" s="1754"/>
      <c r="Y359" s="1754"/>
      <c r="Z359" s="1754"/>
      <c r="AA359" s="1754"/>
      <c r="AB359" s="1754"/>
      <c r="AC359" s="1754"/>
      <c r="AD359" s="1754"/>
      <c r="AE359" s="1754"/>
      <c r="AF359" s="1754"/>
      <c r="AG359" s="1754"/>
      <c r="AH359" s="1754"/>
      <c r="AI359" s="1754"/>
      <c r="AJ359" s="1754"/>
      <c r="AK359" s="1754"/>
      <c r="AL359" s="1754"/>
      <c r="AM359" s="1754"/>
      <c r="AN359" s="1754"/>
      <c r="AO359" s="1754"/>
      <c r="AP359" s="1754"/>
      <c r="AQ359" s="1754"/>
      <c r="AR359" s="1754"/>
      <c r="AS359" s="1754"/>
      <c r="AT359" s="1754"/>
      <c r="AU359" s="1754"/>
      <c r="AV359" s="1754"/>
      <c r="AW359" s="1754"/>
      <c r="AX359" s="1754"/>
    </row>
    <row r="360" spans="5:50" ht="17.100000000000001" customHeight="1" x14ac:dyDescent="0.2">
      <c r="E360" s="1754"/>
      <c r="F360" s="1754"/>
      <c r="G360" s="1754"/>
      <c r="H360" s="1754"/>
      <c r="I360" s="1754"/>
      <c r="J360" s="1754"/>
      <c r="K360" s="1754"/>
      <c r="L360" s="1754"/>
      <c r="M360" s="1754"/>
      <c r="AO360" s="1754"/>
      <c r="AP360" s="1754"/>
      <c r="AQ360" s="1754"/>
      <c r="AR360" s="1754"/>
      <c r="AS360" s="1754"/>
      <c r="AT360" s="1754"/>
      <c r="AU360" s="1754"/>
      <c r="AV360" s="1754"/>
      <c r="AW360" s="1754"/>
      <c r="AX360" s="1754"/>
    </row>
    <row r="361" spans="5:50" ht="17.100000000000001" customHeight="1" x14ac:dyDescent="0.2">
      <c r="E361" s="1754"/>
      <c r="F361" s="1754"/>
      <c r="G361" s="1754"/>
      <c r="H361" s="1754"/>
      <c r="I361" s="1754"/>
      <c r="J361" s="1754"/>
      <c r="K361" s="1754"/>
      <c r="L361" s="1754"/>
      <c r="M361" s="1754"/>
      <c r="N361" s="1754"/>
      <c r="O361" s="1754"/>
      <c r="P361" s="1754"/>
      <c r="Q361" s="1754"/>
      <c r="R361" s="1754"/>
      <c r="S361" s="1754"/>
      <c r="T361" s="1754"/>
      <c r="U361" s="1754"/>
      <c r="V361" s="1754"/>
      <c r="W361" s="1754"/>
      <c r="X361" s="1754"/>
      <c r="Y361" s="1754"/>
      <c r="Z361" s="1754"/>
      <c r="AA361" s="1754"/>
      <c r="AB361" s="1754"/>
      <c r="AC361" s="1754"/>
      <c r="AD361" s="1754"/>
      <c r="AE361" s="1754"/>
      <c r="AF361" s="1754"/>
      <c r="AG361" s="1754"/>
      <c r="AH361" s="1754"/>
      <c r="AI361" s="1754"/>
      <c r="AJ361" s="1754"/>
      <c r="AK361" s="1754"/>
      <c r="AL361" s="1754"/>
      <c r="AM361" s="1754"/>
      <c r="AN361" s="1754"/>
      <c r="AO361" s="1754"/>
      <c r="AP361" s="1754"/>
      <c r="AQ361" s="1754"/>
      <c r="AR361" s="1754"/>
      <c r="AS361" s="1754"/>
      <c r="AT361" s="1754"/>
      <c r="AU361" s="1754"/>
      <c r="AV361" s="1754"/>
      <c r="AW361" s="1754"/>
      <c r="AX361" s="1754"/>
    </row>
    <row r="362" spans="5:50" ht="17.100000000000001" customHeight="1" x14ac:dyDescent="0.2">
      <c r="E362" s="1754"/>
      <c r="F362" s="1754"/>
      <c r="G362" s="1754"/>
      <c r="H362" s="1754"/>
      <c r="I362" s="1754"/>
      <c r="J362" s="1754"/>
      <c r="K362" s="1754"/>
      <c r="L362" s="1754"/>
      <c r="M362" s="1754"/>
      <c r="AO362" s="1754"/>
      <c r="AP362" s="1754"/>
      <c r="AQ362" s="1754"/>
      <c r="AR362" s="1754"/>
      <c r="AS362" s="1754"/>
      <c r="AT362" s="1754"/>
      <c r="AU362" s="1754"/>
      <c r="AV362" s="1754"/>
      <c r="AW362" s="1754"/>
      <c r="AX362" s="1754"/>
    </row>
    <row r="363" spans="5:50" ht="17.100000000000001" customHeight="1" x14ac:dyDescent="0.2">
      <c r="E363" s="1754"/>
      <c r="F363" s="1754"/>
      <c r="G363" s="1754"/>
      <c r="H363" s="1754"/>
      <c r="I363" s="1754"/>
      <c r="J363" s="1754"/>
      <c r="K363" s="1754"/>
      <c r="L363" s="1754"/>
      <c r="M363" s="1754"/>
      <c r="N363" s="1754"/>
      <c r="O363" s="1754"/>
      <c r="P363" s="1754"/>
      <c r="Q363" s="1754"/>
      <c r="R363" s="1754"/>
      <c r="S363" s="1754"/>
      <c r="T363" s="1754"/>
      <c r="U363" s="1754"/>
      <c r="V363" s="1754"/>
      <c r="W363" s="1754"/>
      <c r="X363" s="1754"/>
      <c r="Y363" s="1754"/>
      <c r="Z363" s="1754"/>
      <c r="AA363" s="1754"/>
      <c r="AB363" s="1754"/>
      <c r="AC363" s="1754"/>
      <c r="AD363" s="1754"/>
      <c r="AE363" s="1754"/>
      <c r="AF363" s="1754"/>
      <c r="AG363" s="1754"/>
      <c r="AH363" s="1754"/>
      <c r="AI363" s="1754"/>
      <c r="AJ363" s="1754"/>
      <c r="AK363" s="1754"/>
      <c r="AL363" s="1754"/>
      <c r="AM363" s="1754"/>
      <c r="AN363" s="1754"/>
      <c r="AO363" s="1754"/>
      <c r="AP363" s="1754"/>
      <c r="AQ363" s="1754"/>
      <c r="AR363" s="1754"/>
      <c r="AS363" s="1754"/>
      <c r="AT363" s="1754"/>
      <c r="AU363" s="1754"/>
      <c r="AV363" s="1754"/>
      <c r="AW363" s="1754"/>
      <c r="AX363" s="1754"/>
    </row>
    <row r="364" spans="5:50" ht="17.100000000000001" customHeight="1" x14ac:dyDescent="0.2">
      <c r="E364" s="1754"/>
      <c r="F364" s="1754"/>
      <c r="G364" s="1754"/>
      <c r="H364" s="1754"/>
      <c r="I364" s="1754"/>
      <c r="J364" s="1754"/>
      <c r="K364" s="1754"/>
      <c r="L364" s="1754"/>
      <c r="M364" s="1754"/>
      <c r="AO364" s="1754"/>
      <c r="AP364" s="1754"/>
      <c r="AQ364" s="1754"/>
      <c r="AR364" s="1754"/>
      <c r="AS364" s="1754"/>
      <c r="AT364" s="1754"/>
      <c r="AU364" s="1754"/>
      <c r="AV364" s="1754"/>
      <c r="AW364" s="1754"/>
      <c r="AX364" s="1754"/>
    </row>
    <row r="365" spans="5:50" ht="17.100000000000001" customHeight="1" x14ac:dyDescent="0.2">
      <c r="E365" s="1754"/>
      <c r="F365" s="1754"/>
      <c r="G365" s="1754"/>
      <c r="H365" s="1754"/>
      <c r="I365" s="1754"/>
      <c r="J365" s="1754"/>
      <c r="K365" s="1754"/>
      <c r="L365" s="1754"/>
      <c r="M365" s="1754"/>
      <c r="N365" s="1754"/>
      <c r="O365" s="1754"/>
      <c r="P365" s="1754"/>
      <c r="Q365" s="1754"/>
      <c r="R365" s="1754"/>
      <c r="S365" s="1754"/>
      <c r="T365" s="1754"/>
      <c r="U365" s="1754"/>
      <c r="V365" s="1754"/>
      <c r="W365" s="1754"/>
      <c r="X365" s="1754"/>
      <c r="Y365" s="1754"/>
      <c r="Z365" s="1754"/>
      <c r="AA365" s="1754"/>
      <c r="AB365" s="1754"/>
      <c r="AC365" s="1754"/>
      <c r="AD365" s="1754"/>
      <c r="AE365" s="1754"/>
      <c r="AF365" s="1754"/>
      <c r="AG365" s="1754"/>
      <c r="AH365" s="1754"/>
      <c r="AI365" s="1754"/>
      <c r="AJ365" s="1754"/>
      <c r="AK365" s="1754"/>
      <c r="AL365" s="1754"/>
      <c r="AM365" s="1754"/>
      <c r="AN365" s="1754"/>
      <c r="AO365" s="1754"/>
      <c r="AP365" s="1754"/>
      <c r="AQ365" s="1754"/>
      <c r="AR365" s="1754"/>
      <c r="AS365" s="1754"/>
      <c r="AT365" s="1754"/>
      <c r="AU365" s="1754"/>
      <c r="AV365" s="1754"/>
      <c r="AW365" s="1754"/>
      <c r="AX365" s="1754"/>
    </row>
    <row r="366" spans="5:50" ht="17.100000000000001" customHeight="1" x14ac:dyDescent="0.2">
      <c r="E366" s="1754"/>
      <c r="F366" s="1754"/>
      <c r="G366" s="1754"/>
      <c r="H366" s="1754"/>
      <c r="I366" s="1754"/>
      <c r="J366" s="1754"/>
      <c r="K366" s="1754"/>
      <c r="L366" s="1754"/>
      <c r="M366" s="1754"/>
      <c r="AO366" s="1754"/>
      <c r="AP366" s="1754"/>
      <c r="AQ366" s="1754"/>
      <c r="AR366" s="1754"/>
      <c r="AS366" s="1754"/>
      <c r="AT366" s="1754"/>
      <c r="AU366" s="1754"/>
      <c r="AV366" s="1754"/>
      <c r="AW366" s="1754"/>
      <c r="AX366" s="1754"/>
    </row>
    <row r="367" spans="5:50" ht="17.100000000000001" customHeight="1" x14ac:dyDescent="0.2">
      <c r="E367" s="1754"/>
      <c r="F367" s="1754"/>
      <c r="G367" s="1754"/>
      <c r="H367" s="1754"/>
      <c r="I367" s="1754"/>
      <c r="J367" s="1754"/>
      <c r="K367" s="1754"/>
      <c r="L367" s="1754"/>
      <c r="M367" s="1754"/>
      <c r="N367" s="1754"/>
      <c r="O367" s="1754"/>
      <c r="P367" s="1754"/>
      <c r="Q367" s="1754"/>
      <c r="R367" s="1754"/>
      <c r="S367" s="1754"/>
      <c r="T367" s="1754"/>
      <c r="U367" s="1754"/>
      <c r="V367" s="1754"/>
      <c r="W367" s="1754"/>
      <c r="X367" s="1754"/>
      <c r="Y367" s="1754"/>
      <c r="Z367" s="1754"/>
      <c r="AA367" s="1754"/>
      <c r="AB367" s="1754"/>
      <c r="AC367" s="1754"/>
      <c r="AD367" s="1754"/>
      <c r="AE367" s="1754"/>
      <c r="AF367" s="1754"/>
      <c r="AG367" s="1754"/>
      <c r="AH367" s="1754"/>
      <c r="AI367" s="1754"/>
      <c r="AJ367" s="1754"/>
      <c r="AK367" s="1754"/>
      <c r="AL367" s="1754"/>
      <c r="AM367" s="1754"/>
      <c r="AN367" s="1754"/>
      <c r="AO367" s="1754"/>
      <c r="AP367" s="1754"/>
      <c r="AQ367" s="1754"/>
      <c r="AR367" s="1754"/>
      <c r="AS367" s="1754"/>
      <c r="AT367" s="1754"/>
      <c r="AU367" s="1754"/>
      <c r="AV367" s="1754"/>
      <c r="AW367" s="1754"/>
      <c r="AX367" s="1754"/>
    </row>
    <row r="368" spans="5:50" ht="17.100000000000001" customHeight="1" x14ac:dyDescent="0.2">
      <c r="E368" s="1754"/>
      <c r="F368" s="1754"/>
      <c r="G368" s="1754"/>
      <c r="H368" s="1754"/>
      <c r="I368" s="1754"/>
      <c r="J368" s="1754"/>
      <c r="K368" s="1754"/>
      <c r="L368" s="1754"/>
      <c r="M368" s="1754"/>
      <c r="AO368" s="1754"/>
      <c r="AP368" s="1754"/>
      <c r="AQ368" s="1754"/>
      <c r="AR368" s="1754"/>
      <c r="AS368" s="1754"/>
      <c r="AT368" s="1754"/>
      <c r="AU368" s="1754"/>
      <c r="AV368" s="1754"/>
      <c r="AW368" s="1754"/>
      <c r="AX368" s="1754"/>
    </row>
    <row r="369" spans="5:50" ht="17.100000000000001" customHeight="1" x14ac:dyDescent="0.2">
      <c r="E369" s="1754"/>
      <c r="F369" s="1754"/>
      <c r="G369" s="1754"/>
      <c r="H369" s="1754"/>
      <c r="I369" s="1754"/>
      <c r="J369" s="1754"/>
      <c r="K369" s="1754"/>
      <c r="L369" s="1754"/>
      <c r="M369" s="1754"/>
      <c r="N369" s="1754"/>
      <c r="O369" s="1754"/>
      <c r="P369" s="1754"/>
      <c r="Q369" s="1754"/>
      <c r="R369" s="1754"/>
      <c r="S369" s="1754"/>
      <c r="T369" s="1754"/>
      <c r="U369" s="1754"/>
      <c r="V369" s="1754"/>
      <c r="W369" s="1754"/>
      <c r="X369" s="1754"/>
      <c r="Y369" s="1754"/>
      <c r="Z369" s="1754"/>
      <c r="AA369" s="1754"/>
      <c r="AB369" s="1754"/>
      <c r="AC369" s="1754"/>
      <c r="AD369" s="1754"/>
      <c r="AE369" s="1754"/>
      <c r="AF369" s="1754"/>
      <c r="AG369" s="1754"/>
      <c r="AH369" s="1754"/>
      <c r="AI369" s="1754"/>
      <c r="AJ369" s="1754"/>
      <c r="AK369" s="1754"/>
      <c r="AL369" s="1754"/>
      <c r="AM369" s="1754"/>
      <c r="AN369" s="1754"/>
      <c r="AO369" s="1754"/>
      <c r="AP369" s="1754"/>
      <c r="AQ369" s="1754"/>
      <c r="AR369" s="1754"/>
      <c r="AS369" s="1754"/>
      <c r="AT369" s="1754"/>
      <c r="AU369" s="1754"/>
      <c r="AV369" s="1754"/>
      <c r="AW369" s="1754"/>
      <c r="AX369" s="1754"/>
    </row>
    <row r="370" spans="5:50" ht="17.100000000000001" customHeight="1" x14ac:dyDescent="0.2">
      <c r="E370" s="1754"/>
      <c r="F370" s="1754"/>
      <c r="G370" s="1754"/>
      <c r="H370" s="1754"/>
      <c r="I370" s="1754"/>
      <c r="J370" s="1754"/>
      <c r="K370" s="1754"/>
      <c r="L370" s="1754"/>
      <c r="M370" s="1754"/>
      <c r="AO370" s="1754"/>
      <c r="AP370" s="1754"/>
      <c r="AQ370" s="1754"/>
      <c r="AR370" s="1754"/>
      <c r="AS370" s="1754"/>
      <c r="AT370" s="1754"/>
      <c r="AU370" s="1754"/>
      <c r="AV370" s="1754"/>
      <c r="AW370" s="1754"/>
      <c r="AX370" s="1754"/>
    </row>
    <row r="371" spans="5:50" ht="17.100000000000001" customHeight="1" x14ac:dyDescent="0.2">
      <c r="E371" s="1754"/>
      <c r="F371" s="1754"/>
      <c r="G371" s="1754"/>
      <c r="H371" s="1754"/>
      <c r="I371" s="1754"/>
      <c r="J371" s="1754"/>
      <c r="K371" s="1754"/>
      <c r="L371" s="1754"/>
      <c r="M371" s="1754"/>
      <c r="N371" s="1754"/>
      <c r="O371" s="1754"/>
      <c r="P371" s="1754"/>
      <c r="Q371" s="1754"/>
      <c r="R371" s="1754"/>
      <c r="S371" s="1754"/>
      <c r="T371" s="1754"/>
      <c r="U371" s="1754"/>
      <c r="V371" s="1754"/>
      <c r="W371" s="1754"/>
      <c r="X371" s="1754"/>
      <c r="Y371" s="1754"/>
      <c r="Z371" s="1754"/>
      <c r="AA371" s="1754"/>
      <c r="AB371" s="1754"/>
      <c r="AC371" s="1754"/>
      <c r="AD371" s="1754"/>
      <c r="AE371" s="1754"/>
      <c r="AF371" s="1754"/>
      <c r="AG371" s="1754"/>
      <c r="AH371" s="1754"/>
      <c r="AI371" s="1754"/>
      <c r="AJ371" s="1754"/>
      <c r="AK371" s="1754"/>
      <c r="AL371" s="1754"/>
      <c r="AM371" s="1754"/>
      <c r="AN371" s="1754"/>
      <c r="AO371" s="1754"/>
      <c r="AP371" s="1754"/>
      <c r="AQ371" s="1754"/>
      <c r="AR371" s="1754"/>
      <c r="AS371" s="1754"/>
      <c r="AT371" s="1754"/>
      <c r="AU371" s="1754"/>
      <c r="AV371" s="1754"/>
      <c r="AW371" s="1754"/>
      <c r="AX371" s="1754"/>
    </row>
    <row r="372" spans="5:50" ht="17.100000000000001" customHeight="1" x14ac:dyDescent="0.2">
      <c r="E372" s="1754"/>
      <c r="F372" s="1754"/>
      <c r="G372" s="1754"/>
      <c r="H372" s="1754"/>
      <c r="I372" s="1754"/>
      <c r="J372" s="1754"/>
      <c r="K372" s="1754"/>
      <c r="L372" s="1754"/>
      <c r="M372" s="1754"/>
      <c r="AO372" s="1754"/>
      <c r="AP372" s="1754"/>
      <c r="AQ372" s="1754"/>
      <c r="AR372" s="1754"/>
      <c r="AS372" s="1754"/>
      <c r="AT372" s="1754"/>
      <c r="AU372" s="1754"/>
      <c r="AV372" s="1754"/>
      <c r="AW372" s="1754"/>
      <c r="AX372" s="1754"/>
    </row>
    <row r="373" spans="5:50" ht="17.100000000000001" customHeight="1" x14ac:dyDescent="0.2">
      <c r="E373" s="1754"/>
      <c r="F373" s="1754"/>
      <c r="G373" s="1754"/>
      <c r="H373" s="1754"/>
      <c r="I373" s="1754"/>
      <c r="J373" s="1754"/>
      <c r="K373" s="1754"/>
      <c r="L373" s="1754"/>
      <c r="M373" s="1754"/>
      <c r="N373" s="1754"/>
      <c r="O373" s="1754"/>
      <c r="P373" s="1754"/>
      <c r="Q373" s="1754"/>
      <c r="R373" s="1754"/>
      <c r="S373" s="1754"/>
      <c r="T373" s="1754"/>
      <c r="U373" s="1754"/>
      <c r="V373" s="1754"/>
      <c r="W373" s="1754"/>
      <c r="X373" s="1754"/>
      <c r="Y373" s="1754"/>
      <c r="Z373" s="1754"/>
      <c r="AA373" s="1754"/>
      <c r="AB373" s="1754"/>
      <c r="AC373" s="1754"/>
      <c r="AD373" s="1754"/>
      <c r="AE373" s="1754"/>
      <c r="AF373" s="1754"/>
      <c r="AG373" s="1754"/>
      <c r="AH373" s="1754"/>
      <c r="AI373" s="1754"/>
      <c r="AJ373" s="1754"/>
      <c r="AK373" s="1754"/>
      <c r="AL373" s="1754"/>
      <c r="AM373" s="1754"/>
      <c r="AN373" s="1754"/>
      <c r="AO373" s="1754"/>
      <c r="AP373" s="1754"/>
      <c r="AQ373" s="1754"/>
      <c r="AR373" s="1754"/>
      <c r="AS373" s="1754"/>
      <c r="AT373" s="1754"/>
      <c r="AU373" s="1754"/>
      <c r="AV373" s="1754"/>
      <c r="AW373" s="1754"/>
      <c r="AX373" s="1754"/>
    </row>
    <row r="374" spans="5:50" ht="17.100000000000001" customHeight="1" x14ac:dyDescent="0.2">
      <c r="E374" s="1754"/>
      <c r="F374" s="1754"/>
      <c r="G374" s="1754"/>
      <c r="H374" s="1754"/>
      <c r="I374" s="1754"/>
      <c r="J374" s="1754"/>
      <c r="K374" s="1754"/>
      <c r="L374" s="1754"/>
      <c r="M374" s="1754"/>
      <c r="AO374" s="1754"/>
      <c r="AP374" s="1754"/>
      <c r="AQ374" s="1754"/>
      <c r="AR374" s="1754"/>
      <c r="AS374" s="1754"/>
      <c r="AT374" s="1754"/>
      <c r="AU374" s="1754"/>
      <c r="AV374" s="1754"/>
      <c r="AW374" s="1754"/>
      <c r="AX374" s="1754"/>
    </row>
    <row r="375" spans="5:50" ht="17.100000000000001" customHeight="1" x14ac:dyDescent="0.2">
      <c r="E375" s="1754"/>
      <c r="F375" s="1754"/>
      <c r="G375" s="1754"/>
      <c r="H375" s="1754"/>
      <c r="I375" s="1754"/>
      <c r="J375" s="1754"/>
      <c r="K375" s="1754"/>
      <c r="L375" s="1754"/>
      <c r="M375" s="1754"/>
      <c r="N375" s="1754"/>
      <c r="O375" s="1754"/>
      <c r="P375" s="1754"/>
      <c r="Q375" s="1754"/>
      <c r="R375" s="1754"/>
      <c r="S375" s="1754"/>
      <c r="T375" s="1754"/>
      <c r="U375" s="1754"/>
      <c r="V375" s="1754"/>
      <c r="W375" s="1754"/>
      <c r="X375" s="1754"/>
      <c r="Y375" s="1754"/>
      <c r="Z375" s="1754"/>
      <c r="AA375" s="1754"/>
      <c r="AB375" s="1754"/>
      <c r="AC375" s="1754"/>
      <c r="AD375" s="1754"/>
      <c r="AE375" s="1754"/>
      <c r="AF375" s="1754"/>
      <c r="AG375" s="1754"/>
      <c r="AH375" s="1754"/>
      <c r="AI375" s="1754"/>
      <c r="AJ375" s="1754"/>
      <c r="AK375" s="1754"/>
      <c r="AL375" s="1754"/>
      <c r="AM375" s="1754"/>
      <c r="AN375" s="1754"/>
      <c r="AO375" s="1754"/>
      <c r="AP375" s="1754"/>
      <c r="AQ375" s="1754"/>
      <c r="AR375" s="1754"/>
      <c r="AS375" s="1754"/>
      <c r="AT375" s="1754"/>
      <c r="AU375" s="1754"/>
      <c r="AV375" s="1754"/>
      <c r="AW375" s="1754"/>
      <c r="AX375" s="1754"/>
    </row>
    <row r="376" spans="5:50" ht="17.100000000000001" customHeight="1" x14ac:dyDescent="0.2">
      <c r="E376" s="1754"/>
      <c r="F376" s="1754"/>
      <c r="G376" s="1754"/>
      <c r="H376" s="1754"/>
      <c r="I376" s="1754"/>
      <c r="J376" s="1754"/>
      <c r="K376" s="1754"/>
      <c r="L376" s="1754"/>
      <c r="M376" s="1754"/>
      <c r="AO376" s="1754"/>
      <c r="AP376" s="1754"/>
      <c r="AQ376" s="1754"/>
      <c r="AR376" s="1754"/>
      <c r="AS376" s="1754"/>
      <c r="AT376" s="1754"/>
      <c r="AU376" s="1754"/>
      <c r="AV376" s="1754"/>
      <c r="AW376" s="1754"/>
      <c r="AX376" s="1754"/>
    </row>
    <row r="377" spans="5:50" ht="17.100000000000001" customHeight="1" x14ac:dyDescent="0.2">
      <c r="E377" s="1754"/>
      <c r="F377" s="1754"/>
      <c r="G377" s="1754"/>
      <c r="H377" s="1754"/>
      <c r="I377" s="1754"/>
      <c r="J377" s="1754"/>
      <c r="K377" s="1754"/>
      <c r="L377" s="1754"/>
      <c r="M377" s="1754"/>
      <c r="N377" s="1754"/>
      <c r="O377" s="1754"/>
      <c r="P377" s="1754"/>
      <c r="Q377" s="1754"/>
      <c r="R377" s="1754"/>
      <c r="S377" s="1754"/>
      <c r="T377" s="1754"/>
      <c r="U377" s="1754"/>
      <c r="V377" s="1754"/>
      <c r="W377" s="1754"/>
      <c r="X377" s="1754"/>
      <c r="Y377" s="1754"/>
      <c r="Z377" s="1754"/>
      <c r="AA377" s="1754"/>
      <c r="AB377" s="1754"/>
      <c r="AC377" s="1754"/>
      <c r="AD377" s="1754"/>
      <c r="AE377" s="1754"/>
      <c r="AF377" s="1754"/>
      <c r="AG377" s="1754"/>
      <c r="AH377" s="1754"/>
      <c r="AI377" s="1754"/>
      <c r="AJ377" s="1754"/>
      <c r="AK377" s="1754"/>
      <c r="AL377" s="1754"/>
      <c r="AM377" s="1754"/>
      <c r="AN377" s="1754"/>
      <c r="AO377" s="1754"/>
      <c r="AP377" s="1754"/>
      <c r="AQ377" s="1754"/>
      <c r="AR377" s="1754"/>
      <c r="AS377" s="1754"/>
      <c r="AT377" s="1754"/>
      <c r="AU377" s="1754"/>
      <c r="AV377" s="1754"/>
      <c r="AW377" s="1754"/>
      <c r="AX377" s="1754"/>
    </row>
    <row r="378" spans="5:50" ht="17.100000000000001" customHeight="1" x14ac:dyDescent="0.2">
      <c r="E378" s="1754"/>
      <c r="F378" s="1754"/>
      <c r="G378" s="1754"/>
      <c r="H378" s="1754"/>
      <c r="I378" s="1754"/>
      <c r="J378" s="1754"/>
      <c r="K378" s="1754"/>
      <c r="L378" s="1754"/>
      <c r="M378" s="1754"/>
      <c r="AO378" s="1754"/>
      <c r="AP378" s="1754"/>
      <c r="AQ378" s="1754"/>
      <c r="AR378" s="1754"/>
      <c r="AS378" s="1754"/>
      <c r="AT378" s="1754"/>
      <c r="AU378" s="1754"/>
      <c r="AV378" s="1754"/>
      <c r="AW378" s="1754"/>
      <c r="AX378" s="1754"/>
    </row>
    <row r="379" spans="5:50" ht="17.100000000000001" customHeight="1" x14ac:dyDescent="0.2">
      <c r="E379" s="1754"/>
      <c r="F379" s="1754"/>
      <c r="G379" s="1754"/>
      <c r="H379" s="1754"/>
      <c r="I379" s="1754"/>
      <c r="J379" s="1754"/>
      <c r="K379" s="1754"/>
      <c r="L379" s="1754"/>
      <c r="M379" s="1754"/>
      <c r="N379" s="1754"/>
      <c r="O379" s="1754"/>
      <c r="P379" s="1754"/>
      <c r="Q379" s="1754"/>
      <c r="R379" s="1754"/>
      <c r="S379" s="1754"/>
      <c r="T379" s="1754"/>
      <c r="U379" s="1754"/>
      <c r="V379" s="1754"/>
      <c r="W379" s="1754"/>
      <c r="X379" s="1754"/>
      <c r="Y379" s="1754"/>
      <c r="Z379" s="1754"/>
      <c r="AA379" s="1754"/>
      <c r="AB379" s="1754"/>
      <c r="AC379" s="1754"/>
      <c r="AD379" s="1754"/>
      <c r="AE379" s="1754"/>
      <c r="AF379" s="1754"/>
      <c r="AG379" s="1754"/>
      <c r="AH379" s="1754"/>
      <c r="AI379" s="1754"/>
      <c r="AJ379" s="1754"/>
      <c r="AK379" s="1754"/>
      <c r="AL379" s="1754"/>
      <c r="AM379" s="1754"/>
      <c r="AN379" s="1754"/>
      <c r="AO379" s="1754"/>
      <c r="AP379" s="1754"/>
      <c r="AQ379" s="1754"/>
      <c r="AR379" s="1754"/>
      <c r="AS379" s="1754"/>
      <c r="AT379" s="1754"/>
      <c r="AU379" s="1754"/>
      <c r="AV379" s="1754"/>
      <c r="AW379" s="1754"/>
      <c r="AX379" s="1754"/>
    </row>
    <row r="380" spans="5:50" ht="17.100000000000001" customHeight="1" x14ac:dyDescent="0.2">
      <c r="E380" s="1754"/>
      <c r="F380" s="1754"/>
      <c r="G380" s="1754"/>
      <c r="H380" s="1754"/>
      <c r="I380" s="1754"/>
      <c r="J380" s="1754"/>
      <c r="K380" s="1754"/>
      <c r="L380" s="1754"/>
      <c r="M380" s="1754"/>
      <c r="AO380" s="1754"/>
      <c r="AP380" s="1754"/>
      <c r="AQ380" s="1754"/>
      <c r="AR380" s="1754"/>
      <c r="AS380" s="1754"/>
      <c r="AT380" s="1754"/>
      <c r="AU380" s="1754"/>
      <c r="AV380" s="1754"/>
      <c r="AW380" s="1754"/>
      <c r="AX380" s="1754"/>
    </row>
    <row r="381" spans="5:50" ht="17.100000000000001" customHeight="1" x14ac:dyDescent="0.2">
      <c r="E381" s="1754"/>
      <c r="F381" s="1754"/>
      <c r="G381" s="1754"/>
      <c r="H381" s="1754"/>
      <c r="I381" s="1754"/>
      <c r="J381" s="1754"/>
      <c r="K381" s="1754"/>
      <c r="L381" s="1754"/>
      <c r="M381" s="1754"/>
      <c r="N381" s="1754"/>
      <c r="O381" s="1754"/>
      <c r="P381" s="1754"/>
      <c r="Q381" s="1754"/>
      <c r="R381" s="1754"/>
      <c r="S381" s="1754"/>
      <c r="T381" s="1754"/>
      <c r="U381" s="1754"/>
      <c r="V381" s="1754"/>
      <c r="W381" s="1754"/>
      <c r="X381" s="1754"/>
      <c r="Y381" s="1754"/>
      <c r="Z381" s="1754"/>
      <c r="AA381" s="1754"/>
      <c r="AB381" s="1754"/>
      <c r="AC381" s="1754"/>
      <c r="AD381" s="1754"/>
      <c r="AE381" s="1754"/>
      <c r="AF381" s="1754"/>
      <c r="AG381" s="1754"/>
      <c r="AH381" s="1754"/>
      <c r="AI381" s="1754"/>
      <c r="AJ381" s="1754"/>
      <c r="AK381" s="1754"/>
      <c r="AL381" s="1754"/>
      <c r="AM381" s="1754"/>
      <c r="AN381" s="1754"/>
      <c r="AO381" s="1754"/>
      <c r="AP381" s="1754"/>
      <c r="AQ381" s="1754"/>
      <c r="AR381" s="1754"/>
      <c r="AS381" s="1754"/>
      <c r="AT381" s="1754"/>
      <c r="AU381" s="1754"/>
      <c r="AV381" s="1754"/>
      <c r="AW381" s="1754"/>
      <c r="AX381" s="1754"/>
    </row>
    <row r="382" spans="5:50" ht="17.100000000000001" customHeight="1" x14ac:dyDescent="0.2">
      <c r="E382" s="1754"/>
      <c r="F382" s="1754"/>
      <c r="G382" s="1754"/>
      <c r="H382" s="1754"/>
      <c r="I382" s="1754"/>
      <c r="J382" s="1754"/>
      <c r="K382" s="1754"/>
      <c r="L382" s="1754"/>
      <c r="M382" s="1754"/>
      <c r="AO382" s="1754"/>
      <c r="AP382" s="1754"/>
      <c r="AQ382" s="1754"/>
      <c r="AR382" s="1754"/>
      <c r="AS382" s="1754"/>
      <c r="AT382" s="1754"/>
      <c r="AU382" s="1754"/>
      <c r="AV382" s="1754"/>
      <c r="AW382" s="1754"/>
      <c r="AX382" s="1754"/>
    </row>
    <row r="383" spans="5:50" ht="17.100000000000001" customHeight="1" x14ac:dyDescent="0.2">
      <c r="E383" s="1754"/>
      <c r="F383" s="1754"/>
      <c r="G383" s="1754"/>
      <c r="H383" s="1754"/>
      <c r="I383" s="1754"/>
      <c r="J383" s="1754"/>
      <c r="K383" s="1754"/>
      <c r="L383" s="1754"/>
      <c r="M383" s="1754"/>
      <c r="N383" s="1754"/>
      <c r="O383" s="1754"/>
      <c r="P383" s="1754"/>
      <c r="Q383" s="1754"/>
      <c r="R383" s="1754"/>
      <c r="S383" s="1754"/>
      <c r="T383" s="1754"/>
      <c r="U383" s="1754"/>
      <c r="V383" s="1754"/>
      <c r="W383" s="1754"/>
      <c r="X383" s="1754"/>
      <c r="Y383" s="1754"/>
      <c r="Z383" s="1754"/>
      <c r="AA383" s="1754"/>
      <c r="AB383" s="1754"/>
      <c r="AC383" s="1754"/>
      <c r="AD383" s="1754"/>
      <c r="AE383" s="1754"/>
      <c r="AF383" s="1754"/>
      <c r="AG383" s="1754"/>
      <c r="AH383" s="1754"/>
      <c r="AI383" s="1754"/>
      <c r="AJ383" s="1754"/>
      <c r="AK383" s="1754"/>
      <c r="AL383" s="1754"/>
      <c r="AM383" s="1754"/>
      <c r="AN383" s="1754"/>
      <c r="AO383" s="1754"/>
      <c r="AP383" s="1754"/>
      <c r="AQ383" s="1754"/>
      <c r="AR383" s="1754"/>
      <c r="AS383" s="1754"/>
      <c r="AT383" s="1754"/>
      <c r="AU383" s="1754"/>
      <c r="AV383" s="1754"/>
      <c r="AW383" s="1754"/>
      <c r="AX383" s="1754"/>
    </row>
    <row r="384" spans="5:50" ht="17.100000000000001" customHeight="1" x14ac:dyDescent="0.2">
      <c r="E384" s="1754"/>
      <c r="F384" s="1754"/>
      <c r="G384" s="1754"/>
      <c r="H384" s="1754"/>
      <c r="I384" s="1754"/>
      <c r="J384" s="1754"/>
      <c r="K384" s="1754"/>
      <c r="L384" s="1754"/>
      <c r="M384" s="1754"/>
      <c r="AO384" s="1754"/>
      <c r="AP384" s="1754"/>
      <c r="AQ384" s="1754"/>
      <c r="AR384" s="1754"/>
      <c r="AS384" s="1754"/>
      <c r="AT384" s="1754"/>
      <c r="AU384" s="1754"/>
      <c r="AV384" s="1754"/>
      <c r="AW384" s="1754"/>
      <c r="AX384" s="1754"/>
    </row>
    <row r="385" spans="4:64" ht="17.100000000000001" customHeight="1" x14ac:dyDescent="0.2">
      <c r="E385" s="1754"/>
      <c r="F385" s="1754"/>
      <c r="G385" s="1754"/>
      <c r="H385" s="1754"/>
      <c r="I385" s="1754"/>
      <c r="J385" s="1754"/>
      <c r="K385" s="1754"/>
      <c r="L385" s="1754"/>
      <c r="M385" s="1754"/>
      <c r="N385" s="1754"/>
      <c r="O385" s="1754"/>
      <c r="P385" s="1754"/>
      <c r="Q385" s="1754"/>
      <c r="R385" s="1754"/>
      <c r="S385" s="1754"/>
      <c r="T385" s="1754"/>
      <c r="U385" s="1754"/>
      <c r="V385" s="1754"/>
      <c r="W385" s="1754"/>
      <c r="X385" s="1754"/>
      <c r="Y385" s="1754"/>
      <c r="Z385" s="1754"/>
      <c r="AA385" s="1754"/>
      <c r="AB385" s="1754"/>
      <c r="AC385" s="1754"/>
      <c r="AD385" s="1754"/>
      <c r="AE385" s="1754"/>
      <c r="AF385" s="1754"/>
      <c r="AG385" s="1754"/>
      <c r="AH385" s="1754"/>
      <c r="AI385" s="1754"/>
      <c r="AJ385" s="1754"/>
      <c r="AK385" s="1754"/>
      <c r="AL385" s="1754"/>
      <c r="AM385" s="1754"/>
      <c r="AN385" s="1754"/>
      <c r="AO385" s="1754"/>
      <c r="AP385" s="1754"/>
      <c r="AQ385" s="1754"/>
      <c r="AR385" s="1754"/>
      <c r="AS385" s="1754"/>
      <c r="AT385" s="1754"/>
      <c r="AU385" s="1754"/>
      <c r="AV385" s="1754"/>
      <c r="AW385" s="1754"/>
      <c r="AX385" s="1754"/>
    </row>
    <row r="386" spans="4:64" ht="17.100000000000001" customHeight="1" x14ac:dyDescent="0.2">
      <c r="E386" s="1754"/>
      <c r="F386" s="1754"/>
      <c r="G386" s="1754"/>
      <c r="H386" s="1754"/>
      <c r="I386" s="1754"/>
      <c r="J386" s="1754"/>
      <c r="K386" s="1754"/>
      <c r="L386" s="1754"/>
      <c r="M386" s="1754"/>
      <c r="AO386" s="1754"/>
      <c r="AP386" s="1754"/>
      <c r="AQ386" s="1754"/>
      <c r="AR386" s="1754"/>
      <c r="AS386" s="1754"/>
      <c r="AT386" s="1754"/>
      <c r="AU386" s="1754"/>
      <c r="AV386" s="1754"/>
      <c r="AW386" s="1754"/>
      <c r="AX386" s="1754"/>
    </row>
    <row r="387" spans="4:64" ht="17.100000000000001" customHeight="1" x14ac:dyDescent="0.2">
      <c r="E387" s="1754"/>
      <c r="F387" s="1754"/>
      <c r="G387" s="1754"/>
      <c r="H387" s="1754"/>
      <c r="I387" s="1754"/>
      <c r="J387" s="1754"/>
      <c r="K387" s="1754"/>
      <c r="L387" s="1754"/>
      <c r="M387" s="1754"/>
      <c r="N387" s="1754"/>
      <c r="O387" s="1754"/>
      <c r="P387" s="1754"/>
      <c r="Q387" s="1754"/>
      <c r="R387" s="1754"/>
      <c r="S387" s="1754"/>
      <c r="T387" s="1754"/>
      <c r="U387" s="1754"/>
      <c r="V387" s="1754"/>
      <c r="W387" s="1754"/>
      <c r="X387" s="1754"/>
      <c r="Y387" s="1754"/>
      <c r="Z387" s="1754"/>
      <c r="AA387" s="1754"/>
      <c r="AB387" s="1754"/>
      <c r="AC387" s="1754"/>
      <c r="AD387" s="1754"/>
      <c r="AE387" s="1754"/>
      <c r="AF387" s="1754"/>
      <c r="AG387" s="1754"/>
      <c r="AH387" s="1754"/>
      <c r="AI387" s="1754"/>
      <c r="AJ387" s="1754"/>
      <c r="AK387" s="1754"/>
      <c r="AL387" s="1754"/>
      <c r="AM387" s="1754"/>
      <c r="AN387" s="1754"/>
      <c r="AO387" s="1754"/>
      <c r="AP387" s="1754"/>
      <c r="AQ387" s="1754"/>
      <c r="AR387" s="1754"/>
      <c r="AS387" s="1754"/>
      <c r="AT387" s="1754"/>
      <c r="AU387" s="1754"/>
      <c r="AV387" s="1754"/>
      <c r="AW387" s="1754"/>
      <c r="AX387" s="1754"/>
    </row>
    <row r="388" spans="4:64" ht="17.100000000000001" customHeight="1" x14ac:dyDescent="0.2">
      <c r="E388" s="1754"/>
      <c r="F388" s="1754"/>
      <c r="G388" s="1754"/>
      <c r="H388" s="1754"/>
      <c r="I388" s="1754"/>
      <c r="J388" s="1754"/>
      <c r="K388" s="1754"/>
      <c r="L388" s="1754"/>
      <c r="M388" s="1754"/>
      <c r="AO388" s="1754"/>
      <c r="AP388" s="1754"/>
      <c r="AQ388" s="1754"/>
      <c r="AR388" s="1754"/>
      <c r="AS388" s="1754"/>
      <c r="AT388" s="1754"/>
      <c r="AU388" s="1754"/>
      <c r="AV388" s="1754"/>
      <c r="AW388" s="1754"/>
      <c r="AX388" s="1754"/>
    </row>
    <row r="389" spans="4:64" ht="17.100000000000001" customHeight="1" x14ac:dyDescent="0.2">
      <c r="E389" s="1754"/>
      <c r="F389" s="1754"/>
      <c r="G389" s="1754"/>
      <c r="H389" s="1754"/>
      <c r="I389" s="1754"/>
      <c r="J389" s="1754"/>
      <c r="K389" s="1754"/>
      <c r="L389" s="1754"/>
      <c r="M389" s="1754"/>
      <c r="N389" s="1754"/>
      <c r="O389" s="1754"/>
      <c r="P389" s="1754"/>
      <c r="Q389" s="1754"/>
      <c r="R389" s="1754"/>
      <c r="S389" s="1754"/>
      <c r="T389" s="1754"/>
      <c r="U389" s="1754"/>
      <c r="V389" s="1754"/>
      <c r="W389" s="1754"/>
      <c r="X389" s="1754"/>
      <c r="Y389" s="1754"/>
      <c r="Z389" s="1754"/>
      <c r="AA389" s="1754"/>
      <c r="AB389" s="1754"/>
      <c r="AC389" s="1754"/>
      <c r="AD389" s="1754"/>
      <c r="AE389" s="1754"/>
      <c r="AF389" s="1754"/>
      <c r="AG389" s="1754"/>
      <c r="AH389" s="1754"/>
      <c r="AI389" s="1754"/>
      <c r="AJ389" s="1754"/>
      <c r="AK389" s="1754"/>
      <c r="AL389" s="1754"/>
      <c r="AM389" s="1754"/>
      <c r="AN389" s="1754"/>
      <c r="AO389" s="1754"/>
      <c r="AP389" s="1754"/>
      <c r="AQ389" s="1754"/>
      <c r="AR389" s="1754"/>
      <c r="AS389" s="1754"/>
      <c r="AT389" s="1754"/>
      <c r="AU389" s="1754"/>
      <c r="AV389" s="1754"/>
      <c r="AW389" s="1754"/>
      <c r="AX389" s="1754"/>
    </row>
    <row r="396" spans="4:64" ht="17.100000000000001" customHeight="1" x14ac:dyDescent="0.2">
      <c r="D396" s="615"/>
      <c r="E396" s="615"/>
      <c r="F396" s="615"/>
      <c r="G396" s="615"/>
      <c r="H396" s="615"/>
      <c r="I396" s="615"/>
      <c r="J396" s="615"/>
      <c r="K396" s="615"/>
      <c r="L396" s="615"/>
      <c r="M396" s="615"/>
      <c r="N396" s="615"/>
      <c r="O396" s="615"/>
      <c r="P396" s="615"/>
      <c r="Q396" s="615"/>
      <c r="R396" s="615"/>
      <c r="S396" s="615"/>
      <c r="T396" s="615"/>
      <c r="U396" s="615"/>
      <c r="V396" s="615"/>
      <c r="W396" s="615"/>
      <c r="X396" s="615"/>
      <c r="Y396" s="615"/>
      <c r="Z396" s="615"/>
      <c r="AA396" s="615"/>
      <c r="AB396" s="615"/>
      <c r="AC396" s="615"/>
      <c r="AD396" s="615"/>
      <c r="AE396" s="615"/>
      <c r="AF396" s="615"/>
      <c r="AJ396" s="615"/>
      <c r="AK396" s="615"/>
      <c r="AL396" s="615"/>
      <c r="AM396" s="615"/>
      <c r="AN396" s="615"/>
      <c r="AO396" s="615"/>
      <c r="AP396" s="615"/>
      <c r="AQ396" s="615"/>
      <c r="AR396" s="615"/>
      <c r="AS396" s="615"/>
      <c r="AT396" s="615"/>
      <c r="AU396" s="615"/>
      <c r="AV396" s="615"/>
      <c r="AW396" s="615"/>
      <c r="AX396" s="615"/>
      <c r="AY396" s="615"/>
      <c r="AZ396" s="615"/>
      <c r="BA396" s="615"/>
      <c r="BB396" s="615"/>
      <c r="BC396" s="615"/>
      <c r="BD396" s="615"/>
      <c r="BE396" s="615"/>
      <c r="BF396" s="615"/>
      <c r="BG396" s="615"/>
      <c r="BH396" s="615"/>
      <c r="BI396" s="615"/>
      <c r="BJ396" s="615"/>
      <c r="BK396" s="615"/>
      <c r="BL396" s="615"/>
    </row>
    <row r="397" spans="4:64" ht="17.100000000000001" customHeight="1" x14ac:dyDescent="0.3">
      <c r="D397" s="1831"/>
      <c r="E397" s="615"/>
      <c r="F397" s="615"/>
      <c r="G397" s="1779"/>
      <c r="H397" s="615"/>
      <c r="I397" s="1854"/>
      <c r="J397" s="1854"/>
      <c r="K397" s="1854"/>
      <c r="L397" s="1854"/>
      <c r="M397" s="1854"/>
      <c r="N397" s="1854"/>
      <c r="O397" s="1854"/>
      <c r="P397" s="1854"/>
      <c r="Q397" s="1854"/>
      <c r="R397" s="1854"/>
      <c r="S397" s="1854"/>
      <c r="T397" s="1854"/>
      <c r="U397" s="1854"/>
      <c r="V397" s="1854"/>
      <c r="W397" s="1854"/>
      <c r="X397" s="1854"/>
      <c r="Y397" s="1854"/>
      <c r="Z397" s="1854"/>
      <c r="AA397" s="1854"/>
      <c r="AB397" s="615"/>
      <c r="AC397" s="1779"/>
      <c r="AD397" s="615"/>
      <c r="AE397" s="615"/>
      <c r="AF397" s="615"/>
      <c r="AJ397" s="1831"/>
      <c r="AK397" s="615"/>
      <c r="AL397" s="615"/>
      <c r="AM397" s="1779"/>
      <c r="AN397" s="615"/>
      <c r="AO397" s="1854"/>
      <c r="AP397" s="1854"/>
      <c r="AQ397" s="1854"/>
      <c r="AR397" s="1854"/>
      <c r="AS397" s="1854"/>
      <c r="AT397" s="1854"/>
      <c r="AU397" s="1854"/>
      <c r="AV397" s="1854"/>
      <c r="AW397" s="1854"/>
      <c r="AX397" s="1854"/>
      <c r="AY397" s="1854"/>
      <c r="AZ397" s="1854"/>
      <c r="BA397" s="1854"/>
      <c r="BB397" s="1854"/>
      <c r="BC397" s="1854"/>
      <c r="BD397" s="1854"/>
      <c r="BE397" s="1854"/>
      <c r="BF397" s="1854"/>
      <c r="BG397" s="1854"/>
      <c r="BH397" s="615"/>
      <c r="BI397" s="1779"/>
      <c r="BJ397" s="615"/>
      <c r="BK397" s="615"/>
      <c r="BL397" s="615"/>
    </row>
    <row r="398" spans="4:64" ht="17.100000000000001" customHeight="1" x14ac:dyDescent="0.3">
      <c r="D398" s="615"/>
      <c r="I398" s="1854"/>
      <c r="J398" s="1854"/>
      <c r="K398" s="1854"/>
      <c r="L398" s="1855"/>
      <c r="M398" s="1855"/>
      <c r="N398" s="1855"/>
      <c r="O398" s="1855"/>
      <c r="P398" s="1855"/>
      <c r="Q398" s="1855"/>
      <c r="R398" s="1855"/>
      <c r="S398" s="1855"/>
      <c r="T398" s="1855"/>
      <c r="U398" s="1855"/>
      <c r="V398" s="1855"/>
      <c r="W398" s="1855"/>
      <c r="X398" s="1855"/>
      <c r="Y398" s="1854"/>
      <c r="Z398" s="1854"/>
      <c r="AA398" s="1854"/>
      <c r="AF398" s="615"/>
      <c r="AJ398" s="615"/>
      <c r="AO398" s="1854"/>
      <c r="AP398" s="1854"/>
      <c r="AQ398" s="1854"/>
      <c r="AR398" s="1855"/>
      <c r="AS398" s="1855"/>
      <c r="AT398" s="1855"/>
      <c r="AU398" s="1855"/>
      <c r="AV398" s="1855"/>
      <c r="AW398" s="1855"/>
      <c r="AX398" s="1855"/>
      <c r="AY398" s="1855"/>
      <c r="AZ398" s="1855"/>
      <c r="BA398" s="1855"/>
      <c r="BB398" s="1855"/>
      <c r="BC398" s="1855"/>
      <c r="BD398" s="1855"/>
      <c r="BE398" s="1854"/>
      <c r="BF398" s="1854"/>
      <c r="BG398" s="1854"/>
      <c r="BL398" s="615"/>
    </row>
    <row r="399" spans="4:64" ht="17.100000000000001" customHeight="1" x14ac:dyDescent="0.2">
      <c r="D399" s="615"/>
      <c r="R399" s="615"/>
      <c r="AF399" s="615"/>
      <c r="AJ399" s="615"/>
      <c r="AX399" s="615"/>
      <c r="BL399" s="615"/>
    </row>
    <row r="400" spans="4:64" ht="17.100000000000001" customHeight="1" x14ac:dyDescent="0.2">
      <c r="D400" s="615"/>
      <c r="J400" s="1674"/>
      <c r="L400" s="1836"/>
      <c r="M400" s="1836"/>
      <c r="N400" s="1836"/>
      <c r="O400" s="1836"/>
      <c r="P400" s="1836"/>
      <c r="Q400" s="1836"/>
      <c r="R400" s="1836"/>
      <c r="S400" s="1836"/>
      <c r="T400" s="1836"/>
      <c r="U400" s="1836"/>
      <c r="V400" s="1836"/>
      <c r="W400" s="1836"/>
      <c r="X400" s="1836"/>
      <c r="Z400" s="1839"/>
      <c r="AA400" s="1840"/>
      <c r="AF400" s="615"/>
      <c r="AJ400" s="615"/>
      <c r="AP400" s="1674"/>
      <c r="AR400" s="1856"/>
      <c r="AS400" s="1856"/>
      <c r="AT400" s="1856"/>
      <c r="AU400" s="1856"/>
      <c r="AV400" s="1856"/>
      <c r="AW400" s="1856"/>
      <c r="AX400" s="1856"/>
      <c r="AY400" s="1856"/>
      <c r="AZ400" s="1856"/>
      <c r="BA400" s="1856"/>
      <c r="BB400" s="1856"/>
      <c r="BC400" s="1856"/>
      <c r="BD400" s="1856"/>
      <c r="BF400" s="1839"/>
      <c r="BG400" s="1840"/>
      <c r="BL400" s="615"/>
    </row>
    <row r="401" spans="4:64" ht="17.100000000000001" customHeight="1" x14ac:dyDescent="0.2">
      <c r="D401" s="615"/>
      <c r="G401" s="1837"/>
      <c r="H401" s="1838"/>
      <c r="I401" s="1838"/>
      <c r="J401" s="1674"/>
      <c r="L401" s="1836"/>
      <c r="M401" s="1836"/>
      <c r="N401" s="1836"/>
      <c r="O401" s="1836"/>
      <c r="P401" s="1836"/>
      <c r="Q401" s="1836"/>
      <c r="R401" s="1836"/>
      <c r="S401" s="1836"/>
      <c r="T401" s="1836"/>
      <c r="U401" s="1836"/>
      <c r="V401" s="1836"/>
      <c r="W401" s="1836"/>
      <c r="X401" s="1836"/>
      <c r="Z401" s="1839"/>
      <c r="AA401" s="1840"/>
      <c r="AB401" s="1841"/>
      <c r="AC401" s="1837"/>
      <c r="AF401" s="615"/>
      <c r="AJ401" s="615"/>
      <c r="AM401" s="1837"/>
      <c r="AN401" s="1838"/>
      <c r="AO401" s="1838"/>
      <c r="AP401" s="1674"/>
      <c r="AR401" s="1856"/>
      <c r="AS401" s="1856"/>
      <c r="AT401" s="1856"/>
      <c r="AU401" s="1856"/>
      <c r="AV401" s="1856"/>
      <c r="AW401" s="1856"/>
      <c r="AX401" s="1856"/>
      <c r="AY401" s="1856"/>
      <c r="AZ401" s="1856"/>
      <c r="BA401" s="1856"/>
      <c r="BB401" s="1856"/>
      <c r="BC401" s="1856"/>
      <c r="BD401" s="1856"/>
      <c r="BF401" s="1839"/>
      <c r="BG401" s="1840"/>
      <c r="BH401" s="1841"/>
      <c r="BI401" s="1837"/>
      <c r="BL401" s="615"/>
    </row>
    <row r="402" spans="4:64" ht="17.100000000000001" customHeight="1" x14ac:dyDescent="0.2">
      <c r="D402" s="615"/>
      <c r="H402" s="1838"/>
      <c r="I402" s="1838"/>
      <c r="J402" s="1674"/>
      <c r="L402" s="1836"/>
      <c r="M402" s="1836"/>
      <c r="N402" s="1836"/>
      <c r="O402" s="1836"/>
      <c r="P402" s="1836"/>
      <c r="Q402" s="1836"/>
      <c r="R402" s="1836"/>
      <c r="S402" s="1836"/>
      <c r="T402" s="1836"/>
      <c r="U402" s="1836"/>
      <c r="V402" s="1836"/>
      <c r="W402" s="1836"/>
      <c r="X402" s="1836"/>
      <c r="AA402" s="1674"/>
      <c r="AB402" s="1841"/>
      <c r="AC402" s="1834"/>
      <c r="AF402" s="615"/>
      <c r="AJ402" s="615"/>
      <c r="AN402" s="1838"/>
      <c r="AO402" s="1838"/>
      <c r="AP402" s="1674"/>
      <c r="AR402" s="1856"/>
      <c r="AS402" s="1856"/>
      <c r="AT402" s="1856"/>
      <c r="AU402" s="1856"/>
      <c r="AV402" s="1856"/>
      <c r="AW402" s="1856"/>
      <c r="AX402" s="1856"/>
      <c r="AY402" s="1856"/>
      <c r="AZ402" s="1856"/>
      <c r="BA402" s="1856"/>
      <c r="BB402" s="1856"/>
      <c r="BC402" s="1856"/>
      <c r="BD402" s="1856"/>
      <c r="BG402" s="1674"/>
      <c r="BH402" s="1841"/>
      <c r="BI402" s="1834"/>
      <c r="BL402" s="615"/>
    </row>
    <row r="403" spans="4:64" ht="17.100000000000001" customHeight="1" x14ac:dyDescent="0.2">
      <c r="D403" s="615"/>
      <c r="H403" s="1838"/>
      <c r="I403" s="1838"/>
      <c r="J403" s="1674"/>
      <c r="L403" s="1836"/>
      <c r="M403" s="1836"/>
      <c r="N403" s="1836"/>
      <c r="O403" s="1836"/>
      <c r="P403" s="1836"/>
      <c r="Q403" s="1836"/>
      <c r="R403" s="1836"/>
      <c r="S403" s="1836"/>
      <c r="T403" s="1836"/>
      <c r="U403" s="1836"/>
      <c r="V403" s="1836"/>
      <c r="W403" s="1836"/>
      <c r="X403" s="1836"/>
      <c r="AA403" s="1674"/>
      <c r="AB403" s="1841"/>
      <c r="AC403" s="1834"/>
      <c r="AF403" s="615"/>
      <c r="AJ403" s="615"/>
      <c r="AN403" s="1838"/>
      <c r="AO403" s="1838"/>
      <c r="AP403" s="1674"/>
      <c r="AR403" s="1856"/>
      <c r="AS403" s="1856"/>
      <c r="AT403" s="1856"/>
      <c r="AU403" s="1856"/>
      <c r="AV403" s="1856"/>
      <c r="AW403" s="1856"/>
      <c r="AX403" s="1856"/>
      <c r="AY403" s="1856"/>
      <c r="AZ403" s="1856"/>
      <c r="BA403" s="1856"/>
      <c r="BB403" s="1856"/>
      <c r="BC403" s="1856"/>
      <c r="BD403" s="1856"/>
      <c r="BG403" s="1674"/>
      <c r="BH403" s="1841"/>
      <c r="BI403" s="1834"/>
      <c r="BL403" s="615"/>
    </row>
    <row r="404" spans="4:64" ht="17.100000000000001" customHeight="1" x14ac:dyDescent="0.2">
      <c r="D404" s="615"/>
      <c r="G404" s="1837"/>
      <c r="H404" s="1838"/>
      <c r="I404" s="1838"/>
      <c r="J404" s="1674"/>
      <c r="L404" s="1836"/>
      <c r="M404" s="1836"/>
      <c r="N404" s="1836"/>
      <c r="O404" s="1836"/>
      <c r="P404" s="1836"/>
      <c r="Q404" s="1836"/>
      <c r="R404" s="1836"/>
      <c r="S404" s="1836"/>
      <c r="T404" s="1836"/>
      <c r="U404" s="1836"/>
      <c r="V404" s="1836"/>
      <c r="W404" s="1836"/>
      <c r="X404" s="1836"/>
      <c r="AA404" s="1674"/>
      <c r="AB404" s="1841"/>
      <c r="AC404" s="1837"/>
      <c r="AF404" s="615"/>
      <c r="AJ404" s="615"/>
      <c r="AM404" s="1837"/>
      <c r="AN404" s="1838"/>
      <c r="AO404" s="1838"/>
      <c r="AP404" s="1674"/>
      <c r="AR404" s="1856"/>
      <c r="AS404" s="1856"/>
      <c r="AT404" s="1856"/>
      <c r="AU404" s="1856"/>
      <c r="AV404" s="1856"/>
      <c r="AW404" s="1856"/>
      <c r="AX404" s="1856"/>
      <c r="AY404" s="1856"/>
      <c r="AZ404" s="1856"/>
      <c r="BA404" s="1856"/>
      <c r="BB404" s="1856"/>
      <c r="BC404" s="1856"/>
      <c r="BD404" s="1856"/>
      <c r="BG404" s="1674"/>
      <c r="BH404" s="1841"/>
      <c r="BI404" s="1837"/>
      <c r="BL404" s="615"/>
    </row>
    <row r="405" spans="4:64" ht="17.100000000000001" customHeight="1" x14ac:dyDescent="0.2">
      <c r="D405" s="615"/>
      <c r="J405" s="1674"/>
      <c r="L405" s="1836"/>
      <c r="M405" s="1836"/>
      <c r="N405" s="1836"/>
      <c r="O405" s="1836"/>
      <c r="P405" s="1836"/>
      <c r="Q405" s="1836"/>
      <c r="R405" s="1836"/>
      <c r="S405" s="1836"/>
      <c r="T405" s="1836"/>
      <c r="U405" s="1836"/>
      <c r="V405" s="1836"/>
      <c r="W405" s="1836"/>
      <c r="X405" s="1836"/>
      <c r="AA405" s="1674"/>
      <c r="AB405" s="1841"/>
      <c r="AC405" s="1834"/>
      <c r="AF405" s="615"/>
      <c r="AJ405" s="615"/>
      <c r="AP405" s="1674"/>
      <c r="AR405" s="1856"/>
      <c r="AS405" s="1856"/>
      <c r="AT405" s="1856"/>
      <c r="AU405" s="1856"/>
      <c r="AV405" s="1856"/>
      <c r="AW405" s="1856"/>
      <c r="AX405" s="1856"/>
      <c r="AY405" s="1856"/>
      <c r="AZ405" s="1856"/>
      <c r="BA405" s="1856"/>
      <c r="BB405" s="1856"/>
      <c r="BC405" s="1856"/>
      <c r="BD405" s="1856"/>
      <c r="BG405" s="1674"/>
      <c r="BH405" s="1841"/>
      <c r="BI405" s="1834"/>
      <c r="BL405" s="615"/>
    </row>
    <row r="406" spans="4:64" ht="17.100000000000001" customHeight="1" x14ac:dyDescent="1">
      <c r="D406" s="615"/>
      <c r="H406" s="1838"/>
      <c r="I406" s="1838"/>
      <c r="J406" s="1674"/>
      <c r="L406" s="1836"/>
      <c r="M406" s="1836"/>
      <c r="N406" s="1836"/>
      <c r="O406" s="1836"/>
      <c r="P406" s="1836"/>
      <c r="Q406" s="1836"/>
      <c r="R406" s="1836"/>
      <c r="S406" s="1836"/>
      <c r="T406" s="1836"/>
      <c r="U406" s="1836"/>
      <c r="V406" s="1836"/>
      <c r="W406" s="1836"/>
      <c r="X406" s="1836"/>
      <c r="AA406" s="1674"/>
      <c r="AB406" s="1841"/>
      <c r="AC406" s="1834"/>
      <c r="AF406" s="615"/>
      <c r="AJ406" s="615"/>
      <c r="AN406" s="1838"/>
      <c r="AO406" s="1838"/>
      <c r="AP406" s="1674"/>
      <c r="AR406" s="1857"/>
      <c r="AS406" s="1857"/>
      <c r="AT406" s="1857"/>
      <c r="AU406" s="1857"/>
      <c r="AV406" s="1857"/>
      <c r="AW406" s="1857"/>
      <c r="AX406" s="1857"/>
      <c r="AY406" s="1857"/>
      <c r="AZ406" s="1857"/>
      <c r="BA406" s="1857"/>
      <c r="BB406" s="1857"/>
      <c r="BC406" s="1857"/>
      <c r="BD406" s="1857"/>
      <c r="BG406" s="1674"/>
      <c r="BH406" s="1841"/>
      <c r="BI406" s="1834"/>
      <c r="BL406" s="615"/>
    </row>
    <row r="407" spans="4:64" ht="17.100000000000001" customHeight="1" x14ac:dyDescent="1">
      <c r="D407" s="615"/>
      <c r="G407" s="1837"/>
      <c r="H407" s="1838"/>
      <c r="I407" s="1838"/>
      <c r="J407" s="1674"/>
      <c r="L407" s="1836"/>
      <c r="M407" s="1836"/>
      <c r="N407" s="1836"/>
      <c r="O407" s="1836"/>
      <c r="P407" s="1836"/>
      <c r="Q407" s="1836"/>
      <c r="R407" s="1836"/>
      <c r="S407" s="1836"/>
      <c r="T407" s="1836"/>
      <c r="U407" s="1836"/>
      <c r="V407" s="1836"/>
      <c r="W407" s="1836"/>
      <c r="X407" s="1836"/>
      <c r="AA407" s="1674"/>
      <c r="AB407" s="1841"/>
      <c r="AC407" s="1837"/>
      <c r="AF407" s="615"/>
      <c r="AJ407" s="615"/>
      <c r="AM407" s="1837"/>
      <c r="AN407" s="1838"/>
      <c r="AO407" s="1838"/>
      <c r="AP407" s="1674"/>
      <c r="AR407" s="1857"/>
      <c r="AS407" s="1857"/>
      <c r="AT407" s="1857"/>
      <c r="AU407" s="1857"/>
      <c r="AV407" s="1857"/>
      <c r="AW407" s="1857"/>
      <c r="AX407" s="1857"/>
      <c r="AY407" s="1857"/>
      <c r="AZ407" s="1857"/>
      <c r="BA407" s="1857"/>
      <c r="BB407" s="1857"/>
      <c r="BC407" s="1857"/>
      <c r="BD407" s="1857"/>
      <c r="BG407" s="1674"/>
      <c r="BH407" s="1841"/>
      <c r="BI407" s="1837"/>
      <c r="BL407" s="615"/>
    </row>
    <row r="408" spans="4:64" ht="17.100000000000001" customHeight="1" x14ac:dyDescent="1">
      <c r="D408" s="615"/>
      <c r="H408" s="1838"/>
      <c r="I408" s="1838"/>
      <c r="J408" s="1674"/>
      <c r="L408" s="1836"/>
      <c r="M408" s="1836"/>
      <c r="N408" s="1836"/>
      <c r="O408" s="1836"/>
      <c r="P408" s="1836"/>
      <c r="Q408" s="1836"/>
      <c r="R408" s="1836"/>
      <c r="S408" s="1836"/>
      <c r="T408" s="1836"/>
      <c r="U408" s="1836"/>
      <c r="V408" s="1836"/>
      <c r="W408" s="1836"/>
      <c r="X408" s="1836"/>
      <c r="AA408" s="1674"/>
      <c r="AF408" s="615"/>
      <c r="AJ408" s="615"/>
      <c r="AN408" s="1838"/>
      <c r="AO408" s="1838"/>
      <c r="AP408" s="1674"/>
      <c r="AR408" s="1857"/>
      <c r="AS408" s="1857"/>
      <c r="AT408" s="1857"/>
      <c r="AU408" s="1857"/>
      <c r="AV408" s="1857"/>
      <c r="AW408" s="1857"/>
      <c r="AX408" s="1857"/>
      <c r="AY408" s="1857"/>
      <c r="AZ408" s="1857"/>
      <c r="BA408" s="1857"/>
      <c r="BB408" s="1857"/>
      <c r="BC408" s="1857"/>
      <c r="BD408" s="1857"/>
      <c r="BG408" s="1674"/>
      <c r="BL408" s="615"/>
    </row>
    <row r="409" spans="4:64" ht="17.100000000000001" customHeight="1" x14ac:dyDescent="1">
      <c r="D409" s="615"/>
      <c r="J409" s="1674"/>
      <c r="L409" s="1836"/>
      <c r="M409" s="1836"/>
      <c r="N409" s="1836"/>
      <c r="O409" s="1836"/>
      <c r="P409" s="1836"/>
      <c r="Q409" s="1836"/>
      <c r="R409" s="1836"/>
      <c r="S409" s="1836"/>
      <c r="T409" s="1836"/>
      <c r="U409" s="1836"/>
      <c r="V409" s="1836"/>
      <c r="W409" s="1836"/>
      <c r="X409" s="1836"/>
      <c r="AA409" s="1674"/>
      <c r="AB409" s="1841"/>
      <c r="AC409" s="1834"/>
      <c r="AF409" s="615"/>
      <c r="AJ409" s="615"/>
      <c r="AP409" s="1674"/>
      <c r="AR409" s="1857"/>
      <c r="AS409" s="1857"/>
      <c r="AT409" s="1857"/>
      <c r="AU409" s="1857"/>
      <c r="AV409" s="1857"/>
      <c r="AW409" s="1857"/>
      <c r="AX409" s="1857"/>
      <c r="AY409" s="1857"/>
      <c r="AZ409" s="1857"/>
      <c r="BA409" s="1857"/>
      <c r="BB409" s="1857"/>
      <c r="BC409" s="1857"/>
      <c r="BD409" s="1857"/>
      <c r="BG409" s="1674"/>
      <c r="BH409" s="1841"/>
      <c r="BI409" s="1834"/>
      <c r="BL409" s="615"/>
    </row>
    <row r="410" spans="4:64" ht="17.100000000000001" customHeight="1" x14ac:dyDescent="1">
      <c r="D410" s="615"/>
      <c r="G410" s="1837"/>
      <c r="H410" s="1838"/>
      <c r="I410" s="1838"/>
      <c r="J410" s="1674"/>
      <c r="L410" s="1836"/>
      <c r="M410" s="1836"/>
      <c r="N410" s="1836"/>
      <c r="O410" s="1836"/>
      <c r="P410" s="1836"/>
      <c r="Q410" s="1836"/>
      <c r="R410" s="1836"/>
      <c r="S410" s="1836"/>
      <c r="T410" s="1836"/>
      <c r="U410" s="1836"/>
      <c r="V410" s="1836"/>
      <c r="W410" s="1836"/>
      <c r="X410" s="1836"/>
      <c r="AA410" s="1674"/>
      <c r="AB410" s="1841"/>
      <c r="AC410" s="1837"/>
      <c r="AF410" s="615"/>
      <c r="AJ410" s="615"/>
      <c r="AM410" s="1837"/>
      <c r="AN410" s="1838"/>
      <c r="AO410" s="1838"/>
      <c r="AP410" s="1674"/>
      <c r="AR410" s="1857"/>
      <c r="AS410" s="1857"/>
      <c r="AT410" s="1857"/>
      <c r="AU410" s="1857"/>
      <c r="AV410" s="1857"/>
      <c r="AW410" s="1857"/>
      <c r="AX410" s="1857"/>
      <c r="AY410" s="1857"/>
      <c r="AZ410" s="1857"/>
      <c r="BA410" s="1857"/>
      <c r="BB410" s="1857"/>
      <c r="BC410" s="1857"/>
      <c r="BD410" s="1857"/>
      <c r="BG410" s="1674"/>
      <c r="BH410" s="1841"/>
      <c r="BI410" s="1837"/>
      <c r="BL410" s="615"/>
    </row>
    <row r="411" spans="4:64" ht="17.100000000000001" customHeight="1" x14ac:dyDescent="1">
      <c r="D411" s="615"/>
      <c r="H411" s="1838"/>
      <c r="I411" s="1838"/>
      <c r="J411" s="1674"/>
      <c r="L411" s="1836"/>
      <c r="M411" s="1836"/>
      <c r="N411" s="1836"/>
      <c r="O411" s="1836"/>
      <c r="P411" s="1836"/>
      <c r="Q411" s="1836"/>
      <c r="R411" s="1836"/>
      <c r="S411" s="1836"/>
      <c r="T411" s="1836"/>
      <c r="U411" s="1836"/>
      <c r="V411" s="1836"/>
      <c r="W411" s="1836"/>
      <c r="X411" s="1836"/>
      <c r="AA411" s="1674"/>
      <c r="AB411" s="1841"/>
      <c r="AF411" s="615"/>
      <c r="AJ411" s="615"/>
      <c r="AN411" s="1838"/>
      <c r="AO411" s="1838"/>
      <c r="AP411" s="1674"/>
      <c r="AR411" s="1857"/>
      <c r="AS411" s="1857"/>
      <c r="AT411" s="1857"/>
      <c r="AU411" s="1857"/>
      <c r="AV411" s="1857"/>
      <c r="AW411" s="1857"/>
      <c r="AX411" s="1857"/>
      <c r="AY411" s="1857"/>
      <c r="AZ411" s="1857"/>
      <c r="BA411" s="1857"/>
      <c r="BB411" s="1857"/>
      <c r="BC411" s="1857"/>
      <c r="BD411" s="1857"/>
      <c r="BG411" s="1674"/>
      <c r="BH411" s="1841"/>
      <c r="BL411" s="615"/>
    </row>
    <row r="412" spans="4:64" ht="17.100000000000001" customHeight="1" x14ac:dyDescent="0.2">
      <c r="D412" s="615"/>
      <c r="J412" s="1674"/>
      <c r="L412" s="1836"/>
      <c r="M412" s="1836"/>
      <c r="N412" s="1836"/>
      <c r="O412" s="1836"/>
      <c r="P412" s="1836"/>
      <c r="Q412" s="1836"/>
      <c r="R412" s="1865"/>
      <c r="S412" s="1836"/>
      <c r="T412" s="1836"/>
      <c r="U412" s="1836"/>
      <c r="V412" s="1836"/>
      <c r="W412" s="1836"/>
      <c r="X412" s="1836"/>
      <c r="AA412" s="1674"/>
      <c r="AF412" s="615"/>
      <c r="AJ412" s="615"/>
      <c r="AP412" s="1674"/>
      <c r="AR412" s="1836"/>
      <c r="AS412" s="1836"/>
      <c r="AT412" s="1836"/>
      <c r="AU412" s="1836"/>
      <c r="AV412" s="1836"/>
      <c r="AW412" s="1836"/>
      <c r="AX412" s="1865"/>
      <c r="AY412" s="1836"/>
      <c r="AZ412" s="1836"/>
      <c r="BA412" s="1836"/>
      <c r="BB412" s="1836"/>
      <c r="BC412" s="1836"/>
      <c r="BD412" s="1836"/>
      <c r="BG412" s="1674"/>
      <c r="BL412" s="615"/>
    </row>
    <row r="413" spans="4:64" ht="17.100000000000001" customHeight="1" x14ac:dyDescent="0.2">
      <c r="D413" s="615"/>
      <c r="I413" s="1859"/>
      <c r="J413" s="1860"/>
      <c r="L413" s="1859"/>
      <c r="M413" s="1860"/>
      <c r="N413" s="1861"/>
      <c r="O413" s="1859"/>
      <c r="P413" s="1860"/>
      <c r="Q413" s="1861"/>
      <c r="R413" s="1859"/>
      <c r="S413" s="1860"/>
      <c r="U413" s="1859"/>
      <c r="V413" s="1860"/>
      <c r="X413" s="1859"/>
      <c r="Y413" s="1860"/>
      <c r="AC413" s="1861"/>
      <c r="AF413" s="615"/>
      <c r="AJ413" s="615"/>
      <c r="AO413" s="1859"/>
      <c r="AP413" s="1860"/>
      <c r="AR413" s="1859"/>
      <c r="AS413" s="1860"/>
      <c r="AT413" s="1861"/>
      <c r="AU413" s="1859"/>
      <c r="AV413" s="1860"/>
      <c r="AW413" s="1861"/>
      <c r="AX413" s="1859"/>
      <c r="AY413" s="1860"/>
      <c r="BA413" s="1859"/>
      <c r="BB413" s="1860"/>
      <c r="BD413" s="1859"/>
      <c r="BE413" s="1860"/>
      <c r="BI413" s="1861"/>
      <c r="BL413" s="615"/>
    </row>
    <row r="414" spans="4:64" ht="17.100000000000001" customHeight="1" x14ac:dyDescent="0.2">
      <c r="D414" s="615"/>
      <c r="R414" s="1835"/>
      <c r="AF414" s="615"/>
      <c r="AJ414" s="615"/>
      <c r="AX414" s="1835"/>
      <c r="BL414" s="615"/>
    </row>
    <row r="415" spans="4:64" ht="17.100000000000001" customHeight="1" x14ac:dyDescent="0.2">
      <c r="D415" s="615"/>
      <c r="E415" s="615"/>
      <c r="F415" s="615"/>
      <c r="G415" s="615"/>
      <c r="H415" s="615"/>
      <c r="I415" s="615"/>
      <c r="J415" s="615"/>
      <c r="K415" s="615"/>
      <c r="L415" s="615"/>
      <c r="M415" s="615"/>
      <c r="N415" s="615"/>
      <c r="O415" s="615"/>
      <c r="P415" s="615"/>
      <c r="Q415" s="615"/>
      <c r="R415" s="615"/>
      <c r="S415" s="615"/>
      <c r="T415" s="615"/>
      <c r="U415" s="615"/>
      <c r="V415" s="615"/>
      <c r="W415" s="615"/>
      <c r="X415" s="615"/>
      <c r="Y415" s="615"/>
      <c r="Z415" s="615"/>
      <c r="AA415" s="615"/>
      <c r="AB415" s="615"/>
      <c r="AC415" s="615"/>
      <c r="AD415" s="615"/>
      <c r="AE415" s="615"/>
      <c r="AF415" s="615"/>
      <c r="AJ415" s="615"/>
      <c r="AK415" s="615"/>
      <c r="AL415" s="615"/>
      <c r="AM415" s="615"/>
      <c r="AN415" s="615"/>
      <c r="AO415" s="615"/>
      <c r="AP415" s="615"/>
      <c r="AQ415" s="615"/>
      <c r="AR415" s="615"/>
      <c r="AS415" s="615"/>
      <c r="AT415" s="615"/>
      <c r="AU415" s="615"/>
      <c r="AV415" s="615"/>
      <c r="AW415" s="615"/>
      <c r="AX415" s="615"/>
      <c r="AY415" s="615"/>
      <c r="AZ415" s="615"/>
      <c r="BA415" s="615"/>
      <c r="BB415" s="615"/>
      <c r="BC415" s="615"/>
      <c r="BD415" s="615"/>
      <c r="BE415" s="615"/>
      <c r="BF415" s="615"/>
      <c r="BG415" s="615"/>
      <c r="BH415" s="615"/>
      <c r="BI415" s="615"/>
      <c r="BJ415" s="615"/>
      <c r="BK415" s="615"/>
      <c r="BL415" s="615"/>
    </row>
    <row r="420" spans="4:60" ht="17.100000000000001" customHeight="1" x14ac:dyDescent="0.2">
      <c r="D420" s="615"/>
      <c r="E420" s="615"/>
      <c r="F420" s="615"/>
      <c r="G420" s="615"/>
      <c r="H420" s="615"/>
      <c r="I420" s="615"/>
      <c r="J420" s="615"/>
      <c r="K420" s="615"/>
      <c r="L420" s="615"/>
      <c r="M420" s="615"/>
      <c r="N420" s="615"/>
      <c r="O420" s="615"/>
      <c r="P420" s="615"/>
      <c r="Q420" s="615"/>
      <c r="R420" s="615"/>
      <c r="S420" s="615"/>
      <c r="T420" s="615"/>
      <c r="U420" s="615"/>
      <c r="V420" s="615"/>
      <c r="W420" s="615"/>
      <c r="X420" s="615"/>
      <c r="Y420" s="615"/>
      <c r="Z420" s="615"/>
      <c r="AA420" s="615"/>
      <c r="AB420" s="615"/>
      <c r="AC420" s="615"/>
      <c r="AD420" s="615"/>
      <c r="AE420" s="615"/>
      <c r="AF420" s="615"/>
      <c r="AG420" s="615"/>
      <c r="AH420" s="615"/>
      <c r="AI420" s="615"/>
      <c r="AJ420" s="615"/>
      <c r="AK420" s="615"/>
      <c r="AL420" s="615"/>
      <c r="AM420" s="615"/>
      <c r="AN420" s="615"/>
      <c r="AO420" s="615"/>
      <c r="AP420" s="615"/>
      <c r="AQ420" s="615"/>
      <c r="AR420" s="615"/>
      <c r="AS420" s="615"/>
      <c r="AT420" s="615"/>
      <c r="AU420" s="615"/>
      <c r="AV420" s="615"/>
      <c r="AW420" s="615"/>
      <c r="AX420" s="615"/>
      <c r="AY420" s="615"/>
      <c r="AZ420" s="615"/>
      <c r="BA420" s="615"/>
      <c r="BB420" s="615"/>
      <c r="BC420" s="615"/>
      <c r="BD420" s="615"/>
      <c r="BE420" s="615"/>
      <c r="BF420" s="615"/>
      <c r="BG420" s="615"/>
      <c r="BH420" s="615"/>
    </row>
    <row r="421" spans="4:60" ht="17.100000000000001" customHeight="1" x14ac:dyDescent="0.3">
      <c r="D421" s="1831"/>
      <c r="E421" s="615"/>
      <c r="F421" s="615"/>
      <c r="G421" s="1779"/>
      <c r="H421" s="615"/>
      <c r="I421" s="1854"/>
      <c r="J421" s="1854"/>
      <c r="K421" s="1854"/>
      <c r="L421" s="1854"/>
      <c r="M421" s="1854"/>
      <c r="N421" s="1854"/>
      <c r="O421" s="1854"/>
      <c r="P421" s="1854"/>
      <c r="Q421" s="1854"/>
      <c r="R421" s="1854"/>
      <c r="S421" s="1854"/>
      <c r="T421" s="1854"/>
      <c r="U421" s="1854"/>
      <c r="V421" s="1854"/>
      <c r="W421" s="1854"/>
      <c r="X421" s="1854"/>
      <c r="Y421" s="1854"/>
      <c r="Z421" s="1854"/>
      <c r="AA421" s="1854"/>
      <c r="AB421" s="615"/>
      <c r="AC421" s="1779"/>
      <c r="AD421" s="615"/>
      <c r="AE421" s="615"/>
      <c r="AF421" s="1831"/>
      <c r="AG421" s="615"/>
      <c r="AH421" s="615"/>
      <c r="AI421" s="1779"/>
      <c r="AJ421" s="615"/>
      <c r="AK421" s="1854"/>
      <c r="AL421" s="1854"/>
      <c r="AM421" s="1854"/>
      <c r="AN421" s="1854"/>
      <c r="AO421" s="1854"/>
      <c r="AP421" s="1854"/>
      <c r="AQ421" s="1854"/>
      <c r="AR421" s="1854"/>
      <c r="AS421" s="1854"/>
      <c r="AT421" s="1854"/>
      <c r="AU421" s="1854"/>
      <c r="AV421" s="1854"/>
      <c r="AW421" s="1854"/>
      <c r="AX421" s="1854"/>
      <c r="AY421" s="1854"/>
      <c r="AZ421" s="1854"/>
      <c r="BA421" s="1854"/>
      <c r="BB421" s="1854"/>
      <c r="BC421" s="1854"/>
      <c r="BD421" s="615"/>
      <c r="BE421" s="1779"/>
      <c r="BF421" s="615"/>
      <c r="BG421" s="615"/>
      <c r="BH421" s="1831"/>
    </row>
    <row r="422" spans="4:60" ht="17.100000000000001" customHeight="1" x14ac:dyDescent="0.3">
      <c r="D422" s="615"/>
      <c r="I422" s="1854"/>
      <c r="J422" s="1854"/>
      <c r="K422" s="1854"/>
      <c r="L422" s="1855"/>
      <c r="M422" s="1855"/>
      <c r="N422" s="1855"/>
      <c r="O422" s="1855"/>
      <c r="P422" s="1855"/>
      <c r="Q422" s="1855"/>
      <c r="R422" s="1855"/>
      <c r="S422" s="1855"/>
      <c r="T422" s="1855"/>
      <c r="U422" s="1855"/>
      <c r="V422" s="1855"/>
      <c r="W422" s="1855"/>
      <c r="X422" s="1855"/>
      <c r="Y422" s="1854"/>
      <c r="Z422" s="1854"/>
      <c r="AA422" s="1854"/>
      <c r="AF422" s="615"/>
      <c r="AK422" s="1854"/>
      <c r="AL422" s="1854"/>
      <c r="AM422" s="1854"/>
      <c r="AN422" s="1855"/>
      <c r="AO422" s="1855"/>
      <c r="AP422" s="1855"/>
      <c r="AQ422" s="1855"/>
      <c r="AR422" s="1855"/>
      <c r="AS422" s="1855"/>
      <c r="AT422" s="1855"/>
      <c r="AU422" s="1855"/>
      <c r="AV422" s="1855"/>
      <c r="AW422" s="1855"/>
      <c r="AX422" s="1855"/>
      <c r="AY422" s="1855"/>
      <c r="AZ422" s="1855"/>
      <c r="BA422" s="1854"/>
      <c r="BB422" s="1854"/>
      <c r="BC422" s="1854"/>
      <c r="BH422" s="615"/>
    </row>
    <row r="423" spans="4:60" ht="17.100000000000001" customHeight="1" x14ac:dyDescent="0.2">
      <c r="D423" s="615"/>
      <c r="R423" s="615"/>
      <c r="AF423" s="615"/>
      <c r="AT423" s="615"/>
      <c r="BH423" s="615"/>
    </row>
    <row r="424" spans="4:60" ht="17.100000000000001" customHeight="1" x14ac:dyDescent="0.2">
      <c r="D424" s="615"/>
      <c r="J424" s="1674"/>
      <c r="L424" s="1856"/>
      <c r="M424" s="1856"/>
      <c r="N424" s="1856"/>
      <c r="O424" s="1856"/>
      <c r="P424" s="1856"/>
      <c r="Q424" s="1856"/>
      <c r="R424" s="1856"/>
      <c r="S424" s="1856"/>
      <c r="T424" s="1856"/>
      <c r="U424" s="1856"/>
      <c r="V424" s="1856"/>
      <c r="W424" s="1856"/>
      <c r="X424" s="1856"/>
      <c r="Z424" s="1839"/>
      <c r="AA424" s="1840"/>
      <c r="AF424" s="615"/>
      <c r="AL424" s="1674"/>
      <c r="AN424" s="1856"/>
      <c r="AO424" s="1856"/>
      <c r="AP424" s="1856"/>
      <c r="AQ424" s="1856"/>
      <c r="AR424" s="1856"/>
      <c r="AS424" s="1856"/>
      <c r="AT424" s="1856"/>
      <c r="AU424" s="1856"/>
      <c r="AV424" s="1856"/>
      <c r="AW424" s="1856"/>
      <c r="AX424" s="1856"/>
      <c r="AY424" s="1856"/>
      <c r="AZ424" s="1856"/>
      <c r="BB424" s="1839"/>
      <c r="BC424" s="1840"/>
      <c r="BH424" s="615"/>
    </row>
    <row r="425" spans="4:60" ht="17.100000000000001" customHeight="1" x14ac:dyDescent="0.2">
      <c r="D425" s="615"/>
      <c r="G425" s="1837"/>
      <c r="H425" s="1838"/>
      <c r="I425" s="1838"/>
      <c r="J425" s="1674"/>
      <c r="L425" s="1856"/>
      <c r="M425" s="1856"/>
      <c r="N425" s="1856"/>
      <c r="O425" s="1856"/>
      <c r="P425" s="1856"/>
      <c r="Q425" s="1856"/>
      <c r="R425" s="1856"/>
      <c r="S425" s="1856"/>
      <c r="T425" s="1856"/>
      <c r="U425" s="1856"/>
      <c r="V425" s="1856"/>
      <c r="W425" s="1856"/>
      <c r="X425" s="1856"/>
      <c r="Z425" s="1839"/>
      <c r="AA425" s="1840"/>
      <c r="AB425" s="1841"/>
      <c r="AC425" s="1837"/>
      <c r="AF425" s="615"/>
      <c r="AI425" s="1837"/>
      <c r="AJ425" s="1838"/>
      <c r="AK425" s="1838"/>
      <c r="AL425" s="1674"/>
      <c r="AN425" s="1856"/>
      <c r="AO425" s="1856"/>
      <c r="AP425" s="1856"/>
      <c r="AQ425" s="1856"/>
      <c r="AR425" s="1856"/>
      <c r="AS425" s="1856"/>
      <c r="AT425" s="1856"/>
      <c r="AU425" s="1856"/>
      <c r="AV425" s="1856"/>
      <c r="AW425" s="1856"/>
      <c r="AX425" s="1856"/>
      <c r="AY425" s="1856"/>
      <c r="AZ425" s="1856"/>
      <c r="BB425" s="1839"/>
      <c r="BC425" s="1840"/>
      <c r="BD425" s="1841"/>
      <c r="BE425" s="1837"/>
      <c r="BH425" s="615"/>
    </row>
    <row r="426" spans="4:60" ht="17.100000000000001" customHeight="1" x14ac:dyDescent="0.2">
      <c r="D426" s="615"/>
      <c r="H426" s="1838"/>
      <c r="I426" s="1838"/>
      <c r="J426" s="1674"/>
      <c r="L426" s="1856"/>
      <c r="M426" s="1856"/>
      <c r="N426" s="1856"/>
      <c r="O426" s="1856"/>
      <c r="P426" s="1856"/>
      <c r="Q426" s="1856"/>
      <c r="R426" s="1856"/>
      <c r="S426" s="1856"/>
      <c r="T426" s="1856"/>
      <c r="U426" s="1856"/>
      <c r="V426" s="1856"/>
      <c r="W426" s="1856"/>
      <c r="X426" s="1856"/>
      <c r="AA426" s="1674"/>
      <c r="AB426" s="1841"/>
      <c r="AC426" s="1834"/>
      <c r="AF426" s="615"/>
      <c r="AJ426" s="1838"/>
      <c r="AK426" s="1838"/>
      <c r="AL426" s="1674"/>
      <c r="AN426" s="1856"/>
      <c r="AO426" s="1856"/>
      <c r="AP426" s="1856"/>
      <c r="AQ426" s="1856"/>
      <c r="AR426" s="1856"/>
      <c r="AS426" s="1856"/>
      <c r="AT426" s="1856"/>
      <c r="AU426" s="1856"/>
      <c r="AV426" s="1856"/>
      <c r="AW426" s="1856"/>
      <c r="AX426" s="1856"/>
      <c r="AY426" s="1856"/>
      <c r="AZ426" s="1856"/>
      <c r="BC426" s="1674"/>
      <c r="BD426" s="1841"/>
      <c r="BE426" s="1834"/>
      <c r="BH426" s="615"/>
    </row>
    <row r="427" spans="4:60" ht="17.100000000000001" customHeight="1" x14ac:dyDescent="0.2">
      <c r="D427" s="615"/>
      <c r="H427" s="1838"/>
      <c r="I427" s="1838"/>
      <c r="J427" s="1674"/>
      <c r="L427" s="1856"/>
      <c r="M427" s="1856"/>
      <c r="N427" s="1856"/>
      <c r="O427" s="1856"/>
      <c r="P427" s="1856"/>
      <c r="Q427" s="1856"/>
      <c r="R427" s="1856"/>
      <c r="S427" s="1856"/>
      <c r="T427" s="1856"/>
      <c r="U427" s="1856"/>
      <c r="V427" s="1856"/>
      <c r="W427" s="1856"/>
      <c r="X427" s="1856"/>
      <c r="AA427" s="1674"/>
      <c r="AB427" s="1841"/>
      <c r="AC427" s="1834"/>
      <c r="AF427" s="615"/>
      <c r="AJ427" s="1838"/>
      <c r="AK427" s="1838"/>
      <c r="AL427" s="1674"/>
      <c r="AN427" s="1856"/>
      <c r="AO427" s="1856"/>
      <c r="AP427" s="1856"/>
      <c r="AQ427" s="1856"/>
      <c r="AR427" s="1856"/>
      <c r="AS427" s="1856"/>
      <c r="AT427" s="1856"/>
      <c r="AU427" s="1856"/>
      <c r="AV427" s="1856"/>
      <c r="AW427" s="1856"/>
      <c r="AX427" s="1856"/>
      <c r="AY427" s="1856"/>
      <c r="AZ427" s="1856"/>
      <c r="BC427" s="1674"/>
      <c r="BD427" s="1841"/>
      <c r="BE427" s="1834"/>
      <c r="BH427" s="615"/>
    </row>
    <row r="428" spans="4:60" ht="17.100000000000001" customHeight="1" x14ac:dyDescent="0.2">
      <c r="D428" s="615"/>
      <c r="G428" s="1837"/>
      <c r="H428" s="1838"/>
      <c r="I428" s="1838"/>
      <c r="J428" s="1674"/>
      <c r="L428" s="1856"/>
      <c r="M428" s="1856"/>
      <c r="N428" s="1856"/>
      <c r="O428" s="1856"/>
      <c r="P428" s="1856"/>
      <c r="Q428" s="1856"/>
      <c r="R428" s="1856"/>
      <c r="S428" s="1856"/>
      <c r="T428" s="1856"/>
      <c r="U428" s="1856"/>
      <c r="V428" s="1856"/>
      <c r="W428" s="1856"/>
      <c r="X428" s="1856"/>
      <c r="AA428" s="1674"/>
      <c r="AB428" s="1841"/>
      <c r="AC428" s="1837"/>
      <c r="AF428" s="615"/>
      <c r="AI428" s="1837"/>
      <c r="AJ428" s="1838"/>
      <c r="AK428" s="1838"/>
      <c r="AL428" s="1674"/>
      <c r="AN428" s="1856"/>
      <c r="AO428" s="1856"/>
      <c r="AP428" s="1856"/>
      <c r="AQ428" s="1856"/>
      <c r="AR428" s="1856"/>
      <c r="AS428" s="1856"/>
      <c r="AT428" s="1856"/>
      <c r="AU428" s="1856"/>
      <c r="AV428" s="1856"/>
      <c r="AW428" s="1856"/>
      <c r="AX428" s="1856"/>
      <c r="AY428" s="1856"/>
      <c r="AZ428" s="1856"/>
      <c r="BC428" s="1674"/>
      <c r="BD428" s="1841"/>
      <c r="BE428" s="1837"/>
      <c r="BH428" s="615"/>
    </row>
    <row r="429" spans="4:60" ht="17.100000000000001" customHeight="1" x14ac:dyDescent="0.2">
      <c r="D429" s="615"/>
      <c r="J429" s="1674"/>
      <c r="L429" s="1856"/>
      <c r="M429" s="1856"/>
      <c r="N429" s="1856"/>
      <c r="O429" s="1856"/>
      <c r="P429" s="1856"/>
      <c r="Q429" s="1856"/>
      <c r="R429" s="1856"/>
      <c r="S429" s="1856"/>
      <c r="T429" s="1856"/>
      <c r="U429" s="1856"/>
      <c r="V429" s="1856"/>
      <c r="W429" s="1856"/>
      <c r="X429" s="1856"/>
      <c r="AA429" s="1674"/>
      <c r="AB429" s="1841"/>
      <c r="AC429" s="1834"/>
      <c r="AF429" s="615"/>
      <c r="AL429" s="1674"/>
      <c r="AN429" s="1856"/>
      <c r="AO429" s="1856"/>
      <c r="AP429" s="1856"/>
      <c r="AQ429" s="1856"/>
      <c r="AR429" s="1856"/>
      <c r="AS429" s="1856"/>
      <c r="AT429" s="1856"/>
      <c r="AU429" s="1856"/>
      <c r="AV429" s="1856"/>
      <c r="AW429" s="1856"/>
      <c r="AX429" s="1856"/>
      <c r="AY429" s="1856"/>
      <c r="AZ429" s="1856"/>
      <c r="BC429" s="1674"/>
      <c r="BD429" s="1841"/>
      <c r="BE429" s="1834"/>
      <c r="BH429" s="615"/>
    </row>
    <row r="430" spans="4:60" ht="17.100000000000001" customHeight="1" x14ac:dyDescent="1">
      <c r="D430" s="615"/>
      <c r="H430" s="1838"/>
      <c r="I430" s="1838"/>
      <c r="J430" s="1674"/>
      <c r="L430" s="1857"/>
      <c r="M430" s="1857"/>
      <c r="N430" s="1857"/>
      <c r="O430" s="1857"/>
      <c r="P430" s="1857"/>
      <c r="Q430" s="1857"/>
      <c r="R430" s="1857"/>
      <c r="S430" s="1857"/>
      <c r="T430" s="1857"/>
      <c r="U430" s="1857"/>
      <c r="V430" s="1857"/>
      <c r="W430" s="1857"/>
      <c r="X430" s="1857"/>
      <c r="AA430" s="1674"/>
      <c r="AB430" s="1841"/>
      <c r="AC430" s="1834"/>
      <c r="AF430" s="615"/>
      <c r="AJ430" s="1838"/>
      <c r="AK430" s="1838"/>
      <c r="AL430" s="1674"/>
      <c r="AN430" s="1857"/>
      <c r="AO430" s="1857"/>
      <c r="AP430" s="1857"/>
      <c r="AQ430" s="1857"/>
      <c r="AR430" s="1857"/>
      <c r="AS430" s="1857"/>
      <c r="AT430" s="1857"/>
      <c r="AU430" s="1857"/>
      <c r="AV430" s="1857"/>
      <c r="AW430" s="1857"/>
      <c r="AX430" s="1857"/>
      <c r="AY430" s="1857"/>
      <c r="AZ430" s="1857"/>
      <c r="BC430" s="1674"/>
      <c r="BD430" s="1841"/>
      <c r="BE430" s="1834"/>
      <c r="BH430" s="615"/>
    </row>
    <row r="431" spans="4:60" ht="17.100000000000001" customHeight="1" x14ac:dyDescent="1">
      <c r="D431" s="615"/>
      <c r="G431" s="1837"/>
      <c r="H431" s="1838"/>
      <c r="I431" s="1838"/>
      <c r="J431" s="1674"/>
      <c r="L431" s="1857"/>
      <c r="M431" s="1857"/>
      <c r="N431" s="1857"/>
      <c r="O431" s="1857"/>
      <c r="P431" s="1857"/>
      <c r="Q431" s="1857"/>
      <c r="R431" s="1857"/>
      <c r="S431" s="1857"/>
      <c r="T431" s="1857"/>
      <c r="U431" s="1857"/>
      <c r="V431" s="1857"/>
      <c r="W431" s="1857"/>
      <c r="X431" s="1857"/>
      <c r="AA431" s="1674"/>
      <c r="AB431" s="1841"/>
      <c r="AC431" s="1837"/>
      <c r="AF431" s="615"/>
      <c r="AI431" s="1837"/>
      <c r="AJ431" s="1838"/>
      <c r="AK431" s="1838"/>
      <c r="AL431" s="1674"/>
      <c r="AN431" s="1857"/>
      <c r="AO431" s="1857"/>
      <c r="AP431" s="1857"/>
      <c r="AQ431" s="1857"/>
      <c r="AR431" s="1857"/>
      <c r="AS431" s="1857"/>
      <c r="AT431" s="1857"/>
      <c r="AU431" s="1857"/>
      <c r="AV431" s="1857"/>
      <c r="AW431" s="1857"/>
      <c r="AX431" s="1857"/>
      <c r="AY431" s="1857"/>
      <c r="AZ431" s="1857"/>
      <c r="BC431" s="1674"/>
      <c r="BD431" s="1841"/>
      <c r="BE431" s="1837"/>
      <c r="BH431" s="615"/>
    </row>
    <row r="432" spans="4:60" ht="17.100000000000001" customHeight="1" x14ac:dyDescent="1">
      <c r="D432" s="615"/>
      <c r="H432" s="1838"/>
      <c r="I432" s="1838"/>
      <c r="J432" s="1674"/>
      <c r="L432" s="1857"/>
      <c r="M432" s="1857"/>
      <c r="N432" s="1857"/>
      <c r="O432" s="1857"/>
      <c r="P432" s="1857"/>
      <c r="Q432" s="1857"/>
      <c r="R432" s="1857"/>
      <c r="S432" s="1857"/>
      <c r="T432" s="1857"/>
      <c r="U432" s="1857"/>
      <c r="V432" s="1857"/>
      <c r="W432" s="1857"/>
      <c r="X432" s="1857"/>
      <c r="AA432" s="1674"/>
      <c r="AF432" s="615"/>
      <c r="AJ432" s="1838"/>
      <c r="AK432" s="1838"/>
      <c r="AL432" s="1674"/>
      <c r="AN432" s="1857"/>
      <c r="AO432" s="1857"/>
      <c r="AP432" s="1857"/>
      <c r="AQ432" s="1857"/>
      <c r="AR432" s="1857"/>
      <c r="AS432" s="1857"/>
      <c r="AT432" s="1857"/>
      <c r="AU432" s="1857"/>
      <c r="AV432" s="1857"/>
      <c r="AW432" s="1857"/>
      <c r="AX432" s="1857"/>
      <c r="AY432" s="1857"/>
      <c r="AZ432" s="1857"/>
      <c r="BC432" s="1674"/>
      <c r="BH432" s="615"/>
    </row>
    <row r="433" spans="4:60" ht="17.100000000000001" customHeight="1" x14ac:dyDescent="1">
      <c r="D433" s="615"/>
      <c r="J433" s="1674"/>
      <c r="L433" s="1857"/>
      <c r="M433" s="1857"/>
      <c r="N433" s="1857"/>
      <c r="O433" s="1857"/>
      <c r="P433" s="1857"/>
      <c r="Q433" s="1857"/>
      <c r="R433" s="1857"/>
      <c r="S433" s="1857"/>
      <c r="T433" s="1857"/>
      <c r="U433" s="1857"/>
      <c r="V433" s="1857"/>
      <c r="W433" s="1857"/>
      <c r="X433" s="1857"/>
      <c r="AA433" s="1674"/>
      <c r="AB433" s="1841"/>
      <c r="AC433" s="1834"/>
      <c r="AF433" s="615"/>
      <c r="AL433" s="1674"/>
      <c r="AN433" s="1857"/>
      <c r="AO433" s="1857"/>
      <c r="AP433" s="1857"/>
      <c r="AQ433" s="1857"/>
      <c r="AR433" s="1857"/>
      <c r="AS433" s="1857"/>
      <c r="AT433" s="1857"/>
      <c r="AU433" s="1857"/>
      <c r="AV433" s="1857"/>
      <c r="AW433" s="1857"/>
      <c r="AX433" s="1857"/>
      <c r="AY433" s="1857"/>
      <c r="AZ433" s="1857"/>
      <c r="BC433" s="1674"/>
      <c r="BD433" s="1841"/>
      <c r="BE433" s="1834"/>
      <c r="BH433" s="615"/>
    </row>
    <row r="434" spans="4:60" ht="17.100000000000001" customHeight="1" x14ac:dyDescent="1">
      <c r="D434" s="615"/>
      <c r="G434" s="1837"/>
      <c r="H434" s="1838"/>
      <c r="I434" s="1838"/>
      <c r="J434" s="1674"/>
      <c r="L434" s="1857"/>
      <c r="M434" s="1857"/>
      <c r="N434" s="1857"/>
      <c r="O434" s="1857"/>
      <c r="P434" s="1857"/>
      <c r="Q434" s="1857"/>
      <c r="R434" s="1857"/>
      <c r="S434" s="1857"/>
      <c r="T434" s="1857"/>
      <c r="U434" s="1857"/>
      <c r="V434" s="1857"/>
      <c r="W434" s="1857"/>
      <c r="X434" s="1857"/>
      <c r="AA434" s="1674"/>
      <c r="AB434" s="1841"/>
      <c r="AC434" s="1837"/>
      <c r="AF434" s="615"/>
      <c r="AI434" s="1837"/>
      <c r="AJ434" s="1838"/>
      <c r="AK434" s="1838"/>
      <c r="AL434" s="1674"/>
      <c r="AN434" s="1857"/>
      <c r="AO434" s="1857"/>
      <c r="AP434" s="1857"/>
      <c r="AQ434" s="1857"/>
      <c r="AR434" s="1857"/>
      <c r="AS434" s="1857"/>
      <c r="AT434" s="1857"/>
      <c r="AU434" s="1857"/>
      <c r="AV434" s="1857"/>
      <c r="AW434" s="1857"/>
      <c r="AX434" s="1857"/>
      <c r="AY434" s="1857"/>
      <c r="AZ434" s="1857"/>
      <c r="BC434" s="1674"/>
      <c r="BD434" s="1841"/>
      <c r="BE434" s="1837"/>
      <c r="BH434" s="615"/>
    </row>
    <row r="435" spans="4:60" ht="17.100000000000001" customHeight="1" x14ac:dyDescent="1">
      <c r="D435" s="615"/>
      <c r="H435" s="1838"/>
      <c r="I435" s="1838"/>
      <c r="J435" s="1674"/>
      <c r="L435" s="1857"/>
      <c r="M435" s="1857"/>
      <c r="N435" s="1857"/>
      <c r="O435" s="1857"/>
      <c r="P435" s="1857"/>
      <c r="Q435" s="1857"/>
      <c r="R435" s="1857"/>
      <c r="S435" s="1857"/>
      <c r="T435" s="1857"/>
      <c r="U435" s="1857"/>
      <c r="V435" s="1857"/>
      <c r="W435" s="1857"/>
      <c r="X435" s="1857"/>
      <c r="AA435" s="1674"/>
      <c r="AB435" s="1841"/>
      <c r="AF435" s="615"/>
      <c r="AJ435" s="1838"/>
      <c r="AK435" s="1838"/>
      <c r="AL435" s="1674"/>
      <c r="AN435" s="1857"/>
      <c r="AO435" s="1857"/>
      <c r="AP435" s="1857"/>
      <c r="AQ435" s="1857"/>
      <c r="AR435" s="1857"/>
      <c r="AS435" s="1857"/>
      <c r="AT435" s="1857"/>
      <c r="AU435" s="1857"/>
      <c r="AV435" s="1857"/>
      <c r="AW435" s="1857"/>
      <c r="AX435" s="1857"/>
      <c r="AY435" s="1857"/>
      <c r="AZ435" s="1857"/>
      <c r="BC435" s="1674"/>
      <c r="BD435" s="1841"/>
      <c r="BH435" s="615"/>
    </row>
    <row r="436" spans="4:60" ht="17.100000000000001" customHeight="1" x14ac:dyDescent="0.2">
      <c r="D436" s="615"/>
      <c r="J436" s="1674"/>
      <c r="L436" s="1836"/>
      <c r="M436" s="1836"/>
      <c r="N436" s="1836"/>
      <c r="O436" s="1836"/>
      <c r="P436" s="1836"/>
      <c r="Q436" s="1836"/>
      <c r="R436" s="1865"/>
      <c r="S436" s="1836"/>
      <c r="T436" s="1836"/>
      <c r="U436" s="1836"/>
      <c r="V436" s="1836"/>
      <c r="W436" s="1836"/>
      <c r="X436" s="1836"/>
      <c r="AA436" s="1674"/>
      <c r="AF436" s="615"/>
      <c r="AL436" s="1674"/>
      <c r="AN436" s="1836"/>
      <c r="AO436" s="1836"/>
      <c r="AP436" s="1836"/>
      <c r="AQ436" s="1836"/>
      <c r="AR436" s="1836"/>
      <c r="AS436" s="1836"/>
      <c r="AT436" s="1865"/>
      <c r="AU436" s="1836"/>
      <c r="AV436" s="1836"/>
      <c r="AW436" s="1836"/>
      <c r="AX436" s="1836"/>
      <c r="AY436" s="1836"/>
      <c r="AZ436" s="1836"/>
      <c r="BC436" s="1674"/>
      <c r="BH436" s="615"/>
    </row>
    <row r="437" spans="4:60" ht="17.100000000000001" customHeight="1" x14ac:dyDescent="0.2">
      <c r="D437" s="615"/>
      <c r="I437" s="1859"/>
      <c r="J437" s="1860"/>
      <c r="L437" s="1859"/>
      <c r="M437" s="1860"/>
      <c r="N437" s="1861"/>
      <c r="O437" s="1859"/>
      <c r="P437" s="1860"/>
      <c r="Q437" s="1861"/>
      <c r="R437" s="1859"/>
      <c r="S437" s="1860"/>
      <c r="U437" s="1859"/>
      <c r="V437" s="1860"/>
      <c r="X437" s="1859"/>
      <c r="Y437" s="1860"/>
      <c r="AC437" s="1861"/>
      <c r="AF437" s="615"/>
      <c r="AK437" s="1859"/>
      <c r="AL437" s="1860"/>
      <c r="AN437" s="1859"/>
      <c r="AO437" s="1860"/>
      <c r="AP437" s="1861"/>
      <c r="AQ437" s="1859"/>
      <c r="AR437" s="1860"/>
      <c r="AS437" s="1861"/>
      <c r="AT437" s="1859"/>
      <c r="AU437" s="1860"/>
      <c r="AW437" s="1859"/>
      <c r="AX437" s="1860"/>
      <c r="AZ437" s="1859"/>
      <c r="BA437" s="1860"/>
      <c r="BE437" s="1861"/>
      <c r="BH437" s="615"/>
    </row>
    <row r="438" spans="4:60" ht="17.100000000000001" customHeight="1" x14ac:dyDescent="0.2">
      <c r="D438" s="615"/>
      <c r="R438" s="1835"/>
      <c r="AF438" s="615"/>
      <c r="AT438" s="1835"/>
      <c r="BH438" s="615"/>
    </row>
    <row r="439" spans="4:60" ht="17.100000000000001" customHeight="1" x14ac:dyDescent="0.2">
      <c r="D439" s="615"/>
      <c r="E439" s="615"/>
      <c r="F439" s="615"/>
      <c r="G439" s="615"/>
      <c r="H439" s="615"/>
      <c r="I439" s="615"/>
      <c r="J439" s="615"/>
      <c r="K439" s="615"/>
      <c r="L439" s="615"/>
      <c r="M439" s="615"/>
      <c r="N439" s="615"/>
      <c r="O439" s="615"/>
      <c r="P439" s="615"/>
      <c r="Q439" s="615"/>
      <c r="R439" s="615"/>
      <c r="S439" s="615"/>
      <c r="T439" s="615"/>
      <c r="U439" s="615"/>
      <c r="V439" s="615"/>
      <c r="W439" s="615"/>
      <c r="X439" s="615"/>
      <c r="Y439" s="615"/>
      <c r="Z439" s="615"/>
      <c r="AA439" s="615"/>
      <c r="AB439" s="615"/>
      <c r="AC439" s="615"/>
      <c r="AD439" s="615"/>
      <c r="AE439" s="615"/>
      <c r="AF439" s="615"/>
      <c r="AG439" s="615"/>
      <c r="AH439" s="615"/>
      <c r="AI439" s="615"/>
      <c r="AJ439" s="615"/>
      <c r="AK439" s="615"/>
      <c r="AL439" s="615"/>
      <c r="AM439" s="615"/>
      <c r="AN439" s="615"/>
      <c r="AO439" s="615"/>
      <c r="AP439" s="615"/>
      <c r="AQ439" s="615"/>
      <c r="AR439" s="615"/>
      <c r="AS439" s="615"/>
      <c r="AT439" s="615"/>
      <c r="AU439" s="615"/>
      <c r="AV439" s="615"/>
      <c r="AW439" s="615"/>
      <c r="AX439" s="615"/>
      <c r="AY439" s="615"/>
      <c r="AZ439" s="615"/>
      <c r="BA439" s="615"/>
      <c r="BB439" s="615"/>
      <c r="BC439" s="615"/>
      <c r="BD439" s="615"/>
      <c r="BE439" s="615"/>
      <c r="BF439" s="615"/>
      <c r="BG439" s="615"/>
      <c r="BH439" s="615"/>
    </row>
    <row r="440" spans="4:60" ht="17.100000000000001" customHeight="1" x14ac:dyDescent="0.3">
      <c r="D440" s="1831"/>
      <c r="E440" s="615"/>
      <c r="F440" s="615"/>
      <c r="G440" s="1779"/>
      <c r="H440" s="615"/>
      <c r="I440" s="1854"/>
      <c r="J440" s="1854"/>
      <c r="K440" s="1854"/>
      <c r="L440" s="1854"/>
      <c r="M440" s="1854"/>
      <c r="N440" s="1854"/>
      <c r="O440" s="1854"/>
      <c r="P440" s="1854"/>
      <c r="Q440" s="1854"/>
      <c r="R440" s="1854"/>
      <c r="S440" s="1854"/>
      <c r="T440" s="1854"/>
      <c r="U440" s="1854"/>
      <c r="V440" s="1854"/>
      <c r="W440" s="1854"/>
      <c r="X440" s="1854"/>
      <c r="Y440" s="1854"/>
      <c r="Z440" s="1854"/>
      <c r="AA440" s="1854"/>
      <c r="AB440" s="615"/>
      <c r="AC440" s="1779"/>
      <c r="AD440" s="615"/>
      <c r="AE440" s="615"/>
      <c r="AF440" s="1831"/>
      <c r="AG440" s="615"/>
      <c r="AH440" s="615"/>
      <c r="AI440" s="1779"/>
      <c r="AJ440" s="615"/>
      <c r="AK440" s="1854"/>
      <c r="AL440" s="1854"/>
      <c r="AM440" s="1854"/>
      <c r="AN440" s="1854"/>
      <c r="AO440" s="1854"/>
      <c r="AP440" s="1854"/>
      <c r="AQ440" s="1854"/>
      <c r="AR440" s="1854"/>
      <c r="AS440" s="1854"/>
      <c r="AT440" s="1854"/>
      <c r="AU440" s="1854"/>
      <c r="AV440" s="1854"/>
      <c r="AW440" s="1854"/>
      <c r="AX440" s="1854"/>
      <c r="AY440" s="1854"/>
      <c r="AZ440" s="1854"/>
      <c r="BA440" s="1854"/>
      <c r="BB440" s="1854"/>
      <c r="BC440" s="1854"/>
      <c r="BD440" s="615"/>
      <c r="BE440" s="1779"/>
      <c r="BF440" s="615"/>
      <c r="BG440" s="615"/>
      <c r="BH440" s="1831"/>
    </row>
    <row r="441" spans="4:60" ht="17.100000000000001" customHeight="1" x14ac:dyDescent="0.3">
      <c r="D441" s="615"/>
      <c r="I441" s="1854"/>
      <c r="J441" s="1854"/>
      <c r="K441" s="1854"/>
      <c r="L441" s="1855"/>
      <c r="M441" s="1855"/>
      <c r="N441" s="1855"/>
      <c r="O441" s="1855"/>
      <c r="P441" s="1855"/>
      <c r="Q441" s="1855"/>
      <c r="R441" s="1855"/>
      <c r="S441" s="1855"/>
      <c r="T441" s="1855"/>
      <c r="U441" s="1855"/>
      <c r="V441" s="1855"/>
      <c r="W441" s="1855"/>
      <c r="X441" s="1855"/>
      <c r="Y441" s="1854"/>
      <c r="Z441" s="1854"/>
      <c r="AA441" s="1854"/>
      <c r="AF441" s="615"/>
      <c r="AK441" s="1854"/>
      <c r="AL441" s="1854"/>
      <c r="AM441" s="1854"/>
      <c r="AN441" s="1855"/>
      <c r="AO441" s="1855"/>
      <c r="AP441" s="1855"/>
      <c r="AQ441" s="1855"/>
      <c r="AR441" s="1855"/>
      <c r="AS441" s="1855"/>
      <c r="AT441" s="1855"/>
      <c r="AU441" s="1855"/>
      <c r="AV441" s="1855"/>
      <c r="AW441" s="1855"/>
      <c r="AX441" s="1855"/>
      <c r="AY441" s="1855"/>
      <c r="AZ441" s="1855"/>
      <c r="BA441" s="1854"/>
      <c r="BB441" s="1854"/>
      <c r="BC441" s="1854"/>
      <c r="BH441" s="615"/>
    </row>
    <row r="442" spans="4:60" ht="17.100000000000001" customHeight="1" x14ac:dyDescent="0.2">
      <c r="D442" s="615"/>
      <c r="R442" s="615"/>
      <c r="AF442" s="615"/>
      <c r="AT442" s="615"/>
      <c r="BH442" s="615"/>
    </row>
    <row r="443" spans="4:60" ht="17.100000000000001" customHeight="1" x14ac:dyDescent="0.2">
      <c r="D443" s="615"/>
      <c r="J443" s="1674"/>
      <c r="L443" s="1856"/>
      <c r="M443" s="1856"/>
      <c r="N443" s="1856"/>
      <c r="O443" s="1856"/>
      <c r="P443" s="1856"/>
      <c r="Q443" s="1856"/>
      <c r="R443" s="1856"/>
      <c r="S443" s="1856"/>
      <c r="T443" s="1856"/>
      <c r="U443" s="1856"/>
      <c r="V443" s="1856"/>
      <c r="W443" s="1856"/>
      <c r="X443" s="1856"/>
      <c r="Z443" s="1839"/>
      <c r="AA443" s="1840"/>
      <c r="AF443" s="615"/>
      <c r="AL443" s="1674"/>
      <c r="AN443" s="1856"/>
      <c r="AO443" s="1856"/>
      <c r="AP443" s="1856"/>
      <c r="AQ443" s="1856"/>
      <c r="AR443" s="1856"/>
      <c r="AS443" s="1856"/>
      <c r="AT443" s="1856"/>
      <c r="AU443" s="1856"/>
      <c r="AV443" s="1856"/>
      <c r="AW443" s="1856"/>
      <c r="AX443" s="1856"/>
      <c r="AY443" s="1856"/>
      <c r="AZ443" s="1856"/>
      <c r="BB443" s="1839"/>
      <c r="BC443" s="1840"/>
      <c r="BH443" s="615"/>
    </row>
    <row r="444" spans="4:60" ht="17.100000000000001" customHeight="1" x14ac:dyDescent="0.2">
      <c r="D444" s="615"/>
      <c r="G444" s="1837"/>
      <c r="H444" s="1838"/>
      <c r="I444" s="1838"/>
      <c r="J444" s="1674"/>
      <c r="L444" s="1856"/>
      <c r="M444" s="1856"/>
      <c r="N444" s="1856"/>
      <c r="O444" s="1856"/>
      <c r="P444" s="1856"/>
      <c r="Q444" s="1856"/>
      <c r="R444" s="1856"/>
      <c r="S444" s="1856"/>
      <c r="T444" s="1856"/>
      <c r="U444" s="1856"/>
      <c r="V444" s="1856"/>
      <c r="W444" s="1856"/>
      <c r="X444" s="1856"/>
      <c r="Z444" s="1839"/>
      <c r="AA444" s="1840"/>
      <c r="AB444" s="1841"/>
      <c r="AC444" s="1837"/>
      <c r="AF444" s="615"/>
      <c r="AI444" s="1837"/>
      <c r="AJ444" s="1838"/>
      <c r="AK444" s="1838"/>
      <c r="AL444" s="1674"/>
      <c r="AN444" s="1856"/>
      <c r="AO444" s="1856"/>
      <c r="AP444" s="1856"/>
      <c r="AQ444" s="1856"/>
      <c r="AR444" s="1856"/>
      <c r="AS444" s="1856"/>
      <c r="AT444" s="1856"/>
      <c r="AU444" s="1856"/>
      <c r="AV444" s="1856"/>
      <c r="AW444" s="1856"/>
      <c r="AX444" s="1856"/>
      <c r="AY444" s="1856"/>
      <c r="AZ444" s="1856"/>
      <c r="BB444" s="1839"/>
      <c r="BC444" s="1840"/>
      <c r="BD444" s="1841"/>
      <c r="BE444" s="1837"/>
      <c r="BH444" s="615"/>
    </row>
    <row r="445" spans="4:60" ht="17.100000000000001" customHeight="1" x14ac:dyDescent="0.2">
      <c r="D445" s="615"/>
      <c r="H445" s="1838"/>
      <c r="I445" s="1838"/>
      <c r="J445" s="1674"/>
      <c r="L445" s="1856"/>
      <c r="M445" s="1856"/>
      <c r="N445" s="1856"/>
      <c r="O445" s="1856"/>
      <c r="P445" s="1856"/>
      <c r="Q445" s="1856"/>
      <c r="R445" s="1856"/>
      <c r="S445" s="1856"/>
      <c r="T445" s="1856"/>
      <c r="U445" s="1856"/>
      <c r="V445" s="1856"/>
      <c r="W445" s="1856"/>
      <c r="X445" s="1856"/>
      <c r="AA445" s="1674"/>
      <c r="AB445" s="1841"/>
      <c r="AC445" s="1834"/>
      <c r="AF445" s="615"/>
      <c r="AJ445" s="1838"/>
      <c r="AK445" s="1838"/>
      <c r="AL445" s="1674"/>
      <c r="AN445" s="1856"/>
      <c r="AO445" s="1856"/>
      <c r="AP445" s="1856"/>
      <c r="AQ445" s="1856"/>
      <c r="AR445" s="1856"/>
      <c r="AS445" s="1856"/>
      <c r="AT445" s="1856"/>
      <c r="AU445" s="1856"/>
      <c r="AV445" s="1856"/>
      <c r="AW445" s="1856"/>
      <c r="AX445" s="1856"/>
      <c r="AY445" s="1856"/>
      <c r="AZ445" s="1856"/>
      <c r="BC445" s="1674"/>
      <c r="BD445" s="1841"/>
      <c r="BE445" s="1834"/>
      <c r="BH445" s="615"/>
    </row>
    <row r="446" spans="4:60" ht="17.100000000000001" customHeight="1" x14ac:dyDescent="0.2">
      <c r="D446" s="615"/>
      <c r="H446" s="1838"/>
      <c r="I446" s="1838"/>
      <c r="J446" s="1674"/>
      <c r="L446" s="1856"/>
      <c r="M446" s="1856"/>
      <c r="N446" s="1856"/>
      <c r="O446" s="1856"/>
      <c r="P446" s="1856"/>
      <c r="Q446" s="1856"/>
      <c r="R446" s="1856"/>
      <c r="S446" s="1856"/>
      <c r="T446" s="1856"/>
      <c r="U446" s="1856"/>
      <c r="V446" s="1856"/>
      <c r="W446" s="1856"/>
      <c r="X446" s="1856"/>
      <c r="AA446" s="1674"/>
      <c r="AB446" s="1841"/>
      <c r="AC446" s="1834"/>
      <c r="AF446" s="615"/>
      <c r="AJ446" s="1838"/>
      <c r="AK446" s="1838"/>
      <c r="AL446" s="1674"/>
      <c r="AN446" s="1856"/>
      <c r="AO446" s="1856"/>
      <c r="AP446" s="1856"/>
      <c r="AQ446" s="1856"/>
      <c r="AR446" s="1856"/>
      <c r="AS446" s="1856"/>
      <c r="AT446" s="1856"/>
      <c r="AU446" s="1856"/>
      <c r="AV446" s="1856"/>
      <c r="AW446" s="1856"/>
      <c r="AX446" s="1856"/>
      <c r="AY446" s="1856"/>
      <c r="AZ446" s="1856"/>
      <c r="BC446" s="1674"/>
      <c r="BD446" s="1841"/>
      <c r="BE446" s="1834"/>
      <c r="BH446" s="615"/>
    </row>
    <row r="447" spans="4:60" ht="17.100000000000001" customHeight="1" x14ac:dyDescent="0.2">
      <c r="D447" s="615"/>
      <c r="G447" s="1837"/>
      <c r="H447" s="1838"/>
      <c r="I447" s="1838"/>
      <c r="J447" s="1674"/>
      <c r="L447" s="1856"/>
      <c r="M447" s="1856"/>
      <c r="N447" s="1856"/>
      <c r="O447" s="1856"/>
      <c r="P447" s="1856"/>
      <c r="Q447" s="1856"/>
      <c r="R447" s="1856"/>
      <c r="S447" s="1856"/>
      <c r="T447" s="1856"/>
      <c r="U447" s="1856"/>
      <c r="V447" s="1856"/>
      <c r="W447" s="1856"/>
      <c r="X447" s="1856"/>
      <c r="AA447" s="1674"/>
      <c r="AB447" s="1841"/>
      <c r="AC447" s="1837"/>
      <c r="AF447" s="615"/>
      <c r="AI447" s="1837"/>
      <c r="AJ447" s="1838"/>
      <c r="AK447" s="1838"/>
      <c r="AL447" s="1674"/>
      <c r="AN447" s="1856"/>
      <c r="AO447" s="1856"/>
      <c r="AP447" s="1856"/>
      <c r="AQ447" s="1856"/>
      <c r="AR447" s="1856"/>
      <c r="AS447" s="1856"/>
      <c r="AT447" s="1856"/>
      <c r="AU447" s="1856"/>
      <c r="AV447" s="1856"/>
      <c r="AW447" s="1856"/>
      <c r="AX447" s="1856"/>
      <c r="AY447" s="1856"/>
      <c r="AZ447" s="1856"/>
      <c r="BC447" s="1674"/>
      <c r="BD447" s="1841"/>
      <c r="BE447" s="1837"/>
      <c r="BH447" s="615"/>
    </row>
    <row r="448" spans="4:60" ht="17.100000000000001" customHeight="1" x14ac:dyDescent="0.2">
      <c r="D448" s="615"/>
      <c r="J448" s="1674"/>
      <c r="L448" s="1856"/>
      <c r="M448" s="1856"/>
      <c r="N448" s="1856"/>
      <c r="O448" s="1856"/>
      <c r="P448" s="1856"/>
      <c r="Q448" s="1856"/>
      <c r="R448" s="1856"/>
      <c r="S448" s="1856"/>
      <c r="T448" s="1856"/>
      <c r="U448" s="1856"/>
      <c r="V448" s="1856"/>
      <c r="W448" s="1856"/>
      <c r="X448" s="1856"/>
      <c r="AA448" s="1674"/>
      <c r="AB448" s="1841"/>
      <c r="AC448" s="1834"/>
      <c r="AF448" s="615"/>
      <c r="AL448" s="1674"/>
      <c r="AN448" s="1856"/>
      <c r="AO448" s="1856"/>
      <c r="AP448" s="1856"/>
      <c r="AQ448" s="1856"/>
      <c r="AR448" s="1856"/>
      <c r="AS448" s="1856"/>
      <c r="AT448" s="1856"/>
      <c r="AU448" s="1856"/>
      <c r="AV448" s="1856"/>
      <c r="AW448" s="1856"/>
      <c r="AX448" s="1856"/>
      <c r="AY448" s="1856"/>
      <c r="AZ448" s="1856"/>
      <c r="BC448" s="1674"/>
      <c r="BD448" s="1841"/>
      <c r="BE448" s="1834"/>
      <c r="BH448" s="615"/>
    </row>
    <row r="449" spans="4:85" ht="17.100000000000001" customHeight="1" x14ac:dyDescent="1">
      <c r="D449" s="615"/>
      <c r="H449" s="1838"/>
      <c r="I449" s="1838"/>
      <c r="J449" s="1674"/>
      <c r="L449" s="1857"/>
      <c r="M449" s="1857"/>
      <c r="N449" s="1857"/>
      <c r="O449" s="1857"/>
      <c r="P449" s="1857"/>
      <c r="Q449" s="1857"/>
      <c r="R449" s="1857"/>
      <c r="S449" s="1857"/>
      <c r="T449" s="1857"/>
      <c r="U449" s="1857"/>
      <c r="V449" s="1857"/>
      <c r="W449" s="1857"/>
      <c r="X449" s="1857"/>
      <c r="AA449" s="1674"/>
      <c r="AB449" s="1841"/>
      <c r="AC449" s="1834"/>
      <c r="AF449" s="615"/>
      <c r="AJ449" s="1838"/>
      <c r="AK449" s="1838"/>
      <c r="AL449" s="1674"/>
      <c r="AN449" s="1857"/>
      <c r="AO449" s="1857"/>
      <c r="AP449" s="1857"/>
      <c r="AQ449" s="1857"/>
      <c r="AR449" s="1857"/>
      <c r="AS449" s="1857"/>
      <c r="AT449" s="1857"/>
      <c r="AU449" s="1857"/>
      <c r="AV449" s="1857"/>
      <c r="AW449" s="1857"/>
      <c r="AX449" s="1857"/>
      <c r="AY449" s="1857"/>
      <c r="AZ449" s="1857"/>
      <c r="BC449" s="1674"/>
      <c r="BD449" s="1841"/>
      <c r="BE449" s="1834"/>
      <c r="BH449" s="615"/>
    </row>
    <row r="450" spans="4:85" ht="17.100000000000001" customHeight="1" x14ac:dyDescent="1">
      <c r="D450" s="615"/>
      <c r="G450" s="1837"/>
      <c r="H450" s="1838"/>
      <c r="I450" s="1838"/>
      <c r="J450" s="1674"/>
      <c r="L450" s="1857"/>
      <c r="M450" s="1857"/>
      <c r="N450" s="1857"/>
      <c r="O450" s="1857"/>
      <c r="P450" s="1857"/>
      <c r="Q450" s="1857"/>
      <c r="R450" s="1857"/>
      <c r="S450" s="1857"/>
      <c r="T450" s="1857"/>
      <c r="U450" s="1857"/>
      <c r="V450" s="1857"/>
      <c r="W450" s="1857"/>
      <c r="X450" s="1857"/>
      <c r="AA450" s="1674"/>
      <c r="AB450" s="1841"/>
      <c r="AC450" s="1837"/>
      <c r="AF450" s="615"/>
      <c r="AI450" s="1837"/>
      <c r="AJ450" s="1838"/>
      <c r="AK450" s="1838"/>
      <c r="AL450" s="1674"/>
      <c r="AN450" s="1857"/>
      <c r="AO450" s="1857"/>
      <c r="AP450" s="1857"/>
      <c r="AQ450" s="1857"/>
      <c r="AR450" s="1857"/>
      <c r="AS450" s="1857"/>
      <c r="AT450" s="1857"/>
      <c r="AU450" s="1857"/>
      <c r="AV450" s="1857"/>
      <c r="AW450" s="1857"/>
      <c r="AX450" s="1857"/>
      <c r="AY450" s="1857"/>
      <c r="AZ450" s="1857"/>
      <c r="BC450" s="1674"/>
      <c r="BD450" s="1841"/>
      <c r="BE450" s="1837"/>
      <c r="BH450" s="615"/>
    </row>
    <row r="451" spans="4:85" ht="17.100000000000001" customHeight="1" x14ac:dyDescent="1">
      <c r="D451" s="615"/>
      <c r="H451" s="1838"/>
      <c r="I451" s="1838"/>
      <c r="J451" s="1674"/>
      <c r="L451" s="1857"/>
      <c r="M451" s="1857"/>
      <c r="N451" s="1857"/>
      <c r="O451" s="1857"/>
      <c r="P451" s="1857"/>
      <c r="Q451" s="1857"/>
      <c r="R451" s="1857"/>
      <c r="S451" s="1857"/>
      <c r="T451" s="1857"/>
      <c r="U451" s="1857"/>
      <c r="V451" s="1857"/>
      <c r="W451" s="1857"/>
      <c r="X451" s="1857"/>
      <c r="AA451" s="1674"/>
      <c r="AF451" s="615"/>
      <c r="AJ451" s="1838"/>
      <c r="AK451" s="1838"/>
      <c r="AL451" s="1674"/>
      <c r="AN451" s="1857"/>
      <c r="AO451" s="1857"/>
      <c r="AP451" s="1857"/>
      <c r="AQ451" s="1857"/>
      <c r="AR451" s="1857"/>
      <c r="AS451" s="1857"/>
      <c r="AT451" s="1857"/>
      <c r="AU451" s="1857"/>
      <c r="AV451" s="1857"/>
      <c r="AW451" s="1857"/>
      <c r="AX451" s="1857"/>
      <c r="AY451" s="1857"/>
      <c r="AZ451" s="1857"/>
      <c r="BC451" s="1674"/>
      <c r="BH451" s="615"/>
      <c r="BN451" s="1867"/>
      <c r="BO451" s="1754"/>
      <c r="BP451" s="1754"/>
      <c r="BQ451" s="1868"/>
      <c r="BR451" s="1868"/>
      <c r="BS451" s="1868"/>
      <c r="BT451" s="1869"/>
      <c r="BU451" s="1869"/>
      <c r="BV451" s="1869"/>
    </row>
    <row r="452" spans="4:85" ht="17.100000000000001" customHeight="1" x14ac:dyDescent="1">
      <c r="D452" s="615"/>
      <c r="J452" s="1674"/>
      <c r="L452" s="1857"/>
      <c r="M452" s="1857"/>
      <c r="N452" s="1857"/>
      <c r="O452" s="1857"/>
      <c r="P452" s="1857"/>
      <c r="Q452" s="1857"/>
      <c r="R452" s="1857"/>
      <c r="S452" s="1857"/>
      <c r="T452" s="1857"/>
      <c r="U452" s="1857"/>
      <c r="V452" s="1857"/>
      <c r="W452" s="1857"/>
      <c r="X452" s="1857"/>
      <c r="AA452" s="1674"/>
      <c r="AB452" s="1841"/>
      <c r="AC452" s="1834"/>
      <c r="AF452" s="615"/>
      <c r="AL452" s="1674"/>
      <c r="AN452" s="1857"/>
      <c r="AO452" s="1857"/>
      <c r="AP452" s="1857"/>
      <c r="AQ452" s="1857"/>
      <c r="AR452" s="1857"/>
      <c r="AS452" s="1857"/>
      <c r="AT452" s="1857"/>
      <c r="AU452" s="1857"/>
      <c r="AV452" s="1857"/>
      <c r="AW452" s="1857"/>
      <c r="AX452" s="1857"/>
      <c r="AY452" s="1857"/>
      <c r="AZ452" s="1857"/>
      <c r="BC452" s="1674"/>
      <c r="BD452" s="1841"/>
      <c r="BE452" s="1834"/>
      <c r="BH452" s="615"/>
      <c r="BN452" s="1867"/>
      <c r="BO452" s="1754"/>
      <c r="BP452" s="1754"/>
      <c r="BQ452" s="1868"/>
      <c r="BR452" s="1868"/>
      <c r="BS452" s="1868"/>
      <c r="BT452" s="1869"/>
      <c r="BU452" s="1869"/>
      <c r="BV452" s="1869"/>
    </row>
    <row r="453" spans="4:85" ht="17.100000000000001" customHeight="1" x14ac:dyDescent="1">
      <c r="D453" s="615"/>
      <c r="G453" s="1837"/>
      <c r="H453" s="1838"/>
      <c r="I453" s="1838"/>
      <c r="J453" s="1674"/>
      <c r="L453" s="1857"/>
      <c r="M453" s="1857"/>
      <c r="N453" s="1857"/>
      <c r="O453" s="1857"/>
      <c r="P453" s="1857"/>
      <c r="Q453" s="1857"/>
      <c r="R453" s="1857"/>
      <c r="S453" s="1857"/>
      <c r="T453" s="1857"/>
      <c r="U453" s="1857"/>
      <c r="V453" s="1857"/>
      <c r="W453" s="1857"/>
      <c r="X453" s="1857"/>
      <c r="AA453" s="1674"/>
      <c r="AB453" s="1841"/>
      <c r="AC453" s="1837"/>
      <c r="AF453" s="615"/>
      <c r="AI453" s="1837"/>
      <c r="AJ453" s="1838"/>
      <c r="AK453" s="1838"/>
      <c r="AL453" s="1674"/>
      <c r="AN453" s="1857"/>
      <c r="AO453" s="1857"/>
      <c r="AP453" s="1857"/>
      <c r="AQ453" s="1857"/>
      <c r="AR453" s="1857"/>
      <c r="AS453" s="1857"/>
      <c r="AT453" s="1857"/>
      <c r="AU453" s="1857"/>
      <c r="AV453" s="1857"/>
      <c r="AW453" s="1857"/>
      <c r="AX453" s="1857"/>
      <c r="AY453" s="1857"/>
      <c r="AZ453" s="1857"/>
      <c r="BC453" s="1674"/>
      <c r="BD453" s="1841"/>
      <c r="BE453" s="1837"/>
      <c r="BH453" s="615"/>
      <c r="BN453" s="1867"/>
      <c r="BO453" s="1754"/>
      <c r="BP453" s="1754"/>
      <c r="BQ453" s="1868"/>
      <c r="BR453" s="1868"/>
      <c r="BS453" s="1868"/>
      <c r="BT453" s="1869"/>
      <c r="BU453" s="1869"/>
      <c r="BV453" s="1869"/>
    </row>
    <row r="454" spans="4:85" ht="17.100000000000001" customHeight="1" x14ac:dyDescent="1">
      <c r="D454" s="615"/>
      <c r="H454" s="1838"/>
      <c r="I454" s="1838"/>
      <c r="J454" s="1674"/>
      <c r="L454" s="1857"/>
      <c r="M454" s="1857"/>
      <c r="N454" s="1857"/>
      <c r="O454" s="1857"/>
      <c r="P454" s="1857"/>
      <c r="Q454" s="1857"/>
      <c r="R454" s="1857"/>
      <c r="S454" s="1857"/>
      <c r="T454" s="1857"/>
      <c r="U454" s="1857"/>
      <c r="V454" s="1857"/>
      <c r="W454" s="1857"/>
      <c r="X454" s="1857"/>
      <c r="AA454" s="1674"/>
      <c r="AB454" s="1841"/>
      <c r="AF454" s="615"/>
      <c r="AJ454" s="1838"/>
      <c r="AK454" s="1838"/>
      <c r="AL454" s="1674"/>
      <c r="AN454" s="1857"/>
      <c r="AO454" s="1857"/>
      <c r="AP454" s="1857"/>
      <c r="AQ454" s="1857"/>
      <c r="AR454" s="1857"/>
      <c r="AS454" s="1857"/>
      <c r="AT454" s="1857"/>
      <c r="AU454" s="1857"/>
      <c r="AV454" s="1857"/>
      <c r="AW454" s="1857"/>
      <c r="AX454" s="1857"/>
      <c r="AY454" s="1857"/>
      <c r="AZ454" s="1857"/>
      <c r="BC454" s="1674"/>
      <c r="BD454" s="1841"/>
      <c r="BH454" s="615"/>
    </row>
    <row r="455" spans="4:85" ht="17.100000000000001" customHeight="1" x14ac:dyDescent="0.2">
      <c r="D455" s="615"/>
      <c r="J455" s="1674"/>
      <c r="L455" s="1836"/>
      <c r="M455" s="1836"/>
      <c r="N455" s="1836"/>
      <c r="O455" s="1836"/>
      <c r="P455" s="1836"/>
      <c r="Q455" s="1836"/>
      <c r="R455" s="1865"/>
      <c r="S455" s="1836"/>
      <c r="T455" s="1836"/>
      <c r="U455" s="1836"/>
      <c r="V455" s="1836"/>
      <c r="W455" s="1836"/>
      <c r="X455" s="1836"/>
      <c r="AA455" s="1674"/>
      <c r="AF455" s="615"/>
      <c r="AL455" s="1674"/>
      <c r="AN455" s="1836"/>
      <c r="AO455" s="1836"/>
      <c r="AP455" s="1836"/>
      <c r="AQ455" s="1836"/>
      <c r="AR455" s="1836"/>
      <c r="AS455" s="1836"/>
      <c r="AT455" s="1865"/>
      <c r="AU455" s="1836"/>
      <c r="AV455" s="1836"/>
      <c r="AW455" s="1836"/>
      <c r="AX455" s="1836"/>
      <c r="AY455" s="1836"/>
      <c r="AZ455" s="1836"/>
      <c r="BC455" s="1674"/>
      <c r="BH455" s="615"/>
    </row>
    <row r="456" spans="4:85" ht="17.100000000000001" customHeight="1" x14ac:dyDescent="0.2">
      <c r="D456" s="615"/>
      <c r="I456" s="1859"/>
      <c r="J456" s="1860"/>
      <c r="L456" s="1859"/>
      <c r="M456" s="1860"/>
      <c r="N456" s="1861"/>
      <c r="O456" s="1859"/>
      <c r="P456" s="1860"/>
      <c r="Q456" s="1861"/>
      <c r="R456" s="1859"/>
      <c r="S456" s="1860"/>
      <c r="U456" s="1859"/>
      <c r="V456" s="1860"/>
      <c r="X456" s="1859"/>
      <c r="Y456" s="1860"/>
      <c r="AC456" s="1861"/>
      <c r="AF456" s="615"/>
      <c r="AK456" s="1859"/>
      <c r="AL456" s="1860"/>
      <c r="AN456" s="1859"/>
      <c r="AO456" s="1860"/>
      <c r="AP456" s="1861"/>
      <c r="AQ456" s="1859"/>
      <c r="AR456" s="1860"/>
      <c r="AS456" s="1861"/>
      <c r="AT456" s="1859"/>
      <c r="AU456" s="1860"/>
      <c r="AW456" s="1859"/>
      <c r="AX456" s="1860"/>
      <c r="AZ456" s="1859"/>
      <c r="BA456" s="1860"/>
      <c r="BE456" s="1861"/>
      <c r="BH456" s="615"/>
    </row>
    <row r="457" spans="4:85" ht="17.100000000000001" customHeight="1" x14ac:dyDescent="0.2">
      <c r="D457" s="615"/>
      <c r="R457" s="1835"/>
      <c r="AF457" s="615"/>
      <c r="AT457" s="1835"/>
      <c r="BH457" s="615"/>
      <c r="BM457" s="1870"/>
      <c r="BN457" s="1870"/>
      <c r="BO457" s="1870"/>
      <c r="BP457" s="1870"/>
      <c r="BQ457" s="1870"/>
      <c r="BR457" s="1870"/>
      <c r="BS457" s="1870"/>
      <c r="BT457" s="1870"/>
      <c r="BU457" s="1870"/>
      <c r="BV457" s="1870"/>
      <c r="BW457" s="1870"/>
      <c r="BX457" s="1870"/>
      <c r="BY457" s="1870"/>
      <c r="BZ457" s="1870"/>
      <c r="CA457" s="1871"/>
      <c r="CB457" s="1871"/>
      <c r="CC457" s="1871"/>
      <c r="CD457" s="1871"/>
      <c r="CE457" s="1871"/>
      <c r="CF457" s="1871"/>
      <c r="CG457" s="1871"/>
    </row>
    <row r="458" spans="4:85" ht="17.100000000000001" customHeight="1" x14ac:dyDescent="0.2">
      <c r="D458" s="615"/>
      <c r="E458" s="615"/>
      <c r="F458" s="615"/>
      <c r="G458" s="615"/>
      <c r="H458" s="615"/>
      <c r="I458" s="615"/>
      <c r="J458" s="615"/>
      <c r="K458" s="615"/>
      <c r="L458" s="615"/>
      <c r="M458" s="615"/>
      <c r="N458" s="615"/>
      <c r="O458" s="615"/>
      <c r="P458" s="615"/>
      <c r="Q458" s="615"/>
      <c r="R458" s="615"/>
      <c r="S458" s="615"/>
      <c r="T458" s="615"/>
      <c r="U458" s="615"/>
      <c r="V458" s="615"/>
      <c r="W458" s="615"/>
      <c r="X458" s="615"/>
      <c r="Y458" s="615"/>
      <c r="Z458" s="615"/>
      <c r="AA458" s="615"/>
      <c r="AB458" s="615"/>
      <c r="AC458" s="615"/>
      <c r="AD458" s="615"/>
      <c r="AE458" s="615"/>
      <c r="AF458" s="615"/>
      <c r="AG458" s="615"/>
      <c r="AH458" s="615"/>
      <c r="AI458" s="615"/>
      <c r="AJ458" s="615"/>
      <c r="AK458" s="615"/>
      <c r="AL458" s="615"/>
      <c r="AM458" s="615"/>
      <c r="AN458" s="615"/>
      <c r="AO458" s="615"/>
      <c r="AP458" s="615"/>
      <c r="AQ458" s="615"/>
      <c r="AR458" s="615"/>
      <c r="AS458" s="615"/>
      <c r="AT458" s="615"/>
      <c r="AU458" s="615"/>
      <c r="AV458" s="615"/>
      <c r="AW458" s="615"/>
      <c r="AX458" s="615"/>
      <c r="AY458" s="615"/>
      <c r="AZ458" s="615"/>
      <c r="BA458" s="615"/>
      <c r="BB458" s="615"/>
      <c r="BC458" s="615"/>
      <c r="BD458" s="615"/>
      <c r="BE458" s="615"/>
      <c r="BF458" s="615"/>
      <c r="BG458" s="615"/>
      <c r="BH458" s="615"/>
      <c r="BM458" s="1872"/>
      <c r="BN458" s="1872"/>
      <c r="BO458" s="1872"/>
      <c r="BP458" s="1872"/>
      <c r="BQ458" s="1872"/>
      <c r="BR458" s="1872"/>
      <c r="BS458" s="1872"/>
      <c r="BT458" s="1872"/>
      <c r="BU458" s="1872"/>
      <c r="BV458" s="1872"/>
      <c r="BW458" s="1872"/>
      <c r="BX458" s="1872"/>
      <c r="BY458" s="1872"/>
      <c r="BZ458" s="1872"/>
      <c r="CA458" s="1754"/>
      <c r="CB458" s="1754"/>
      <c r="CC458" s="1754"/>
      <c r="CD458" s="1754"/>
      <c r="CE458" s="1754"/>
      <c r="CF458" s="1754"/>
      <c r="CG458" s="1754"/>
    </row>
    <row r="459" spans="4:85" ht="17.100000000000001" customHeight="1" x14ac:dyDescent="0.3">
      <c r="D459" s="1831"/>
      <c r="E459" s="615"/>
      <c r="F459" s="615"/>
      <c r="G459" s="1779"/>
      <c r="H459" s="615"/>
      <c r="I459" s="1854"/>
      <c r="J459" s="1854"/>
      <c r="K459" s="1854"/>
      <c r="L459" s="1854"/>
      <c r="M459" s="1854"/>
      <c r="N459" s="1854"/>
      <c r="O459" s="1854"/>
      <c r="P459" s="1854"/>
      <c r="Q459" s="1854"/>
      <c r="R459" s="1854"/>
      <c r="S459" s="1854"/>
      <c r="T459" s="1854"/>
      <c r="U459" s="1854"/>
      <c r="V459" s="1854"/>
      <c r="W459" s="1854"/>
      <c r="X459" s="1854"/>
      <c r="Y459" s="1854"/>
      <c r="Z459" s="1854"/>
      <c r="AA459" s="1854"/>
      <c r="AB459" s="615"/>
      <c r="AC459" s="1779"/>
      <c r="AD459" s="615"/>
      <c r="AE459" s="615"/>
      <c r="AF459" s="1831"/>
      <c r="AG459" s="615"/>
      <c r="AH459" s="615"/>
      <c r="AI459" s="1779"/>
      <c r="AJ459" s="615"/>
      <c r="AK459" s="1854"/>
      <c r="AL459" s="1854"/>
      <c r="AM459" s="1854"/>
      <c r="AN459" s="1854"/>
      <c r="AO459" s="1854"/>
      <c r="AP459" s="1854"/>
      <c r="AQ459" s="1854"/>
      <c r="AR459" s="1854"/>
      <c r="AS459" s="1854"/>
      <c r="AT459" s="1854"/>
      <c r="AU459" s="1854"/>
      <c r="AV459" s="1854"/>
      <c r="AW459" s="1854"/>
      <c r="AX459" s="1854"/>
      <c r="AY459" s="1854"/>
      <c r="AZ459" s="1854"/>
      <c r="BA459" s="1854"/>
      <c r="BB459" s="1854"/>
      <c r="BC459" s="1854"/>
      <c r="BD459" s="615"/>
      <c r="BE459" s="1779"/>
      <c r="BF459" s="615"/>
      <c r="BG459" s="615"/>
      <c r="BH459" s="615"/>
      <c r="BM459" s="1872"/>
      <c r="BN459" s="1872"/>
      <c r="BO459" s="1872"/>
      <c r="BP459" s="1872"/>
      <c r="BQ459" s="1872"/>
      <c r="BR459" s="1872"/>
      <c r="BS459" s="1872"/>
      <c r="BT459" s="1872"/>
      <c r="BU459" s="1872"/>
      <c r="BV459" s="1872"/>
      <c r="BW459" s="1872"/>
      <c r="BX459" s="1872"/>
      <c r="BY459" s="1872"/>
      <c r="BZ459" s="1872"/>
      <c r="CA459" s="1754"/>
      <c r="CB459" s="1754"/>
      <c r="CC459" s="1754"/>
      <c r="CD459" s="1754"/>
      <c r="CE459" s="1754"/>
      <c r="CF459" s="1754"/>
      <c r="CG459" s="1754"/>
    </row>
    <row r="460" spans="4:85" ht="17.100000000000001" customHeight="1" x14ac:dyDescent="0.3">
      <c r="D460" s="615"/>
      <c r="I460" s="1854"/>
      <c r="J460" s="1854"/>
      <c r="K460" s="1854"/>
      <c r="L460" s="1855"/>
      <c r="M460" s="1855"/>
      <c r="N460" s="1855"/>
      <c r="O460" s="1855"/>
      <c r="P460" s="1855"/>
      <c r="Q460" s="1855"/>
      <c r="R460" s="1855"/>
      <c r="S460" s="1855"/>
      <c r="T460" s="1855"/>
      <c r="U460" s="1855"/>
      <c r="V460" s="1855"/>
      <c r="W460" s="1855"/>
      <c r="X460" s="1855"/>
      <c r="Y460" s="1854"/>
      <c r="Z460" s="1854"/>
      <c r="AA460" s="1854"/>
      <c r="AF460" s="615"/>
      <c r="AK460" s="1854"/>
      <c r="AL460" s="1854"/>
      <c r="AM460" s="1854"/>
      <c r="AN460" s="1855"/>
      <c r="AO460" s="1855"/>
      <c r="AP460" s="1855"/>
      <c r="AQ460" s="1855"/>
      <c r="AR460" s="1855"/>
      <c r="AS460" s="1855"/>
      <c r="AT460" s="1855"/>
      <c r="AU460" s="1855"/>
      <c r="AV460" s="1855"/>
      <c r="AW460" s="1855"/>
      <c r="AX460" s="1855"/>
      <c r="AY460" s="1855"/>
      <c r="AZ460" s="1855"/>
      <c r="BA460" s="1854"/>
      <c r="BB460" s="1854"/>
      <c r="BC460" s="1854"/>
      <c r="BH460" s="615"/>
      <c r="BM460" s="1872"/>
      <c r="BN460" s="1872"/>
      <c r="BO460" s="1872"/>
      <c r="BP460" s="1872"/>
      <c r="BQ460" s="1872"/>
      <c r="BR460" s="1872"/>
      <c r="BS460" s="1872"/>
      <c r="BT460" s="1872"/>
      <c r="BU460" s="1872"/>
      <c r="BV460" s="1872"/>
      <c r="BW460" s="1872"/>
      <c r="BX460" s="1872"/>
      <c r="BY460" s="1872"/>
      <c r="BZ460" s="1872"/>
      <c r="CA460" s="1754"/>
      <c r="CB460" s="1754"/>
      <c r="CC460" s="1754"/>
      <c r="CD460" s="1754"/>
      <c r="CE460" s="1754"/>
      <c r="CF460" s="1754"/>
      <c r="CG460" s="1754"/>
    </row>
    <row r="461" spans="4:85" ht="17.100000000000001" customHeight="1" x14ac:dyDescent="0.2">
      <c r="D461" s="615"/>
      <c r="R461" s="615"/>
      <c r="AF461" s="615"/>
      <c r="AT461" s="615"/>
      <c r="BH461" s="615"/>
    </row>
    <row r="462" spans="4:85" ht="17.100000000000001" customHeight="1" x14ac:dyDescent="0.2">
      <c r="D462" s="615"/>
      <c r="J462" s="1674"/>
      <c r="L462" s="1856"/>
      <c r="M462" s="1856"/>
      <c r="N462" s="1856"/>
      <c r="O462" s="1856"/>
      <c r="P462" s="1856"/>
      <c r="Q462" s="1856"/>
      <c r="R462" s="1856"/>
      <c r="S462" s="1856"/>
      <c r="T462" s="1856"/>
      <c r="U462" s="1856"/>
      <c r="V462" s="1856"/>
      <c r="W462" s="1856"/>
      <c r="X462" s="1856"/>
      <c r="Z462" s="1839"/>
      <c r="AA462" s="1840"/>
      <c r="AF462" s="615"/>
      <c r="AL462" s="1674"/>
      <c r="AN462" s="1856"/>
      <c r="AO462" s="1856"/>
      <c r="AP462" s="1856"/>
      <c r="AQ462" s="1856"/>
      <c r="AR462" s="1856"/>
      <c r="AS462" s="1856"/>
      <c r="AT462" s="1856"/>
      <c r="AU462" s="1856"/>
      <c r="AV462" s="1856"/>
      <c r="AW462" s="1856"/>
      <c r="AX462" s="1856"/>
      <c r="AY462" s="1856"/>
      <c r="AZ462" s="1856"/>
      <c r="BB462" s="1839"/>
      <c r="BC462" s="1840"/>
      <c r="BH462" s="615"/>
    </row>
    <row r="463" spans="4:85" ht="17.100000000000001" customHeight="1" x14ac:dyDescent="0.2">
      <c r="D463" s="615"/>
      <c r="G463" s="1837"/>
      <c r="H463" s="1838"/>
      <c r="I463" s="1838"/>
      <c r="J463" s="1674"/>
      <c r="L463" s="1856"/>
      <c r="M463" s="1856"/>
      <c r="N463" s="1856"/>
      <c r="O463" s="1856"/>
      <c r="P463" s="1856"/>
      <c r="Q463" s="1856"/>
      <c r="R463" s="1856"/>
      <c r="S463" s="1856"/>
      <c r="T463" s="1856"/>
      <c r="U463" s="1856"/>
      <c r="V463" s="1856"/>
      <c r="W463" s="1856"/>
      <c r="X463" s="1856"/>
      <c r="Z463" s="1839"/>
      <c r="AA463" s="1840"/>
      <c r="AB463" s="1841"/>
      <c r="AC463" s="1837"/>
      <c r="AF463" s="615"/>
      <c r="AI463" s="1837"/>
      <c r="AJ463" s="1838"/>
      <c r="AK463" s="1838"/>
      <c r="AL463" s="1674"/>
      <c r="AN463" s="1856"/>
      <c r="AO463" s="1856"/>
      <c r="AP463" s="1856"/>
      <c r="AQ463" s="1856"/>
      <c r="AR463" s="1856"/>
      <c r="AS463" s="1856"/>
      <c r="AT463" s="1856"/>
      <c r="AU463" s="1856"/>
      <c r="AV463" s="1856"/>
      <c r="AW463" s="1856"/>
      <c r="AX463" s="1856"/>
      <c r="AY463" s="1856"/>
      <c r="AZ463" s="1856"/>
      <c r="BB463" s="1839"/>
      <c r="BC463" s="1840"/>
      <c r="BD463" s="1841"/>
      <c r="BE463" s="1837"/>
      <c r="BH463" s="615"/>
    </row>
    <row r="464" spans="4:85" ht="17.100000000000001" customHeight="1" x14ac:dyDescent="0.2">
      <c r="D464" s="615"/>
      <c r="H464" s="1838"/>
      <c r="I464" s="1838"/>
      <c r="J464" s="1674"/>
      <c r="L464" s="1856"/>
      <c r="M464" s="1856"/>
      <c r="N464" s="1856"/>
      <c r="O464" s="1856"/>
      <c r="P464" s="1856"/>
      <c r="Q464" s="1856"/>
      <c r="R464" s="1856"/>
      <c r="S464" s="1856"/>
      <c r="T464" s="1856"/>
      <c r="U464" s="1856"/>
      <c r="V464" s="1856"/>
      <c r="W464" s="1856"/>
      <c r="X464" s="1856"/>
      <c r="AA464" s="1674"/>
      <c r="AB464" s="1841"/>
      <c r="AC464" s="1834"/>
      <c r="AF464" s="615"/>
      <c r="AJ464" s="1838"/>
      <c r="AK464" s="1838"/>
      <c r="AL464" s="1674"/>
      <c r="AN464" s="1856"/>
      <c r="AO464" s="1856"/>
      <c r="AP464" s="1856"/>
      <c r="AQ464" s="1856"/>
      <c r="AR464" s="1856"/>
      <c r="AS464" s="1856"/>
      <c r="AT464" s="1856"/>
      <c r="AU464" s="1856"/>
      <c r="AV464" s="1856"/>
      <c r="AW464" s="1856"/>
      <c r="AX464" s="1856"/>
      <c r="AY464" s="1856"/>
      <c r="AZ464" s="1856"/>
      <c r="BC464" s="1674"/>
      <c r="BD464" s="1841"/>
      <c r="BE464" s="1834"/>
      <c r="BH464" s="615"/>
    </row>
    <row r="465" spans="4:85" ht="17.100000000000001" customHeight="1" x14ac:dyDescent="0.2">
      <c r="D465" s="615"/>
      <c r="H465" s="1838"/>
      <c r="I465" s="1838"/>
      <c r="J465" s="1674"/>
      <c r="L465" s="1856"/>
      <c r="M465" s="1856"/>
      <c r="N465" s="1856"/>
      <c r="O465" s="1856"/>
      <c r="P465" s="1856"/>
      <c r="Q465" s="1856"/>
      <c r="R465" s="1856"/>
      <c r="S465" s="1856"/>
      <c r="T465" s="1856"/>
      <c r="U465" s="1856"/>
      <c r="V465" s="1856"/>
      <c r="W465" s="1856"/>
      <c r="X465" s="1856"/>
      <c r="AA465" s="1674"/>
      <c r="AB465" s="1841"/>
      <c r="AC465" s="1834"/>
      <c r="AF465" s="615"/>
      <c r="AJ465" s="1838"/>
      <c r="AK465" s="1838"/>
      <c r="AL465" s="1674"/>
      <c r="AN465" s="1856"/>
      <c r="AO465" s="1856"/>
      <c r="AP465" s="1856"/>
      <c r="AQ465" s="1856"/>
      <c r="AR465" s="1856"/>
      <c r="AS465" s="1856"/>
      <c r="AT465" s="1856"/>
      <c r="AU465" s="1856"/>
      <c r="AV465" s="1856"/>
      <c r="AW465" s="1856"/>
      <c r="AX465" s="1856"/>
      <c r="AY465" s="1856"/>
      <c r="AZ465" s="1856"/>
      <c r="BC465" s="1674"/>
      <c r="BD465" s="1841"/>
      <c r="BE465" s="1834"/>
      <c r="BH465" s="615"/>
    </row>
    <row r="466" spans="4:85" ht="17.100000000000001" customHeight="1" x14ac:dyDescent="0.2">
      <c r="D466" s="615"/>
      <c r="G466" s="1837"/>
      <c r="H466" s="1838"/>
      <c r="I466" s="1838"/>
      <c r="J466" s="1674"/>
      <c r="L466" s="1856"/>
      <c r="M466" s="1856"/>
      <c r="N466" s="1856"/>
      <c r="O466" s="1856"/>
      <c r="P466" s="1856"/>
      <c r="Q466" s="1856"/>
      <c r="R466" s="1856"/>
      <c r="S466" s="1856"/>
      <c r="T466" s="1856"/>
      <c r="U466" s="1856"/>
      <c r="V466" s="1856"/>
      <c r="W466" s="1856"/>
      <c r="X466" s="1856"/>
      <c r="AA466" s="1674"/>
      <c r="AB466" s="1841"/>
      <c r="AC466" s="1837"/>
      <c r="AF466" s="615"/>
      <c r="AI466" s="1837"/>
      <c r="AJ466" s="1838"/>
      <c r="AK466" s="1838"/>
      <c r="AL466" s="1674"/>
      <c r="AN466" s="1856"/>
      <c r="AO466" s="1856"/>
      <c r="AP466" s="1856"/>
      <c r="AQ466" s="1856"/>
      <c r="AR466" s="1856"/>
      <c r="AS466" s="1856"/>
      <c r="AT466" s="1856"/>
      <c r="AU466" s="1856"/>
      <c r="AV466" s="1856"/>
      <c r="AW466" s="1856"/>
      <c r="AX466" s="1856"/>
      <c r="AY466" s="1856"/>
      <c r="AZ466" s="1856"/>
      <c r="BC466" s="1674"/>
      <c r="BD466" s="1841"/>
      <c r="BE466" s="1837"/>
      <c r="BH466" s="615"/>
    </row>
    <row r="467" spans="4:85" ht="17.100000000000001" customHeight="1" x14ac:dyDescent="0.2">
      <c r="D467" s="615"/>
      <c r="J467" s="1674"/>
      <c r="L467" s="1856"/>
      <c r="M467" s="1856"/>
      <c r="N467" s="1856"/>
      <c r="O467" s="1856"/>
      <c r="P467" s="1856"/>
      <c r="Q467" s="1856"/>
      <c r="R467" s="1856"/>
      <c r="S467" s="1856"/>
      <c r="T467" s="1856"/>
      <c r="U467" s="1856"/>
      <c r="V467" s="1856"/>
      <c r="W467" s="1856"/>
      <c r="X467" s="1856"/>
      <c r="AA467" s="1674"/>
      <c r="AB467" s="1841"/>
      <c r="AC467" s="1834"/>
      <c r="AF467" s="615"/>
      <c r="AL467" s="1674"/>
      <c r="AN467" s="1856"/>
      <c r="AO467" s="1856"/>
      <c r="AP467" s="1856"/>
      <c r="AQ467" s="1856"/>
      <c r="AR467" s="1856"/>
      <c r="AS467" s="1856"/>
      <c r="AT467" s="1856"/>
      <c r="AU467" s="1856"/>
      <c r="AV467" s="1856"/>
      <c r="AW467" s="1856"/>
      <c r="AX467" s="1856"/>
      <c r="AY467" s="1856"/>
      <c r="AZ467" s="1856"/>
      <c r="BC467" s="1674"/>
      <c r="BD467" s="1841"/>
      <c r="BE467" s="1834"/>
      <c r="BH467" s="615"/>
      <c r="BM467" s="1869"/>
      <c r="BN467" s="1869"/>
      <c r="BO467" s="1869"/>
      <c r="BP467" s="1869"/>
      <c r="BQ467" s="1869"/>
      <c r="BR467" s="1869"/>
      <c r="BS467" s="1869"/>
      <c r="BT467" s="1872"/>
      <c r="BU467" s="1872"/>
      <c r="BV467" s="1872"/>
      <c r="BW467" s="1872"/>
      <c r="BX467" s="1872"/>
      <c r="BY467" s="1872"/>
      <c r="BZ467" s="1872"/>
      <c r="CA467" s="1754"/>
      <c r="CB467" s="1754"/>
      <c r="CC467" s="1754"/>
      <c r="CD467" s="1754"/>
      <c r="CE467" s="1754"/>
      <c r="CF467" s="1754"/>
      <c r="CG467" s="1754"/>
    </row>
    <row r="468" spans="4:85" ht="17.100000000000001" customHeight="1" x14ac:dyDescent="1">
      <c r="D468" s="615"/>
      <c r="H468" s="1838"/>
      <c r="I468" s="1838"/>
      <c r="J468" s="1674"/>
      <c r="L468" s="1857"/>
      <c r="M468" s="1857"/>
      <c r="N468" s="1857"/>
      <c r="O468" s="1857"/>
      <c r="P468" s="1857"/>
      <c r="Q468" s="1857"/>
      <c r="R468" s="1857"/>
      <c r="S468" s="1857"/>
      <c r="T468" s="1857"/>
      <c r="U468" s="1857"/>
      <c r="V468" s="1857"/>
      <c r="W468" s="1857"/>
      <c r="X468" s="1857"/>
      <c r="AA468" s="1674"/>
      <c r="AB468" s="1841"/>
      <c r="AC468" s="1834"/>
      <c r="AF468" s="615"/>
      <c r="AJ468" s="1838"/>
      <c r="AK468" s="1838"/>
      <c r="AL468" s="1674"/>
      <c r="AN468" s="1857"/>
      <c r="AO468" s="1857"/>
      <c r="AP468" s="1857"/>
      <c r="AQ468" s="1857"/>
      <c r="AR468" s="1857"/>
      <c r="AS468" s="1857"/>
      <c r="AT468" s="1857"/>
      <c r="AU468" s="1857"/>
      <c r="AV468" s="1857"/>
      <c r="AW468" s="1857"/>
      <c r="AX468" s="1857"/>
      <c r="AY468" s="1857"/>
      <c r="AZ468" s="1857"/>
      <c r="BC468" s="1674"/>
      <c r="BD468" s="1841"/>
      <c r="BE468" s="1834"/>
      <c r="BH468" s="615"/>
      <c r="BM468" s="1869"/>
      <c r="BN468" s="1869"/>
      <c r="BO468" s="1869"/>
      <c r="BP468" s="1869"/>
      <c r="BQ468" s="1869"/>
      <c r="BR468" s="1869"/>
      <c r="BS468" s="1869"/>
    </row>
    <row r="469" spans="4:85" ht="17.100000000000001" customHeight="1" x14ac:dyDescent="1">
      <c r="D469" s="615"/>
      <c r="G469" s="1837"/>
      <c r="H469" s="1838"/>
      <c r="I469" s="1838"/>
      <c r="J469" s="1674"/>
      <c r="L469" s="1857"/>
      <c r="M469" s="1857"/>
      <c r="N469" s="1857"/>
      <c r="O469" s="1857"/>
      <c r="P469" s="1857"/>
      <c r="Q469" s="1857"/>
      <c r="R469" s="1857"/>
      <c r="S469" s="1857"/>
      <c r="T469" s="1857"/>
      <c r="U469" s="1857"/>
      <c r="V469" s="1857"/>
      <c r="W469" s="1857"/>
      <c r="X469" s="1857"/>
      <c r="AA469" s="1674"/>
      <c r="AB469" s="1841"/>
      <c r="AC469" s="1837"/>
      <c r="AF469" s="615"/>
      <c r="AI469" s="1837"/>
      <c r="AJ469" s="1838"/>
      <c r="AK469" s="1838"/>
      <c r="AL469" s="1674"/>
      <c r="AN469" s="1857"/>
      <c r="AO469" s="1857"/>
      <c r="AP469" s="1857"/>
      <c r="AQ469" s="1857"/>
      <c r="AR469" s="1857"/>
      <c r="AS469" s="1857"/>
      <c r="AT469" s="1857"/>
      <c r="AU469" s="1857"/>
      <c r="AV469" s="1857"/>
      <c r="AW469" s="1857"/>
      <c r="AX469" s="1857"/>
      <c r="AY469" s="1857"/>
      <c r="AZ469" s="1857"/>
      <c r="BC469" s="1674"/>
      <c r="BD469" s="1841"/>
      <c r="BE469" s="1837"/>
      <c r="BH469" s="615"/>
    </row>
    <row r="470" spans="4:85" ht="17.100000000000001" customHeight="1" x14ac:dyDescent="1">
      <c r="D470" s="615"/>
      <c r="H470" s="1838"/>
      <c r="I470" s="1838"/>
      <c r="J470" s="1674"/>
      <c r="L470" s="1857"/>
      <c r="M470" s="1857"/>
      <c r="N470" s="1857"/>
      <c r="O470" s="1857"/>
      <c r="P470" s="1857"/>
      <c r="Q470" s="1857"/>
      <c r="R470" s="1857"/>
      <c r="S470" s="1857"/>
      <c r="T470" s="1857"/>
      <c r="U470" s="1857"/>
      <c r="V470" s="1857"/>
      <c r="W470" s="1857"/>
      <c r="X470" s="1857"/>
      <c r="AA470" s="1674"/>
      <c r="AF470" s="615"/>
      <c r="AJ470" s="1838"/>
      <c r="AK470" s="1838"/>
      <c r="AL470" s="1674"/>
      <c r="AN470" s="1857"/>
      <c r="AO470" s="1857"/>
      <c r="AP470" s="1857"/>
      <c r="AQ470" s="1857"/>
      <c r="AR470" s="1857"/>
      <c r="AS470" s="1857"/>
      <c r="AT470" s="1857"/>
      <c r="AU470" s="1857"/>
      <c r="AV470" s="1857"/>
      <c r="AW470" s="1857"/>
      <c r="AX470" s="1857"/>
      <c r="AY470" s="1857"/>
      <c r="AZ470" s="1857"/>
      <c r="BC470" s="1674"/>
      <c r="BH470" s="615"/>
    </row>
    <row r="471" spans="4:85" ht="17.100000000000001" customHeight="1" x14ac:dyDescent="1">
      <c r="D471" s="615"/>
      <c r="J471" s="1674"/>
      <c r="L471" s="1857"/>
      <c r="M471" s="1857"/>
      <c r="N471" s="1857"/>
      <c r="O471" s="1857"/>
      <c r="P471" s="1857"/>
      <c r="Q471" s="1857"/>
      <c r="R471" s="1857"/>
      <c r="S471" s="1857"/>
      <c r="T471" s="1857"/>
      <c r="U471" s="1857"/>
      <c r="V471" s="1857"/>
      <c r="W471" s="1857"/>
      <c r="X471" s="1857"/>
      <c r="AA471" s="1674"/>
      <c r="AB471" s="1841"/>
      <c r="AC471" s="1834"/>
      <c r="AF471" s="615"/>
      <c r="AL471" s="1674"/>
      <c r="AN471" s="1857"/>
      <c r="AO471" s="1857"/>
      <c r="AP471" s="1857"/>
      <c r="AQ471" s="1857"/>
      <c r="AR471" s="1857"/>
      <c r="AS471" s="1857"/>
      <c r="AT471" s="1857"/>
      <c r="AU471" s="1857"/>
      <c r="AV471" s="1857"/>
      <c r="AW471" s="1857"/>
      <c r="AX471" s="1857"/>
      <c r="AY471" s="1857"/>
      <c r="AZ471" s="1857"/>
      <c r="BC471" s="1674"/>
      <c r="BD471" s="1841"/>
      <c r="BE471" s="1834"/>
      <c r="BH471" s="615"/>
    </row>
    <row r="472" spans="4:85" ht="17.100000000000001" customHeight="1" x14ac:dyDescent="1">
      <c r="D472" s="615"/>
      <c r="G472" s="1837"/>
      <c r="H472" s="1838"/>
      <c r="I472" s="1838"/>
      <c r="J472" s="1674"/>
      <c r="L472" s="1857"/>
      <c r="M472" s="1857"/>
      <c r="N472" s="1857"/>
      <c r="O472" s="1857"/>
      <c r="P472" s="1857"/>
      <c r="Q472" s="1857"/>
      <c r="R472" s="1857"/>
      <c r="S472" s="1857"/>
      <c r="T472" s="1857"/>
      <c r="U472" s="1857"/>
      <c r="V472" s="1857"/>
      <c r="W472" s="1857"/>
      <c r="X472" s="1857"/>
      <c r="AA472" s="1674"/>
      <c r="AB472" s="1841"/>
      <c r="AC472" s="1837"/>
      <c r="AF472" s="615"/>
      <c r="AI472" s="1837"/>
      <c r="AJ472" s="1838"/>
      <c r="AK472" s="1838"/>
      <c r="AL472" s="1674"/>
      <c r="AN472" s="1857"/>
      <c r="AO472" s="1857"/>
      <c r="AP472" s="1857"/>
      <c r="AQ472" s="1857"/>
      <c r="AR472" s="1857"/>
      <c r="AS472" s="1857"/>
      <c r="AT472" s="1857"/>
      <c r="AU472" s="1857"/>
      <c r="AV472" s="1857"/>
      <c r="AW472" s="1857"/>
      <c r="AX472" s="1857"/>
      <c r="AY472" s="1857"/>
      <c r="AZ472" s="1857"/>
      <c r="BC472" s="1674"/>
      <c r="BD472" s="1841"/>
      <c r="BE472" s="1837"/>
      <c r="BH472" s="615"/>
    </row>
    <row r="473" spans="4:85" ht="17.100000000000001" customHeight="1" x14ac:dyDescent="1">
      <c r="D473" s="615"/>
      <c r="H473" s="1838"/>
      <c r="I473" s="1838"/>
      <c r="J473" s="1674"/>
      <c r="L473" s="1857"/>
      <c r="M473" s="1857"/>
      <c r="N473" s="1857"/>
      <c r="O473" s="1857"/>
      <c r="P473" s="1857"/>
      <c r="Q473" s="1857"/>
      <c r="R473" s="1857"/>
      <c r="S473" s="1857"/>
      <c r="T473" s="1857"/>
      <c r="U473" s="1857"/>
      <c r="V473" s="1857"/>
      <c r="W473" s="1857"/>
      <c r="X473" s="1857"/>
      <c r="AA473" s="1674"/>
      <c r="AB473" s="1841"/>
      <c r="AF473" s="615"/>
      <c r="AJ473" s="1838"/>
      <c r="AK473" s="1838"/>
      <c r="AL473" s="1674"/>
      <c r="AN473" s="1857"/>
      <c r="AO473" s="1857"/>
      <c r="AP473" s="1857"/>
      <c r="AQ473" s="1857"/>
      <c r="AR473" s="1857"/>
      <c r="AS473" s="1857"/>
      <c r="AT473" s="1857"/>
      <c r="AU473" s="1857"/>
      <c r="AV473" s="1857"/>
      <c r="AW473" s="1857"/>
      <c r="AX473" s="1857"/>
      <c r="AY473" s="1857"/>
      <c r="AZ473" s="1857"/>
      <c r="BC473" s="1674"/>
      <c r="BD473" s="1841"/>
      <c r="BH473" s="615"/>
    </row>
    <row r="474" spans="4:85" ht="17.100000000000001" customHeight="1" x14ac:dyDescent="0.2">
      <c r="D474" s="615"/>
      <c r="J474" s="1674"/>
      <c r="L474" s="1836"/>
      <c r="M474" s="1836"/>
      <c r="N474" s="1836"/>
      <c r="O474" s="1836"/>
      <c r="P474" s="1836"/>
      <c r="Q474" s="1836"/>
      <c r="R474" s="1865"/>
      <c r="S474" s="1836"/>
      <c r="T474" s="1836"/>
      <c r="U474" s="1836"/>
      <c r="V474" s="1836"/>
      <c r="W474" s="1836"/>
      <c r="X474" s="1836"/>
      <c r="AA474" s="1674"/>
      <c r="AF474" s="615"/>
      <c r="AL474" s="1674"/>
      <c r="AN474" s="1836"/>
      <c r="AO474" s="1836"/>
      <c r="AP474" s="1836"/>
      <c r="AQ474" s="1836"/>
      <c r="AR474" s="1836"/>
      <c r="AS474" s="1836"/>
      <c r="AT474" s="1865"/>
      <c r="AU474" s="1836"/>
      <c r="AV474" s="1836"/>
      <c r="AW474" s="1836"/>
      <c r="AX474" s="1836"/>
      <c r="AY474" s="1836"/>
      <c r="AZ474" s="1836"/>
      <c r="BC474" s="1674"/>
      <c r="BH474" s="615"/>
      <c r="BM474" s="1873"/>
      <c r="BN474" s="1873"/>
      <c r="BO474" s="1873"/>
      <c r="BP474" s="1873"/>
      <c r="BQ474" s="1873"/>
      <c r="BR474" s="1873"/>
      <c r="BS474" s="1873"/>
    </row>
    <row r="475" spans="4:85" ht="17.100000000000001" customHeight="1" x14ac:dyDescent="0.2">
      <c r="D475" s="615"/>
      <c r="I475" s="1859"/>
      <c r="J475" s="1860"/>
      <c r="L475" s="1859"/>
      <c r="M475" s="1860"/>
      <c r="N475" s="1861"/>
      <c r="O475" s="1859"/>
      <c r="P475" s="1860"/>
      <c r="Q475" s="1861"/>
      <c r="R475" s="1859"/>
      <c r="S475" s="1860"/>
      <c r="U475" s="1859"/>
      <c r="V475" s="1860"/>
      <c r="X475" s="1859"/>
      <c r="Y475" s="1860"/>
      <c r="AC475" s="1861"/>
      <c r="AF475" s="615"/>
      <c r="AK475" s="1859"/>
      <c r="AL475" s="1860"/>
      <c r="AN475" s="1859"/>
      <c r="AO475" s="1860"/>
      <c r="AP475" s="1861"/>
      <c r="AQ475" s="1859"/>
      <c r="AR475" s="1860"/>
      <c r="AS475" s="1861"/>
      <c r="AT475" s="1859"/>
      <c r="AU475" s="1860"/>
      <c r="AW475" s="1859"/>
      <c r="AX475" s="1860"/>
      <c r="AZ475" s="1859"/>
      <c r="BA475" s="1860"/>
      <c r="BE475" s="1861"/>
      <c r="BH475" s="615"/>
      <c r="BM475" s="1873"/>
      <c r="BN475" s="1873"/>
      <c r="BO475" s="1873"/>
      <c r="BP475" s="1873"/>
      <c r="BQ475" s="1873"/>
      <c r="BR475" s="1873"/>
      <c r="BS475" s="1873"/>
      <c r="BV475" s="1873"/>
      <c r="BW475" s="1873"/>
      <c r="BX475" s="1873"/>
      <c r="BY475" s="1873"/>
      <c r="BZ475" s="1873"/>
      <c r="CA475" s="1873"/>
      <c r="CB475" s="1873"/>
    </row>
    <row r="476" spans="4:85" ht="17.100000000000001" customHeight="1" x14ac:dyDescent="0.2">
      <c r="D476" s="615"/>
      <c r="R476" s="1835"/>
      <c r="AF476" s="615"/>
      <c r="AT476" s="1835"/>
      <c r="BH476" s="615"/>
      <c r="BM476" s="1874"/>
      <c r="BN476" s="1874"/>
      <c r="BO476" s="1874"/>
      <c r="BP476" s="1874"/>
      <c r="BQ476" s="1874"/>
      <c r="BR476" s="1874"/>
      <c r="BS476" s="1874"/>
      <c r="BV476" s="1875"/>
      <c r="BW476" s="1875"/>
      <c r="BX476" s="1875"/>
      <c r="BY476" s="1875"/>
      <c r="BZ476" s="1875"/>
      <c r="CA476" s="1875"/>
      <c r="CB476" s="1875"/>
    </row>
    <row r="477" spans="4:85" ht="17.100000000000001" customHeight="1" x14ac:dyDescent="0.2">
      <c r="D477" s="615"/>
      <c r="E477" s="615"/>
      <c r="F477" s="615"/>
      <c r="G477" s="615"/>
      <c r="H477" s="615"/>
      <c r="I477" s="615"/>
      <c r="J477" s="615"/>
      <c r="K477" s="615"/>
      <c r="L477" s="615"/>
      <c r="M477" s="615"/>
      <c r="N477" s="615"/>
      <c r="O477" s="615"/>
      <c r="P477" s="615"/>
      <c r="Q477" s="615"/>
      <c r="R477" s="615"/>
      <c r="S477" s="615"/>
      <c r="T477" s="615"/>
      <c r="U477" s="615"/>
      <c r="V477" s="615"/>
      <c r="W477" s="615"/>
      <c r="X477" s="615"/>
      <c r="Y477" s="615"/>
      <c r="Z477" s="615"/>
      <c r="AA477" s="615"/>
      <c r="AB477" s="615"/>
      <c r="AC477" s="615"/>
      <c r="AD477" s="615"/>
      <c r="AE477" s="615"/>
      <c r="AF477" s="615"/>
      <c r="AG477" s="615"/>
      <c r="AH477" s="615"/>
      <c r="AI477" s="615"/>
      <c r="AJ477" s="615"/>
      <c r="AK477" s="615"/>
      <c r="AL477" s="615"/>
      <c r="AM477" s="615"/>
      <c r="AN477" s="615"/>
      <c r="AO477" s="615"/>
      <c r="AP477" s="615"/>
      <c r="AQ477" s="615"/>
      <c r="AR477" s="615"/>
      <c r="AS477" s="615"/>
      <c r="AT477" s="615"/>
      <c r="AU477" s="615"/>
      <c r="AV477" s="615"/>
      <c r="AW477" s="615"/>
      <c r="AX477" s="615"/>
      <c r="AY477" s="615"/>
      <c r="AZ477" s="615"/>
      <c r="BA477" s="615"/>
      <c r="BB477" s="615"/>
      <c r="BC477" s="615"/>
      <c r="BD477" s="615"/>
      <c r="BE477" s="615"/>
      <c r="BF477" s="615"/>
      <c r="BG477" s="615"/>
      <c r="BH477" s="615"/>
      <c r="BM477" s="1875"/>
      <c r="BN477" s="1876"/>
      <c r="BO477" s="1876"/>
      <c r="BP477" s="1876"/>
      <c r="BQ477" s="1876"/>
      <c r="BR477" s="1876"/>
      <c r="BS477" s="1875"/>
      <c r="BV477" s="1874"/>
      <c r="BW477" s="1874"/>
      <c r="BX477" s="1874"/>
      <c r="BY477" s="1874"/>
      <c r="BZ477" s="1874"/>
      <c r="CA477" s="1874"/>
      <c r="CB477" s="1874"/>
    </row>
    <row r="478" spans="4:85" ht="17.100000000000001" customHeight="1" x14ac:dyDescent="0.2">
      <c r="BM478" s="1874"/>
      <c r="BN478" s="1874"/>
      <c r="BO478" s="1874"/>
      <c r="BP478" s="1874"/>
      <c r="BQ478" s="1874"/>
      <c r="BR478" s="1874"/>
      <c r="BS478" s="1874"/>
      <c r="BV478" s="1875"/>
      <c r="BW478" s="1876"/>
      <c r="BX478" s="1876"/>
      <c r="BY478" s="1876"/>
      <c r="BZ478" s="1876"/>
      <c r="CA478" s="1876"/>
      <c r="CB478" s="1875"/>
    </row>
    <row r="479" spans="4:85" ht="17.100000000000001" customHeight="1" x14ac:dyDescent="0.2">
      <c r="BM479" s="1875"/>
      <c r="BN479" s="1876"/>
      <c r="BO479" s="1876"/>
      <c r="BP479" s="1876"/>
      <c r="BQ479" s="1876"/>
      <c r="BR479" s="1876"/>
      <c r="BS479" s="1875"/>
      <c r="BV479" s="1874"/>
      <c r="BW479" s="1874"/>
      <c r="BX479" s="1874"/>
      <c r="BY479" s="1874"/>
      <c r="BZ479" s="1874"/>
      <c r="CA479" s="1874"/>
      <c r="CB479" s="1874"/>
    </row>
    <row r="480" spans="4:85" ht="17.100000000000001" customHeight="1" x14ac:dyDescent="0.2">
      <c r="BM480" s="1874"/>
      <c r="BN480" s="1874"/>
      <c r="BO480" s="1874"/>
      <c r="BP480" s="1874"/>
      <c r="BQ480" s="1874"/>
      <c r="BR480" s="1874"/>
      <c r="BS480" s="1874"/>
      <c r="BV480" s="1875"/>
      <c r="BW480" s="1877"/>
      <c r="BX480" s="1877"/>
      <c r="BY480" s="1877"/>
      <c r="BZ480" s="1877"/>
      <c r="CA480" s="1877"/>
      <c r="CB480" s="1875"/>
    </row>
    <row r="481" spans="65:80" ht="17.100000000000001" customHeight="1" x14ac:dyDescent="0.2">
      <c r="BM481" s="1875"/>
      <c r="BN481" s="1876"/>
      <c r="BO481" s="1876"/>
      <c r="BP481" s="1876"/>
      <c r="BQ481" s="1876"/>
      <c r="BR481" s="1876"/>
      <c r="BS481" s="1875"/>
      <c r="BV481" s="1874"/>
      <c r="BW481" s="1874"/>
      <c r="BX481" s="1874"/>
      <c r="BY481" s="1874"/>
      <c r="BZ481" s="1874"/>
      <c r="CA481" s="1874"/>
      <c r="CB481" s="1874"/>
    </row>
    <row r="482" spans="65:80" ht="17.100000000000001" customHeight="1" x14ac:dyDescent="0.2">
      <c r="BM482" s="1874"/>
      <c r="BN482" s="1874"/>
      <c r="BO482" s="1874"/>
      <c r="BP482" s="1874"/>
      <c r="BQ482" s="1874"/>
      <c r="BR482" s="1874"/>
      <c r="BS482" s="1874"/>
      <c r="BV482" s="1875"/>
      <c r="BW482" s="1877"/>
      <c r="BX482" s="1877"/>
      <c r="BY482" s="1877"/>
      <c r="BZ482" s="1877"/>
      <c r="CA482" s="1877"/>
      <c r="CB482" s="1875"/>
    </row>
    <row r="483" spans="65:80" ht="17.100000000000001" customHeight="1" x14ac:dyDescent="0.2">
      <c r="BM483" s="1875"/>
      <c r="BN483" s="1876"/>
      <c r="BO483" s="1876"/>
      <c r="BP483" s="1876"/>
      <c r="BQ483" s="1876"/>
      <c r="BR483" s="1876"/>
      <c r="BS483" s="1875"/>
      <c r="BV483" s="1874"/>
      <c r="BW483" s="1874"/>
      <c r="BX483" s="1874"/>
      <c r="BY483" s="1874"/>
      <c r="BZ483" s="1874"/>
      <c r="CA483" s="1874"/>
      <c r="CB483" s="1874"/>
    </row>
    <row r="484" spans="65:80" ht="17.100000000000001" customHeight="1" x14ac:dyDescent="0.2">
      <c r="BM484" s="1874"/>
      <c r="BN484" s="1874"/>
      <c r="BO484" s="1874"/>
      <c r="BP484" s="1874"/>
      <c r="BQ484" s="1874"/>
      <c r="BR484" s="1874"/>
      <c r="BS484" s="1874"/>
      <c r="BV484" s="1875"/>
      <c r="BW484" s="1876"/>
      <c r="BX484" s="1876"/>
      <c r="BY484" s="1876"/>
      <c r="BZ484" s="1876"/>
      <c r="CA484" s="1876"/>
      <c r="CB484" s="1875"/>
    </row>
    <row r="485" spans="65:80" ht="17.100000000000001" customHeight="1" x14ac:dyDescent="0.2">
      <c r="BM485" s="1875"/>
      <c r="BN485" s="1876"/>
      <c r="BO485" s="1876"/>
      <c r="BP485" s="1876"/>
      <c r="BQ485" s="1876"/>
      <c r="BR485" s="1876"/>
      <c r="BS485" s="1875"/>
      <c r="BV485" s="1875"/>
      <c r="BW485" s="1875"/>
      <c r="BX485" s="1875"/>
      <c r="BY485" s="1875"/>
      <c r="BZ485" s="1875"/>
      <c r="CA485" s="1875"/>
      <c r="CB485" s="1875"/>
    </row>
    <row r="486" spans="65:80" ht="17.100000000000001" customHeight="1" x14ac:dyDescent="0.2">
      <c r="BM486" s="1875"/>
      <c r="BN486" s="1875"/>
      <c r="BO486" s="1875"/>
      <c r="BP486" s="1875"/>
      <c r="BQ486" s="1875"/>
      <c r="BR486" s="1875"/>
      <c r="BS486" s="1875"/>
    </row>
  </sheetData>
  <sheetProtection sheet="1" objects="1" scenarios="1"/>
  <mergeCells count="410">
    <mergeCell ref="AA97:AI97"/>
    <mergeCell ref="AU79:AV79"/>
    <mergeCell ref="AU78:AV78"/>
    <mergeCell ref="AP99:AQ99"/>
    <mergeCell ref="AR99:AS99"/>
    <mergeCell ref="AT99:AU99"/>
    <mergeCell ref="AV99:AW99"/>
    <mergeCell ref="AX99:AY99"/>
    <mergeCell ref="AZ99:BA99"/>
    <mergeCell ref="AT87:AU87"/>
    <mergeCell ref="AV87:AW87"/>
    <mergeCell ref="AX87:AY87"/>
    <mergeCell ref="AZ87:BA87"/>
    <mergeCell ref="AP97:AX97"/>
    <mergeCell ref="AY97:BA97"/>
    <mergeCell ref="AP98:AQ98"/>
    <mergeCell ref="AR98:AS98"/>
    <mergeCell ref="AT98:AU98"/>
    <mergeCell ref="AV98:AW98"/>
    <mergeCell ref="AX98:AY98"/>
    <mergeCell ref="AZ98:BA98"/>
    <mergeCell ref="AX90:AY90"/>
    <mergeCell ref="AZ90:BA90"/>
    <mergeCell ref="AP95:AQ95"/>
    <mergeCell ref="AR95:AS95"/>
    <mergeCell ref="AT95:AU95"/>
    <mergeCell ref="AV95:AW95"/>
    <mergeCell ref="AX95:AY95"/>
    <mergeCell ref="AZ95:BA95"/>
    <mergeCell ref="AP91:AQ91"/>
    <mergeCell ref="AR91:AS91"/>
    <mergeCell ref="AT91:AU91"/>
    <mergeCell ref="AV91:AW91"/>
    <mergeCell ref="AX91:AY91"/>
    <mergeCell ref="AZ91:BA91"/>
    <mergeCell ref="AP85:AX85"/>
    <mergeCell ref="AY85:BA85"/>
    <mergeCell ref="AP93:AX93"/>
    <mergeCell ref="AY93:BA93"/>
    <mergeCell ref="AP94:AQ94"/>
    <mergeCell ref="AR94:AS94"/>
    <mergeCell ref="AT94:AU94"/>
    <mergeCell ref="AV94:AW94"/>
    <mergeCell ref="AX94:AY94"/>
    <mergeCell ref="AZ94:BA94"/>
    <mergeCell ref="AP86:AQ86"/>
    <mergeCell ref="AR86:AS86"/>
    <mergeCell ref="AT86:AU86"/>
    <mergeCell ref="AV86:AW86"/>
    <mergeCell ref="AX86:AY86"/>
    <mergeCell ref="AZ86:BA86"/>
    <mergeCell ref="I18:O18"/>
    <mergeCell ref="I25:O25"/>
    <mergeCell ref="I23:O24"/>
    <mergeCell ref="Q23:W24"/>
    <mergeCell ref="AW25:BC25"/>
    <mergeCell ref="AO25:AU25"/>
    <mergeCell ref="AG25:AM25"/>
    <mergeCell ref="Y25:AE25"/>
    <mergeCell ref="I28:J29"/>
    <mergeCell ref="K28:M29"/>
    <mergeCell ref="N28:O29"/>
    <mergeCell ref="Q28:R29"/>
    <mergeCell ref="S28:U29"/>
    <mergeCell ref="V28:W29"/>
    <mergeCell ref="Q25:W25"/>
    <mergeCell ref="Q18:W18"/>
    <mergeCell ref="AY28:BA29"/>
    <mergeCell ref="BB28:BC29"/>
    <mergeCell ref="AL14:AM15"/>
    <mergeCell ref="AP87:AQ87"/>
    <mergeCell ref="AR87:AS87"/>
    <mergeCell ref="AP89:AX89"/>
    <mergeCell ref="AY89:BA89"/>
    <mergeCell ref="AP90:AQ90"/>
    <mergeCell ref="AR90:AS90"/>
    <mergeCell ref="AT90:AU90"/>
    <mergeCell ref="AV90:AW90"/>
    <mergeCell ref="AP81:AX81"/>
    <mergeCell ref="AY81:BA81"/>
    <mergeCell ref="AP82:AQ82"/>
    <mergeCell ref="AR82:AS82"/>
    <mergeCell ref="AT82:AU82"/>
    <mergeCell ref="AV82:AW82"/>
    <mergeCell ref="AX82:AY82"/>
    <mergeCell ref="AZ82:BA82"/>
    <mergeCell ref="AP83:AQ83"/>
    <mergeCell ref="AR83:AS83"/>
    <mergeCell ref="AT83:AU83"/>
    <mergeCell ref="AV83:AW83"/>
    <mergeCell ref="AX83:AY83"/>
    <mergeCell ref="AZ83:BA83"/>
    <mergeCell ref="AW28:AX29"/>
    <mergeCell ref="AG14:AH15"/>
    <mergeCell ref="AI14:AK15"/>
    <mergeCell ref="BM28:BN29"/>
    <mergeCell ref="BO28:BQ29"/>
    <mergeCell ref="BR28:BS29"/>
    <mergeCell ref="BR14:BS15"/>
    <mergeCell ref="I21:J22"/>
    <mergeCell ref="K21:M22"/>
    <mergeCell ref="N21:O22"/>
    <mergeCell ref="Q21:R22"/>
    <mergeCell ref="S21:U22"/>
    <mergeCell ref="V21:W22"/>
    <mergeCell ref="Y21:Z22"/>
    <mergeCell ref="AA21:AC22"/>
    <mergeCell ref="AD21:AE22"/>
    <mergeCell ref="AG21:AH22"/>
    <mergeCell ref="AI21:AK22"/>
    <mergeCell ref="AL21:AM22"/>
    <mergeCell ref="AO21:AP22"/>
    <mergeCell ref="AQ21:AS22"/>
    <mergeCell ref="AT21:AU22"/>
    <mergeCell ref="AW21:AX22"/>
    <mergeCell ref="AY21:BA22"/>
    <mergeCell ref="BB21:BC22"/>
    <mergeCell ref="I14:J15"/>
    <mergeCell ref="K14:M15"/>
    <mergeCell ref="N14:O15"/>
    <mergeCell ref="Q14:R15"/>
    <mergeCell ref="S14:U15"/>
    <mergeCell ref="V14:W15"/>
    <mergeCell ref="Y14:Z15"/>
    <mergeCell ref="AA14:AC15"/>
    <mergeCell ref="AD14:AE15"/>
    <mergeCell ref="AO14:AP15"/>
    <mergeCell ref="AQ14:AS15"/>
    <mergeCell ref="AT14:AU15"/>
    <mergeCell ref="AW14:AX15"/>
    <mergeCell ref="AY14:BA15"/>
    <mergeCell ref="BB14:BC15"/>
    <mergeCell ref="BE14:BF15"/>
    <mergeCell ref="BG14:BI15"/>
    <mergeCell ref="BE21:BF22"/>
    <mergeCell ref="AO18:AU18"/>
    <mergeCell ref="AW18:BC18"/>
    <mergeCell ref="BE18:BK18"/>
    <mergeCell ref="BR21:BS22"/>
    <mergeCell ref="Y30:AE31"/>
    <mergeCell ref="AW30:BC31"/>
    <mergeCell ref="BE30:BK31"/>
    <mergeCell ref="BM30:BS31"/>
    <mergeCell ref="AO23:AU24"/>
    <mergeCell ref="AG23:AM24"/>
    <mergeCell ref="BM23:BS24"/>
    <mergeCell ref="BM25:BS25"/>
    <mergeCell ref="Y28:Z29"/>
    <mergeCell ref="AA28:AC29"/>
    <mergeCell ref="AD28:AE29"/>
    <mergeCell ref="AG28:AH29"/>
    <mergeCell ref="AI28:AK29"/>
    <mergeCell ref="AL28:AM29"/>
    <mergeCell ref="AO28:AP29"/>
    <mergeCell ref="AQ28:AS29"/>
    <mergeCell ref="BE23:BK24"/>
    <mergeCell ref="AW23:BC24"/>
    <mergeCell ref="AT28:AU29"/>
    <mergeCell ref="BE25:BK25"/>
    <mergeCell ref="BE28:BF29"/>
    <mergeCell ref="BG28:BI29"/>
    <mergeCell ref="BJ28:BK29"/>
    <mergeCell ref="I16:O17"/>
    <mergeCell ref="I30:O31"/>
    <mergeCell ref="Q30:W31"/>
    <mergeCell ref="AG30:AM31"/>
    <mergeCell ref="AO30:AU31"/>
    <mergeCell ref="Y23:AE24"/>
    <mergeCell ref="BM32:BS32"/>
    <mergeCell ref="AG16:AM17"/>
    <mergeCell ref="AO16:AU17"/>
    <mergeCell ref="AW16:BC17"/>
    <mergeCell ref="BE16:BK17"/>
    <mergeCell ref="BJ21:BK22"/>
    <mergeCell ref="BM21:BN22"/>
    <mergeCell ref="BO21:BQ22"/>
    <mergeCell ref="BM18:BS18"/>
    <mergeCell ref="BG21:BI22"/>
    <mergeCell ref="Q16:W17"/>
    <mergeCell ref="Y16:AE17"/>
    <mergeCell ref="BM16:BS17"/>
    <mergeCell ref="I32:O32"/>
    <mergeCell ref="Q32:W32"/>
    <mergeCell ref="Y32:AE32"/>
    <mergeCell ref="Y18:AE18"/>
    <mergeCell ref="AG18:AM18"/>
    <mergeCell ref="Q5:R6"/>
    <mergeCell ref="S5:U6"/>
    <mergeCell ref="V5:W6"/>
    <mergeCell ref="Q7:W8"/>
    <mergeCell ref="BE5:BF6"/>
    <mergeCell ref="BG5:BI6"/>
    <mergeCell ref="BJ5:BK6"/>
    <mergeCell ref="BE7:BK8"/>
    <mergeCell ref="AC6:AD7"/>
    <mergeCell ref="AX6:AY7"/>
    <mergeCell ref="CN14:CT15"/>
    <mergeCell ref="CV14:DB15"/>
    <mergeCell ref="DD14:DJ15"/>
    <mergeCell ref="DL14:DR15"/>
    <mergeCell ref="DT14:DZ15"/>
    <mergeCell ref="EB14:EH15"/>
    <mergeCell ref="EJ14:EP15"/>
    <mergeCell ref="BL6:BM7"/>
    <mergeCell ref="BC6:BD7"/>
    <mergeCell ref="CF14:CL15"/>
    <mergeCell ref="BJ14:BK15"/>
    <mergeCell ref="BM14:BN15"/>
    <mergeCell ref="BO14:BQ15"/>
    <mergeCell ref="CF5:CL6"/>
    <mergeCell ref="CF7:CL8"/>
    <mergeCell ref="CN21:CT22"/>
    <mergeCell ref="CV21:DB22"/>
    <mergeCell ref="DD21:DJ22"/>
    <mergeCell ref="DL21:DR22"/>
    <mergeCell ref="DT21:DZ22"/>
    <mergeCell ref="EB21:EH22"/>
    <mergeCell ref="EJ21:EP22"/>
    <mergeCell ref="CF16:CL17"/>
    <mergeCell ref="CN16:CT17"/>
    <mergeCell ref="CV16:DB17"/>
    <mergeCell ref="DD16:DJ17"/>
    <mergeCell ref="DL16:DR17"/>
    <mergeCell ref="DT16:DZ17"/>
    <mergeCell ref="EB16:EH17"/>
    <mergeCell ref="EJ16:EP17"/>
    <mergeCell ref="CN28:CT29"/>
    <mergeCell ref="CV28:DB29"/>
    <mergeCell ref="DD28:DJ29"/>
    <mergeCell ref="DL28:DR29"/>
    <mergeCell ref="DT28:DZ29"/>
    <mergeCell ref="EB28:EH29"/>
    <mergeCell ref="EJ28:EP29"/>
    <mergeCell ref="CF18:CL18"/>
    <mergeCell ref="CN18:CT18"/>
    <mergeCell ref="CV18:DB18"/>
    <mergeCell ref="DD18:DJ18"/>
    <mergeCell ref="DL18:DR18"/>
    <mergeCell ref="DT18:DZ18"/>
    <mergeCell ref="EB18:EH18"/>
    <mergeCell ref="EJ18:EP18"/>
    <mergeCell ref="CF23:CL24"/>
    <mergeCell ref="CN23:CT24"/>
    <mergeCell ref="CV23:DB24"/>
    <mergeCell ref="DD23:DJ24"/>
    <mergeCell ref="DL23:DR24"/>
    <mergeCell ref="DT23:DZ24"/>
    <mergeCell ref="EB23:EH24"/>
    <mergeCell ref="EJ23:EP24"/>
    <mergeCell ref="CF21:CL22"/>
    <mergeCell ref="CN32:CT32"/>
    <mergeCell ref="CV32:DB32"/>
    <mergeCell ref="DD32:DJ32"/>
    <mergeCell ref="DL32:DR32"/>
    <mergeCell ref="DT32:DZ32"/>
    <mergeCell ref="EB32:EH32"/>
    <mergeCell ref="EJ32:EP32"/>
    <mergeCell ref="CF25:CL25"/>
    <mergeCell ref="CN25:CT25"/>
    <mergeCell ref="CV25:DB25"/>
    <mergeCell ref="DD25:DJ25"/>
    <mergeCell ref="DL25:DR25"/>
    <mergeCell ref="DT25:DZ25"/>
    <mergeCell ref="EB25:EH25"/>
    <mergeCell ref="EJ25:EP25"/>
    <mergeCell ref="CF30:CL31"/>
    <mergeCell ref="CN30:CT31"/>
    <mergeCell ref="CV30:DB31"/>
    <mergeCell ref="DD30:DJ31"/>
    <mergeCell ref="DL30:DR31"/>
    <mergeCell ref="DT30:DZ31"/>
    <mergeCell ref="EB30:EH31"/>
    <mergeCell ref="EJ30:EP31"/>
    <mergeCell ref="CF28:CL29"/>
    <mergeCell ref="BC50:BD50"/>
    <mergeCell ref="CF32:CL32"/>
    <mergeCell ref="AP54:AX54"/>
    <mergeCell ref="AY54:BA54"/>
    <mergeCell ref="BC54:BD54"/>
    <mergeCell ref="X54:Y54"/>
    <mergeCell ref="AP46:AT46"/>
    <mergeCell ref="AH46:AL46"/>
    <mergeCell ref="AA51:AI51"/>
    <mergeCell ref="AG32:AM32"/>
    <mergeCell ref="AO32:AU32"/>
    <mergeCell ref="AW32:BC32"/>
    <mergeCell ref="BE32:BK32"/>
    <mergeCell ref="AH49:AL49"/>
    <mergeCell ref="AP49:AT49"/>
    <mergeCell ref="AP51:AX51"/>
    <mergeCell ref="AY51:BA51"/>
    <mergeCell ref="AY64:BA64"/>
    <mergeCell ref="BC64:BD64"/>
    <mergeCell ref="X63:Y63"/>
    <mergeCell ref="AA63:AI63"/>
    <mergeCell ref="AJ63:AL63"/>
    <mergeCell ref="AP63:AX63"/>
    <mergeCell ref="AP64:AX64"/>
    <mergeCell ref="BC51:BD51"/>
    <mergeCell ref="AP52:AX52"/>
    <mergeCell ref="AY52:BA52"/>
    <mergeCell ref="BC52:BD52"/>
    <mergeCell ref="AY63:BA63"/>
    <mergeCell ref="BC63:BD63"/>
    <mergeCell ref="AH58:AL58"/>
    <mergeCell ref="AP58:AT58"/>
    <mergeCell ref="AJ51:AL51"/>
    <mergeCell ref="X51:Y51"/>
    <mergeCell ref="AA52:AI52"/>
    <mergeCell ref="AJ52:AL52"/>
    <mergeCell ref="X52:Y52"/>
    <mergeCell ref="AA54:AI54"/>
    <mergeCell ref="AJ54:AL54"/>
    <mergeCell ref="BC59:BD59"/>
    <mergeCell ref="AA60:AI60"/>
    <mergeCell ref="AJ60:AL60"/>
    <mergeCell ref="AP60:AX60"/>
    <mergeCell ref="AY60:BA60"/>
    <mergeCell ref="X62:Y62"/>
    <mergeCell ref="AA62:AI62"/>
    <mergeCell ref="AJ62:AL62"/>
    <mergeCell ref="AP62:AX62"/>
    <mergeCell ref="AY62:BA62"/>
    <mergeCell ref="BC62:BD62"/>
    <mergeCell ref="X60:Y60"/>
    <mergeCell ref="BC60:BD60"/>
    <mergeCell ref="X61:Y61"/>
    <mergeCell ref="AA61:AI61"/>
    <mergeCell ref="AJ61:AL61"/>
    <mergeCell ref="AP61:AX61"/>
    <mergeCell ref="AY61:BA61"/>
    <mergeCell ref="BC61:BD61"/>
    <mergeCell ref="AY65:BA65"/>
    <mergeCell ref="BC65:BD65"/>
    <mergeCell ref="X66:Y66"/>
    <mergeCell ref="AA66:AI66"/>
    <mergeCell ref="AJ66:AL66"/>
    <mergeCell ref="AY66:BA66"/>
    <mergeCell ref="BC66:BD66"/>
    <mergeCell ref="AP66:AX66"/>
    <mergeCell ref="AP65:AX65"/>
    <mergeCell ref="AP67:AX67"/>
    <mergeCell ref="AY67:BA67"/>
    <mergeCell ref="BC67:BD67"/>
    <mergeCell ref="X68:Y68"/>
    <mergeCell ref="AA68:AI68"/>
    <mergeCell ref="AJ68:AL68"/>
    <mergeCell ref="AP68:AX68"/>
    <mergeCell ref="AY68:BA68"/>
    <mergeCell ref="BC68:BD68"/>
    <mergeCell ref="AP69:AX69"/>
    <mergeCell ref="AY69:BA69"/>
    <mergeCell ref="BC69:BD69"/>
    <mergeCell ref="X70:Y70"/>
    <mergeCell ref="AA70:AI70"/>
    <mergeCell ref="AJ70:AL70"/>
    <mergeCell ref="AP70:AX70"/>
    <mergeCell ref="AY70:BA70"/>
    <mergeCell ref="BC70:BD70"/>
    <mergeCell ref="AP74:AX74"/>
    <mergeCell ref="AY74:BA74"/>
    <mergeCell ref="BC74:BD74"/>
    <mergeCell ref="X71:Y71"/>
    <mergeCell ref="AA71:AI71"/>
    <mergeCell ref="AJ71:AL71"/>
    <mergeCell ref="AP71:AX71"/>
    <mergeCell ref="AY71:BA71"/>
    <mergeCell ref="BC71:BD71"/>
    <mergeCell ref="X73:Y73"/>
    <mergeCell ref="AA73:AI73"/>
    <mergeCell ref="AJ73:AL73"/>
    <mergeCell ref="AP73:AX73"/>
    <mergeCell ref="AY73:BA73"/>
    <mergeCell ref="BC73:BD73"/>
    <mergeCell ref="AA82:AL82"/>
    <mergeCell ref="AA81:AL81"/>
    <mergeCell ref="AF78:AG78"/>
    <mergeCell ref="AF79:AG79"/>
    <mergeCell ref="O6:P7"/>
    <mergeCell ref="X6:Y7"/>
    <mergeCell ref="X74:Y74"/>
    <mergeCell ref="AA74:AI74"/>
    <mergeCell ref="AJ74:AL74"/>
    <mergeCell ref="X69:Y69"/>
    <mergeCell ref="AA69:AI69"/>
    <mergeCell ref="AJ69:AL69"/>
    <mergeCell ref="X67:Y67"/>
    <mergeCell ref="AA67:AI67"/>
    <mergeCell ref="AJ67:AL67"/>
    <mergeCell ref="X65:Y65"/>
    <mergeCell ref="AA65:AI65"/>
    <mergeCell ref="AJ65:AL65"/>
    <mergeCell ref="X59:Y59"/>
    <mergeCell ref="X64:Y64"/>
    <mergeCell ref="AA64:AI64"/>
    <mergeCell ref="AJ64:AL64"/>
    <mergeCell ref="X50:Y50"/>
    <mergeCell ref="AI6:AS7"/>
    <mergeCell ref="AA98:AB98"/>
    <mergeCell ref="AC98:AD98"/>
    <mergeCell ref="AE98:AF98"/>
    <mergeCell ref="AG98:AH98"/>
    <mergeCell ref="AI98:AJ98"/>
    <mergeCell ref="AK98:AL98"/>
    <mergeCell ref="AA99:AB99"/>
    <mergeCell ref="AC99:AD99"/>
    <mergeCell ref="AE99:AF99"/>
    <mergeCell ref="AG99:AH99"/>
    <mergeCell ref="AI99:AJ99"/>
    <mergeCell ref="AK99:AL99"/>
  </mergeCells>
  <phoneticPr fontId="40" type="noConversion"/>
  <conditionalFormatting sqref="N6:N7">
    <cfRule type="expression" dxfId="1082" priority="2093">
      <formula>ISBLANK(Q7)</formula>
    </cfRule>
  </conditionalFormatting>
  <conditionalFormatting sqref="Z6:Z7">
    <cfRule type="expression" dxfId="1081" priority="2092">
      <formula>ISBLANK(R7)</formula>
    </cfRule>
  </conditionalFormatting>
  <conditionalFormatting sqref="Q7:W8">
    <cfRule type="expression" dxfId="1080" priority="761">
      <formula>ISBLANK(Q7)</formula>
    </cfRule>
  </conditionalFormatting>
  <conditionalFormatting sqref="V5:W6">
    <cfRule type="expression" dxfId="1079" priority="760">
      <formula>ISBLANK(Q7)</formula>
    </cfRule>
  </conditionalFormatting>
  <conditionalFormatting sqref="Q5:R6">
    <cfRule type="expression" dxfId="1078" priority="759">
      <formula>ISBLANK(Q7)</formula>
    </cfRule>
  </conditionalFormatting>
  <conditionalFormatting sqref="S5:U6">
    <cfRule type="expression" dxfId="1077" priority="758">
      <formula>ISBLANK(Q7)</formula>
    </cfRule>
  </conditionalFormatting>
  <conditionalFormatting sqref="BC6:BD7">
    <cfRule type="expression" dxfId="1076" priority="757">
      <formula>ISBLANK(BE7)</formula>
    </cfRule>
  </conditionalFormatting>
  <conditionalFormatting sqref="BL6:BM7">
    <cfRule type="expression" dxfId="1075" priority="756">
      <formula>ISBLANK(BE7)</formula>
    </cfRule>
  </conditionalFormatting>
  <conditionalFormatting sqref="I16:O17 BM30:BS31 Q16:W17 Y16:AE17 AG16:AM17 AO16:AU17 AW16:BC17 BE16:BK17 BM16:BS17 AO30:AU31 BE30:BK31 AW30:BC31 AG30:AM31 Y30:AE31 Q30:W31 I30:O31 BM23:BS24 BE23:BK24 AW23:BC24 AO23:AU24 AG23:AM24 Y23:AE24 Q23:W24 I23:O24">
    <cfRule type="expression" dxfId="1074" priority="530">
      <formula>I18="^"</formula>
    </cfRule>
    <cfRule type="expression" dxfId="1073" priority="598">
      <formula>IF(I16&lt;&gt;0,OR(OR($Q$7="merchant trade token",$BE$7="merchant trade token"),COUNTA($Q$7,$BE$7)=2))</formula>
    </cfRule>
    <cfRule type="expression" dxfId="1072" priority="602">
      <formula>I16=0</formula>
    </cfRule>
  </conditionalFormatting>
  <conditionalFormatting sqref="K14:M15 BG21:BI22 BO21:BQ22 BG28:BI29 BO28:BQ29 AI14:AK15 S14:U15 AA14:AC15 AQ14:AS15 AY14:BA15 BG14:BI15 BO14:BQ15 K21:M22 S21:U22 AA21:AC22 AI21:AK22 AQ21:AS22 AY21:BA22 K28:M29 S28:U29 AA28:AC29 AI28:AK29 AQ28:AS29 AY28:BA29">
    <cfRule type="expression" dxfId="1071" priority="529">
      <formula>I18="^"</formula>
    </cfRule>
    <cfRule type="expression" dxfId="1070" priority="596">
      <formula>IF(I16&lt;&gt;0,OR(OR($Q$7="merchant trade token",$BE$7="merchant trade token"),COUNTA($Q$7,$BE$7)=2))</formula>
    </cfRule>
    <cfRule type="expression" dxfId="1069" priority="601">
      <formula>I16=0</formula>
    </cfRule>
  </conditionalFormatting>
  <conditionalFormatting sqref="N14:O15 BJ21:BK22 BR21:BS22 BJ28:BK29 BR28:BS29 V14:W15 AD14:AE15 AL14:AM15 AT14:AU15 BB14:BC15 BJ14:BK15 BR14:BS15 N21:O22 V21:W22 AD21:AE22 AL21:AM22 AT21:AU22 BB21:BC22 N28:O29 V28:W29 AD28:AE29 AL28:AM29 AT28:AU29 BB28:BC29">
    <cfRule type="expression" dxfId="1068" priority="528">
      <formula>I18="^"</formula>
    </cfRule>
    <cfRule type="expression" dxfId="1067" priority="595">
      <formula>IF(I16&lt;&gt;0,OR(OR($Q$7="merchant trade token",$BE$7="merchant trade token"),COUNTA($Q$7,$BE$7)=2))</formula>
    </cfRule>
    <cfRule type="expression" dxfId="1066" priority="600">
      <formula>I16=0</formula>
    </cfRule>
  </conditionalFormatting>
  <conditionalFormatting sqref="I14:J15 BE21:BF22 BM21:BN22 BE28:BF29 BM28:BN29 Q14:R15 Y14:Z15 AG14:AH15 AO14:AP15 AW14:AX15 BE14:BF15 BM14:BN15 I21:J22 Q21:R22 Y21:Z22 AG21:AH22 AO21:AP22 AW21:AX22 I28:J29 Q28:R29 Y28:Z29 AG28:AH29 AO28:AP29 AW28:AX29">
    <cfRule type="expression" dxfId="1065" priority="527">
      <formula>I18="^"</formula>
    </cfRule>
    <cfRule type="expression" dxfId="1064" priority="597">
      <formula>IF(I16&lt;&gt;0,OR(OR($Q$7="merchant trade token",$BE$7="merchant trade token"),COUNTA($Q$7,$BE$7)=2))</formula>
    </cfRule>
    <cfRule type="expression" dxfId="1063" priority="599">
      <formula>I16=0</formula>
    </cfRule>
  </conditionalFormatting>
  <conditionalFormatting sqref="AP46:AT46">
    <cfRule type="expression" dxfId="1062" priority="47">
      <formula>$AP$46&lt;0</formula>
    </cfRule>
  </conditionalFormatting>
  <conditionalFormatting sqref="AH46:AL46">
    <cfRule type="expression" dxfId="1061" priority="46">
      <formula>$AP$46&lt;0</formula>
    </cfRule>
  </conditionalFormatting>
  <conditionalFormatting sqref="AA60:AI60">
    <cfRule type="expression" dxfId="1060" priority="45">
      <formula>OR(X60="-",AJ60=0)</formula>
    </cfRule>
  </conditionalFormatting>
  <conditionalFormatting sqref="AJ60:AL60">
    <cfRule type="expression" dxfId="1059" priority="44">
      <formula>OR(X60="-",AJ60=0)</formula>
    </cfRule>
  </conditionalFormatting>
  <conditionalFormatting sqref="AP60:AX60">
    <cfRule type="expression" dxfId="1058" priority="43">
      <formula>OR(BC60="-",AY60=0)</formula>
    </cfRule>
  </conditionalFormatting>
  <conditionalFormatting sqref="AY60:BA60">
    <cfRule type="expression" dxfId="1057" priority="42">
      <formula>OR(BC60="-",AY60=0)</formula>
    </cfRule>
  </conditionalFormatting>
  <conditionalFormatting sqref="BE7:BK8">
    <cfRule type="expression" dxfId="1056" priority="31">
      <formula>ISBLANK(BE7)</formula>
    </cfRule>
  </conditionalFormatting>
  <conditionalFormatting sqref="BJ5:BK6">
    <cfRule type="expression" dxfId="1055" priority="30">
      <formula>ISBLANK(BE7)</formula>
    </cfRule>
  </conditionalFormatting>
  <conditionalFormatting sqref="BE5:BF6">
    <cfRule type="expression" dxfId="1054" priority="29">
      <formula>ISBLANK(BE7)</formula>
    </cfRule>
  </conditionalFormatting>
  <conditionalFormatting sqref="BG5:BI6">
    <cfRule type="expression" dxfId="1053" priority="28">
      <formula>ISBLANK(BE7)</formula>
    </cfRule>
  </conditionalFormatting>
  <conditionalFormatting sqref="O6:P7">
    <cfRule type="expression" dxfId="1052" priority="27">
      <formula>ISBLANK(Q7)</formula>
    </cfRule>
  </conditionalFormatting>
  <conditionalFormatting sqref="X6:Y7">
    <cfRule type="expression" dxfId="1051" priority="26">
      <formula>ISBLANK(Q7)</formula>
    </cfRule>
  </conditionalFormatting>
  <conditionalFormatting sqref="BC60:BD60">
    <cfRule type="expression" dxfId="1050" priority="21">
      <formula>BC60="-"</formula>
    </cfRule>
  </conditionalFormatting>
  <conditionalFormatting sqref="AP61:AX74">
    <cfRule type="expression" dxfId="1049" priority="20">
      <formula>OR(BC61="-",AY61=0)</formula>
    </cfRule>
  </conditionalFormatting>
  <conditionalFormatting sqref="AY61:BA74">
    <cfRule type="expression" dxfId="1048" priority="19">
      <formula>OR(BC61="-",AY61=0)</formula>
    </cfRule>
  </conditionalFormatting>
  <conditionalFormatting sqref="BC61:BD74">
    <cfRule type="expression" dxfId="1047" priority="18">
      <formula>BC61="-"</formula>
    </cfRule>
  </conditionalFormatting>
  <conditionalFormatting sqref="X60:Y60">
    <cfRule type="expression" dxfId="1046" priority="17">
      <formula>X60="-"</formula>
    </cfRule>
  </conditionalFormatting>
  <conditionalFormatting sqref="AA61:AI74">
    <cfRule type="expression" dxfId="1045" priority="16">
      <formula>OR(X61="-",AJ61=0)</formula>
    </cfRule>
  </conditionalFormatting>
  <conditionalFormatting sqref="AJ61:AL74">
    <cfRule type="expression" dxfId="1044" priority="15">
      <formula>OR(X61="-",AJ61=0)</formula>
    </cfRule>
  </conditionalFormatting>
  <conditionalFormatting sqref="X61:Y74">
    <cfRule type="expression" dxfId="1043" priority="14">
      <formula>X61="-"</formula>
    </cfRule>
  </conditionalFormatting>
  <conditionalFormatting sqref="AP81:AX81">
    <cfRule type="expression" dxfId="1042" priority="13">
      <formula>SUM(AP82:BA83)=0</formula>
    </cfRule>
  </conditionalFormatting>
  <conditionalFormatting sqref="AP85:AX85">
    <cfRule type="expression" dxfId="1041" priority="12">
      <formula>SUM(AP86:BA87)=0</formula>
    </cfRule>
  </conditionalFormatting>
  <conditionalFormatting sqref="AP89:AX89 AP97:AX97">
    <cfRule type="expression" dxfId="1040" priority="11">
      <formula>SUM(AP90:BA91)=0</formula>
    </cfRule>
  </conditionalFormatting>
  <conditionalFormatting sqref="AP93:AX93">
    <cfRule type="expression" dxfId="1039" priority="10">
      <formula>SUM(AP94:BA95)=0</formula>
    </cfRule>
  </conditionalFormatting>
  <conditionalFormatting sqref="AA51:AI54">
    <cfRule type="expression" dxfId="1038" priority="8">
      <formula>OR(X51="-",AJ51=0)</formula>
    </cfRule>
  </conditionalFormatting>
  <conditionalFormatting sqref="AJ51:AL54">
    <cfRule type="expression" dxfId="1037" priority="7">
      <formula>OR(X51="-",AJ51=0)</formula>
    </cfRule>
  </conditionalFormatting>
  <conditionalFormatting sqref="X51:Y54">
    <cfRule type="expression" dxfId="1036" priority="6">
      <formula>X51="-"</formula>
    </cfRule>
  </conditionalFormatting>
  <conditionalFormatting sqref="AP51:AX54">
    <cfRule type="expression" dxfId="1035" priority="5">
      <formula>OR(BC51="-",AY51=0)</formula>
    </cfRule>
  </conditionalFormatting>
  <conditionalFormatting sqref="AY51:BA54">
    <cfRule type="expression" dxfId="1034" priority="4">
      <formula>OR(BC51="-",AY51=0)</formula>
    </cfRule>
  </conditionalFormatting>
  <conditionalFormatting sqref="BC51:BD54">
    <cfRule type="expression" dxfId="1033" priority="3">
      <formula>BC51="-"</formula>
    </cfRule>
  </conditionalFormatting>
  <dataValidations count="2">
    <dataValidation allowBlank="1" showInputMessage="1" showErrorMessage="1" promptTitle="ITEM PURCHASED" prompt="Input ^ here after completing the trade and placing the item in your inventory." sqref="BM18:BS18 BE18:BK18 AW18:BC18 AO18:AU18 AG18:AM18 Y18:AE18 Q18:W18 I18:O18 I25:O25 Q25:W25 Y25:AE25 AG25:AM25 AO25:AU25 AW25:BC25 BE25:BK25 BM25:BS25 BM32:BS32 BE32:BK32 AW32:BC32 AO32:AU32 AG32:AM32 Y32:AE32 Q32:W32 I32:O32" xr:uid="{5B502E65-E5F3-4CBE-9C86-A79154FC8586}"/>
    <dataValidation allowBlank="1" showInputMessage="1" showErrorMessage="1" promptTitle="ITEM TO TRADE" prompt="Cut from your inventory and paste the details of your item here to trade. Two items for one merchant item, or one trade token for one merchant item. " sqref="BE7:BK8 Q7:W8" xr:uid="{13BEAB10-7FB1-45D4-AB6D-7912EE5B650D}"/>
  </dataValidations>
  <printOptions horizontalCentered="1" verticalCentered="1" gridLines="1"/>
  <pageMargins left="0.39370078740157483" right="0.39370078740157483" top="0.39370078740157483" bottom="0.39370078740157483" header="0" footer="0"/>
  <pageSetup paperSize="9" scale="50" fitToWidth="0" fitToHeight="0" orientation="landscape" r:id="rId1"/>
  <headerFooter>
    <oddHeader>&amp;C&amp;"Lucida Console,Bold"GAMEPLAN</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A15F3-C0FB-4B44-9FED-7E41C0196D48}">
  <dimension ref="A1:CM119"/>
  <sheetViews>
    <sheetView showGridLines="0" showRowColHeaders="0" zoomScaleNormal="100" workbookViewId="0">
      <selection activeCell="BT49" sqref="BT49:BV49"/>
    </sheetView>
  </sheetViews>
  <sheetFormatPr defaultColWidth="3.42578125" defaultRowHeight="17.100000000000001" customHeight="1" x14ac:dyDescent="0.15"/>
  <cols>
    <col min="1" max="36" width="3.42578125" style="1"/>
    <col min="37" max="37" width="3.42578125" style="1" customWidth="1"/>
    <col min="38" max="16384" width="3.42578125" style="1"/>
  </cols>
  <sheetData>
    <row r="1" spans="1:79" ht="17.100000000000001" customHeight="1" thickBot="1" x14ac:dyDescent="0.2">
      <c r="A1" s="3"/>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row>
    <row r="2" spans="1:79" ht="17.100000000000001" customHeight="1" thickTop="1" x14ac:dyDescent="0.15">
      <c r="A2" s="3"/>
      <c r="B2" s="3126">
        <f>IF(INVENTORY!$BL$55&gt;0,"N",0)</f>
        <v>0</v>
      </c>
      <c r="C2" s="3127"/>
      <c r="D2" s="1888"/>
      <c r="E2" s="1888"/>
      <c r="F2" s="1888"/>
      <c r="G2" s="1888"/>
      <c r="H2" s="1888"/>
      <c r="I2" s="1888"/>
      <c r="J2" s="1888"/>
      <c r="K2" s="1888"/>
      <c r="L2" s="2883" t="s">
        <v>226</v>
      </c>
      <c r="M2" s="2883"/>
      <c r="N2" s="2883"/>
      <c r="O2" s="2883"/>
      <c r="P2" s="2883"/>
      <c r="Q2" s="1888"/>
      <c r="R2" s="1888"/>
      <c r="S2" s="1888"/>
      <c r="T2" s="1888"/>
      <c r="U2" s="1888"/>
      <c r="V2" s="1888"/>
      <c r="W2" s="1888"/>
      <c r="X2" s="1888"/>
      <c r="Y2" s="3127">
        <f>IF(INVENTORY!$BL$55&gt;0,"N",0)</f>
        <v>0</v>
      </c>
      <c r="Z2" s="3130"/>
      <c r="AA2" s="1319"/>
      <c r="AB2" s="3126">
        <f>IF(INVENTORY!$BL$54&gt;0,"N",0)</f>
        <v>0</v>
      </c>
      <c r="AC2" s="3127"/>
      <c r="AD2" s="1888"/>
      <c r="AE2" s="1888"/>
      <c r="AF2" s="1888"/>
      <c r="AG2" s="1888"/>
      <c r="AH2" s="1888"/>
      <c r="AI2" s="1888"/>
      <c r="AJ2" s="1888"/>
      <c r="AK2" s="1888"/>
      <c r="AL2" s="2883" t="s">
        <v>792</v>
      </c>
      <c r="AM2" s="2883"/>
      <c r="AN2" s="2883"/>
      <c r="AO2" s="2883"/>
      <c r="AP2" s="2883"/>
      <c r="AQ2" s="1888"/>
      <c r="AR2" s="1888"/>
      <c r="AS2" s="1888"/>
      <c r="AT2" s="1888"/>
      <c r="AU2" s="1888"/>
      <c r="AV2" s="1888"/>
      <c r="AW2" s="1888"/>
      <c r="AX2" s="1888"/>
      <c r="AY2" s="3127">
        <f>IF(INVENTORY!$BL$54&gt;0,"N",0)</f>
        <v>0</v>
      </c>
      <c r="AZ2" s="3130"/>
      <c r="BA2" s="1319"/>
      <c r="BB2" s="3126">
        <f>IF(INVENTORY!$BN$54&gt;0,"N",0)</f>
        <v>0</v>
      </c>
      <c r="BC2" s="3127"/>
      <c r="BD2" s="1888"/>
      <c r="BE2" s="1888"/>
      <c r="BF2" s="1888"/>
      <c r="BG2" s="1888"/>
      <c r="BH2" s="1888"/>
      <c r="BI2" s="1888"/>
      <c r="BJ2" s="1888"/>
      <c r="BK2" s="1888"/>
      <c r="BL2" s="2883" t="s">
        <v>227</v>
      </c>
      <c r="BM2" s="2883"/>
      <c r="BN2" s="2883"/>
      <c r="BO2" s="2883"/>
      <c r="BP2" s="2883"/>
      <c r="BQ2" s="1888"/>
      <c r="BR2" s="1888"/>
      <c r="BS2" s="1888"/>
      <c r="BT2" s="1888"/>
      <c r="BU2" s="1888"/>
      <c r="BV2" s="1888"/>
      <c r="BW2" s="1888"/>
      <c r="BX2" s="1888"/>
      <c r="BY2" s="3127">
        <f>IF(INVENTORY!$BN$54&gt;0,"N",0)</f>
        <v>0</v>
      </c>
      <c r="BZ2" s="3130"/>
      <c r="CA2" s="3"/>
    </row>
    <row r="3" spans="1:79" ht="17.100000000000001" customHeight="1" thickBot="1" x14ac:dyDescent="0.2">
      <c r="A3" s="3"/>
      <c r="B3" s="3128"/>
      <c r="C3" s="3129"/>
      <c r="D3" s="1889"/>
      <c r="E3" s="1889"/>
      <c r="F3" s="1889"/>
      <c r="G3" s="1889"/>
      <c r="H3" s="1889"/>
      <c r="I3" s="1889"/>
      <c r="J3" s="1889"/>
      <c r="K3" s="1889"/>
      <c r="L3" s="2884"/>
      <c r="M3" s="2884"/>
      <c r="N3" s="2884"/>
      <c r="O3" s="2884"/>
      <c r="P3" s="2884"/>
      <c r="Q3" s="1889"/>
      <c r="R3" s="1889"/>
      <c r="S3" s="1889"/>
      <c r="T3" s="1889"/>
      <c r="U3" s="1889"/>
      <c r="V3" s="1889"/>
      <c r="W3" s="1889"/>
      <c r="X3" s="1889"/>
      <c r="Y3" s="3129"/>
      <c r="Z3" s="3131"/>
      <c r="AA3" s="3"/>
      <c r="AB3" s="3128"/>
      <c r="AC3" s="3129"/>
      <c r="AD3" s="1889"/>
      <c r="AE3" s="1889"/>
      <c r="AF3" s="1889"/>
      <c r="AG3" s="1889"/>
      <c r="AH3" s="1889"/>
      <c r="AI3" s="1889"/>
      <c r="AJ3" s="1889"/>
      <c r="AK3" s="1889"/>
      <c r="AL3" s="2884"/>
      <c r="AM3" s="2884"/>
      <c r="AN3" s="2884"/>
      <c r="AO3" s="2884"/>
      <c r="AP3" s="2884"/>
      <c r="AQ3" s="1889"/>
      <c r="AR3" s="1889"/>
      <c r="AS3" s="1889"/>
      <c r="AT3" s="1889"/>
      <c r="AU3" s="1889"/>
      <c r="AV3" s="1889"/>
      <c r="AW3" s="1889"/>
      <c r="AX3" s="1889"/>
      <c r="AY3" s="3132"/>
      <c r="AZ3" s="3133"/>
      <c r="BA3" s="3"/>
      <c r="BB3" s="3128"/>
      <c r="BC3" s="3129"/>
      <c r="BD3" s="1889"/>
      <c r="BE3" s="1889"/>
      <c r="BF3" s="1889"/>
      <c r="BG3" s="1889"/>
      <c r="BH3" s="1889"/>
      <c r="BI3" s="1889"/>
      <c r="BJ3" s="1889"/>
      <c r="BK3" s="1889"/>
      <c r="BL3" s="2884"/>
      <c r="BM3" s="2884"/>
      <c r="BN3" s="2884"/>
      <c r="BO3" s="2884"/>
      <c r="BP3" s="2884"/>
      <c r="BQ3" s="1889"/>
      <c r="BR3" s="1889"/>
      <c r="BS3" s="1889"/>
      <c r="BT3" s="1889"/>
      <c r="BU3" s="1889"/>
      <c r="BV3" s="1889"/>
      <c r="BW3" s="1889"/>
      <c r="BX3" s="1889"/>
      <c r="BY3" s="3129"/>
      <c r="BZ3" s="3131"/>
      <c r="CA3" s="3"/>
    </row>
    <row r="4" spans="1:79" ht="17.100000000000001" customHeight="1" thickTop="1" thickBot="1" x14ac:dyDescent="0.3">
      <c r="A4" s="3"/>
      <c r="B4" s="1890" t="s">
        <v>228</v>
      </c>
      <c r="C4" s="1891"/>
      <c r="D4" s="1891"/>
      <c r="E4" s="1891"/>
      <c r="F4" s="1891"/>
      <c r="G4" s="1891"/>
      <c r="H4" s="1891"/>
      <c r="I4" s="1891"/>
      <c r="J4" s="1891"/>
      <c r="K4" s="1891"/>
      <c r="L4" s="1891"/>
      <c r="M4" s="1891"/>
      <c r="N4" s="1891"/>
      <c r="O4" s="1892"/>
      <c r="P4" s="1893"/>
      <c r="Q4" s="1894"/>
      <c r="R4" s="1894"/>
      <c r="S4" s="1894"/>
      <c r="T4" s="1894"/>
      <c r="U4" s="1894"/>
      <c r="V4" s="1894"/>
      <c r="W4" s="1894"/>
      <c r="X4" s="1894"/>
      <c r="Y4" s="1894"/>
      <c r="Z4" s="1895"/>
      <c r="AA4" s="1896"/>
      <c r="AB4" s="1890" t="s">
        <v>229</v>
      </c>
      <c r="AC4" s="1894"/>
      <c r="AD4" s="1894"/>
      <c r="AE4" s="1894"/>
      <c r="AF4" s="1894"/>
      <c r="AG4" s="1894"/>
      <c r="AH4" s="1894"/>
      <c r="AI4" s="1894"/>
      <c r="AJ4" s="1894"/>
      <c r="AK4" s="1894"/>
      <c r="AL4" s="1894"/>
      <c r="AM4" s="1894"/>
      <c r="AN4" s="1894"/>
      <c r="AO4" s="1897"/>
      <c r="AP4" s="1898"/>
      <c r="AQ4" s="1899"/>
      <c r="AR4" s="1899"/>
      <c r="AS4" s="1899"/>
      <c r="AT4" s="1899"/>
      <c r="AU4" s="1899"/>
      <c r="AV4" s="1899"/>
      <c r="AW4" s="1899"/>
      <c r="AX4" s="1899"/>
      <c r="AY4" s="1899"/>
      <c r="AZ4" s="1900"/>
      <c r="BA4" s="3"/>
      <c r="BB4" s="1890" t="s">
        <v>1313</v>
      </c>
      <c r="BC4" s="1894"/>
      <c r="BD4" s="1894"/>
      <c r="BE4" s="1894"/>
      <c r="BF4" s="1894"/>
      <c r="BG4" s="1894"/>
      <c r="BH4" s="1894"/>
      <c r="BI4" s="1894"/>
      <c r="BJ4" s="1894"/>
      <c r="BK4" s="1894"/>
      <c r="BL4" s="1894"/>
      <c r="BM4" s="1894"/>
      <c r="BN4" s="1894"/>
      <c r="BO4" s="1894"/>
      <c r="BP4" s="1901"/>
      <c r="BQ4" s="1902"/>
      <c r="BR4" s="1902"/>
      <c r="BS4" s="1902"/>
      <c r="BT4" s="1903"/>
      <c r="BU4" s="1903"/>
      <c r="BV4" s="1904"/>
      <c r="BW4" s="1904"/>
      <c r="BX4" s="1904"/>
      <c r="BY4" s="1904"/>
      <c r="BZ4" s="1905"/>
      <c r="CA4" s="3"/>
    </row>
    <row r="5" spans="1:79" ht="17.100000000000001" customHeight="1" thickTop="1" thickBot="1" x14ac:dyDescent="0.3">
      <c r="A5" s="3"/>
      <c r="B5" s="1402" t="s">
        <v>702</v>
      </c>
      <c r="C5" s="1403"/>
      <c r="D5" s="1403"/>
      <c r="E5" s="1403"/>
      <c r="F5" s="1403"/>
      <c r="G5" s="1403"/>
      <c r="H5" s="1403"/>
      <c r="I5" s="1403"/>
      <c r="J5" s="1403"/>
      <c r="K5" s="1403"/>
      <c r="L5" s="1403"/>
      <c r="M5" s="1404"/>
      <c r="N5" s="1404"/>
      <c r="O5" s="1906" t="s">
        <v>334</v>
      </c>
      <c r="P5" s="1907" t="s">
        <v>1244</v>
      </c>
      <c r="Q5" s="1908"/>
      <c r="R5" s="1909"/>
      <c r="S5" s="1908"/>
      <c r="T5" s="1909"/>
      <c r="U5" s="1908"/>
      <c r="V5" s="1909"/>
      <c r="W5" s="1908"/>
      <c r="X5" s="1909"/>
      <c r="Y5" s="1910" t="s">
        <v>1248</v>
      </c>
      <c r="Z5" s="1911" t="s">
        <v>231</v>
      </c>
      <c r="AA5" s="1912"/>
      <c r="AB5" s="1402" t="s">
        <v>790</v>
      </c>
      <c r="AC5" s="1403"/>
      <c r="AD5" s="1403"/>
      <c r="AE5" s="1403"/>
      <c r="AF5" s="1403"/>
      <c r="AG5" s="1403"/>
      <c r="AH5" s="1403"/>
      <c r="AI5" s="1403"/>
      <c r="AJ5" s="1403"/>
      <c r="AK5" s="1403"/>
      <c r="AL5" s="1403"/>
      <c r="AM5" s="1404"/>
      <c r="AN5" s="1404"/>
      <c r="AO5" s="1906" t="s">
        <v>334</v>
      </c>
      <c r="AP5" s="1907" t="s">
        <v>1245</v>
      </c>
      <c r="AQ5" s="1908"/>
      <c r="AR5" s="1909"/>
      <c r="AS5" s="1908"/>
      <c r="AT5" s="1909"/>
      <c r="AU5" s="1908"/>
      <c r="AV5" s="1909"/>
      <c r="AW5" s="1908"/>
      <c r="AX5" s="1909"/>
      <c r="AY5" s="1910" t="s">
        <v>1248</v>
      </c>
      <c r="AZ5" s="1911" t="s">
        <v>231</v>
      </c>
      <c r="BA5" s="3"/>
      <c r="BB5" s="1402" t="s">
        <v>791</v>
      </c>
      <c r="BC5" s="1403"/>
      <c r="BD5" s="1403"/>
      <c r="BE5" s="1403"/>
      <c r="BF5" s="1403"/>
      <c r="BG5" s="1403"/>
      <c r="BH5" s="1403"/>
      <c r="BI5" s="1403"/>
      <c r="BJ5" s="1403"/>
      <c r="BK5" s="1403"/>
      <c r="BL5" s="1403"/>
      <c r="BM5" s="1404"/>
      <c r="BN5" s="1404"/>
      <c r="BO5" s="1906" t="s">
        <v>334</v>
      </c>
      <c r="BP5" s="1913" t="s">
        <v>1250</v>
      </c>
      <c r="BQ5" s="1914"/>
      <c r="BR5" s="1915"/>
      <c r="BS5" s="1916"/>
      <c r="BT5" s="1916"/>
      <c r="BU5" s="1916"/>
      <c r="BV5" s="1916"/>
      <c r="BW5" s="1916"/>
      <c r="BX5" s="1916"/>
      <c r="BY5" s="1916"/>
      <c r="BZ5" s="1916"/>
      <c r="CA5" s="3"/>
    </row>
    <row r="6" spans="1:79" ht="17.100000000000001" customHeight="1" thickTop="1" thickBot="1" x14ac:dyDescent="0.2">
      <c r="A6" s="3"/>
      <c r="B6" s="1409" t="s">
        <v>232</v>
      </c>
      <c r="C6" s="1410"/>
      <c r="D6" s="1410"/>
      <c r="E6" s="1410"/>
      <c r="F6" s="1410"/>
      <c r="G6" s="1410"/>
      <c r="H6" s="1410"/>
      <c r="I6" s="1410" t="s">
        <v>220</v>
      </c>
      <c r="J6" s="1410"/>
      <c r="K6" s="1410"/>
      <c r="L6" s="1411" t="s">
        <v>149</v>
      </c>
      <c r="M6" s="1410"/>
      <c r="N6" s="1410"/>
      <c r="O6" s="1917" t="s">
        <v>233</v>
      </c>
      <c r="P6" s="1409" t="s">
        <v>1243</v>
      </c>
      <c r="Q6" s="1918"/>
      <c r="R6" s="1919"/>
      <c r="S6" s="1920"/>
      <c r="T6" s="1921"/>
      <c r="U6" s="1920"/>
      <c r="V6" s="1921"/>
      <c r="W6" s="1920"/>
      <c r="X6" s="1921"/>
      <c r="Y6" s="1920"/>
      <c r="Z6" s="1922"/>
      <c r="AA6" s="1912"/>
      <c r="AB6" s="1409" t="s">
        <v>234</v>
      </c>
      <c r="AC6" s="1410"/>
      <c r="AD6" s="1410"/>
      <c r="AE6" s="1410"/>
      <c r="AF6" s="1410"/>
      <c r="AG6" s="1410"/>
      <c r="AH6" s="1410"/>
      <c r="AI6" s="1410" t="s">
        <v>220</v>
      </c>
      <c r="AJ6" s="1410"/>
      <c r="AK6" s="1410"/>
      <c r="AL6" s="1411" t="s">
        <v>149</v>
      </c>
      <c r="AM6" s="1410"/>
      <c r="AN6" s="1410"/>
      <c r="AO6" s="1917" t="s">
        <v>233</v>
      </c>
      <c r="AP6" s="1409" t="s">
        <v>1243</v>
      </c>
      <c r="AQ6" s="1918"/>
      <c r="AR6" s="1919"/>
      <c r="AS6" s="1920"/>
      <c r="AT6" s="1921"/>
      <c r="AU6" s="1920"/>
      <c r="AV6" s="1921"/>
      <c r="AW6" s="1920"/>
      <c r="AX6" s="1921"/>
      <c r="AY6" s="1920"/>
      <c r="AZ6" s="1922"/>
      <c r="BA6" s="3"/>
      <c r="BB6" s="1409" t="s">
        <v>235</v>
      </c>
      <c r="BC6" s="1410"/>
      <c r="BD6" s="1410"/>
      <c r="BE6" s="1410"/>
      <c r="BF6" s="1410"/>
      <c r="BG6" s="1410"/>
      <c r="BH6" s="1410"/>
      <c r="BI6" s="1410" t="s">
        <v>220</v>
      </c>
      <c r="BJ6" s="1410"/>
      <c r="BK6" s="1410"/>
      <c r="BL6" s="1411" t="s">
        <v>149</v>
      </c>
      <c r="BM6" s="1410"/>
      <c r="BN6" s="1410"/>
      <c r="BO6" s="1917" t="s">
        <v>233</v>
      </c>
      <c r="BP6" s="1409" t="s">
        <v>1243</v>
      </c>
      <c r="BQ6" s="1923"/>
      <c r="BR6" s="1924"/>
      <c r="BS6" s="1925"/>
      <c r="BT6" s="1925"/>
      <c r="BU6" s="1925"/>
      <c r="BV6" s="1925"/>
      <c r="BW6" s="1925"/>
      <c r="BX6" s="1925"/>
      <c r="BY6" s="1925"/>
      <c r="BZ6" s="1925"/>
      <c r="CA6" s="3"/>
    </row>
    <row r="7" spans="1:79" ht="17.100000000000001" customHeight="1" thickTop="1" thickBot="1" x14ac:dyDescent="0.3">
      <c r="A7" s="3"/>
      <c r="B7" s="2872"/>
      <c r="C7" s="2873"/>
      <c r="D7" s="2873"/>
      <c r="E7" s="2873"/>
      <c r="F7" s="2873"/>
      <c r="G7" s="2873"/>
      <c r="H7" s="2873"/>
      <c r="I7" s="2873"/>
      <c r="J7" s="2873"/>
      <c r="K7" s="2873"/>
      <c r="L7" s="2873"/>
      <c r="M7" s="2874"/>
      <c r="N7" s="2874"/>
      <c r="O7" s="2875"/>
      <c r="P7" s="3082"/>
      <c r="Q7" s="3083"/>
      <c r="R7" s="3082"/>
      <c r="S7" s="3083"/>
      <c r="T7" s="3082"/>
      <c r="U7" s="3083"/>
      <c r="V7" s="3082"/>
      <c r="W7" s="3083"/>
      <c r="X7" s="3082"/>
      <c r="Y7" s="3083"/>
      <c r="Z7" s="1878"/>
      <c r="AA7" s="1912"/>
      <c r="AB7" s="2872"/>
      <c r="AC7" s="2873"/>
      <c r="AD7" s="2873"/>
      <c r="AE7" s="2873"/>
      <c r="AF7" s="2873"/>
      <c r="AG7" s="2873"/>
      <c r="AH7" s="2873"/>
      <c r="AI7" s="2873"/>
      <c r="AJ7" s="2873"/>
      <c r="AK7" s="2873"/>
      <c r="AL7" s="2873"/>
      <c r="AM7" s="2874"/>
      <c r="AN7" s="2874"/>
      <c r="AO7" s="2875"/>
      <c r="AP7" s="1878"/>
      <c r="AQ7" s="1878"/>
      <c r="AR7" s="1878"/>
      <c r="AS7" s="1878"/>
      <c r="AT7" s="1878"/>
      <c r="AU7" s="1878"/>
      <c r="AV7" s="1878"/>
      <c r="AW7" s="1878"/>
      <c r="AX7" s="1878"/>
      <c r="AY7" s="1878"/>
      <c r="AZ7" s="1878"/>
      <c r="BA7" s="3"/>
      <c r="BB7" s="2872"/>
      <c r="BC7" s="2873"/>
      <c r="BD7" s="2873"/>
      <c r="BE7" s="2873"/>
      <c r="BF7" s="2873"/>
      <c r="BG7" s="2873"/>
      <c r="BH7" s="2873"/>
      <c r="BI7" s="2873"/>
      <c r="BJ7" s="2873"/>
      <c r="BK7" s="2873"/>
      <c r="BL7" s="2873"/>
      <c r="BM7" s="2874"/>
      <c r="BN7" s="2874"/>
      <c r="BO7" s="2875"/>
      <c r="BP7" s="3107" t="s">
        <v>1249</v>
      </c>
      <c r="BQ7" s="3108"/>
      <c r="BR7" s="3109"/>
      <c r="BS7" s="1925"/>
      <c r="BT7" s="1925"/>
      <c r="BU7" s="1925"/>
      <c r="BV7" s="1925"/>
      <c r="BW7" s="1925"/>
      <c r="BX7" s="1926"/>
      <c r="BY7" s="1927" t="s">
        <v>1308</v>
      </c>
      <c r="BZ7" s="1925"/>
      <c r="CA7" s="3"/>
    </row>
    <row r="8" spans="1:79" ht="17.100000000000001" customHeight="1" thickTop="1" thickBot="1" x14ac:dyDescent="0.25">
      <c r="A8" s="3"/>
      <c r="B8" s="2867"/>
      <c r="C8" s="2868"/>
      <c r="D8" s="2868"/>
      <c r="E8" s="2868"/>
      <c r="F8" s="2868"/>
      <c r="G8" s="2868"/>
      <c r="H8" s="2868"/>
      <c r="I8" s="2869"/>
      <c r="J8" s="2869"/>
      <c r="K8" s="2869"/>
      <c r="L8" s="1304"/>
      <c r="M8" s="2870"/>
      <c r="N8" s="2870"/>
      <c r="O8" s="2871"/>
      <c r="P8" s="3105"/>
      <c r="Q8" s="3106"/>
      <c r="R8" s="3105"/>
      <c r="S8" s="3106"/>
      <c r="T8" s="3105"/>
      <c r="U8" s="3106"/>
      <c r="V8" s="3105"/>
      <c r="W8" s="3106"/>
      <c r="X8" s="3105"/>
      <c r="Y8" s="3106"/>
      <c r="Z8" s="1416"/>
      <c r="AA8" s="1928"/>
      <c r="AB8" s="2867"/>
      <c r="AC8" s="2868"/>
      <c r="AD8" s="2868"/>
      <c r="AE8" s="2868"/>
      <c r="AF8" s="2868"/>
      <c r="AG8" s="2868"/>
      <c r="AH8" s="2868"/>
      <c r="AI8" s="2869"/>
      <c r="AJ8" s="2869"/>
      <c r="AK8" s="2869"/>
      <c r="AL8" s="1304"/>
      <c r="AM8" s="2870"/>
      <c r="AN8" s="2870"/>
      <c r="AO8" s="2871"/>
      <c r="AP8" s="1305"/>
      <c r="AQ8" s="1305"/>
      <c r="AR8" s="1305"/>
      <c r="AS8" s="1305"/>
      <c r="AT8" s="1305"/>
      <c r="AU8" s="1305"/>
      <c r="AV8" s="1305"/>
      <c r="AW8" s="1305"/>
      <c r="AX8" s="1305"/>
      <c r="AY8" s="1305"/>
      <c r="AZ8" s="1416"/>
      <c r="BA8" s="1929"/>
      <c r="BB8" s="2867"/>
      <c r="BC8" s="2868"/>
      <c r="BD8" s="2868"/>
      <c r="BE8" s="2868"/>
      <c r="BF8" s="2868"/>
      <c r="BG8" s="2868"/>
      <c r="BH8" s="2868"/>
      <c r="BI8" s="2869"/>
      <c r="BJ8" s="2869"/>
      <c r="BK8" s="2869"/>
      <c r="BL8" s="1304"/>
      <c r="BM8" s="2870"/>
      <c r="BN8" s="2870"/>
      <c r="BO8" s="2871"/>
      <c r="BP8" s="3092"/>
      <c r="BQ8" s="3093"/>
      <c r="BR8" s="3094"/>
      <c r="BS8" s="1925"/>
      <c r="BT8" s="1925"/>
      <c r="BU8" s="1925"/>
      <c r="BV8" s="1925"/>
      <c r="BW8" s="1925"/>
      <c r="BX8" s="1930"/>
      <c r="BY8" s="1931" t="s">
        <v>1307</v>
      </c>
      <c r="BZ8" s="1925"/>
      <c r="CA8" s="3"/>
    </row>
    <row r="9" spans="1:79" ht="17.100000000000001" customHeight="1" thickTop="1" thickBot="1" x14ac:dyDescent="0.3">
      <c r="A9" s="3"/>
      <c r="B9" s="2872"/>
      <c r="C9" s="2873"/>
      <c r="D9" s="2873"/>
      <c r="E9" s="2873"/>
      <c r="F9" s="2873"/>
      <c r="G9" s="2873"/>
      <c r="H9" s="2873"/>
      <c r="I9" s="2873"/>
      <c r="J9" s="2873"/>
      <c r="K9" s="2873"/>
      <c r="L9" s="2873"/>
      <c r="M9" s="2874"/>
      <c r="N9" s="2874"/>
      <c r="O9" s="2875"/>
      <c r="P9" s="3082"/>
      <c r="Q9" s="3083"/>
      <c r="R9" s="3082"/>
      <c r="S9" s="3083"/>
      <c r="T9" s="3082"/>
      <c r="U9" s="3083"/>
      <c r="V9" s="3082"/>
      <c r="W9" s="3083"/>
      <c r="X9" s="3082"/>
      <c r="Y9" s="3083"/>
      <c r="Z9" s="1878"/>
      <c r="AA9" s="1928"/>
      <c r="AB9" s="2872"/>
      <c r="AC9" s="2873"/>
      <c r="AD9" s="2873"/>
      <c r="AE9" s="2873"/>
      <c r="AF9" s="2873"/>
      <c r="AG9" s="2873"/>
      <c r="AH9" s="2873"/>
      <c r="AI9" s="2873"/>
      <c r="AJ9" s="2873"/>
      <c r="AK9" s="2873"/>
      <c r="AL9" s="2873"/>
      <c r="AM9" s="2874"/>
      <c r="AN9" s="2874"/>
      <c r="AO9" s="2875"/>
      <c r="AP9" s="1878"/>
      <c r="AQ9" s="1878"/>
      <c r="AR9" s="1878"/>
      <c r="AS9" s="1878"/>
      <c r="AT9" s="1878"/>
      <c r="AU9" s="1878"/>
      <c r="AV9" s="1878"/>
      <c r="AW9" s="1878"/>
      <c r="AX9" s="1878"/>
      <c r="AY9" s="1878"/>
      <c r="AZ9" s="1878"/>
      <c r="BA9" s="1928"/>
      <c r="BB9" s="2872"/>
      <c r="BC9" s="2873"/>
      <c r="BD9" s="2873"/>
      <c r="BE9" s="2873"/>
      <c r="BF9" s="2873"/>
      <c r="BG9" s="2873"/>
      <c r="BH9" s="2873"/>
      <c r="BI9" s="2873"/>
      <c r="BJ9" s="2873"/>
      <c r="BK9" s="2873"/>
      <c r="BL9" s="2873"/>
      <c r="BM9" s="2874"/>
      <c r="BN9" s="2874"/>
      <c r="BO9" s="2875"/>
      <c r="BP9" s="3107" t="s">
        <v>1249</v>
      </c>
      <c r="BQ9" s="3108"/>
      <c r="BR9" s="3109"/>
      <c r="BS9" s="1925"/>
      <c r="BT9" s="1925"/>
      <c r="BU9" s="1925"/>
      <c r="BV9" s="1925"/>
      <c r="BW9" s="1925"/>
      <c r="BX9" s="1879" t="s">
        <v>1255</v>
      </c>
      <c r="BY9" s="1880" t="s">
        <v>217</v>
      </c>
      <c r="BZ9" s="1925"/>
      <c r="CA9" s="3"/>
    </row>
    <row r="10" spans="1:79" ht="17.100000000000001" customHeight="1" thickTop="1" thickBot="1" x14ac:dyDescent="0.25">
      <c r="A10" s="3"/>
      <c r="B10" s="2867"/>
      <c r="C10" s="2868"/>
      <c r="D10" s="2868"/>
      <c r="E10" s="2868"/>
      <c r="F10" s="2868"/>
      <c r="G10" s="2868"/>
      <c r="H10" s="2868"/>
      <c r="I10" s="2869"/>
      <c r="J10" s="2869"/>
      <c r="K10" s="2869"/>
      <c r="L10" s="1304"/>
      <c r="M10" s="2870"/>
      <c r="N10" s="2870"/>
      <c r="O10" s="2871"/>
      <c r="P10" s="3105"/>
      <c r="Q10" s="3106"/>
      <c r="R10" s="3105"/>
      <c r="S10" s="3106"/>
      <c r="T10" s="3105"/>
      <c r="U10" s="3106"/>
      <c r="V10" s="3105"/>
      <c r="W10" s="3106"/>
      <c r="X10" s="3105"/>
      <c r="Y10" s="3106"/>
      <c r="Z10" s="1416"/>
      <c r="AA10" s="3"/>
      <c r="AB10" s="2867"/>
      <c r="AC10" s="2868"/>
      <c r="AD10" s="2868"/>
      <c r="AE10" s="2868"/>
      <c r="AF10" s="2868"/>
      <c r="AG10" s="2868"/>
      <c r="AH10" s="2868"/>
      <c r="AI10" s="2869"/>
      <c r="AJ10" s="2869"/>
      <c r="AK10" s="2869"/>
      <c r="AL10" s="1304"/>
      <c r="AM10" s="2870"/>
      <c r="AN10" s="2870"/>
      <c r="AO10" s="2871"/>
      <c r="AP10" s="1305"/>
      <c r="AQ10" s="1305"/>
      <c r="AR10" s="1305"/>
      <c r="AS10" s="1305"/>
      <c r="AT10" s="1305"/>
      <c r="AU10" s="1305"/>
      <c r="AV10" s="1305"/>
      <c r="AW10" s="1305"/>
      <c r="AX10" s="1305"/>
      <c r="AY10" s="1305"/>
      <c r="AZ10" s="1416"/>
      <c r="BA10" s="4"/>
      <c r="BB10" s="2867"/>
      <c r="BC10" s="2868"/>
      <c r="BD10" s="2868"/>
      <c r="BE10" s="2868"/>
      <c r="BF10" s="2868"/>
      <c r="BG10" s="2868"/>
      <c r="BH10" s="2868"/>
      <c r="BI10" s="2869"/>
      <c r="BJ10" s="2869"/>
      <c r="BK10" s="2869"/>
      <c r="BL10" s="1304"/>
      <c r="BM10" s="2870"/>
      <c r="BN10" s="2870"/>
      <c r="BO10" s="2871"/>
      <c r="BP10" s="3092"/>
      <c r="BQ10" s="3093"/>
      <c r="BR10" s="3094"/>
      <c r="BS10" s="1925"/>
      <c r="BT10" s="1925"/>
      <c r="BU10" s="1925"/>
      <c r="BV10" s="1925"/>
      <c r="BW10" s="1925"/>
      <c r="BX10" s="1879" t="s">
        <v>1256</v>
      </c>
      <c r="BY10" s="1880" t="s">
        <v>802</v>
      </c>
      <c r="BZ10" s="1925"/>
      <c r="CA10" s="3"/>
    </row>
    <row r="11" spans="1:79" ht="17.100000000000001" customHeight="1" thickTop="1" thickBot="1" x14ac:dyDescent="0.3">
      <c r="A11" s="3"/>
      <c r="B11" s="2872"/>
      <c r="C11" s="2873"/>
      <c r="D11" s="2873"/>
      <c r="E11" s="2873"/>
      <c r="F11" s="2873"/>
      <c r="G11" s="2873"/>
      <c r="H11" s="2873"/>
      <c r="I11" s="2873"/>
      <c r="J11" s="2873"/>
      <c r="K11" s="2873"/>
      <c r="L11" s="2873"/>
      <c r="M11" s="2874"/>
      <c r="N11" s="2874"/>
      <c r="O11" s="2875"/>
      <c r="P11" s="3082"/>
      <c r="Q11" s="3083"/>
      <c r="R11" s="3082"/>
      <c r="S11" s="3083"/>
      <c r="T11" s="3082"/>
      <c r="U11" s="3083"/>
      <c r="V11" s="3082"/>
      <c r="W11" s="3083"/>
      <c r="X11" s="3082"/>
      <c r="Y11" s="3083"/>
      <c r="Z11" s="1878"/>
      <c r="AA11" s="3"/>
      <c r="AB11" s="2872"/>
      <c r="AC11" s="2873"/>
      <c r="AD11" s="2873"/>
      <c r="AE11" s="2873"/>
      <c r="AF11" s="2873"/>
      <c r="AG11" s="2873"/>
      <c r="AH11" s="2873"/>
      <c r="AI11" s="2873"/>
      <c r="AJ11" s="2873"/>
      <c r="AK11" s="2873"/>
      <c r="AL11" s="2873"/>
      <c r="AM11" s="2874"/>
      <c r="AN11" s="2874"/>
      <c r="AO11" s="2875"/>
      <c r="AP11" s="1878"/>
      <c r="AQ11" s="1878"/>
      <c r="AR11" s="1878"/>
      <c r="AS11" s="1878"/>
      <c r="AT11" s="1878"/>
      <c r="AU11" s="1878"/>
      <c r="AV11" s="1878"/>
      <c r="AW11" s="1878"/>
      <c r="AX11" s="1878"/>
      <c r="AY11" s="1878"/>
      <c r="AZ11" s="1878"/>
      <c r="BA11" s="3"/>
      <c r="BB11" s="2872"/>
      <c r="BC11" s="2873"/>
      <c r="BD11" s="2873"/>
      <c r="BE11" s="2873"/>
      <c r="BF11" s="2873"/>
      <c r="BG11" s="2873"/>
      <c r="BH11" s="2873"/>
      <c r="BI11" s="2873"/>
      <c r="BJ11" s="2873"/>
      <c r="BK11" s="2873"/>
      <c r="BL11" s="2873"/>
      <c r="BM11" s="2874"/>
      <c r="BN11" s="2874"/>
      <c r="BO11" s="2875"/>
      <c r="BP11" s="3107" t="s">
        <v>1249</v>
      </c>
      <c r="BQ11" s="3108"/>
      <c r="BR11" s="3109"/>
      <c r="BS11" s="1925"/>
      <c r="BT11" s="1925"/>
      <c r="BU11" s="1925"/>
      <c r="BV11" s="1925"/>
      <c r="BW11" s="1925"/>
      <c r="BX11" s="1879" t="s">
        <v>1258</v>
      </c>
      <c r="BY11" s="1880" t="s">
        <v>1257</v>
      </c>
      <c r="BZ11" s="1925"/>
      <c r="CA11" s="3"/>
    </row>
    <row r="12" spans="1:79" ht="17.100000000000001" customHeight="1" thickTop="1" thickBot="1" x14ac:dyDescent="0.25">
      <c r="A12" s="3"/>
      <c r="B12" s="2867"/>
      <c r="C12" s="2868"/>
      <c r="D12" s="2868"/>
      <c r="E12" s="2868"/>
      <c r="F12" s="2868"/>
      <c r="G12" s="2868"/>
      <c r="H12" s="2868"/>
      <c r="I12" s="2869"/>
      <c r="J12" s="2869"/>
      <c r="K12" s="2869"/>
      <c r="L12" s="1304"/>
      <c r="M12" s="2870"/>
      <c r="N12" s="2870"/>
      <c r="O12" s="2871"/>
      <c r="P12" s="3105"/>
      <c r="Q12" s="3106"/>
      <c r="R12" s="3105"/>
      <c r="S12" s="3106"/>
      <c r="T12" s="3105"/>
      <c r="U12" s="3106"/>
      <c r="V12" s="3105"/>
      <c r="W12" s="3106"/>
      <c r="X12" s="3105"/>
      <c r="Y12" s="3106"/>
      <c r="Z12" s="1416"/>
      <c r="AA12" s="1932"/>
      <c r="AB12" s="2867"/>
      <c r="AC12" s="2868"/>
      <c r="AD12" s="2868"/>
      <c r="AE12" s="2868"/>
      <c r="AF12" s="2868"/>
      <c r="AG12" s="2868"/>
      <c r="AH12" s="2868"/>
      <c r="AI12" s="2869"/>
      <c r="AJ12" s="2869"/>
      <c r="AK12" s="2869"/>
      <c r="AL12" s="1304"/>
      <c r="AM12" s="2870"/>
      <c r="AN12" s="2870"/>
      <c r="AO12" s="2871"/>
      <c r="AP12" s="1305"/>
      <c r="AQ12" s="1305"/>
      <c r="AR12" s="1305"/>
      <c r="AS12" s="1305"/>
      <c r="AT12" s="1305"/>
      <c r="AU12" s="1305"/>
      <c r="AV12" s="1305"/>
      <c r="AW12" s="1305"/>
      <c r="AX12" s="1305"/>
      <c r="AY12" s="1305"/>
      <c r="AZ12" s="1416"/>
      <c r="BA12" s="1932"/>
      <c r="BB12" s="2867"/>
      <c r="BC12" s="2868"/>
      <c r="BD12" s="2868"/>
      <c r="BE12" s="2868"/>
      <c r="BF12" s="2868"/>
      <c r="BG12" s="2868"/>
      <c r="BH12" s="2868"/>
      <c r="BI12" s="2869"/>
      <c r="BJ12" s="2869"/>
      <c r="BK12" s="2869"/>
      <c r="BL12" s="1304"/>
      <c r="BM12" s="2870"/>
      <c r="BN12" s="2870"/>
      <c r="BO12" s="2871"/>
      <c r="BP12" s="3092"/>
      <c r="BQ12" s="3093"/>
      <c r="BR12" s="3094"/>
      <c r="BS12" s="1925"/>
      <c r="BT12" s="1925"/>
      <c r="BU12" s="1925"/>
      <c r="BV12" s="1925"/>
      <c r="BW12" s="1925"/>
      <c r="BX12" s="1879" t="s">
        <v>1259</v>
      </c>
      <c r="BY12" s="1880" t="s">
        <v>1336</v>
      </c>
      <c r="BZ12" s="1925"/>
      <c r="CA12" s="3"/>
    </row>
    <row r="13" spans="1:79" ht="17.100000000000001" customHeight="1" thickTop="1" thickBot="1" x14ac:dyDescent="0.3">
      <c r="A13" s="3"/>
      <c r="B13" s="2872"/>
      <c r="C13" s="2873"/>
      <c r="D13" s="2873"/>
      <c r="E13" s="2873"/>
      <c r="F13" s="2873"/>
      <c r="G13" s="2873"/>
      <c r="H13" s="2873"/>
      <c r="I13" s="2873"/>
      <c r="J13" s="2873"/>
      <c r="K13" s="2873"/>
      <c r="L13" s="2873"/>
      <c r="M13" s="2874"/>
      <c r="N13" s="2874"/>
      <c r="O13" s="2875"/>
      <c r="P13" s="3082"/>
      <c r="Q13" s="3083"/>
      <c r="R13" s="3082"/>
      <c r="S13" s="3083"/>
      <c r="T13" s="3082"/>
      <c r="U13" s="3083"/>
      <c r="V13" s="3082"/>
      <c r="W13" s="3083"/>
      <c r="X13" s="3082"/>
      <c r="Y13" s="3083"/>
      <c r="Z13" s="1878"/>
      <c r="AA13" s="1932"/>
      <c r="AB13" s="2872"/>
      <c r="AC13" s="2873"/>
      <c r="AD13" s="2873"/>
      <c r="AE13" s="2873"/>
      <c r="AF13" s="2873"/>
      <c r="AG13" s="2873"/>
      <c r="AH13" s="2873"/>
      <c r="AI13" s="2873"/>
      <c r="AJ13" s="2873"/>
      <c r="AK13" s="2873"/>
      <c r="AL13" s="2873"/>
      <c r="AM13" s="2874"/>
      <c r="AN13" s="2874"/>
      <c r="AO13" s="2875"/>
      <c r="AP13" s="1878"/>
      <c r="AQ13" s="1878"/>
      <c r="AR13" s="1878"/>
      <c r="AS13" s="1878"/>
      <c r="AT13" s="1878"/>
      <c r="AU13" s="1878"/>
      <c r="AV13" s="1878"/>
      <c r="AW13" s="1878"/>
      <c r="AX13" s="1878"/>
      <c r="AY13" s="1878"/>
      <c r="AZ13" s="1878"/>
      <c r="BA13" s="1932"/>
      <c r="BB13" s="2872"/>
      <c r="BC13" s="2873"/>
      <c r="BD13" s="2873"/>
      <c r="BE13" s="2873"/>
      <c r="BF13" s="2873"/>
      <c r="BG13" s="2873"/>
      <c r="BH13" s="2873"/>
      <c r="BI13" s="2873"/>
      <c r="BJ13" s="2873"/>
      <c r="BK13" s="2873"/>
      <c r="BL13" s="2873"/>
      <c r="BM13" s="2874"/>
      <c r="BN13" s="2874"/>
      <c r="BO13" s="2875"/>
      <c r="BP13" s="3107" t="s">
        <v>1249</v>
      </c>
      <c r="BQ13" s="3108"/>
      <c r="BR13" s="3109"/>
      <c r="BS13" s="1925"/>
      <c r="BT13" s="1925"/>
      <c r="BU13" s="1925"/>
      <c r="BV13" s="1925"/>
      <c r="BW13" s="1925"/>
      <c r="BX13" s="1879" t="s">
        <v>1337</v>
      </c>
      <c r="BY13" s="1880" t="s">
        <v>1338</v>
      </c>
      <c r="BZ13" s="1925"/>
      <c r="CA13" s="3"/>
    </row>
    <row r="14" spans="1:79" ht="17.100000000000001" customHeight="1" thickTop="1" thickBot="1" x14ac:dyDescent="0.25">
      <c r="A14" s="3"/>
      <c r="B14" s="2867"/>
      <c r="C14" s="2868"/>
      <c r="D14" s="2868"/>
      <c r="E14" s="2868"/>
      <c r="F14" s="2868"/>
      <c r="G14" s="2868"/>
      <c r="H14" s="2868"/>
      <c r="I14" s="2869"/>
      <c r="J14" s="2869"/>
      <c r="K14" s="2869"/>
      <c r="L14" s="1304"/>
      <c r="M14" s="2870"/>
      <c r="N14" s="2870"/>
      <c r="O14" s="2871"/>
      <c r="P14" s="3105"/>
      <c r="Q14" s="3106"/>
      <c r="R14" s="3105"/>
      <c r="S14" s="3106"/>
      <c r="T14" s="3105"/>
      <c r="U14" s="3106"/>
      <c r="V14" s="3105"/>
      <c r="W14" s="3106"/>
      <c r="X14" s="3105"/>
      <c r="Y14" s="3106"/>
      <c r="Z14" s="1416"/>
      <c r="AA14" s="3"/>
      <c r="AB14" s="2867"/>
      <c r="AC14" s="2868"/>
      <c r="AD14" s="2868"/>
      <c r="AE14" s="2868"/>
      <c r="AF14" s="2868"/>
      <c r="AG14" s="2868"/>
      <c r="AH14" s="2868"/>
      <c r="AI14" s="2869"/>
      <c r="AJ14" s="2869"/>
      <c r="AK14" s="2869"/>
      <c r="AL14" s="1304"/>
      <c r="AM14" s="2870"/>
      <c r="AN14" s="2870"/>
      <c r="AO14" s="2871"/>
      <c r="AP14" s="1305"/>
      <c r="AQ14" s="1305"/>
      <c r="AR14" s="1305"/>
      <c r="AS14" s="1305"/>
      <c r="AT14" s="1305"/>
      <c r="AU14" s="1305"/>
      <c r="AV14" s="1305"/>
      <c r="AW14" s="1305"/>
      <c r="AX14" s="1305"/>
      <c r="AY14" s="1305"/>
      <c r="AZ14" s="1416"/>
      <c r="BA14" s="3"/>
      <c r="BB14" s="2867"/>
      <c r="BC14" s="2868"/>
      <c r="BD14" s="2868"/>
      <c r="BE14" s="2868"/>
      <c r="BF14" s="2868"/>
      <c r="BG14" s="2868"/>
      <c r="BH14" s="2868"/>
      <c r="BI14" s="2869"/>
      <c r="BJ14" s="2869"/>
      <c r="BK14" s="2869"/>
      <c r="BL14" s="1304"/>
      <c r="BM14" s="2870"/>
      <c r="BN14" s="2870"/>
      <c r="BO14" s="2871"/>
      <c r="BP14" s="3092"/>
      <c r="BQ14" s="3093"/>
      <c r="BR14" s="3094"/>
      <c r="BS14" s="1925"/>
      <c r="BT14" s="1925"/>
      <c r="BU14" s="1925"/>
      <c r="BV14" s="1925"/>
      <c r="BW14" s="1925"/>
      <c r="BX14" s="1879" t="s">
        <v>1340</v>
      </c>
      <c r="BY14" s="1880" t="s">
        <v>1339</v>
      </c>
      <c r="BZ14" s="1925"/>
      <c r="CA14" s="3"/>
    </row>
    <row r="15" spans="1:79" ht="17.100000000000001" customHeight="1" thickTop="1" thickBot="1" x14ac:dyDescent="0.3">
      <c r="A15" s="3"/>
      <c r="B15" s="2872"/>
      <c r="C15" s="2873"/>
      <c r="D15" s="2873"/>
      <c r="E15" s="2873"/>
      <c r="F15" s="2873"/>
      <c r="G15" s="2873"/>
      <c r="H15" s="2873"/>
      <c r="I15" s="2873"/>
      <c r="J15" s="2873"/>
      <c r="K15" s="2873"/>
      <c r="L15" s="2873"/>
      <c r="M15" s="2874"/>
      <c r="N15" s="2874"/>
      <c r="O15" s="2875"/>
      <c r="P15" s="3082"/>
      <c r="Q15" s="3083"/>
      <c r="R15" s="3082"/>
      <c r="S15" s="3083"/>
      <c r="T15" s="3082"/>
      <c r="U15" s="3083"/>
      <c r="V15" s="3082"/>
      <c r="W15" s="3083"/>
      <c r="X15" s="3082"/>
      <c r="Y15" s="3083"/>
      <c r="Z15" s="1878"/>
      <c r="AA15" s="1928"/>
      <c r="AB15" s="2872"/>
      <c r="AC15" s="2873"/>
      <c r="AD15" s="2873"/>
      <c r="AE15" s="2873"/>
      <c r="AF15" s="2873"/>
      <c r="AG15" s="2873"/>
      <c r="AH15" s="2873"/>
      <c r="AI15" s="2873"/>
      <c r="AJ15" s="2873"/>
      <c r="AK15" s="2873"/>
      <c r="AL15" s="2873"/>
      <c r="AM15" s="2874"/>
      <c r="AN15" s="2874"/>
      <c r="AO15" s="2875"/>
      <c r="AP15" s="1878"/>
      <c r="AQ15" s="1878"/>
      <c r="AR15" s="1878"/>
      <c r="AS15" s="1878"/>
      <c r="AT15" s="1878"/>
      <c r="AU15" s="1878"/>
      <c r="AV15" s="1878"/>
      <c r="AW15" s="1878"/>
      <c r="AX15" s="1878"/>
      <c r="AY15" s="1878"/>
      <c r="AZ15" s="1878"/>
      <c r="BA15" s="1933"/>
      <c r="BB15" s="2872"/>
      <c r="BC15" s="2873"/>
      <c r="BD15" s="2873"/>
      <c r="BE15" s="2873"/>
      <c r="BF15" s="2873"/>
      <c r="BG15" s="2873"/>
      <c r="BH15" s="2873"/>
      <c r="BI15" s="2873"/>
      <c r="BJ15" s="2873"/>
      <c r="BK15" s="2873"/>
      <c r="BL15" s="2873"/>
      <c r="BM15" s="2874"/>
      <c r="BN15" s="2874"/>
      <c r="BO15" s="2875"/>
      <c r="BP15" s="3107" t="s">
        <v>1249</v>
      </c>
      <c r="BQ15" s="3108"/>
      <c r="BR15" s="3109"/>
      <c r="BS15" s="1925"/>
      <c r="BT15" s="1925"/>
      <c r="BU15" s="1925"/>
      <c r="BV15" s="1925"/>
      <c r="BW15" s="1925"/>
      <c r="BX15" s="1879" t="s">
        <v>1260</v>
      </c>
      <c r="BY15" s="1880" t="s">
        <v>1263</v>
      </c>
      <c r="BZ15" s="1925"/>
      <c r="CA15" s="3"/>
    </row>
    <row r="16" spans="1:79" ht="17.100000000000001" customHeight="1" thickTop="1" thickBot="1" x14ac:dyDescent="0.25">
      <c r="A16" s="3"/>
      <c r="B16" s="2867"/>
      <c r="C16" s="2868"/>
      <c r="D16" s="2868"/>
      <c r="E16" s="2868"/>
      <c r="F16" s="2868"/>
      <c r="G16" s="2868"/>
      <c r="H16" s="2868"/>
      <c r="I16" s="2869"/>
      <c r="J16" s="2869"/>
      <c r="K16" s="2869"/>
      <c r="L16" s="1304"/>
      <c r="M16" s="2870"/>
      <c r="N16" s="2870"/>
      <c r="O16" s="2871"/>
      <c r="P16" s="3105"/>
      <c r="Q16" s="3106"/>
      <c r="R16" s="3105"/>
      <c r="S16" s="3106"/>
      <c r="T16" s="3105"/>
      <c r="U16" s="3106"/>
      <c r="V16" s="3105"/>
      <c r="W16" s="3106"/>
      <c r="X16" s="3105"/>
      <c r="Y16" s="3106"/>
      <c r="Z16" s="1416"/>
      <c r="AA16" s="1934"/>
      <c r="AB16" s="2867"/>
      <c r="AC16" s="2868"/>
      <c r="AD16" s="2868"/>
      <c r="AE16" s="2868"/>
      <c r="AF16" s="2868"/>
      <c r="AG16" s="2868"/>
      <c r="AH16" s="2868"/>
      <c r="AI16" s="2869"/>
      <c r="AJ16" s="2869"/>
      <c r="AK16" s="2869"/>
      <c r="AL16" s="1304"/>
      <c r="AM16" s="2870"/>
      <c r="AN16" s="2870"/>
      <c r="AO16" s="2871"/>
      <c r="AP16" s="1305"/>
      <c r="AQ16" s="1305"/>
      <c r="AR16" s="1305"/>
      <c r="AS16" s="1305"/>
      <c r="AT16" s="1305"/>
      <c r="AU16" s="1305"/>
      <c r="AV16" s="1305"/>
      <c r="AW16" s="1305"/>
      <c r="AX16" s="1305"/>
      <c r="AY16" s="1305"/>
      <c r="AZ16" s="1416"/>
      <c r="BA16" s="1935"/>
      <c r="BB16" s="2867"/>
      <c r="BC16" s="2868"/>
      <c r="BD16" s="2868"/>
      <c r="BE16" s="2868"/>
      <c r="BF16" s="2868"/>
      <c r="BG16" s="2868"/>
      <c r="BH16" s="2868"/>
      <c r="BI16" s="2869"/>
      <c r="BJ16" s="2869"/>
      <c r="BK16" s="2869"/>
      <c r="BL16" s="1304"/>
      <c r="BM16" s="2870"/>
      <c r="BN16" s="2870"/>
      <c r="BO16" s="2871"/>
      <c r="BP16" s="3092"/>
      <c r="BQ16" s="3093"/>
      <c r="BR16" s="3094"/>
      <c r="BS16" s="1925"/>
      <c r="BT16" s="1925"/>
      <c r="BU16" s="1925"/>
      <c r="BV16" s="1925"/>
      <c r="BW16" s="1925"/>
      <c r="BX16" s="1879" t="s">
        <v>1261</v>
      </c>
      <c r="BY16" s="1880" t="s">
        <v>1262</v>
      </c>
      <c r="BZ16" s="1925"/>
      <c r="CA16" s="3"/>
    </row>
    <row r="17" spans="1:88" ht="17.100000000000001" customHeight="1" thickTop="1" thickBot="1" x14ac:dyDescent="0.3">
      <c r="A17" s="3"/>
      <c r="B17" s="2872"/>
      <c r="C17" s="2873"/>
      <c r="D17" s="2873"/>
      <c r="E17" s="2873"/>
      <c r="F17" s="2873"/>
      <c r="G17" s="2873"/>
      <c r="H17" s="2873"/>
      <c r="I17" s="2873"/>
      <c r="J17" s="2873"/>
      <c r="K17" s="2873"/>
      <c r="L17" s="2873"/>
      <c r="M17" s="2874"/>
      <c r="N17" s="2874"/>
      <c r="O17" s="2875"/>
      <c r="P17" s="3082"/>
      <c r="Q17" s="3083"/>
      <c r="R17" s="3082"/>
      <c r="S17" s="3083"/>
      <c r="T17" s="3082"/>
      <c r="U17" s="3083"/>
      <c r="V17" s="3082"/>
      <c r="W17" s="3083"/>
      <c r="X17" s="3082"/>
      <c r="Y17" s="3083"/>
      <c r="Z17" s="1878"/>
      <c r="AA17" s="1934"/>
      <c r="AB17" s="2872"/>
      <c r="AC17" s="2873"/>
      <c r="AD17" s="2873"/>
      <c r="AE17" s="2873"/>
      <c r="AF17" s="2873"/>
      <c r="AG17" s="2873"/>
      <c r="AH17" s="2873"/>
      <c r="AI17" s="2873"/>
      <c r="AJ17" s="2873"/>
      <c r="AK17" s="2873"/>
      <c r="AL17" s="2873"/>
      <c r="AM17" s="2874"/>
      <c r="AN17" s="2874"/>
      <c r="AO17" s="2875"/>
      <c r="AP17" s="1878"/>
      <c r="AQ17" s="1878"/>
      <c r="AR17" s="1878"/>
      <c r="AS17" s="1878"/>
      <c r="AT17" s="1878"/>
      <c r="AU17" s="1878"/>
      <c r="AV17" s="1878"/>
      <c r="AW17" s="1878"/>
      <c r="AX17" s="1878"/>
      <c r="AY17" s="1878"/>
      <c r="AZ17" s="1878"/>
      <c r="BA17" s="1935"/>
      <c r="BB17" s="2872"/>
      <c r="BC17" s="2873"/>
      <c r="BD17" s="2873"/>
      <c r="BE17" s="2873"/>
      <c r="BF17" s="2873"/>
      <c r="BG17" s="2873"/>
      <c r="BH17" s="2873"/>
      <c r="BI17" s="2873"/>
      <c r="BJ17" s="2873"/>
      <c r="BK17" s="2873"/>
      <c r="BL17" s="2873"/>
      <c r="BM17" s="2874"/>
      <c r="BN17" s="2874"/>
      <c r="BO17" s="2875"/>
      <c r="BP17" s="3107" t="s">
        <v>1249</v>
      </c>
      <c r="BQ17" s="3108"/>
      <c r="BR17" s="3109"/>
      <c r="BS17" s="1925"/>
      <c r="BT17" s="1925"/>
      <c r="BU17" s="1925"/>
      <c r="BV17" s="1925"/>
      <c r="BW17" s="1925"/>
      <c r="BX17" s="1879" t="s">
        <v>1266</v>
      </c>
      <c r="BY17" s="1880" t="s">
        <v>1269</v>
      </c>
      <c r="BZ17" s="1925"/>
      <c r="CA17" s="3"/>
    </row>
    <row r="18" spans="1:88" ht="17.100000000000001" customHeight="1" thickTop="1" thickBot="1" x14ac:dyDescent="0.25">
      <c r="A18" s="3"/>
      <c r="B18" s="2867"/>
      <c r="C18" s="2868"/>
      <c r="D18" s="2868"/>
      <c r="E18" s="2868"/>
      <c r="F18" s="2868"/>
      <c r="G18" s="2868"/>
      <c r="H18" s="2868"/>
      <c r="I18" s="2869"/>
      <c r="J18" s="2869"/>
      <c r="K18" s="2869"/>
      <c r="L18" s="1304"/>
      <c r="M18" s="2870"/>
      <c r="N18" s="2870"/>
      <c r="O18" s="2871"/>
      <c r="P18" s="3105"/>
      <c r="Q18" s="3106"/>
      <c r="R18" s="3105"/>
      <c r="S18" s="3106"/>
      <c r="T18" s="3105"/>
      <c r="U18" s="3106"/>
      <c r="V18" s="3105"/>
      <c r="W18" s="3106"/>
      <c r="X18" s="3105"/>
      <c r="Y18" s="3106"/>
      <c r="Z18" s="1416"/>
      <c r="AA18" s="1934"/>
      <c r="AB18" s="2867"/>
      <c r="AC18" s="2868"/>
      <c r="AD18" s="2868"/>
      <c r="AE18" s="2868"/>
      <c r="AF18" s="2868"/>
      <c r="AG18" s="2868"/>
      <c r="AH18" s="2868"/>
      <c r="AI18" s="2869"/>
      <c r="AJ18" s="2869"/>
      <c r="AK18" s="2869"/>
      <c r="AL18" s="1304"/>
      <c r="AM18" s="2870"/>
      <c r="AN18" s="2870"/>
      <c r="AO18" s="2871"/>
      <c r="AP18" s="1305"/>
      <c r="AQ18" s="1305"/>
      <c r="AR18" s="1305"/>
      <c r="AS18" s="1305"/>
      <c r="AT18" s="1305"/>
      <c r="AU18" s="1305"/>
      <c r="AV18" s="1305"/>
      <c r="AW18" s="1305"/>
      <c r="AX18" s="1305"/>
      <c r="AY18" s="1305"/>
      <c r="AZ18" s="1416"/>
      <c r="BA18" s="1935"/>
      <c r="BB18" s="2867"/>
      <c r="BC18" s="2868"/>
      <c r="BD18" s="2868"/>
      <c r="BE18" s="2868"/>
      <c r="BF18" s="2868"/>
      <c r="BG18" s="2868"/>
      <c r="BH18" s="2868"/>
      <c r="BI18" s="2869"/>
      <c r="BJ18" s="2869"/>
      <c r="BK18" s="2869"/>
      <c r="BL18" s="1304"/>
      <c r="BM18" s="2870"/>
      <c r="BN18" s="2870"/>
      <c r="BO18" s="2871"/>
      <c r="BP18" s="3092"/>
      <c r="BQ18" s="3093"/>
      <c r="BR18" s="3094"/>
      <c r="BS18" s="1925"/>
      <c r="BT18" s="1925"/>
      <c r="BU18" s="1925"/>
      <c r="BV18" s="1925"/>
      <c r="BW18" s="1925"/>
      <c r="BX18" s="1879" t="s">
        <v>1267</v>
      </c>
      <c r="BY18" s="1880" t="s">
        <v>1268</v>
      </c>
      <c r="BZ18" s="1925"/>
      <c r="CA18" s="3"/>
    </row>
    <row r="19" spans="1:88" ht="17.100000000000001" customHeight="1" thickTop="1" thickBot="1" x14ac:dyDescent="0.3">
      <c r="A19" s="3"/>
      <c r="B19" s="2872"/>
      <c r="C19" s="2873"/>
      <c r="D19" s="2873"/>
      <c r="E19" s="2873"/>
      <c r="F19" s="2873"/>
      <c r="G19" s="2873"/>
      <c r="H19" s="2873"/>
      <c r="I19" s="2873"/>
      <c r="J19" s="2873"/>
      <c r="K19" s="2873"/>
      <c r="L19" s="2873"/>
      <c r="M19" s="2874"/>
      <c r="N19" s="2874"/>
      <c r="O19" s="2875"/>
      <c r="P19" s="3082"/>
      <c r="Q19" s="3083"/>
      <c r="R19" s="3082"/>
      <c r="S19" s="3083"/>
      <c r="T19" s="3082"/>
      <c r="U19" s="3083"/>
      <c r="V19" s="3082"/>
      <c r="W19" s="3083"/>
      <c r="X19" s="3082"/>
      <c r="Y19" s="3083"/>
      <c r="Z19" s="1878"/>
      <c r="AA19" s="1934"/>
      <c r="AB19" s="2872"/>
      <c r="AC19" s="2873"/>
      <c r="AD19" s="2873"/>
      <c r="AE19" s="2873"/>
      <c r="AF19" s="2873"/>
      <c r="AG19" s="2873"/>
      <c r="AH19" s="2873"/>
      <c r="AI19" s="2873"/>
      <c r="AJ19" s="2873"/>
      <c r="AK19" s="2873"/>
      <c r="AL19" s="2873"/>
      <c r="AM19" s="2874"/>
      <c r="AN19" s="2874"/>
      <c r="AO19" s="2875"/>
      <c r="AP19" s="1878"/>
      <c r="AQ19" s="1878"/>
      <c r="AR19" s="1878"/>
      <c r="AS19" s="1878"/>
      <c r="AT19" s="1878"/>
      <c r="AU19" s="1878"/>
      <c r="AV19" s="1878"/>
      <c r="AW19" s="1878"/>
      <c r="AX19" s="1878"/>
      <c r="AY19" s="1878"/>
      <c r="AZ19" s="1878"/>
      <c r="BA19" s="1935"/>
      <c r="BB19" s="2872"/>
      <c r="BC19" s="2873"/>
      <c r="BD19" s="2873"/>
      <c r="BE19" s="2873"/>
      <c r="BF19" s="2873"/>
      <c r="BG19" s="2873"/>
      <c r="BH19" s="2873"/>
      <c r="BI19" s="2873"/>
      <c r="BJ19" s="2873"/>
      <c r="BK19" s="2873"/>
      <c r="BL19" s="2873"/>
      <c r="BM19" s="2874"/>
      <c r="BN19" s="2874"/>
      <c r="BO19" s="2875"/>
      <c r="BP19" s="3107" t="s">
        <v>1249</v>
      </c>
      <c r="BQ19" s="3108"/>
      <c r="BR19" s="3109"/>
      <c r="BS19" s="1925"/>
      <c r="BT19" s="1925"/>
      <c r="BU19" s="1925"/>
      <c r="BV19" s="1925"/>
      <c r="BW19" s="1925"/>
      <c r="BX19" s="1879" t="s">
        <v>1264</v>
      </c>
      <c r="BY19" s="1880" t="s">
        <v>1265</v>
      </c>
      <c r="BZ19" s="1925"/>
      <c r="CA19" s="3"/>
    </row>
    <row r="20" spans="1:88" ht="17.100000000000001" customHeight="1" thickTop="1" thickBot="1" x14ac:dyDescent="0.25">
      <c r="A20" s="3"/>
      <c r="B20" s="2867"/>
      <c r="C20" s="2868"/>
      <c r="D20" s="2868"/>
      <c r="E20" s="2868"/>
      <c r="F20" s="2868"/>
      <c r="G20" s="2868"/>
      <c r="H20" s="2868"/>
      <c r="I20" s="2869"/>
      <c r="J20" s="2869"/>
      <c r="K20" s="2869"/>
      <c r="L20" s="1304"/>
      <c r="M20" s="2870"/>
      <c r="N20" s="2870"/>
      <c r="O20" s="2871"/>
      <c r="P20" s="3105"/>
      <c r="Q20" s="3106"/>
      <c r="R20" s="3105"/>
      <c r="S20" s="3106"/>
      <c r="T20" s="3105"/>
      <c r="U20" s="3106"/>
      <c r="V20" s="3105"/>
      <c r="W20" s="3106"/>
      <c r="X20" s="3105"/>
      <c r="Y20" s="3106"/>
      <c r="Z20" s="1416"/>
      <c r="AA20" s="1934"/>
      <c r="AB20" s="2867"/>
      <c r="AC20" s="2868"/>
      <c r="AD20" s="2868"/>
      <c r="AE20" s="2868"/>
      <c r="AF20" s="2868"/>
      <c r="AG20" s="2868"/>
      <c r="AH20" s="2868"/>
      <c r="AI20" s="2869"/>
      <c r="AJ20" s="2869"/>
      <c r="AK20" s="2869"/>
      <c r="AL20" s="1304"/>
      <c r="AM20" s="2870"/>
      <c r="AN20" s="2870"/>
      <c r="AO20" s="2871"/>
      <c r="AP20" s="1305"/>
      <c r="AQ20" s="1305"/>
      <c r="AR20" s="1305"/>
      <c r="AS20" s="1305"/>
      <c r="AT20" s="1305"/>
      <c r="AU20" s="1305"/>
      <c r="AV20" s="1305"/>
      <c r="AW20" s="1305"/>
      <c r="AX20" s="1305"/>
      <c r="AY20" s="1305"/>
      <c r="AZ20" s="1416"/>
      <c r="BA20" s="1935"/>
      <c r="BB20" s="2867"/>
      <c r="BC20" s="2868"/>
      <c r="BD20" s="2868"/>
      <c r="BE20" s="2868"/>
      <c r="BF20" s="2868"/>
      <c r="BG20" s="2868"/>
      <c r="BH20" s="2868"/>
      <c r="BI20" s="2869"/>
      <c r="BJ20" s="2869"/>
      <c r="BK20" s="2869"/>
      <c r="BL20" s="1304"/>
      <c r="BM20" s="2870"/>
      <c r="BN20" s="2870"/>
      <c r="BO20" s="2871"/>
      <c r="BP20" s="3092"/>
      <c r="BQ20" s="3093"/>
      <c r="BR20" s="3094"/>
      <c r="BS20" s="1925"/>
      <c r="BT20" s="1925"/>
      <c r="BU20" s="1925"/>
      <c r="BV20" s="1925"/>
      <c r="BW20" s="1925"/>
      <c r="BX20" s="1879" t="s">
        <v>1317</v>
      </c>
      <c r="BY20" s="1881" t="s">
        <v>1318</v>
      </c>
      <c r="BZ20" s="1925"/>
      <c r="CA20" s="3"/>
    </row>
    <row r="21" spans="1:88" ht="17.100000000000001" customHeight="1" thickTop="1" thickBot="1" x14ac:dyDescent="0.3">
      <c r="A21" s="3"/>
      <c r="B21" s="1907"/>
      <c r="C21" s="1936"/>
      <c r="D21" s="1936"/>
      <c r="E21" s="1936"/>
      <c r="F21" s="1936"/>
      <c r="G21" s="1936"/>
      <c r="H21" s="1936"/>
      <c r="I21" s="1936"/>
      <c r="J21" s="1936"/>
      <c r="K21" s="1936"/>
      <c r="L21" s="1936"/>
      <c r="M21" s="1936"/>
      <c r="N21" s="1936"/>
      <c r="O21" s="1936"/>
      <c r="P21" s="1936"/>
      <c r="Q21" s="1936"/>
      <c r="R21" s="1936"/>
      <c r="S21" s="1936"/>
      <c r="T21" s="1936"/>
      <c r="U21" s="1936"/>
      <c r="V21" s="1936"/>
      <c r="W21" s="1936"/>
      <c r="X21" s="1936"/>
      <c r="Y21" s="1936"/>
      <c r="Z21" s="1937"/>
      <c r="AA21" s="1934"/>
      <c r="AB21" s="1938"/>
      <c r="AC21" s="1936"/>
      <c r="AD21" s="1936"/>
      <c r="AE21" s="1936"/>
      <c r="AF21" s="1936"/>
      <c r="AG21" s="1936"/>
      <c r="AH21" s="1936"/>
      <c r="AI21" s="1936"/>
      <c r="AJ21" s="1936"/>
      <c r="AK21" s="1936"/>
      <c r="AL21" s="1936"/>
      <c r="AM21" s="1936"/>
      <c r="AN21" s="1936"/>
      <c r="AO21" s="1936"/>
      <c r="AP21" s="1936"/>
      <c r="AQ21" s="1936"/>
      <c r="AR21" s="1936"/>
      <c r="AS21" s="1936"/>
      <c r="AT21" s="1936"/>
      <c r="AU21" s="1936"/>
      <c r="AV21" s="1936"/>
      <c r="AW21" s="1936"/>
      <c r="AX21" s="1936"/>
      <c r="AY21" s="1936"/>
      <c r="AZ21" s="1937"/>
      <c r="BA21" s="1935"/>
      <c r="BB21" s="1402"/>
      <c r="BC21" s="1939"/>
      <c r="BD21" s="1940"/>
      <c r="BE21" s="1940"/>
      <c r="BF21" s="1402"/>
      <c r="BG21" s="1402"/>
      <c r="BH21" s="1936"/>
      <c r="BI21" s="1936"/>
      <c r="BJ21" s="1936"/>
      <c r="BK21" s="1936"/>
      <c r="BL21" s="1936"/>
      <c r="BM21" s="1936"/>
      <c r="BN21" s="1936"/>
      <c r="BO21" s="1936"/>
      <c r="BP21" s="1936"/>
      <c r="BQ21" s="1936"/>
      <c r="BR21" s="1936"/>
      <c r="BS21" s="1936"/>
      <c r="BT21" s="1936"/>
      <c r="BU21" s="1936"/>
      <c r="BV21" s="1936"/>
      <c r="BW21" s="1936"/>
      <c r="BX21" s="1936"/>
      <c r="BY21" s="1936"/>
      <c r="BZ21" s="1937"/>
      <c r="CA21" s="3"/>
    </row>
    <row r="22" spans="1:88" ht="17.100000000000001" customHeight="1" thickTop="1" thickBot="1" x14ac:dyDescent="0.3">
      <c r="A22" s="3"/>
      <c r="B22" s="1941" t="str">
        <f>IF(B81=0,"",IF(B81=1, "Plus 1 further game below","Plus "&amp;B81&amp;" further games below"))</f>
        <v/>
      </c>
      <c r="C22" s="1942"/>
      <c r="D22" s="1942"/>
      <c r="E22" s="1942"/>
      <c r="F22" s="1942"/>
      <c r="G22" s="1942"/>
      <c r="H22" s="1942"/>
      <c r="I22" s="1942"/>
      <c r="J22" s="1942"/>
      <c r="K22" s="1942"/>
      <c r="L22" s="1942"/>
      <c r="M22" s="1942"/>
      <c r="N22" s="1942"/>
      <c r="O22" s="1942"/>
      <c r="P22" s="1942"/>
      <c r="Q22" s="1942"/>
      <c r="R22" s="1942"/>
      <c r="S22" s="1942"/>
      <c r="T22" s="1942"/>
      <c r="U22" s="1942"/>
      <c r="V22" s="1942"/>
      <c r="W22" s="1942"/>
      <c r="X22" s="1942"/>
      <c r="Y22" s="1942"/>
      <c r="Z22" s="1943"/>
      <c r="AA22" s="1934"/>
      <c r="AB22" s="1941" t="str">
        <f>IF(AB81=0,"","Plus "&amp;AB81&amp;" further series below")</f>
        <v/>
      </c>
      <c r="AC22" s="1942"/>
      <c r="AD22" s="1942"/>
      <c r="AE22" s="1942"/>
      <c r="AF22" s="1942"/>
      <c r="AG22" s="1942"/>
      <c r="AH22" s="1942"/>
      <c r="AI22" s="1942"/>
      <c r="AJ22" s="1942"/>
      <c r="AK22" s="1942"/>
      <c r="AL22" s="1942"/>
      <c r="AM22" s="1942"/>
      <c r="AN22" s="1942"/>
      <c r="AO22" s="1942"/>
      <c r="AP22" s="1942"/>
      <c r="AQ22" s="1942"/>
      <c r="AR22" s="1942"/>
      <c r="AS22" s="1942"/>
      <c r="AT22" s="1942"/>
      <c r="AU22" s="1942"/>
      <c r="AV22" s="1942"/>
      <c r="AW22" s="1942"/>
      <c r="AX22" s="1942"/>
      <c r="AY22" s="1942"/>
      <c r="AZ22" s="1943"/>
      <c r="BA22" s="1935"/>
      <c r="BB22" s="1941" t="str">
        <f>IF(BB81=0,"",IF(BB81=1, "Plus 1 further film below","Plus "&amp;BB81&amp;" further films below"))</f>
        <v/>
      </c>
      <c r="BC22" s="1942"/>
      <c r="BD22" s="1942"/>
      <c r="BE22" s="1942"/>
      <c r="BF22" s="1942"/>
      <c r="BG22" s="1942"/>
      <c r="BH22" s="1942"/>
      <c r="BI22" s="1942"/>
      <c r="BJ22" s="1942"/>
      <c r="BK22" s="1942"/>
      <c r="BL22" s="1942"/>
      <c r="BM22" s="1942"/>
      <c r="BN22" s="1942"/>
      <c r="BO22" s="1942"/>
      <c r="BP22" s="1942"/>
      <c r="BQ22" s="1942"/>
      <c r="BR22" s="1942"/>
      <c r="BS22" s="1942"/>
      <c r="BT22" s="1942"/>
      <c r="BU22" s="1942"/>
      <c r="BV22" s="1942"/>
      <c r="BW22" s="1942"/>
      <c r="BX22" s="1942"/>
      <c r="BY22" s="1942"/>
      <c r="BZ22" s="1943"/>
      <c r="CA22" s="3"/>
    </row>
    <row r="23" spans="1:88" ht="17.100000000000001" customHeight="1" thickTop="1" thickBot="1" x14ac:dyDescent="0.25">
      <c r="A23" s="3"/>
      <c r="B23" s="1929"/>
      <c r="C23" s="1929"/>
      <c r="D23" s="1929"/>
      <c r="E23" s="1929"/>
      <c r="F23" s="3"/>
      <c r="G23" s="1944"/>
      <c r="H23" s="1944"/>
      <c r="I23" s="1944"/>
      <c r="J23" s="1944"/>
      <c r="K23" s="1944"/>
      <c r="L23" s="1944"/>
      <c r="M23" s="1935"/>
      <c r="N23" s="3"/>
      <c r="O23" s="1945"/>
      <c r="P23" s="1944"/>
      <c r="Q23" s="1944"/>
      <c r="R23" s="1944"/>
      <c r="S23" s="1944"/>
      <c r="T23" s="1944"/>
      <c r="U23" s="1944"/>
      <c r="V23" s="1944"/>
      <c r="W23" s="1935"/>
      <c r="X23" s="1935"/>
      <c r="Y23" s="1935"/>
      <c r="Z23" s="3"/>
      <c r="AA23" s="1934"/>
      <c r="AB23" s="1946"/>
      <c r="AC23" s="1947" t="s">
        <v>1086</v>
      </c>
      <c r="AD23" s="1948"/>
      <c r="AE23" s="1948"/>
      <c r="AF23" s="1948"/>
      <c r="AG23" s="1948"/>
      <c r="AH23" s="1948"/>
      <c r="AI23" s="1948"/>
      <c r="AJ23" s="1948"/>
      <c r="AK23" s="1948"/>
      <c r="AL23" s="1948"/>
      <c r="AM23" s="1948"/>
      <c r="AN23" s="1948"/>
      <c r="AO23" s="1948"/>
      <c r="AP23" s="1948"/>
      <c r="AQ23" s="1948"/>
      <c r="AR23" s="1949"/>
      <c r="AS23" s="1949"/>
      <c r="AT23" s="1949"/>
      <c r="AU23" s="1949"/>
      <c r="AV23" s="1950"/>
      <c r="AW23" s="1951" t="s">
        <v>1253</v>
      </c>
      <c r="AX23" s="1952"/>
      <c r="AY23" s="1952"/>
      <c r="AZ23" s="1953"/>
      <c r="BA23" s="1934"/>
      <c r="BB23" s="1933"/>
      <c r="BC23" s="1954"/>
      <c r="BD23" s="1944"/>
      <c r="BE23" s="1944"/>
      <c r="BF23" s="1944"/>
      <c r="BG23" s="1944"/>
      <c r="BH23" s="1944"/>
      <c r="BI23" s="1944"/>
      <c r="BJ23" s="1944"/>
      <c r="BK23" s="1944"/>
      <c r="BL23" s="1935"/>
      <c r="BM23" s="1933"/>
      <c r="BN23" s="1955"/>
      <c r="BO23" s="1944"/>
      <c r="BP23" s="1944"/>
      <c r="BQ23" s="1944"/>
      <c r="BR23" s="1944"/>
      <c r="BS23" s="1944"/>
      <c r="BT23" s="1944"/>
      <c r="BU23" s="1944"/>
      <c r="BV23" s="1935"/>
      <c r="BW23" s="1933"/>
      <c r="BX23" s="1929"/>
      <c r="BY23" s="1929"/>
      <c r="BZ23" s="1929"/>
      <c r="CA23" s="3"/>
    </row>
    <row r="24" spans="1:88" ht="17.100000000000001" customHeight="1" thickTop="1" thickBot="1" x14ac:dyDescent="0.25">
      <c r="A24" s="3"/>
      <c r="B24" s="3125">
        <f>IF(INVENTORY!$BN$55&gt;0,"N",0)</f>
        <v>0</v>
      </c>
      <c r="C24" s="3125"/>
      <c r="D24" s="1929"/>
      <c r="E24" s="1929"/>
      <c r="F24" s="3"/>
      <c r="G24" s="1944"/>
      <c r="H24" s="1944"/>
      <c r="I24" s="1944"/>
      <c r="J24" s="1944"/>
      <c r="K24" s="1944"/>
      <c r="L24" s="1944"/>
      <c r="M24" s="1935"/>
      <c r="N24" s="3"/>
      <c r="O24" s="1956"/>
      <c r="P24" s="1956"/>
      <c r="Q24" s="1956"/>
      <c r="R24" s="1956"/>
      <c r="S24" s="1956"/>
      <c r="T24" s="1956"/>
      <c r="U24" s="1944"/>
      <c r="V24" s="1957"/>
      <c r="W24" s="1957"/>
      <c r="X24" s="1957"/>
      <c r="Y24" s="1957"/>
      <c r="Z24" s="1957"/>
      <c r="AA24" s="1935"/>
      <c r="AB24" s="1946"/>
      <c r="AC24" s="1958" t="s">
        <v>1242</v>
      </c>
      <c r="AD24" s="1959"/>
      <c r="AE24" s="1959"/>
      <c r="AF24" s="1959"/>
      <c r="AG24" s="1959"/>
      <c r="AH24" s="1959"/>
      <c r="AI24" s="1959"/>
      <c r="AJ24" s="1959"/>
      <c r="AK24" s="1959"/>
      <c r="AL24" s="1959"/>
      <c r="AM24" s="1959"/>
      <c r="AN24" s="1959"/>
      <c r="AO24" s="1960" t="s">
        <v>1241</v>
      </c>
      <c r="AP24" s="1960"/>
      <c r="AQ24" s="1960"/>
      <c r="AR24" s="1960"/>
      <c r="AS24" s="1960"/>
      <c r="AT24" s="1961"/>
      <c r="AU24" s="1962" t="s">
        <v>1251</v>
      </c>
      <c r="AV24" s="1963"/>
      <c r="AW24" s="1962" t="s">
        <v>1254</v>
      </c>
      <c r="AX24" s="1964"/>
      <c r="AY24" s="1964"/>
      <c r="AZ24" s="1964"/>
      <c r="BA24" s="1935"/>
      <c r="BB24" s="1965"/>
      <c r="BC24" s="1965"/>
      <c r="BD24" s="1965"/>
      <c r="BE24" s="1965"/>
      <c r="BF24" s="1965"/>
      <c r="BG24" s="1944"/>
      <c r="BH24" s="1944"/>
      <c r="BI24" s="1944"/>
      <c r="BJ24" s="1944"/>
      <c r="BK24" s="1944"/>
      <c r="BL24" s="1944"/>
      <c r="BM24" s="1944"/>
      <c r="BN24" s="3"/>
      <c r="BO24" s="3"/>
      <c r="BP24" s="3"/>
      <c r="BQ24" s="3"/>
      <c r="BR24" s="3"/>
      <c r="BS24" s="3"/>
      <c r="BT24" s="3"/>
      <c r="BU24" s="3"/>
      <c r="BV24" s="3"/>
      <c r="BW24" s="3"/>
      <c r="BX24" s="3"/>
      <c r="BY24" s="3125">
        <f>IF(INVENTORY!$BN$55&gt;0,"N",0)</f>
        <v>0</v>
      </c>
      <c r="BZ24" s="3125"/>
      <c r="CA24" s="3"/>
      <c r="CF24" s="94"/>
      <c r="CG24" s="94"/>
      <c r="CJ24" s="94"/>
    </row>
    <row r="25" spans="1:88" ht="17.100000000000001" customHeight="1" thickTop="1" thickBot="1" x14ac:dyDescent="0.3">
      <c r="A25" s="3"/>
      <c r="B25" s="3125"/>
      <c r="C25" s="3125"/>
      <c r="D25" s="1929"/>
      <c r="E25" s="1929"/>
      <c r="F25" s="3"/>
      <c r="G25" s="1944"/>
      <c r="H25" s="1944"/>
      <c r="I25" s="1944"/>
      <c r="J25" s="1944"/>
      <c r="K25" s="1944"/>
      <c r="L25" s="1944"/>
      <c r="M25" s="1944"/>
      <c r="N25" s="1944"/>
      <c r="O25" s="1944"/>
      <c r="P25" s="1944"/>
      <c r="Q25" s="1944"/>
      <c r="R25" s="1944"/>
      <c r="S25" s="1944"/>
      <c r="T25" s="1944"/>
      <c r="U25" s="1944"/>
      <c r="V25" s="1945"/>
      <c r="W25" s="1706"/>
      <c r="X25" s="1706"/>
      <c r="Y25" s="1706"/>
      <c r="Z25" s="1966"/>
      <c r="AA25" s="1934"/>
      <c r="AB25" s="1946">
        <v>1</v>
      </c>
      <c r="AC25" s="3072"/>
      <c r="AD25" s="3073"/>
      <c r="AE25" s="3073"/>
      <c r="AF25" s="3073"/>
      <c r="AG25" s="3073"/>
      <c r="AH25" s="3073"/>
      <c r="AI25" s="3073"/>
      <c r="AJ25" s="3073"/>
      <c r="AK25" s="3073"/>
      <c r="AL25" s="3073"/>
      <c r="AM25" s="3073"/>
      <c r="AN25" s="3073"/>
      <c r="AO25" s="3070"/>
      <c r="AP25" s="3070"/>
      <c r="AQ25" s="3070"/>
      <c r="AR25" s="3070"/>
      <c r="AS25" s="3070"/>
      <c r="AT25" s="3071"/>
      <c r="AU25" s="1882"/>
      <c r="AV25" s="1963"/>
      <c r="AW25" s="1883"/>
      <c r="AX25" s="1883"/>
      <c r="AY25" s="1883"/>
      <c r="AZ25" s="1964"/>
      <c r="BA25" s="1935"/>
      <c r="BB25" s="1965"/>
      <c r="BC25" s="1967"/>
      <c r="BD25" s="1967"/>
      <c r="BE25" s="1967"/>
      <c r="BF25" s="3"/>
      <c r="BG25" s="1944"/>
      <c r="BH25" s="1944"/>
      <c r="BI25" s="1944"/>
      <c r="BJ25" s="1944"/>
      <c r="BK25" s="1944"/>
      <c r="BL25" s="1944"/>
      <c r="BM25" s="1944"/>
      <c r="BN25" s="3"/>
      <c r="BO25" s="3"/>
      <c r="BP25" s="3"/>
      <c r="BQ25" s="3"/>
      <c r="BR25" s="3"/>
      <c r="BS25" s="3"/>
      <c r="BT25" s="3"/>
      <c r="BU25" s="3"/>
      <c r="BV25" s="3"/>
      <c r="BW25" s="3"/>
      <c r="BX25" s="3"/>
      <c r="BY25" s="3125"/>
      <c r="BZ25" s="3125"/>
      <c r="CA25" s="3"/>
      <c r="CC25" s="94">
        <v>1</v>
      </c>
      <c r="CD25" s="94">
        <v>2</v>
      </c>
      <c r="CE25" s="94">
        <v>3</v>
      </c>
      <c r="CF25" s="94"/>
      <c r="CG25" s="94"/>
    </row>
    <row r="26" spans="1:88" ht="17.100000000000001" customHeight="1" thickTop="1" thickBot="1" x14ac:dyDescent="0.4">
      <c r="A26" s="3"/>
      <c r="B26" s="1929"/>
      <c r="C26" s="1929"/>
      <c r="D26" s="1929"/>
      <c r="E26" s="1968"/>
      <c r="F26" s="1956"/>
      <c r="G26" s="3110" t="s">
        <v>590</v>
      </c>
      <c r="H26" s="3110"/>
      <c r="I26" s="3110"/>
      <c r="J26" s="3110"/>
      <c r="K26" s="3110"/>
      <c r="L26" s="3110"/>
      <c r="M26" s="3110"/>
      <c r="N26" s="3110"/>
      <c r="O26" s="3110"/>
      <c r="P26" s="3110"/>
      <c r="Q26" s="3110"/>
      <c r="R26" s="3110"/>
      <c r="S26" s="3110"/>
      <c r="T26" s="3110"/>
      <c r="U26" s="3110"/>
      <c r="V26" s="1944"/>
      <c r="W26" s="1935"/>
      <c r="X26" s="1969"/>
      <c r="Y26" s="1706"/>
      <c r="Z26" s="1966"/>
      <c r="AA26" s="1934"/>
      <c r="AB26" s="1946">
        <v>2</v>
      </c>
      <c r="AC26" s="3072"/>
      <c r="AD26" s="3073"/>
      <c r="AE26" s="3073"/>
      <c r="AF26" s="3073"/>
      <c r="AG26" s="3073"/>
      <c r="AH26" s="3073"/>
      <c r="AI26" s="3073"/>
      <c r="AJ26" s="3073"/>
      <c r="AK26" s="3073"/>
      <c r="AL26" s="3073"/>
      <c r="AM26" s="3073"/>
      <c r="AN26" s="3073"/>
      <c r="AO26" s="3070"/>
      <c r="AP26" s="3070"/>
      <c r="AQ26" s="3070"/>
      <c r="AR26" s="3070"/>
      <c r="AS26" s="3070"/>
      <c r="AT26" s="3071"/>
      <c r="AU26" s="1882"/>
      <c r="AV26" s="1963"/>
      <c r="AW26" s="1883"/>
      <c r="AX26" s="1883"/>
      <c r="AY26" s="1883"/>
      <c r="AZ26" s="1964"/>
      <c r="BA26" s="1935"/>
      <c r="BB26" s="1965"/>
      <c r="BC26" s="1967"/>
      <c r="BD26" s="1969"/>
      <c r="BE26" s="3"/>
      <c r="BF26" s="1970"/>
      <c r="BG26" s="1970"/>
      <c r="BH26" s="3081" t="s">
        <v>1543</v>
      </c>
      <c r="BI26" s="3081"/>
      <c r="BJ26" s="3081"/>
      <c r="BK26" s="3081"/>
      <c r="BL26" s="3081"/>
      <c r="BM26" s="3081"/>
      <c r="BN26" s="3081"/>
      <c r="BO26" s="3081"/>
      <c r="BP26" s="3081"/>
      <c r="BQ26" s="3081"/>
      <c r="BR26" s="3081"/>
      <c r="BS26" s="3081"/>
      <c r="BT26" s="3081"/>
      <c r="BU26" s="1970"/>
      <c r="BV26" s="1970"/>
      <c r="BW26" s="3"/>
      <c r="BX26" s="3"/>
      <c r="BY26" s="3"/>
      <c r="BZ26" s="1971"/>
      <c r="CA26" s="3"/>
      <c r="CC26" s="94">
        <v>4</v>
      </c>
      <c r="CD26" s="94">
        <v>5</v>
      </c>
      <c r="CE26" s="94">
        <v>6</v>
      </c>
      <c r="CF26" s="94"/>
      <c r="CG26" s="94"/>
    </row>
    <row r="27" spans="1:88" ht="17.100000000000001" customHeight="1" thickTop="1" thickBot="1" x14ac:dyDescent="0.4">
      <c r="A27" s="3"/>
      <c r="B27" s="1929"/>
      <c r="C27" s="1929"/>
      <c r="D27" s="1929"/>
      <c r="E27" s="1968"/>
      <c r="F27" s="1956"/>
      <c r="G27" s="1956"/>
      <c r="H27" s="3111" t="s">
        <v>642</v>
      </c>
      <c r="I27" s="3111"/>
      <c r="J27" s="3111"/>
      <c r="K27" s="3111"/>
      <c r="L27" s="3112"/>
      <c r="M27" s="3112"/>
      <c r="N27" s="3112"/>
      <c r="O27" s="3112"/>
      <c r="P27" s="3112"/>
      <c r="Q27" s="3112"/>
      <c r="R27" s="3112"/>
      <c r="S27" s="3112"/>
      <c r="T27" s="3112"/>
      <c r="U27" s="1944"/>
      <c r="V27" s="1944"/>
      <c r="W27" s="1935"/>
      <c r="X27" s="1944"/>
      <c r="Y27" s="1706"/>
      <c r="Z27" s="1966"/>
      <c r="AA27" s="1934"/>
      <c r="AB27" s="1946">
        <v>3</v>
      </c>
      <c r="AC27" s="3072"/>
      <c r="AD27" s="3073"/>
      <c r="AE27" s="3073"/>
      <c r="AF27" s="3073"/>
      <c r="AG27" s="3073"/>
      <c r="AH27" s="3073"/>
      <c r="AI27" s="3073"/>
      <c r="AJ27" s="3073"/>
      <c r="AK27" s="3073"/>
      <c r="AL27" s="3073"/>
      <c r="AM27" s="3073"/>
      <c r="AN27" s="3073"/>
      <c r="AO27" s="3070"/>
      <c r="AP27" s="3070"/>
      <c r="AQ27" s="3070"/>
      <c r="AR27" s="3070"/>
      <c r="AS27" s="3070"/>
      <c r="AT27" s="3071"/>
      <c r="AU27" s="1882"/>
      <c r="AV27" s="1963"/>
      <c r="AW27" s="1883"/>
      <c r="AX27" s="1883"/>
      <c r="AY27" s="1883"/>
      <c r="AZ27" s="1964"/>
      <c r="BA27" s="1935"/>
      <c r="BB27" s="1965"/>
      <c r="BC27" s="1967"/>
      <c r="BD27" s="3"/>
      <c r="BE27" s="3"/>
      <c r="BF27" s="1970"/>
      <c r="BG27" s="1970"/>
      <c r="BH27" s="3081"/>
      <c r="BI27" s="3081"/>
      <c r="BJ27" s="3081"/>
      <c r="BK27" s="3081"/>
      <c r="BL27" s="3081"/>
      <c r="BM27" s="3081"/>
      <c r="BN27" s="3081"/>
      <c r="BO27" s="3081"/>
      <c r="BP27" s="3081"/>
      <c r="BQ27" s="3081"/>
      <c r="BR27" s="3081"/>
      <c r="BS27" s="3081"/>
      <c r="BT27" s="3081"/>
      <c r="BU27" s="1970"/>
      <c r="BV27" s="1970"/>
      <c r="BW27" s="3"/>
      <c r="BX27" s="3"/>
      <c r="BY27" s="3"/>
      <c r="BZ27" s="1971"/>
      <c r="CA27" s="3"/>
      <c r="CC27" s="94">
        <v>7</v>
      </c>
      <c r="CD27" s="94">
        <v>8</v>
      </c>
      <c r="CE27" s="94">
        <v>9</v>
      </c>
      <c r="CF27" s="94"/>
      <c r="CG27" s="94"/>
    </row>
    <row r="28" spans="1:88" ht="17.100000000000001" customHeight="1" thickTop="1" thickBot="1" x14ac:dyDescent="0.4">
      <c r="A28" s="3"/>
      <c r="B28" s="1929"/>
      <c r="C28" s="1929"/>
      <c r="D28" s="1929"/>
      <c r="E28" s="1929"/>
      <c r="F28" s="1972"/>
      <c r="G28" s="1972"/>
      <c r="H28" s="3111" t="s">
        <v>643</v>
      </c>
      <c r="I28" s="3111"/>
      <c r="J28" s="3111"/>
      <c r="K28" s="3111"/>
      <c r="L28" s="3112"/>
      <c r="M28" s="3112"/>
      <c r="N28" s="3112"/>
      <c r="O28" s="3112"/>
      <c r="P28" s="3112"/>
      <c r="Q28" s="3112"/>
      <c r="R28" s="3112"/>
      <c r="S28" s="3112"/>
      <c r="T28" s="3112"/>
      <c r="U28" s="1944"/>
      <c r="V28" s="1944"/>
      <c r="W28" s="1935"/>
      <c r="X28" s="1944"/>
      <c r="Y28" s="1944"/>
      <c r="Z28" s="1957"/>
      <c r="AA28" s="1935"/>
      <c r="AB28" s="1946">
        <v>4</v>
      </c>
      <c r="AC28" s="3072"/>
      <c r="AD28" s="3073"/>
      <c r="AE28" s="3073"/>
      <c r="AF28" s="3073"/>
      <c r="AG28" s="3073"/>
      <c r="AH28" s="3073"/>
      <c r="AI28" s="3073"/>
      <c r="AJ28" s="3073"/>
      <c r="AK28" s="3073"/>
      <c r="AL28" s="3073"/>
      <c r="AM28" s="3073"/>
      <c r="AN28" s="3073"/>
      <c r="AO28" s="3070"/>
      <c r="AP28" s="3070"/>
      <c r="AQ28" s="3070"/>
      <c r="AR28" s="3070"/>
      <c r="AS28" s="3070"/>
      <c r="AT28" s="3071"/>
      <c r="AU28" s="1882"/>
      <c r="AV28" s="1963"/>
      <c r="AW28" s="1883"/>
      <c r="AX28" s="1883"/>
      <c r="AY28" s="1883"/>
      <c r="AZ28" s="1964"/>
      <c r="BA28" s="1935"/>
      <c r="BB28" s="1965"/>
      <c r="BC28" s="1970"/>
      <c r="BD28" s="1970"/>
      <c r="BE28" s="1970"/>
      <c r="BF28" s="1970"/>
      <c r="BG28" s="1970"/>
      <c r="BH28" s="3081"/>
      <c r="BI28" s="3081"/>
      <c r="BJ28" s="3081"/>
      <c r="BK28" s="3081"/>
      <c r="BL28" s="3081"/>
      <c r="BM28" s="3081"/>
      <c r="BN28" s="3081"/>
      <c r="BO28" s="3081"/>
      <c r="BP28" s="3081"/>
      <c r="BQ28" s="3081"/>
      <c r="BR28" s="3081"/>
      <c r="BS28" s="3081"/>
      <c r="BT28" s="3081"/>
      <c r="BU28" s="1970"/>
      <c r="BV28" s="1970"/>
      <c r="BW28" s="3"/>
      <c r="BX28" s="3"/>
      <c r="BY28" s="3"/>
      <c r="BZ28" s="1973"/>
      <c r="CA28" s="3"/>
      <c r="CC28" s="94">
        <v>10</v>
      </c>
      <c r="CD28" s="94">
        <v>11</v>
      </c>
      <c r="CE28" s="94">
        <v>12</v>
      </c>
      <c r="CF28" s="94"/>
      <c r="CG28" s="94"/>
    </row>
    <row r="29" spans="1:88" ht="17.100000000000001" customHeight="1" thickTop="1" thickBot="1" x14ac:dyDescent="0.4">
      <c r="A29" s="3"/>
      <c r="B29" s="1929"/>
      <c r="C29" s="1929"/>
      <c r="D29" s="1929"/>
      <c r="E29" s="1929"/>
      <c r="F29" s="1972"/>
      <c r="G29" s="1972"/>
      <c r="H29" s="3111" t="s">
        <v>643</v>
      </c>
      <c r="I29" s="3111"/>
      <c r="J29" s="3111"/>
      <c r="K29" s="3111"/>
      <c r="L29" s="3112"/>
      <c r="M29" s="3112"/>
      <c r="N29" s="3112"/>
      <c r="O29" s="3112"/>
      <c r="P29" s="3112"/>
      <c r="Q29" s="3112"/>
      <c r="R29" s="3112"/>
      <c r="S29" s="3112"/>
      <c r="T29" s="3112"/>
      <c r="U29" s="1944"/>
      <c r="V29" s="1944"/>
      <c r="W29" s="1935"/>
      <c r="X29" s="1935"/>
      <c r="Y29" s="1935"/>
      <c r="Z29" s="1935"/>
      <c r="AA29" s="1935"/>
      <c r="AB29" s="1946">
        <v>5</v>
      </c>
      <c r="AC29" s="3072"/>
      <c r="AD29" s="3073"/>
      <c r="AE29" s="3073"/>
      <c r="AF29" s="3073"/>
      <c r="AG29" s="3073"/>
      <c r="AH29" s="3073"/>
      <c r="AI29" s="3073"/>
      <c r="AJ29" s="3073"/>
      <c r="AK29" s="3073"/>
      <c r="AL29" s="3073"/>
      <c r="AM29" s="3073"/>
      <c r="AN29" s="3073"/>
      <c r="AO29" s="3070"/>
      <c r="AP29" s="3070"/>
      <c r="AQ29" s="3070"/>
      <c r="AR29" s="3070"/>
      <c r="AS29" s="3070"/>
      <c r="AT29" s="3071"/>
      <c r="AU29" s="1882"/>
      <c r="AV29" s="1974"/>
      <c r="AW29" s="1883"/>
      <c r="AX29" s="1883"/>
      <c r="AY29" s="1883"/>
      <c r="AZ29" s="1964"/>
      <c r="BA29" s="1935"/>
      <c r="BB29" s="1933"/>
      <c r="BC29" s="1954"/>
      <c r="BD29" s="1944"/>
      <c r="BE29" s="1944"/>
      <c r="BF29" s="1970"/>
      <c r="BG29" s="1970"/>
      <c r="BH29" s="3081"/>
      <c r="BI29" s="3081"/>
      <c r="BJ29" s="3081"/>
      <c r="BK29" s="3081"/>
      <c r="BL29" s="3081"/>
      <c r="BM29" s="3081"/>
      <c r="BN29" s="3081"/>
      <c r="BO29" s="3081"/>
      <c r="BP29" s="3081"/>
      <c r="BQ29" s="3081"/>
      <c r="BR29" s="3081"/>
      <c r="BS29" s="3081"/>
      <c r="BT29" s="3081"/>
      <c r="BU29" s="1970"/>
      <c r="BV29" s="1970"/>
      <c r="BW29" s="3"/>
      <c r="BX29" s="3"/>
      <c r="BY29" s="3"/>
      <c r="BZ29" s="1973"/>
      <c r="CA29" s="3"/>
      <c r="CC29" s="94">
        <v>13</v>
      </c>
      <c r="CD29" s="94">
        <v>14</v>
      </c>
      <c r="CE29" s="94">
        <v>15</v>
      </c>
      <c r="CF29" s="94"/>
      <c r="CG29" s="94"/>
    </row>
    <row r="30" spans="1:88" ht="17.100000000000001" customHeight="1" thickTop="1" thickBot="1" x14ac:dyDescent="0.3">
      <c r="A30" s="3"/>
      <c r="B30" s="1929"/>
      <c r="C30" s="1929"/>
      <c r="D30" s="1929"/>
      <c r="E30" s="1968"/>
      <c r="F30" s="1972"/>
      <c r="G30" s="1972"/>
      <c r="H30" s="1972"/>
      <c r="I30" s="1975"/>
      <c r="J30" s="1975"/>
      <c r="K30" s="1975"/>
      <c r="L30" s="1975"/>
      <c r="M30" s="1975"/>
      <c r="N30" s="1975"/>
      <c r="O30" s="1975"/>
      <c r="P30" s="1976"/>
      <c r="Q30" s="1977"/>
      <c r="R30" s="1977"/>
      <c r="S30" s="1977"/>
      <c r="T30" s="1944"/>
      <c r="U30" s="1944"/>
      <c r="V30" s="1944"/>
      <c r="W30" s="1935"/>
      <c r="X30" s="1935"/>
      <c r="Y30" s="1935"/>
      <c r="Z30" s="1935"/>
      <c r="AA30" s="1935"/>
      <c r="AB30" s="1946">
        <v>6</v>
      </c>
      <c r="AC30" s="3072"/>
      <c r="AD30" s="3073"/>
      <c r="AE30" s="3073"/>
      <c r="AF30" s="3073"/>
      <c r="AG30" s="3073"/>
      <c r="AH30" s="3073"/>
      <c r="AI30" s="3073"/>
      <c r="AJ30" s="3073"/>
      <c r="AK30" s="3073"/>
      <c r="AL30" s="3073"/>
      <c r="AM30" s="3073"/>
      <c r="AN30" s="3073"/>
      <c r="AO30" s="3070"/>
      <c r="AP30" s="3070"/>
      <c r="AQ30" s="3070"/>
      <c r="AR30" s="3070"/>
      <c r="AS30" s="3070"/>
      <c r="AT30" s="3071"/>
      <c r="AU30" s="1882"/>
      <c r="AV30" s="1974"/>
      <c r="AW30" s="1883"/>
      <c r="AX30" s="1883"/>
      <c r="AY30" s="1883"/>
      <c r="AZ30" s="1964"/>
      <c r="BA30" s="1935"/>
      <c r="BB30" s="1933"/>
      <c r="BC30" s="1954"/>
      <c r="BD30" s="1944"/>
      <c r="BE30" s="1944"/>
      <c r="BF30" s="1978"/>
      <c r="BG30" s="3080" t="s">
        <v>686</v>
      </c>
      <c r="BH30" s="3080"/>
      <c r="BI30" s="3080"/>
      <c r="BJ30" s="3080"/>
      <c r="BK30" s="3080"/>
      <c r="BL30" s="3080"/>
      <c r="BM30" s="3080"/>
      <c r="BN30" s="3080"/>
      <c r="BO30" s="3080"/>
      <c r="BP30" s="3080"/>
      <c r="BQ30" s="3080"/>
      <c r="BR30" s="3080"/>
      <c r="BS30" s="3080"/>
      <c r="BT30" s="3080"/>
      <c r="BU30" s="3080"/>
      <c r="BV30" s="1978"/>
      <c r="BW30" s="3"/>
      <c r="BX30" s="3"/>
      <c r="BY30" s="3"/>
      <c r="BZ30" s="1973"/>
      <c r="CA30" s="3"/>
      <c r="CC30" s="94">
        <v>16</v>
      </c>
      <c r="CD30" s="94">
        <v>17</v>
      </c>
      <c r="CE30" s="94">
        <v>18</v>
      </c>
      <c r="CF30" s="94"/>
      <c r="CG30" s="94"/>
    </row>
    <row r="31" spans="1:88" ht="17.100000000000001" customHeight="1" thickTop="1" thickBot="1" x14ac:dyDescent="0.3">
      <c r="A31" s="3"/>
      <c r="B31" s="1929"/>
      <c r="C31" s="1929"/>
      <c r="D31" s="1929"/>
      <c r="E31" s="1979"/>
      <c r="F31" s="1979"/>
      <c r="G31" s="3110" t="s">
        <v>591</v>
      </c>
      <c r="H31" s="3110"/>
      <c r="I31" s="3110"/>
      <c r="J31" s="3110"/>
      <c r="K31" s="3110"/>
      <c r="L31" s="3110"/>
      <c r="M31" s="3110"/>
      <c r="N31" s="3110"/>
      <c r="O31" s="3110"/>
      <c r="P31" s="3110"/>
      <c r="Q31" s="3110"/>
      <c r="R31" s="3110"/>
      <c r="S31" s="3110"/>
      <c r="T31" s="3110"/>
      <c r="U31" s="3110"/>
      <c r="V31" s="1944"/>
      <c r="W31" s="1935"/>
      <c r="X31" s="1935"/>
      <c r="Y31" s="1935"/>
      <c r="Z31" s="1935"/>
      <c r="AA31" s="1935"/>
      <c r="AB31" s="1946">
        <v>7</v>
      </c>
      <c r="AC31" s="3072"/>
      <c r="AD31" s="3073"/>
      <c r="AE31" s="3073"/>
      <c r="AF31" s="3073"/>
      <c r="AG31" s="3073"/>
      <c r="AH31" s="3073"/>
      <c r="AI31" s="3073"/>
      <c r="AJ31" s="3073"/>
      <c r="AK31" s="3073"/>
      <c r="AL31" s="3073"/>
      <c r="AM31" s="3073"/>
      <c r="AN31" s="3073"/>
      <c r="AO31" s="3070"/>
      <c r="AP31" s="3070"/>
      <c r="AQ31" s="3070"/>
      <c r="AR31" s="3070"/>
      <c r="AS31" s="3070"/>
      <c r="AT31" s="3071"/>
      <c r="AU31" s="1882"/>
      <c r="AV31" s="1974"/>
      <c r="AW31" s="1883"/>
      <c r="AX31" s="1883"/>
      <c r="AY31" s="1883"/>
      <c r="AZ31" s="1964"/>
      <c r="BA31" s="1935"/>
      <c r="BB31" s="1933"/>
      <c r="BC31" s="1954"/>
      <c r="BD31" s="1944"/>
      <c r="BE31" s="1944"/>
      <c r="BF31" s="1978"/>
      <c r="BG31" s="3080"/>
      <c r="BH31" s="3080"/>
      <c r="BI31" s="3080"/>
      <c r="BJ31" s="3080"/>
      <c r="BK31" s="3080"/>
      <c r="BL31" s="3080"/>
      <c r="BM31" s="3080"/>
      <c r="BN31" s="3080"/>
      <c r="BO31" s="3080"/>
      <c r="BP31" s="3080"/>
      <c r="BQ31" s="3080"/>
      <c r="BR31" s="3080"/>
      <c r="BS31" s="3080"/>
      <c r="BT31" s="3080"/>
      <c r="BU31" s="3080"/>
      <c r="BV31" s="1978"/>
      <c r="BW31" s="3"/>
      <c r="BX31" s="60"/>
      <c r="BY31" s="3"/>
      <c r="BZ31" s="1973"/>
      <c r="CA31" s="3"/>
      <c r="CC31" s="94">
        <v>19</v>
      </c>
      <c r="CD31" s="94">
        <v>20</v>
      </c>
      <c r="CE31" s="94">
        <v>21</v>
      </c>
    </row>
    <row r="32" spans="1:88" ht="17.100000000000001" customHeight="1" thickTop="1" thickBot="1" x14ac:dyDescent="0.3">
      <c r="A32" s="3"/>
      <c r="B32" s="1929"/>
      <c r="C32" s="1929"/>
      <c r="D32" s="1929"/>
      <c r="E32" s="1972"/>
      <c r="F32" s="1972"/>
      <c r="G32" s="1972"/>
      <c r="H32" s="3111" t="s">
        <v>642</v>
      </c>
      <c r="I32" s="3111"/>
      <c r="J32" s="3111"/>
      <c r="K32" s="3111"/>
      <c r="L32" s="3112"/>
      <c r="M32" s="3112"/>
      <c r="N32" s="3112"/>
      <c r="O32" s="3112"/>
      <c r="P32" s="3112"/>
      <c r="Q32" s="3112"/>
      <c r="R32" s="3112"/>
      <c r="S32" s="3112"/>
      <c r="T32" s="3112"/>
      <c r="U32" s="1944"/>
      <c r="V32" s="1944"/>
      <c r="W32" s="1935"/>
      <c r="X32" s="1935"/>
      <c r="Y32" s="1935"/>
      <c r="Z32" s="1935"/>
      <c r="AA32" s="1935"/>
      <c r="AB32" s="1946">
        <v>8</v>
      </c>
      <c r="AC32" s="3072"/>
      <c r="AD32" s="3073"/>
      <c r="AE32" s="3073"/>
      <c r="AF32" s="3073"/>
      <c r="AG32" s="3073"/>
      <c r="AH32" s="3073"/>
      <c r="AI32" s="3073"/>
      <c r="AJ32" s="3073"/>
      <c r="AK32" s="3073"/>
      <c r="AL32" s="3073"/>
      <c r="AM32" s="3073"/>
      <c r="AN32" s="3073"/>
      <c r="AO32" s="3070"/>
      <c r="AP32" s="3070"/>
      <c r="AQ32" s="3070"/>
      <c r="AR32" s="3070"/>
      <c r="AS32" s="3070"/>
      <c r="AT32" s="3071"/>
      <c r="AU32" s="1882"/>
      <c r="AV32" s="1974"/>
      <c r="AW32" s="1883"/>
      <c r="AX32" s="1883"/>
      <c r="AY32" s="1883"/>
      <c r="AZ32" s="1964"/>
      <c r="BA32" s="1935"/>
      <c r="BB32" s="1933"/>
      <c r="BC32" s="1954"/>
      <c r="BD32" s="1944"/>
      <c r="BE32" s="1944"/>
      <c r="BF32" s="1944"/>
      <c r="BG32" s="1980"/>
      <c r="BH32" s="3095" t="str">
        <f ca="1">IF(BR45="ACTIVE",BJ45&amp;CHAR(10),"")
&amp;IF(BR46="ACTIVE",BJ46&amp;CHAR(10),"")
&amp;IF(BR47="ACTIVE",BJ47&amp;CHAR(10),"")
&amp;IF(BR48="ACTIVE",BJ48&amp;CHAR(10),"")
&amp;IF(BR49="ACTIVE",BJ49&amp;CHAR(10),"")
&amp;IF(BR50="ACTIVE",BJ50&amp;CHAR(10),"")
&amp;IF(BR51="ACTIVE",BJ51&amp;CHAR(10),"")
&amp;IF(BR52="ACTIVE",BJ52&amp;CHAR(10),"")
&amp;IF(BR53="ACTIVE",BJ53&amp;CHAR(10),"")
&amp;IF(BR54="ACTIVE",BJ54&amp;CHAR(10),"")
&amp;IF(BR55="ACTIVE",BJ55&amp;CHAR(10),"")
&amp;IF(BR56="ACTIVE",BJ56&amp;CHAR(10),"")
&amp;IF(BR57="ACTIVE",BJ57&amp;CHAR(10),"")</f>
        <v xml:space="preserve">Netflix
</v>
      </c>
      <c r="BI32" s="3095"/>
      <c r="BJ32" s="3095"/>
      <c r="BK32" s="3095"/>
      <c r="BL32" s="3095"/>
      <c r="BM32" s="3095"/>
      <c r="BN32" s="3095"/>
      <c r="BO32" s="3095"/>
      <c r="BP32" s="3095"/>
      <c r="BQ32" s="3095"/>
      <c r="BR32" s="3095"/>
      <c r="BS32" s="3095"/>
      <c r="BT32" s="3095"/>
      <c r="BU32" s="1980"/>
      <c r="BV32" s="1980"/>
      <c r="BW32" s="3"/>
      <c r="BX32" s="3"/>
      <c r="BY32" s="3"/>
      <c r="BZ32" s="1973"/>
      <c r="CA32" s="3"/>
      <c r="CC32" s="94">
        <v>22</v>
      </c>
      <c r="CD32" s="94">
        <v>23</v>
      </c>
      <c r="CE32" s="94">
        <v>24</v>
      </c>
    </row>
    <row r="33" spans="1:91" ht="17.100000000000001" customHeight="1" thickTop="1" thickBot="1" x14ac:dyDescent="0.25">
      <c r="A33" s="3"/>
      <c r="B33" s="1957"/>
      <c r="C33" s="3"/>
      <c r="D33" s="3"/>
      <c r="E33" s="1972"/>
      <c r="F33" s="1972"/>
      <c r="G33" s="1972"/>
      <c r="H33" s="3111" t="s">
        <v>685</v>
      </c>
      <c r="I33" s="3111"/>
      <c r="J33" s="3111"/>
      <c r="K33" s="3111"/>
      <c r="L33" s="3112"/>
      <c r="M33" s="3112"/>
      <c r="N33" s="3112"/>
      <c r="O33" s="3112"/>
      <c r="P33" s="3112"/>
      <c r="Q33" s="3112"/>
      <c r="R33" s="3112"/>
      <c r="S33" s="3112"/>
      <c r="T33" s="3112"/>
      <c r="U33" s="1944"/>
      <c r="V33" s="1944"/>
      <c r="W33" s="1935"/>
      <c r="X33" s="1935"/>
      <c r="Y33" s="1935"/>
      <c r="Z33" s="1935"/>
      <c r="AA33" s="1935"/>
      <c r="AB33" s="1946">
        <v>9</v>
      </c>
      <c r="AC33" s="3072"/>
      <c r="AD33" s="3073"/>
      <c r="AE33" s="3073"/>
      <c r="AF33" s="3073"/>
      <c r="AG33" s="3073"/>
      <c r="AH33" s="3073"/>
      <c r="AI33" s="3073"/>
      <c r="AJ33" s="3073"/>
      <c r="AK33" s="3073"/>
      <c r="AL33" s="3073"/>
      <c r="AM33" s="3073"/>
      <c r="AN33" s="3073"/>
      <c r="AO33" s="3070"/>
      <c r="AP33" s="3070"/>
      <c r="AQ33" s="3070"/>
      <c r="AR33" s="3070"/>
      <c r="AS33" s="3070"/>
      <c r="AT33" s="3071"/>
      <c r="AU33" s="1882"/>
      <c r="AV33" s="1974"/>
      <c r="AW33" s="1883"/>
      <c r="AX33" s="1883"/>
      <c r="AY33" s="1883"/>
      <c r="AZ33" s="1964"/>
      <c r="BA33" s="1935"/>
      <c r="BB33" s="1933"/>
      <c r="BC33" s="1954"/>
      <c r="BD33" s="1944"/>
      <c r="BE33" s="1944"/>
      <c r="BF33" s="1980"/>
      <c r="BG33" s="1980"/>
      <c r="BH33" s="3095"/>
      <c r="BI33" s="3095"/>
      <c r="BJ33" s="3095"/>
      <c r="BK33" s="3095"/>
      <c r="BL33" s="3095"/>
      <c r="BM33" s="3095"/>
      <c r="BN33" s="3095"/>
      <c r="BO33" s="3095"/>
      <c r="BP33" s="3095"/>
      <c r="BQ33" s="3095"/>
      <c r="BR33" s="3095"/>
      <c r="BS33" s="3095"/>
      <c r="BT33" s="3095"/>
      <c r="BU33" s="1980"/>
      <c r="BV33" s="1980"/>
      <c r="BW33" s="3"/>
      <c r="BX33" s="3"/>
      <c r="BY33" s="3"/>
      <c r="BZ33" s="1965"/>
      <c r="CA33" s="3"/>
      <c r="CC33" s="94">
        <v>25</v>
      </c>
      <c r="CD33" s="94">
        <v>26</v>
      </c>
      <c r="CE33" s="94">
        <v>27</v>
      </c>
    </row>
    <row r="34" spans="1:91" ht="17.100000000000001" customHeight="1" thickTop="1" thickBot="1" x14ac:dyDescent="0.3">
      <c r="A34" s="3"/>
      <c r="B34" s="1957"/>
      <c r="C34" s="1706"/>
      <c r="D34" s="3"/>
      <c r="E34" s="1972"/>
      <c r="F34" s="1972"/>
      <c r="G34" s="1972"/>
      <c r="H34" s="3111" t="s">
        <v>685</v>
      </c>
      <c r="I34" s="3111"/>
      <c r="J34" s="3111"/>
      <c r="K34" s="3111"/>
      <c r="L34" s="3112"/>
      <c r="M34" s="3112"/>
      <c r="N34" s="3112"/>
      <c r="O34" s="3112"/>
      <c r="P34" s="3112"/>
      <c r="Q34" s="3112"/>
      <c r="R34" s="3112"/>
      <c r="S34" s="3112"/>
      <c r="T34" s="3112"/>
      <c r="U34" s="1944"/>
      <c r="V34" s="1944"/>
      <c r="W34" s="1935"/>
      <c r="X34" s="1935"/>
      <c r="Y34" s="1935"/>
      <c r="Z34" s="1935"/>
      <c r="AA34" s="1935"/>
      <c r="AB34" s="1946">
        <v>10</v>
      </c>
      <c r="AC34" s="3072"/>
      <c r="AD34" s="3073"/>
      <c r="AE34" s="3073"/>
      <c r="AF34" s="3073"/>
      <c r="AG34" s="3073"/>
      <c r="AH34" s="3073"/>
      <c r="AI34" s="3073"/>
      <c r="AJ34" s="3073"/>
      <c r="AK34" s="3073"/>
      <c r="AL34" s="3073"/>
      <c r="AM34" s="3073"/>
      <c r="AN34" s="3073"/>
      <c r="AO34" s="3070"/>
      <c r="AP34" s="3070"/>
      <c r="AQ34" s="3070"/>
      <c r="AR34" s="3070"/>
      <c r="AS34" s="3070"/>
      <c r="AT34" s="3071"/>
      <c r="AU34" s="1882"/>
      <c r="AV34" s="1974"/>
      <c r="AW34" s="1883"/>
      <c r="AX34" s="1883"/>
      <c r="AY34" s="1883"/>
      <c r="AZ34" s="1964"/>
      <c r="BA34" s="1935"/>
      <c r="BB34" s="1933"/>
      <c r="BC34" s="1954"/>
      <c r="BD34" s="1944"/>
      <c r="BE34" s="1944"/>
      <c r="BF34" s="1980"/>
      <c r="BG34" s="1980"/>
      <c r="BH34" s="3095"/>
      <c r="BI34" s="3095"/>
      <c r="BJ34" s="3095"/>
      <c r="BK34" s="3095"/>
      <c r="BL34" s="3095"/>
      <c r="BM34" s="3095"/>
      <c r="BN34" s="3095"/>
      <c r="BO34" s="3095"/>
      <c r="BP34" s="3095"/>
      <c r="BQ34" s="3095"/>
      <c r="BR34" s="3095"/>
      <c r="BS34" s="3095"/>
      <c r="BT34" s="3095"/>
      <c r="BU34" s="1980"/>
      <c r="BV34" s="1980"/>
      <c r="BW34" s="1980"/>
      <c r="BX34" s="1973"/>
      <c r="BY34" s="1981"/>
      <c r="BZ34" s="1965"/>
      <c r="CA34" s="3"/>
      <c r="CC34" s="94">
        <v>28</v>
      </c>
      <c r="CD34" s="94">
        <v>29</v>
      </c>
      <c r="CE34" s="94">
        <v>30</v>
      </c>
      <c r="CF34" s="94"/>
      <c r="CG34" s="94"/>
    </row>
    <row r="35" spans="1:91" ht="17.100000000000001" customHeight="1" thickTop="1" thickBot="1" x14ac:dyDescent="0.3">
      <c r="A35" s="3"/>
      <c r="B35" s="1957"/>
      <c r="C35" s="1706"/>
      <c r="D35" s="1707"/>
      <c r="E35" s="1972"/>
      <c r="F35" s="1972"/>
      <c r="G35" s="1972"/>
      <c r="H35" s="3111" t="s">
        <v>685</v>
      </c>
      <c r="I35" s="3111"/>
      <c r="J35" s="3111"/>
      <c r="K35" s="3111"/>
      <c r="L35" s="3112"/>
      <c r="M35" s="3112"/>
      <c r="N35" s="3112"/>
      <c r="O35" s="3112"/>
      <c r="P35" s="3112"/>
      <c r="Q35" s="3112"/>
      <c r="R35" s="3112"/>
      <c r="S35" s="3112"/>
      <c r="T35" s="3112"/>
      <c r="U35" s="1944"/>
      <c r="V35" s="1944"/>
      <c r="W35" s="1935"/>
      <c r="X35" s="1935"/>
      <c r="Y35" s="1935"/>
      <c r="Z35" s="1935"/>
      <c r="AA35" s="1935"/>
      <c r="AB35" s="1946">
        <v>11</v>
      </c>
      <c r="AC35" s="3072"/>
      <c r="AD35" s="3073"/>
      <c r="AE35" s="3073"/>
      <c r="AF35" s="3073"/>
      <c r="AG35" s="3073"/>
      <c r="AH35" s="3073"/>
      <c r="AI35" s="3073"/>
      <c r="AJ35" s="3073"/>
      <c r="AK35" s="3073"/>
      <c r="AL35" s="3073"/>
      <c r="AM35" s="3073"/>
      <c r="AN35" s="3073"/>
      <c r="AO35" s="3070"/>
      <c r="AP35" s="3070"/>
      <c r="AQ35" s="3070"/>
      <c r="AR35" s="3070"/>
      <c r="AS35" s="3070"/>
      <c r="AT35" s="3071"/>
      <c r="AU35" s="1882"/>
      <c r="AV35" s="1974"/>
      <c r="AW35" s="1883"/>
      <c r="AX35" s="1982"/>
      <c r="AY35" s="1982"/>
      <c r="AZ35" s="1964"/>
      <c r="BA35" s="1935"/>
      <c r="BB35" s="1933"/>
      <c r="BC35" s="1954"/>
      <c r="BD35" s="1944"/>
      <c r="BE35" s="1944"/>
      <c r="BF35" s="1980"/>
      <c r="BG35" s="1980"/>
      <c r="BH35" s="3095"/>
      <c r="BI35" s="3095"/>
      <c r="BJ35" s="3095"/>
      <c r="BK35" s="3095"/>
      <c r="BL35" s="3095"/>
      <c r="BM35" s="3095"/>
      <c r="BN35" s="3095"/>
      <c r="BO35" s="3095"/>
      <c r="BP35" s="3095"/>
      <c r="BQ35" s="3095"/>
      <c r="BR35" s="3095"/>
      <c r="BS35" s="3095"/>
      <c r="BT35" s="3095"/>
      <c r="BU35" s="1980"/>
      <c r="BV35" s="1980"/>
      <c r="BW35" s="1980"/>
      <c r="BX35" s="1969"/>
      <c r="BY35" s="1981"/>
      <c r="BZ35" s="1965"/>
      <c r="CA35" s="3"/>
      <c r="CC35" s="94">
        <v>31</v>
      </c>
      <c r="CD35" s="94"/>
      <c r="CE35" s="94"/>
      <c r="CF35" s="94"/>
      <c r="CG35" s="94"/>
      <c r="CK35" s="94"/>
      <c r="CL35" s="94"/>
      <c r="CM35" s="94"/>
    </row>
    <row r="36" spans="1:91" ht="17.100000000000001" customHeight="1" thickTop="1" thickBot="1" x14ac:dyDescent="0.3">
      <c r="A36" s="3"/>
      <c r="B36" s="1957"/>
      <c r="C36" s="1706"/>
      <c r="D36" s="1706"/>
      <c r="E36" s="1706"/>
      <c r="F36" s="3"/>
      <c r="G36" s="3"/>
      <c r="H36" s="3"/>
      <c r="I36" s="1983"/>
      <c r="J36" s="1983"/>
      <c r="K36" s="1983"/>
      <c r="L36" s="1983"/>
      <c r="M36" s="1983"/>
      <c r="N36" s="1983"/>
      <c r="O36" s="1983"/>
      <c r="P36" s="1983"/>
      <c r="Q36" s="1983"/>
      <c r="R36" s="1983"/>
      <c r="S36" s="1984"/>
      <c r="T36" s="1956"/>
      <c r="U36" s="1944"/>
      <c r="V36" s="1944"/>
      <c r="W36" s="1935"/>
      <c r="X36" s="1935"/>
      <c r="Y36" s="3125">
        <f>IF(INVENTORY!$BM$56&gt;0,"N",0)</f>
        <v>0</v>
      </c>
      <c r="Z36" s="3125"/>
      <c r="AA36" s="1935"/>
      <c r="AB36" s="1946">
        <v>12</v>
      </c>
      <c r="AC36" s="3074"/>
      <c r="AD36" s="3075"/>
      <c r="AE36" s="3075"/>
      <c r="AF36" s="3075"/>
      <c r="AG36" s="3075"/>
      <c r="AH36" s="3075"/>
      <c r="AI36" s="3075"/>
      <c r="AJ36" s="3075"/>
      <c r="AK36" s="3075"/>
      <c r="AL36" s="3075"/>
      <c r="AM36" s="3075"/>
      <c r="AN36" s="3075"/>
      <c r="AO36" s="3076"/>
      <c r="AP36" s="3076"/>
      <c r="AQ36" s="3076"/>
      <c r="AR36" s="3076"/>
      <c r="AS36" s="3076"/>
      <c r="AT36" s="3077"/>
      <c r="AU36" s="1882"/>
      <c r="AV36" s="1974"/>
      <c r="AW36" s="1982"/>
      <c r="AX36" s="1982"/>
      <c r="AY36" s="1982"/>
      <c r="AZ36" s="1964"/>
      <c r="BA36" s="1935"/>
      <c r="BB36" s="3125">
        <f>IF(INVENTORY!$BM$56&gt;0,"N",0)</f>
        <v>0</v>
      </c>
      <c r="BC36" s="3125"/>
      <c r="BD36" s="1944"/>
      <c r="BE36" s="1944"/>
      <c r="BF36" s="1944"/>
      <c r="BG36" s="1944"/>
      <c r="BH36" s="1944"/>
      <c r="BI36" s="1973"/>
      <c r="BJ36" s="1973"/>
      <c r="BK36" s="1973"/>
      <c r="BL36" s="1973"/>
      <c r="BM36" s="1980"/>
      <c r="BN36" s="1973"/>
      <c r="BO36" s="1973"/>
      <c r="BP36" s="1973"/>
      <c r="BQ36" s="1973"/>
      <c r="BR36" s="1973"/>
      <c r="BS36" s="1973"/>
      <c r="BT36" s="1973"/>
      <c r="BU36" s="1973"/>
      <c r="BV36" s="1980"/>
      <c r="BW36" s="1967"/>
      <c r="BX36" s="1967"/>
      <c r="BY36" s="1981"/>
      <c r="BZ36" s="1965"/>
      <c r="CA36" s="3"/>
      <c r="CC36" s="94"/>
      <c r="CD36" s="94"/>
      <c r="CE36" s="94"/>
      <c r="CF36" s="94"/>
      <c r="CG36" s="94"/>
      <c r="CK36" s="94"/>
      <c r="CL36" s="94"/>
      <c r="CM36" s="94"/>
    </row>
    <row r="37" spans="1:91" ht="17.100000000000001" customHeight="1" thickTop="1" thickBot="1" x14ac:dyDescent="0.3">
      <c r="A37" s="3"/>
      <c r="B37" s="1957"/>
      <c r="C37" s="1957"/>
      <c r="D37" s="1957"/>
      <c r="E37" s="1957"/>
      <c r="F37" s="1957"/>
      <c r="G37" s="3"/>
      <c r="H37" s="3"/>
      <c r="I37" s="3"/>
      <c r="J37" s="3"/>
      <c r="K37" s="3"/>
      <c r="L37" s="3"/>
      <c r="M37" s="3"/>
      <c r="N37" s="3"/>
      <c r="O37" s="3"/>
      <c r="P37" s="3"/>
      <c r="Q37" s="3"/>
      <c r="R37" s="3"/>
      <c r="S37" s="1929"/>
      <c r="T37" s="1929"/>
      <c r="U37" s="1944"/>
      <c r="V37" s="1944"/>
      <c r="W37" s="1935"/>
      <c r="X37" s="1935"/>
      <c r="Y37" s="3125"/>
      <c r="Z37" s="3125"/>
      <c r="AA37" s="1935"/>
      <c r="AB37" s="1985"/>
      <c r="AC37" s="1986"/>
      <c r="AD37" s="1986"/>
      <c r="AE37" s="1986"/>
      <c r="AF37" s="1986"/>
      <c r="AG37" s="1986"/>
      <c r="AH37" s="1986"/>
      <c r="AI37" s="1986"/>
      <c r="AJ37" s="1986"/>
      <c r="AK37" s="1986"/>
      <c r="AL37" s="1986"/>
      <c r="AM37" s="1986"/>
      <c r="AN37" s="1986"/>
      <c r="AO37" s="1986"/>
      <c r="AP37" s="1986"/>
      <c r="AQ37" s="1986"/>
      <c r="AR37" s="1986"/>
      <c r="AS37" s="1986"/>
      <c r="AT37" s="1987"/>
      <c r="AU37" s="1986"/>
      <c r="AV37" s="1986"/>
      <c r="AW37" s="1986"/>
      <c r="AX37" s="1986"/>
      <c r="AY37" s="1986"/>
      <c r="AZ37" s="1988"/>
      <c r="BA37" s="1935"/>
      <c r="BB37" s="3125"/>
      <c r="BC37" s="3125"/>
      <c r="BD37" s="1944"/>
      <c r="BE37" s="1944"/>
      <c r="BF37" s="1944"/>
      <c r="BG37" s="1944"/>
      <c r="BH37" s="1944"/>
      <c r="BI37" s="1973"/>
      <c r="BJ37" s="1973"/>
      <c r="BK37" s="1973"/>
      <c r="BL37" s="1973"/>
      <c r="BM37" s="1708"/>
      <c r="BN37" s="1973"/>
      <c r="BO37" s="1973"/>
      <c r="BP37" s="1973"/>
      <c r="BQ37" s="1973"/>
      <c r="BR37" s="1973"/>
      <c r="BS37" s="1973"/>
      <c r="BT37" s="1973"/>
      <c r="BU37" s="1973"/>
      <c r="BV37" s="1965"/>
      <c r="BW37" s="1965"/>
      <c r="BX37" s="1965"/>
      <c r="BY37" s="1965"/>
      <c r="BZ37" s="1965"/>
      <c r="CA37" s="3"/>
      <c r="CC37" s="94"/>
      <c r="CD37" s="94"/>
      <c r="CE37" s="94"/>
      <c r="CF37" s="94"/>
      <c r="CG37" s="94"/>
      <c r="CH37" s="94"/>
      <c r="CI37" s="94"/>
    </row>
    <row r="38" spans="1:91" ht="17.100000000000001" customHeight="1" thickTop="1" x14ac:dyDescent="0.2">
      <c r="A38" s="3"/>
      <c r="B38" s="3"/>
      <c r="C38" s="3"/>
      <c r="D38" s="3"/>
      <c r="E38" s="3"/>
      <c r="F38" s="3"/>
      <c r="G38" s="3"/>
      <c r="H38" s="3"/>
      <c r="I38" s="3"/>
      <c r="J38" s="10"/>
      <c r="K38" s="10" t="s">
        <v>1</v>
      </c>
      <c r="L38" s="3"/>
      <c r="M38" s="3"/>
      <c r="N38" s="3"/>
      <c r="O38" s="3"/>
      <c r="P38" s="3"/>
      <c r="Q38" s="3"/>
      <c r="R38" s="3"/>
      <c r="S38" s="3"/>
      <c r="T38" s="3"/>
      <c r="U38" s="3"/>
      <c r="V38" s="3"/>
      <c r="W38" s="3"/>
      <c r="X38" s="3"/>
      <c r="Y38" s="3"/>
      <c r="Z38" s="3"/>
      <c r="AA38" s="3"/>
      <c r="AB38" s="1989"/>
      <c r="AC38" s="1989"/>
      <c r="AD38" s="1989"/>
      <c r="AE38" s="1989"/>
      <c r="AF38" s="1989"/>
      <c r="AG38" s="1989"/>
      <c r="AH38" s="1989"/>
      <c r="AI38" s="1989"/>
      <c r="AJ38" s="1989"/>
      <c r="AK38" s="1989"/>
      <c r="AL38" s="1989"/>
      <c r="AM38" s="1989"/>
      <c r="AN38" s="10"/>
      <c r="AO38" s="1989"/>
      <c r="AP38" s="1989"/>
      <c r="AQ38" s="1989"/>
      <c r="AR38" s="1989"/>
      <c r="AS38" s="1989"/>
      <c r="AT38" s="1989"/>
      <c r="AU38" s="1989"/>
      <c r="AV38" s="1989"/>
      <c r="AW38" s="1989"/>
      <c r="AX38" s="1989"/>
      <c r="AY38" s="1989"/>
      <c r="AZ38" s="1989"/>
      <c r="BA38" s="3"/>
      <c r="BB38" s="3"/>
      <c r="BC38" s="3"/>
      <c r="BD38" s="3"/>
      <c r="BE38" s="3"/>
      <c r="BF38" s="3"/>
      <c r="BG38" s="3"/>
      <c r="BH38" s="3"/>
      <c r="BI38" s="3"/>
      <c r="BJ38" s="3"/>
      <c r="BK38" s="3"/>
      <c r="BL38" s="3"/>
      <c r="BM38" s="3"/>
      <c r="BN38" s="3"/>
      <c r="BO38" s="3"/>
      <c r="BP38" s="3"/>
      <c r="BQ38" s="10" t="s">
        <v>1</v>
      </c>
      <c r="BR38" s="10"/>
      <c r="BS38" s="3"/>
      <c r="BT38" s="3"/>
      <c r="BU38" s="3"/>
      <c r="BV38" s="3"/>
      <c r="BW38" s="3"/>
      <c r="BX38" s="3"/>
      <c r="BY38" s="3"/>
      <c r="BZ38" s="3"/>
      <c r="CA38" s="3"/>
    </row>
    <row r="39" spans="1:91" ht="17.100000000000001" customHeight="1" x14ac:dyDescent="0.15">
      <c r="J39" s="15"/>
      <c r="K39" s="15" t="s">
        <v>1</v>
      </c>
      <c r="AN39" s="15"/>
      <c r="BQ39" s="15" t="s">
        <v>1</v>
      </c>
      <c r="BR39" s="15"/>
    </row>
    <row r="40" spans="1:91" ht="17.100000000000001" customHeight="1" thickBot="1" x14ac:dyDescent="0.2">
      <c r="B40" s="6"/>
      <c r="C40" s="6"/>
      <c r="D40" s="6"/>
      <c r="E40" s="6"/>
      <c r="F40" s="6"/>
      <c r="G40" s="6"/>
      <c r="H40" s="6"/>
      <c r="I40" s="6"/>
      <c r="J40" s="1990"/>
      <c r="K40" s="1990" t="s">
        <v>1</v>
      </c>
      <c r="L40" s="6"/>
      <c r="M40" s="6"/>
      <c r="N40" s="6"/>
      <c r="O40" s="6"/>
      <c r="P40" s="6"/>
      <c r="T40" s="6"/>
      <c r="U40" s="6"/>
      <c r="V40" s="6"/>
      <c r="W40" s="6"/>
      <c r="X40" s="6"/>
      <c r="Y40" s="6"/>
      <c r="Z40" s="8"/>
      <c r="AA40" s="6"/>
      <c r="AB40" s="6"/>
      <c r="AC40" s="6"/>
      <c r="AD40" s="6"/>
      <c r="AE40" s="6"/>
      <c r="AF40" s="6"/>
      <c r="AG40" s="6"/>
      <c r="AH40" s="6"/>
      <c r="AI40" s="6"/>
      <c r="AJ40" s="6"/>
      <c r="AK40" s="6"/>
      <c r="AL40" s="6"/>
      <c r="AM40" s="6"/>
      <c r="AN40" s="15"/>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c r="BO40" s="6"/>
      <c r="BP40" s="6"/>
      <c r="BQ40" s="1990" t="s">
        <v>1</v>
      </c>
      <c r="BR40" s="1990"/>
      <c r="BS40" s="6"/>
      <c r="BT40" s="6"/>
      <c r="BU40" s="6"/>
      <c r="BV40" s="6"/>
      <c r="BW40" s="6"/>
    </row>
    <row r="41" spans="1:91" ht="17.100000000000001" customHeight="1" thickTop="1" thickBot="1" x14ac:dyDescent="0.2">
      <c r="B41" s="3096" t="s">
        <v>1319</v>
      </c>
      <c r="C41" s="3096"/>
      <c r="D41" s="3096"/>
      <c r="E41" s="3096"/>
      <c r="F41" s="3096"/>
      <c r="G41" s="3096"/>
      <c r="H41" s="3096"/>
      <c r="I41" s="3096"/>
      <c r="J41" s="3096"/>
      <c r="K41" s="3096"/>
      <c r="L41" s="3096"/>
      <c r="M41" s="3096"/>
      <c r="N41" s="3096"/>
      <c r="O41" s="3096"/>
      <c r="P41" s="3096"/>
      <c r="Q41" s="3096"/>
      <c r="R41" s="3096"/>
      <c r="S41" s="3096"/>
      <c r="T41" s="7"/>
      <c r="U41" s="3113" t="s">
        <v>236</v>
      </c>
      <c r="V41" s="3114"/>
      <c r="W41" s="3114"/>
      <c r="X41" s="3114"/>
      <c r="Y41" s="3114"/>
      <c r="Z41" s="3114"/>
      <c r="AA41" s="3114"/>
      <c r="AB41" s="3114"/>
      <c r="AC41" s="3114"/>
      <c r="AD41" s="3114"/>
      <c r="AE41" s="3114"/>
      <c r="AF41" s="3114"/>
      <c r="AG41" s="3114"/>
      <c r="AH41" s="3114"/>
      <c r="AI41" s="3114"/>
      <c r="AJ41" s="3114"/>
      <c r="AK41" s="3114"/>
      <c r="AL41" s="3114"/>
      <c r="AM41" s="3114"/>
      <c r="AN41" s="3114"/>
      <c r="AO41" s="3114"/>
      <c r="AP41" s="3114"/>
      <c r="AQ41" s="3114"/>
      <c r="AR41" s="3114"/>
      <c r="AS41" s="3114"/>
      <c r="AT41" s="3114"/>
      <c r="AU41" s="3114"/>
      <c r="AV41" s="3114"/>
      <c r="AW41" s="3114"/>
      <c r="AX41" s="3114"/>
      <c r="AY41" s="3114"/>
      <c r="AZ41" s="3114"/>
      <c r="BA41" s="3114"/>
      <c r="BB41" s="3114"/>
      <c r="BC41" s="3114"/>
      <c r="BD41" s="3114"/>
      <c r="BE41" s="3114"/>
      <c r="BF41" s="3114"/>
      <c r="BG41" s="3115"/>
      <c r="BH41" s="7"/>
      <c r="BI41" s="3096" t="s">
        <v>240</v>
      </c>
      <c r="BJ41" s="3096"/>
      <c r="BK41" s="3096"/>
      <c r="BL41" s="3096"/>
      <c r="BM41" s="3096"/>
      <c r="BN41" s="3096"/>
      <c r="BO41" s="3096"/>
      <c r="BP41" s="3096"/>
      <c r="BQ41" s="3096"/>
      <c r="BR41" s="3096"/>
      <c r="BS41" s="3096"/>
      <c r="BT41" s="3096"/>
      <c r="BU41" s="3096"/>
      <c r="BV41" s="3096"/>
      <c r="BW41" s="3096"/>
      <c r="BX41" s="3096"/>
      <c r="BY41" s="3096"/>
      <c r="BZ41" s="3096"/>
    </row>
    <row r="42" spans="1:91" ht="17.100000000000001" customHeight="1" thickTop="1" thickBot="1" x14ac:dyDescent="0.2">
      <c r="B42" s="3096"/>
      <c r="C42" s="3096"/>
      <c r="D42" s="3096"/>
      <c r="E42" s="3096"/>
      <c r="F42" s="3096"/>
      <c r="G42" s="3096"/>
      <c r="H42" s="3096"/>
      <c r="I42" s="3096"/>
      <c r="J42" s="3096"/>
      <c r="K42" s="3096"/>
      <c r="L42" s="3096"/>
      <c r="M42" s="3096"/>
      <c r="N42" s="3096"/>
      <c r="O42" s="3096"/>
      <c r="P42" s="3096"/>
      <c r="Q42" s="3096"/>
      <c r="R42" s="3096"/>
      <c r="S42" s="3096"/>
      <c r="T42" s="6"/>
      <c r="U42" s="3116"/>
      <c r="V42" s="3117"/>
      <c r="W42" s="3117"/>
      <c r="X42" s="3117"/>
      <c r="Y42" s="3117"/>
      <c r="Z42" s="3117"/>
      <c r="AA42" s="3117"/>
      <c r="AB42" s="3117"/>
      <c r="AC42" s="3117"/>
      <c r="AD42" s="3117"/>
      <c r="AE42" s="3117"/>
      <c r="AF42" s="3117"/>
      <c r="AG42" s="3117"/>
      <c r="AH42" s="3117"/>
      <c r="AI42" s="3117"/>
      <c r="AJ42" s="3117"/>
      <c r="AK42" s="3117"/>
      <c r="AL42" s="3117"/>
      <c r="AM42" s="3117"/>
      <c r="AN42" s="3117"/>
      <c r="AO42" s="3117"/>
      <c r="AP42" s="3117"/>
      <c r="AQ42" s="3117"/>
      <c r="AR42" s="3117"/>
      <c r="AS42" s="3117"/>
      <c r="AT42" s="3117"/>
      <c r="AU42" s="3117"/>
      <c r="AV42" s="3117"/>
      <c r="AW42" s="3117"/>
      <c r="AX42" s="3117"/>
      <c r="AY42" s="3117"/>
      <c r="AZ42" s="3117"/>
      <c r="BA42" s="3117"/>
      <c r="BB42" s="3117"/>
      <c r="BC42" s="3117"/>
      <c r="BD42" s="3117"/>
      <c r="BE42" s="3117"/>
      <c r="BF42" s="3117"/>
      <c r="BG42" s="3118"/>
      <c r="BH42" s="6"/>
      <c r="BI42" s="3096"/>
      <c r="BJ42" s="3096"/>
      <c r="BK42" s="3096"/>
      <c r="BL42" s="3096"/>
      <c r="BM42" s="3096"/>
      <c r="BN42" s="3096"/>
      <c r="BO42" s="3096"/>
      <c r="BP42" s="3096"/>
      <c r="BQ42" s="3096"/>
      <c r="BR42" s="3096"/>
      <c r="BS42" s="3096"/>
      <c r="BT42" s="3096"/>
      <c r="BU42" s="3096"/>
      <c r="BV42" s="3096"/>
      <c r="BW42" s="3096"/>
      <c r="BX42" s="3096"/>
      <c r="BY42" s="3096"/>
      <c r="BZ42" s="3096"/>
    </row>
    <row r="43" spans="1:91" ht="17.100000000000001" customHeight="1" thickTop="1" thickBot="1" x14ac:dyDescent="0.2">
      <c r="B43" s="1991"/>
      <c r="C43" s="1991"/>
      <c r="D43" s="1991"/>
      <c r="E43" s="1991"/>
      <c r="F43" s="1991"/>
      <c r="G43" s="1991"/>
      <c r="H43" s="1991"/>
      <c r="I43" s="1991"/>
      <c r="J43" s="1991"/>
      <c r="K43" s="1991"/>
      <c r="L43" s="1991"/>
      <c r="M43" s="1991"/>
      <c r="N43" s="1991"/>
      <c r="O43" s="1991"/>
      <c r="P43" s="1991"/>
      <c r="Q43" s="1991"/>
      <c r="R43" s="1991"/>
      <c r="S43" s="1991"/>
      <c r="T43" s="6"/>
      <c r="U43" s="1992"/>
      <c r="V43" s="1992"/>
      <c r="W43" s="1992"/>
      <c r="X43" s="1993"/>
      <c r="Y43" s="1994"/>
      <c r="Z43" s="1994"/>
      <c r="AA43" s="1994"/>
      <c r="AB43" s="1994"/>
      <c r="AC43" s="1994"/>
      <c r="AD43" s="1994"/>
      <c r="AE43" s="1994"/>
      <c r="AF43" s="1994"/>
      <c r="AG43" s="1994"/>
      <c r="AH43" s="1994"/>
      <c r="AI43" s="1994"/>
      <c r="AJ43" s="1994"/>
      <c r="AK43" s="1994"/>
      <c r="AL43" s="1994"/>
      <c r="AM43" s="1994"/>
      <c r="AN43" s="1994"/>
      <c r="AO43" s="1994"/>
      <c r="AP43" s="1994"/>
      <c r="AQ43" s="1994"/>
      <c r="AR43" s="1994"/>
      <c r="AS43" s="1994"/>
      <c r="AT43" s="1994"/>
      <c r="AU43" s="1994"/>
      <c r="AV43" s="1994"/>
      <c r="AW43" s="1994"/>
      <c r="AX43" s="1994"/>
      <c r="AY43" s="1994"/>
      <c r="AZ43" s="1994"/>
      <c r="BA43" s="1994"/>
      <c r="BB43" s="1994"/>
      <c r="BC43" s="1994"/>
      <c r="BD43" s="1994"/>
      <c r="BE43" s="1994"/>
      <c r="BF43" s="1994"/>
      <c r="BG43" s="1995"/>
      <c r="BH43" s="1996"/>
      <c r="BI43" s="1991"/>
      <c r="BJ43" s="1991"/>
      <c r="BK43" s="1991"/>
      <c r="BL43" s="1991"/>
      <c r="BM43" s="1991"/>
      <c r="BN43" s="1991"/>
      <c r="BO43" s="1991"/>
      <c r="BP43" s="1991"/>
      <c r="BQ43" s="1991"/>
      <c r="BR43" s="1991"/>
      <c r="BS43" s="1991"/>
      <c r="BT43" s="1991"/>
      <c r="BU43" s="1991"/>
      <c r="BV43" s="1991"/>
      <c r="BW43" s="1991"/>
      <c r="BX43" s="1991"/>
      <c r="BY43" s="1991"/>
      <c r="BZ43" s="1991"/>
    </row>
    <row r="44" spans="1:91" ht="17.100000000000001" customHeight="1" thickTop="1" thickBot="1" x14ac:dyDescent="0.3">
      <c r="B44" s="1991"/>
      <c r="C44" s="1997" t="s">
        <v>1324</v>
      </c>
      <c r="D44" s="1998"/>
      <c r="E44" s="1998"/>
      <c r="F44" s="1998"/>
      <c r="G44" s="1998"/>
      <c r="H44" s="1998"/>
      <c r="I44" s="1998"/>
      <c r="J44" s="1998"/>
      <c r="K44" s="1999" t="s">
        <v>1320</v>
      </c>
      <c r="L44" s="1998"/>
      <c r="M44" s="1998"/>
      <c r="N44" s="1998"/>
      <c r="O44" s="1998"/>
      <c r="P44" s="1998"/>
      <c r="Q44" s="1998"/>
      <c r="R44" s="2000"/>
      <c r="S44" s="1991"/>
      <c r="T44" s="6"/>
      <c r="U44" s="1992"/>
      <c r="V44" s="1993"/>
      <c r="W44" s="1994"/>
      <c r="X44" s="1994"/>
      <c r="Y44" s="1994"/>
      <c r="Z44" s="1994"/>
      <c r="AA44" s="1994"/>
      <c r="AB44" s="1994"/>
      <c r="AC44" s="3062"/>
      <c r="AD44" s="3062"/>
      <c r="AE44" s="3062"/>
      <c r="AF44" s="3062"/>
      <c r="AG44" s="3062"/>
      <c r="AH44" s="3062"/>
      <c r="AI44" s="3062"/>
      <c r="AJ44" s="3062"/>
      <c r="AK44" s="3062"/>
      <c r="AL44" s="3079"/>
      <c r="AM44" s="3062"/>
      <c r="AN44" s="3062"/>
      <c r="AO44" s="3062"/>
      <c r="AP44" s="3062"/>
      <c r="AQ44" s="3062"/>
      <c r="AR44" s="3062"/>
      <c r="AS44" s="3062"/>
      <c r="AT44" s="3062"/>
      <c r="AU44" s="3062"/>
      <c r="AV44" s="3079"/>
      <c r="AW44" s="3062"/>
      <c r="AX44" s="3062"/>
      <c r="AY44" s="3062"/>
      <c r="AZ44" s="3062"/>
      <c r="BA44" s="3062"/>
      <c r="BB44" s="3062"/>
      <c r="BC44" s="3062"/>
      <c r="BD44" s="3062"/>
      <c r="BE44" s="3062"/>
      <c r="BF44" s="3102"/>
      <c r="BG44" s="1995"/>
      <c r="BH44" s="1996"/>
      <c r="BI44" s="1991"/>
      <c r="BJ44" s="3103" t="s">
        <v>241</v>
      </c>
      <c r="BK44" s="3104"/>
      <c r="BL44" s="3104"/>
      <c r="BM44" s="3104"/>
      <c r="BN44" s="3104"/>
      <c r="BO44" s="3104"/>
      <c r="BP44" s="3104"/>
      <c r="BQ44" s="2001" t="s">
        <v>51</v>
      </c>
      <c r="BR44" s="3100" t="s">
        <v>242</v>
      </c>
      <c r="BS44" s="3100"/>
      <c r="BT44" s="3097" t="s">
        <v>243</v>
      </c>
      <c r="BU44" s="3097"/>
      <c r="BV44" s="3098"/>
      <c r="BW44" s="3099" t="s">
        <v>244</v>
      </c>
      <c r="BX44" s="3100"/>
      <c r="BY44" s="3101"/>
      <c r="BZ44" s="1991"/>
    </row>
    <row r="45" spans="1:91" ht="17.100000000000001" customHeight="1" thickTop="1" thickBot="1" x14ac:dyDescent="0.3">
      <c r="B45" s="1991"/>
      <c r="C45" s="2004" t="s">
        <v>1322</v>
      </c>
      <c r="D45" s="2005"/>
      <c r="E45" s="2006" t="s">
        <v>233</v>
      </c>
      <c r="F45" s="2006"/>
      <c r="G45" s="2006"/>
      <c r="H45" s="2006" t="s">
        <v>220</v>
      </c>
      <c r="I45" s="2003"/>
      <c r="J45" s="2007"/>
      <c r="K45" s="2001" t="s">
        <v>51</v>
      </c>
      <c r="L45" s="2008" t="s">
        <v>1320</v>
      </c>
      <c r="M45" s="2006"/>
      <c r="N45" s="2002"/>
      <c r="O45" s="2002"/>
      <c r="P45" s="2002"/>
      <c r="Q45" s="2002"/>
      <c r="R45" s="2009" t="s">
        <v>1321</v>
      </c>
      <c r="S45" s="1991"/>
      <c r="T45" s="6"/>
      <c r="U45" s="1992"/>
      <c r="V45" s="1993"/>
      <c r="W45" s="1994"/>
      <c r="X45" s="1994"/>
      <c r="Y45" s="1994"/>
      <c r="Z45" s="1994"/>
      <c r="AA45" s="1994"/>
      <c r="AB45" s="1994"/>
      <c r="AC45" s="3062"/>
      <c r="AD45" s="3062"/>
      <c r="AE45" s="3062"/>
      <c r="AF45" s="3062"/>
      <c r="AG45" s="3062"/>
      <c r="AH45" s="3062"/>
      <c r="AI45" s="3062"/>
      <c r="AJ45" s="3062"/>
      <c r="AK45" s="3062"/>
      <c r="AL45" s="3079"/>
      <c r="AM45" s="3062"/>
      <c r="AN45" s="3062"/>
      <c r="AO45" s="3062"/>
      <c r="AP45" s="3062"/>
      <c r="AQ45" s="3062"/>
      <c r="AR45" s="3062"/>
      <c r="AS45" s="3062"/>
      <c r="AT45" s="3062"/>
      <c r="AU45" s="3062"/>
      <c r="AV45" s="3079"/>
      <c r="AW45" s="3062"/>
      <c r="AX45" s="3062"/>
      <c r="AY45" s="3062"/>
      <c r="AZ45" s="3062"/>
      <c r="BA45" s="3062"/>
      <c r="BB45" s="3062"/>
      <c r="BC45" s="3062"/>
      <c r="BD45" s="3062"/>
      <c r="BE45" s="3062"/>
      <c r="BF45" s="3102"/>
      <c r="BG45" s="1995"/>
      <c r="BH45" s="1996"/>
      <c r="BI45" s="1991"/>
      <c r="BJ45" s="3078" t="s">
        <v>230</v>
      </c>
      <c r="BK45" s="3067"/>
      <c r="BL45" s="3067"/>
      <c r="BM45" s="3067"/>
      <c r="BN45" s="3067"/>
      <c r="BO45" s="3067"/>
      <c r="BP45" s="3067"/>
      <c r="BQ45" s="1884">
        <v>1</v>
      </c>
      <c r="BR45" s="3068" t="str">
        <f t="shared" ref="BR45:BR52" ca="1" si="0">IF(AND(BQ45=1,BT45&gt;=TODAY()),"ACTIVE","EXPIRED")</f>
        <v>ACTIVE</v>
      </c>
      <c r="BS45" s="3068"/>
      <c r="BT45" s="3069">
        <v>45046</v>
      </c>
      <c r="BU45" s="3069"/>
      <c r="BV45" s="3069"/>
      <c r="BW45" s="3084">
        <v>10.99</v>
      </c>
      <c r="BX45" s="3084"/>
      <c r="BY45" s="3085"/>
      <c r="BZ45" s="1991"/>
    </row>
    <row r="46" spans="1:91" ht="17.100000000000001" customHeight="1" thickTop="1" thickBot="1" x14ac:dyDescent="0.3">
      <c r="B46" s="1991"/>
      <c r="C46" s="3055" t="s">
        <v>1322</v>
      </c>
      <c r="D46" s="3056"/>
      <c r="E46" s="3057" t="s">
        <v>1325</v>
      </c>
      <c r="F46" s="3057"/>
      <c r="G46" s="3057"/>
      <c r="H46" s="3057" t="s">
        <v>789</v>
      </c>
      <c r="I46" s="3057"/>
      <c r="J46" s="3057"/>
      <c r="K46" s="2010"/>
      <c r="L46" s="3058" t="s">
        <v>1323</v>
      </c>
      <c r="M46" s="3058"/>
      <c r="N46" s="3058"/>
      <c r="O46" s="3058"/>
      <c r="P46" s="3058"/>
      <c r="Q46" s="3058"/>
      <c r="R46" s="3059"/>
      <c r="S46" s="1991"/>
      <c r="T46" s="6"/>
      <c r="U46" s="1992"/>
      <c r="V46" s="3086" t="s">
        <v>221</v>
      </c>
      <c r="W46" s="3087"/>
      <c r="X46" s="3090">
        <f>SUM(P$8:Y$8,P$10:Y$10,P$12:Y$12,P$14:Y$14,P$16:Y$16,P$18:Y$18,P$18:Y$18,P$20:Y$20,P$67:Y$67,P$69:Y$69,P$71:Y$71,P$73:Y$73,P$75:Y$75,P$77:Y$77,P$79:Y$79)</f>
        <v>0</v>
      </c>
      <c r="Y46" s="3090"/>
      <c r="Z46" s="3091" t="s">
        <v>237</v>
      </c>
      <c r="AA46" s="3091"/>
      <c r="AB46" s="3091"/>
      <c r="AC46" s="3062">
        <v>60</v>
      </c>
      <c r="AD46" s="3062">
        <v>120</v>
      </c>
      <c r="AE46" s="3062">
        <v>180</v>
      </c>
      <c r="AF46" s="3062">
        <v>240</v>
      </c>
      <c r="AG46" s="3062">
        <v>300</v>
      </c>
      <c r="AH46" s="3062">
        <v>360</v>
      </c>
      <c r="AI46" s="3062">
        <v>420</v>
      </c>
      <c r="AJ46" s="3062">
        <v>480</v>
      </c>
      <c r="AK46" s="3062">
        <v>540</v>
      </c>
      <c r="AL46" s="3079">
        <v>600</v>
      </c>
      <c r="AM46" s="3062">
        <v>660</v>
      </c>
      <c r="AN46" s="3062">
        <v>720</v>
      </c>
      <c r="AO46" s="3062">
        <v>780</v>
      </c>
      <c r="AP46" s="3062">
        <v>840</v>
      </c>
      <c r="AQ46" s="3062">
        <v>900</v>
      </c>
      <c r="AR46" s="3062">
        <v>960</v>
      </c>
      <c r="AS46" s="3062">
        <v>1020</v>
      </c>
      <c r="AT46" s="3062">
        <v>1080</v>
      </c>
      <c r="AU46" s="3062">
        <v>1140</v>
      </c>
      <c r="AV46" s="3079">
        <v>1200</v>
      </c>
      <c r="AW46" s="3062">
        <v>1260</v>
      </c>
      <c r="AX46" s="3062">
        <v>1320</v>
      </c>
      <c r="AY46" s="3062">
        <v>1380</v>
      </c>
      <c r="AZ46" s="3062">
        <v>1440</v>
      </c>
      <c r="BA46" s="3062">
        <v>1500</v>
      </c>
      <c r="BB46" s="3062">
        <v>1560</v>
      </c>
      <c r="BC46" s="3062">
        <v>1620</v>
      </c>
      <c r="BD46" s="3062">
        <v>1680</v>
      </c>
      <c r="BE46" s="3062">
        <v>1740</v>
      </c>
      <c r="BF46" s="3079">
        <v>1800</v>
      </c>
      <c r="BG46" s="2011"/>
      <c r="BH46" s="1996"/>
      <c r="BI46" s="1991"/>
      <c r="BJ46" s="3078" t="s">
        <v>245</v>
      </c>
      <c r="BK46" s="3067"/>
      <c r="BL46" s="3067"/>
      <c r="BM46" s="3067"/>
      <c r="BN46" s="3067"/>
      <c r="BO46" s="3067"/>
      <c r="BP46" s="3067"/>
      <c r="BQ46" s="1884"/>
      <c r="BR46" s="3068" t="str">
        <f t="shared" ca="1" si="0"/>
        <v>EXPIRED</v>
      </c>
      <c r="BS46" s="3068"/>
      <c r="BT46" s="3069"/>
      <c r="BU46" s="3069"/>
      <c r="BV46" s="3069"/>
      <c r="BW46" s="3084">
        <v>7.99</v>
      </c>
      <c r="BX46" s="3084"/>
      <c r="BY46" s="3085"/>
      <c r="BZ46" s="1991"/>
    </row>
    <row r="47" spans="1:91" ht="17.100000000000001" customHeight="1" thickTop="1" thickBot="1" x14ac:dyDescent="0.3">
      <c r="B47" s="1991"/>
      <c r="C47" s="3055"/>
      <c r="D47" s="3056"/>
      <c r="E47" s="3057"/>
      <c r="F47" s="3057"/>
      <c r="G47" s="3057"/>
      <c r="H47" s="3057"/>
      <c r="I47" s="3057"/>
      <c r="J47" s="3057"/>
      <c r="K47" s="2010"/>
      <c r="L47" s="3058"/>
      <c r="M47" s="3058"/>
      <c r="N47" s="3058"/>
      <c r="O47" s="3058"/>
      <c r="P47" s="3058"/>
      <c r="Q47" s="3058"/>
      <c r="R47" s="3059"/>
      <c r="S47" s="1991"/>
      <c r="T47" s="6"/>
      <c r="U47" s="1992"/>
      <c r="V47" s="3088"/>
      <c r="W47" s="3089"/>
      <c r="X47" s="3090"/>
      <c r="Y47" s="3090"/>
      <c r="Z47" s="3091"/>
      <c r="AA47" s="3091"/>
      <c r="AB47" s="3091"/>
      <c r="AC47" s="3062"/>
      <c r="AD47" s="3062"/>
      <c r="AE47" s="3062"/>
      <c r="AF47" s="3062"/>
      <c r="AG47" s="3062"/>
      <c r="AH47" s="3062"/>
      <c r="AI47" s="3062"/>
      <c r="AJ47" s="3062"/>
      <c r="AK47" s="3062"/>
      <c r="AL47" s="3079"/>
      <c r="AM47" s="3062"/>
      <c r="AN47" s="3062"/>
      <c r="AO47" s="3062"/>
      <c r="AP47" s="3062"/>
      <c r="AQ47" s="3062"/>
      <c r="AR47" s="3062"/>
      <c r="AS47" s="3062"/>
      <c r="AT47" s="3062"/>
      <c r="AU47" s="3062"/>
      <c r="AV47" s="3079"/>
      <c r="AW47" s="3062"/>
      <c r="AX47" s="3062"/>
      <c r="AY47" s="3062"/>
      <c r="AZ47" s="3062"/>
      <c r="BA47" s="3062"/>
      <c r="BB47" s="3062"/>
      <c r="BC47" s="3062"/>
      <c r="BD47" s="3062"/>
      <c r="BE47" s="3062"/>
      <c r="BF47" s="3079"/>
      <c r="BG47" s="2011"/>
      <c r="BH47" s="1996"/>
      <c r="BI47" s="1991"/>
      <c r="BJ47" s="3078" t="s">
        <v>246</v>
      </c>
      <c r="BK47" s="3067"/>
      <c r="BL47" s="3067"/>
      <c r="BM47" s="3067"/>
      <c r="BN47" s="3067"/>
      <c r="BO47" s="3067"/>
      <c r="BP47" s="3067"/>
      <c r="BQ47" s="1884"/>
      <c r="BR47" s="3068" t="str">
        <f t="shared" ca="1" si="0"/>
        <v>EXPIRED</v>
      </c>
      <c r="BS47" s="3068"/>
      <c r="BT47" s="3069"/>
      <c r="BU47" s="3069"/>
      <c r="BV47" s="3069"/>
      <c r="BW47" s="3084">
        <v>4.99</v>
      </c>
      <c r="BX47" s="3084"/>
      <c r="BY47" s="3085"/>
      <c r="BZ47" s="1991"/>
    </row>
    <row r="48" spans="1:91" ht="17.100000000000001" customHeight="1" thickTop="1" thickBot="1" x14ac:dyDescent="0.3">
      <c r="B48" s="1991"/>
      <c r="C48" s="3055"/>
      <c r="D48" s="3056"/>
      <c r="E48" s="3057"/>
      <c r="F48" s="3057"/>
      <c r="G48" s="3057"/>
      <c r="H48" s="3057"/>
      <c r="I48" s="3057"/>
      <c r="J48" s="3057"/>
      <c r="K48" s="2010"/>
      <c r="L48" s="3058"/>
      <c r="M48" s="3058"/>
      <c r="N48" s="3058"/>
      <c r="O48" s="3058"/>
      <c r="P48" s="3058"/>
      <c r="Q48" s="3058"/>
      <c r="R48" s="3059"/>
      <c r="S48" s="1991"/>
      <c r="T48" s="6"/>
      <c r="U48" s="1992"/>
      <c r="V48" s="2012"/>
      <c r="W48" s="2012"/>
      <c r="X48" s="2013"/>
      <c r="Y48" s="2014"/>
      <c r="Z48" s="2015"/>
      <c r="AA48" s="2015"/>
      <c r="AB48" s="2015"/>
      <c r="AC48" s="2016"/>
      <c r="AD48" s="2016"/>
      <c r="AE48" s="2017"/>
      <c r="AF48" s="2017"/>
      <c r="AG48" s="2017"/>
      <c r="AH48" s="2017"/>
      <c r="AI48" s="2017"/>
      <c r="AJ48" s="2017"/>
      <c r="AK48" s="2017"/>
      <c r="AL48" s="2018"/>
      <c r="AM48" s="2017"/>
      <c r="AN48" s="2017"/>
      <c r="AO48" s="2017"/>
      <c r="AP48" s="2017"/>
      <c r="AQ48" s="2017"/>
      <c r="AR48" s="2017"/>
      <c r="AS48" s="2017"/>
      <c r="AT48" s="2017"/>
      <c r="AU48" s="2017"/>
      <c r="AV48" s="2018"/>
      <c r="AW48" s="2017"/>
      <c r="AX48" s="2017"/>
      <c r="AY48" s="2017"/>
      <c r="AZ48" s="2017"/>
      <c r="BA48" s="2017"/>
      <c r="BB48" s="2017"/>
      <c r="BC48" s="2017"/>
      <c r="BD48" s="2017"/>
      <c r="BE48" s="2017"/>
      <c r="BF48" s="2018"/>
      <c r="BG48" s="2011"/>
      <c r="BH48" s="1996"/>
      <c r="BI48" s="1991"/>
      <c r="BJ48" s="3078" t="s">
        <v>247</v>
      </c>
      <c r="BK48" s="3067"/>
      <c r="BL48" s="3067"/>
      <c r="BM48" s="3067"/>
      <c r="BN48" s="3067"/>
      <c r="BO48" s="3067"/>
      <c r="BP48" s="3067"/>
      <c r="BQ48" s="1884"/>
      <c r="BR48" s="3068" t="str">
        <f t="shared" ca="1" si="0"/>
        <v>EXPIRED</v>
      </c>
      <c r="BS48" s="3068"/>
      <c r="BT48" s="3069"/>
      <c r="BU48" s="3069"/>
      <c r="BV48" s="3069"/>
      <c r="BW48" s="3084">
        <v>6.99</v>
      </c>
      <c r="BX48" s="3084"/>
      <c r="BY48" s="3085"/>
      <c r="BZ48" s="1991"/>
    </row>
    <row r="49" spans="2:78" ht="17.100000000000001" customHeight="1" thickTop="1" thickBot="1" x14ac:dyDescent="0.3">
      <c r="B49" s="1991"/>
      <c r="C49" s="1997" t="s">
        <v>238</v>
      </c>
      <c r="D49" s="1998"/>
      <c r="E49" s="1998"/>
      <c r="F49" s="1998"/>
      <c r="G49" s="1998"/>
      <c r="H49" s="1998"/>
      <c r="I49" s="1998"/>
      <c r="J49" s="1998"/>
      <c r="K49" s="1998"/>
      <c r="L49" s="1998"/>
      <c r="M49" s="1998"/>
      <c r="N49" s="1998"/>
      <c r="O49" s="1998"/>
      <c r="P49" s="1998"/>
      <c r="Q49" s="1998"/>
      <c r="R49" s="2000"/>
      <c r="S49" s="1991"/>
      <c r="T49" s="6"/>
      <c r="U49" s="1992"/>
      <c r="V49" s="2019"/>
      <c r="W49" s="2020"/>
      <c r="X49" s="2014"/>
      <c r="Y49" s="2014"/>
      <c r="Z49" s="2015"/>
      <c r="AA49" s="2015"/>
      <c r="AB49" s="2015"/>
      <c r="AC49" s="2016"/>
      <c r="AD49" s="2016"/>
      <c r="AE49" s="2017"/>
      <c r="AF49" s="2017"/>
      <c r="AG49" s="2017"/>
      <c r="AH49" s="2017"/>
      <c r="AI49" s="2017"/>
      <c r="AJ49" s="2017"/>
      <c r="AK49" s="2017"/>
      <c r="AL49" s="2018"/>
      <c r="AM49" s="2017"/>
      <c r="AN49" s="2017"/>
      <c r="AO49" s="2017"/>
      <c r="AP49" s="2017"/>
      <c r="AQ49" s="2017"/>
      <c r="AR49" s="2017"/>
      <c r="AS49" s="2017"/>
      <c r="AT49" s="2017"/>
      <c r="AU49" s="2017"/>
      <c r="AV49" s="2018"/>
      <c r="AW49" s="2017"/>
      <c r="AX49" s="2017"/>
      <c r="AY49" s="2017"/>
      <c r="AZ49" s="2017"/>
      <c r="BA49" s="2017"/>
      <c r="BB49" s="2017"/>
      <c r="BC49" s="2017"/>
      <c r="BD49" s="2017"/>
      <c r="BE49" s="2017"/>
      <c r="BF49" s="2018"/>
      <c r="BG49" s="2011"/>
      <c r="BH49" s="1996"/>
      <c r="BI49" s="1991"/>
      <c r="BJ49" s="3078" t="s">
        <v>248</v>
      </c>
      <c r="BK49" s="3067"/>
      <c r="BL49" s="3067"/>
      <c r="BM49" s="3067"/>
      <c r="BN49" s="3067"/>
      <c r="BO49" s="3067"/>
      <c r="BP49" s="3067"/>
      <c r="BQ49" s="1884"/>
      <c r="BR49" s="3068" t="str">
        <f t="shared" ca="1" si="0"/>
        <v>EXPIRED</v>
      </c>
      <c r="BS49" s="3068"/>
      <c r="BT49" s="3069"/>
      <c r="BU49" s="3069"/>
      <c r="BV49" s="3069"/>
      <c r="BW49" s="3084">
        <v>9.99</v>
      </c>
      <c r="BX49" s="3084"/>
      <c r="BY49" s="3085"/>
      <c r="BZ49" s="1991"/>
    </row>
    <row r="50" spans="2:78" ht="17.100000000000001" customHeight="1" thickTop="1" thickBot="1" x14ac:dyDescent="0.3">
      <c r="B50" s="1991"/>
      <c r="C50" s="2004" t="s">
        <v>1322</v>
      </c>
      <c r="D50" s="2005"/>
      <c r="E50" s="2006" t="s">
        <v>233</v>
      </c>
      <c r="F50" s="2006"/>
      <c r="G50" s="2006"/>
      <c r="H50" s="2006" t="s">
        <v>220</v>
      </c>
      <c r="I50" s="2003"/>
      <c r="J50" s="2007"/>
      <c r="K50" s="2001" t="s">
        <v>51</v>
      </c>
      <c r="L50" s="2008" t="s">
        <v>1320</v>
      </c>
      <c r="M50" s="2006"/>
      <c r="N50" s="2002"/>
      <c r="O50" s="1991"/>
      <c r="P50" s="1991"/>
      <c r="Q50" s="1991"/>
      <c r="R50" s="2009" t="s">
        <v>1321</v>
      </c>
      <c r="S50" s="1991"/>
      <c r="T50" s="6"/>
      <c r="U50" s="1992"/>
      <c r="V50" s="3086" t="s">
        <v>221</v>
      </c>
      <c r="W50" s="3087"/>
      <c r="X50" s="3090">
        <f>SUM(AP$8:AY$8,AP$10:AY$10,AP$12:AY$12,AP$14:AY$14,AP$16:AY$16,AP$18:AY$18,AP$20:AY$20,AU$25:AU$36,AW$25:AY$36,AP$67:AY$67,AP$69:AY$69,AP$71:AY$71,AP$73:AY$73,AP$75:AY$75,AP$77:AY$77,AP$79:AY$79)</f>
        <v>0</v>
      </c>
      <c r="Y50" s="3090"/>
      <c r="Z50" s="3091" t="s">
        <v>238</v>
      </c>
      <c r="AA50" s="3091"/>
      <c r="AB50" s="3091"/>
      <c r="AC50" s="3062">
        <v>60</v>
      </c>
      <c r="AD50" s="3062">
        <v>120</v>
      </c>
      <c r="AE50" s="3062">
        <v>180</v>
      </c>
      <c r="AF50" s="3062">
        <v>240</v>
      </c>
      <c r="AG50" s="3062">
        <v>300</v>
      </c>
      <c r="AH50" s="3062">
        <v>360</v>
      </c>
      <c r="AI50" s="3062">
        <v>420</v>
      </c>
      <c r="AJ50" s="3062">
        <v>480</v>
      </c>
      <c r="AK50" s="3062">
        <v>540</v>
      </c>
      <c r="AL50" s="3079">
        <v>600</v>
      </c>
      <c r="AM50" s="3062">
        <v>660</v>
      </c>
      <c r="AN50" s="3062">
        <v>720</v>
      </c>
      <c r="AO50" s="3062">
        <v>780</v>
      </c>
      <c r="AP50" s="3062">
        <v>840</v>
      </c>
      <c r="AQ50" s="3062">
        <v>900</v>
      </c>
      <c r="AR50" s="3062">
        <v>960</v>
      </c>
      <c r="AS50" s="3062">
        <v>1020</v>
      </c>
      <c r="AT50" s="3062">
        <v>1080</v>
      </c>
      <c r="AU50" s="3062">
        <v>1140</v>
      </c>
      <c r="AV50" s="3079">
        <v>1200</v>
      </c>
      <c r="AW50" s="3062">
        <v>1260</v>
      </c>
      <c r="AX50" s="3062">
        <v>1320</v>
      </c>
      <c r="AY50" s="3062">
        <v>1380</v>
      </c>
      <c r="AZ50" s="3062">
        <v>1440</v>
      </c>
      <c r="BA50" s="3062">
        <v>1500</v>
      </c>
      <c r="BB50" s="3062">
        <v>1560</v>
      </c>
      <c r="BC50" s="3062">
        <v>1620</v>
      </c>
      <c r="BD50" s="3062">
        <v>1680</v>
      </c>
      <c r="BE50" s="3062">
        <v>1740</v>
      </c>
      <c r="BF50" s="3079">
        <v>1800</v>
      </c>
      <c r="BG50" s="2011"/>
      <c r="BH50" s="6"/>
      <c r="BI50" s="1991"/>
      <c r="BJ50" s="3078" t="s">
        <v>249</v>
      </c>
      <c r="BK50" s="3067"/>
      <c r="BL50" s="3067"/>
      <c r="BM50" s="3067"/>
      <c r="BN50" s="3067"/>
      <c r="BO50" s="3067"/>
      <c r="BP50" s="3067"/>
      <c r="BQ50" s="1884"/>
      <c r="BR50" s="3068" t="str">
        <f t="shared" ca="1" si="0"/>
        <v>EXPIRED</v>
      </c>
      <c r="BS50" s="3068"/>
      <c r="BT50" s="3069"/>
      <c r="BU50" s="3069"/>
      <c r="BV50" s="3069"/>
      <c r="BW50" s="3084">
        <v>9.99</v>
      </c>
      <c r="BX50" s="3084"/>
      <c r="BY50" s="3085"/>
      <c r="BZ50" s="1991"/>
    </row>
    <row r="51" spans="2:78" ht="17.100000000000001" customHeight="1" thickTop="1" thickBot="1" x14ac:dyDescent="0.3">
      <c r="B51" s="1991"/>
      <c r="C51" s="3055" t="s">
        <v>1322</v>
      </c>
      <c r="D51" s="3056"/>
      <c r="E51" s="3057" t="s">
        <v>230</v>
      </c>
      <c r="F51" s="3057"/>
      <c r="G51" s="3057"/>
      <c r="H51" s="3057" t="s">
        <v>789</v>
      </c>
      <c r="I51" s="3057"/>
      <c r="J51" s="3057"/>
      <c r="K51" s="2010"/>
      <c r="L51" s="3058" t="s">
        <v>1323</v>
      </c>
      <c r="M51" s="3058"/>
      <c r="N51" s="3058"/>
      <c r="O51" s="3058"/>
      <c r="P51" s="3058"/>
      <c r="Q51" s="3058"/>
      <c r="R51" s="3059"/>
      <c r="S51" s="1991"/>
      <c r="T51" s="6"/>
      <c r="U51" s="1992"/>
      <c r="V51" s="3088"/>
      <c r="W51" s="3089"/>
      <c r="X51" s="3090"/>
      <c r="Y51" s="3090"/>
      <c r="Z51" s="3091"/>
      <c r="AA51" s="3091"/>
      <c r="AB51" s="3091"/>
      <c r="AC51" s="3062"/>
      <c r="AD51" s="3062"/>
      <c r="AE51" s="3062"/>
      <c r="AF51" s="3062"/>
      <c r="AG51" s="3062"/>
      <c r="AH51" s="3062"/>
      <c r="AI51" s="3062"/>
      <c r="AJ51" s="3062"/>
      <c r="AK51" s="3062"/>
      <c r="AL51" s="3079"/>
      <c r="AM51" s="3062"/>
      <c r="AN51" s="3062"/>
      <c r="AO51" s="3062"/>
      <c r="AP51" s="3062"/>
      <c r="AQ51" s="3062"/>
      <c r="AR51" s="3062"/>
      <c r="AS51" s="3062"/>
      <c r="AT51" s="3062"/>
      <c r="AU51" s="3062"/>
      <c r="AV51" s="3079"/>
      <c r="AW51" s="3062"/>
      <c r="AX51" s="3062"/>
      <c r="AY51" s="3062"/>
      <c r="AZ51" s="3062"/>
      <c r="BA51" s="3062"/>
      <c r="BB51" s="3062"/>
      <c r="BC51" s="3062"/>
      <c r="BD51" s="3062"/>
      <c r="BE51" s="3062"/>
      <c r="BF51" s="3079"/>
      <c r="BG51" s="2011"/>
      <c r="BH51" s="6"/>
      <c r="BI51" s="1991"/>
      <c r="BJ51" s="3078" t="s">
        <v>250</v>
      </c>
      <c r="BK51" s="3067"/>
      <c r="BL51" s="3067"/>
      <c r="BM51" s="3067"/>
      <c r="BN51" s="3067"/>
      <c r="BO51" s="3067"/>
      <c r="BP51" s="3067"/>
      <c r="BQ51" s="1884"/>
      <c r="BR51" s="3068" t="str">
        <f t="shared" ca="1" si="0"/>
        <v>EXPIRED</v>
      </c>
      <c r="BS51" s="3068"/>
      <c r="BT51" s="3069"/>
      <c r="BU51" s="3069"/>
      <c r="BV51" s="3069"/>
      <c r="BW51" s="3084">
        <v>5.99</v>
      </c>
      <c r="BX51" s="3084"/>
      <c r="BY51" s="3085"/>
      <c r="BZ51" s="1991"/>
    </row>
    <row r="52" spans="2:78" ht="17.100000000000001" customHeight="1" thickTop="1" thickBot="1" x14ac:dyDescent="0.3">
      <c r="B52" s="1991"/>
      <c r="C52" s="3055"/>
      <c r="D52" s="3056"/>
      <c r="E52" s="3057"/>
      <c r="F52" s="3057"/>
      <c r="G52" s="3057"/>
      <c r="H52" s="3057"/>
      <c r="I52" s="3057"/>
      <c r="J52" s="3057"/>
      <c r="K52" s="2010"/>
      <c r="L52" s="3058"/>
      <c r="M52" s="3058"/>
      <c r="N52" s="3058"/>
      <c r="O52" s="3058"/>
      <c r="P52" s="3058"/>
      <c r="Q52" s="3058"/>
      <c r="R52" s="3059"/>
      <c r="S52" s="1991"/>
      <c r="T52" s="6"/>
      <c r="U52" s="1992"/>
      <c r="V52" s="2012"/>
      <c r="W52" s="2012"/>
      <c r="X52" s="2013"/>
      <c r="Y52" s="2014"/>
      <c r="Z52" s="2015"/>
      <c r="AA52" s="2015"/>
      <c r="AB52" s="2015"/>
      <c r="AC52" s="2021"/>
      <c r="AD52" s="2021"/>
      <c r="AE52" s="2022"/>
      <c r="AF52" s="2022"/>
      <c r="AG52" s="2022"/>
      <c r="AH52" s="2022"/>
      <c r="AI52" s="2022"/>
      <c r="AJ52" s="2022"/>
      <c r="AK52" s="2022"/>
      <c r="AL52" s="2018"/>
      <c r="AM52" s="2022"/>
      <c r="AN52" s="2022"/>
      <c r="AO52" s="2022"/>
      <c r="AP52" s="2022"/>
      <c r="AQ52" s="2022"/>
      <c r="AR52" s="2022"/>
      <c r="AS52" s="2022"/>
      <c r="AT52" s="2022"/>
      <c r="AU52" s="2022"/>
      <c r="AV52" s="2018"/>
      <c r="AW52" s="2022"/>
      <c r="AX52" s="2022"/>
      <c r="AY52" s="2022"/>
      <c r="AZ52" s="2022"/>
      <c r="BA52" s="2022"/>
      <c r="BB52" s="2022"/>
      <c r="BC52" s="2022"/>
      <c r="BD52" s="2022"/>
      <c r="BE52" s="2022"/>
      <c r="BF52" s="2018"/>
      <c r="BG52" s="2011"/>
      <c r="BH52" s="6"/>
      <c r="BI52" s="1991"/>
      <c r="BJ52" s="3078" t="s">
        <v>251</v>
      </c>
      <c r="BK52" s="3067"/>
      <c r="BL52" s="3067"/>
      <c r="BM52" s="3067"/>
      <c r="BN52" s="3067"/>
      <c r="BO52" s="3067"/>
      <c r="BP52" s="3067"/>
      <c r="BQ52" s="1884"/>
      <c r="BR52" s="3068" t="str">
        <f t="shared" ca="1" si="0"/>
        <v>EXPIRED</v>
      </c>
      <c r="BS52" s="3068"/>
      <c r="BT52" s="3069"/>
      <c r="BU52" s="3069"/>
      <c r="BV52" s="3069"/>
      <c r="BW52" s="3084">
        <v>9.99</v>
      </c>
      <c r="BX52" s="3084"/>
      <c r="BY52" s="3085"/>
      <c r="BZ52" s="1991"/>
    </row>
    <row r="53" spans="2:78" ht="17.100000000000001" customHeight="1" thickTop="1" thickBot="1" x14ac:dyDescent="0.3">
      <c r="B53" s="1991"/>
      <c r="C53" s="3055"/>
      <c r="D53" s="3056"/>
      <c r="E53" s="3057"/>
      <c r="F53" s="3057"/>
      <c r="G53" s="3057"/>
      <c r="H53" s="3057"/>
      <c r="I53" s="3057"/>
      <c r="J53" s="3057"/>
      <c r="K53" s="2010"/>
      <c r="L53" s="3058"/>
      <c r="M53" s="3058"/>
      <c r="N53" s="3058"/>
      <c r="O53" s="3058"/>
      <c r="P53" s="3058"/>
      <c r="Q53" s="3058"/>
      <c r="R53" s="3059"/>
      <c r="S53" s="1991"/>
      <c r="U53" s="1992"/>
      <c r="V53" s="2019"/>
      <c r="W53" s="2020"/>
      <c r="X53" s="2014"/>
      <c r="Y53" s="2014"/>
      <c r="Z53" s="2015"/>
      <c r="AA53" s="2015"/>
      <c r="AB53" s="2015"/>
      <c r="AC53" s="2021"/>
      <c r="AD53" s="2021"/>
      <c r="AE53" s="2022"/>
      <c r="AF53" s="2022"/>
      <c r="AG53" s="2022"/>
      <c r="AH53" s="2022"/>
      <c r="AI53" s="2022"/>
      <c r="AJ53" s="2022"/>
      <c r="AK53" s="2022"/>
      <c r="AL53" s="2018"/>
      <c r="AM53" s="2022"/>
      <c r="AN53" s="2022"/>
      <c r="AO53" s="2022"/>
      <c r="AP53" s="2022"/>
      <c r="AQ53" s="2022"/>
      <c r="AR53" s="2022"/>
      <c r="AS53" s="2022"/>
      <c r="AT53" s="2022"/>
      <c r="AU53" s="2022"/>
      <c r="AV53" s="2018"/>
      <c r="AW53" s="2022"/>
      <c r="AX53" s="2022"/>
      <c r="AY53" s="2022"/>
      <c r="AZ53" s="2022"/>
      <c r="BA53" s="2022"/>
      <c r="BB53" s="2022"/>
      <c r="BC53" s="2022"/>
      <c r="BD53" s="2022"/>
      <c r="BE53" s="2022"/>
      <c r="BF53" s="2018"/>
      <c r="BG53" s="2011"/>
      <c r="BI53" s="1991"/>
      <c r="BJ53" s="3078" t="s">
        <v>252</v>
      </c>
      <c r="BK53" s="3067"/>
      <c r="BL53" s="3067"/>
      <c r="BM53" s="3067"/>
      <c r="BN53" s="3067"/>
      <c r="BO53" s="3067"/>
      <c r="BP53" s="3067"/>
      <c r="BQ53" s="1884"/>
      <c r="BR53" s="3068" t="str">
        <f ca="1">_xlfn.IFS(
AND(BQ53=1,BT53&gt;=TODAY()),"ACTIVE",
AND(OR(BQ54=1,BQ55=1,BQ56=1,BQ57=1),BT53&lt;TODAY()),"EXPIRED",
AND(OR(BQ54=1,BQ55=1,BQ56=1,BQ57=1),ISBLANK(BT53)),"INACTIVE",
TRUE,"EXPIRED"
)</f>
        <v>EXPIRED</v>
      </c>
      <c r="BS53" s="3068"/>
      <c r="BT53" s="3069"/>
      <c r="BU53" s="3069"/>
      <c r="BV53" s="3069"/>
      <c r="BW53" s="3084">
        <v>8.99</v>
      </c>
      <c r="BX53" s="3084"/>
      <c r="BY53" s="3085"/>
      <c r="BZ53" s="1991"/>
    </row>
    <row r="54" spans="2:78" ht="17.100000000000001" customHeight="1" thickTop="1" thickBot="1" x14ac:dyDescent="0.3">
      <c r="B54" s="1991"/>
      <c r="C54" s="1997" t="s">
        <v>791</v>
      </c>
      <c r="D54" s="1998"/>
      <c r="E54" s="1998"/>
      <c r="F54" s="1998"/>
      <c r="G54" s="1998"/>
      <c r="H54" s="1998"/>
      <c r="I54" s="1998"/>
      <c r="J54" s="1998"/>
      <c r="K54" s="1998"/>
      <c r="L54" s="1998"/>
      <c r="M54" s="1998"/>
      <c r="N54" s="1998"/>
      <c r="O54" s="1998"/>
      <c r="P54" s="1998"/>
      <c r="Q54" s="1998"/>
      <c r="R54" s="2000"/>
      <c r="S54" s="1991"/>
      <c r="U54" s="1992"/>
      <c r="V54" s="3086" t="s">
        <v>221</v>
      </c>
      <c r="W54" s="3087"/>
      <c r="X54" s="3090">
        <f>SUM(BP$8,BP$10,BP$12,BP$14,BP$16,BP$18,BP$20,BP$67,BP$69,BP$71,BP$73,BP$75,BP$77,BP$79)</f>
        <v>0</v>
      </c>
      <c r="Y54" s="3090"/>
      <c r="Z54" s="3091" t="s">
        <v>239</v>
      </c>
      <c r="AA54" s="3091"/>
      <c r="AB54" s="3091"/>
      <c r="AC54" s="3062">
        <v>60</v>
      </c>
      <c r="AD54" s="3062">
        <v>120</v>
      </c>
      <c r="AE54" s="3062">
        <v>180</v>
      </c>
      <c r="AF54" s="3062">
        <v>240</v>
      </c>
      <c r="AG54" s="3062">
        <v>300</v>
      </c>
      <c r="AH54" s="3062">
        <v>360</v>
      </c>
      <c r="AI54" s="3062">
        <v>420</v>
      </c>
      <c r="AJ54" s="3062">
        <v>480</v>
      </c>
      <c r="AK54" s="3062">
        <v>540</v>
      </c>
      <c r="AL54" s="3079">
        <v>600</v>
      </c>
      <c r="AM54" s="3062">
        <v>660</v>
      </c>
      <c r="AN54" s="3062">
        <v>720</v>
      </c>
      <c r="AO54" s="3062">
        <v>780</v>
      </c>
      <c r="AP54" s="3062">
        <v>840</v>
      </c>
      <c r="AQ54" s="3062">
        <v>900</v>
      </c>
      <c r="AR54" s="3062">
        <v>960</v>
      </c>
      <c r="AS54" s="3062">
        <v>1020</v>
      </c>
      <c r="AT54" s="3062">
        <v>1080</v>
      </c>
      <c r="AU54" s="3062">
        <v>1140</v>
      </c>
      <c r="AV54" s="3079">
        <v>1200</v>
      </c>
      <c r="AW54" s="3062">
        <v>1260</v>
      </c>
      <c r="AX54" s="3062">
        <v>1320</v>
      </c>
      <c r="AY54" s="3062">
        <v>1380</v>
      </c>
      <c r="AZ54" s="3062">
        <v>1440</v>
      </c>
      <c r="BA54" s="3062">
        <v>1500</v>
      </c>
      <c r="BB54" s="3062">
        <v>1560</v>
      </c>
      <c r="BC54" s="3062">
        <v>1620</v>
      </c>
      <c r="BD54" s="3062">
        <v>1680</v>
      </c>
      <c r="BE54" s="3062">
        <v>1740</v>
      </c>
      <c r="BF54" s="3079">
        <v>1800</v>
      </c>
      <c r="BG54" s="2011"/>
      <c r="BI54" s="1991"/>
      <c r="BJ54" s="3066" t="s">
        <v>253</v>
      </c>
      <c r="BK54" s="3067"/>
      <c r="BL54" s="3067"/>
      <c r="BM54" s="3067"/>
      <c r="BN54" s="3067"/>
      <c r="BO54" s="3067"/>
      <c r="BP54" s="3067"/>
      <c r="BQ54" s="1884"/>
      <c r="BR54" s="3068" t="str">
        <f ca="1">_xlfn.IFS(
AND(BQ54=1,AND(BT54&gt;=TODAY(),$BT$53&gt;=TODAY())),"ACTIVE",
AND(BQ54=1,AND(BT54&gt;=TODAY(),$BT$53&lt;TODAY())),"+PRIME",
AND(BQ54=1,AND(BT54&lt;TODAY(),ISBLANK($BT$53))),"+PRIME",
AND(BQ54=1,AND(ISBLANK(BT54),$BT$53&lt;TODAY())),"+PRIME",
TRUE,"EXPIRED")</f>
        <v>EXPIRED</v>
      </c>
      <c r="BS54" s="3068"/>
      <c r="BT54" s="3069"/>
      <c r="BU54" s="3069"/>
      <c r="BV54" s="3069"/>
      <c r="BW54" s="3084">
        <v>4.99</v>
      </c>
      <c r="BX54" s="3084"/>
      <c r="BY54" s="3085"/>
      <c r="BZ54" s="1991"/>
    </row>
    <row r="55" spans="2:78" ht="17.100000000000001" customHeight="1" thickTop="1" thickBot="1" x14ac:dyDescent="0.3">
      <c r="B55" s="1991"/>
      <c r="C55" s="2004" t="s">
        <v>1322</v>
      </c>
      <c r="D55" s="2005"/>
      <c r="E55" s="2006" t="s">
        <v>233</v>
      </c>
      <c r="F55" s="2006"/>
      <c r="G55" s="2006"/>
      <c r="H55" s="2006" t="s">
        <v>220</v>
      </c>
      <c r="I55" s="2003"/>
      <c r="J55" s="2007"/>
      <c r="K55" s="2001" t="s">
        <v>51</v>
      </c>
      <c r="L55" s="2008" t="s">
        <v>1320</v>
      </c>
      <c r="M55" s="2006"/>
      <c r="N55" s="2002"/>
      <c r="O55" s="1991"/>
      <c r="P55" s="1991"/>
      <c r="Q55" s="1991"/>
      <c r="R55" s="2009" t="s">
        <v>1321</v>
      </c>
      <c r="S55" s="1991"/>
      <c r="U55" s="1992"/>
      <c r="V55" s="3088"/>
      <c r="W55" s="3089"/>
      <c r="X55" s="3090"/>
      <c r="Y55" s="3090"/>
      <c r="Z55" s="3091"/>
      <c r="AA55" s="3091"/>
      <c r="AB55" s="3091"/>
      <c r="AC55" s="3062"/>
      <c r="AD55" s="3062"/>
      <c r="AE55" s="3062"/>
      <c r="AF55" s="3062"/>
      <c r="AG55" s="3062"/>
      <c r="AH55" s="3062"/>
      <c r="AI55" s="3062"/>
      <c r="AJ55" s="3062"/>
      <c r="AK55" s="3062"/>
      <c r="AL55" s="3079"/>
      <c r="AM55" s="3062"/>
      <c r="AN55" s="3062"/>
      <c r="AO55" s="3062"/>
      <c r="AP55" s="3062"/>
      <c r="AQ55" s="3062"/>
      <c r="AR55" s="3062"/>
      <c r="AS55" s="3062"/>
      <c r="AT55" s="3062"/>
      <c r="AU55" s="3062"/>
      <c r="AV55" s="3079"/>
      <c r="AW55" s="3062"/>
      <c r="AX55" s="3062"/>
      <c r="AY55" s="3062"/>
      <c r="AZ55" s="3062"/>
      <c r="BA55" s="3062"/>
      <c r="BB55" s="3062"/>
      <c r="BC55" s="3062"/>
      <c r="BD55" s="3062"/>
      <c r="BE55" s="3062"/>
      <c r="BF55" s="3079"/>
      <c r="BG55" s="2011"/>
      <c r="BI55" s="1991"/>
      <c r="BJ55" s="3066" t="s">
        <v>254</v>
      </c>
      <c r="BK55" s="3067"/>
      <c r="BL55" s="3067"/>
      <c r="BM55" s="3067"/>
      <c r="BN55" s="3067"/>
      <c r="BO55" s="3067"/>
      <c r="BP55" s="3067"/>
      <c r="BQ55" s="1884"/>
      <c r="BR55" s="3068" t="str">
        <f ca="1">_xlfn.IFS(
AND(BQ55=1,AND(BT55&gt;=TODAY(),$BT$53&gt;=TODAY())),"ACTIVE",
AND(BQ55=1,AND(BT55&gt;=TODAY(),$BT$53&lt;TODAY())),"+PRIME",
AND(BQ55=1,AND(BT55&lt;TODAY(),ISBLANK($BT$53))),"+PRIME",
AND(BQ55=1,AND(ISBLANK(BT55),$BT$53&lt;TODAY())),"+PRIME",
TRUE,"EXPIRED")</f>
        <v>EXPIRED</v>
      </c>
      <c r="BS55" s="3068"/>
      <c r="BT55" s="3069"/>
      <c r="BU55" s="3069"/>
      <c r="BV55" s="3069"/>
      <c r="BW55" s="3084">
        <v>5.99</v>
      </c>
      <c r="BX55" s="3084"/>
      <c r="BY55" s="3085"/>
      <c r="BZ55" s="1991"/>
    </row>
    <row r="56" spans="2:78" ht="17.100000000000001" customHeight="1" thickTop="1" thickBot="1" x14ac:dyDescent="0.3">
      <c r="B56" s="1991"/>
      <c r="C56" s="3055" t="s">
        <v>1322</v>
      </c>
      <c r="D56" s="3056"/>
      <c r="E56" s="3057" t="s">
        <v>230</v>
      </c>
      <c r="F56" s="3057"/>
      <c r="G56" s="3057"/>
      <c r="H56" s="3057" t="s">
        <v>789</v>
      </c>
      <c r="I56" s="3057"/>
      <c r="J56" s="3057"/>
      <c r="K56" s="2010" t="s">
        <v>231</v>
      </c>
      <c r="L56" s="3060" t="s">
        <v>1323</v>
      </c>
      <c r="M56" s="3060"/>
      <c r="N56" s="3060"/>
      <c r="O56" s="3060"/>
      <c r="P56" s="3060"/>
      <c r="Q56" s="3060"/>
      <c r="R56" s="3061"/>
      <c r="S56" s="1991"/>
      <c r="U56" s="1992"/>
      <c r="V56" s="2023"/>
      <c r="W56" s="2023"/>
      <c r="X56" s="2013"/>
      <c r="Y56" s="2014"/>
      <c r="Z56" s="1994"/>
      <c r="AA56" s="1994"/>
      <c r="AB56" s="1994"/>
      <c r="AC56" s="2017"/>
      <c r="AD56" s="2017"/>
      <c r="AE56" s="2017"/>
      <c r="AF56" s="2017"/>
      <c r="AG56" s="2017"/>
      <c r="AH56" s="2017"/>
      <c r="AI56" s="2017"/>
      <c r="AJ56" s="2017"/>
      <c r="AK56" s="2017"/>
      <c r="AL56" s="2018"/>
      <c r="AM56" s="2017"/>
      <c r="AN56" s="2017"/>
      <c r="AO56" s="2017"/>
      <c r="AP56" s="2017"/>
      <c r="AQ56" s="2017"/>
      <c r="AR56" s="2017"/>
      <c r="AS56" s="2017"/>
      <c r="AT56" s="2017"/>
      <c r="AU56" s="2017"/>
      <c r="AV56" s="2018"/>
      <c r="AW56" s="2017"/>
      <c r="AX56" s="2017"/>
      <c r="AY56" s="2017"/>
      <c r="AZ56" s="2017"/>
      <c r="BA56" s="2017"/>
      <c r="BB56" s="2017"/>
      <c r="BC56" s="2017"/>
      <c r="BD56" s="2017"/>
      <c r="BE56" s="2017"/>
      <c r="BF56" s="2024"/>
      <c r="BG56" s="2011"/>
      <c r="BI56" s="1991"/>
      <c r="BJ56" s="3066" t="s">
        <v>255</v>
      </c>
      <c r="BK56" s="3067"/>
      <c r="BL56" s="3067"/>
      <c r="BM56" s="3067"/>
      <c r="BN56" s="3067"/>
      <c r="BO56" s="3067"/>
      <c r="BP56" s="3067"/>
      <c r="BQ56" s="1884"/>
      <c r="BR56" s="3068" t="str">
        <f ca="1">_xlfn.IFS(
AND(BQ56=1,AND(BT56&gt;=TODAY(),$BT$53&gt;=TODAY())),"ACTIVE",
AND(BQ56=1,AND(BT56&gt;=TODAY(),$BT$53&lt;TODAY())),"+PRIME",
AND(BQ56=1,AND(BT56&lt;TODAY(),ISBLANK($BT$53))),"+PRIME",
AND(BQ56=1,AND(ISBLANK(BT56),$BT$53&lt;TODAY())),"+PRIME",
TRUE,"EXPIRED")</f>
        <v>EXPIRED</v>
      </c>
      <c r="BS56" s="3068"/>
      <c r="BT56" s="3069"/>
      <c r="BU56" s="3069"/>
      <c r="BV56" s="3069"/>
      <c r="BW56" s="3084">
        <v>4.99</v>
      </c>
      <c r="BX56" s="3084"/>
      <c r="BY56" s="3085"/>
      <c r="BZ56" s="1991"/>
    </row>
    <row r="57" spans="2:78" ht="17.100000000000001" customHeight="1" thickTop="1" thickBot="1" x14ac:dyDescent="0.3">
      <c r="B57" s="1991"/>
      <c r="C57" s="3055"/>
      <c r="D57" s="3056"/>
      <c r="E57" s="3057"/>
      <c r="F57" s="3057"/>
      <c r="G57" s="3057"/>
      <c r="H57" s="3057"/>
      <c r="I57" s="3057"/>
      <c r="J57" s="3057"/>
      <c r="K57" s="2010"/>
      <c r="L57" s="3058"/>
      <c r="M57" s="3058"/>
      <c r="N57" s="3058"/>
      <c r="O57" s="3058"/>
      <c r="P57" s="3058"/>
      <c r="Q57" s="3058"/>
      <c r="R57" s="3059"/>
      <c r="S57" s="1991"/>
      <c r="U57" s="1992"/>
      <c r="V57" s="3121" t="s">
        <v>1167</v>
      </c>
      <c r="W57" s="3122"/>
      <c r="X57" s="2025"/>
      <c r="Y57" s="2026"/>
      <c r="Z57" s="1994"/>
      <c r="AA57" s="1994"/>
      <c r="AB57" s="1994"/>
      <c r="AC57" s="2017"/>
      <c r="AD57" s="2017"/>
      <c r="AE57" s="2017"/>
      <c r="AF57" s="2017"/>
      <c r="AG57" s="2017"/>
      <c r="AH57" s="2017"/>
      <c r="AI57" s="2017"/>
      <c r="AJ57" s="2017"/>
      <c r="AK57" s="2017"/>
      <c r="AL57" s="2024"/>
      <c r="AM57" s="2017"/>
      <c r="AN57" s="2017"/>
      <c r="AO57" s="2017"/>
      <c r="AP57" s="2017"/>
      <c r="AQ57" s="2017"/>
      <c r="AR57" s="2017"/>
      <c r="AS57" s="2017"/>
      <c r="AT57" s="2017"/>
      <c r="AU57" s="2017"/>
      <c r="AV57" s="2024"/>
      <c r="AW57" s="2017"/>
      <c r="AX57" s="2017"/>
      <c r="AY57" s="2017"/>
      <c r="AZ57" s="2017"/>
      <c r="BA57" s="2017"/>
      <c r="BB57" s="2017"/>
      <c r="BC57" s="2017"/>
      <c r="BD57" s="2017"/>
      <c r="BE57" s="2017"/>
      <c r="BF57" s="2024"/>
      <c r="BG57" s="2011"/>
      <c r="BI57" s="1991"/>
      <c r="BJ57" s="3066" t="s">
        <v>256</v>
      </c>
      <c r="BK57" s="3067"/>
      <c r="BL57" s="3067"/>
      <c r="BM57" s="3067"/>
      <c r="BN57" s="3067"/>
      <c r="BO57" s="3067"/>
      <c r="BP57" s="3067"/>
      <c r="BQ57" s="1884"/>
      <c r="BR57" s="3068" t="str">
        <f ca="1">_xlfn.IFS(
AND(BQ57=1,AND(BT57&gt;=TODAY(),$BT$53&gt;=TODAY())),"ACTIVE",
AND(BQ57=1,AND(BT57&gt;=TODAY(),$BT$53&lt;TODAY())),"+PRIME",
AND(BQ57=1,AND(BT57&lt;TODAY(),ISBLANK($BT$53))),"+PRIME",
AND(BQ57=1,AND(ISBLANK(BT57),$BT$53&lt;TODAY())),"+PRIME",
TRUE,"EXPIRED")</f>
        <v>EXPIRED</v>
      </c>
      <c r="BS57" s="3068"/>
      <c r="BT57" s="3069"/>
      <c r="BU57" s="3069"/>
      <c r="BV57" s="3069"/>
      <c r="BW57" s="3084">
        <v>5.99</v>
      </c>
      <c r="BX57" s="3084"/>
      <c r="BY57" s="3085"/>
      <c r="BZ57" s="1991"/>
    </row>
    <row r="58" spans="2:78" ht="17.100000000000001" customHeight="1" thickTop="1" thickBot="1" x14ac:dyDescent="0.3">
      <c r="B58" s="1991"/>
      <c r="C58" s="3055"/>
      <c r="D58" s="3056"/>
      <c r="E58" s="3057"/>
      <c r="F58" s="3057"/>
      <c r="G58" s="3057"/>
      <c r="H58" s="3057"/>
      <c r="I58" s="3057"/>
      <c r="J58" s="3057"/>
      <c r="K58" s="2010"/>
      <c r="L58" s="3058"/>
      <c r="M58" s="3058"/>
      <c r="N58" s="3058"/>
      <c r="O58" s="3058"/>
      <c r="P58" s="3058"/>
      <c r="Q58" s="3058"/>
      <c r="R58" s="3059"/>
      <c r="S58" s="1991"/>
      <c r="U58" s="1992"/>
      <c r="V58" s="3123"/>
      <c r="W58" s="3124"/>
      <c r="X58" s="3119">
        <f>SUM(X46,X50,X54)</f>
        <v>0</v>
      </c>
      <c r="Y58" s="3120"/>
      <c r="Z58" s="3063" t="s">
        <v>177</v>
      </c>
      <c r="AA58" s="3063"/>
      <c r="AB58" s="3063"/>
      <c r="AC58" s="2027">
        <v>1</v>
      </c>
      <c r="AD58" s="2027">
        <v>2</v>
      </c>
      <c r="AE58" s="2027">
        <v>3</v>
      </c>
      <c r="AF58" s="2027">
        <v>4</v>
      </c>
      <c r="AG58" s="2027">
        <v>5</v>
      </c>
      <c r="AH58" s="2027">
        <v>6</v>
      </c>
      <c r="AI58" s="2027">
        <v>7</v>
      </c>
      <c r="AJ58" s="2027">
        <v>8</v>
      </c>
      <c r="AK58" s="2027">
        <v>9</v>
      </c>
      <c r="AL58" s="2028">
        <v>10</v>
      </c>
      <c r="AM58" s="2027">
        <v>11</v>
      </c>
      <c r="AN58" s="2027">
        <v>12</v>
      </c>
      <c r="AO58" s="2027">
        <v>13</v>
      </c>
      <c r="AP58" s="2027">
        <v>14</v>
      </c>
      <c r="AQ58" s="2027">
        <v>15</v>
      </c>
      <c r="AR58" s="2027">
        <v>16</v>
      </c>
      <c r="AS58" s="2027">
        <v>17</v>
      </c>
      <c r="AT58" s="2027">
        <v>18</v>
      </c>
      <c r="AU58" s="2027">
        <v>19</v>
      </c>
      <c r="AV58" s="2028">
        <v>20</v>
      </c>
      <c r="AW58" s="2027">
        <v>21</v>
      </c>
      <c r="AX58" s="2027">
        <v>22</v>
      </c>
      <c r="AY58" s="2027">
        <v>23</v>
      </c>
      <c r="AZ58" s="2027">
        <v>24</v>
      </c>
      <c r="BA58" s="2027">
        <v>25</v>
      </c>
      <c r="BB58" s="2027">
        <v>26</v>
      </c>
      <c r="BC58" s="2027">
        <v>27</v>
      </c>
      <c r="BD58" s="2027">
        <v>28</v>
      </c>
      <c r="BE58" s="2027">
        <v>29</v>
      </c>
      <c r="BF58" s="2028">
        <v>30</v>
      </c>
      <c r="BG58" s="2029"/>
      <c r="BI58" s="1991"/>
      <c r="BJ58" s="3066"/>
      <c r="BK58" s="3067"/>
      <c r="BL58" s="3067"/>
      <c r="BM58" s="3067"/>
      <c r="BN58" s="3067"/>
      <c r="BO58" s="3067"/>
      <c r="BP58" s="3067"/>
      <c r="BQ58" s="1884"/>
      <c r="BR58" s="3068" t="str">
        <f ca="1">_xlfn.IFS(
AND(BQ58=1,AND(BT58&gt;=TODAY(),$BT$53&gt;=TODAY())),"ACTIVE",
AND(BQ58=1,AND(BT58&gt;=TODAY(),$BT$53&lt;TODAY())),"+PRIME",
AND(BQ58=1,AND(BT58&lt;TODAY(),ISBLANK($BT$53))),"+PRIME",
AND(BQ58=1,AND(ISBLANK(BT58),$BT$53&lt;TODAY())),"+PRIME",
TRUE,"EXPIRED")</f>
        <v>EXPIRED</v>
      </c>
      <c r="BS58" s="3068"/>
      <c r="BT58" s="3069"/>
      <c r="BU58" s="3069"/>
      <c r="BV58" s="3069"/>
      <c r="BW58" s="3084"/>
      <c r="BX58" s="3084"/>
      <c r="BY58" s="3085"/>
      <c r="BZ58" s="1991"/>
    </row>
    <row r="59" spans="2:78" ht="17.100000000000001" customHeight="1" thickTop="1" thickBot="1" x14ac:dyDescent="0.2">
      <c r="B59" s="1991"/>
      <c r="C59" s="1991"/>
      <c r="D59" s="1991"/>
      <c r="E59" s="1991"/>
      <c r="F59" s="1991"/>
      <c r="G59" s="1991"/>
      <c r="H59" s="1991"/>
      <c r="I59" s="1991"/>
      <c r="J59" s="1991"/>
      <c r="K59" s="1991"/>
      <c r="L59" s="1991"/>
      <c r="M59" s="1991"/>
      <c r="N59" s="1991"/>
      <c r="O59" s="1991"/>
      <c r="P59" s="1991"/>
      <c r="Q59" s="1991"/>
      <c r="R59" s="1991"/>
      <c r="S59" s="1991"/>
      <c r="U59" s="1992"/>
      <c r="V59" s="1992"/>
      <c r="W59" s="1992"/>
      <c r="X59" s="1992"/>
      <c r="Y59" s="2030"/>
      <c r="Z59" s="2030"/>
      <c r="AA59" s="2030"/>
      <c r="AB59" s="2030"/>
      <c r="AC59" s="2030"/>
      <c r="AD59" s="2030"/>
      <c r="AE59" s="2030"/>
      <c r="AF59" s="2030"/>
      <c r="AG59" s="2030"/>
      <c r="AH59" s="2030"/>
      <c r="AI59" s="2030"/>
      <c r="AJ59" s="2030"/>
      <c r="AK59" s="2030"/>
      <c r="AL59" s="2030"/>
      <c r="AM59" s="2030"/>
      <c r="AN59" s="2030"/>
      <c r="AO59" s="2030"/>
      <c r="AP59" s="2030"/>
      <c r="AQ59" s="2030"/>
      <c r="AR59" s="2030"/>
      <c r="AS59" s="2030"/>
      <c r="AT59" s="2030"/>
      <c r="AU59" s="2030"/>
      <c r="AV59" s="2030"/>
      <c r="AW59" s="2030"/>
      <c r="AX59" s="2030"/>
      <c r="AY59" s="2030"/>
      <c r="AZ59" s="2030"/>
      <c r="BA59" s="2030"/>
      <c r="BB59" s="2030"/>
      <c r="BC59" s="2030"/>
      <c r="BD59" s="2030"/>
      <c r="BE59" s="2030"/>
      <c r="BF59" s="2030"/>
      <c r="BG59" s="2031"/>
      <c r="BI59" s="1991"/>
      <c r="BJ59" s="1991"/>
      <c r="BK59" s="1991"/>
      <c r="BL59" s="1991"/>
      <c r="BM59" s="1991"/>
      <c r="BN59" s="1991"/>
      <c r="BO59" s="1991"/>
      <c r="BP59" s="1991"/>
      <c r="BQ59" s="1991"/>
      <c r="BR59" s="1991"/>
      <c r="BS59" s="1991"/>
      <c r="BT59" s="1991"/>
      <c r="BU59" s="1991"/>
      <c r="BV59" s="1991"/>
      <c r="BW59" s="1991"/>
      <c r="BX59" s="1991"/>
      <c r="BY59" s="1991"/>
      <c r="BZ59" s="1991"/>
    </row>
    <row r="60" spans="2:78" ht="17.100000000000001" customHeight="1" thickTop="1" x14ac:dyDescent="0.15"/>
    <row r="61" spans="2:78" ht="17.100000000000001" customHeight="1" x14ac:dyDescent="0.15">
      <c r="AN61" s="15" t="s">
        <v>51</v>
      </c>
    </row>
    <row r="62" spans="2:78" ht="17.100000000000001" customHeight="1" thickBot="1" x14ac:dyDescent="0.2">
      <c r="AN62" s="15" t="s">
        <v>51</v>
      </c>
    </row>
    <row r="63" spans="2:78" ht="17.100000000000001" customHeight="1" thickTop="1" thickBot="1" x14ac:dyDescent="0.3">
      <c r="B63" s="2032" t="s">
        <v>1314</v>
      </c>
      <c r="C63" s="1394"/>
      <c r="D63" s="1394"/>
      <c r="E63" s="1394"/>
      <c r="F63" s="1394"/>
      <c r="G63" s="1394"/>
      <c r="H63" s="1394"/>
      <c r="I63" s="1394"/>
      <c r="J63" s="1394"/>
      <c r="K63" s="1394"/>
      <c r="L63" s="1394"/>
      <c r="M63" s="1394"/>
      <c r="N63" s="1394"/>
      <c r="O63" s="1395"/>
      <c r="P63" s="2033"/>
      <c r="Q63" s="2034"/>
      <c r="R63" s="2034"/>
      <c r="S63" s="2034"/>
      <c r="T63" s="2034"/>
      <c r="U63" s="2034"/>
      <c r="V63" s="2034"/>
      <c r="W63" s="2034"/>
      <c r="X63" s="2034"/>
      <c r="Y63" s="2034"/>
      <c r="Z63" s="2035"/>
      <c r="AB63" s="2032" t="s">
        <v>1315</v>
      </c>
      <c r="AC63" s="2034"/>
      <c r="AD63" s="2034"/>
      <c r="AE63" s="2034"/>
      <c r="AF63" s="2034"/>
      <c r="AG63" s="2034"/>
      <c r="AH63" s="2034"/>
      <c r="AI63" s="2034"/>
      <c r="AJ63" s="2034"/>
      <c r="AK63" s="2034"/>
      <c r="AL63" s="2034"/>
      <c r="AM63" s="2034"/>
      <c r="AN63" s="2034"/>
      <c r="AO63" s="2036"/>
      <c r="AP63" s="2033"/>
      <c r="AQ63" s="2034"/>
      <c r="AR63" s="2034"/>
      <c r="AS63" s="2034"/>
      <c r="AT63" s="2034"/>
      <c r="AU63" s="2034"/>
      <c r="AV63" s="2034"/>
      <c r="AW63" s="2034"/>
      <c r="AX63" s="2034"/>
      <c r="AY63" s="2034"/>
      <c r="AZ63" s="2035"/>
      <c r="BB63" s="2032" t="s">
        <v>1316</v>
      </c>
      <c r="BC63" s="2034"/>
      <c r="BD63" s="2034"/>
      <c r="BE63" s="2034"/>
      <c r="BF63" s="2034"/>
      <c r="BG63" s="2034"/>
      <c r="BH63" s="2034"/>
      <c r="BI63" s="2034"/>
      <c r="BJ63" s="2034"/>
      <c r="BK63" s="2034"/>
      <c r="BL63" s="2034"/>
      <c r="BM63" s="2034"/>
      <c r="BN63" s="2034"/>
      <c r="BO63" s="2034"/>
      <c r="BP63" s="2037"/>
      <c r="BQ63" s="2038"/>
      <c r="BR63" s="2038"/>
      <c r="BS63" s="2038"/>
      <c r="BT63" s="2038"/>
      <c r="BU63" s="2038"/>
      <c r="BV63" s="2039"/>
      <c r="BW63" s="2039"/>
      <c r="BX63" s="2039"/>
      <c r="BY63" s="2039"/>
      <c r="BZ63" s="2040"/>
    </row>
    <row r="64" spans="2:78" ht="17.100000000000001" customHeight="1" thickTop="1" thickBot="1" x14ac:dyDescent="0.3">
      <c r="B64" s="1402" t="s">
        <v>702</v>
      </c>
      <c r="C64" s="1403"/>
      <c r="D64" s="1403"/>
      <c r="E64" s="1403"/>
      <c r="F64" s="1403"/>
      <c r="G64" s="1403"/>
      <c r="H64" s="1403"/>
      <c r="I64" s="1403"/>
      <c r="J64" s="1403"/>
      <c r="K64" s="1403"/>
      <c r="L64" s="1403"/>
      <c r="M64" s="1404"/>
      <c r="N64" s="1404"/>
      <c r="O64" s="1906" t="s">
        <v>334</v>
      </c>
      <c r="P64" s="1907" t="s">
        <v>1244</v>
      </c>
      <c r="Q64" s="1908"/>
      <c r="R64" s="1909"/>
      <c r="S64" s="1908"/>
      <c r="T64" s="1909"/>
      <c r="U64" s="1908"/>
      <c r="V64" s="1909"/>
      <c r="W64" s="1908"/>
      <c r="X64" s="1909"/>
      <c r="Y64" s="1910" t="s">
        <v>1248</v>
      </c>
      <c r="Z64" s="2041" t="s">
        <v>231</v>
      </c>
      <c r="AB64" s="1402" t="s">
        <v>790</v>
      </c>
      <c r="AC64" s="1403"/>
      <c r="AD64" s="1403"/>
      <c r="AE64" s="1403"/>
      <c r="AF64" s="1403"/>
      <c r="AG64" s="1403"/>
      <c r="AH64" s="1403"/>
      <c r="AI64" s="1403"/>
      <c r="AJ64" s="1403"/>
      <c r="AK64" s="1403"/>
      <c r="AL64" s="1403"/>
      <c r="AM64" s="1404"/>
      <c r="AN64" s="1404"/>
      <c r="AO64" s="1906" t="s">
        <v>334</v>
      </c>
      <c r="AP64" s="1907" t="s">
        <v>1245</v>
      </c>
      <c r="AQ64" s="1908"/>
      <c r="AR64" s="1909"/>
      <c r="AS64" s="1908"/>
      <c r="AT64" s="1909"/>
      <c r="AU64" s="1908"/>
      <c r="AV64" s="1909"/>
      <c r="AW64" s="1908"/>
      <c r="AX64" s="1909"/>
      <c r="AY64" s="1910" t="s">
        <v>1248</v>
      </c>
      <c r="AZ64" s="2041" t="s">
        <v>231</v>
      </c>
      <c r="BB64" s="1402" t="s">
        <v>791</v>
      </c>
      <c r="BC64" s="1403"/>
      <c r="BD64" s="1403"/>
      <c r="BE64" s="1403"/>
      <c r="BF64" s="1403"/>
      <c r="BG64" s="1403"/>
      <c r="BH64" s="1403"/>
      <c r="BI64" s="1403"/>
      <c r="BJ64" s="1403"/>
      <c r="BK64" s="1403"/>
      <c r="BL64" s="1403"/>
      <c r="BM64" s="1404"/>
      <c r="BN64" s="1404"/>
      <c r="BO64" s="1906" t="s">
        <v>334</v>
      </c>
      <c r="BP64" s="1913" t="s">
        <v>1250</v>
      </c>
      <c r="BQ64" s="1914"/>
      <c r="BR64" s="1915"/>
      <c r="BS64" s="1916"/>
      <c r="BT64" s="1916"/>
      <c r="BU64" s="1916"/>
      <c r="BV64" s="1916"/>
      <c r="BW64" s="1916"/>
      <c r="BX64" s="1916"/>
      <c r="BY64" s="1916"/>
      <c r="BZ64" s="2042"/>
    </row>
    <row r="65" spans="2:78" ht="17.100000000000001" customHeight="1" thickTop="1" thickBot="1" x14ac:dyDescent="0.2">
      <c r="B65" s="1409" t="s">
        <v>232</v>
      </c>
      <c r="C65" s="1410"/>
      <c r="D65" s="1410"/>
      <c r="E65" s="1410"/>
      <c r="F65" s="1410"/>
      <c r="G65" s="1410"/>
      <c r="H65" s="1410"/>
      <c r="I65" s="1410" t="s">
        <v>220</v>
      </c>
      <c r="J65" s="1410"/>
      <c r="K65" s="1410"/>
      <c r="L65" s="1411" t="s">
        <v>149</v>
      </c>
      <c r="M65" s="1410"/>
      <c r="N65" s="1410"/>
      <c r="O65" s="1917" t="s">
        <v>233</v>
      </c>
      <c r="P65" s="1409" t="s">
        <v>1243</v>
      </c>
      <c r="Q65" s="1918"/>
      <c r="R65" s="1919"/>
      <c r="S65" s="1920"/>
      <c r="T65" s="1921"/>
      <c r="U65" s="1920"/>
      <c r="V65" s="1921"/>
      <c r="W65" s="1920"/>
      <c r="X65" s="1921"/>
      <c r="Y65" s="1920"/>
      <c r="Z65" s="2043"/>
      <c r="AB65" s="1409" t="s">
        <v>234</v>
      </c>
      <c r="AC65" s="1410"/>
      <c r="AD65" s="1410"/>
      <c r="AE65" s="1410"/>
      <c r="AF65" s="1410"/>
      <c r="AG65" s="1410"/>
      <c r="AH65" s="1410"/>
      <c r="AI65" s="1410" t="s">
        <v>220</v>
      </c>
      <c r="AJ65" s="1410"/>
      <c r="AK65" s="1410"/>
      <c r="AL65" s="1411" t="s">
        <v>149</v>
      </c>
      <c r="AM65" s="1410"/>
      <c r="AN65" s="1410"/>
      <c r="AO65" s="1917" t="s">
        <v>233</v>
      </c>
      <c r="AP65" s="1409" t="s">
        <v>1243</v>
      </c>
      <c r="AQ65" s="1918"/>
      <c r="AR65" s="1919"/>
      <c r="AS65" s="1920"/>
      <c r="AT65" s="1921"/>
      <c r="AU65" s="1920"/>
      <c r="AV65" s="1921"/>
      <c r="AW65" s="1920"/>
      <c r="AX65" s="1921"/>
      <c r="AY65" s="1920"/>
      <c r="AZ65" s="2043"/>
      <c r="BB65" s="1409" t="s">
        <v>235</v>
      </c>
      <c r="BC65" s="1410"/>
      <c r="BD65" s="1410"/>
      <c r="BE65" s="1410"/>
      <c r="BF65" s="1410"/>
      <c r="BG65" s="1410"/>
      <c r="BH65" s="1410"/>
      <c r="BI65" s="1410" t="s">
        <v>220</v>
      </c>
      <c r="BJ65" s="1410"/>
      <c r="BK65" s="1410"/>
      <c r="BL65" s="1411" t="s">
        <v>149</v>
      </c>
      <c r="BM65" s="1410"/>
      <c r="BN65" s="1410"/>
      <c r="BO65" s="1917" t="s">
        <v>233</v>
      </c>
      <c r="BP65" s="1409" t="s">
        <v>1243</v>
      </c>
      <c r="BQ65" s="1923"/>
      <c r="BR65" s="1924"/>
      <c r="BS65" s="1925"/>
      <c r="BT65" s="1925"/>
      <c r="BU65" s="1925"/>
      <c r="BV65" s="1925"/>
      <c r="BW65" s="1925"/>
      <c r="BX65" s="1925"/>
      <c r="BY65" s="1925"/>
      <c r="BZ65" s="2044"/>
    </row>
    <row r="66" spans="2:78" ht="17.100000000000001" customHeight="1" thickTop="1" thickBot="1" x14ac:dyDescent="0.3">
      <c r="B66" s="2872"/>
      <c r="C66" s="2873"/>
      <c r="D66" s="2873"/>
      <c r="E66" s="2873"/>
      <c r="F66" s="2873"/>
      <c r="G66" s="2873"/>
      <c r="H66" s="2873"/>
      <c r="I66" s="2873"/>
      <c r="J66" s="2873"/>
      <c r="K66" s="2873"/>
      <c r="L66" s="2873"/>
      <c r="M66" s="2874"/>
      <c r="N66" s="2874"/>
      <c r="O66" s="2875"/>
      <c r="P66" s="3082"/>
      <c r="Q66" s="3083"/>
      <c r="R66" s="3082"/>
      <c r="S66" s="3083"/>
      <c r="T66" s="3082"/>
      <c r="U66" s="3083"/>
      <c r="V66" s="3082"/>
      <c r="W66" s="3083"/>
      <c r="X66" s="3082"/>
      <c r="Y66" s="3083"/>
      <c r="Z66" s="1885"/>
      <c r="AB66" s="2872"/>
      <c r="AC66" s="2873"/>
      <c r="AD66" s="2873"/>
      <c r="AE66" s="2873"/>
      <c r="AF66" s="2873"/>
      <c r="AG66" s="2873"/>
      <c r="AH66" s="2873"/>
      <c r="AI66" s="2873"/>
      <c r="AJ66" s="2873"/>
      <c r="AK66" s="2873"/>
      <c r="AL66" s="2873"/>
      <c r="AM66" s="2874"/>
      <c r="AN66" s="2874"/>
      <c r="AO66" s="2875"/>
      <c r="AP66" s="1878"/>
      <c r="AQ66" s="1878"/>
      <c r="AR66" s="1878"/>
      <c r="AS66" s="1878"/>
      <c r="AT66" s="1878"/>
      <c r="AU66" s="1878"/>
      <c r="AV66" s="1878"/>
      <c r="AW66" s="1878"/>
      <c r="AX66" s="1878"/>
      <c r="AY66" s="1878"/>
      <c r="AZ66" s="1885"/>
      <c r="BB66" s="2872"/>
      <c r="BC66" s="2873"/>
      <c r="BD66" s="2873"/>
      <c r="BE66" s="2873"/>
      <c r="BF66" s="2873"/>
      <c r="BG66" s="2873"/>
      <c r="BH66" s="2873"/>
      <c r="BI66" s="2873"/>
      <c r="BJ66" s="2873"/>
      <c r="BK66" s="2873"/>
      <c r="BL66" s="2873"/>
      <c r="BM66" s="2874"/>
      <c r="BN66" s="2874"/>
      <c r="BO66" s="2875"/>
      <c r="BP66" s="3107" t="s">
        <v>1249</v>
      </c>
      <c r="BQ66" s="3108"/>
      <c r="BR66" s="3109"/>
      <c r="BS66" s="1925"/>
      <c r="BT66" s="1925"/>
      <c r="BU66" s="1925"/>
      <c r="BV66" s="1925"/>
      <c r="BW66" s="1925"/>
      <c r="BX66" s="1926"/>
      <c r="BY66" s="1927" t="s">
        <v>1308</v>
      </c>
      <c r="BZ66" s="2044"/>
    </row>
    <row r="67" spans="2:78" ht="17.100000000000001" customHeight="1" thickTop="1" thickBot="1" x14ac:dyDescent="0.25">
      <c r="B67" s="2867"/>
      <c r="C67" s="2868"/>
      <c r="D67" s="2868"/>
      <c r="E67" s="2868"/>
      <c r="F67" s="2868"/>
      <c r="G67" s="2868"/>
      <c r="H67" s="2868"/>
      <c r="I67" s="2869"/>
      <c r="J67" s="2869"/>
      <c r="K67" s="2869"/>
      <c r="L67" s="1304"/>
      <c r="M67" s="2870"/>
      <c r="N67" s="2870"/>
      <c r="O67" s="2871"/>
      <c r="P67" s="3105"/>
      <c r="Q67" s="3106"/>
      <c r="R67" s="3105"/>
      <c r="S67" s="3106"/>
      <c r="T67" s="3105"/>
      <c r="U67" s="3106"/>
      <c r="V67" s="3105"/>
      <c r="W67" s="3106"/>
      <c r="X67" s="3105"/>
      <c r="Y67" s="3106"/>
      <c r="Z67" s="2045"/>
      <c r="AB67" s="2867"/>
      <c r="AC67" s="2868"/>
      <c r="AD67" s="2868"/>
      <c r="AE67" s="2868"/>
      <c r="AF67" s="2868"/>
      <c r="AG67" s="2868"/>
      <c r="AH67" s="2868"/>
      <c r="AI67" s="2869"/>
      <c r="AJ67" s="2869"/>
      <c r="AK67" s="2869"/>
      <c r="AL67" s="1304"/>
      <c r="AM67" s="2870"/>
      <c r="AN67" s="2870"/>
      <c r="AO67" s="2871"/>
      <c r="AP67" s="1305"/>
      <c r="AQ67" s="1305"/>
      <c r="AR67" s="1305"/>
      <c r="AS67" s="1305"/>
      <c r="AT67" s="1305"/>
      <c r="AU67" s="1305"/>
      <c r="AV67" s="1305"/>
      <c r="AW67" s="1305"/>
      <c r="AX67" s="1305"/>
      <c r="AY67" s="1305"/>
      <c r="AZ67" s="2045"/>
      <c r="BB67" s="2867"/>
      <c r="BC67" s="2868"/>
      <c r="BD67" s="2868"/>
      <c r="BE67" s="2868"/>
      <c r="BF67" s="2868"/>
      <c r="BG67" s="2868"/>
      <c r="BH67" s="2868"/>
      <c r="BI67" s="2869"/>
      <c r="BJ67" s="2869"/>
      <c r="BK67" s="2869"/>
      <c r="BL67" s="1304"/>
      <c r="BM67" s="2870"/>
      <c r="BN67" s="2870"/>
      <c r="BO67" s="2871"/>
      <c r="BP67" s="3092"/>
      <c r="BQ67" s="3093"/>
      <c r="BR67" s="3094"/>
      <c r="BS67" s="1925"/>
      <c r="BT67" s="1925"/>
      <c r="BU67" s="1925"/>
      <c r="BV67" s="1925"/>
      <c r="BW67" s="1925"/>
      <c r="BX67" s="1930"/>
      <c r="BY67" s="1931" t="s">
        <v>1307</v>
      </c>
      <c r="BZ67" s="2044"/>
    </row>
    <row r="68" spans="2:78" ht="17.100000000000001" customHeight="1" thickTop="1" thickBot="1" x14ac:dyDescent="0.3">
      <c r="B68" s="2872"/>
      <c r="C68" s="2873"/>
      <c r="D68" s="2873"/>
      <c r="E68" s="2873"/>
      <c r="F68" s="2873"/>
      <c r="G68" s="2873"/>
      <c r="H68" s="2873"/>
      <c r="I68" s="2873"/>
      <c r="J68" s="2873"/>
      <c r="K68" s="2873"/>
      <c r="L68" s="2873"/>
      <c r="M68" s="2874"/>
      <c r="N68" s="2874"/>
      <c r="O68" s="2875"/>
      <c r="P68" s="3082"/>
      <c r="Q68" s="3083"/>
      <c r="R68" s="3082"/>
      <c r="S68" s="3083"/>
      <c r="T68" s="3082"/>
      <c r="U68" s="3083"/>
      <c r="V68" s="3082"/>
      <c r="W68" s="3083"/>
      <c r="X68" s="3082"/>
      <c r="Y68" s="3083"/>
      <c r="Z68" s="1885"/>
      <c r="AB68" s="2872"/>
      <c r="AC68" s="2873"/>
      <c r="AD68" s="2873"/>
      <c r="AE68" s="2873"/>
      <c r="AF68" s="2873"/>
      <c r="AG68" s="2873"/>
      <c r="AH68" s="2873"/>
      <c r="AI68" s="2873"/>
      <c r="AJ68" s="2873"/>
      <c r="AK68" s="2873"/>
      <c r="AL68" s="2873"/>
      <c r="AM68" s="2874"/>
      <c r="AN68" s="2874"/>
      <c r="AO68" s="2875"/>
      <c r="AP68" s="1878"/>
      <c r="AQ68" s="1878"/>
      <c r="AR68" s="1878"/>
      <c r="AS68" s="1878"/>
      <c r="AT68" s="1878"/>
      <c r="AU68" s="1878"/>
      <c r="AV68" s="1878"/>
      <c r="AW68" s="1878"/>
      <c r="AX68" s="1878"/>
      <c r="AY68" s="1878"/>
      <c r="AZ68" s="1885"/>
      <c r="BB68" s="2872"/>
      <c r="BC68" s="2873"/>
      <c r="BD68" s="2873"/>
      <c r="BE68" s="2873"/>
      <c r="BF68" s="2873"/>
      <c r="BG68" s="2873"/>
      <c r="BH68" s="2873"/>
      <c r="BI68" s="2873"/>
      <c r="BJ68" s="2873"/>
      <c r="BK68" s="2873"/>
      <c r="BL68" s="2873"/>
      <c r="BM68" s="2874"/>
      <c r="BN68" s="2874"/>
      <c r="BO68" s="2875"/>
      <c r="BP68" s="3107" t="s">
        <v>1249</v>
      </c>
      <c r="BQ68" s="3108"/>
      <c r="BR68" s="3109"/>
      <c r="BS68" s="1925"/>
      <c r="BT68" s="1925"/>
      <c r="BU68" s="1925"/>
      <c r="BV68" s="1925"/>
      <c r="BW68" s="1925"/>
      <c r="BX68" s="1879" t="s">
        <v>1255</v>
      </c>
      <c r="BY68" s="1880" t="s">
        <v>217</v>
      </c>
      <c r="BZ68" s="2044"/>
    </row>
    <row r="69" spans="2:78" ht="17.100000000000001" customHeight="1" thickTop="1" thickBot="1" x14ac:dyDescent="0.25">
      <c r="B69" s="2867"/>
      <c r="C69" s="2868"/>
      <c r="D69" s="2868"/>
      <c r="E69" s="2868"/>
      <c r="F69" s="2868"/>
      <c r="G69" s="2868"/>
      <c r="H69" s="2868"/>
      <c r="I69" s="2869"/>
      <c r="J69" s="2869"/>
      <c r="K69" s="2869"/>
      <c r="L69" s="1304"/>
      <c r="M69" s="2870"/>
      <c r="N69" s="2870"/>
      <c r="O69" s="2871"/>
      <c r="P69" s="3105"/>
      <c r="Q69" s="3106"/>
      <c r="R69" s="3105"/>
      <c r="S69" s="3106"/>
      <c r="T69" s="3105"/>
      <c r="U69" s="3106"/>
      <c r="V69" s="3105"/>
      <c r="W69" s="3106"/>
      <c r="X69" s="3105"/>
      <c r="Y69" s="3106"/>
      <c r="Z69" s="2045"/>
      <c r="AB69" s="2867"/>
      <c r="AC69" s="2868"/>
      <c r="AD69" s="2868"/>
      <c r="AE69" s="2868"/>
      <c r="AF69" s="2868"/>
      <c r="AG69" s="2868"/>
      <c r="AH69" s="2868"/>
      <c r="AI69" s="2869"/>
      <c r="AJ69" s="2869"/>
      <c r="AK69" s="2869"/>
      <c r="AL69" s="1304"/>
      <c r="AM69" s="2870"/>
      <c r="AN69" s="2870"/>
      <c r="AO69" s="2871"/>
      <c r="AP69" s="1305"/>
      <c r="AQ69" s="1305"/>
      <c r="AR69" s="1305"/>
      <c r="AS69" s="1305"/>
      <c r="AT69" s="1305"/>
      <c r="AU69" s="1305"/>
      <c r="AV69" s="1305"/>
      <c r="AW69" s="1305"/>
      <c r="AX69" s="1305"/>
      <c r="AY69" s="1305"/>
      <c r="AZ69" s="2045"/>
      <c r="BB69" s="2867"/>
      <c r="BC69" s="2868"/>
      <c r="BD69" s="2868"/>
      <c r="BE69" s="2868"/>
      <c r="BF69" s="2868"/>
      <c r="BG69" s="2868"/>
      <c r="BH69" s="2868"/>
      <c r="BI69" s="2869"/>
      <c r="BJ69" s="2869"/>
      <c r="BK69" s="2869"/>
      <c r="BL69" s="1304"/>
      <c r="BM69" s="2870"/>
      <c r="BN69" s="2870"/>
      <c r="BO69" s="2871"/>
      <c r="BP69" s="3092"/>
      <c r="BQ69" s="3093"/>
      <c r="BR69" s="3094"/>
      <c r="BS69" s="1925"/>
      <c r="BT69" s="1925"/>
      <c r="BU69" s="1925"/>
      <c r="BV69" s="1925"/>
      <c r="BW69" s="1925"/>
      <c r="BX69" s="1879" t="s">
        <v>1256</v>
      </c>
      <c r="BY69" s="1880" t="s">
        <v>802</v>
      </c>
      <c r="BZ69" s="2044"/>
    </row>
    <row r="70" spans="2:78" ht="17.100000000000001" customHeight="1" thickTop="1" thickBot="1" x14ac:dyDescent="0.3">
      <c r="B70" s="2872"/>
      <c r="C70" s="2873"/>
      <c r="D70" s="2873"/>
      <c r="E70" s="2873"/>
      <c r="F70" s="2873"/>
      <c r="G70" s="2873"/>
      <c r="H70" s="2873"/>
      <c r="I70" s="2873"/>
      <c r="J70" s="2873"/>
      <c r="K70" s="2873"/>
      <c r="L70" s="2873"/>
      <c r="M70" s="2874"/>
      <c r="N70" s="2874"/>
      <c r="O70" s="2875"/>
      <c r="P70" s="3082"/>
      <c r="Q70" s="3083"/>
      <c r="R70" s="3082"/>
      <c r="S70" s="3083"/>
      <c r="T70" s="3082"/>
      <c r="U70" s="3083"/>
      <c r="V70" s="3082"/>
      <c r="W70" s="3083"/>
      <c r="X70" s="3082"/>
      <c r="Y70" s="3083"/>
      <c r="Z70" s="1885"/>
      <c r="AB70" s="2872"/>
      <c r="AC70" s="2873"/>
      <c r="AD70" s="2873"/>
      <c r="AE70" s="2873"/>
      <c r="AF70" s="2873"/>
      <c r="AG70" s="2873"/>
      <c r="AH70" s="2873"/>
      <c r="AI70" s="2873"/>
      <c r="AJ70" s="2873"/>
      <c r="AK70" s="2873"/>
      <c r="AL70" s="2873"/>
      <c r="AM70" s="2874"/>
      <c r="AN70" s="2874"/>
      <c r="AO70" s="2875"/>
      <c r="AP70" s="1878"/>
      <c r="AQ70" s="1878"/>
      <c r="AR70" s="1878"/>
      <c r="AS70" s="1878"/>
      <c r="AT70" s="1878"/>
      <c r="AU70" s="1878"/>
      <c r="AV70" s="1878"/>
      <c r="AW70" s="1878"/>
      <c r="AX70" s="1878"/>
      <c r="AY70" s="1878"/>
      <c r="AZ70" s="1885"/>
      <c r="BB70" s="2872"/>
      <c r="BC70" s="2873"/>
      <c r="BD70" s="2873"/>
      <c r="BE70" s="2873"/>
      <c r="BF70" s="2873"/>
      <c r="BG70" s="2873"/>
      <c r="BH70" s="2873"/>
      <c r="BI70" s="2873"/>
      <c r="BJ70" s="2873"/>
      <c r="BK70" s="2873"/>
      <c r="BL70" s="2873"/>
      <c r="BM70" s="2874"/>
      <c r="BN70" s="2874"/>
      <c r="BO70" s="2875"/>
      <c r="BP70" s="3107" t="s">
        <v>1249</v>
      </c>
      <c r="BQ70" s="3108"/>
      <c r="BR70" s="3109"/>
      <c r="BS70" s="1925"/>
      <c r="BT70" s="1925"/>
      <c r="BU70" s="1925"/>
      <c r="BV70" s="1925"/>
      <c r="BW70" s="1925"/>
      <c r="BX70" s="1879" t="s">
        <v>1258</v>
      </c>
      <c r="BY70" s="1880" t="s">
        <v>1257</v>
      </c>
      <c r="BZ70" s="2044"/>
    </row>
    <row r="71" spans="2:78" ht="17.100000000000001" customHeight="1" thickTop="1" thickBot="1" x14ac:dyDescent="0.25">
      <c r="B71" s="2867"/>
      <c r="C71" s="2868"/>
      <c r="D71" s="2868"/>
      <c r="E71" s="2868"/>
      <c r="F71" s="2868"/>
      <c r="G71" s="2868"/>
      <c r="H71" s="2868"/>
      <c r="I71" s="2869"/>
      <c r="J71" s="2869"/>
      <c r="K71" s="2869"/>
      <c r="L71" s="1304"/>
      <c r="M71" s="2870"/>
      <c r="N71" s="2870"/>
      <c r="O71" s="2871"/>
      <c r="P71" s="3105"/>
      <c r="Q71" s="3106"/>
      <c r="R71" s="3105"/>
      <c r="S71" s="3106"/>
      <c r="T71" s="3105"/>
      <c r="U71" s="3106"/>
      <c r="V71" s="3105"/>
      <c r="W71" s="3106"/>
      <c r="X71" s="3105"/>
      <c r="Y71" s="3106"/>
      <c r="Z71" s="2045"/>
      <c r="AB71" s="2867"/>
      <c r="AC71" s="2868"/>
      <c r="AD71" s="2868"/>
      <c r="AE71" s="2868"/>
      <c r="AF71" s="2868"/>
      <c r="AG71" s="2868"/>
      <c r="AH71" s="2868"/>
      <c r="AI71" s="2869"/>
      <c r="AJ71" s="2869"/>
      <c r="AK71" s="2869"/>
      <c r="AL71" s="1304"/>
      <c r="AM71" s="2870"/>
      <c r="AN71" s="2870"/>
      <c r="AO71" s="2871"/>
      <c r="AP71" s="1305"/>
      <c r="AQ71" s="1305"/>
      <c r="AR71" s="1305"/>
      <c r="AS71" s="1305"/>
      <c r="AT71" s="1305"/>
      <c r="AU71" s="1305"/>
      <c r="AV71" s="1305"/>
      <c r="AW71" s="1305"/>
      <c r="AX71" s="1305"/>
      <c r="AY71" s="1305"/>
      <c r="AZ71" s="2045"/>
      <c r="BB71" s="2867"/>
      <c r="BC71" s="2868"/>
      <c r="BD71" s="2868"/>
      <c r="BE71" s="2868"/>
      <c r="BF71" s="2868"/>
      <c r="BG71" s="2868"/>
      <c r="BH71" s="2868"/>
      <c r="BI71" s="2869"/>
      <c r="BJ71" s="2869"/>
      <c r="BK71" s="2869"/>
      <c r="BL71" s="1304"/>
      <c r="BM71" s="2870"/>
      <c r="BN71" s="2870"/>
      <c r="BO71" s="2871"/>
      <c r="BP71" s="3092"/>
      <c r="BQ71" s="3093"/>
      <c r="BR71" s="3094"/>
      <c r="BS71" s="1925"/>
      <c r="BT71" s="1925"/>
      <c r="BU71" s="1925"/>
      <c r="BV71" s="1925"/>
      <c r="BW71" s="1925"/>
      <c r="BX71" s="1879" t="s">
        <v>1259</v>
      </c>
      <c r="BY71" s="1880" t="s">
        <v>1336</v>
      </c>
      <c r="BZ71" s="2044"/>
    </row>
    <row r="72" spans="2:78" ht="17.100000000000001" customHeight="1" thickTop="1" thickBot="1" x14ac:dyDescent="0.3">
      <c r="B72" s="2872"/>
      <c r="C72" s="2873"/>
      <c r="D72" s="2873"/>
      <c r="E72" s="2873"/>
      <c r="F72" s="2873"/>
      <c r="G72" s="2873"/>
      <c r="H72" s="2873"/>
      <c r="I72" s="2873"/>
      <c r="J72" s="2873"/>
      <c r="K72" s="2873"/>
      <c r="L72" s="2873"/>
      <c r="M72" s="2874"/>
      <c r="N72" s="2874"/>
      <c r="O72" s="2875"/>
      <c r="P72" s="3082"/>
      <c r="Q72" s="3083"/>
      <c r="R72" s="3082"/>
      <c r="S72" s="3083"/>
      <c r="T72" s="3082"/>
      <c r="U72" s="3083"/>
      <c r="V72" s="3082"/>
      <c r="W72" s="3083"/>
      <c r="X72" s="3082"/>
      <c r="Y72" s="3083"/>
      <c r="Z72" s="1885"/>
      <c r="AB72" s="2872"/>
      <c r="AC72" s="2873"/>
      <c r="AD72" s="2873"/>
      <c r="AE72" s="2873"/>
      <c r="AF72" s="2873"/>
      <c r="AG72" s="2873"/>
      <c r="AH72" s="2873"/>
      <c r="AI72" s="2873"/>
      <c r="AJ72" s="2873"/>
      <c r="AK72" s="2873"/>
      <c r="AL72" s="2873"/>
      <c r="AM72" s="2874"/>
      <c r="AN72" s="2874"/>
      <c r="AO72" s="2875"/>
      <c r="AP72" s="1878"/>
      <c r="AQ72" s="1878"/>
      <c r="AR72" s="1878"/>
      <c r="AS72" s="1878"/>
      <c r="AT72" s="1878"/>
      <c r="AU72" s="1878"/>
      <c r="AV72" s="1878"/>
      <c r="AW72" s="1878"/>
      <c r="AX72" s="1878"/>
      <c r="AY72" s="1878"/>
      <c r="AZ72" s="1885"/>
      <c r="BB72" s="2872"/>
      <c r="BC72" s="2873"/>
      <c r="BD72" s="2873"/>
      <c r="BE72" s="2873"/>
      <c r="BF72" s="2873"/>
      <c r="BG72" s="2873"/>
      <c r="BH72" s="2873"/>
      <c r="BI72" s="2873"/>
      <c r="BJ72" s="2873"/>
      <c r="BK72" s="2873"/>
      <c r="BL72" s="2873"/>
      <c r="BM72" s="2874"/>
      <c r="BN72" s="2874"/>
      <c r="BO72" s="2875"/>
      <c r="BP72" s="3107" t="s">
        <v>1249</v>
      </c>
      <c r="BQ72" s="3108"/>
      <c r="BR72" s="3109"/>
      <c r="BS72" s="1925"/>
      <c r="BT72" s="1925"/>
      <c r="BU72" s="1925"/>
      <c r="BV72" s="1925"/>
      <c r="BW72" s="1925"/>
      <c r="BX72" s="1879" t="s">
        <v>1337</v>
      </c>
      <c r="BY72" s="1880" t="s">
        <v>1338</v>
      </c>
      <c r="BZ72" s="2044"/>
    </row>
    <row r="73" spans="2:78" ht="17.100000000000001" customHeight="1" thickTop="1" thickBot="1" x14ac:dyDescent="0.25">
      <c r="B73" s="2867"/>
      <c r="C73" s="2868"/>
      <c r="D73" s="2868"/>
      <c r="E73" s="2868"/>
      <c r="F73" s="2868"/>
      <c r="G73" s="2868"/>
      <c r="H73" s="2868"/>
      <c r="I73" s="2869"/>
      <c r="J73" s="2869"/>
      <c r="K73" s="2869"/>
      <c r="L73" s="1304"/>
      <c r="M73" s="2870"/>
      <c r="N73" s="2870"/>
      <c r="O73" s="2871"/>
      <c r="P73" s="3105"/>
      <c r="Q73" s="3106"/>
      <c r="R73" s="3105"/>
      <c r="S73" s="3106"/>
      <c r="T73" s="3105"/>
      <c r="U73" s="3106"/>
      <c r="V73" s="3105"/>
      <c r="W73" s="3106"/>
      <c r="X73" s="3105"/>
      <c r="Y73" s="3106"/>
      <c r="Z73" s="2045"/>
      <c r="AB73" s="2867"/>
      <c r="AC73" s="2868"/>
      <c r="AD73" s="2868"/>
      <c r="AE73" s="2868"/>
      <c r="AF73" s="2868"/>
      <c r="AG73" s="2868"/>
      <c r="AH73" s="2868"/>
      <c r="AI73" s="2869"/>
      <c r="AJ73" s="2869"/>
      <c r="AK73" s="2869"/>
      <c r="AL73" s="1304"/>
      <c r="AM73" s="2870"/>
      <c r="AN73" s="2870"/>
      <c r="AO73" s="2871"/>
      <c r="AP73" s="1305"/>
      <c r="AQ73" s="1305"/>
      <c r="AR73" s="1305"/>
      <c r="AS73" s="1305"/>
      <c r="AT73" s="1305"/>
      <c r="AU73" s="1305"/>
      <c r="AV73" s="1305"/>
      <c r="AW73" s="1305"/>
      <c r="AX73" s="1305"/>
      <c r="AY73" s="1305"/>
      <c r="AZ73" s="2045"/>
      <c r="BB73" s="2867"/>
      <c r="BC73" s="2868"/>
      <c r="BD73" s="2868"/>
      <c r="BE73" s="2868"/>
      <c r="BF73" s="2868"/>
      <c r="BG73" s="2868"/>
      <c r="BH73" s="2868"/>
      <c r="BI73" s="2869"/>
      <c r="BJ73" s="2869"/>
      <c r="BK73" s="2869"/>
      <c r="BL73" s="1304"/>
      <c r="BM73" s="2870"/>
      <c r="BN73" s="2870"/>
      <c r="BO73" s="2871"/>
      <c r="BP73" s="3092"/>
      <c r="BQ73" s="3093"/>
      <c r="BR73" s="3094"/>
      <c r="BS73" s="1925"/>
      <c r="BT73" s="1925"/>
      <c r="BU73" s="1925"/>
      <c r="BV73" s="1925"/>
      <c r="BW73" s="1925"/>
      <c r="BX73" s="1879" t="s">
        <v>1340</v>
      </c>
      <c r="BY73" s="1880" t="s">
        <v>1339</v>
      </c>
      <c r="BZ73" s="2044"/>
    </row>
    <row r="74" spans="2:78" ht="17.100000000000001" customHeight="1" thickTop="1" thickBot="1" x14ac:dyDescent="0.3">
      <c r="B74" s="2872"/>
      <c r="C74" s="2873"/>
      <c r="D74" s="2873"/>
      <c r="E74" s="2873"/>
      <c r="F74" s="2873"/>
      <c r="G74" s="2873"/>
      <c r="H74" s="2873"/>
      <c r="I74" s="2873"/>
      <c r="J74" s="2873"/>
      <c r="K74" s="2873"/>
      <c r="L74" s="2873"/>
      <c r="M74" s="2874"/>
      <c r="N74" s="2874"/>
      <c r="O74" s="2875"/>
      <c r="P74" s="3082"/>
      <c r="Q74" s="3083"/>
      <c r="R74" s="3082"/>
      <c r="S74" s="3083"/>
      <c r="T74" s="3082"/>
      <c r="U74" s="3083"/>
      <c r="V74" s="3082"/>
      <c r="W74" s="3083"/>
      <c r="X74" s="3082"/>
      <c r="Y74" s="3083"/>
      <c r="Z74" s="1885"/>
      <c r="AB74" s="2872"/>
      <c r="AC74" s="2873"/>
      <c r="AD74" s="2873"/>
      <c r="AE74" s="2873"/>
      <c r="AF74" s="2873"/>
      <c r="AG74" s="2873"/>
      <c r="AH74" s="2873"/>
      <c r="AI74" s="2873"/>
      <c r="AJ74" s="2873"/>
      <c r="AK74" s="2873"/>
      <c r="AL74" s="2873"/>
      <c r="AM74" s="2874"/>
      <c r="AN74" s="2874"/>
      <c r="AO74" s="2875"/>
      <c r="AP74" s="1878"/>
      <c r="AQ74" s="1878"/>
      <c r="AR74" s="1878"/>
      <c r="AS74" s="1878"/>
      <c r="AT74" s="1878"/>
      <c r="AU74" s="1878"/>
      <c r="AV74" s="1878"/>
      <c r="AW74" s="1878"/>
      <c r="AX74" s="1878"/>
      <c r="AY74" s="1878"/>
      <c r="AZ74" s="1885"/>
      <c r="BB74" s="2872"/>
      <c r="BC74" s="2873"/>
      <c r="BD74" s="2873"/>
      <c r="BE74" s="2873"/>
      <c r="BF74" s="2873"/>
      <c r="BG74" s="2873"/>
      <c r="BH74" s="2873"/>
      <c r="BI74" s="2873"/>
      <c r="BJ74" s="2873"/>
      <c r="BK74" s="2873"/>
      <c r="BL74" s="2873"/>
      <c r="BM74" s="2874"/>
      <c r="BN74" s="2874"/>
      <c r="BO74" s="2875"/>
      <c r="BP74" s="3107" t="s">
        <v>1249</v>
      </c>
      <c r="BQ74" s="3108"/>
      <c r="BR74" s="3109"/>
      <c r="BS74" s="1925"/>
      <c r="BT74" s="1925"/>
      <c r="BU74" s="1925"/>
      <c r="BV74" s="1925"/>
      <c r="BW74" s="1925"/>
      <c r="BX74" s="1879" t="s">
        <v>1260</v>
      </c>
      <c r="BY74" s="1880" t="s">
        <v>1263</v>
      </c>
      <c r="BZ74" s="2044"/>
    </row>
    <row r="75" spans="2:78" ht="17.100000000000001" customHeight="1" thickTop="1" thickBot="1" x14ac:dyDescent="0.25">
      <c r="B75" s="2867"/>
      <c r="C75" s="2868"/>
      <c r="D75" s="2868"/>
      <c r="E75" s="2868"/>
      <c r="F75" s="2868"/>
      <c r="G75" s="2868"/>
      <c r="H75" s="2868"/>
      <c r="I75" s="2869"/>
      <c r="J75" s="2869"/>
      <c r="K75" s="2869"/>
      <c r="L75" s="1304"/>
      <c r="M75" s="2870"/>
      <c r="N75" s="2870"/>
      <c r="O75" s="2871"/>
      <c r="P75" s="3105"/>
      <c r="Q75" s="3106"/>
      <c r="R75" s="3105"/>
      <c r="S75" s="3106"/>
      <c r="T75" s="3105"/>
      <c r="U75" s="3106"/>
      <c r="V75" s="3105"/>
      <c r="W75" s="3106"/>
      <c r="X75" s="3105"/>
      <c r="Y75" s="3106"/>
      <c r="Z75" s="2045"/>
      <c r="AB75" s="2867"/>
      <c r="AC75" s="2868"/>
      <c r="AD75" s="2868"/>
      <c r="AE75" s="2868"/>
      <c r="AF75" s="2868"/>
      <c r="AG75" s="2868"/>
      <c r="AH75" s="2868"/>
      <c r="AI75" s="2869"/>
      <c r="AJ75" s="2869"/>
      <c r="AK75" s="2869"/>
      <c r="AL75" s="1304"/>
      <c r="AM75" s="2870"/>
      <c r="AN75" s="2870"/>
      <c r="AO75" s="2871"/>
      <c r="AP75" s="1305"/>
      <c r="AQ75" s="1305"/>
      <c r="AR75" s="1305"/>
      <c r="AS75" s="1305"/>
      <c r="AT75" s="1305"/>
      <c r="AU75" s="1305"/>
      <c r="AV75" s="1305"/>
      <c r="AW75" s="1305"/>
      <c r="AX75" s="1305"/>
      <c r="AY75" s="1305"/>
      <c r="AZ75" s="2045"/>
      <c r="BB75" s="2867"/>
      <c r="BC75" s="2868"/>
      <c r="BD75" s="2868"/>
      <c r="BE75" s="2868"/>
      <c r="BF75" s="2868"/>
      <c r="BG75" s="2868"/>
      <c r="BH75" s="2868"/>
      <c r="BI75" s="2869"/>
      <c r="BJ75" s="2869"/>
      <c r="BK75" s="2869"/>
      <c r="BL75" s="1304"/>
      <c r="BM75" s="2870"/>
      <c r="BN75" s="2870"/>
      <c r="BO75" s="2871"/>
      <c r="BP75" s="3092"/>
      <c r="BQ75" s="3093"/>
      <c r="BR75" s="3094"/>
      <c r="BS75" s="1925"/>
      <c r="BT75" s="1925"/>
      <c r="BU75" s="1925"/>
      <c r="BV75" s="1925"/>
      <c r="BW75" s="1925"/>
      <c r="BX75" s="1879" t="s">
        <v>1261</v>
      </c>
      <c r="BY75" s="1880" t="s">
        <v>1262</v>
      </c>
      <c r="BZ75" s="2044"/>
    </row>
    <row r="76" spans="2:78" ht="17.100000000000001" customHeight="1" thickTop="1" thickBot="1" x14ac:dyDescent="0.3">
      <c r="B76" s="2872"/>
      <c r="C76" s="2873"/>
      <c r="D76" s="2873"/>
      <c r="E76" s="2873"/>
      <c r="F76" s="2873"/>
      <c r="G76" s="2873"/>
      <c r="H76" s="2873"/>
      <c r="I76" s="2873"/>
      <c r="J76" s="2873"/>
      <c r="K76" s="2873"/>
      <c r="L76" s="2873"/>
      <c r="M76" s="2874"/>
      <c r="N76" s="2874"/>
      <c r="O76" s="2875"/>
      <c r="P76" s="3082"/>
      <c r="Q76" s="3083"/>
      <c r="R76" s="3082"/>
      <c r="S76" s="3083"/>
      <c r="T76" s="3082"/>
      <c r="U76" s="3083"/>
      <c r="V76" s="3082"/>
      <c r="W76" s="3083"/>
      <c r="X76" s="3082"/>
      <c r="Y76" s="3083"/>
      <c r="Z76" s="1885"/>
      <c r="AB76" s="2872"/>
      <c r="AC76" s="2873"/>
      <c r="AD76" s="2873"/>
      <c r="AE76" s="2873"/>
      <c r="AF76" s="2873"/>
      <c r="AG76" s="2873"/>
      <c r="AH76" s="2873"/>
      <c r="AI76" s="2873"/>
      <c r="AJ76" s="2873"/>
      <c r="AK76" s="2873"/>
      <c r="AL76" s="2873"/>
      <c r="AM76" s="2874"/>
      <c r="AN76" s="2874"/>
      <c r="AO76" s="2875"/>
      <c r="AP76" s="1878"/>
      <c r="AQ76" s="1878"/>
      <c r="AR76" s="1878"/>
      <c r="AS76" s="1878"/>
      <c r="AT76" s="1878"/>
      <c r="AU76" s="1878"/>
      <c r="AV76" s="1878"/>
      <c r="AW76" s="1878"/>
      <c r="AX76" s="1878"/>
      <c r="AY76" s="1878"/>
      <c r="AZ76" s="1885"/>
      <c r="BB76" s="2872"/>
      <c r="BC76" s="2873"/>
      <c r="BD76" s="2873"/>
      <c r="BE76" s="2873"/>
      <c r="BF76" s="2873"/>
      <c r="BG76" s="2873"/>
      <c r="BH76" s="2873"/>
      <c r="BI76" s="2873"/>
      <c r="BJ76" s="2873"/>
      <c r="BK76" s="2873"/>
      <c r="BL76" s="2873"/>
      <c r="BM76" s="2874"/>
      <c r="BN76" s="2874"/>
      <c r="BO76" s="2875"/>
      <c r="BP76" s="3107" t="s">
        <v>1249</v>
      </c>
      <c r="BQ76" s="3108"/>
      <c r="BR76" s="3109"/>
      <c r="BS76" s="1925"/>
      <c r="BT76" s="1925"/>
      <c r="BU76" s="1925"/>
      <c r="BV76" s="1925"/>
      <c r="BW76" s="1925"/>
      <c r="BX76" s="1879" t="s">
        <v>1266</v>
      </c>
      <c r="BY76" s="1880" t="s">
        <v>1269</v>
      </c>
      <c r="BZ76" s="2044"/>
    </row>
    <row r="77" spans="2:78" ht="17.100000000000001" customHeight="1" thickTop="1" thickBot="1" x14ac:dyDescent="0.25">
      <c r="B77" s="2867"/>
      <c r="C77" s="2868"/>
      <c r="D77" s="2868"/>
      <c r="E77" s="2868"/>
      <c r="F77" s="2868"/>
      <c r="G77" s="2868"/>
      <c r="H77" s="2868"/>
      <c r="I77" s="2869"/>
      <c r="J77" s="2869"/>
      <c r="K77" s="2869"/>
      <c r="L77" s="1304"/>
      <c r="M77" s="2870"/>
      <c r="N77" s="2870"/>
      <c r="O77" s="2871"/>
      <c r="P77" s="3105"/>
      <c r="Q77" s="3106"/>
      <c r="R77" s="3105"/>
      <c r="S77" s="3106"/>
      <c r="T77" s="3105"/>
      <c r="U77" s="3106"/>
      <c r="V77" s="3105"/>
      <c r="W77" s="3106"/>
      <c r="X77" s="3105"/>
      <c r="Y77" s="3106"/>
      <c r="Z77" s="2045"/>
      <c r="AB77" s="2867"/>
      <c r="AC77" s="2868"/>
      <c r="AD77" s="2868"/>
      <c r="AE77" s="2868"/>
      <c r="AF77" s="2868"/>
      <c r="AG77" s="2868"/>
      <c r="AH77" s="2868"/>
      <c r="AI77" s="2869"/>
      <c r="AJ77" s="2869"/>
      <c r="AK77" s="2869"/>
      <c r="AL77" s="1304"/>
      <c r="AM77" s="2870"/>
      <c r="AN77" s="2870"/>
      <c r="AO77" s="2871"/>
      <c r="AP77" s="1305"/>
      <c r="AQ77" s="1305"/>
      <c r="AR77" s="1305"/>
      <c r="AS77" s="1305"/>
      <c r="AT77" s="1305"/>
      <c r="AU77" s="1305"/>
      <c r="AV77" s="1305"/>
      <c r="AW77" s="1305"/>
      <c r="AX77" s="1305"/>
      <c r="AY77" s="1305"/>
      <c r="AZ77" s="2045"/>
      <c r="BB77" s="2867"/>
      <c r="BC77" s="2868"/>
      <c r="BD77" s="2868"/>
      <c r="BE77" s="2868"/>
      <c r="BF77" s="2868"/>
      <c r="BG77" s="2868"/>
      <c r="BH77" s="2868"/>
      <c r="BI77" s="2869"/>
      <c r="BJ77" s="2869"/>
      <c r="BK77" s="2869"/>
      <c r="BL77" s="1304"/>
      <c r="BM77" s="2870"/>
      <c r="BN77" s="2870"/>
      <c r="BO77" s="2871"/>
      <c r="BP77" s="3092"/>
      <c r="BQ77" s="3093"/>
      <c r="BR77" s="3094"/>
      <c r="BS77" s="1925"/>
      <c r="BT77" s="1925"/>
      <c r="BU77" s="1925"/>
      <c r="BV77" s="1925"/>
      <c r="BW77" s="1925"/>
      <c r="BX77" s="1879" t="s">
        <v>1267</v>
      </c>
      <c r="BY77" s="1880" t="s">
        <v>1268</v>
      </c>
      <c r="BZ77" s="2044"/>
    </row>
    <row r="78" spans="2:78" ht="17.100000000000001" customHeight="1" thickTop="1" thickBot="1" x14ac:dyDescent="0.3">
      <c r="B78" s="2872"/>
      <c r="C78" s="2873"/>
      <c r="D78" s="2873"/>
      <c r="E78" s="2873"/>
      <c r="F78" s="2873"/>
      <c r="G78" s="2873"/>
      <c r="H78" s="2873"/>
      <c r="I78" s="2873"/>
      <c r="J78" s="2873"/>
      <c r="K78" s="2873"/>
      <c r="L78" s="2873"/>
      <c r="M78" s="2874"/>
      <c r="N78" s="2874"/>
      <c r="O78" s="2875"/>
      <c r="P78" s="3082"/>
      <c r="Q78" s="3083"/>
      <c r="R78" s="3082"/>
      <c r="S78" s="3083"/>
      <c r="T78" s="3082"/>
      <c r="U78" s="3083"/>
      <c r="V78" s="3082"/>
      <c r="W78" s="3083"/>
      <c r="X78" s="3082"/>
      <c r="Y78" s="3083"/>
      <c r="Z78" s="1885"/>
      <c r="AB78" s="2872"/>
      <c r="AC78" s="2873"/>
      <c r="AD78" s="2873"/>
      <c r="AE78" s="2873"/>
      <c r="AF78" s="2873"/>
      <c r="AG78" s="2873"/>
      <c r="AH78" s="2873"/>
      <c r="AI78" s="2873"/>
      <c r="AJ78" s="2873"/>
      <c r="AK78" s="2873"/>
      <c r="AL78" s="2873"/>
      <c r="AM78" s="2874"/>
      <c r="AN78" s="2874"/>
      <c r="AO78" s="2875"/>
      <c r="AP78" s="1878"/>
      <c r="AQ78" s="1878"/>
      <c r="AR78" s="1878"/>
      <c r="AS78" s="1878"/>
      <c r="AT78" s="1878"/>
      <c r="AU78" s="1878"/>
      <c r="AV78" s="1878"/>
      <c r="AW78" s="1878"/>
      <c r="AX78" s="1878"/>
      <c r="AY78" s="1878"/>
      <c r="AZ78" s="1885"/>
      <c r="BB78" s="2872"/>
      <c r="BC78" s="2873"/>
      <c r="BD78" s="2873"/>
      <c r="BE78" s="2873"/>
      <c r="BF78" s="2873"/>
      <c r="BG78" s="2873"/>
      <c r="BH78" s="2873"/>
      <c r="BI78" s="2873"/>
      <c r="BJ78" s="2873"/>
      <c r="BK78" s="2873"/>
      <c r="BL78" s="2873"/>
      <c r="BM78" s="2874"/>
      <c r="BN78" s="2874"/>
      <c r="BO78" s="2875"/>
      <c r="BP78" s="3107" t="s">
        <v>1249</v>
      </c>
      <c r="BQ78" s="3108"/>
      <c r="BR78" s="3109"/>
      <c r="BS78" s="1925"/>
      <c r="BT78" s="1925"/>
      <c r="BU78" s="1925"/>
      <c r="BV78" s="1925"/>
      <c r="BW78" s="1925"/>
      <c r="BX78" s="1879" t="s">
        <v>1264</v>
      </c>
      <c r="BY78" s="1880" t="s">
        <v>1265</v>
      </c>
      <c r="BZ78" s="2044"/>
    </row>
    <row r="79" spans="2:78" ht="17.100000000000001" customHeight="1" thickTop="1" thickBot="1" x14ac:dyDescent="0.25">
      <c r="B79" s="2867"/>
      <c r="C79" s="2868"/>
      <c r="D79" s="2868"/>
      <c r="E79" s="2868"/>
      <c r="F79" s="2868"/>
      <c r="G79" s="2868"/>
      <c r="H79" s="2868"/>
      <c r="I79" s="2869"/>
      <c r="J79" s="2869"/>
      <c r="K79" s="2869"/>
      <c r="L79" s="1304"/>
      <c r="M79" s="2870"/>
      <c r="N79" s="2870"/>
      <c r="O79" s="2871"/>
      <c r="P79" s="3105"/>
      <c r="Q79" s="3106"/>
      <c r="R79" s="3105"/>
      <c r="S79" s="3106"/>
      <c r="T79" s="3105"/>
      <c r="U79" s="3106"/>
      <c r="V79" s="3105"/>
      <c r="W79" s="3106"/>
      <c r="X79" s="3105"/>
      <c r="Y79" s="3106"/>
      <c r="Z79" s="2045"/>
      <c r="AB79" s="2867"/>
      <c r="AC79" s="2868"/>
      <c r="AD79" s="2868"/>
      <c r="AE79" s="2868"/>
      <c r="AF79" s="2868"/>
      <c r="AG79" s="2868"/>
      <c r="AH79" s="2868"/>
      <c r="AI79" s="2869"/>
      <c r="AJ79" s="2869"/>
      <c r="AK79" s="2869"/>
      <c r="AL79" s="1304"/>
      <c r="AM79" s="2870"/>
      <c r="AN79" s="2870"/>
      <c r="AO79" s="2871"/>
      <c r="AP79" s="1305"/>
      <c r="AQ79" s="1305"/>
      <c r="AR79" s="1305"/>
      <c r="AS79" s="1305"/>
      <c r="AT79" s="1305"/>
      <c r="AU79" s="1305"/>
      <c r="AV79" s="1305"/>
      <c r="AW79" s="1305"/>
      <c r="AX79" s="1305"/>
      <c r="AY79" s="1305"/>
      <c r="AZ79" s="2045"/>
      <c r="BB79" s="2867"/>
      <c r="BC79" s="2868"/>
      <c r="BD79" s="2868"/>
      <c r="BE79" s="2868"/>
      <c r="BF79" s="2868"/>
      <c r="BG79" s="2868"/>
      <c r="BH79" s="2868"/>
      <c r="BI79" s="2869"/>
      <c r="BJ79" s="2869"/>
      <c r="BK79" s="2869"/>
      <c r="BL79" s="1304"/>
      <c r="BM79" s="2870"/>
      <c r="BN79" s="2870"/>
      <c r="BO79" s="2871"/>
      <c r="BP79" s="3092"/>
      <c r="BQ79" s="3093"/>
      <c r="BR79" s="3094"/>
      <c r="BS79" s="1925"/>
      <c r="BT79" s="1925"/>
      <c r="BU79" s="1925"/>
      <c r="BV79" s="1925"/>
      <c r="BW79" s="1925"/>
      <c r="BX79" s="1879" t="s">
        <v>1317</v>
      </c>
      <c r="BY79" s="1881" t="s">
        <v>1318</v>
      </c>
      <c r="BZ79" s="2044"/>
    </row>
    <row r="80" spans="2:78" ht="17.100000000000001" customHeight="1" thickTop="1" x14ac:dyDescent="0.25">
      <c r="B80" s="1938"/>
      <c r="C80" s="1936"/>
      <c r="D80" s="1936"/>
      <c r="E80" s="1936"/>
      <c r="F80" s="1936"/>
      <c r="G80" s="1936"/>
      <c r="H80" s="1936"/>
      <c r="I80" s="1936"/>
      <c r="J80" s="1936"/>
      <c r="K80" s="1936"/>
      <c r="L80" s="1936"/>
      <c r="M80" s="1936"/>
      <c r="N80" s="1936"/>
      <c r="O80" s="1936"/>
      <c r="P80" s="1936"/>
      <c r="Q80" s="1936"/>
      <c r="R80" s="1936"/>
      <c r="S80" s="1936"/>
      <c r="T80" s="1936"/>
      <c r="U80" s="1936"/>
      <c r="V80" s="1936"/>
      <c r="W80" s="1936"/>
      <c r="X80" s="1936"/>
      <c r="Y80" s="1936"/>
      <c r="Z80" s="2046"/>
      <c r="AB80" s="1938"/>
      <c r="AC80" s="1936"/>
      <c r="AD80" s="1936"/>
      <c r="AE80" s="1936"/>
      <c r="AF80" s="1936"/>
      <c r="AG80" s="1936"/>
      <c r="AH80" s="1936"/>
      <c r="AI80" s="1936"/>
      <c r="AJ80" s="1936"/>
      <c r="AK80" s="1936"/>
      <c r="AL80" s="1936"/>
      <c r="AM80" s="1936"/>
      <c r="AN80" s="1936"/>
      <c r="AO80" s="1936"/>
      <c r="AP80" s="1936"/>
      <c r="AQ80" s="1936"/>
      <c r="AR80" s="1936"/>
      <c r="AS80" s="1936"/>
      <c r="AT80" s="1936"/>
      <c r="AU80" s="1936"/>
      <c r="AV80" s="1936"/>
      <c r="AW80" s="1936"/>
      <c r="AX80" s="1936"/>
      <c r="AY80" s="1936"/>
      <c r="AZ80" s="2046"/>
      <c r="BB80" s="1938"/>
      <c r="BC80" s="1936"/>
      <c r="BD80" s="1936"/>
      <c r="BE80" s="1936"/>
      <c r="BF80" s="1936"/>
      <c r="BG80" s="1936"/>
      <c r="BH80" s="1936"/>
      <c r="BI80" s="1936"/>
      <c r="BJ80" s="1936"/>
      <c r="BK80" s="1936"/>
      <c r="BL80" s="1936"/>
      <c r="BM80" s="1936"/>
      <c r="BN80" s="1936"/>
      <c r="BO80" s="1936"/>
      <c r="BP80" s="1936"/>
      <c r="BQ80" s="1936"/>
      <c r="BR80" s="1936"/>
      <c r="BS80" s="1936"/>
      <c r="BT80" s="1936"/>
      <c r="BU80" s="1936"/>
      <c r="BV80" s="1936"/>
      <c r="BW80" s="1936"/>
      <c r="BX80" s="1936"/>
      <c r="BY80" s="1936"/>
      <c r="BZ80" s="2046"/>
    </row>
    <row r="81" spans="2:78" ht="17.100000000000001" customHeight="1" thickBot="1" x14ac:dyDescent="0.3">
      <c r="B81" s="2047">
        <f>COUNTA(B66,B68,B70,B72,B74,B76,B78)</f>
        <v>0</v>
      </c>
      <c r="C81" s="1942"/>
      <c r="D81" s="1942"/>
      <c r="E81" s="1942"/>
      <c r="F81" s="1942"/>
      <c r="G81" s="1942"/>
      <c r="H81" s="1942"/>
      <c r="I81" s="1942"/>
      <c r="J81" s="1942"/>
      <c r="K81" s="1942"/>
      <c r="L81" s="1942"/>
      <c r="M81" s="1942"/>
      <c r="N81" s="1942"/>
      <c r="O81" s="1942"/>
      <c r="P81" s="1942"/>
      <c r="Q81" s="1942"/>
      <c r="R81" s="1942"/>
      <c r="S81" s="1942"/>
      <c r="T81" s="1942"/>
      <c r="U81" s="1942"/>
      <c r="V81" s="1942"/>
      <c r="W81" s="1942"/>
      <c r="X81" s="1942"/>
      <c r="Y81" s="1942"/>
      <c r="Z81" s="2048"/>
      <c r="AB81" s="2047">
        <f>COUNTA(AB66,AB68,AB70,AB72,AB74,AB76,AB78)</f>
        <v>0</v>
      </c>
      <c r="AC81" s="1942"/>
      <c r="AD81" s="1942"/>
      <c r="AE81" s="1942"/>
      <c r="AF81" s="1942"/>
      <c r="AG81" s="1942"/>
      <c r="AH81" s="1942"/>
      <c r="AI81" s="1942"/>
      <c r="AJ81" s="1942"/>
      <c r="AK81" s="1942"/>
      <c r="AL81" s="1942"/>
      <c r="AM81" s="1942"/>
      <c r="AN81" s="1942"/>
      <c r="AO81" s="1942"/>
      <c r="AP81" s="1942"/>
      <c r="AQ81" s="1942"/>
      <c r="AR81" s="1942"/>
      <c r="AS81" s="1942"/>
      <c r="AT81" s="1942"/>
      <c r="AU81" s="1942"/>
      <c r="AV81" s="1942"/>
      <c r="AW81" s="1942"/>
      <c r="AX81" s="1942"/>
      <c r="AY81" s="1942"/>
      <c r="AZ81" s="2048"/>
      <c r="BB81" s="2047">
        <f>COUNTA(BB66,BB68,BB70,BB72,BB74,BB76,BB78)</f>
        <v>0</v>
      </c>
      <c r="BC81" s="1942"/>
      <c r="BD81" s="1942"/>
      <c r="BE81" s="1942"/>
      <c r="BF81" s="1942"/>
      <c r="BG81" s="1942"/>
      <c r="BH81" s="1942"/>
      <c r="BI81" s="1942"/>
      <c r="BJ81" s="1942"/>
      <c r="BK81" s="1942"/>
      <c r="BL81" s="1942"/>
      <c r="BM81" s="1942"/>
      <c r="BN81" s="1942"/>
      <c r="BO81" s="1942"/>
      <c r="BP81" s="1942"/>
      <c r="BQ81" s="1942"/>
      <c r="BR81" s="1942"/>
      <c r="BS81" s="1942"/>
      <c r="BT81" s="1942"/>
      <c r="BU81" s="1942"/>
      <c r="BV81" s="1942"/>
      <c r="BW81" s="1942"/>
      <c r="BX81" s="1942"/>
      <c r="BY81" s="1942"/>
      <c r="BZ81" s="2048"/>
    </row>
    <row r="82" spans="2:78" ht="17.100000000000001" customHeight="1" thickTop="1" x14ac:dyDescent="0.15">
      <c r="AN82" s="119"/>
      <c r="BZ82" s="29"/>
    </row>
    <row r="83" spans="2:78" ht="17.100000000000001" customHeight="1" x14ac:dyDescent="0.15">
      <c r="AN83" s="15" t="s">
        <v>51</v>
      </c>
    </row>
    <row r="84" spans="2:78" ht="17.100000000000001" customHeight="1" x14ac:dyDescent="0.15">
      <c r="AN84" s="15" t="s">
        <v>51</v>
      </c>
    </row>
    <row r="85" spans="2:78" ht="17.100000000000001" customHeight="1" x14ac:dyDescent="0.2">
      <c r="B85" s="198"/>
      <c r="C85" s="198"/>
      <c r="D85" s="198"/>
      <c r="E85" s="198"/>
      <c r="F85" s="198"/>
      <c r="G85" s="198"/>
      <c r="H85" s="198"/>
      <c r="I85" s="198"/>
      <c r="J85" s="198"/>
      <c r="K85" s="198"/>
      <c r="L85" s="198"/>
      <c r="M85" s="198"/>
      <c r="N85" s="198"/>
      <c r="O85" s="198"/>
      <c r="P85" s="198"/>
      <c r="Q85" s="198"/>
      <c r="R85" s="198"/>
      <c r="S85" s="198"/>
      <c r="T85" s="198"/>
      <c r="U85" s="198"/>
      <c r="V85" s="198"/>
      <c r="W85" s="198"/>
      <c r="X85" s="198"/>
      <c r="Y85" s="198"/>
      <c r="Z85" s="198"/>
      <c r="AA85" s="198"/>
      <c r="AB85" s="198"/>
      <c r="AC85" s="198"/>
      <c r="AD85" s="198"/>
      <c r="AE85" s="198"/>
      <c r="AF85" s="198"/>
      <c r="AG85" s="198"/>
      <c r="AH85" s="198"/>
      <c r="AI85" s="198"/>
      <c r="AJ85" s="2201" t="s">
        <v>61</v>
      </c>
      <c r="AK85" s="2202"/>
      <c r="AL85" s="2202"/>
      <c r="AM85" s="2202"/>
      <c r="AN85" s="2202"/>
      <c r="AO85" s="2202"/>
      <c r="AP85" s="2202"/>
      <c r="AQ85" s="2202"/>
      <c r="AR85" s="3064"/>
      <c r="AS85" s="198"/>
      <c r="AT85" s="198"/>
      <c r="AU85" s="198"/>
      <c r="AV85" s="198"/>
      <c r="AW85" s="198"/>
      <c r="AX85" s="198"/>
      <c r="AY85" s="198"/>
      <c r="AZ85" s="198"/>
      <c r="BA85" s="198"/>
      <c r="BB85" s="198"/>
      <c r="BC85" s="198"/>
      <c r="BD85" s="198"/>
      <c r="BE85" s="198"/>
      <c r="BF85" s="198"/>
      <c r="BG85" s="198"/>
      <c r="BH85" s="198"/>
      <c r="BI85" s="198"/>
      <c r="BJ85" s="198"/>
      <c r="BK85" s="198"/>
      <c r="BL85" s="198"/>
      <c r="BM85" s="198"/>
      <c r="BN85" s="198"/>
      <c r="BO85" s="198"/>
      <c r="BP85" s="198"/>
      <c r="BQ85" s="198"/>
      <c r="BR85" s="198"/>
      <c r="BS85" s="198"/>
      <c r="BT85" s="198"/>
      <c r="BU85" s="2049"/>
      <c r="BV85" s="2049"/>
      <c r="BW85" s="2049"/>
      <c r="BX85" s="2049"/>
      <c r="BY85" s="2049"/>
      <c r="BZ85" s="2049"/>
    </row>
    <row r="86" spans="2:78" ht="17.100000000000001" customHeight="1" x14ac:dyDescent="0.2">
      <c r="B86" s="198"/>
      <c r="C86" s="198"/>
      <c r="D86" s="198"/>
      <c r="E86" s="198"/>
      <c r="F86" s="198"/>
      <c r="G86" s="198"/>
      <c r="H86" s="198"/>
      <c r="I86" s="198"/>
      <c r="J86" s="198"/>
      <c r="K86" s="198"/>
      <c r="L86" s="198"/>
      <c r="M86" s="198"/>
      <c r="N86" s="198"/>
      <c r="O86" s="198"/>
      <c r="P86" s="198"/>
      <c r="Q86" s="198"/>
      <c r="R86" s="198"/>
      <c r="S86" s="198"/>
      <c r="T86" s="198"/>
      <c r="U86" s="198"/>
      <c r="V86" s="198"/>
      <c r="W86" s="198"/>
      <c r="X86" s="198"/>
      <c r="Y86" s="198"/>
      <c r="Z86" s="198"/>
      <c r="AA86" s="198"/>
      <c r="AB86" s="198"/>
      <c r="AC86" s="198"/>
      <c r="AD86" s="198"/>
      <c r="AE86" s="198"/>
      <c r="AF86" s="198"/>
      <c r="AG86" s="198"/>
      <c r="AH86" s="198"/>
      <c r="AI86" s="198"/>
      <c r="AJ86" s="2203"/>
      <c r="AK86" s="2204"/>
      <c r="AL86" s="2204"/>
      <c r="AM86" s="2204"/>
      <c r="AN86" s="2204"/>
      <c r="AO86" s="2204"/>
      <c r="AP86" s="2204"/>
      <c r="AQ86" s="2204"/>
      <c r="AR86" s="3065"/>
      <c r="AS86" s="198"/>
      <c r="AT86" s="198"/>
      <c r="AU86" s="198"/>
      <c r="AV86" s="198"/>
      <c r="AW86" s="198"/>
      <c r="AX86" s="198"/>
      <c r="AY86" s="198"/>
      <c r="AZ86" s="198"/>
      <c r="BA86" s="198"/>
      <c r="BB86" s="198"/>
      <c r="BC86" s="198"/>
      <c r="BD86" s="198"/>
      <c r="BE86" s="198"/>
      <c r="BF86" s="198"/>
      <c r="BG86" s="198"/>
      <c r="BH86" s="198"/>
      <c r="BI86" s="198"/>
      <c r="BJ86" s="198"/>
      <c r="BK86" s="198"/>
      <c r="BL86" s="198"/>
      <c r="BM86" s="198"/>
      <c r="BN86" s="198"/>
      <c r="BO86" s="198"/>
      <c r="BP86" s="198"/>
      <c r="BQ86" s="198"/>
      <c r="BR86" s="198"/>
      <c r="BS86" s="198"/>
      <c r="BT86" s="198"/>
      <c r="BU86" s="2049"/>
      <c r="BV86" s="2049"/>
      <c r="BW86" s="2049"/>
      <c r="BX86" s="2049"/>
      <c r="BY86" s="2050"/>
      <c r="BZ86" s="2049"/>
    </row>
    <row r="87" spans="2:78" ht="17.100000000000001" customHeight="1" x14ac:dyDescent="0.3">
      <c r="B87" s="199"/>
      <c r="C87" s="199"/>
      <c r="D87" s="599"/>
      <c r="E87" s="599"/>
      <c r="F87" s="599"/>
      <c r="G87" s="599"/>
      <c r="H87" s="599"/>
      <c r="I87" s="599"/>
      <c r="J87" s="599"/>
      <c r="K87" s="599"/>
      <c r="L87" s="599"/>
      <c r="M87" s="599"/>
      <c r="N87" s="599"/>
      <c r="O87" s="599"/>
      <c r="P87" s="599"/>
      <c r="Q87" s="599"/>
      <c r="R87" s="599"/>
      <c r="S87" s="599"/>
      <c r="T87" s="599"/>
      <c r="U87" s="599"/>
      <c r="V87" s="599"/>
      <c r="W87" s="599"/>
      <c r="X87" s="599"/>
      <c r="Y87" s="599"/>
      <c r="Z87" s="599"/>
      <c r="AA87" s="599"/>
      <c r="AB87" s="599"/>
      <c r="AC87" s="599"/>
      <c r="AD87" s="599"/>
      <c r="AE87" s="599"/>
      <c r="AF87" s="599"/>
      <c r="AG87" s="599"/>
      <c r="AH87" s="599"/>
      <c r="AI87" s="599"/>
      <c r="AJ87" s="599"/>
      <c r="AK87" s="599"/>
      <c r="AL87" s="599"/>
      <c r="AM87" s="599"/>
      <c r="AN87" s="599"/>
      <c r="AO87" s="599"/>
      <c r="AP87" s="599"/>
      <c r="AQ87" s="599"/>
      <c r="AR87" s="599"/>
      <c r="AS87" s="599"/>
      <c r="AT87" s="599"/>
      <c r="AU87" s="599"/>
      <c r="AV87" s="599"/>
      <c r="AW87" s="599"/>
      <c r="AX87" s="599"/>
      <c r="AY87" s="599"/>
      <c r="AZ87" s="599"/>
      <c r="BA87" s="599"/>
      <c r="BB87" s="599"/>
      <c r="BC87" s="599"/>
      <c r="BD87" s="599"/>
      <c r="BE87" s="599"/>
      <c r="BF87" s="599"/>
      <c r="BG87" s="599"/>
      <c r="BH87" s="599"/>
      <c r="BI87" s="599"/>
      <c r="BJ87" s="599"/>
      <c r="BK87" s="599"/>
      <c r="BL87" s="599"/>
      <c r="BM87" s="599"/>
      <c r="BN87" s="599"/>
      <c r="BO87" s="599"/>
      <c r="BP87" s="599"/>
      <c r="BQ87" s="599"/>
      <c r="BR87" s="599"/>
      <c r="BS87" s="599"/>
      <c r="BT87" s="599"/>
      <c r="BU87" s="1886"/>
      <c r="BV87" s="1886"/>
      <c r="BW87" s="1886"/>
      <c r="BX87" s="1886"/>
      <c r="BY87" s="2052"/>
      <c r="BZ87" s="2051"/>
    </row>
    <row r="88" spans="2:78" ht="17.100000000000001" customHeight="1" x14ac:dyDescent="0.3">
      <c r="B88" s="199"/>
      <c r="C88" s="199"/>
      <c r="D88" s="599"/>
      <c r="E88" s="599"/>
      <c r="F88" s="599"/>
      <c r="G88" s="599"/>
      <c r="H88" s="599"/>
      <c r="I88" s="599"/>
      <c r="J88" s="599"/>
      <c r="K88" s="599"/>
      <c r="L88" s="599"/>
      <c r="M88" s="599"/>
      <c r="N88" s="599"/>
      <c r="O88" s="599"/>
      <c r="P88" s="599"/>
      <c r="Q88" s="599"/>
      <c r="R88" s="599"/>
      <c r="S88" s="599"/>
      <c r="T88" s="599"/>
      <c r="U88" s="599"/>
      <c r="V88" s="599"/>
      <c r="W88" s="599"/>
      <c r="X88" s="599"/>
      <c r="Y88" s="599"/>
      <c r="Z88" s="599"/>
      <c r="AA88" s="599"/>
      <c r="AB88" s="599"/>
      <c r="AC88" s="599"/>
      <c r="AD88" s="599"/>
      <c r="AE88" s="599"/>
      <c r="AF88" s="599"/>
      <c r="AG88" s="599"/>
      <c r="AH88" s="599"/>
      <c r="AI88" s="599"/>
      <c r="AJ88" s="599"/>
      <c r="AK88" s="599"/>
      <c r="AL88" s="599"/>
      <c r="AM88" s="599"/>
      <c r="AN88" s="599"/>
      <c r="AO88" s="599"/>
      <c r="AP88" s="599"/>
      <c r="AQ88" s="599"/>
      <c r="AR88" s="599"/>
      <c r="AS88" s="599"/>
      <c r="AT88" s="599"/>
      <c r="AU88" s="599"/>
      <c r="AV88" s="599"/>
      <c r="AW88" s="599"/>
      <c r="AX88" s="599"/>
      <c r="AY88" s="599"/>
      <c r="AZ88" s="599"/>
      <c r="BA88" s="599"/>
      <c r="BB88" s="599"/>
      <c r="BC88" s="599"/>
      <c r="BD88" s="599"/>
      <c r="BE88" s="599"/>
      <c r="BF88" s="599"/>
      <c r="BG88" s="599"/>
      <c r="BH88" s="599"/>
      <c r="BI88" s="599"/>
      <c r="BJ88" s="599"/>
      <c r="BK88" s="599"/>
      <c r="BL88" s="599"/>
      <c r="BM88" s="599"/>
      <c r="BN88" s="599"/>
      <c r="BO88" s="599"/>
      <c r="BP88" s="599"/>
      <c r="BQ88" s="599"/>
      <c r="BR88" s="599"/>
      <c r="BS88" s="599"/>
      <c r="BT88" s="599"/>
      <c r="BU88" s="1886"/>
      <c r="BV88" s="1886"/>
      <c r="BW88" s="1886"/>
      <c r="BX88" s="1887"/>
      <c r="BY88" s="2049"/>
      <c r="BZ88" s="2051"/>
    </row>
    <row r="89" spans="2:78" ht="17.100000000000001" customHeight="1" x14ac:dyDescent="0.3">
      <c r="B89" s="199"/>
      <c r="C89" s="199"/>
      <c r="D89" s="599"/>
      <c r="E89" s="599"/>
      <c r="F89" s="599"/>
      <c r="G89" s="599"/>
      <c r="H89" s="599"/>
      <c r="I89" s="599"/>
      <c r="J89" s="599"/>
      <c r="K89" s="599"/>
      <c r="L89" s="599"/>
      <c r="M89" s="599"/>
      <c r="N89" s="599"/>
      <c r="O89" s="599"/>
      <c r="P89" s="599"/>
      <c r="Q89" s="599"/>
      <c r="R89" s="599"/>
      <c r="S89" s="599"/>
      <c r="T89" s="599"/>
      <c r="U89" s="599"/>
      <c r="V89" s="599"/>
      <c r="W89" s="599"/>
      <c r="X89" s="599"/>
      <c r="Y89" s="599"/>
      <c r="Z89" s="599"/>
      <c r="AA89" s="599"/>
      <c r="AB89" s="599"/>
      <c r="AC89" s="599"/>
      <c r="AD89" s="599"/>
      <c r="AE89" s="599"/>
      <c r="AF89" s="599"/>
      <c r="AG89" s="599"/>
      <c r="AH89" s="599"/>
      <c r="AI89" s="599"/>
      <c r="AJ89" s="599"/>
      <c r="AK89" s="599"/>
      <c r="AL89" s="599"/>
      <c r="AM89" s="599"/>
      <c r="AN89" s="599"/>
      <c r="AO89" s="599"/>
      <c r="AP89" s="599"/>
      <c r="AQ89" s="599"/>
      <c r="AR89" s="599"/>
      <c r="AS89" s="599"/>
      <c r="AT89" s="599"/>
      <c r="AU89" s="599"/>
      <c r="AV89" s="599"/>
      <c r="AW89" s="599"/>
      <c r="AX89" s="599"/>
      <c r="AY89" s="599"/>
      <c r="AZ89" s="599"/>
      <c r="BA89" s="599"/>
      <c r="BB89" s="599"/>
      <c r="BC89" s="599"/>
      <c r="BD89" s="599"/>
      <c r="BE89" s="599"/>
      <c r="BF89" s="599"/>
      <c r="BG89" s="599"/>
      <c r="BH89" s="599"/>
      <c r="BI89" s="599"/>
      <c r="BJ89" s="599"/>
      <c r="BK89" s="599"/>
      <c r="BL89" s="599"/>
      <c r="BM89" s="599"/>
      <c r="BN89" s="599"/>
      <c r="BO89" s="599"/>
      <c r="BP89" s="599"/>
      <c r="BQ89" s="599"/>
      <c r="BR89" s="599"/>
      <c r="BS89" s="599"/>
      <c r="BT89" s="599"/>
      <c r="BU89" s="1886"/>
      <c r="BV89" s="1886"/>
      <c r="BW89" s="1886"/>
      <c r="BX89" s="1887"/>
      <c r="BY89" s="2049"/>
      <c r="BZ89" s="2051"/>
    </row>
    <row r="90" spans="2:78" ht="17.100000000000001" customHeight="1" x14ac:dyDescent="0.3">
      <c r="B90" s="199"/>
      <c r="C90" s="199"/>
      <c r="D90" s="599"/>
      <c r="E90" s="599"/>
      <c r="F90" s="599"/>
      <c r="G90" s="599"/>
      <c r="H90" s="599"/>
      <c r="I90" s="599"/>
      <c r="J90" s="599"/>
      <c r="K90" s="599"/>
      <c r="L90" s="599"/>
      <c r="M90" s="599"/>
      <c r="N90" s="599"/>
      <c r="O90" s="599"/>
      <c r="P90" s="599"/>
      <c r="Q90" s="599"/>
      <c r="R90" s="599"/>
      <c r="S90" s="599"/>
      <c r="T90" s="599"/>
      <c r="U90" s="599"/>
      <c r="V90" s="599"/>
      <c r="W90" s="599"/>
      <c r="X90" s="599"/>
      <c r="Y90" s="599"/>
      <c r="Z90" s="599"/>
      <c r="AA90" s="599"/>
      <c r="AB90" s="599"/>
      <c r="AC90" s="599"/>
      <c r="AD90" s="599"/>
      <c r="AE90" s="599"/>
      <c r="AF90" s="599"/>
      <c r="AG90" s="599"/>
      <c r="AH90" s="599"/>
      <c r="AI90" s="599"/>
      <c r="AJ90" s="599"/>
      <c r="AK90" s="599"/>
      <c r="AL90" s="599"/>
      <c r="AM90" s="599"/>
      <c r="AN90" s="599"/>
      <c r="AO90" s="599"/>
      <c r="AP90" s="599"/>
      <c r="AQ90" s="599"/>
      <c r="AR90" s="599"/>
      <c r="AS90" s="599"/>
      <c r="AT90" s="599"/>
      <c r="AU90" s="599"/>
      <c r="AV90" s="599"/>
      <c r="AW90" s="599"/>
      <c r="AX90" s="599"/>
      <c r="AY90" s="599"/>
      <c r="AZ90" s="599"/>
      <c r="BA90" s="599"/>
      <c r="BB90" s="599"/>
      <c r="BC90" s="599"/>
      <c r="BD90" s="599"/>
      <c r="BE90" s="599"/>
      <c r="BF90" s="599"/>
      <c r="BG90" s="599"/>
      <c r="BH90" s="599"/>
      <c r="BI90" s="599"/>
      <c r="BJ90" s="599"/>
      <c r="BK90" s="599"/>
      <c r="BL90" s="599"/>
      <c r="BM90" s="599"/>
      <c r="BN90" s="599"/>
      <c r="BO90" s="599"/>
      <c r="BP90" s="599"/>
      <c r="BQ90" s="599"/>
      <c r="BR90" s="599"/>
      <c r="BS90" s="599"/>
      <c r="BT90" s="599"/>
      <c r="BU90" s="1886"/>
      <c r="BV90" s="1886"/>
      <c r="BW90" s="1886"/>
      <c r="BX90" s="1887"/>
      <c r="BY90" s="2049"/>
      <c r="BZ90" s="2051"/>
    </row>
    <row r="91" spans="2:78" ht="17.100000000000001" customHeight="1" x14ac:dyDescent="0.3">
      <c r="B91" s="199"/>
      <c r="C91" s="199"/>
      <c r="D91" s="599"/>
      <c r="E91" s="599"/>
      <c r="F91" s="599"/>
      <c r="G91" s="599"/>
      <c r="H91" s="599"/>
      <c r="I91" s="599"/>
      <c r="J91" s="599"/>
      <c r="K91" s="599"/>
      <c r="L91" s="599"/>
      <c r="M91" s="599"/>
      <c r="N91" s="599"/>
      <c r="O91" s="599"/>
      <c r="P91" s="599"/>
      <c r="Q91" s="599"/>
      <c r="R91" s="599"/>
      <c r="S91" s="599"/>
      <c r="T91" s="599"/>
      <c r="U91" s="599"/>
      <c r="V91" s="599"/>
      <c r="W91" s="599"/>
      <c r="X91" s="599"/>
      <c r="Y91" s="599"/>
      <c r="Z91" s="599"/>
      <c r="AA91" s="599"/>
      <c r="AB91" s="599"/>
      <c r="AC91" s="599"/>
      <c r="AD91" s="599"/>
      <c r="AE91" s="599"/>
      <c r="AF91" s="599"/>
      <c r="AG91" s="599"/>
      <c r="AH91" s="599"/>
      <c r="AI91" s="599"/>
      <c r="AJ91" s="599"/>
      <c r="AK91" s="599"/>
      <c r="AL91" s="599"/>
      <c r="AM91" s="599"/>
      <c r="AN91" s="599"/>
      <c r="AO91" s="599"/>
      <c r="AP91" s="599"/>
      <c r="AQ91" s="599"/>
      <c r="AR91" s="599"/>
      <c r="AS91" s="599"/>
      <c r="AT91" s="599"/>
      <c r="AU91" s="599"/>
      <c r="AV91" s="599"/>
      <c r="AW91" s="599"/>
      <c r="AX91" s="599"/>
      <c r="AY91" s="599"/>
      <c r="AZ91" s="599"/>
      <c r="BA91" s="599"/>
      <c r="BB91" s="599"/>
      <c r="BC91" s="599"/>
      <c r="BD91" s="599"/>
      <c r="BE91" s="599"/>
      <c r="BF91" s="599"/>
      <c r="BG91" s="599"/>
      <c r="BH91" s="599"/>
      <c r="BI91" s="599"/>
      <c r="BJ91" s="599"/>
      <c r="BK91" s="599"/>
      <c r="BL91" s="599"/>
      <c r="BM91" s="599"/>
      <c r="BN91" s="599"/>
      <c r="BO91" s="599"/>
      <c r="BP91" s="599"/>
      <c r="BQ91" s="599"/>
      <c r="BR91" s="599"/>
      <c r="BS91" s="599"/>
      <c r="BT91" s="599"/>
      <c r="BU91" s="1886"/>
      <c r="BV91" s="1886"/>
      <c r="BW91" s="1886"/>
      <c r="BX91" s="1887"/>
      <c r="BY91" s="2049"/>
      <c r="BZ91" s="2051"/>
    </row>
    <row r="92" spans="2:78" ht="17.100000000000001" customHeight="1" x14ac:dyDescent="0.3">
      <c r="B92" s="199"/>
      <c r="C92" s="199"/>
      <c r="D92" s="599"/>
      <c r="E92" s="599"/>
      <c r="F92" s="599"/>
      <c r="G92" s="599"/>
      <c r="H92" s="599"/>
      <c r="I92" s="599"/>
      <c r="J92" s="599"/>
      <c r="K92" s="599"/>
      <c r="L92" s="599"/>
      <c r="M92" s="599"/>
      <c r="N92" s="599"/>
      <c r="O92" s="599"/>
      <c r="P92" s="599"/>
      <c r="Q92" s="599"/>
      <c r="R92" s="599"/>
      <c r="S92" s="599"/>
      <c r="T92" s="599"/>
      <c r="U92" s="599"/>
      <c r="V92" s="599"/>
      <c r="W92" s="599"/>
      <c r="X92" s="599"/>
      <c r="Y92" s="599"/>
      <c r="Z92" s="599"/>
      <c r="AA92" s="599"/>
      <c r="AB92" s="599"/>
      <c r="AC92" s="599"/>
      <c r="AD92" s="599"/>
      <c r="AE92" s="599"/>
      <c r="AF92" s="599"/>
      <c r="AG92" s="599"/>
      <c r="AH92" s="599"/>
      <c r="AI92" s="599"/>
      <c r="AJ92" s="599"/>
      <c r="AK92" s="599"/>
      <c r="AL92" s="599"/>
      <c r="AM92" s="599"/>
      <c r="AN92" s="599"/>
      <c r="AO92" s="599"/>
      <c r="AP92" s="599"/>
      <c r="AQ92" s="599"/>
      <c r="AR92" s="599"/>
      <c r="AS92" s="599"/>
      <c r="AT92" s="599"/>
      <c r="AU92" s="599"/>
      <c r="AV92" s="599"/>
      <c r="AW92" s="599"/>
      <c r="AX92" s="599"/>
      <c r="AY92" s="599"/>
      <c r="AZ92" s="599"/>
      <c r="BA92" s="599"/>
      <c r="BB92" s="599"/>
      <c r="BC92" s="599"/>
      <c r="BD92" s="599"/>
      <c r="BE92" s="599"/>
      <c r="BF92" s="599"/>
      <c r="BG92" s="599"/>
      <c r="BH92" s="599"/>
      <c r="BI92" s="599"/>
      <c r="BJ92" s="599"/>
      <c r="BK92" s="599"/>
      <c r="BL92" s="599"/>
      <c r="BM92" s="599"/>
      <c r="BN92" s="599"/>
      <c r="BO92" s="599"/>
      <c r="BP92" s="599"/>
      <c r="BQ92" s="599"/>
      <c r="BR92" s="599"/>
      <c r="BS92" s="599"/>
      <c r="BT92" s="599"/>
      <c r="BU92" s="1886"/>
      <c r="BV92" s="1886"/>
      <c r="BW92" s="1886"/>
      <c r="BX92" s="1887"/>
      <c r="BY92" s="2049"/>
      <c r="BZ92" s="2051"/>
    </row>
    <row r="93" spans="2:78" ht="17.100000000000001" customHeight="1" x14ac:dyDescent="0.3">
      <c r="B93" s="199"/>
      <c r="C93" s="199"/>
      <c r="D93" s="599"/>
      <c r="E93" s="599"/>
      <c r="F93" s="599"/>
      <c r="G93" s="599"/>
      <c r="H93" s="599"/>
      <c r="I93" s="599"/>
      <c r="J93" s="599"/>
      <c r="K93" s="599"/>
      <c r="L93" s="599"/>
      <c r="M93" s="599"/>
      <c r="N93" s="599"/>
      <c r="O93" s="599"/>
      <c r="P93" s="599"/>
      <c r="Q93" s="599"/>
      <c r="R93" s="599"/>
      <c r="S93" s="599"/>
      <c r="T93" s="599"/>
      <c r="U93" s="599"/>
      <c r="V93" s="599"/>
      <c r="W93" s="599"/>
      <c r="X93" s="599"/>
      <c r="Y93" s="599"/>
      <c r="Z93" s="599"/>
      <c r="AA93" s="599"/>
      <c r="AB93" s="599"/>
      <c r="AC93" s="599"/>
      <c r="AD93" s="599"/>
      <c r="AE93" s="599"/>
      <c r="AF93" s="599"/>
      <c r="AG93" s="599"/>
      <c r="AH93" s="599"/>
      <c r="AI93" s="599"/>
      <c r="AJ93" s="599"/>
      <c r="AK93" s="599"/>
      <c r="AL93" s="599"/>
      <c r="AM93" s="599"/>
      <c r="AN93" s="599"/>
      <c r="AO93" s="599"/>
      <c r="AP93" s="599"/>
      <c r="AQ93" s="599"/>
      <c r="AR93" s="599"/>
      <c r="AS93" s="599"/>
      <c r="AT93" s="599"/>
      <c r="AU93" s="599"/>
      <c r="AV93" s="599"/>
      <c r="AW93" s="599"/>
      <c r="AX93" s="599"/>
      <c r="AY93" s="599"/>
      <c r="AZ93" s="599"/>
      <c r="BA93" s="599"/>
      <c r="BB93" s="599"/>
      <c r="BC93" s="599"/>
      <c r="BD93" s="599"/>
      <c r="BE93" s="599"/>
      <c r="BF93" s="599"/>
      <c r="BG93" s="599"/>
      <c r="BH93" s="599"/>
      <c r="BI93" s="599"/>
      <c r="BJ93" s="599"/>
      <c r="BK93" s="599"/>
      <c r="BL93" s="599"/>
      <c r="BM93" s="599"/>
      <c r="BN93" s="599"/>
      <c r="BO93" s="599"/>
      <c r="BP93" s="599"/>
      <c r="BQ93" s="599"/>
      <c r="BR93" s="599"/>
      <c r="BS93" s="599"/>
      <c r="BT93" s="599"/>
      <c r="BU93" s="1886"/>
      <c r="BV93" s="1886"/>
      <c r="BW93" s="1886"/>
      <c r="BX93" s="1887"/>
      <c r="BY93" s="2049"/>
      <c r="BZ93" s="2051"/>
    </row>
    <row r="94" spans="2:78" ht="17.100000000000001" customHeight="1" x14ac:dyDescent="0.3">
      <c r="B94" s="199"/>
      <c r="C94" s="199"/>
      <c r="D94" s="599"/>
      <c r="E94" s="599"/>
      <c r="F94" s="599"/>
      <c r="G94" s="599"/>
      <c r="H94" s="599"/>
      <c r="I94" s="599"/>
      <c r="J94" s="599"/>
      <c r="K94" s="599"/>
      <c r="L94" s="599"/>
      <c r="M94" s="599"/>
      <c r="N94" s="599"/>
      <c r="O94" s="599"/>
      <c r="P94" s="599"/>
      <c r="Q94" s="599"/>
      <c r="R94" s="599"/>
      <c r="S94" s="599"/>
      <c r="T94" s="599"/>
      <c r="U94" s="599"/>
      <c r="V94" s="599"/>
      <c r="W94" s="599"/>
      <c r="X94" s="599"/>
      <c r="Y94" s="599"/>
      <c r="Z94" s="599"/>
      <c r="AA94" s="599"/>
      <c r="AB94" s="599"/>
      <c r="AC94" s="599"/>
      <c r="AD94" s="599"/>
      <c r="AE94" s="599"/>
      <c r="AF94" s="599"/>
      <c r="AG94" s="599"/>
      <c r="AH94" s="599"/>
      <c r="AI94" s="599"/>
      <c r="AJ94" s="599"/>
      <c r="AK94" s="599"/>
      <c r="AL94" s="599"/>
      <c r="AM94" s="599"/>
      <c r="AN94" s="599"/>
      <c r="AO94" s="599"/>
      <c r="AP94" s="599"/>
      <c r="AQ94" s="599"/>
      <c r="AR94" s="599"/>
      <c r="AS94" s="599"/>
      <c r="AT94" s="599"/>
      <c r="AU94" s="599"/>
      <c r="AV94" s="599"/>
      <c r="AW94" s="599"/>
      <c r="AX94" s="599"/>
      <c r="AY94" s="599"/>
      <c r="AZ94" s="599"/>
      <c r="BA94" s="599"/>
      <c r="BB94" s="599"/>
      <c r="BC94" s="599"/>
      <c r="BD94" s="599"/>
      <c r="BE94" s="599"/>
      <c r="BF94" s="599"/>
      <c r="BG94" s="599"/>
      <c r="BH94" s="599"/>
      <c r="BI94" s="599"/>
      <c r="BJ94" s="599"/>
      <c r="BK94" s="599"/>
      <c r="BL94" s="599"/>
      <c r="BM94" s="599"/>
      <c r="BN94" s="599"/>
      <c r="BO94" s="599"/>
      <c r="BP94" s="599"/>
      <c r="BQ94" s="599"/>
      <c r="BR94" s="599"/>
      <c r="BS94" s="599"/>
      <c r="BT94" s="599"/>
      <c r="BU94" s="1886"/>
      <c r="BV94" s="1886"/>
      <c r="BW94" s="1886"/>
      <c r="BX94" s="1887"/>
      <c r="BY94" s="2049"/>
      <c r="BZ94" s="2051"/>
    </row>
    <row r="95" spans="2:78" ht="17.100000000000001" customHeight="1" x14ac:dyDescent="0.3">
      <c r="B95" s="199"/>
      <c r="C95" s="199"/>
      <c r="D95" s="599"/>
      <c r="E95" s="599"/>
      <c r="F95" s="599"/>
      <c r="G95" s="599"/>
      <c r="H95" s="599"/>
      <c r="I95" s="599"/>
      <c r="J95" s="599"/>
      <c r="K95" s="599"/>
      <c r="L95" s="599"/>
      <c r="M95" s="599"/>
      <c r="N95" s="599"/>
      <c r="O95" s="599"/>
      <c r="P95" s="599"/>
      <c r="Q95" s="599"/>
      <c r="R95" s="599"/>
      <c r="S95" s="599"/>
      <c r="T95" s="599"/>
      <c r="U95" s="599"/>
      <c r="V95" s="599"/>
      <c r="W95" s="599"/>
      <c r="X95" s="599"/>
      <c r="Y95" s="599"/>
      <c r="Z95" s="599"/>
      <c r="AA95" s="599"/>
      <c r="AB95" s="599"/>
      <c r="AC95" s="599"/>
      <c r="AD95" s="599"/>
      <c r="AE95" s="599"/>
      <c r="AF95" s="599"/>
      <c r="AG95" s="599"/>
      <c r="AH95" s="599"/>
      <c r="AI95" s="599"/>
      <c r="AJ95" s="599"/>
      <c r="AK95" s="599"/>
      <c r="AL95" s="599"/>
      <c r="AM95" s="599"/>
      <c r="AN95" s="599"/>
      <c r="AO95" s="599"/>
      <c r="AP95" s="599"/>
      <c r="AQ95" s="599"/>
      <c r="AR95" s="599"/>
      <c r="AS95" s="599"/>
      <c r="AT95" s="599"/>
      <c r="AU95" s="599"/>
      <c r="AV95" s="599"/>
      <c r="AW95" s="599"/>
      <c r="AX95" s="599"/>
      <c r="AY95" s="599"/>
      <c r="AZ95" s="599"/>
      <c r="BA95" s="599"/>
      <c r="BB95" s="599"/>
      <c r="BC95" s="599"/>
      <c r="BD95" s="599"/>
      <c r="BE95" s="599"/>
      <c r="BF95" s="599"/>
      <c r="BG95" s="599"/>
      <c r="BH95" s="599"/>
      <c r="BI95" s="599"/>
      <c r="BJ95" s="599"/>
      <c r="BK95" s="599"/>
      <c r="BL95" s="599"/>
      <c r="BM95" s="599"/>
      <c r="BN95" s="599"/>
      <c r="BO95" s="599"/>
      <c r="BP95" s="599"/>
      <c r="BQ95" s="599"/>
      <c r="BR95" s="599"/>
      <c r="BS95" s="599"/>
      <c r="BT95" s="599"/>
      <c r="BU95" s="1886"/>
      <c r="BV95" s="1886"/>
      <c r="BW95" s="1886"/>
      <c r="BX95" s="1887"/>
      <c r="BY95" s="2053"/>
      <c r="BZ95" s="2051"/>
    </row>
    <row r="96" spans="2:78" ht="17.100000000000001" customHeight="1" x14ac:dyDescent="0.3">
      <c r="B96" s="199"/>
      <c r="C96" s="199"/>
      <c r="D96" s="599"/>
      <c r="E96" s="599"/>
      <c r="F96" s="599"/>
      <c r="G96" s="599"/>
      <c r="H96" s="599"/>
      <c r="I96" s="599"/>
      <c r="J96" s="599"/>
      <c r="K96" s="599"/>
      <c r="L96" s="599"/>
      <c r="M96" s="599"/>
      <c r="N96" s="599"/>
      <c r="O96" s="599"/>
      <c r="P96" s="599"/>
      <c r="Q96" s="599"/>
      <c r="R96" s="599"/>
      <c r="S96" s="599"/>
      <c r="T96" s="599"/>
      <c r="U96" s="599"/>
      <c r="V96" s="599"/>
      <c r="W96" s="599"/>
      <c r="X96" s="599"/>
      <c r="Y96" s="599"/>
      <c r="Z96" s="599"/>
      <c r="AA96" s="599"/>
      <c r="AB96" s="599"/>
      <c r="AC96" s="599"/>
      <c r="AD96" s="599"/>
      <c r="AE96" s="599"/>
      <c r="AF96" s="599"/>
      <c r="AG96" s="599"/>
      <c r="AH96" s="599"/>
      <c r="AI96" s="599"/>
      <c r="AJ96" s="599"/>
      <c r="AK96" s="599"/>
      <c r="AL96" s="599"/>
      <c r="AM96" s="599"/>
      <c r="AN96" s="599"/>
      <c r="AO96" s="599"/>
      <c r="AP96" s="599"/>
      <c r="AQ96" s="599"/>
      <c r="AR96" s="599"/>
      <c r="AS96" s="599"/>
      <c r="AT96" s="599"/>
      <c r="AU96" s="599"/>
      <c r="AV96" s="599"/>
      <c r="AW96" s="599"/>
      <c r="AX96" s="599"/>
      <c r="AY96" s="599"/>
      <c r="AZ96" s="599"/>
      <c r="BA96" s="599"/>
      <c r="BB96" s="599"/>
      <c r="BC96" s="599"/>
      <c r="BD96" s="599"/>
      <c r="BE96" s="599"/>
      <c r="BF96" s="599"/>
      <c r="BG96" s="599"/>
      <c r="BH96" s="599"/>
      <c r="BI96" s="599"/>
      <c r="BJ96" s="599"/>
      <c r="BK96" s="599"/>
      <c r="BL96" s="599"/>
      <c r="BM96" s="599"/>
      <c r="BN96" s="599"/>
      <c r="BO96" s="599"/>
      <c r="BP96" s="599"/>
      <c r="BQ96" s="599"/>
      <c r="BR96" s="599"/>
      <c r="BS96" s="599"/>
      <c r="BT96" s="599"/>
      <c r="BU96" s="1886"/>
      <c r="BV96" s="1886"/>
      <c r="BW96" s="1886"/>
      <c r="BX96" s="1887"/>
      <c r="BY96" s="2053"/>
      <c r="BZ96" s="2051"/>
    </row>
    <row r="97" spans="2:78" ht="17.100000000000001" customHeight="1" x14ac:dyDescent="0.3">
      <c r="B97" s="199"/>
      <c r="C97" s="199"/>
      <c r="D97" s="599"/>
      <c r="E97" s="599"/>
      <c r="F97" s="599"/>
      <c r="G97" s="599"/>
      <c r="H97" s="599"/>
      <c r="I97" s="599"/>
      <c r="J97" s="599"/>
      <c r="K97" s="599"/>
      <c r="L97" s="599"/>
      <c r="M97" s="599"/>
      <c r="N97" s="599"/>
      <c r="O97" s="599"/>
      <c r="P97" s="599"/>
      <c r="Q97" s="599"/>
      <c r="R97" s="599"/>
      <c r="S97" s="599"/>
      <c r="T97" s="599"/>
      <c r="U97" s="599"/>
      <c r="V97" s="599"/>
      <c r="W97" s="599"/>
      <c r="X97" s="599"/>
      <c r="Y97" s="599"/>
      <c r="Z97" s="599"/>
      <c r="AA97" s="599"/>
      <c r="AB97" s="599"/>
      <c r="AC97" s="599"/>
      <c r="AD97" s="599"/>
      <c r="AE97" s="599"/>
      <c r="AF97" s="599"/>
      <c r="AG97" s="599"/>
      <c r="AH97" s="599"/>
      <c r="AI97" s="599"/>
      <c r="AJ97" s="599"/>
      <c r="AK97" s="599"/>
      <c r="AL97" s="599"/>
      <c r="AM97" s="599"/>
      <c r="AN97" s="599"/>
      <c r="AO97" s="599"/>
      <c r="AP97" s="599"/>
      <c r="AQ97" s="599"/>
      <c r="AR97" s="599"/>
      <c r="AS97" s="599"/>
      <c r="AT97" s="599"/>
      <c r="AU97" s="599"/>
      <c r="AV97" s="599"/>
      <c r="AW97" s="599"/>
      <c r="AX97" s="599"/>
      <c r="AY97" s="599"/>
      <c r="AZ97" s="599"/>
      <c r="BA97" s="599"/>
      <c r="BB97" s="599"/>
      <c r="BC97" s="599"/>
      <c r="BD97" s="599"/>
      <c r="BE97" s="599"/>
      <c r="BF97" s="599"/>
      <c r="BG97" s="599"/>
      <c r="BH97" s="599"/>
      <c r="BI97" s="599"/>
      <c r="BJ97" s="599"/>
      <c r="BK97" s="599"/>
      <c r="BL97" s="599"/>
      <c r="BM97" s="599"/>
      <c r="BN97" s="599"/>
      <c r="BO97" s="599"/>
      <c r="BP97" s="599"/>
      <c r="BQ97" s="599"/>
      <c r="BR97" s="599"/>
      <c r="BS97" s="599"/>
      <c r="BT97" s="599"/>
      <c r="BU97" s="1886"/>
      <c r="BV97" s="1886"/>
      <c r="BW97" s="1886"/>
      <c r="BX97" s="1887"/>
      <c r="BY97" s="2053"/>
      <c r="BZ97" s="2051"/>
    </row>
    <row r="98" spans="2:78" ht="17.100000000000001" customHeight="1" x14ac:dyDescent="0.3">
      <c r="B98" s="199"/>
      <c r="C98" s="199"/>
      <c r="D98" s="599"/>
      <c r="E98" s="599"/>
      <c r="F98" s="599"/>
      <c r="G98" s="599"/>
      <c r="H98" s="599"/>
      <c r="I98" s="599"/>
      <c r="J98" s="599"/>
      <c r="K98" s="599"/>
      <c r="L98" s="599"/>
      <c r="M98" s="599"/>
      <c r="N98" s="599"/>
      <c r="O98" s="599"/>
      <c r="P98" s="599"/>
      <c r="Q98" s="599"/>
      <c r="R98" s="599"/>
      <c r="S98" s="599"/>
      <c r="T98" s="599"/>
      <c r="U98" s="599"/>
      <c r="V98" s="599"/>
      <c r="W98" s="599"/>
      <c r="X98" s="599"/>
      <c r="Y98" s="599"/>
      <c r="Z98" s="599"/>
      <c r="AA98" s="599"/>
      <c r="AB98" s="599"/>
      <c r="AC98" s="599"/>
      <c r="AD98" s="599"/>
      <c r="AE98" s="599"/>
      <c r="AF98" s="599"/>
      <c r="AG98" s="599"/>
      <c r="AH98" s="599"/>
      <c r="AI98" s="599"/>
      <c r="AJ98" s="599"/>
      <c r="AK98" s="599"/>
      <c r="AL98" s="599"/>
      <c r="AM98" s="599"/>
      <c r="AN98" s="599"/>
      <c r="AO98" s="599"/>
      <c r="AP98" s="599"/>
      <c r="AQ98" s="599"/>
      <c r="AR98" s="599"/>
      <c r="AS98" s="599"/>
      <c r="AT98" s="599"/>
      <c r="AU98" s="599"/>
      <c r="AV98" s="599"/>
      <c r="AW98" s="599"/>
      <c r="AX98" s="599"/>
      <c r="AY98" s="599"/>
      <c r="AZ98" s="599"/>
      <c r="BA98" s="599"/>
      <c r="BB98" s="599"/>
      <c r="BC98" s="599"/>
      <c r="BD98" s="599"/>
      <c r="BE98" s="599"/>
      <c r="BF98" s="599"/>
      <c r="BG98" s="599"/>
      <c r="BH98" s="599"/>
      <c r="BI98" s="599"/>
      <c r="BJ98" s="599"/>
      <c r="BK98" s="599"/>
      <c r="BL98" s="599"/>
      <c r="BM98" s="599"/>
      <c r="BN98" s="599"/>
      <c r="BO98" s="599"/>
      <c r="BP98" s="599"/>
      <c r="BQ98" s="599"/>
      <c r="BR98" s="599"/>
      <c r="BS98" s="599"/>
      <c r="BT98" s="599"/>
      <c r="BU98" s="1886"/>
      <c r="BV98" s="1886"/>
      <c r="BW98" s="1886"/>
      <c r="BX98" s="1887"/>
      <c r="BY98" s="2053"/>
      <c r="BZ98" s="2051"/>
    </row>
    <row r="99" spans="2:78" ht="17.100000000000001" customHeight="1" x14ac:dyDescent="0.3">
      <c r="B99" s="199"/>
      <c r="C99" s="199"/>
      <c r="D99" s="599"/>
      <c r="E99" s="599"/>
      <c r="F99" s="599"/>
      <c r="G99" s="599"/>
      <c r="H99" s="599"/>
      <c r="I99" s="599"/>
      <c r="J99" s="599"/>
      <c r="K99" s="599"/>
      <c r="L99" s="599"/>
      <c r="M99" s="599"/>
      <c r="N99" s="599"/>
      <c r="O99" s="599"/>
      <c r="P99" s="599"/>
      <c r="Q99" s="599"/>
      <c r="R99" s="599"/>
      <c r="S99" s="599"/>
      <c r="T99" s="599"/>
      <c r="U99" s="599"/>
      <c r="V99" s="599"/>
      <c r="W99" s="599"/>
      <c r="X99" s="599"/>
      <c r="Y99" s="599"/>
      <c r="Z99" s="599"/>
      <c r="AA99" s="599"/>
      <c r="AB99" s="599"/>
      <c r="AC99" s="599"/>
      <c r="AD99" s="599"/>
      <c r="AE99" s="599"/>
      <c r="AF99" s="599"/>
      <c r="AG99" s="599"/>
      <c r="AH99" s="599"/>
      <c r="AI99" s="599"/>
      <c r="AJ99" s="599"/>
      <c r="AK99" s="599"/>
      <c r="AL99" s="599"/>
      <c r="AM99" s="599"/>
      <c r="AN99" s="599"/>
      <c r="AO99" s="599"/>
      <c r="AP99" s="599"/>
      <c r="AQ99" s="599"/>
      <c r="AR99" s="599"/>
      <c r="AS99" s="599"/>
      <c r="AT99" s="599"/>
      <c r="AU99" s="599"/>
      <c r="AV99" s="599"/>
      <c r="AW99" s="599"/>
      <c r="AX99" s="599"/>
      <c r="AY99" s="599"/>
      <c r="AZ99" s="599"/>
      <c r="BA99" s="599"/>
      <c r="BB99" s="599"/>
      <c r="BC99" s="599"/>
      <c r="BD99" s="599"/>
      <c r="BE99" s="599"/>
      <c r="BF99" s="599"/>
      <c r="BG99" s="599"/>
      <c r="BH99" s="599"/>
      <c r="BI99" s="599"/>
      <c r="BJ99" s="599"/>
      <c r="BK99" s="599"/>
      <c r="BL99" s="599"/>
      <c r="BM99" s="599"/>
      <c r="BN99" s="599"/>
      <c r="BO99" s="599"/>
      <c r="BP99" s="599"/>
      <c r="BQ99" s="599"/>
      <c r="BR99" s="599"/>
      <c r="BS99" s="599"/>
      <c r="BT99" s="599"/>
      <c r="BU99" s="1886"/>
      <c r="BV99" s="1886"/>
      <c r="BW99" s="1886"/>
      <c r="BX99" s="1887"/>
      <c r="BY99" s="2053"/>
      <c r="BZ99" s="2051"/>
    </row>
    <row r="100" spans="2:78" ht="17.100000000000001" customHeight="1" x14ac:dyDescent="0.3">
      <c r="B100" s="199"/>
      <c r="C100" s="199"/>
      <c r="D100" s="599"/>
      <c r="E100" s="599"/>
      <c r="F100" s="599"/>
      <c r="G100" s="599"/>
      <c r="H100" s="599"/>
      <c r="I100" s="599"/>
      <c r="J100" s="599"/>
      <c r="K100" s="599"/>
      <c r="L100" s="599"/>
      <c r="M100" s="599"/>
      <c r="N100" s="599"/>
      <c r="O100" s="599"/>
      <c r="P100" s="599"/>
      <c r="Q100" s="599"/>
      <c r="R100" s="599"/>
      <c r="S100" s="599"/>
      <c r="T100" s="599"/>
      <c r="U100" s="599"/>
      <c r="V100" s="599"/>
      <c r="W100" s="599"/>
      <c r="X100" s="599"/>
      <c r="Y100" s="599"/>
      <c r="Z100" s="599"/>
      <c r="AA100" s="599"/>
      <c r="AB100" s="599"/>
      <c r="AC100" s="599"/>
      <c r="AD100" s="599"/>
      <c r="AE100" s="599"/>
      <c r="AF100" s="599"/>
      <c r="AG100" s="599"/>
      <c r="AH100" s="599"/>
      <c r="AI100" s="599"/>
      <c r="AJ100" s="599"/>
      <c r="AK100" s="599"/>
      <c r="AL100" s="599"/>
      <c r="AM100" s="599"/>
      <c r="AN100" s="599"/>
      <c r="AO100" s="599"/>
      <c r="AP100" s="599"/>
      <c r="AQ100" s="599"/>
      <c r="AR100" s="599"/>
      <c r="AS100" s="599"/>
      <c r="AT100" s="599"/>
      <c r="AU100" s="599"/>
      <c r="AV100" s="599"/>
      <c r="AW100" s="599"/>
      <c r="AX100" s="599"/>
      <c r="AY100" s="599"/>
      <c r="AZ100" s="599"/>
      <c r="BA100" s="599"/>
      <c r="BB100" s="599"/>
      <c r="BC100" s="599"/>
      <c r="BD100" s="599"/>
      <c r="BE100" s="599"/>
      <c r="BF100" s="599"/>
      <c r="BG100" s="599"/>
      <c r="BH100" s="599"/>
      <c r="BI100" s="599"/>
      <c r="BJ100" s="599"/>
      <c r="BK100" s="599"/>
      <c r="BL100" s="599"/>
      <c r="BM100" s="599"/>
      <c r="BN100" s="599"/>
      <c r="BO100" s="599"/>
      <c r="BP100" s="599"/>
      <c r="BQ100" s="599"/>
      <c r="BR100" s="599"/>
      <c r="BS100" s="599"/>
      <c r="BT100" s="599"/>
      <c r="BU100" s="1886"/>
      <c r="BV100" s="1886"/>
      <c r="BW100" s="1886"/>
      <c r="BX100" s="1886"/>
      <c r="BY100" s="2051"/>
      <c r="BZ100" s="2051"/>
    </row>
    <row r="101" spans="2:78" ht="17.100000000000001" customHeight="1" x14ac:dyDescent="0.3">
      <c r="B101" s="199"/>
      <c r="C101" s="199"/>
      <c r="D101" s="599"/>
      <c r="E101" s="599"/>
      <c r="F101" s="599"/>
      <c r="G101" s="599"/>
      <c r="H101" s="599"/>
      <c r="I101" s="599"/>
      <c r="J101" s="599"/>
      <c r="K101" s="599"/>
      <c r="L101" s="599"/>
      <c r="M101" s="599"/>
      <c r="N101" s="599"/>
      <c r="O101" s="599"/>
      <c r="P101" s="599"/>
      <c r="Q101" s="599"/>
      <c r="R101" s="599"/>
      <c r="S101" s="599"/>
      <c r="T101" s="599"/>
      <c r="U101" s="599"/>
      <c r="V101" s="599"/>
      <c r="W101" s="599"/>
      <c r="X101" s="599"/>
      <c r="Y101" s="599"/>
      <c r="Z101" s="599"/>
      <c r="AA101" s="599"/>
      <c r="AB101" s="599"/>
      <c r="AC101" s="599"/>
      <c r="AD101" s="599"/>
      <c r="AE101" s="599"/>
      <c r="AF101" s="599"/>
      <c r="AG101" s="599"/>
      <c r="AH101" s="599"/>
      <c r="AI101" s="599"/>
      <c r="AJ101" s="599"/>
      <c r="AK101" s="599"/>
      <c r="AL101" s="599"/>
      <c r="AM101" s="599"/>
      <c r="AN101" s="599"/>
      <c r="AO101" s="599"/>
      <c r="AP101" s="599"/>
      <c r="AQ101" s="599"/>
      <c r="AR101" s="599"/>
      <c r="AS101" s="599"/>
      <c r="AT101" s="599"/>
      <c r="AU101" s="599"/>
      <c r="AV101" s="599"/>
      <c r="AW101" s="599"/>
      <c r="AX101" s="599"/>
      <c r="AY101" s="599"/>
      <c r="AZ101" s="599"/>
      <c r="BA101" s="599"/>
      <c r="BB101" s="599"/>
      <c r="BC101" s="599"/>
      <c r="BD101" s="599"/>
      <c r="BE101" s="599"/>
      <c r="BF101" s="599"/>
      <c r="BG101" s="599"/>
      <c r="BH101" s="599"/>
      <c r="BI101" s="599"/>
      <c r="BJ101" s="599"/>
      <c r="BK101" s="599"/>
      <c r="BL101" s="599"/>
      <c r="BM101" s="599"/>
      <c r="BN101" s="599"/>
      <c r="BO101" s="599"/>
      <c r="BP101" s="599"/>
      <c r="BQ101" s="599"/>
      <c r="BR101" s="599"/>
      <c r="BS101" s="599"/>
      <c r="BT101" s="599"/>
      <c r="BU101" s="599"/>
      <c r="BV101" s="599"/>
      <c r="BW101" s="599"/>
      <c r="BX101" s="599"/>
      <c r="BY101" s="199"/>
      <c r="BZ101" s="199"/>
    </row>
    <row r="102" spans="2:78" ht="17.100000000000001" customHeight="1" x14ac:dyDescent="0.3">
      <c r="B102" s="199"/>
      <c r="C102" s="199"/>
      <c r="D102" s="599"/>
      <c r="E102" s="599"/>
      <c r="F102" s="599"/>
      <c r="G102" s="599"/>
      <c r="H102" s="599"/>
      <c r="I102" s="599"/>
      <c r="J102" s="599"/>
      <c r="K102" s="599"/>
      <c r="L102" s="599"/>
      <c r="M102" s="599"/>
      <c r="N102" s="599"/>
      <c r="O102" s="599"/>
      <c r="P102" s="599"/>
      <c r="Q102" s="599"/>
      <c r="R102" s="599"/>
      <c r="S102" s="599"/>
      <c r="T102" s="599"/>
      <c r="U102" s="599"/>
      <c r="V102" s="599"/>
      <c r="W102" s="599"/>
      <c r="X102" s="599"/>
      <c r="Y102" s="599"/>
      <c r="Z102" s="599"/>
      <c r="AA102" s="599"/>
      <c r="AB102" s="599"/>
      <c r="AC102" s="599"/>
      <c r="AD102" s="599"/>
      <c r="AE102" s="599"/>
      <c r="AF102" s="599"/>
      <c r="AG102" s="599"/>
      <c r="AH102" s="599"/>
      <c r="AI102" s="599"/>
      <c r="AJ102" s="599"/>
      <c r="AK102" s="599"/>
      <c r="AL102" s="599"/>
      <c r="AM102" s="599"/>
      <c r="AN102" s="599"/>
      <c r="AO102" s="599"/>
      <c r="AP102" s="599"/>
      <c r="AQ102" s="599"/>
      <c r="AR102" s="599"/>
      <c r="AS102" s="599"/>
      <c r="AT102" s="599"/>
      <c r="AU102" s="599"/>
      <c r="AV102" s="599"/>
      <c r="AW102" s="599"/>
      <c r="AX102" s="599"/>
      <c r="AY102" s="599"/>
      <c r="AZ102" s="599"/>
      <c r="BA102" s="599"/>
      <c r="BB102" s="599"/>
      <c r="BC102" s="599"/>
      <c r="BD102" s="599"/>
      <c r="BE102" s="599"/>
      <c r="BF102" s="599"/>
      <c r="BG102" s="599"/>
      <c r="BH102" s="599"/>
      <c r="BI102" s="599"/>
      <c r="BJ102" s="599"/>
      <c r="BK102" s="599"/>
      <c r="BL102" s="599"/>
      <c r="BM102" s="599"/>
      <c r="BN102" s="599"/>
      <c r="BO102" s="599"/>
      <c r="BP102" s="599"/>
      <c r="BQ102" s="599"/>
      <c r="BR102" s="599"/>
      <c r="BS102" s="599"/>
      <c r="BT102" s="599"/>
      <c r="BU102" s="599"/>
      <c r="BV102" s="599"/>
      <c r="BW102" s="599"/>
      <c r="BX102" s="599"/>
      <c r="BY102" s="199"/>
      <c r="BZ102" s="199"/>
    </row>
    <row r="103" spans="2:78" ht="17.100000000000001" customHeight="1" x14ac:dyDescent="0.3">
      <c r="B103" s="199"/>
      <c r="C103" s="199"/>
      <c r="D103" s="599"/>
      <c r="E103" s="599"/>
      <c r="F103" s="599"/>
      <c r="G103" s="599"/>
      <c r="H103" s="599"/>
      <c r="I103" s="599"/>
      <c r="J103" s="599"/>
      <c r="K103" s="599"/>
      <c r="L103" s="599"/>
      <c r="M103" s="599"/>
      <c r="N103" s="599"/>
      <c r="O103" s="599"/>
      <c r="P103" s="599"/>
      <c r="Q103" s="599"/>
      <c r="R103" s="599"/>
      <c r="S103" s="599"/>
      <c r="T103" s="599"/>
      <c r="U103" s="599"/>
      <c r="V103" s="599"/>
      <c r="W103" s="599"/>
      <c r="X103" s="599"/>
      <c r="Y103" s="599"/>
      <c r="Z103" s="599"/>
      <c r="AA103" s="599"/>
      <c r="AB103" s="599"/>
      <c r="AC103" s="599"/>
      <c r="AD103" s="599"/>
      <c r="AE103" s="599"/>
      <c r="AF103" s="599"/>
      <c r="AG103" s="599"/>
      <c r="AH103" s="599"/>
      <c r="AI103" s="599"/>
      <c r="AJ103" s="599"/>
      <c r="AK103" s="599"/>
      <c r="AL103" s="599"/>
      <c r="AM103" s="599"/>
      <c r="AN103" s="599"/>
      <c r="AO103" s="599"/>
      <c r="AP103" s="599"/>
      <c r="AQ103" s="599"/>
      <c r="AR103" s="599"/>
      <c r="AS103" s="599"/>
      <c r="AT103" s="599"/>
      <c r="AU103" s="599"/>
      <c r="AV103" s="599"/>
      <c r="AW103" s="599"/>
      <c r="AX103" s="599"/>
      <c r="AY103" s="599"/>
      <c r="AZ103" s="599"/>
      <c r="BA103" s="599"/>
      <c r="BB103" s="599"/>
      <c r="BC103" s="599"/>
      <c r="BD103" s="599"/>
      <c r="BE103" s="599"/>
      <c r="BF103" s="599"/>
      <c r="BG103" s="599"/>
      <c r="BH103" s="599"/>
      <c r="BI103" s="599"/>
      <c r="BJ103" s="599"/>
      <c r="BK103" s="599"/>
      <c r="BL103" s="599"/>
      <c r="BM103" s="599"/>
      <c r="BN103" s="599"/>
      <c r="BO103" s="599"/>
      <c r="BP103" s="599"/>
      <c r="BQ103" s="599"/>
      <c r="BR103" s="599"/>
      <c r="BS103" s="599"/>
      <c r="BT103" s="599"/>
      <c r="BU103" s="599"/>
      <c r="BV103" s="599"/>
      <c r="BW103" s="599"/>
      <c r="BX103" s="599"/>
      <c r="BY103" s="199"/>
      <c r="BZ103" s="199"/>
    </row>
    <row r="104" spans="2:78" ht="17.100000000000001" customHeight="1" x14ac:dyDescent="0.3">
      <c r="B104" s="199"/>
      <c r="C104" s="199"/>
      <c r="D104" s="599"/>
      <c r="E104" s="599"/>
      <c r="F104" s="599"/>
      <c r="G104" s="599"/>
      <c r="H104" s="599"/>
      <c r="I104" s="599"/>
      <c r="J104" s="599"/>
      <c r="K104" s="599"/>
      <c r="L104" s="599"/>
      <c r="M104" s="599"/>
      <c r="N104" s="599"/>
      <c r="O104" s="599"/>
      <c r="P104" s="599"/>
      <c r="Q104" s="599"/>
      <c r="R104" s="599"/>
      <c r="S104" s="599"/>
      <c r="T104" s="599"/>
      <c r="U104" s="599"/>
      <c r="V104" s="599"/>
      <c r="W104" s="599"/>
      <c r="X104" s="599"/>
      <c r="Y104" s="599"/>
      <c r="Z104" s="599"/>
      <c r="AA104" s="599"/>
      <c r="AB104" s="599"/>
      <c r="AC104" s="599"/>
      <c r="AD104" s="599"/>
      <c r="AE104" s="599"/>
      <c r="AF104" s="599"/>
      <c r="AG104" s="599"/>
      <c r="AH104" s="599"/>
      <c r="AI104" s="599"/>
      <c r="AJ104" s="599"/>
      <c r="AK104" s="599"/>
      <c r="AL104" s="599"/>
      <c r="AM104" s="599"/>
      <c r="AN104" s="599"/>
      <c r="AO104" s="599"/>
      <c r="AP104" s="599"/>
      <c r="AQ104" s="599"/>
      <c r="AR104" s="599"/>
      <c r="AS104" s="599"/>
      <c r="AT104" s="599"/>
      <c r="AU104" s="599"/>
      <c r="AV104" s="599"/>
      <c r="AW104" s="599"/>
      <c r="AX104" s="599"/>
      <c r="AY104" s="599"/>
      <c r="AZ104" s="599"/>
      <c r="BA104" s="599"/>
      <c r="BB104" s="599"/>
      <c r="BC104" s="599"/>
      <c r="BD104" s="599"/>
      <c r="BE104" s="599"/>
      <c r="BF104" s="599"/>
      <c r="BG104" s="599"/>
      <c r="BH104" s="599"/>
      <c r="BI104" s="599"/>
      <c r="BJ104" s="599"/>
      <c r="BK104" s="599"/>
      <c r="BL104" s="599"/>
      <c r="BM104" s="599"/>
      <c r="BN104" s="599"/>
      <c r="BO104" s="599"/>
      <c r="BP104" s="599"/>
      <c r="BQ104" s="599"/>
      <c r="BR104" s="599"/>
      <c r="BS104" s="599"/>
      <c r="BT104" s="599"/>
      <c r="BU104" s="599"/>
      <c r="BV104" s="599"/>
      <c r="BW104" s="599"/>
      <c r="BX104" s="599"/>
      <c r="BY104" s="199"/>
      <c r="BZ104" s="199"/>
    </row>
    <row r="105" spans="2:78" ht="17.100000000000001" customHeight="1" x14ac:dyDescent="0.3">
      <c r="B105" s="199"/>
      <c r="C105" s="199"/>
      <c r="D105" s="599"/>
      <c r="E105" s="599"/>
      <c r="F105" s="599"/>
      <c r="G105" s="599"/>
      <c r="H105" s="599"/>
      <c r="I105" s="599"/>
      <c r="J105" s="599"/>
      <c r="K105" s="599"/>
      <c r="L105" s="599"/>
      <c r="M105" s="599"/>
      <c r="N105" s="599"/>
      <c r="O105" s="599"/>
      <c r="P105" s="599"/>
      <c r="Q105" s="599"/>
      <c r="R105" s="599"/>
      <c r="S105" s="599"/>
      <c r="T105" s="599"/>
      <c r="U105" s="599"/>
      <c r="V105" s="599"/>
      <c r="W105" s="599"/>
      <c r="X105" s="599"/>
      <c r="Y105" s="599"/>
      <c r="Z105" s="599"/>
      <c r="AA105" s="599"/>
      <c r="AB105" s="599"/>
      <c r="AC105" s="599"/>
      <c r="AD105" s="599"/>
      <c r="AE105" s="599"/>
      <c r="AF105" s="599"/>
      <c r="AG105" s="599"/>
      <c r="AH105" s="599"/>
      <c r="AI105" s="599"/>
      <c r="AJ105" s="599"/>
      <c r="AK105" s="599"/>
      <c r="AL105" s="599"/>
      <c r="AM105" s="599"/>
      <c r="AN105" s="599"/>
      <c r="AO105" s="599"/>
      <c r="AP105" s="599"/>
      <c r="AQ105" s="599"/>
      <c r="AR105" s="599"/>
      <c r="AS105" s="599"/>
      <c r="AT105" s="599"/>
      <c r="AU105" s="599"/>
      <c r="AV105" s="599"/>
      <c r="AW105" s="599"/>
      <c r="AX105" s="599"/>
      <c r="AY105" s="599"/>
      <c r="AZ105" s="599"/>
      <c r="BA105" s="599"/>
      <c r="BB105" s="599"/>
      <c r="BC105" s="599"/>
      <c r="BD105" s="599"/>
      <c r="BE105" s="599"/>
      <c r="BF105" s="599"/>
      <c r="BG105" s="599"/>
      <c r="BH105" s="599"/>
      <c r="BI105" s="599"/>
      <c r="BJ105" s="599"/>
      <c r="BK105" s="599"/>
      <c r="BL105" s="599"/>
      <c r="BM105" s="599"/>
      <c r="BN105" s="599"/>
      <c r="BO105" s="599"/>
      <c r="BP105" s="599"/>
      <c r="BQ105" s="599"/>
      <c r="BR105" s="599"/>
      <c r="BS105" s="599"/>
      <c r="BT105" s="599"/>
      <c r="BU105" s="599"/>
      <c r="BV105" s="599"/>
      <c r="BW105" s="599"/>
      <c r="BX105" s="599"/>
      <c r="BY105" s="199"/>
      <c r="BZ105" s="199"/>
    </row>
    <row r="106" spans="2:78" ht="17.100000000000001" customHeight="1" x14ac:dyDescent="0.3">
      <c r="B106" s="199"/>
      <c r="C106" s="199"/>
      <c r="D106" s="599"/>
      <c r="E106" s="599"/>
      <c r="F106" s="599"/>
      <c r="G106" s="599"/>
      <c r="H106" s="599"/>
      <c r="I106" s="599"/>
      <c r="J106" s="599"/>
      <c r="K106" s="599"/>
      <c r="L106" s="599"/>
      <c r="M106" s="599"/>
      <c r="N106" s="599"/>
      <c r="O106" s="599"/>
      <c r="P106" s="599"/>
      <c r="Q106" s="599"/>
      <c r="R106" s="599"/>
      <c r="S106" s="599"/>
      <c r="T106" s="599"/>
      <c r="U106" s="599"/>
      <c r="V106" s="599"/>
      <c r="W106" s="599"/>
      <c r="X106" s="599"/>
      <c r="Y106" s="599"/>
      <c r="Z106" s="599"/>
      <c r="AA106" s="599"/>
      <c r="AB106" s="599"/>
      <c r="AC106" s="599"/>
      <c r="AD106" s="599"/>
      <c r="AE106" s="599"/>
      <c r="AF106" s="599"/>
      <c r="AG106" s="599"/>
      <c r="AH106" s="599"/>
      <c r="AI106" s="599"/>
      <c r="AJ106" s="599"/>
      <c r="AK106" s="599"/>
      <c r="AL106" s="599"/>
      <c r="AM106" s="599"/>
      <c r="AN106" s="599"/>
      <c r="AO106" s="599"/>
      <c r="AP106" s="599"/>
      <c r="AQ106" s="599"/>
      <c r="AR106" s="599"/>
      <c r="AS106" s="599"/>
      <c r="AT106" s="599"/>
      <c r="AU106" s="599"/>
      <c r="AV106" s="599"/>
      <c r="AW106" s="599"/>
      <c r="AX106" s="599"/>
      <c r="AY106" s="599"/>
      <c r="AZ106" s="599"/>
      <c r="BA106" s="599"/>
      <c r="BB106" s="599"/>
      <c r="BC106" s="599"/>
      <c r="BD106" s="599"/>
      <c r="BE106" s="599"/>
      <c r="BF106" s="599"/>
      <c r="BG106" s="599"/>
      <c r="BH106" s="599"/>
      <c r="BI106" s="599"/>
      <c r="BJ106" s="599"/>
      <c r="BK106" s="599"/>
      <c r="BL106" s="599"/>
      <c r="BM106" s="599"/>
      <c r="BN106" s="599"/>
      <c r="BO106" s="599"/>
      <c r="BP106" s="599"/>
      <c r="BQ106" s="599"/>
      <c r="BR106" s="599"/>
      <c r="BS106" s="599"/>
      <c r="BT106" s="599"/>
      <c r="BU106" s="599"/>
      <c r="BV106" s="599"/>
      <c r="BW106" s="599"/>
      <c r="BX106" s="599"/>
      <c r="BY106" s="199"/>
      <c r="BZ106" s="199"/>
    </row>
    <row r="107" spans="2:78" ht="17.100000000000001" customHeight="1" x14ac:dyDescent="0.3">
      <c r="B107" s="199"/>
      <c r="C107" s="199"/>
      <c r="D107" s="599"/>
      <c r="E107" s="599"/>
      <c r="F107" s="599"/>
      <c r="G107" s="599"/>
      <c r="H107" s="599"/>
      <c r="I107" s="599"/>
      <c r="J107" s="599"/>
      <c r="K107" s="599"/>
      <c r="L107" s="599"/>
      <c r="M107" s="599"/>
      <c r="N107" s="599"/>
      <c r="O107" s="599"/>
      <c r="P107" s="599"/>
      <c r="Q107" s="599"/>
      <c r="R107" s="599"/>
      <c r="S107" s="599"/>
      <c r="T107" s="599"/>
      <c r="U107" s="599"/>
      <c r="V107" s="599"/>
      <c r="W107" s="599"/>
      <c r="X107" s="599"/>
      <c r="Y107" s="599"/>
      <c r="Z107" s="599"/>
      <c r="AA107" s="599"/>
      <c r="AB107" s="599"/>
      <c r="AC107" s="599"/>
      <c r="AD107" s="599"/>
      <c r="AE107" s="599"/>
      <c r="AF107" s="599"/>
      <c r="AG107" s="599"/>
      <c r="AH107" s="599"/>
      <c r="AI107" s="599"/>
      <c r="AJ107" s="599"/>
      <c r="AK107" s="599"/>
      <c r="AL107" s="599"/>
      <c r="AM107" s="599"/>
      <c r="AN107" s="599"/>
      <c r="AO107" s="599"/>
      <c r="AP107" s="599"/>
      <c r="AQ107" s="599"/>
      <c r="AR107" s="599"/>
      <c r="AS107" s="599"/>
      <c r="AT107" s="599"/>
      <c r="AU107" s="599"/>
      <c r="AV107" s="599"/>
      <c r="AW107" s="599"/>
      <c r="AX107" s="599"/>
      <c r="AY107" s="599"/>
      <c r="AZ107" s="599"/>
      <c r="BA107" s="599"/>
      <c r="BB107" s="599"/>
      <c r="BC107" s="599"/>
      <c r="BD107" s="599"/>
      <c r="BE107" s="599"/>
      <c r="BF107" s="599"/>
      <c r="BG107" s="599"/>
      <c r="BH107" s="599"/>
      <c r="BI107" s="599"/>
      <c r="BJ107" s="599"/>
      <c r="BK107" s="599"/>
      <c r="BL107" s="599"/>
      <c r="BM107" s="599"/>
      <c r="BN107" s="599"/>
      <c r="BO107" s="599"/>
      <c r="BP107" s="599"/>
      <c r="BQ107" s="599"/>
      <c r="BR107" s="599"/>
      <c r="BS107" s="599"/>
      <c r="BT107" s="599"/>
      <c r="BU107" s="599"/>
      <c r="BV107" s="599"/>
      <c r="BW107" s="599"/>
      <c r="BX107" s="599"/>
      <c r="BY107" s="199"/>
      <c r="BZ107" s="199"/>
    </row>
    <row r="108" spans="2:78" ht="17.100000000000001" customHeight="1" x14ac:dyDescent="0.3">
      <c r="B108" s="199"/>
      <c r="C108" s="199"/>
      <c r="D108" s="599"/>
      <c r="E108" s="599"/>
      <c r="F108" s="599"/>
      <c r="G108" s="599"/>
      <c r="H108" s="599"/>
      <c r="I108" s="599"/>
      <c r="J108" s="599"/>
      <c r="K108" s="599"/>
      <c r="L108" s="599"/>
      <c r="M108" s="599"/>
      <c r="N108" s="599"/>
      <c r="O108" s="599"/>
      <c r="P108" s="599"/>
      <c r="Q108" s="599"/>
      <c r="R108" s="599"/>
      <c r="S108" s="599"/>
      <c r="T108" s="599"/>
      <c r="U108" s="599"/>
      <c r="V108" s="599"/>
      <c r="W108" s="599"/>
      <c r="X108" s="599"/>
      <c r="Y108" s="599"/>
      <c r="Z108" s="599"/>
      <c r="AA108" s="599"/>
      <c r="AB108" s="599"/>
      <c r="AC108" s="599"/>
      <c r="AD108" s="599"/>
      <c r="AE108" s="599"/>
      <c r="AF108" s="599"/>
      <c r="AG108" s="599"/>
      <c r="AH108" s="599"/>
      <c r="AI108" s="599"/>
      <c r="AJ108" s="599"/>
      <c r="AK108" s="599"/>
      <c r="AL108" s="599"/>
      <c r="AM108" s="599"/>
      <c r="AN108" s="599"/>
      <c r="AO108" s="599"/>
      <c r="AP108" s="599"/>
      <c r="AQ108" s="599"/>
      <c r="AR108" s="599"/>
      <c r="AS108" s="599"/>
      <c r="AT108" s="599"/>
      <c r="AU108" s="599"/>
      <c r="AV108" s="599"/>
      <c r="AW108" s="599"/>
      <c r="AX108" s="599"/>
      <c r="AY108" s="599"/>
      <c r="AZ108" s="599"/>
      <c r="BA108" s="599"/>
      <c r="BB108" s="599"/>
      <c r="BC108" s="599"/>
      <c r="BD108" s="599"/>
      <c r="BE108" s="599"/>
      <c r="BF108" s="599"/>
      <c r="BG108" s="599"/>
      <c r="BH108" s="599"/>
      <c r="BI108" s="599"/>
      <c r="BJ108" s="599"/>
      <c r="BK108" s="599"/>
      <c r="BL108" s="599"/>
      <c r="BM108" s="599"/>
      <c r="BN108" s="599"/>
      <c r="BO108" s="599"/>
      <c r="BP108" s="599"/>
      <c r="BQ108" s="599"/>
      <c r="BR108" s="599"/>
      <c r="BS108" s="599"/>
      <c r="BT108" s="599"/>
      <c r="BU108" s="599"/>
      <c r="BV108" s="599"/>
      <c r="BW108" s="599"/>
      <c r="BX108" s="599"/>
      <c r="BY108" s="199"/>
      <c r="BZ108" s="199"/>
    </row>
    <row r="109" spans="2:78" ht="17.100000000000001" customHeight="1" x14ac:dyDescent="0.3">
      <c r="B109" s="199"/>
      <c r="C109" s="199"/>
      <c r="D109" s="599"/>
      <c r="E109" s="599"/>
      <c r="F109" s="599"/>
      <c r="G109" s="599"/>
      <c r="H109" s="599"/>
      <c r="I109" s="599"/>
      <c r="J109" s="599"/>
      <c r="K109" s="599"/>
      <c r="L109" s="599"/>
      <c r="M109" s="599"/>
      <c r="N109" s="599"/>
      <c r="O109" s="599"/>
      <c r="P109" s="599"/>
      <c r="Q109" s="599"/>
      <c r="R109" s="599"/>
      <c r="S109" s="599"/>
      <c r="T109" s="599"/>
      <c r="U109" s="599"/>
      <c r="V109" s="599"/>
      <c r="W109" s="599"/>
      <c r="X109" s="599"/>
      <c r="Y109" s="599"/>
      <c r="Z109" s="599"/>
      <c r="AA109" s="599"/>
      <c r="AB109" s="599"/>
      <c r="AC109" s="599"/>
      <c r="AD109" s="599"/>
      <c r="AE109" s="599"/>
      <c r="AF109" s="599"/>
      <c r="AG109" s="599"/>
      <c r="AH109" s="599"/>
      <c r="AI109" s="599"/>
      <c r="AJ109" s="599"/>
      <c r="AK109" s="599"/>
      <c r="AL109" s="599"/>
      <c r="AM109" s="599"/>
      <c r="AN109" s="599"/>
      <c r="AO109" s="599"/>
      <c r="AP109" s="599"/>
      <c r="AQ109" s="599"/>
      <c r="AR109" s="599"/>
      <c r="AS109" s="599"/>
      <c r="AT109" s="599"/>
      <c r="AU109" s="599"/>
      <c r="AV109" s="599"/>
      <c r="AW109" s="599"/>
      <c r="AX109" s="599"/>
      <c r="AY109" s="599"/>
      <c r="AZ109" s="599"/>
      <c r="BA109" s="599"/>
      <c r="BB109" s="599"/>
      <c r="BC109" s="599"/>
      <c r="BD109" s="599"/>
      <c r="BE109" s="599"/>
      <c r="BF109" s="599"/>
      <c r="BG109" s="599"/>
      <c r="BH109" s="599"/>
      <c r="BI109" s="599"/>
      <c r="BJ109" s="599"/>
      <c r="BK109" s="599"/>
      <c r="BL109" s="599"/>
      <c r="BM109" s="599"/>
      <c r="BN109" s="599"/>
      <c r="BO109" s="599"/>
      <c r="BP109" s="599"/>
      <c r="BQ109" s="599"/>
      <c r="BR109" s="599"/>
      <c r="BS109" s="599"/>
      <c r="BT109" s="599"/>
      <c r="BU109" s="599"/>
      <c r="BV109" s="599"/>
      <c r="BW109" s="599"/>
      <c r="BX109" s="599"/>
      <c r="BY109" s="199"/>
      <c r="BZ109" s="199"/>
    </row>
    <row r="110" spans="2:78" ht="17.100000000000001" customHeight="1" x14ac:dyDescent="0.3">
      <c r="B110" s="199"/>
      <c r="C110" s="199"/>
      <c r="D110" s="599"/>
      <c r="E110" s="599"/>
      <c r="F110" s="599"/>
      <c r="G110" s="599"/>
      <c r="H110" s="599"/>
      <c r="I110" s="599"/>
      <c r="J110" s="599"/>
      <c r="K110" s="599"/>
      <c r="L110" s="599"/>
      <c r="M110" s="599"/>
      <c r="N110" s="599"/>
      <c r="O110" s="599"/>
      <c r="P110" s="599"/>
      <c r="Q110" s="599"/>
      <c r="R110" s="599"/>
      <c r="S110" s="599"/>
      <c r="T110" s="599"/>
      <c r="U110" s="599"/>
      <c r="V110" s="599"/>
      <c r="W110" s="599"/>
      <c r="X110" s="599"/>
      <c r="Y110" s="599"/>
      <c r="Z110" s="599"/>
      <c r="AA110" s="599"/>
      <c r="AB110" s="599"/>
      <c r="AC110" s="599"/>
      <c r="AD110" s="599"/>
      <c r="AE110" s="599"/>
      <c r="AF110" s="599"/>
      <c r="AG110" s="599"/>
      <c r="AH110" s="599"/>
      <c r="AI110" s="599"/>
      <c r="AJ110" s="599"/>
      <c r="AK110" s="599"/>
      <c r="AL110" s="599"/>
      <c r="AM110" s="599"/>
      <c r="AN110" s="599"/>
      <c r="AO110" s="599"/>
      <c r="AP110" s="599"/>
      <c r="AQ110" s="599"/>
      <c r="AR110" s="599"/>
      <c r="AS110" s="599"/>
      <c r="AT110" s="599"/>
      <c r="AU110" s="599"/>
      <c r="AV110" s="599"/>
      <c r="AW110" s="599"/>
      <c r="AX110" s="599"/>
      <c r="AY110" s="599"/>
      <c r="AZ110" s="599"/>
      <c r="BA110" s="599"/>
      <c r="BB110" s="599"/>
      <c r="BC110" s="599"/>
      <c r="BD110" s="599"/>
      <c r="BE110" s="599"/>
      <c r="BF110" s="599"/>
      <c r="BG110" s="599"/>
      <c r="BH110" s="599"/>
      <c r="BI110" s="599"/>
      <c r="BJ110" s="599"/>
      <c r="BK110" s="599"/>
      <c r="BL110" s="599"/>
      <c r="BM110" s="599"/>
      <c r="BN110" s="599"/>
      <c r="BO110" s="599"/>
      <c r="BP110" s="599"/>
      <c r="BQ110" s="599"/>
      <c r="BR110" s="599"/>
      <c r="BS110" s="599"/>
      <c r="BT110" s="599"/>
      <c r="BU110" s="599"/>
      <c r="BV110" s="599"/>
      <c r="BW110" s="599"/>
      <c r="BX110" s="599"/>
      <c r="BY110" s="199"/>
      <c r="BZ110" s="199"/>
    </row>
    <row r="111" spans="2:78" ht="17.100000000000001" customHeight="1" x14ac:dyDescent="0.3">
      <c r="B111" s="199"/>
      <c r="C111" s="199"/>
      <c r="D111" s="599"/>
      <c r="E111" s="599"/>
      <c r="F111" s="599"/>
      <c r="G111" s="599"/>
      <c r="H111" s="599"/>
      <c r="I111" s="599"/>
      <c r="J111" s="599"/>
      <c r="K111" s="599"/>
      <c r="L111" s="599"/>
      <c r="M111" s="599"/>
      <c r="N111" s="599"/>
      <c r="O111" s="599"/>
      <c r="P111" s="599"/>
      <c r="Q111" s="599"/>
      <c r="R111" s="599"/>
      <c r="S111" s="599"/>
      <c r="T111" s="599"/>
      <c r="U111" s="599"/>
      <c r="V111" s="599"/>
      <c r="W111" s="599"/>
      <c r="X111" s="599"/>
      <c r="Y111" s="599"/>
      <c r="Z111" s="599"/>
      <c r="AA111" s="599"/>
      <c r="AB111" s="599"/>
      <c r="AC111" s="599"/>
      <c r="AD111" s="599"/>
      <c r="AE111" s="599"/>
      <c r="AF111" s="599"/>
      <c r="AG111" s="599"/>
      <c r="AH111" s="599"/>
      <c r="AI111" s="599"/>
      <c r="AJ111" s="599"/>
      <c r="AK111" s="599"/>
      <c r="AL111" s="599"/>
      <c r="AM111" s="599"/>
      <c r="AN111" s="599"/>
      <c r="AO111" s="599"/>
      <c r="AP111" s="599"/>
      <c r="AQ111" s="599"/>
      <c r="AR111" s="599"/>
      <c r="AS111" s="599"/>
      <c r="AT111" s="599"/>
      <c r="AU111" s="599"/>
      <c r="AV111" s="599"/>
      <c r="AW111" s="599"/>
      <c r="AX111" s="599"/>
      <c r="AY111" s="599"/>
      <c r="AZ111" s="599"/>
      <c r="BA111" s="599"/>
      <c r="BB111" s="599"/>
      <c r="BC111" s="599"/>
      <c r="BD111" s="599"/>
      <c r="BE111" s="599"/>
      <c r="BF111" s="599"/>
      <c r="BG111" s="599"/>
      <c r="BH111" s="599"/>
      <c r="BI111" s="599"/>
      <c r="BJ111" s="599"/>
      <c r="BK111" s="599"/>
      <c r="BL111" s="599"/>
      <c r="BM111" s="599"/>
      <c r="BN111" s="599"/>
      <c r="BO111" s="599"/>
      <c r="BP111" s="599"/>
      <c r="BQ111" s="599"/>
      <c r="BR111" s="599"/>
      <c r="BS111" s="599"/>
      <c r="BT111" s="599"/>
      <c r="BU111" s="599"/>
      <c r="BV111" s="599"/>
      <c r="BW111" s="599"/>
      <c r="BX111" s="599"/>
      <c r="BY111" s="199"/>
      <c r="BZ111" s="199"/>
    </row>
    <row r="112" spans="2:78" ht="17.100000000000001" customHeight="1" x14ac:dyDescent="0.3">
      <c r="B112" s="199"/>
      <c r="C112" s="199"/>
      <c r="D112" s="599"/>
      <c r="E112" s="599"/>
      <c r="F112" s="599"/>
      <c r="G112" s="599"/>
      <c r="H112" s="599"/>
      <c r="I112" s="599"/>
      <c r="J112" s="599"/>
      <c r="K112" s="599"/>
      <c r="L112" s="599"/>
      <c r="M112" s="599"/>
      <c r="N112" s="599"/>
      <c r="O112" s="599"/>
      <c r="P112" s="599"/>
      <c r="Q112" s="599"/>
      <c r="R112" s="599"/>
      <c r="S112" s="599"/>
      <c r="T112" s="599"/>
      <c r="U112" s="599"/>
      <c r="V112" s="599"/>
      <c r="W112" s="599"/>
      <c r="X112" s="599"/>
      <c r="Y112" s="599"/>
      <c r="Z112" s="599"/>
      <c r="AA112" s="599"/>
      <c r="AB112" s="599"/>
      <c r="AC112" s="599"/>
      <c r="AD112" s="599"/>
      <c r="AE112" s="599"/>
      <c r="AF112" s="599"/>
      <c r="AG112" s="599"/>
      <c r="AH112" s="599"/>
      <c r="AI112" s="599"/>
      <c r="AJ112" s="599"/>
      <c r="AK112" s="599"/>
      <c r="AL112" s="599"/>
      <c r="AM112" s="599"/>
      <c r="AN112" s="599"/>
      <c r="AO112" s="599"/>
      <c r="AP112" s="599"/>
      <c r="AQ112" s="599"/>
      <c r="AR112" s="599"/>
      <c r="AS112" s="599"/>
      <c r="AT112" s="599"/>
      <c r="AU112" s="599"/>
      <c r="AV112" s="599"/>
      <c r="AW112" s="599"/>
      <c r="AX112" s="599"/>
      <c r="AY112" s="599"/>
      <c r="AZ112" s="599"/>
      <c r="BA112" s="599"/>
      <c r="BB112" s="599"/>
      <c r="BC112" s="599"/>
      <c r="BD112" s="599"/>
      <c r="BE112" s="599"/>
      <c r="BF112" s="599"/>
      <c r="BG112" s="599"/>
      <c r="BH112" s="599"/>
      <c r="BI112" s="599"/>
      <c r="BJ112" s="599"/>
      <c r="BK112" s="599"/>
      <c r="BL112" s="599"/>
      <c r="BM112" s="599"/>
      <c r="BN112" s="599"/>
      <c r="BO112" s="599"/>
      <c r="BP112" s="599"/>
      <c r="BQ112" s="599"/>
      <c r="BR112" s="599"/>
      <c r="BS112" s="599"/>
      <c r="BT112" s="599"/>
      <c r="BU112" s="599"/>
      <c r="BV112" s="599"/>
      <c r="BW112" s="599"/>
      <c r="BX112" s="599"/>
      <c r="BY112" s="199"/>
      <c r="BZ112" s="199"/>
    </row>
    <row r="113" spans="2:78" ht="17.100000000000001" customHeight="1" x14ac:dyDescent="0.3">
      <c r="B113" s="199"/>
      <c r="C113" s="199"/>
      <c r="D113" s="599"/>
      <c r="E113" s="599"/>
      <c r="F113" s="599"/>
      <c r="G113" s="599"/>
      <c r="H113" s="599"/>
      <c r="I113" s="599"/>
      <c r="J113" s="599"/>
      <c r="K113" s="599"/>
      <c r="L113" s="599"/>
      <c r="M113" s="599"/>
      <c r="N113" s="599"/>
      <c r="O113" s="599"/>
      <c r="P113" s="599"/>
      <c r="Q113" s="599"/>
      <c r="R113" s="599"/>
      <c r="S113" s="599"/>
      <c r="T113" s="599"/>
      <c r="U113" s="599"/>
      <c r="V113" s="599"/>
      <c r="W113" s="599"/>
      <c r="X113" s="599"/>
      <c r="Y113" s="599"/>
      <c r="Z113" s="599"/>
      <c r="AA113" s="599"/>
      <c r="AB113" s="599"/>
      <c r="AC113" s="599"/>
      <c r="AD113" s="599"/>
      <c r="AE113" s="599"/>
      <c r="AF113" s="599"/>
      <c r="AG113" s="599"/>
      <c r="AH113" s="599"/>
      <c r="AI113" s="599"/>
      <c r="AJ113" s="599"/>
      <c r="AK113" s="599"/>
      <c r="AL113" s="599"/>
      <c r="AM113" s="599"/>
      <c r="AN113" s="599"/>
      <c r="AO113" s="599"/>
      <c r="AP113" s="599"/>
      <c r="AQ113" s="599"/>
      <c r="AR113" s="599"/>
      <c r="AS113" s="599"/>
      <c r="AT113" s="599"/>
      <c r="AU113" s="599"/>
      <c r="AV113" s="599"/>
      <c r="AW113" s="599"/>
      <c r="AX113" s="599"/>
      <c r="AY113" s="599"/>
      <c r="AZ113" s="599"/>
      <c r="BA113" s="599"/>
      <c r="BB113" s="599"/>
      <c r="BC113" s="599"/>
      <c r="BD113" s="599"/>
      <c r="BE113" s="599"/>
      <c r="BF113" s="599"/>
      <c r="BG113" s="599"/>
      <c r="BH113" s="599"/>
      <c r="BI113" s="599"/>
      <c r="BJ113" s="599"/>
      <c r="BK113" s="599"/>
      <c r="BL113" s="599"/>
      <c r="BM113" s="599"/>
      <c r="BN113" s="599"/>
      <c r="BO113" s="599"/>
      <c r="BP113" s="599"/>
      <c r="BQ113" s="599"/>
      <c r="BR113" s="599"/>
      <c r="BS113" s="599"/>
      <c r="BT113" s="599"/>
      <c r="BU113" s="599"/>
      <c r="BV113" s="599"/>
      <c r="BW113" s="599"/>
      <c r="BX113" s="599"/>
      <c r="BY113" s="199"/>
      <c r="BZ113" s="199"/>
    </row>
    <row r="114" spans="2:78" ht="17.100000000000001" customHeight="1" x14ac:dyDescent="0.3">
      <c r="B114" s="199"/>
      <c r="C114" s="199"/>
      <c r="D114" s="599"/>
      <c r="E114" s="599"/>
      <c r="F114" s="599"/>
      <c r="G114" s="599"/>
      <c r="H114" s="599"/>
      <c r="I114" s="599"/>
      <c r="J114" s="599"/>
      <c r="K114" s="599"/>
      <c r="L114" s="599"/>
      <c r="M114" s="599"/>
      <c r="N114" s="599"/>
      <c r="O114" s="599"/>
      <c r="P114" s="599"/>
      <c r="Q114" s="599"/>
      <c r="R114" s="599"/>
      <c r="S114" s="599"/>
      <c r="T114" s="599"/>
      <c r="U114" s="599"/>
      <c r="V114" s="599"/>
      <c r="W114" s="599"/>
      <c r="X114" s="599"/>
      <c r="Y114" s="599"/>
      <c r="Z114" s="599"/>
      <c r="AA114" s="599"/>
      <c r="AB114" s="599"/>
      <c r="AC114" s="599"/>
      <c r="AD114" s="599"/>
      <c r="AE114" s="599"/>
      <c r="AF114" s="599"/>
      <c r="AG114" s="599"/>
      <c r="AH114" s="599"/>
      <c r="AI114" s="599"/>
      <c r="AJ114" s="599"/>
      <c r="AK114" s="599"/>
      <c r="AL114" s="599"/>
      <c r="AM114" s="599"/>
      <c r="AN114" s="599"/>
      <c r="AO114" s="599"/>
      <c r="AP114" s="599"/>
      <c r="AQ114" s="599"/>
      <c r="AR114" s="599"/>
      <c r="AS114" s="599"/>
      <c r="AT114" s="599"/>
      <c r="AU114" s="599"/>
      <c r="AV114" s="599"/>
      <c r="AW114" s="599"/>
      <c r="AX114" s="599"/>
      <c r="AY114" s="599"/>
      <c r="AZ114" s="599"/>
      <c r="BA114" s="599"/>
      <c r="BB114" s="599"/>
      <c r="BC114" s="599"/>
      <c r="BD114" s="599"/>
      <c r="BE114" s="599"/>
      <c r="BF114" s="599"/>
      <c r="BG114" s="599"/>
      <c r="BH114" s="599"/>
      <c r="BI114" s="599"/>
      <c r="BJ114" s="599"/>
      <c r="BK114" s="599"/>
      <c r="BL114" s="599"/>
      <c r="BM114" s="599"/>
      <c r="BN114" s="599"/>
      <c r="BO114" s="599"/>
      <c r="BP114" s="599"/>
      <c r="BQ114" s="599"/>
      <c r="BR114" s="599"/>
      <c r="BS114" s="599"/>
      <c r="BT114" s="599"/>
      <c r="BU114" s="599"/>
      <c r="BV114" s="599"/>
      <c r="BW114" s="599"/>
      <c r="BX114" s="599"/>
      <c r="BY114" s="199"/>
      <c r="BZ114" s="199"/>
    </row>
    <row r="115" spans="2:78" ht="17.100000000000001" customHeight="1" x14ac:dyDescent="0.3">
      <c r="B115" s="199"/>
      <c r="C115" s="199"/>
      <c r="D115" s="599"/>
      <c r="E115" s="599"/>
      <c r="F115" s="599"/>
      <c r="G115" s="599"/>
      <c r="H115" s="599"/>
      <c r="I115" s="599"/>
      <c r="J115" s="599"/>
      <c r="K115" s="599"/>
      <c r="L115" s="599"/>
      <c r="M115" s="599"/>
      <c r="N115" s="599"/>
      <c r="O115" s="599"/>
      <c r="P115" s="599"/>
      <c r="Q115" s="599"/>
      <c r="R115" s="599"/>
      <c r="S115" s="599"/>
      <c r="T115" s="599"/>
      <c r="U115" s="599"/>
      <c r="V115" s="599"/>
      <c r="W115" s="599"/>
      <c r="X115" s="599"/>
      <c r="Y115" s="599"/>
      <c r="Z115" s="599"/>
      <c r="AA115" s="599"/>
      <c r="AB115" s="599"/>
      <c r="AC115" s="599"/>
      <c r="AD115" s="599"/>
      <c r="AE115" s="599"/>
      <c r="AF115" s="599"/>
      <c r="AG115" s="599"/>
      <c r="AH115" s="599"/>
      <c r="AI115" s="599"/>
      <c r="AJ115" s="599"/>
      <c r="AK115" s="599"/>
      <c r="AL115" s="599"/>
      <c r="AM115" s="599"/>
      <c r="AN115" s="599"/>
      <c r="AO115" s="599"/>
      <c r="AP115" s="599"/>
      <c r="AQ115" s="599"/>
      <c r="AR115" s="599"/>
      <c r="AS115" s="599"/>
      <c r="AT115" s="599"/>
      <c r="AU115" s="599"/>
      <c r="AV115" s="599"/>
      <c r="AW115" s="599"/>
      <c r="AX115" s="599"/>
      <c r="AY115" s="599"/>
      <c r="AZ115" s="599"/>
      <c r="BA115" s="599"/>
      <c r="BB115" s="599"/>
      <c r="BC115" s="599"/>
      <c r="BD115" s="599"/>
      <c r="BE115" s="599"/>
      <c r="BF115" s="599"/>
      <c r="BG115" s="599"/>
      <c r="BH115" s="599"/>
      <c r="BI115" s="599"/>
      <c r="BJ115" s="599"/>
      <c r="BK115" s="599"/>
      <c r="BL115" s="599"/>
      <c r="BM115" s="599"/>
      <c r="BN115" s="599"/>
      <c r="BO115" s="599"/>
      <c r="BP115" s="599"/>
      <c r="BQ115" s="599"/>
      <c r="BR115" s="599"/>
      <c r="BS115" s="599"/>
      <c r="BT115" s="599"/>
      <c r="BU115" s="599"/>
      <c r="BV115" s="599"/>
      <c r="BW115" s="599"/>
      <c r="BX115" s="599"/>
      <c r="BY115" s="199"/>
      <c r="BZ115" s="199"/>
    </row>
    <row r="116" spans="2:78" ht="17.100000000000001" customHeight="1" x14ac:dyDescent="0.3">
      <c r="B116" s="199"/>
      <c r="C116" s="199"/>
      <c r="D116" s="599"/>
      <c r="E116" s="599"/>
      <c r="F116" s="599"/>
      <c r="G116" s="599"/>
      <c r="H116" s="599"/>
      <c r="I116" s="599"/>
      <c r="J116" s="599"/>
      <c r="K116" s="599"/>
      <c r="L116" s="599"/>
      <c r="M116" s="599"/>
      <c r="N116" s="599"/>
      <c r="O116" s="599"/>
      <c r="P116" s="599"/>
      <c r="Q116" s="599"/>
      <c r="R116" s="599"/>
      <c r="S116" s="599"/>
      <c r="T116" s="599"/>
      <c r="U116" s="599"/>
      <c r="V116" s="599"/>
      <c r="W116" s="599"/>
      <c r="X116" s="599"/>
      <c r="Y116" s="599"/>
      <c r="Z116" s="599"/>
      <c r="AA116" s="599"/>
      <c r="AB116" s="599"/>
      <c r="AC116" s="599"/>
      <c r="AD116" s="599"/>
      <c r="AE116" s="599"/>
      <c r="AF116" s="599"/>
      <c r="AG116" s="599"/>
      <c r="AH116" s="599"/>
      <c r="AI116" s="599"/>
      <c r="AJ116" s="599"/>
      <c r="AK116" s="599"/>
      <c r="AL116" s="599"/>
      <c r="AM116" s="599"/>
      <c r="AN116" s="599"/>
      <c r="AO116" s="599"/>
      <c r="AP116" s="599"/>
      <c r="AQ116" s="599"/>
      <c r="AR116" s="599"/>
      <c r="AS116" s="599"/>
      <c r="AT116" s="599"/>
      <c r="AU116" s="599"/>
      <c r="AV116" s="599"/>
      <c r="AW116" s="599"/>
      <c r="AX116" s="599"/>
      <c r="AY116" s="599"/>
      <c r="AZ116" s="599"/>
      <c r="BA116" s="599"/>
      <c r="BB116" s="599"/>
      <c r="BC116" s="599"/>
      <c r="BD116" s="599"/>
      <c r="BE116" s="599"/>
      <c r="BF116" s="599"/>
      <c r="BG116" s="599"/>
      <c r="BH116" s="599"/>
      <c r="BI116" s="599"/>
      <c r="BJ116" s="599"/>
      <c r="BK116" s="599"/>
      <c r="BL116" s="599"/>
      <c r="BM116" s="599"/>
      <c r="BN116" s="599"/>
      <c r="BO116" s="599"/>
      <c r="BP116" s="599"/>
      <c r="BQ116" s="599"/>
      <c r="BR116" s="599"/>
      <c r="BS116" s="599"/>
      <c r="BT116" s="599"/>
      <c r="BU116" s="599"/>
      <c r="BV116" s="599"/>
      <c r="BW116" s="599"/>
      <c r="BX116" s="599"/>
      <c r="BY116" s="199"/>
      <c r="BZ116" s="199"/>
    </row>
    <row r="117" spans="2:78" ht="17.100000000000001" customHeight="1" x14ac:dyDescent="0.3">
      <c r="B117" s="199"/>
      <c r="C117" s="199"/>
      <c r="D117" s="599"/>
      <c r="E117" s="599"/>
      <c r="F117" s="599"/>
      <c r="G117" s="599"/>
      <c r="H117" s="599"/>
      <c r="I117" s="599"/>
      <c r="J117" s="599"/>
      <c r="K117" s="599"/>
      <c r="L117" s="599"/>
      <c r="M117" s="599"/>
      <c r="N117" s="599"/>
      <c r="O117" s="599"/>
      <c r="P117" s="599"/>
      <c r="Q117" s="599"/>
      <c r="R117" s="599"/>
      <c r="S117" s="599"/>
      <c r="T117" s="599"/>
      <c r="U117" s="599"/>
      <c r="V117" s="599"/>
      <c r="W117" s="599"/>
      <c r="X117" s="599"/>
      <c r="Y117" s="599"/>
      <c r="Z117" s="599"/>
      <c r="AA117" s="599"/>
      <c r="AB117" s="599"/>
      <c r="AC117" s="599"/>
      <c r="AD117" s="599"/>
      <c r="AE117" s="599"/>
      <c r="AF117" s="599"/>
      <c r="AG117" s="599"/>
      <c r="AH117" s="599"/>
      <c r="AI117" s="599"/>
      <c r="AJ117" s="599"/>
      <c r="AK117" s="599"/>
      <c r="AL117" s="599"/>
      <c r="AM117" s="599"/>
      <c r="AN117" s="599"/>
      <c r="AO117" s="599"/>
      <c r="AP117" s="599"/>
      <c r="AQ117" s="599"/>
      <c r="AR117" s="599"/>
      <c r="AS117" s="599"/>
      <c r="AT117" s="599"/>
      <c r="AU117" s="599"/>
      <c r="AV117" s="599"/>
      <c r="AW117" s="599"/>
      <c r="AX117" s="599"/>
      <c r="AY117" s="599"/>
      <c r="AZ117" s="599"/>
      <c r="BA117" s="599"/>
      <c r="BB117" s="599"/>
      <c r="BC117" s="599"/>
      <c r="BD117" s="599"/>
      <c r="BE117" s="599"/>
      <c r="BF117" s="599"/>
      <c r="BG117" s="599"/>
      <c r="BH117" s="599"/>
      <c r="BI117" s="599"/>
      <c r="BJ117" s="599"/>
      <c r="BK117" s="599"/>
      <c r="BL117" s="599"/>
      <c r="BM117" s="599"/>
      <c r="BN117" s="599"/>
      <c r="BO117" s="599"/>
      <c r="BP117" s="599"/>
      <c r="BQ117" s="599"/>
      <c r="BR117" s="599"/>
      <c r="BS117" s="599"/>
      <c r="BT117" s="599"/>
      <c r="BU117" s="599"/>
      <c r="BV117" s="599"/>
      <c r="BW117" s="599"/>
      <c r="BX117" s="599"/>
      <c r="BY117" s="199"/>
      <c r="BZ117" s="199"/>
    </row>
    <row r="118" spans="2:78" ht="17.100000000000001" customHeight="1" x14ac:dyDescent="0.3">
      <c r="B118" s="199"/>
      <c r="C118" s="199"/>
      <c r="D118" s="199"/>
      <c r="E118" s="199"/>
      <c r="F118" s="199"/>
      <c r="G118" s="199"/>
      <c r="H118" s="199"/>
      <c r="I118" s="199"/>
      <c r="J118" s="199"/>
      <c r="K118" s="199"/>
      <c r="L118" s="199"/>
      <c r="M118" s="199"/>
      <c r="N118" s="199"/>
      <c r="O118" s="199"/>
      <c r="P118" s="199"/>
      <c r="Q118" s="199"/>
      <c r="R118" s="199"/>
      <c r="S118" s="199"/>
      <c r="T118" s="199"/>
      <c r="U118" s="199"/>
      <c r="V118" s="199"/>
      <c r="W118" s="199"/>
      <c r="X118" s="199"/>
      <c r="Y118" s="199"/>
      <c r="Z118" s="199"/>
      <c r="AA118" s="199"/>
      <c r="AB118" s="199"/>
      <c r="AC118" s="199"/>
      <c r="AD118" s="199"/>
      <c r="AE118" s="199"/>
      <c r="AF118" s="199"/>
      <c r="AG118" s="199"/>
      <c r="AH118" s="199"/>
      <c r="AI118" s="199"/>
      <c r="AJ118" s="199"/>
      <c r="AK118" s="199"/>
      <c r="AL118" s="199"/>
      <c r="AM118" s="199"/>
      <c r="AN118" s="199"/>
      <c r="AO118" s="199"/>
      <c r="AP118" s="199"/>
      <c r="AQ118" s="199"/>
      <c r="AR118" s="199"/>
      <c r="AS118" s="199"/>
      <c r="AT118" s="199"/>
      <c r="AU118" s="199"/>
      <c r="AV118" s="199"/>
      <c r="AW118" s="199"/>
      <c r="AX118" s="199"/>
      <c r="AY118" s="199"/>
      <c r="AZ118" s="199"/>
      <c r="BA118" s="199"/>
      <c r="BB118" s="199"/>
      <c r="BC118" s="199"/>
      <c r="BD118" s="199"/>
      <c r="BE118" s="199"/>
      <c r="BF118" s="199"/>
      <c r="BG118" s="199"/>
      <c r="BH118" s="199"/>
      <c r="BI118" s="199"/>
      <c r="BJ118" s="199"/>
      <c r="BK118" s="199"/>
      <c r="BL118" s="199"/>
      <c r="BM118" s="199"/>
      <c r="BN118" s="199"/>
      <c r="BO118" s="199"/>
      <c r="BP118" s="199"/>
      <c r="BQ118" s="199"/>
      <c r="BR118" s="199"/>
      <c r="BS118" s="199"/>
      <c r="BT118" s="199"/>
      <c r="BU118" s="199"/>
      <c r="BV118" s="199"/>
      <c r="BW118" s="199"/>
      <c r="BX118" s="199"/>
      <c r="BY118" s="199"/>
      <c r="BZ118" s="199"/>
    </row>
    <row r="119" spans="2:78" ht="17.100000000000001" customHeight="1" x14ac:dyDescent="0.3">
      <c r="B119" s="199"/>
      <c r="C119" s="199"/>
      <c r="D119" s="199"/>
      <c r="E119" s="199"/>
      <c r="F119" s="199"/>
      <c r="G119" s="199"/>
      <c r="H119" s="199"/>
      <c r="I119" s="199"/>
      <c r="J119" s="199"/>
      <c r="K119" s="199"/>
      <c r="L119" s="199"/>
      <c r="M119" s="199"/>
      <c r="N119" s="199"/>
      <c r="O119" s="199"/>
      <c r="P119" s="199"/>
      <c r="Q119" s="199"/>
      <c r="R119" s="199"/>
      <c r="S119" s="199"/>
      <c r="T119" s="199"/>
      <c r="U119" s="199"/>
      <c r="V119" s="199"/>
      <c r="W119" s="199"/>
      <c r="X119" s="199"/>
      <c r="Y119" s="199"/>
      <c r="Z119" s="199"/>
      <c r="AA119" s="199"/>
      <c r="AB119" s="199"/>
      <c r="AC119" s="199"/>
      <c r="AD119" s="199"/>
      <c r="AE119" s="199"/>
      <c r="AF119" s="199"/>
      <c r="AG119" s="199"/>
      <c r="AH119" s="199"/>
      <c r="AI119" s="199"/>
      <c r="AJ119" s="199"/>
      <c r="AK119" s="199"/>
      <c r="AL119" s="199"/>
      <c r="AM119" s="199"/>
      <c r="AN119" s="199"/>
      <c r="AO119" s="199"/>
      <c r="AP119" s="199"/>
      <c r="AQ119" s="199"/>
      <c r="AR119" s="199"/>
      <c r="AS119" s="199"/>
      <c r="AT119" s="199"/>
      <c r="AU119" s="199"/>
      <c r="AV119" s="199"/>
      <c r="AW119" s="199"/>
      <c r="AX119" s="199"/>
      <c r="AY119" s="199"/>
      <c r="AZ119" s="199"/>
      <c r="BA119" s="199"/>
      <c r="BB119" s="199"/>
      <c r="BC119" s="199"/>
      <c r="BD119" s="199"/>
      <c r="BE119" s="199"/>
      <c r="BF119" s="199"/>
      <c r="BG119" s="199"/>
      <c r="BH119" s="199"/>
      <c r="BI119" s="199"/>
      <c r="BJ119" s="199"/>
      <c r="BK119" s="199"/>
      <c r="BL119" s="199"/>
      <c r="BM119" s="199"/>
      <c r="BN119" s="199"/>
      <c r="BO119" s="199"/>
      <c r="BP119" s="199"/>
      <c r="BQ119" s="199"/>
      <c r="BR119" s="199"/>
      <c r="BS119" s="199"/>
      <c r="BT119" s="199"/>
      <c r="BU119" s="199"/>
      <c r="BV119" s="199"/>
      <c r="BW119" s="199"/>
      <c r="BX119" s="199"/>
      <c r="BY119" s="199"/>
      <c r="BZ119" s="199"/>
    </row>
  </sheetData>
  <sheetProtection sheet="1" objects="1" scenarios="1" selectLockedCells="1"/>
  <mergeCells count="666">
    <mergeCell ref="BB78:BL78"/>
    <mergeCell ref="BM78:BO78"/>
    <mergeCell ref="BP78:BR78"/>
    <mergeCell ref="B79:H79"/>
    <mergeCell ref="I79:K79"/>
    <mergeCell ref="M79:O79"/>
    <mergeCell ref="P79:Q79"/>
    <mergeCell ref="R79:S79"/>
    <mergeCell ref="T79:U79"/>
    <mergeCell ref="V79:W79"/>
    <mergeCell ref="X79:Y79"/>
    <mergeCell ref="AB79:AH79"/>
    <mergeCell ref="AI79:AK79"/>
    <mergeCell ref="AM79:AO79"/>
    <mergeCell ref="BB79:BH79"/>
    <mergeCell ref="BI79:BK79"/>
    <mergeCell ref="BM79:BO79"/>
    <mergeCell ref="BP79:BR79"/>
    <mergeCell ref="B78:L78"/>
    <mergeCell ref="M78:O78"/>
    <mergeCell ref="P78:Q78"/>
    <mergeCell ref="R78:S78"/>
    <mergeCell ref="T78:U78"/>
    <mergeCell ref="V78:W78"/>
    <mergeCell ref="X78:Y78"/>
    <mergeCell ref="AB78:AL78"/>
    <mergeCell ref="AM78:AO78"/>
    <mergeCell ref="BB76:BL76"/>
    <mergeCell ref="BM76:BO76"/>
    <mergeCell ref="BP76:BR76"/>
    <mergeCell ref="B77:H77"/>
    <mergeCell ref="I77:K77"/>
    <mergeCell ref="M77:O77"/>
    <mergeCell ref="P77:Q77"/>
    <mergeCell ref="R77:S77"/>
    <mergeCell ref="T77:U77"/>
    <mergeCell ref="V77:W77"/>
    <mergeCell ref="X77:Y77"/>
    <mergeCell ref="AB77:AH77"/>
    <mergeCell ref="AI77:AK77"/>
    <mergeCell ref="AM77:AO77"/>
    <mergeCell ref="BB77:BH77"/>
    <mergeCell ref="BI77:BK77"/>
    <mergeCell ref="BM77:BO77"/>
    <mergeCell ref="BP77:BR77"/>
    <mergeCell ref="B76:L76"/>
    <mergeCell ref="M76:O76"/>
    <mergeCell ref="P76:Q76"/>
    <mergeCell ref="R76:S76"/>
    <mergeCell ref="T76:U76"/>
    <mergeCell ref="V76:W76"/>
    <mergeCell ref="X76:Y76"/>
    <mergeCell ref="AB76:AL76"/>
    <mergeCell ref="AM76:AO76"/>
    <mergeCell ref="BB74:BL74"/>
    <mergeCell ref="BM74:BO74"/>
    <mergeCell ref="BP74:BR74"/>
    <mergeCell ref="AI75:AK75"/>
    <mergeCell ref="AM75:AO75"/>
    <mergeCell ref="BB75:BH75"/>
    <mergeCell ref="BI75:BK75"/>
    <mergeCell ref="BM75:BO75"/>
    <mergeCell ref="BP75:BR75"/>
    <mergeCell ref="B75:H75"/>
    <mergeCell ref="I75:K75"/>
    <mergeCell ref="M75:O75"/>
    <mergeCell ref="P75:Q75"/>
    <mergeCell ref="R75:S75"/>
    <mergeCell ref="T75:U75"/>
    <mergeCell ref="V75:W75"/>
    <mergeCell ref="X75:Y75"/>
    <mergeCell ref="AB75:AH75"/>
    <mergeCell ref="B74:L74"/>
    <mergeCell ref="M74:O74"/>
    <mergeCell ref="P74:Q74"/>
    <mergeCell ref="R74:S74"/>
    <mergeCell ref="T74:U74"/>
    <mergeCell ref="V74:W74"/>
    <mergeCell ref="X74:Y74"/>
    <mergeCell ref="AB74:AL74"/>
    <mergeCell ref="AM74:AO74"/>
    <mergeCell ref="BB72:BL72"/>
    <mergeCell ref="BM72:BO72"/>
    <mergeCell ref="BP72:BR72"/>
    <mergeCell ref="B73:H73"/>
    <mergeCell ref="I73:K73"/>
    <mergeCell ref="M73:O73"/>
    <mergeCell ref="P73:Q73"/>
    <mergeCell ref="R73:S73"/>
    <mergeCell ref="T73:U73"/>
    <mergeCell ref="V73:W73"/>
    <mergeCell ref="X73:Y73"/>
    <mergeCell ref="AB73:AH73"/>
    <mergeCell ref="AI73:AK73"/>
    <mergeCell ref="AM73:AO73"/>
    <mergeCell ref="BB73:BH73"/>
    <mergeCell ref="BI73:BK73"/>
    <mergeCell ref="BM73:BO73"/>
    <mergeCell ref="BP73:BR73"/>
    <mergeCell ref="B72:L72"/>
    <mergeCell ref="M72:O72"/>
    <mergeCell ref="P72:Q72"/>
    <mergeCell ref="R72:S72"/>
    <mergeCell ref="T72:U72"/>
    <mergeCell ref="V72:W72"/>
    <mergeCell ref="X72:Y72"/>
    <mergeCell ref="AB72:AL72"/>
    <mergeCell ref="AM72:AO72"/>
    <mergeCell ref="BB70:BL70"/>
    <mergeCell ref="BM70:BO70"/>
    <mergeCell ref="BP70:BR70"/>
    <mergeCell ref="B71:H71"/>
    <mergeCell ref="I71:K71"/>
    <mergeCell ref="M71:O71"/>
    <mergeCell ref="P71:Q71"/>
    <mergeCell ref="R71:S71"/>
    <mergeCell ref="T71:U71"/>
    <mergeCell ref="V71:W71"/>
    <mergeCell ref="X71:Y71"/>
    <mergeCell ref="AB71:AH71"/>
    <mergeCell ref="AI71:AK71"/>
    <mergeCell ref="AM71:AO71"/>
    <mergeCell ref="BB71:BH71"/>
    <mergeCell ref="BI71:BK71"/>
    <mergeCell ref="BM71:BO71"/>
    <mergeCell ref="BP71:BR71"/>
    <mergeCell ref="B70:L70"/>
    <mergeCell ref="M70:O70"/>
    <mergeCell ref="P70:Q70"/>
    <mergeCell ref="R70:S70"/>
    <mergeCell ref="T70:U70"/>
    <mergeCell ref="V70:W70"/>
    <mergeCell ref="X70:Y70"/>
    <mergeCell ref="AB70:AL70"/>
    <mergeCell ref="AM70:AO70"/>
    <mergeCell ref="BB68:BL68"/>
    <mergeCell ref="BM68:BO68"/>
    <mergeCell ref="BP68:BR68"/>
    <mergeCell ref="AI69:AK69"/>
    <mergeCell ref="AM69:AO69"/>
    <mergeCell ref="BB69:BH69"/>
    <mergeCell ref="BI69:BK69"/>
    <mergeCell ref="BM69:BO69"/>
    <mergeCell ref="BP69:BR69"/>
    <mergeCell ref="B69:H69"/>
    <mergeCell ref="I69:K69"/>
    <mergeCell ref="M69:O69"/>
    <mergeCell ref="P69:Q69"/>
    <mergeCell ref="R69:S69"/>
    <mergeCell ref="T69:U69"/>
    <mergeCell ref="V69:W69"/>
    <mergeCell ref="X69:Y69"/>
    <mergeCell ref="AB69:AH69"/>
    <mergeCell ref="B68:L68"/>
    <mergeCell ref="M68:O68"/>
    <mergeCell ref="P68:Q68"/>
    <mergeCell ref="R68:S68"/>
    <mergeCell ref="T68:U68"/>
    <mergeCell ref="V68:W68"/>
    <mergeCell ref="X68:Y68"/>
    <mergeCell ref="AB68:AL68"/>
    <mergeCell ref="AM68:AO68"/>
    <mergeCell ref="AM66:AO66"/>
    <mergeCell ref="BB66:BL66"/>
    <mergeCell ref="BM66:BO66"/>
    <mergeCell ref="BP66:BR66"/>
    <mergeCell ref="B67:H67"/>
    <mergeCell ref="I67:K67"/>
    <mergeCell ref="M67:O67"/>
    <mergeCell ref="P67:Q67"/>
    <mergeCell ref="R67:S67"/>
    <mergeCell ref="T67:U67"/>
    <mergeCell ref="V67:W67"/>
    <mergeCell ref="X67:Y67"/>
    <mergeCell ref="AB67:AH67"/>
    <mergeCell ref="AI67:AK67"/>
    <mergeCell ref="AM67:AO67"/>
    <mergeCell ref="BB67:BH67"/>
    <mergeCell ref="BI67:BK67"/>
    <mergeCell ref="BM67:BO67"/>
    <mergeCell ref="BP67:BR67"/>
    <mergeCell ref="B66:L66"/>
    <mergeCell ref="M66:O66"/>
    <mergeCell ref="P66:Q66"/>
    <mergeCell ref="R66:S66"/>
    <mergeCell ref="T66:U66"/>
    <mergeCell ref="V66:W66"/>
    <mergeCell ref="X66:Y66"/>
    <mergeCell ref="AB66:AL66"/>
    <mergeCell ref="BB36:BC37"/>
    <mergeCell ref="Y36:Z37"/>
    <mergeCell ref="B24:C25"/>
    <mergeCell ref="BY24:BZ25"/>
    <mergeCell ref="L2:P3"/>
    <mergeCell ref="B2:C3"/>
    <mergeCell ref="Y2:Z3"/>
    <mergeCell ref="AB2:AC3"/>
    <mergeCell ref="AL2:AP3"/>
    <mergeCell ref="AY2:AZ3"/>
    <mergeCell ref="BB2:BC3"/>
    <mergeCell ref="BL2:BP3"/>
    <mergeCell ref="BY2:BZ3"/>
    <mergeCell ref="BI18:BK18"/>
    <mergeCell ref="BM18:BO18"/>
    <mergeCell ref="BB19:BL19"/>
    <mergeCell ref="BM19:BO19"/>
    <mergeCell ref="BP19:BR19"/>
    <mergeCell ref="BB20:BH20"/>
    <mergeCell ref="BI20:BK20"/>
    <mergeCell ref="BM20:BO20"/>
    <mergeCell ref="X58:Y58"/>
    <mergeCell ref="V57:W58"/>
    <mergeCell ref="AH46:AH47"/>
    <mergeCell ref="AI46:AI47"/>
    <mergeCell ref="AJ46:AJ47"/>
    <mergeCell ref="V50:W51"/>
    <mergeCell ref="X50:Y51"/>
    <mergeCell ref="Z50:AB51"/>
    <mergeCell ref="AC50:AC51"/>
    <mergeCell ref="AD50:AD51"/>
    <mergeCell ref="AE50:AE51"/>
    <mergeCell ref="AF50:AF51"/>
    <mergeCell ref="AG50:AG51"/>
    <mergeCell ref="AH50:AH51"/>
    <mergeCell ref="H35:K35"/>
    <mergeCell ref="L32:T32"/>
    <mergeCell ref="L33:T33"/>
    <mergeCell ref="L34:T34"/>
    <mergeCell ref="L35:T35"/>
    <mergeCell ref="G31:U31"/>
    <mergeCell ref="B41:S42"/>
    <mergeCell ref="U41:BG42"/>
    <mergeCell ref="AT44:AT45"/>
    <mergeCell ref="AU44:AU45"/>
    <mergeCell ref="AC34:AN34"/>
    <mergeCell ref="AR44:AR45"/>
    <mergeCell ref="AC33:AN33"/>
    <mergeCell ref="AO33:AT33"/>
    <mergeCell ref="AO44:AO45"/>
    <mergeCell ref="AS44:AS45"/>
    <mergeCell ref="AQ44:AQ45"/>
    <mergeCell ref="AP44:AP45"/>
    <mergeCell ref="AV44:AV45"/>
    <mergeCell ref="AW44:AW45"/>
    <mergeCell ref="H27:K27"/>
    <mergeCell ref="H28:K28"/>
    <mergeCell ref="H29:K29"/>
    <mergeCell ref="L27:T27"/>
    <mergeCell ref="L28:T28"/>
    <mergeCell ref="L29:T29"/>
    <mergeCell ref="H32:K32"/>
    <mergeCell ref="H33:K33"/>
    <mergeCell ref="H34:K34"/>
    <mergeCell ref="E46:G46"/>
    <mergeCell ref="H46:J46"/>
    <mergeCell ref="L46:R46"/>
    <mergeCell ref="C46:D46"/>
    <mergeCell ref="AX44:AX45"/>
    <mergeCell ref="V46:W47"/>
    <mergeCell ref="X46:Y47"/>
    <mergeCell ref="Z46:AB47"/>
    <mergeCell ref="AC46:AC47"/>
    <mergeCell ref="AD46:AD47"/>
    <mergeCell ref="AC44:AC45"/>
    <mergeCell ref="AE46:AE47"/>
    <mergeCell ref="AD44:AD45"/>
    <mergeCell ref="AW46:AW47"/>
    <mergeCell ref="AX46:AX47"/>
    <mergeCell ref="AO46:AO47"/>
    <mergeCell ref="AP46:AP47"/>
    <mergeCell ref="C47:D47"/>
    <mergeCell ref="E47:G47"/>
    <mergeCell ref="H47:J47"/>
    <mergeCell ref="L47:R47"/>
    <mergeCell ref="AI44:AI45"/>
    <mergeCell ref="AG44:AG45"/>
    <mergeCell ref="AH44:AH45"/>
    <mergeCell ref="AL50:AL51"/>
    <mergeCell ref="AM50:AM51"/>
    <mergeCell ref="AN50:AN51"/>
    <mergeCell ref="AK44:AK45"/>
    <mergeCell ref="AE44:AE45"/>
    <mergeCell ref="AF44:AF45"/>
    <mergeCell ref="AL44:AL45"/>
    <mergeCell ref="AM44:AM45"/>
    <mergeCell ref="AI50:AI51"/>
    <mergeCell ref="AJ44:AJ45"/>
    <mergeCell ref="AJ50:AJ51"/>
    <mergeCell ref="AF46:AF47"/>
    <mergeCell ref="AG46:AG47"/>
    <mergeCell ref="AN44:AN45"/>
    <mergeCell ref="AO26:AT26"/>
    <mergeCell ref="AC27:AN27"/>
    <mergeCell ref="AO27:AT27"/>
    <mergeCell ref="AC28:AN28"/>
    <mergeCell ref="AO28:AT28"/>
    <mergeCell ref="AC29:AN29"/>
    <mergeCell ref="AO29:AT29"/>
    <mergeCell ref="AK46:AK47"/>
    <mergeCell ref="AL46:AL47"/>
    <mergeCell ref="AM46:AM47"/>
    <mergeCell ref="AN46:AN47"/>
    <mergeCell ref="AC30:AN30"/>
    <mergeCell ref="AO30:AT30"/>
    <mergeCell ref="AC31:AN31"/>
    <mergeCell ref="AO31:AT31"/>
    <mergeCell ref="AC26:AN26"/>
    <mergeCell ref="BB13:BL13"/>
    <mergeCell ref="BM13:BO13"/>
    <mergeCell ref="BP13:BR13"/>
    <mergeCell ref="BB14:BH14"/>
    <mergeCell ref="BI14:BK14"/>
    <mergeCell ref="BM14:BO14"/>
    <mergeCell ref="BP14:BR14"/>
    <mergeCell ref="BM15:BO15"/>
    <mergeCell ref="BP15:BR15"/>
    <mergeCell ref="BB16:BH16"/>
    <mergeCell ref="BI16:BK16"/>
    <mergeCell ref="BM16:BO16"/>
    <mergeCell ref="BB17:BL17"/>
    <mergeCell ref="BM17:BO17"/>
    <mergeCell ref="BP17:BR17"/>
    <mergeCell ref="AM18:AO18"/>
    <mergeCell ref="BP16:BR16"/>
    <mergeCell ref="AC25:AN25"/>
    <mergeCell ref="AO25:AT25"/>
    <mergeCell ref="BB12:BH12"/>
    <mergeCell ref="BI12:BK12"/>
    <mergeCell ref="BM12:BO12"/>
    <mergeCell ref="BP12:BR12"/>
    <mergeCell ref="BM7:BO7"/>
    <mergeCell ref="BP7:BR7"/>
    <mergeCell ref="BB7:BL7"/>
    <mergeCell ref="BB10:BH10"/>
    <mergeCell ref="BI10:BK10"/>
    <mergeCell ref="BM10:BO10"/>
    <mergeCell ref="BB11:BL11"/>
    <mergeCell ref="BM11:BO11"/>
    <mergeCell ref="BP11:BR11"/>
    <mergeCell ref="BP10:BR10"/>
    <mergeCell ref="P7:Q7"/>
    <mergeCell ref="R7:S7"/>
    <mergeCell ref="T7:U7"/>
    <mergeCell ref="AB7:AL7"/>
    <mergeCell ref="AM7:AO7"/>
    <mergeCell ref="V7:W7"/>
    <mergeCell ref="X7:Y7"/>
    <mergeCell ref="G26:U26"/>
    <mergeCell ref="BP18:BR18"/>
    <mergeCell ref="BB18:BH18"/>
    <mergeCell ref="AB13:AL13"/>
    <mergeCell ref="AM13:AO13"/>
    <mergeCell ref="B7:L7"/>
    <mergeCell ref="M7:O7"/>
    <mergeCell ref="BI8:BK8"/>
    <mergeCell ref="BM8:BO8"/>
    <mergeCell ref="AB8:AH8"/>
    <mergeCell ref="AI8:AK8"/>
    <mergeCell ref="AM8:AO8"/>
    <mergeCell ref="AM9:AO9"/>
    <mergeCell ref="AB9:AL9"/>
    <mergeCell ref="BP8:BR8"/>
    <mergeCell ref="BB9:BL9"/>
    <mergeCell ref="BM9:BO9"/>
    <mergeCell ref="AM11:AO11"/>
    <mergeCell ref="V11:W11"/>
    <mergeCell ref="X11:Y11"/>
    <mergeCell ref="V10:W10"/>
    <mergeCell ref="X10:Y10"/>
    <mergeCell ref="BP9:BR9"/>
    <mergeCell ref="B8:H8"/>
    <mergeCell ref="I8:K8"/>
    <mergeCell ref="M8:O8"/>
    <mergeCell ref="P8:Q8"/>
    <mergeCell ref="R8:S8"/>
    <mergeCell ref="T8:U8"/>
    <mergeCell ref="B11:L11"/>
    <mergeCell ref="M11:O11"/>
    <mergeCell ref="B9:L9"/>
    <mergeCell ref="M9:O9"/>
    <mergeCell ref="P9:Q9"/>
    <mergeCell ref="R9:S9"/>
    <mergeCell ref="T9:U9"/>
    <mergeCell ref="P11:Q11"/>
    <mergeCell ref="R11:S11"/>
    <mergeCell ref="T11:U11"/>
    <mergeCell ref="AM10:AO10"/>
    <mergeCell ref="BB8:BH8"/>
    <mergeCell ref="X13:Y13"/>
    <mergeCell ref="V12:W12"/>
    <mergeCell ref="V8:W8"/>
    <mergeCell ref="X8:Y8"/>
    <mergeCell ref="X9:Y9"/>
    <mergeCell ref="AB10:AH10"/>
    <mergeCell ref="AI10:AK10"/>
    <mergeCell ref="AB11:AL11"/>
    <mergeCell ref="V9:W9"/>
    <mergeCell ref="B10:H10"/>
    <mergeCell ref="I10:K10"/>
    <mergeCell ref="M10:O10"/>
    <mergeCell ref="P10:Q10"/>
    <mergeCell ref="R10:S10"/>
    <mergeCell ref="T10:U10"/>
    <mergeCell ref="B12:H12"/>
    <mergeCell ref="I12:K12"/>
    <mergeCell ref="M12:O12"/>
    <mergeCell ref="P12:Q12"/>
    <mergeCell ref="R12:S12"/>
    <mergeCell ref="T12:U12"/>
    <mergeCell ref="AM12:AO12"/>
    <mergeCell ref="B15:L15"/>
    <mergeCell ref="M15:O15"/>
    <mergeCell ref="P15:Q15"/>
    <mergeCell ref="R15:S15"/>
    <mergeCell ref="T15:U15"/>
    <mergeCell ref="V15:W15"/>
    <mergeCell ref="X15:Y15"/>
    <mergeCell ref="B14:H14"/>
    <mergeCell ref="I14:K14"/>
    <mergeCell ref="M14:O14"/>
    <mergeCell ref="P14:Q14"/>
    <mergeCell ref="R14:S14"/>
    <mergeCell ref="B13:L13"/>
    <mergeCell ref="M13:O13"/>
    <mergeCell ref="P13:Q13"/>
    <mergeCell ref="R13:S13"/>
    <mergeCell ref="T14:U14"/>
    <mergeCell ref="V14:W14"/>
    <mergeCell ref="AB12:AH12"/>
    <mergeCell ref="AI12:AK12"/>
    <mergeCell ref="X12:Y12"/>
    <mergeCell ref="T13:U13"/>
    <mergeCell ref="V13:W13"/>
    <mergeCell ref="B17:L17"/>
    <mergeCell ref="M17:O17"/>
    <mergeCell ref="P17:Q17"/>
    <mergeCell ref="R17:S17"/>
    <mergeCell ref="T17:U17"/>
    <mergeCell ref="V17:W17"/>
    <mergeCell ref="X17:Y17"/>
    <mergeCell ref="V16:W16"/>
    <mergeCell ref="X16:Y16"/>
    <mergeCell ref="B16:H16"/>
    <mergeCell ref="I16:K16"/>
    <mergeCell ref="M16:O16"/>
    <mergeCell ref="P16:Q16"/>
    <mergeCell ref="R16:S16"/>
    <mergeCell ref="T16:U16"/>
    <mergeCell ref="B18:H18"/>
    <mergeCell ref="I18:K18"/>
    <mergeCell ref="M18:O18"/>
    <mergeCell ref="P18:Q18"/>
    <mergeCell ref="R18:S18"/>
    <mergeCell ref="T18:U18"/>
    <mergeCell ref="B20:H20"/>
    <mergeCell ref="I20:K20"/>
    <mergeCell ref="M20:O20"/>
    <mergeCell ref="P20:Q20"/>
    <mergeCell ref="R20:S20"/>
    <mergeCell ref="B19:L19"/>
    <mergeCell ref="M19:O19"/>
    <mergeCell ref="P19:Q19"/>
    <mergeCell ref="R19:S19"/>
    <mergeCell ref="T19:U19"/>
    <mergeCell ref="V18:W18"/>
    <mergeCell ref="X18:Y18"/>
    <mergeCell ref="AB14:AH14"/>
    <mergeCell ref="AI14:AK14"/>
    <mergeCell ref="AM14:AO14"/>
    <mergeCell ref="T20:U20"/>
    <mergeCell ref="V20:W20"/>
    <mergeCell ref="X20:Y20"/>
    <mergeCell ref="AB16:AH16"/>
    <mergeCell ref="AI16:AK16"/>
    <mergeCell ref="AM16:AO16"/>
    <mergeCell ref="AM15:AO15"/>
    <mergeCell ref="AB19:AL19"/>
    <mergeCell ref="AM19:AO19"/>
    <mergeCell ref="AB20:AH20"/>
    <mergeCell ref="AI20:AK20"/>
    <mergeCell ref="AM20:AO20"/>
    <mergeCell ref="X19:Y19"/>
    <mergeCell ref="X14:Y14"/>
    <mergeCell ref="AB15:AL15"/>
    <mergeCell ref="AB17:AL17"/>
    <mergeCell ref="AM17:AO17"/>
    <mergeCell ref="AB18:AH18"/>
    <mergeCell ref="AI18:AK18"/>
    <mergeCell ref="BI41:BZ42"/>
    <mergeCell ref="BT44:BV44"/>
    <mergeCell ref="BW44:BY44"/>
    <mergeCell ref="BJ45:BP45"/>
    <mergeCell ref="BR45:BS45"/>
    <mergeCell ref="BT45:BV45"/>
    <mergeCell ref="BW45:BY45"/>
    <mergeCell ref="AZ44:AZ45"/>
    <mergeCell ref="BA44:BA45"/>
    <mergeCell ref="BB44:BB45"/>
    <mergeCell ref="BC44:BC45"/>
    <mergeCell ref="BD44:BD45"/>
    <mergeCell ref="BE44:BE45"/>
    <mergeCell ref="BF44:BF45"/>
    <mergeCell ref="BJ44:BP44"/>
    <mergeCell ref="BR44:BS44"/>
    <mergeCell ref="BT46:BV46"/>
    <mergeCell ref="BW46:BY46"/>
    <mergeCell ref="BJ47:BP47"/>
    <mergeCell ref="BR47:BS47"/>
    <mergeCell ref="BT47:BV47"/>
    <mergeCell ref="BW47:BY47"/>
    <mergeCell ref="BJ48:BP48"/>
    <mergeCell ref="BC46:BC47"/>
    <mergeCell ref="BD46:BD47"/>
    <mergeCell ref="BE46:BE47"/>
    <mergeCell ref="BF46:BF47"/>
    <mergeCell ref="BJ46:BP46"/>
    <mergeCell ref="BR46:BS46"/>
    <mergeCell ref="BR48:BS48"/>
    <mergeCell ref="BT48:BV48"/>
    <mergeCell ref="BW48:BY48"/>
    <mergeCell ref="BW52:BY52"/>
    <mergeCell ref="BJ53:BP53"/>
    <mergeCell ref="BR53:BS53"/>
    <mergeCell ref="BT53:BV53"/>
    <mergeCell ref="BW53:BY53"/>
    <mergeCell ref="BT50:BV50"/>
    <mergeCell ref="BW50:BY50"/>
    <mergeCell ref="BJ51:BP51"/>
    <mergeCell ref="BR51:BS51"/>
    <mergeCell ref="BT51:BV51"/>
    <mergeCell ref="BW51:BY51"/>
    <mergeCell ref="BJ50:BP50"/>
    <mergeCell ref="BR50:BS50"/>
    <mergeCell ref="BW58:BY58"/>
    <mergeCell ref="AI54:AI55"/>
    <mergeCell ref="AJ54:AJ55"/>
    <mergeCell ref="BW54:BY54"/>
    <mergeCell ref="BJ55:BP55"/>
    <mergeCell ref="BR55:BS55"/>
    <mergeCell ref="BT55:BV55"/>
    <mergeCell ref="BW55:BY55"/>
    <mergeCell ref="BC54:BC55"/>
    <mergeCell ref="BD54:BD55"/>
    <mergeCell ref="BE54:BE55"/>
    <mergeCell ref="BF54:BF55"/>
    <mergeCell ref="BJ54:BP54"/>
    <mergeCell ref="BR54:BS54"/>
    <mergeCell ref="AV54:AV55"/>
    <mergeCell ref="AK54:AK55"/>
    <mergeCell ref="AL54:AL55"/>
    <mergeCell ref="AM54:AM55"/>
    <mergeCell ref="AN54:AN55"/>
    <mergeCell ref="AO54:AO55"/>
    <mergeCell ref="AP54:AP55"/>
    <mergeCell ref="AU54:AU55"/>
    <mergeCell ref="BA54:BA55"/>
    <mergeCell ref="BB54:BB55"/>
    <mergeCell ref="V19:W19"/>
    <mergeCell ref="BW56:BY56"/>
    <mergeCell ref="BJ57:BP57"/>
    <mergeCell ref="BR57:BS57"/>
    <mergeCell ref="BT57:BV57"/>
    <mergeCell ref="BW57:BY57"/>
    <mergeCell ref="V54:W55"/>
    <mergeCell ref="X54:Y55"/>
    <mergeCell ref="Z54:AB55"/>
    <mergeCell ref="AC54:AC55"/>
    <mergeCell ref="AD54:AD55"/>
    <mergeCell ref="AE54:AE55"/>
    <mergeCell ref="AF54:AF55"/>
    <mergeCell ref="AG54:AG55"/>
    <mergeCell ref="AH54:AH55"/>
    <mergeCell ref="AU50:AU51"/>
    <mergeCell ref="AV50:AV51"/>
    <mergeCell ref="BJ52:BP52"/>
    <mergeCell ref="BP20:BR20"/>
    <mergeCell ref="BH32:BT35"/>
    <mergeCell ref="AC32:AN32"/>
    <mergeCell ref="AO32:AT32"/>
    <mergeCell ref="AK50:AK51"/>
    <mergeCell ref="BW49:BY49"/>
    <mergeCell ref="AQ54:AQ55"/>
    <mergeCell ref="AR54:AR55"/>
    <mergeCell ref="AS54:AS55"/>
    <mergeCell ref="AT54:AT55"/>
    <mergeCell ref="AQ50:AQ51"/>
    <mergeCell ref="AR50:AR51"/>
    <mergeCell ref="AS50:AS51"/>
    <mergeCell ref="AT50:AT51"/>
    <mergeCell ref="BB15:BL15"/>
    <mergeCell ref="AY46:AY47"/>
    <mergeCell ref="AZ46:AZ47"/>
    <mergeCell ref="BA46:BA47"/>
    <mergeCell ref="BB46:BB47"/>
    <mergeCell ref="AQ46:AQ47"/>
    <mergeCell ref="AR46:AR47"/>
    <mergeCell ref="AS46:AS47"/>
    <mergeCell ref="AT46:AT47"/>
    <mergeCell ref="AU46:AU47"/>
    <mergeCell ref="AV46:AV47"/>
    <mergeCell ref="AY44:AY45"/>
    <mergeCell ref="BG30:BU31"/>
    <mergeCell ref="BH26:BT29"/>
    <mergeCell ref="AZ50:AZ51"/>
    <mergeCell ref="BT54:BV54"/>
    <mergeCell ref="AW54:AW55"/>
    <mergeCell ref="AX54:AX55"/>
    <mergeCell ref="AY54:AY55"/>
    <mergeCell ref="AZ54:AZ55"/>
    <mergeCell ref="BJ58:BP58"/>
    <mergeCell ref="BR58:BS58"/>
    <mergeCell ref="BT58:BV58"/>
    <mergeCell ref="BR52:BS52"/>
    <mergeCell ref="BT52:BV52"/>
    <mergeCell ref="BA50:BA51"/>
    <mergeCell ref="BB50:BB51"/>
    <mergeCell ref="Z58:AB58"/>
    <mergeCell ref="AJ85:AR86"/>
    <mergeCell ref="BJ56:BP56"/>
    <mergeCell ref="BR56:BS56"/>
    <mergeCell ref="BT56:BV56"/>
    <mergeCell ref="AO34:AT34"/>
    <mergeCell ref="AC35:AN35"/>
    <mergeCell ref="AO35:AT35"/>
    <mergeCell ref="AC36:AN36"/>
    <mergeCell ref="AO36:AT36"/>
    <mergeCell ref="AO50:AO51"/>
    <mergeCell ref="AP50:AP51"/>
    <mergeCell ref="BJ49:BP49"/>
    <mergeCell ref="BR49:BS49"/>
    <mergeCell ref="BT49:BV49"/>
    <mergeCell ref="BC50:BC51"/>
    <mergeCell ref="BD50:BD51"/>
    <mergeCell ref="BE50:BE51"/>
    <mergeCell ref="BF50:BF51"/>
    <mergeCell ref="AW50:AW51"/>
    <mergeCell ref="AX50:AX51"/>
    <mergeCell ref="AY50:AY51"/>
    <mergeCell ref="C48:D48"/>
    <mergeCell ref="E48:G48"/>
    <mergeCell ref="H48:J48"/>
    <mergeCell ref="L48:R48"/>
    <mergeCell ref="C51:D51"/>
    <mergeCell ref="E51:G51"/>
    <mergeCell ref="H51:J51"/>
    <mergeCell ref="L51:R51"/>
    <mergeCell ref="C52:D52"/>
    <mergeCell ref="E52:G52"/>
    <mergeCell ref="H52:J52"/>
    <mergeCell ref="L52:R52"/>
    <mergeCell ref="C58:D58"/>
    <mergeCell ref="E58:G58"/>
    <mergeCell ref="H58:J58"/>
    <mergeCell ref="L58:R58"/>
    <mergeCell ref="C53:D53"/>
    <mergeCell ref="E53:G53"/>
    <mergeCell ref="H53:J53"/>
    <mergeCell ref="L53:R53"/>
    <mergeCell ref="C56:D56"/>
    <mergeCell ref="E56:G56"/>
    <mergeCell ref="H56:J56"/>
    <mergeCell ref="L56:R56"/>
    <mergeCell ref="C57:D57"/>
    <mergeCell ref="E57:G57"/>
    <mergeCell ref="H57:J57"/>
    <mergeCell ref="L57:R57"/>
  </mergeCells>
  <phoneticPr fontId="40" type="noConversion"/>
  <conditionalFormatting sqref="Z15 V15 X15 Z17 V17 X17 Z19 V19 X19 P7 Z7 R7 P9 Z9 R9 P11 Z11 R11 T11 V11 X11 P13 Z13 R13 T13 V13 X13 P15 R15 T15 P17 R17 T17 P19 R19 T19 AP19:AZ19 AP13:AZ13 AP15:AZ15 T7 X7 V7 T9 X9 V9 AP11:AZ11 AP9:AZ9 AP17:AZ17 AP7:AZ7">
    <cfRule type="expression" dxfId="1032" priority="1847">
      <formula>P8&gt;0</formula>
    </cfRule>
  </conditionalFormatting>
  <conditionalFormatting sqref="Z18 V18 X18 Z20 V20 X20 Z8 P8 R8 T8 V8 X8 Z10 P10 R10 T10 V10 X10 Z12 P12 R12 T12 V12 X12 Z14 P14 R14 T14 V14 X14 Z16 P16 R16 T16 V16 X16 P18 R18 T18 P20 R20 T20 AP16:AZ16 AP18:AZ18 AP20:AZ20 AP14:AZ14 AP12:AZ12 AP10:AZ10 AP8:AZ8">
    <cfRule type="expression" dxfId="1031" priority="1845">
      <formula>OR(ISBLANK(P7),P7="&gt;")</formula>
    </cfRule>
    <cfRule type="expression" dxfId="1030" priority="1846">
      <formula>P8&gt;0</formula>
    </cfRule>
  </conditionalFormatting>
  <conditionalFormatting sqref="BJ45:BP45">
    <cfRule type="expression" dxfId="1029" priority="1734">
      <formula>BR45="ACTIVE"</formula>
    </cfRule>
  </conditionalFormatting>
  <conditionalFormatting sqref="BQ45:BQ58">
    <cfRule type="expression" dxfId="1028" priority="1733">
      <formula>BR45="ACTIVE"</formula>
    </cfRule>
  </conditionalFormatting>
  <conditionalFormatting sqref="BR45:BS58">
    <cfRule type="expression" dxfId="1027" priority="1726">
      <formula>OR(ISBLANK(BQ45),BQ45=0)</formula>
    </cfRule>
    <cfRule type="expression" dxfId="1026" priority="1732">
      <formula>BR45="ACTIVE"</formula>
    </cfRule>
  </conditionalFormatting>
  <conditionalFormatting sqref="BT45:BV45">
    <cfRule type="expression" dxfId="1025" priority="1731">
      <formula>BR45="ACTIVE"</formula>
    </cfRule>
  </conditionalFormatting>
  <conditionalFormatting sqref="BW45:BY45">
    <cfRule type="expression" dxfId="1024" priority="1730">
      <formula>BR45="ACTIVE"</formula>
    </cfRule>
  </conditionalFormatting>
  <conditionalFormatting sqref="BJ46:BP58">
    <cfRule type="expression" dxfId="1023" priority="1729">
      <formula>BR46="ACTIVE"</formula>
    </cfRule>
  </conditionalFormatting>
  <conditionalFormatting sqref="BT46:BV58">
    <cfRule type="expression" dxfId="1022" priority="1728">
      <formula>BR46="ACTIVE"</formula>
    </cfRule>
  </conditionalFormatting>
  <conditionalFormatting sqref="BW46:BY58">
    <cfRule type="expression" dxfId="1021" priority="1727">
      <formula>BR46="ACTIVE"</formula>
    </cfRule>
  </conditionalFormatting>
  <conditionalFormatting sqref="AC25:AC36">
    <cfRule type="expression" dxfId="1020" priority="1262">
      <formula>AU25=0</formula>
    </cfRule>
    <cfRule type="expression" dxfId="1019" priority="1264">
      <formula>AND(ISBLANK(AV25),AU25&gt;0)</formula>
    </cfRule>
  </conditionalFormatting>
  <conditionalFormatting sqref="AU25:AU36">
    <cfRule type="expression" dxfId="1018" priority="1257">
      <formula>OR(ISBLANK(AC25),AC25="Enter Title",AC25="&gt;",AC25="&gt; Enter Title")</formula>
    </cfRule>
    <cfRule type="cellIs" dxfId="1017" priority="1261" operator="greaterThan">
      <formula>0</formula>
    </cfRule>
  </conditionalFormatting>
  <conditionalFormatting sqref="AU25:AU36">
    <cfRule type="cellIs" dxfId="1016" priority="1260" operator="greaterThan">
      <formula>0</formula>
    </cfRule>
  </conditionalFormatting>
  <conditionalFormatting sqref="AO25:AO36">
    <cfRule type="expression" dxfId="1015" priority="1263">
      <formula>AU25=0</formula>
    </cfRule>
    <cfRule type="expression" dxfId="1014" priority="1265">
      <formula>AND(ISBLANK(AV25),AU25&gt;0)</formula>
    </cfRule>
  </conditionalFormatting>
  <conditionalFormatting sqref="AW25:AW35">
    <cfRule type="expression" dxfId="1013" priority="1255">
      <formula>AW25&gt;0</formula>
    </cfRule>
  </conditionalFormatting>
  <conditionalFormatting sqref="AC46:BF47">
    <cfRule type="expression" dxfId="1012" priority="1254">
      <formula>AC46&lt;=$X$46</formula>
    </cfRule>
  </conditionalFormatting>
  <conditionalFormatting sqref="AC50:BF51">
    <cfRule type="expression" dxfId="1011" priority="1253">
      <formula>AC50&lt;=$X$50</formula>
    </cfRule>
  </conditionalFormatting>
  <conditionalFormatting sqref="AC54:BF55">
    <cfRule type="expression" dxfId="1010" priority="1252">
      <formula>AC54&lt;=$X$54</formula>
    </cfRule>
  </conditionalFormatting>
  <conditionalFormatting sqref="B8">
    <cfRule type="expression" dxfId="1009" priority="950">
      <formula>P8=0</formula>
    </cfRule>
    <cfRule type="expression" dxfId="1008" priority="955">
      <formula>OR( AND(COUNTA(P7:Z7)&gt;0,COUNTA(P7:Z7)=COUNTA(P8:Y8)), AND(ISBLANK(B9),COUNTA(P9:Z9)&gt;0,COUNTA(P9:Z9)=COUNTA(P10:Y10)))</formula>
    </cfRule>
  </conditionalFormatting>
  <conditionalFormatting sqref="I8">
    <cfRule type="expression" dxfId="1007" priority="949">
      <formula>P8=0</formula>
    </cfRule>
    <cfRule type="expression" dxfId="1006" priority="957">
      <formula>OR( AND(COUNTA(P7:Z7)&gt;0,COUNTA(P7:Z7)=COUNTA(P8:Y8)), AND(ISBLANK(B9),COUNTA(P9:Z9)&gt;0,COUNTA(P9:Z9)=COUNTA(P10:Y10)))</formula>
    </cfRule>
  </conditionalFormatting>
  <conditionalFormatting sqref="M7">
    <cfRule type="expression" dxfId="1005" priority="948">
      <formula>P8=0</formula>
    </cfRule>
    <cfRule type="expression" dxfId="1004" priority="961">
      <formula>OR( AND(COUNTA(P7:Z7)&gt;0,COUNTA(P7:Z7)=COUNTA(P8:Y8)), AND(ISBLANK(B9),COUNTA(P9:Z9)&gt;0,COUNTA(P9:Z9)=COUNTA(P10:Y10)))</formula>
    </cfRule>
  </conditionalFormatting>
  <conditionalFormatting sqref="M8">
    <cfRule type="expression" dxfId="1003" priority="947">
      <formula>P8=0</formula>
    </cfRule>
    <cfRule type="expression" dxfId="1002" priority="959">
      <formula>OR( AND(COUNTA(P7:Z7)&gt;0,COUNTA(P7:Z7)=COUNTA(P8:Y8)), AND(ISBLANK(B9),COUNTA(P9:Z9)&gt;0,COUNTA(P9:Z9)=COUNTA(P10:Y10)))</formula>
    </cfRule>
  </conditionalFormatting>
  <conditionalFormatting sqref="B7">
    <cfRule type="expression" dxfId="1001" priority="946">
      <formula>P8=0</formula>
    </cfRule>
    <cfRule type="expression" dxfId="1000" priority="952">
      <formula>OR( AND(COUNTA(P7:Z7)&gt;0,COUNTA(P7:Z7)=COUNTA(P8:Y8)), AND(ISBLANK(B9),COUNTA(P9:Z9)&gt;0,COUNTA(P9:Z9)=COUNTA(P10:Y10)))</formula>
    </cfRule>
  </conditionalFormatting>
  <conditionalFormatting sqref="L8">
    <cfRule type="expression" dxfId="999" priority="953">
      <formula>P8=0</formula>
    </cfRule>
    <cfRule type="expression" dxfId="998" priority="963">
      <formula>OR( AND(COUNTA(P7:Z7)&gt;0,COUNTA(P7:Z7)=COUNTA(P8:Y8)), AND(ISBLANK(B9),COUNTA(P9:Z9)&gt;0,COUNTA(P9:Z9)=COUNTA(P10:Y10)))</formula>
    </cfRule>
  </conditionalFormatting>
  <conditionalFormatting sqref="AX25:AY34">
    <cfRule type="expression" dxfId="997" priority="521">
      <formula>AX25&gt;0</formula>
    </cfRule>
  </conditionalFormatting>
  <conditionalFormatting sqref="BP8 BP10 BP12 BP14 BP16 BP18 BP20">
    <cfRule type="cellIs" dxfId="996" priority="474" operator="greaterThan">
      <formula>0</formula>
    </cfRule>
  </conditionalFormatting>
  <conditionalFormatting sqref="BP7 BP9 BP11 BP13 BP15 BP17 BP19">
    <cfRule type="expression" dxfId="995" priority="473">
      <formula>BP8&gt;0</formula>
    </cfRule>
  </conditionalFormatting>
  <conditionalFormatting sqref="BP8:BR8 BP10:BR10 BP12:BR12 BP14:BR14 BP16:BR16 BP18:BR18 BP20:BR20">
    <cfRule type="expression" dxfId="994" priority="475">
      <formula>OR(ISBLANK(BB7),BB7="Title",BB7="Film",BB7="&gt;",BB7="Enter Title",BB7="&gt; Enter Title")</formula>
    </cfRule>
  </conditionalFormatting>
  <conditionalFormatting sqref="BP7:BR7 BP9:BR9 BP11:BR11 BP13:BR13 BP15:BR15 BP17:BR17 BP19:BR19">
    <cfRule type="expression" dxfId="993" priority="476">
      <formula>OR(ISBLANK(BB7),BB7="Title",BB7="Film",BB7="&gt;",BB7="Enter Title",BB7="&gt; Enter Title")</formula>
    </cfRule>
  </conditionalFormatting>
  <conditionalFormatting sqref="B10 B12 B14 B16 B18 B20">
    <cfRule type="expression" dxfId="992" priority="117">
      <formula>P10=0</formula>
    </cfRule>
    <cfRule type="expression" dxfId="991" priority="120">
      <formula>OR( AND(COUNTA(P9:Z9)&gt;0,COUNTA(P9:Z9)=COUNTA(P10:Y10)), AND(ISBLANK(B11),COUNTA(P11:Z11)&gt;0,COUNTA(P11:Z11)=COUNTA(P12:Y12)))</formula>
    </cfRule>
  </conditionalFormatting>
  <conditionalFormatting sqref="I10 I12 I14 I16 I18 I20">
    <cfRule type="expression" dxfId="990" priority="116">
      <formula>P10=0</formula>
    </cfRule>
    <cfRule type="expression" dxfId="989" priority="121">
      <formula>OR( AND(COUNTA(P9:Z9)&gt;0,COUNTA(P9:Z9)=COUNTA(P10:Y10)), AND(ISBLANK(B11),COUNTA(P11:Z11)&gt;0,COUNTA(P11:Z11)=COUNTA(P12:Y12)))</formula>
    </cfRule>
  </conditionalFormatting>
  <conditionalFormatting sqref="M9 M11 M13 M15 M17 M19">
    <cfRule type="expression" dxfId="988" priority="115">
      <formula>P10=0</formula>
    </cfRule>
    <cfRule type="expression" dxfId="987" priority="123">
      <formula>OR( AND(COUNTA(P9:Z9)&gt;0,COUNTA(P9:Z9)=COUNTA(P10:Y10)), AND(ISBLANK(B11),COUNTA(P11:Z11)&gt;0,COUNTA(P11:Z11)=COUNTA(P12:Y12)))</formula>
    </cfRule>
  </conditionalFormatting>
  <conditionalFormatting sqref="M10 M12 M14 M16 M18 M20">
    <cfRule type="expression" dxfId="986" priority="114">
      <formula>P10=0</formula>
    </cfRule>
    <cfRule type="expression" dxfId="985" priority="122">
      <formula>OR( AND(COUNTA(P9:Z9)&gt;0,COUNTA(P9:Z9)=COUNTA(P10:Y10)), AND(ISBLANK(B11),COUNTA(P11:Z11)&gt;0,COUNTA(P11:Z11)=COUNTA(P12:Y12)))</formula>
    </cfRule>
  </conditionalFormatting>
  <conditionalFormatting sqref="B9 B11 B13 B15 B17 B19">
    <cfRule type="expression" dxfId="984" priority="113">
      <formula>P10=0</formula>
    </cfRule>
    <cfRule type="expression" dxfId="983" priority="118">
      <formula>OR( AND(COUNTA(P9:Z9)&gt;0,COUNTA(P9:Z9)=COUNTA(P10:Y10)), AND(ISBLANK(B11),COUNTA(P11:Z11)&gt;0,COUNTA(P11:Z11)=COUNTA(P12:Y12)))</formula>
    </cfRule>
  </conditionalFormatting>
  <conditionalFormatting sqref="L10 L12 L14 L16 L18 L20">
    <cfRule type="expression" dxfId="982" priority="119">
      <formula>P10=0</formula>
    </cfRule>
    <cfRule type="expression" dxfId="981" priority="124">
      <formula>OR( AND(COUNTA(P9:Z9)&gt;0,COUNTA(P9:Z9)=COUNTA(P10:Y10)), AND(ISBLANK(B11),COUNTA(P11:Z11)&gt;0,COUNTA(P11:Z11)=COUNTA(P12:Y12)))</formula>
    </cfRule>
  </conditionalFormatting>
  <conditionalFormatting sqref="AB8 AB10 AB12 AB14 AB16 AB18 AB20">
    <cfRule type="expression" dxfId="980" priority="105">
      <formula>AP8=0</formula>
    </cfRule>
    <cfRule type="expression" dxfId="979" priority="108">
      <formula>OR( AND(COUNTA(AP7:AZ7)&gt;0,COUNTA(AP7:AZ7)=COUNTA(AP8:AY8)), AND(ISBLANK(AB9),COUNTA(AP9:AZ9)&gt;0,COUNTA(AP9:AZ9)=COUNTA(AP10:AY10)))</formula>
    </cfRule>
  </conditionalFormatting>
  <conditionalFormatting sqref="AI8 AI10 AI12 AI14 AI16 AI18 AI20">
    <cfRule type="expression" dxfId="978" priority="104">
      <formula>AP8=0</formula>
    </cfRule>
    <cfRule type="expression" dxfId="977" priority="109">
      <formula>OR( AND(COUNTA(AP7:AZ7)&gt;0,COUNTA(AP7:AZ7)=COUNTA(AP8:AY8)), AND(ISBLANK(AB9),COUNTA(AP9:AZ9)&gt;0,COUNTA(AP9:AZ9)=COUNTA(AP10:AY10)))</formula>
    </cfRule>
  </conditionalFormatting>
  <conditionalFormatting sqref="AM7 AM9 AM11 AM13 AM15 AM17 AM19">
    <cfRule type="expression" dxfId="976" priority="103">
      <formula>AP8=0</formula>
    </cfRule>
    <cfRule type="expression" dxfId="975" priority="111">
      <formula>OR( AND(COUNTA(AP7:AZ7)&gt;0,COUNTA(AP7:AZ7)=COUNTA(AP8:AY8)), AND(ISBLANK(AB9),COUNTA(AP9:AZ9)&gt;0,COUNTA(AP9:AZ9)=COUNTA(AP10:AY10)))</formula>
    </cfRule>
  </conditionalFormatting>
  <conditionalFormatting sqref="AM8 AM10 AM12 AM14 AM16 AM18 AM20">
    <cfRule type="expression" dxfId="974" priority="102">
      <formula>AP8=0</formula>
    </cfRule>
    <cfRule type="expression" dxfId="973" priority="110">
      <formula>OR( AND(COUNTA(AP7:AZ7)&gt;0,COUNTA(AP7:AZ7)=COUNTA(AP8:AY8)), AND(ISBLANK(AB9),COUNTA(AP9:AZ9)&gt;0,COUNTA(AP9:AZ9)=COUNTA(AP10:AY10)))</formula>
    </cfRule>
  </conditionalFormatting>
  <conditionalFormatting sqref="AB7 AB9 AB11 AB13 AB15 AB17 AB19">
    <cfRule type="expression" dxfId="972" priority="101">
      <formula>AP8=0</formula>
    </cfRule>
    <cfRule type="expression" dxfId="971" priority="106">
      <formula>OR( AND(COUNTA(AP7:AZ7)&gt;0,COUNTA(AP7:AZ7)=COUNTA(AP8:AY8)), AND(ISBLANK(AB9),COUNTA(AP9:AZ9)&gt;0,COUNTA(AP9:AZ9)=COUNTA(AP10:AY10)))</formula>
    </cfRule>
  </conditionalFormatting>
  <conditionalFormatting sqref="AL8 AL10 AL12 AL14 AL16 AL18 AL20">
    <cfRule type="expression" dxfId="970" priority="107">
      <formula>AP8=0</formula>
    </cfRule>
    <cfRule type="expression" dxfId="969" priority="112">
      <formula>OR( AND(COUNTA(AP7:AZ7)&gt;0,COUNTA(AP7:AZ7)=COUNTA(AP8:AY8)), AND(ISBLANK(AB9),COUNTA(AP9:AZ9)&gt;0,COUNTA(AP9:AZ9)=COUNTA(AP10:AY10)))</formula>
    </cfRule>
  </conditionalFormatting>
  <conditionalFormatting sqref="BB8 BB10 BB12 BB14 BB16 BB18 BB20">
    <cfRule type="expression" dxfId="968" priority="93">
      <formula>BP8=0</formula>
    </cfRule>
    <cfRule type="expression" dxfId="967" priority="96">
      <formula>OR( AND(COUNTA(BP7:BZ7)&gt;0,COUNTA(BP7:BZ7)=COUNTA(BP8:BY8)), AND(ISBLANK(BB9),COUNTA(BP9:BZ9)&gt;0,COUNTA(BP9:BZ9)=COUNTA(BP10:BY10)))</formula>
    </cfRule>
  </conditionalFormatting>
  <conditionalFormatting sqref="BI8 BI10 BI12 BI14 BI16 BI18 BI20">
    <cfRule type="expression" dxfId="966" priority="92">
      <formula>BP8=0</formula>
    </cfRule>
    <cfRule type="expression" dxfId="965" priority="97">
      <formula>OR( AND(COUNTA(BP7:BZ7)&gt;0,COUNTA(BP7:BZ7)=COUNTA(BP8:BY8)), AND(ISBLANK(BB9),COUNTA(BP9:BZ9)&gt;0,COUNTA(BP9:BZ9)=COUNTA(BP10:BY10)))</formula>
    </cfRule>
  </conditionalFormatting>
  <conditionalFormatting sqref="BM7 BM9 BM11 BM13 BM15 BM17 BM19">
    <cfRule type="expression" dxfId="964" priority="91">
      <formula>BP8=0</formula>
    </cfRule>
    <cfRule type="expression" dxfId="963" priority="99">
      <formula>OR( AND(COUNTA(BP7:BZ7)&gt;0,COUNTA(BP7:BZ7)=COUNTA(BP8:BY8)), AND(ISBLANK(BB9),COUNTA(BP9:BZ9)&gt;0,COUNTA(BP9:BZ9)=COUNTA(BP10:BY10)))</formula>
    </cfRule>
  </conditionalFormatting>
  <conditionalFormatting sqref="BM8 BM10 BM12 BM14 BM16 BM18 BM20">
    <cfRule type="expression" dxfId="962" priority="90">
      <formula>BP8=0</formula>
    </cfRule>
    <cfRule type="expression" dxfId="961" priority="98">
      <formula>OR( AND(COUNTA(BP7:BZ7)&gt;0,COUNTA(BP7:BZ7)=COUNTA(BP8:BY8)), AND(ISBLANK(BB9),COUNTA(BP9:BZ9)&gt;0,COUNTA(BP9:BZ9)=COUNTA(BP10:BY10)))</formula>
    </cfRule>
  </conditionalFormatting>
  <conditionalFormatting sqref="BB7 BB9 BB11 BB13 BB15 BB17 BB19">
    <cfRule type="expression" dxfId="960" priority="89">
      <formula>BP8=0</formula>
    </cfRule>
    <cfRule type="expression" dxfId="959" priority="94">
      <formula>OR( AND(COUNTA(BP7:BZ7)&gt;0,COUNTA(BP7:BZ7)=COUNTA(BP8:BY8)), AND(ISBLANK(BB9),COUNTA(BP9:BZ9)&gt;0,COUNTA(BP9:BZ9)=COUNTA(BP10:BY10)))</formula>
    </cfRule>
  </conditionalFormatting>
  <conditionalFormatting sqref="BL8 BL10 BL12 BL14 BL16 BL18 BL20">
    <cfRule type="expression" dxfId="958" priority="95">
      <formula>BP8=0</formula>
    </cfRule>
    <cfRule type="expression" dxfId="957" priority="100">
      <formula>OR( AND(COUNTA(BP7:BZ7)&gt;0,COUNTA(BP7:BZ7)=COUNTA(BP8:BY8)), AND(ISBLANK(BB9),COUNTA(BP9:BZ9)&gt;0,COUNTA(BP9:BZ9)=COUNTA(BP10:BY10)))</formula>
    </cfRule>
  </conditionalFormatting>
  <conditionalFormatting sqref="Z74 V74 X74 Z76 V76 X76 Z78 V78 X78 P66 Z66 R66 P68 Z68 R68 P70 Z70 R70 T70 V70 X70 P72 Z72 R72 T72 V72 X72 P74 R74 T74 P76 R76 T76 P78 R78 T78 AP78:AZ78 AP72:AZ72 AP74:AZ74 T66 X66 V66 T68 X68 V68 AP70:AZ70 AP68:AZ68 AP66:AZ66 AP76:AZ76">
    <cfRule type="expression" dxfId="956" priority="61">
      <formula>P67&gt;0</formula>
    </cfRule>
  </conditionalFormatting>
  <conditionalFormatting sqref="Z77 V77 X77 Z79 V79 X79 Z67 P67 R67 T67 V67 X67 Z69 P69 R69 T69 V69 X69 Z71 P71 R71 T71 V71 X71 Z73 P73 R73 T73 V73 X73 Z75 P75 R75 T75 V75 X75 P77 R77 T77 P79 R79 T79 AP75:AZ75 AP77:AZ77 AP79:AZ79 AP73:AZ73 AP71:AZ71 AP69:AZ69 AP67:AZ67">
    <cfRule type="expression" dxfId="955" priority="59">
      <formula>OR(ISBLANK(P66),P66="&gt;")</formula>
    </cfRule>
    <cfRule type="expression" dxfId="954" priority="60">
      <formula>P67&gt;0</formula>
    </cfRule>
  </conditionalFormatting>
  <conditionalFormatting sqref="B67">
    <cfRule type="expression" dxfId="953" priority="51">
      <formula>P67=0</formula>
    </cfRule>
    <cfRule type="expression" dxfId="952" priority="54">
      <formula>OR( AND(COUNTA(P66:Z66)&gt;0,COUNTA(P66:Z66)=COUNTA(P67:Y67)), AND(ISBLANK(B68),COUNTA(P68:Z68)&gt;0,COUNTA(P68:Z68)=COUNTA(P69:Y69)))</formula>
    </cfRule>
  </conditionalFormatting>
  <conditionalFormatting sqref="I67">
    <cfRule type="expression" dxfId="951" priority="50">
      <formula>P67=0</formula>
    </cfRule>
    <cfRule type="expression" dxfId="950" priority="55">
      <formula>OR( AND(COUNTA(P66:Z66)&gt;0,COUNTA(P66:Z66)=COUNTA(P67:Y67)), AND(ISBLANK(B68),COUNTA(P68:Z68)&gt;0,COUNTA(P68:Z68)=COUNTA(P69:Y69)))</formula>
    </cfRule>
  </conditionalFormatting>
  <conditionalFormatting sqref="M66">
    <cfRule type="expression" dxfId="949" priority="49">
      <formula>P67=0</formula>
    </cfRule>
    <cfRule type="expression" dxfId="948" priority="57">
      <formula>OR( AND(COUNTA(P66:Z66)&gt;0,COUNTA(P66:Z66)=COUNTA(P67:Y67)), AND(ISBLANK(B68),COUNTA(P68:Z68)&gt;0,COUNTA(P68:Z68)=COUNTA(P69:Y69)))</formula>
    </cfRule>
  </conditionalFormatting>
  <conditionalFormatting sqref="M67">
    <cfRule type="expression" dxfId="947" priority="48">
      <formula>P67=0</formula>
    </cfRule>
    <cfRule type="expression" dxfId="946" priority="56">
      <formula>OR( AND(COUNTA(P66:Z66)&gt;0,COUNTA(P66:Z66)=COUNTA(P67:Y67)), AND(ISBLANK(B68),COUNTA(P68:Z68)&gt;0,COUNTA(P68:Z68)=COUNTA(P69:Y69)))</formula>
    </cfRule>
  </conditionalFormatting>
  <conditionalFormatting sqref="B66">
    <cfRule type="expression" dxfId="945" priority="47">
      <formula>P67=0</formula>
    </cfRule>
    <cfRule type="expression" dxfId="944" priority="52">
      <formula>OR( AND(COUNTA(P66:Z66)&gt;0,COUNTA(P66:Z66)=COUNTA(P67:Y67)), AND(ISBLANK(B68),COUNTA(P68:Z68)&gt;0,COUNTA(P68:Z68)=COUNTA(P69:Y69)))</formula>
    </cfRule>
  </conditionalFormatting>
  <conditionalFormatting sqref="L67">
    <cfRule type="expression" dxfId="943" priority="53">
      <formula>P67=0</formula>
    </cfRule>
    <cfRule type="expression" dxfId="942" priority="58">
      <formula>OR( AND(COUNTA(P66:Z66)&gt;0,COUNTA(P66:Z66)=COUNTA(P67:Y67)), AND(ISBLANK(B68),COUNTA(P68:Z68)&gt;0,COUNTA(P68:Z68)=COUNTA(P69:Y69)))</formula>
    </cfRule>
  </conditionalFormatting>
  <conditionalFormatting sqref="BP67 BP69 BP71 BP73 BP75 BP77 BP79">
    <cfRule type="cellIs" dxfId="941" priority="44" operator="greaterThan">
      <formula>0</formula>
    </cfRule>
  </conditionalFormatting>
  <conditionalFormatting sqref="BP66 BP68 BP70 BP72 BP74 BP76 BP78">
    <cfRule type="expression" dxfId="940" priority="43">
      <formula>BP67&gt;0</formula>
    </cfRule>
  </conditionalFormatting>
  <conditionalFormatting sqref="BP67:BR67 BP69:BR69 BP71:BR71 BP73:BR73 BP75:BR75 BP77:BR77 BP79:BR79">
    <cfRule type="expression" dxfId="939" priority="45">
      <formula>OR(ISBLANK(BB66),BB66="Title",BB66="Film",BB66="&gt;",BB66="Enter Title",BB66="&gt; Enter Title")</formula>
    </cfRule>
  </conditionalFormatting>
  <conditionalFormatting sqref="BP66:BR66 BP68:BR68 BP70:BR70 BP72:BR72 BP74:BR74 BP76:BR76 BP78:BR78">
    <cfRule type="expression" dxfId="938" priority="46">
      <formula>OR(ISBLANK(BB66),BB66="Title",BB66="Film",BB66="&gt;",BB66="Enter Title",BB66="&gt; Enter Title")</formula>
    </cfRule>
  </conditionalFormatting>
  <conditionalFormatting sqref="B69 B71 B73 B75 B77 B79">
    <cfRule type="expression" dxfId="937" priority="35">
      <formula>P69=0</formula>
    </cfRule>
    <cfRule type="expression" dxfId="936" priority="38">
      <formula>OR( AND(COUNTA(P68:Z68)&gt;0,COUNTA(P68:Z68)=COUNTA(P69:Y69)), AND(ISBLANK(B70),COUNTA(P70:Z70)&gt;0,COUNTA(P70:Z70)=COUNTA(P71:Y71)))</formula>
    </cfRule>
  </conditionalFormatting>
  <conditionalFormatting sqref="I69 I71 I73 I75 I77 I79">
    <cfRule type="expression" dxfId="935" priority="34">
      <formula>P69=0</formula>
    </cfRule>
    <cfRule type="expression" dxfId="934" priority="39">
      <formula>OR( AND(COUNTA(P68:Z68)&gt;0,COUNTA(P68:Z68)=COUNTA(P69:Y69)), AND(ISBLANK(B70),COUNTA(P70:Z70)&gt;0,COUNTA(P70:Z70)=COUNTA(P71:Y71)))</formula>
    </cfRule>
  </conditionalFormatting>
  <conditionalFormatting sqref="M68 M70 M72 M74 M76 M78">
    <cfRule type="expression" dxfId="933" priority="33">
      <formula>P69=0</formula>
    </cfRule>
    <cfRule type="expression" dxfId="932" priority="41">
      <formula>OR( AND(COUNTA(P68:Z68)&gt;0,COUNTA(P68:Z68)=COUNTA(P69:Y69)), AND(ISBLANK(B70),COUNTA(P70:Z70)&gt;0,COUNTA(P70:Z70)=COUNTA(P71:Y71)))</formula>
    </cfRule>
  </conditionalFormatting>
  <conditionalFormatting sqref="M69 M71 M73 M75 M77 M79">
    <cfRule type="expression" dxfId="931" priority="32">
      <formula>P69=0</formula>
    </cfRule>
    <cfRule type="expression" dxfId="930" priority="40">
      <formula>OR( AND(COUNTA(P68:Z68)&gt;0,COUNTA(P68:Z68)=COUNTA(P69:Y69)), AND(ISBLANK(B70),COUNTA(P70:Z70)&gt;0,COUNTA(P70:Z70)=COUNTA(P71:Y71)))</formula>
    </cfRule>
  </conditionalFormatting>
  <conditionalFormatting sqref="B68 B70 B72 B74 B76 B78">
    <cfRule type="expression" dxfId="929" priority="31">
      <formula>P69=0</formula>
    </cfRule>
    <cfRule type="expression" dxfId="928" priority="36">
      <formula>OR( AND(COUNTA(P68:Z68)&gt;0,COUNTA(P68:Z68)=COUNTA(P69:Y69)), AND(ISBLANK(B70),COUNTA(P70:Z70)&gt;0,COUNTA(P70:Z70)=COUNTA(P71:Y71)))</formula>
    </cfRule>
  </conditionalFormatting>
  <conditionalFormatting sqref="L69 L71 L73 L75 L77 L79">
    <cfRule type="expression" dxfId="927" priority="37">
      <formula>P69=0</formula>
    </cfRule>
    <cfRule type="expression" dxfId="926" priority="42">
      <formula>OR( AND(COUNTA(P68:Z68)&gt;0,COUNTA(P68:Z68)=COUNTA(P69:Y69)), AND(ISBLANK(B70),COUNTA(P70:Z70)&gt;0,COUNTA(P70:Z70)=COUNTA(P71:Y71)))</formula>
    </cfRule>
  </conditionalFormatting>
  <conditionalFormatting sqref="AB67 AB69 AB71 AB73 AB75 AB77 AB79">
    <cfRule type="expression" dxfId="925" priority="23">
      <formula>AP67=0</formula>
    </cfRule>
    <cfRule type="expression" dxfId="924" priority="26">
      <formula>OR( AND(COUNTA(AP66:AZ66)&gt;0,COUNTA(AP66:AZ66)=COUNTA(AP67:AY67)), AND(ISBLANK(AB68),COUNTA(AP68:AZ68)&gt;0,COUNTA(AP68:AZ68)=COUNTA(AP69:AY69)))</formula>
    </cfRule>
  </conditionalFormatting>
  <conditionalFormatting sqref="AI67 AI69 AI71 AI73 AI75 AI77 AI79">
    <cfRule type="expression" dxfId="923" priority="22">
      <formula>AP67=0</formula>
    </cfRule>
    <cfRule type="expression" dxfId="922" priority="27">
      <formula>OR( AND(COUNTA(AP66:AZ66)&gt;0,COUNTA(AP66:AZ66)=COUNTA(AP67:AY67)), AND(ISBLANK(AB68),COUNTA(AP68:AZ68)&gt;0,COUNTA(AP68:AZ68)=COUNTA(AP69:AY69)))</formula>
    </cfRule>
  </conditionalFormatting>
  <conditionalFormatting sqref="AM66 AM68 AM70 AM72 AM74 AM76 AM78">
    <cfRule type="expression" dxfId="921" priority="21">
      <formula>AP67=0</formula>
    </cfRule>
    <cfRule type="expression" dxfId="920" priority="29">
      <formula>OR( AND(COUNTA(AP66:AZ66)&gt;0,COUNTA(AP66:AZ66)=COUNTA(AP67:AY67)), AND(ISBLANK(AB68),COUNTA(AP68:AZ68)&gt;0,COUNTA(AP68:AZ68)=COUNTA(AP69:AY69)))</formula>
    </cfRule>
  </conditionalFormatting>
  <conditionalFormatting sqref="AM67 AM69 AM71 AM73 AM75 AM77 AM79">
    <cfRule type="expression" dxfId="919" priority="20">
      <formula>AP67=0</formula>
    </cfRule>
    <cfRule type="expression" dxfId="918" priority="28">
      <formula>OR( AND(COUNTA(AP66:AZ66)&gt;0,COUNTA(AP66:AZ66)=COUNTA(AP67:AY67)), AND(ISBLANK(AB68),COUNTA(AP68:AZ68)&gt;0,COUNTA(AP68:AZ68)=COUNTA(AP69:AY69)))</formula>
    </cfRule>
  </conditionalFormatting>
  <conditionalFormatting sqref="AB66 AB68 AB70 AB72 AB74 AB76 AB78">
    <cfRule type="expression" dxfId="917" priority="19">
      <formula>AP67=0</formula>
    </cfRule>
    <cfRule type="expression" dxfId="916" priority="24">
      <formula>OR( AND(COUNTA(AP66:AZ66)&gt;0,COUNTA(AP66:AZ66)=COUNTA(AP67:AY67)), AND(ISBLANK(AB68),COUNTA(AP68:AZ68)&gt;0,COUNTA(AP68:AZ68)=COUNTA(AP69:AY69)))</formula>
    </cfRule>
  </conditionalFormatting>
  <conditionalFormatting sqref="AL67 AL69 AL71 AL73 AL75 AL77 AL79">
    <cfRule type="expression" dxfId="915" priority="25">
      <formula>AP67=0</formula>
    </cfRule>
    <cfRule type="expression" dxfId="914" priority="30">
      <formula>OR( AND(COUNTA(AP66:AZ66)&gt;0,COUNTA(AP66:AZ66)=COUNTA(AP67:AY67)), AND(ISBLANK(AB68),COUNTA(AP68:AZ68)&gt;0,COUNTA(AP68:AZ68)=COUNTA(AP69:AY69)))</formula>
    </cfRule>
  </conditionalFormatting>
  <conditionalFormatting sqref="BB67 BB69 BB71 BB73 BB75 BB77 BB79">
    <cfRule type="expression" dxfId="913" priority="11">
      <formula>BP67=0</formula>
    </cfRule>
    <cfRule type="expression" dxfId="912" priority="14">
      <formula>OR( AND(COUNTA(BP66:BZ66)&gt;0,COUNTA(BP66:BZ66)=COUNTA(BP67:BY67)), AND(ISBLANK(BB68),COUNTA(BP68:BZ68)&gt;0,COUNTA(BP68:BZ68)=COUNTA(BP69:BY69)))</formula>
    </cfRule>
  </conditionalFormatting>
  <conditionalFormatting sqref="BI67 BI69 BI71 BI73 BI75 BI77 BI79">
    <cfRule type="expression" dxfId="911" priority="10">
      <formula>BP67=0</formula>
    </cfRule>
    <cfRule type="expression" dxfId="910" priority="15">
      <formula>OR( AND(COUNTA(BP66:BZ66)&gt;0,COUNTA(BP66:BZ66)=COUNTA(BP67:BY67)), AND(ISBLANK(BB68),COUNTA(BP68:BZ68)&gt;0,COUNTA(BP68:BZ68)=COUNTA(BP69:BY69)))</formula>
    </cfRule>
  </conditionalFormatting>
  <conditionalFormatting sqref="BM66 BM68 BM70 BM72 BM74 BM76 BM78">
    <cfRule type="expression" dxfId="909" priority="9">
      <formula>BP67=0</formula>
    </cfRule>
    <cfRule type="expression" dxfId="908" priority="17">
      <formula>OR( AND(COUNTA(BP66:BZ66)&gt;0,COUNTA(BP66:BZ66)=COUNTA(BP67:BY67)), AND(ISBLANK(BB68),COUNTA(BP68:BZ68)&gt;0,COUNTA(BP68:BZ68)=COUNTA(BP69:BY69)))</formula>
    </cfRule>
  </conditionalFormatting>
  <conditionalFormatting sqref="BM67 BM69 BM71 BM73 BM75 BM77 BM79">
    <cfRule type="expression" dxfId="907" priority="8">
      <formula>BP67=0</formula>
    </cfRule>
    <cfRule type="expression" dxfId="906" priority="16">
      <formula>OR( AND(COUNTA(BP66:BZ66)&gt;0,COUNTA(BP66:BZ66)=COUNTA(BP67:BY67)), AND(ISBLANK(BB68),COUNTA(BP68:BZ68)&gt;0,COUNTA(BP68:BZ68)=COUNTA(BP69:BY69)))</formula>
    </cfRule>
  </conditionalFormatting>
  <conditionalFormatting sqref="BB66 BB68 BB70 BB72 BB74 BB76 BB78">
    <cfRule type="expression" dxfId="905" priority="7">
      <formula>BP67=0</formula>
    </cfRule>
    <cfRule type="expression" dxfId="904" priority="12">
      <formula>OR( AND(COUNTA(BP66:BZ66)&gt;0,COUNTA(BP66:BZ66)=COUNTA(BP67:BY67)), AND(ISBLANK(BB68),COUNTA(BP68:BZ68)&gt;0,COUNTA(BP68:BZ68)=COUNTA(BP69:BY69)))</formula>
    </cfRule>
  </conditionalFormatting>
  <conditionalFormatting sqref="BL67 BL69 BL71 BL73 BL75 BL77 BL79">
    <cfRule type="expression" dxfId="903" priority="13">
      <formula>BP67=0</formula>
    </cfRule>
    <cfRule type="expression" dxfId="902" priority="18">
      <formula>OR( AND(COUNTA(BP66:BZ66)&gt;0,COUNTA(BP66:BZ66)=COUNTA(BP67:BY67)), AND(ISBLANK(BB68),COUNTA(BP68:BZ68)&gt;0,COUNTA(BP68:BZ68)=COUNTA(BP69:BY69)))</formula>
    </cfRule>
  </conditionalFormatting>
  <printOptions horizontalCentered="1" verticalCentered="1" gridLines="1"/>
  <pageMargins left="0.39370078740157483" right="0.39370078740157483" top="0.39370078740157483" bottom="0.39370078740157483" header="0" footer="0"/>
  <pageSetup paperSize="9" scale="50" fitToWidth="0" fitToHeight="0" orientation="landscape" r:id="rId1"/>
  <headerFooter>
    <oddHeader>&amp;C&amp;"Lucida Console,Bold"GAMEPLAN</oddHeader>
  </headerFooter>
  <extLst>
    <ext xmlns:x14="http://schemas.microsoft.com/office/spreadsheetml/2009/9/main" uri="{78C0D931-6437-407d-A8EE-F0AAD7539E65}">
      <x14:conditionalFormattings>
        <x14:conditionalFormatting xmlns:xm="http://schemas.microsoft.com/office/excel/2006/main">
          <x14:cfRule type="expression" priority="19734" id="{BB3EE7C8-8916-4D5E-9FE6-FA34AF8EDFBB}">
            <xm:f>PLANS!$A$1&gt;=CC25</xm:f>
            <x14:dxf>
              <fill>
                <patternFill>
                  <bgColor theme="0" tint="-0.24994659260841701"/>
                </patternFill>
              </fill>
            </x14:dxf>
          </x14:cfRule>
          <xm:sqref>AW25:AW35 AX25:AY34</xm:sqref>
        </x14:conditionalFormatting>
        <x14:conditionalFormatting xmlns:xm="http://schemas.microsoft.com/office/excel/2006/main">
          <x14:cfRule type="expression" priority="21194" id="{1FC418DA-A2F3-4A23-AA1F-0633C898BC30}">
            <xm:f>INVENTORY!$BL$54=1</xm:f>
            <x14:dxf>
              <font>
                <color theme="0" tint="-0.499984740745262"/>
              </font>
            </x14:dxf>
          </x14:cfRule>
          <xm:sqref>AB2:AC3 AY2:AZ3</xm:sqref>
        </x14:conditionalFormatting>
        <x14:conditionalFormatting xmlns:xm="http://schemas.microsoft.com/office/excel/2006/main">
          <x14:cfRule type="expression" priority="21196" id="{A1218E8E-20DC-495C-8527-4BD2C3FF7E13}">
            <xm:f>INVENTORY!$BL$55=1</xm:f>
            <x14:dxf>
              <font>
                <color theme="0" tint="-0.499984740745262"/>
              </font>
            </x14:dxf>
          </x14:cfRule>
          <xm:sqref>B2:C3 Y2:Z3</xm:sqref>
        </x14:conditionalFormatting>
        <x14:conditionalFormatting xmlns:xm="http://schemas.microsoft.com/office/excel/2006/main">
          <x14:cfRule type="expression" priority="21198" id="{58551EBC-A6F6-41D7-AAA9-2D5C0D3106CA}">
            <xm:f>INVENTORY!$BN$54=1</xm:f>
            <x14:dxf>
              <font>
                <color theme="0" tint="-0.499984740745262"/>
              </font>
            </x14:dxf>
          </x14:cfRule>
          <xm:sqref>BB2:BC3 BY2:BZ3</xm:sqref>
        </x14:conditionalFormatting>
        <x14:conditionalFormatting xmlns:xm="http://schemas.microsoft.com/office/excel/2006/main">
          <x14:cfRule type="expression" priority="21200" id="{5FBA4291-A224-4CF4-9AB4-33FB661EF7BE}">
            <xm:f>INVENTORY!$BM$56=1</xm:f>
            <x14:dxf>
              <font>
                <color theme="1" tint="0.34998626667073579"/>
              </font>
            </x14:dxf>
          </x14:cfRule>
          <xm:sqref>BB36:BC37 Y36:Z37</xm:sqref>
        </x14:conditionalFormatting>
        <x14:conditionalFormatting xmlns:xm="http://schemas.microsoft.com/office/excel/2006/main">
          <x14:cfRule type="expression" priority="21202" id="{1E0E0644-3617-4AB4-83C7-8A032EDF0354}">
            <xm:f>INVENTORY!$BN$55=1</xm:f>
            <x14:dxf>
              <font>
                <color theme="1" tint="0.34998626667073579"/>
              </font>
            </x14:dxf>
          </x14:cfRule>
          <xm:sqref>BY24:BZ25 B24:C25</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632B5-1DBF-432A-A030-981370DD0729}">
  <dimension ref="A1:CF110"/>
  <sheetViews>
    <sheetView showGridLines="0" showRowColHeaders="0" zoomScaleNormal="100" workbookViewId="0">
      <selection activeCell="BM27" sqref="BM27:BR29"/>
    </sheetView>
  </sheetViews>
  <sheetFormatPr defaultColWidth="3.42578125" defaultRowHeight="17.100000000000001" customHeight="1" x14ac:dyDescent="0.15"/>
  <cols>
    <col min="1" max="36" width="3.42578125" style="615"/>
    <col min="37" max="37" width="3.42578125" style="615" customWidth="1"/>
    <col min="38" max="16384" width="3.42578125" style="615"/>
  </cols>
  <sheetData>
    <row r="1" spans="1:83" ht="17.100000000000001" customHeight="1" x14ac:dyDescent="0.15">
      <c r="A1" s="614"/>
      <c r="B1" s="614"/>
      <c r="C1" s="614"/>
      <c r="D1" s="614"/>
      <c r="E1" s="614"/>
      <c r="F1" s="614"/>
      <c r="G1" s="614"/>
      <c r="H1" s="614"/>
      <c r="I1" s="614"/>
      <c r="J1" s="614"/>
      <c r="K1" s="614"/>
      <c r="L1" s="614"/>
      <c r="M1" s="614"/>
      <c r="N1" s="614"/>
      <c r="O1" s="614"/>
      <c r="P1" s="614"/>
      <c r="Q1" s="614"/>
      <c r="R1" s="614"/>
      <c r="S1" s="614"/>
      <c r="T1" s="614"/>
      <c r="U1" s="614"/>
      <c r="V1" s="614"/>
      <c r="W1" s="614"/>
      <c r="X1" s="614"/>
      <c r="Y1" s="614"/>
      <c r="Z1" s="614"/>
      <c r="AA1" s="614"/>
      <c r="AB1" s="614"/>
      <c r="AC1" s="614"/>
      <c r="AD1" s="614"/>
      <c r="AE1" s="614"/>
      <c r="AF1" s="614"/>
      <c r="AG1" s="614"/>
      <c r="AH1" s="614"/>
      <c r="AI1" s="614"/>
      <c r="AJ1" s="614"/>
      <c r="AK1" s="614"/>
      <c r="AL1" s="614"/>
      <c r="AM1" s="614"/>
      <c r="AN1" s="614"/>
      <c r="AO1" s="614"/>
      <c r="AP1" s="614"/>
      <c r="AQ1" s="614"/>
      <c r="AR1" s="614"/>
      <c r="AS1" s="614"/>
      <c r="AT1" s="614"/>
      <c r="AU1" s="614"/>
      <c r="AV1" s="614"/>
      <c r="AW1" s="614"/>
      <c r="AX1" s="614"/>
      <c r="AY1" s="614"/>
      <c r="AZ1" s="614"/>
      <c r="BA1" s="614"/>
      <c r="BB1" s="614"/>
      <c r="BC1" s="614"/>
      <c r="BD1" s="614"/>
      <c r="BE1" s="614"/>
      <c r="BF1" s="614"/>
      <c r="BG1" s="614"/>
      <c r="BH1" s="614"/>
      <c r="BI1" s="614"/>
      <c r="BJ1" s="614"/>
      <c r="BK1" s="614"/>
      <c r="BL1" s="614"/>
      <c r="BM1" s="614"/>
      <c r="BN1" s="614"/>
      <c r="BO1" s="614"/>
      <c r="BP1" s="614"/>
      <c r="BQ1" s="614"/>
      <c r="BR1" s="614"/>
      <c r="BS1" s="614"/>
      <c r="BT1" s="614"/>
      <c r="BU1" s="614"/>
      <c r="BV1" s="614"/>
      <c r="BW1" s="614"/>
      <c r="BX1" s="614"/>
      <c r="BY1" s="614"/>
      <c r="BZ1" s="614"/>
      <c r="CA1" s="614"/>
    </row>
    <row r="2" spans="1:83" ht="17.100000000000001" customHeight="1" x14ac:dyDescent="0.15">
      <c r="A2" s="616"/>
      <c r="B2" s="2054"/>
      <c r="C2" s="2054"/>
      <c r="D2" s="2054"/>
      <c r="E2" s="2054"/>
      <c r="F2" s="2054"/>
      <c r="G2" s="1502"/>
      <c r="H2" s="1502"/>
      <c r="I2" s="1502"/>
      <c r="J2" s="1502"/>
      <c r="K2" s="1502"/>
      <c r="L2" s="1502"/>
      <c r="M2" s="1502"/>
      <c r="N2" s="1502"/>
      <c r="O2" s="1502"/>
      <c r="P2" s="1502"/>
      <c r="Q2" s="1502"/>
      <c r="R2" s="1502"/>
      <c r="S2" s="614"/>
      <c r="T2" s="1502"/>
      <c r="U2" s="1502"/>
      <c r="V2" s="1502"/>
      <c r="W2" s="1502"/>
      <c r="X2" s="1502"/>
      <c r="Y2" s="1502"/>
      <c r="Z2" s="1502"/>
      <c r="AA2" s="1502"/>
      <c r="AB2" s="2054"/>
      <c r="AC2" s="2054"/>
      <c r="AD2" s="2054"/>
      <c r="AE2" s="2054"/>
      <c r="AF2" s="2054"/>
      <c r="AG2" s="2054"/>
      <c r="AH2" s="2054"/>
      <c r="AI2" s="2054"/>
      <c r="AJ2" s="2054"/>
      <c r="AK2" s="2054"/>
      <c r="AL2" s="2054"/>
      <c r="AM2" s="2054"/>
      <c r="AN2" s="2054"/>
      <c r="AO2" s="2054"/>
      <c r="AP2" s="2054"/>
      <c r="AQ2" s="2054"/>
      <c r="AR2" s="2054"/>
      <c r="AS2" s="2054"/>
      <c r="AT2" s="2054"/>
      <c r="AU2" s="2054"/>
      <c r="AV2" s="2054"/>
      <c r="AW2" s="2054"/>
      <c r="AX2" s="2054"/>
      <c r="AY2" s="2054"/>
      <c r="AZ2" s="2054"/>
      <c r="BA2" s="1502"/>
      <c r="BB2" s="1502"/>
      <c r="BC2" s="1502"/>
      <c r="BD2" s="1502"/>
      <c r="BE2" s="1502"/>
      <c r="BF2" s="1502"/>
      <c r="BG2" s="1502"/>
      <c r="BH2" s="1502"/>
      <c r="BI2" s="1502"/>
      <c r="BJ2" s="1502"/>
      <c r="BK2" s="1502"/>
      <c r="BL2" s="1502"/>
      <c r="BM2" s="1502"/>
      <c r="BN2" s="1502"/>
      <c r="BO2" s="1502"/>
      <c r="BP2" s="1502"/>
      <c r="BQ2" s="1502"/>
      <c r="BR2" s="1502"/>
      <c r="BS2" s="1502"/>
      <c r="BT2" s="1502"/>
      <c r="BU2" s="1502"/>
      <c r="BV2" s="2054"/>
      <c r="BW2" s="2054"/>
      <c r="BX2" s="2054"/>
      <c r="BY2" s="2054"/>
      <c r="BZ2" s="2054"/>
      <c r="CA2" s="614"/>
    </row>
    <row r="3" spans="1:83" ht="17.100000000000001" customHeight="1" x14ac:dyDescent="0.15">
      <c r="A3" s="616"/>
      <c r="B3" s="2054"/>
      <c r="C3" s="614"/>
      <c r="D3" s="614"/>
      <c r="E3" s="614"/>
      <c r="F3" s="614"/>
      <c r="G3" s="2055"/>
      <c r="H3" s="2055"/>
      <c r="I3" s="2055"/>
      <c r="J3" s="2055"/>
      <c r="K3" s="2055"/>
      <c r="L3" s="2055"/>
      <c r="M3" s="2055"/>
      <c r="N3" s="2055"/>
      <c r="O3" s="2055"/>
      <c r="P3" s="2055"/>
      <c r="Q3" s="2055"/>
      <c r="R3" s="2055"/>
      <c r="S3" s="614"/>
      <c r="T3" s="1502"/>
      <c r="U3" s="1502"/>
      <c r="V3" s="1502"/>
      <c r="W3" s="1502"/>
      <c r="X3" s="2056"/>
      <c r="Y3" s="1502"/>
      <c r="Z3" s="1502"/>
      <c r="AA3" s="1502"/>
      <c r="AB3" s="1502"/>
      <c r="AC3" s="1502"/>
      <c r="AD3" s="1502"/>
      <c r="AE3" s="1502"/>
      <c r="AF3" s="1502"/>
      <c r="AG3" s="1502"/>
      <c r="AH3" s="1502"/>
      <c r="AI3" s="1502"/>
      <c r="AJ3" s="2057"/>
      <c r="AK3" s="1502"/>
      <c r="AL3" s="1502"/>
      <c r="AM3" s="1502"/>
      <c r="AN3" s="1502"/>
      <c r="AO3" s="1502"/>
      <c r="AP3" s="1502"/>
      <c r="AQ3" s="1502"/>
      <c r="AR3" s="1502"/>
      <c r="AS3" s="1502"/>
      <c r="AT3" s="1502"/>
      <c r="AU3" s="1502"/>
      <c r="AV3" s="1502"/>
      <c r="AW3" s="1502"/>
      <c r="AX3" s="1502"/>
      <c r="AY3" s="1502"/>
      <c r="AZ3" s="1502"/>
      <c r="BA3" s="1502"/>
      <c r="BB3" s="1502"/>
      <c r="BC3" s="1502"/>
      <c r="BD3" s="1502"/>
      <c r="BE3" s="1502"/>
      <c r="BF3" s="1502"/>
      <c r="BG3" s="1502"/>
      <c r="BH3" s="1502"/>
      <c r="BI3" s="1502"/>
      <c r="BJ3" s="1502"/>
      <c r="BK3" s="1502"/>
      <c r="BL3" s="1502"/>
      <c r="BM3" s="1502"/>
      <c r="BN3" s="1502"/>
      <c r="BO3" s="1502"/>
      <c r="BP3" s="1502"/>
      <c r="BQ3" s="1502"/>
      <c r="BR3" s="1502"/>
      <c r="BS3" s="1502"/>
      <c r="BT3" s="1502"/>
      <c r="BU3" s="1502"/>
      <c r="BV3" s="614"/>
      <c r="BW3" s="614"/>
      <c r="BX3" s="614"/>
      <c r="BY3" s="614"/>
      <c r="BZ3" s="2054"/>
      <c r="CA3" s="614"/>
    </row>
    <row r="4" spans="1:83" ht="17.100000000000001" customHeight="1" x14ac:dyDescent="0.3">
      <c r="A4" s="616"/>
      <c r="B4" s="2054"/>
      <c r="C4" s="614"/>
      <c r="D4" s="614"/>
      <c r="E4" s="614"/>
      <c r="F4" s="614"/>
      <c r="G4" s="2055"/>
      <c r="H4" s="2055"/>
      <c r="I4" s="2055"/>
      <c r="J4" s="2055"/>
      <c r="K4" s="2055"/>
      <c r="L4" s="2055"/>
      <c r="M4" s="2055"/>
      <c r="N4" s="2055"/>
      <c r="O4" s="2055"/>
      <c r="P4" s="2055"/>
      <c r="Q4" s="2055"/>
      <c r="R4" s="2055"/>
      <c r="S4" s="2058"/>
      <c r="T4" s="2058"/>
      <c r="U4" s="2058"/>
      <c r="V4" s="2058"/>
      <c r="W4" s="2058"/>
      <c r="X4" s="2058"/>
      <c r="Y4" s="2058"/>
      <c r="Z4" s="2058"/>
      <c r="AA4" s="1502"/>
      <c r="AB4" s="1502"/>
      <c r="AC4" s="1502"/>
      <c r="AD4" s="1502"/>
      <c r="AE4" s="1502"/>
      <c r="AF4" s="1502"/>
      <c r="AG4" s="1502"/>
      <c r="AH4" s="1502"/>
      <c r="AI4" s="1502"/>
      <c r="AJ4" s="1502"/>
      <c r="AK4" s="1502"/>
      <c r="AL4" s="1502"/>
      <c r="AM4" s="1502"/>
      <c r="AN4" s="1502"/>
      <c r="AO4" s="1502"/>
      <c r="AP4" s="1502"/>
      <c r="AQ4" s="1502"/>
      <c r="AR4" s="1502"/>
      <c r="AS4" s="1502"/>
      <c r="AT4" s="1502"/>
      <c r="AU4" s="1502"/>
      <c r="AV4" s="1502"/>
      <c r="AW4" s="1502"/>
      <c r="AX4" s="1502"/>
      <c r="AY4" s="1502"/>
      <c r="AZ4" s="1502"/>
      <c r="BA4" s="1502"/>
      <c r="BB4" s="2058"/>
      <c r="BC4" s="2058"/>
      <c r="BD4" s="2058"/>
      <c r="BE4" s="2058"/>
      <c r="BF4" s="2058"/>
      <c r="BG4" s="2058"/>
      <c r="BH4" s="2058"/>
      <c r="BI4" s="2058"/>
      <c r="BJ4" s="1502"/>
      <c r="BK4" s="1502"/>
      <c r="BL4" s="1502"/>
      <c r="BM4" s="1502"/>
      <c r="BN4" s="1502"/>
      <c r="BO4" s="1502"/>
      <c r="BP4" s="1502"/>
      <c r="BQ4" s="1502"/>
      <c r="BR4" s="1502"/>
      <c r="BS4" s="1502"/>
      <c r="BT4" s="1502"/>
      <c r="BU4" s="1502"/>
      <c r="BV4" s="614"/>
      <c r="BW4" s="614"/>
      <c r="BX4" s="614"/>
      <c r="BY4" s="614"/>
      <c r="BZ4" s="2054"/>
      <c r="CA4" s="614"/>
    </row>
    <row r="5" spans="1:83" ht="17.100000000000001" customHeight="1" x14ac:dyDescent="0.15">
      <c r="A5" s="616"/>
      <c r="B5" s="2054"/>
      <c r="C5" s="614"/>
      <c r="D5" s="614"/>
      <c r="E5" s="614"/>
      <c r="F5" s="614"/>
      <c r="G5" s="2055"/>
      <c r="H5" s="2055"/>
      <c r="I5" s="2055"/>
      <c r="J5" s="2055"/>
      <c r="K5" s="2055"/>
      <c r="L5" s="2055"/>
      <c r="M5" s="2055"/>
      <c r="N5" s="2055"/>
      <c r="O5" s="2055"/>
      <c r="P5" s="2055"/>
      <c r="Q5" s="2055"/>
      <c r="R5" s="2055"/>
      <c r="S5" s="614"/>
      <c r="T5" s="1502"/>
      <c r="U5" s="1502"/>
      <c r="V5" s="1502"/>
      <c r="W5" s="1502"/>
      <c r="X5" s="2056"/>
      <c r="Y5" s="1502"/>
      <c r="Z5" s="1502"/>
      <c r="AA5" s="1502"/>
      <c r="AB5" s="1502"/>
      <c r="AC5" s="1502"/>
      <c r="AD5" s="1502"/>
      <c r="AE5" s="1502"/>
      <c r="AF5" s="1502"/>
      <c r="AG5" s="1502"/>
      <c r="AH5" s="1502"/>
      <c r="AI5" s="1502"/>
      <c r="AJ5" s="1502"/>
      <c r="AK5" s="1502"/>
      <c r="AL5" s="1502"/>
      <c r="AM5" s="1502"/>
      <c r="AN5" s="1502"/>
      <c r="AO5" s="1502"/>
      <c r="AP5" s="1502"/>
      <c r="AQ5" s="1502"/>
      <c r="AR5" s="1502"/>
      <c r="AS5" s="1502"/>
      <c r="AT5" s="1502"/>
      <c r="AU5" s="1502"/>
      <c r="AV5" s="1502"/>
      <c r="AW5" s="1502"/>
      <c r="AX5" s="1502"/>
      <c r="AY5" s="1502"/>
      <c r="AZ5" s="1502"/>
      <c r="BA5" s="1502"/>
      <c r="BB5" s="1502"/>
      <c r="BC5" s="1502"/>
      <c r="BD5" s="1502"/>
      <c r="BE5" s="1502"/>
      <c r="BF5" s="1502"/>
      <c r="BG5" s="1502"/>
      <c r="BH5" s="1502"/>
      <c r="BI5" s="1502"/>
      <c r="BJ5" s="1502"/>
      <c r="BK5" s="1502"/>
      <c r="BL5" s="1502"/>
      <c r="BM5" s="1502"/>
      <c r="BN5" s="1502"/>
      <c r="BO5" s="1502"/>
      <c r="BP5" s="1502"/>
      <c r="BQ5" s="1502"/>
      <c r="BR5" s="1502"/>
      <c r="BS5" s="1502"/>
      <c r="BT5" s="1502"/>
      <c r="BU5" s="1502"/>
      <c r="BV5" s="614"/>
      <c r="BW5" s="614"/>
      <c r="BX5" s="614"/>
      <c r="BY5" s="614"/>
      <c r="BZ5" s="2054"/>
      <c r="CA5" s="614"/>
    </row>
    <row r="6" spans="1:83" ht="17.100000000000001" customHeight="1" thickBot="1" x14ac:dyDescent="0.2">
      <c r="A6" s="616"/>
      <c r="B6" s="2054"/>
      <c r="C6" s="614"/>
      <c r="D6" s="614"/>
      <c r="E6" s="614"/>
      <c r="F6" s="614"/>
      <c r="G6" s="2059"/>
      <c r="H6" s="2059"/>
      <c r="I6" s="2059"/>
      <c r="J6" s="2059"/>
      <c r="K6" s="2059"/>
      <c r="L6" s="2059"/>
      <c r="M6" s="2059"/>
      <c r="N6" s="2059"/>
      <c r="O6" s="2059"/>
      <c r="P6" s="2059"/>
      <c r="Q6" s="2059"/>
      <c r="R6" s="2059"/>
      <c r="S6" s="614"/>
      <c r="T6" s="1502"/>
      <c r="U6" s="1502"/>
      <c r="V6" s="1502"/>
      <c r="W6" s="1502"/>
      <c r="X6" s="2056"/>
      <c r="Y6" s="1502"/>
      <c r="Z6" s="1502"/>
      <c r="AA6" s="1502"/>
      <c r="AB6" s="1502"/>
      <c r="AC6" s="1502"/>
      <c r="AD6" s="1502"/>
      <c r="AE6" s="1502"/>
      <c r="AF6" s="1502"/>
      <c r="AG6" s="1502"/>
      <c r="AH6" s="1502"/>
      <c r="AI6" s="1502"/>
      <c r="AJ6" s="1502"/>
      <c r="AK6" s="1502"/>
      <c r="AL6" s="1502"/>
      <c r="AM6" s="1502"/>
      <c r="AN6" s="1502"/>
      <c r="AO6" s="1502"/>
      <c r="AP6" s="1502"/>
      <c r="AQ6" s="1502"/>
      <c r="AR6" s="1502"/>
      <c r="AS6" s="1502"/>
      <c r="AT6" s="1502"/>
      <c r="AU6" s="1502"/>
      <c r="AV6" s="1502"/>
      <c r="AW6" s="1502"/>
      <c r="AX6" s="1502"/>
      <c r="AY6" s="1502"/>
      <c r="AZ6" s="1502"/>
      <c r="BA6" s="1502"/>
      <c r="BB6" s="1502"/>
      <c r="BC6" s="1502"/>
      <c r="BD6" s="1502"/>
      <c r="BE6" s="1502"/>
      <c r="BF6" s="1502"/>
      <c r="BG6" s="1502"/>
      <c r="BH6" s="1502"/>
      <c r="BI6" s="1502"/>
      <c r="BJ6" s="1502"/>
      <c r="BK6" s="1502"/>
      <c r="BL6" s="1502"/>
      <c r="BM6" s="1502"/>
      <c r="BN6" s="1502"/>
      <c r="BO6" s="1502"/>
      <c r="BP6" s="1502"/>
      <c r="BQ6" s="1502"/>
      <c r="BR6" s="1502"/>
      <c r="BS6" s="1502"/>
      <c r="BT6" s="1502"/>
      <c r="BU6" s="1502"/>
      <c r="BV6" s="614"/>
      <c r="BW6" s="614"/>
      <c r="BX6" s="614"/>
      <c r="BY6" s="614"/>
      <c r="BZ6" s="2054"/>
      <c r="CA6" s="614"/>
    </row>
    <row r="7" spans="1:83" ht="17.100000000000001" customHeight="1" thickTop="1" x14ac:dyDescent="0.35">
      <c r="A7" s="616"/>
      <c r="B7" s="2060"/>
      <c r="C7" s="2061"/>
      <c r="D7" s="2061"/>
      <c r="E7" s="2061"/>
      <c r="F7" s="2061"/>
      <c r="G7" s="2062"/>
      <c r="H7" s="2063"/>
      <c r="I7" s="2063"/>
      <c r="J7" s="2063"/>
      <c r="K7" s="2063"/>
      <c r="L7" s="2063"/>
      <c r="M7" s="2063"/>
      <c r="N7" s="2063"/>
      <c r="O7" s="2063"/>
      <c r="P7" s="2063"/>
      <c r="Q7" s="2063"/>
      <c r="R7" s="2063"/>
      <c r="S7" s="2063"/>
      <c r="T7" s="2063"/>
      <c r="U7" s="2063"/>
      <c r="V7" s="2063"/>
      <c r="W7" s="2063"/>
      <c r="X7" s="2063"/>
      <c r="Y7" s="2063"/>
      <c r="Z7" s="2063"/>
      <c r="AA7" s="2063"/>
      <c r="AB7" s="2063"/>
      <c r="AC7" s="2063"/>
      <c r="AD7" s="2063"/>
      <c r="AE7" s="2063"/>
      <c r="AF7" s="2063"/>
      <c r="AG7" s="2063"/>
      <c r="AH7" s="2063"/>
      <c r="AI7" s="2063"/>
      <c r="AJ7" s="2063"/>
      <c r="AK7" s="2063"/>
      <c r="AL7" s="2063"/>
      <c r="AM7" s="2063"/>
      <c r="AN7" s="2063"/>
      <c r="AO7" s="2063"/>
      <c r="AP7" s="2063"/>
      <c r="AQ7" s="2063"/>
      <c r="AR7" s="2063"/>
      <c r="AS7" s="2063"/>
      <c r="AT7" s="2063"/>
      <c r="AU7" s="2063"/>
      <c r="AV7" s="2063"/>
      <c r="AW7" s="2063"/>
      <c r="AX7" s="2063"/>
      <c r="AY7" s="2063"/>
      <c r="AZ7" s="2063"/>
      <c r="BA7" s="2063"/>
      <c r="BB7" s="2063"/>
      <c r="BC7" s="2063"/>
      <c r="BD7" s="2063"/>
      <c r="BE7" s="2063"/>
      <c r="BF7" s="2063"/>
      <c r="BG7" s="2063"/>
      <c r="BH7" s="2063"/>
      <c r="BI7" s="2063"/>
      <c r="BJ7" s="2063"/>
      <c r="BK7" s="2063"/>
      <c r="BL7" s="2063"/>
      <c r="BM7" s="2063"/>
      <c r="BN7" s="2063"/>
      <c r="BO7" s="2063"/>
      <c r="BP7" s="2063"/>
      <c r="BQ7" s="2063"/>
      <c r="BR7" s="2063"/>
      <c r="BS7" s="2063"/>
      <c r="BT7" s="2063"/>
      <c r="BU7" s="2064"/>
      <c r="BV7" s="1502"/>
      <c r="BW7" s="1502"/>
      <c r="BX7" s="1502"/>
      <c r="BY7" s="1502"/>
      <c r="BZ7" s="2060"/>
      <c r="CA7" s="614"/>
    </row>
    <row r="8" spans="1:83" ht="17.100000000000001" customHeight="1" thickBot="1" x14ac:dyDescent="0.4">
      <c r="A8" s="616"/>
      <c r="B8" s="2060"/>
      <c r="C8" s="2061"/>
      <c r="D8" s="2061"/>
      <c r="E8" s="2061"/>
      <c r="F8" s="2061"/>
      <c r="G8" s="2065"/>
      <c r="H8" s="2066"/>
      <c r="I8" s="2066"/>
      <c r="J8" s="2066"/>
      <c r="K8" s="2066"/>
      <c r="L8" s="2066"/>
      <c r="M8" s="2066"/>
      <c r="N8" s="2066"/>
      <c r="O8" s="2066"/>
      <c r="P8" s="2066"/>
      <c r="Q8" s="2066"/>
      <c r="R8" s="2066"/>
      <c r="S8" s="2066"/>
      <c r="T8" s="2066"/>
      <c r="U8" s="2066"/>
      <c r="V8" s="2066"/>
      <c r="W8" s="2066"/>
      <c r="X8" s="2066"/>
      <c r="Y8" s="2066"/>
      <c r="Z8" s="2066"/>
      <c r="AA8" s="2066"/>
      <c r="AB8" s="2066"/>
      <c r="AC8" s="2066"/>
      <c r="AD8" s="2066"/>
      <c r="AE8" s="2066"/>
      <c r="AF8" s="2066"/>
      <c r="AG8" s="2066"/>
      <c r="AH8" s="2066"/>
      <c r="AI8" s="2066"/>
      <c r="AJ8" s="2066"/>
      <c r="AK8" s="2066"/>
      <c r="AL8" s="2066"/>
      <c r="AM8" s="2066"/>
      <c r="AN8" s="2066"/>
      <c r="AO8" s="2066"/>
      <c r="AP8" s="2066"/>
      <c r="AQ8" s="2066"/>
      <c r="AR8" s="2066"/>
      <c r="AS8" s="2066"/>
      <c r="AT8" s="2066"/>
      <c r="AU8" s="2066"/>
      <c r="AV8" s="2066"/>
      <c r="AW8" s="2066"/>
      <c r="AX8" s="2066"/>
      <c r="AY8" s="2066"/>
      <c r="AZ8" s="2066"/>
      <c r="BA8" s="2066"/>
      <c r="BB8" s="2066"/>
      <c r="BC8" s="2066"/>
      <c r="BD8" s="2066"/>
      <c r="BE8" s="2066"/>
      <c r="BF8" s="2066"/>
      <c r="BG8" s="2066"/>
      <c r="BH8" s="2066"/>
      <c r="BI8" s="2066"/>
      <c r="BJ8" s="2066"/>
      <c r="BK8" s="2066"/>
      <c r="BL8" s="2066"/>
      <c r="BM8" s="2066"/>
      <c r="BN8" s="2066"/>
      <c r="BO8" s="2066"/>
      <c r="BP8" s="2066"/>
      <c r="BQ8" s="2066"/>
      <c r="BR8" s="2066"/>
      <c r="BS8" s="2066"/>
      <c r="BT8" s="2066"/>
      <c r="BU8" s="2067"/>
      <c r="BV8" s="1502"/>
      <c r="BW8" s="1502"/>
      <c r="BX8" s="1502"/>
      <c r="BY8" s="1502"/>
      <c r="BZ8" s="2060"/>
      <c r="CA8" s="614"/>
      <c r="CD8" s="2068"/>
      <c r="CE8" s="1833"/>
    </row>
    <row r="9" spans="1:83" ht="17.100000000000001" customHeight="1" thickTop="1" x14ac:dyDescent="0.15">
      <c r="A9" s="616"/>
      <c r="B9" s="2060"/>
      <c r="C9" s="614"/>
      <c r="D9" s="614"/>
      <c r="E9" s="614"/>
      <c r="F9" s="614"/>
      <c r="G9" s="2065"/>
      <c r="H9" s="2066"/>
      <c r="I9" s="3134" t="str">
        <f>_xlfn.IFS(K9="item","",K9="action","±",ISBLANK(K9),"")</f>
        <v></v>
      </c>
      <c r="J9" s="3135"/>
      <c r="K9" s="3138" t="s">
        <v>222</v>
      </c>
      <c r="L9" s="3138"/>
      <c r="M9" s="3138"/>
      <c r="N9" s="3138"/>
      <c r="O9" s="3140" t="str">
        <f>_xlfn.IFS(K9="item","",K9="action","±",ISBLANK(K9),"")</f>
        <v></v>
      </c>
      <c r="P9" s="3141"/>
      <c r="Q9" s="2066"/>
      <c r="R9" s="2066"/>
      <c r="S9" s="3134" t="str">
        <f>_xlfn.IFS(U9="item","",U9="action","±",ISBLANK(U9),"")</f>
        <v></v>
      </c>
      <c r="T9" s="3135"/>
      <c r="U9" s="3138" t="s">
        <v>222</v>
      </c>
      <c r="V9" s="3138"/>
      <c r="W9" s="3138"/>
      <c r="X9" s="3138"/>
      <c r="Y9" s="3140" t="str">
        <f>_xlfn.IFS(U9="item","",U9="action","±",ISBLANK(U9),"")</f>
        <v></v>
      </c>
      <c r="Z9" s="3141"/>
      <c r="AA9" s="2066"/>
      <c r="AB9" s="2066"/>
      <c r="AC9" s="3134" t="str">
        <f>_xlfn.IFS(AE9="item","",AE9="action","±",ISBLANK(AE9),"")</f>
        <v></v>
      </c>
      <c r="AD9" s="3135"/>
      <c r="AE9" s="3138" t="s">
        <v>222</v>
      </c>
      <c r="AF9" s="3138"/>
      <c r="AG9" s="3138"/>
      <c r="AH9" s="3138"/>
      <c r="AI9" s="3140" t="str">
        <f>_xlfn.IFS(AE9="item","",AE9="action","±",ISBLANK(AE9),"")</f>
        <v></v>
      </c>
      <c r="AJ9" s="3141"/>
      <c r="AK9" s="2066"/>
      <c r="AL9" s="2066"/>
      <c r="AM9" s="2066"/>
      <c r="AN9" s="2069"/>
      <c r="AO9" s="2066"/>
      <c r="AP9" s="2066"/>
      <c r="AQ9" s="2066"/>
      <c r="AR9" s="3134" t="str">
        <f>_xlfn.IFS(AT9="item","",AT9="action","±",ISBLANK(AT9),"")</f>
        <v>±</v>
      </c>
      <c r="AS9" s="3135"/>
      <c r="AT9" s="3138" t="s">
        <v>223</v>
      </c>
      <c r="AU9" s="3138"/>
      <c r="AV9" s="3138"/>
      <c r="AW9" s="3138"/>
      <c r="AX9" s="3140" t="str">
        <f>_xlfn.IFS(AT9="item","",AT9="action","±",ISBLANK(AT9),"")</f>
        <v>±</v>
      </c>
      <c r="AY9" s="3141"/>
      <c r="AZ9" s="2066"/>
      <c r="BA9" s="2066"/>
      <c r="BB9" s="3134" t="str">
        <f>_xlfn.IFS(BD9="item","",BD9="action","±",ISBLANK(BD9),"")</f>
        <v>±</v>
      </c>
      <c r="BC9" s="3135"/>
      <c r="BD9" s="3138" t="s">
        <v>223</v>
      </c>
      <c r="BE9" s="3138"/>
      <c r="BF9" s="3138"/>
      <c r="BG9" s="3138"/>
      <c r="BH9" s="3140" t="str">
        <f>_xlfn.IFS(BD9="item","",BD9="action","±",ISBLANK(BD9),"")</f>
        <v>±</v>
      </c>
      <c r="BI9" s="3141"/>
      <c r="BJ9" s="2066"/>
      <c r="BK9" s="2066"/>
      <c r="BL9" s="3134" t="str">
        <f>_xlfn.IFS(BN9="item","",BN9="action","±",ISBLANK(BN9),"")</f>
        <v>±</v>
      </c>
      <c r="BM9" s="3135"/>
      <c r="BN9" s="3138" t="s">
        <v>223</v>
      </c>
      <c r="BO9" s="3138"/>
      <c r="BP9" s="3138"/>
      <c r="BQ9" s="3138"/>
      <c r="BR9" s="3140" t="str">
        <f>_xlfn.IFS(BN9="item","",BN9="action","±",ISBLANK(BN9),"")</f>
        <v>±</v>
      </c>
      <c r="BS9" s="3141"/>
      <c r="BT9" s="2066"/>
      <c r="BU9" s="2067"/>
      <c r="BV9" s="1502"/>
      <c r="BW9" s="1502"/>
      <c r="BX9" s="1502"/>
      <c r="BY9" s="1502"/>
      <c r="BZ9" s="2060"/>
      <c r="CA9" s="614"/>
    </row>
    <row r="10" spans="1:83" ht="17.100000000000001" customHeight="1" x14ac:dyDescent="0.15">
      <c r="A10" s="616"/>
      <c r="B10" s="2060"/>
      <c r="C10" s="2070"/>
      <c r="D10" s="2070"/>
      <c r="E10" s="2070"/>
      <c r="F10" s="2070"/>
      <c r="G10" s="2065"/>
      <c r="H10" s="2066"/>
      <c r="I10" s="3136"/>
      <c r="J10" s="3137"/>
      <c r="K10" s="3139"/>
      <c r="L10" s="3139"/>
      <c r="M10" s="3139"/>
      <c r="N10" s="3139"/>
      <c r="O10" s="3142"/>
      <c r="P10" s="3143"/>
      <c r="Q10" s="2066"/>
      <c r="R10" s="2066"/>
      <c r="S10" s="3136"/>
      <c r="T10" s="3137"/>
      <c r="U10" s="3139"/>
      <c r="V10" s="3139"/>
      <c r="W10" s="3139"/>
      <c r="X10" s="3139"/>
      <c r="Y10" s="3142"/>
      <c r="Z10" s="3143"/>
      <c r="AA10" s="2066"/>
      <c r="AB10" s="2066"/>
      <c r="AC10" s="3136"/>
      <c r="AD10" s="3137"/>
      <c r="AE10" s="3139"/>
      <c r="AF10" s="3139"/>
      <c r="AG10" s="3139"/>
      <c r="AH10" s="3139"/>
      <c r="AI10" s="3142"/>
      <c r="AJ10" s="3143"/>
      <c r="AK10" s="2066"/>
      <c r="AL10" s="2066"/>
      <c r="AM10" s="2066"/>
      <c r="AN10" s="2069"/>
      <c r="AO10" s="2066"/>
      <c r="AP10" s="2066"/>
      <c r="AQ10" s="2066"/>
      <c r="AR10" s="3136"/>
      <c r="AS10" s="3137"/>
      <c r="AT10" s="3139"/>
      <c r="AU10" s="3139"/>
      <c r="AV10" s="3139"/>
      <c r="AW10" s="3139"/>
      <c r="AX10" s="3142"/>
      <c r="AY10" s="3143"/>
      <c r="AZ10" s="2066"/>
      <c r="BA10" s="2066"/>
      <c r="BB10" s="3136"/>
      <c r="BC10" s="3137"/>
      <c r="BD10" s="3139"/>
      <c r="BE10" s="3139"/>
      <c r="BF10" s="3139"/>
      <c r="BG10" s="3139"/>
      <c r="BH10" s="3142"/>
      <c r="BI10" s="3143"/>
      <c r="BJ10" s="2066"/>
      <c r="BK10" s="2066"/>
      <c r="BL10" s="3136"/>
      <c r="BM10" s="3137"/>
      <c r="BN10" s="3139"/>
      <c r="BO10" s="3139"/>
      <c r="BP10" s="3139"/>
      <c r="BQ10" s="3139"/>
      <c r="BR10" s="3142"/>
      <c r="BS10" s="3143"/>
      <c r="BT10" s="2066"/>
      <c r="BU10" s="2067"/>
      <c r="BV10" s="1502"/>
      <c r="BW10" s="1502"/>
      <c r="BX10" s="1502"/>
      <c r="BY10" s="1502"/>
      <c r="BZ10" s="2060"/>
      <c r="CA10" s="614"/>
    </row>
    <row r="11" spans="1:83" ht="17.100000000000001" customHeight="1" x14ac:dyDescent="0.15">
      <c r="A11" s="616"/>
      <c r="B11" s="2060"/>
      <c r="C11" s="614"/>
      <c r="D11" s="614"/>
      <c r="E11" s="614"/>
      <c r="F11" s="614"/>
      <c r="G11" s="2065"/>
      <c r="H11" s="2066"/>
      <c r="I11" s="3153"/>
      <c r="J11" s="3144"/>
      <c r="K11" s="3145"/>
      <c r="L11" s="3145"/>
      <c r="M11" s="3145"/>
      <c r="N11" s="3145"/>
      <c r="O11" s="3146"/>
      <c r="P11" s="3155"/>
      <c r="Q11" s="2066"/>
      <c r="R11" s="2066"/>
      <c r="S11" s="3153"/>
      <c r="T11" s="3144"/>
      <c r="U11" s="3145"/>
      <c r="V11" s="3145"/>
      <c r="W11" s="3145"/>
      <c r="X11" s="3145"/>
      <c r="Y11" s="3146"/>
      <c r="Z11" s="3155"/>
      <c r="AA11" s="2066"/>
      <c r="AB11" s="2066"/>
      <c r="AC11" s="3153"/>
      <c r="AD11" s="3144"/>
      <c r="AE11" s="3145"/>
      <c r="AF11" s="3145"/>
      <c r="AG11" s="3145"/>
      <c r="AH11" s="3145"/>
      <c r="AI11" s="3146"/>
      <c r="AJ11" s="3155"/>
      <c r="AK11" s="2066"/>
      <c r="AL11" s="2066"/>
      <c r="AM11" s="2066"/>
      <c r="AN11" s="2069"/>
      <c r="AO11" s="2066"/>
      <c r="AP11" s="2066"/>
      <c r="AQ11" s="2066"/>
      <c r="AR11" s="3153"/>
      <c r="AS11" s="3144"/>
      <c r="AT11" s="3145"/>
      <c r="AU11" s="3145"/>
      <c r="AV11" s="3145"/>
      <c r="AW11" s="3145"/>
      <c r="AX11" s="3146"/>
      <c r="AY11" s="3155"/>
      <c r="AZ11" s="2066"/>
      <c r="BA11" s="2066"/>
      <c r="BB11" s="3153"/>
      <c r="BC11" s="3144"/>
      <c r="BD11" s="3145"/>
      <c r="BE11" s="3145"/>
      <c r="BF11" s="3145"/>
      <c r="BG11" s="3145"/>
      <c r="BH11" s="3146"/>
      <c r="BI11" s="3155"/>
      <c r="BJ11" s="2066"/>
      <c r="BK11" s="2066"/>
      <c r="BL11" s="3153"/>
      <c r="BM11" s="3144"/>
      <c r="BN11" s="3145"/>
      <c r="BO11" s="3145"/>
      <c r="BP11" s="3145"/>
      <c r="BQ11" s="3145"/>
      <c r="BR11" s="3146"/>
      <c r="BS11" s="3155"/>
      <c r="BT11" s="2066"/>
      <c r="BU11" s="2067"/>
      <c r="BV11" s="1502"/>
      <c r="BW11" s="1502"/>
      <c r="BX11" s="1502"/>
      <c r="BY11" s="1502"/>
      <c r="BZ11" s="2060"/>
      <c r="CA11" s="614"/>
    </row>
    <row r="12" spans="1:83" ht="17.100000000000001" customHeight="1" x14ac:dyDescent="0.15">
      <c r="A12" s="616"/>
      <c r="B12" s="2060"/>
      <c r="C12" s="2071"/>
      <c r="D12" s="2071"/>
      <c r="E12" s="2071"/>
      <c r="F12" s="2071"/>
      <c r="G12" s="2065"/>
      <c r="H12" s="2066"/>
      <c r="I12" s="3153"/>
      <c r="J12" s="3147"/>
      <c r="K12" s="3148"/>
      <c r="L12" s="3148"/>
      <c r="M12" s="3148"/>
      <c r="N12" s="3148"/>
      <c r="O12" s="3149"/>
      <c r="P12" s="3155"/>
      <c r="Q12" s="2066"/>
      <c r="R12" s="2066"/>
      <c r="S12" s="3153"/>
      <c r="T12" s="3147"/>
      <c r="U12" s="3148"/>
      <c r="V12" s="3148"/>
      <c r="W12" s="3148"/>
      <c r="X12" s="3148"/>
      <c r="Y12" s="3149"/>
      <c r="Z12" s="3155"/>
      <c r="AA12" s="2066"/>
      <c r="AB12" s="2066"/>
      <c r="AC12" s="3153"/>
      <c r="AD12" s="3147"/>
      <c r="AE12" s="3148"/>
      <c r="AF12" s="3148"/>
      <c r="AG12" s="3148"/>
      <c r="AH12" s="3148"/>
      <c r="AI12" s="3149"/>
      <c r="AJ12" s="3155"/>
      <c r="AK12" s="2066"/>
      <c r="AL12" s="2066"/>
      <c r="AM12" s="2066"/>
      <c r="AN12" s="2069"/>
      <c r="AO12" s="2066"/>
      <c r="AP12" s="2066"/>
      <c r="AQ12" s="2066"/>
      <c r="AR12" s="3153"/>
      <c r="AS12" s="3147"/>
      <c r="AT12" s="3148"/>
      <c r="AU12" s="3148"/>
      <c r="AV12" s="3148"/>
      <c r="AW12" s="3148"/>
      <c r="AX12" s="3149"/>
      <c r="AY12" s="3155"/>
      <c r="AZ12" s="2066"/>
      <c r="BA12" s="2066"/>
      <c r="BB12" s="3153"/>
      <c r="BC12" s="3147"/>
      <c r="BD12" s="3148"/>
      <c r="BE12" s="3148"/>
      <c r="BF12" s="3148"/>
      <c r="BG12" s="3148"/>
      <c r="BH12" s="3149"/>
      <c r="BI12" s="3155"/>
      <c r="BJ12" s="2066"/>
      <c r="BK12" s="2066"/>
      <c r="BL12" s="3153"/>
      <c r="BM12" s="3147"/>
      <c r="BN12" s="3148"/>
      <c r="BO12" s="3148"/>
      <c r="BP12" s="3148"/>
      <c r="BQ12" s="3148"/>
      <c r="BR12" s="3149"/>
      <c r="BS12" s="3155"/>
      <c r="BT12" s="2066"/>
      <c r="BU12" s="2067"/>
      <c r="BV12" s="1502"/>
      <c r="BW12" s="1502"/>
      <c r="BX12" s="1502"/>
      <c r="BY12" s="1502"/>
      <c r="BZ12" s="2060"/>
      <c r="CA12" s="614"/>
    </row>
    <row r="13" spans="1:83" ht="17.100000000000001" customHeight="1" x14ac:dyDescent="0.15">
      <c r="A13" s="616"/>
      <c r="B13" s="2060"/>
      <c r="C13" s="614"/>
      <c r="D13" s="614"/>
      <c r="E13" s="614"/>
      <c r="F13" s="614"/>
      <c r="G13" s="2065"/>
      <c r="H13" s="2066"/>
      <c r="I13" s="3153"/>
      <c r="J13" s="3150"/>
      <c r="K13" s="3151"/>
      <c r="L13" s="3151"/>
      <c r="M13" s="3151"/>
      <c r="N13" s="3151"/>
      <c r="O13" s="3152"/>
      <c r="P13" s="3155"/>
      <c r="Q13" s="2066"/>
      <c r="R13" s="2066"/>
      <c r="S13" s="3153"/>
      <c r="T13" s="3150"/>
      <c r="U13" s="3151"/>
      <c r="V13" s="3151"/>
      <c r="W13" s="3151"/>
      <c r="X13" s="3151"/>
      <c r="Y13" s="3152"/>
      <c r="Z13" s="3155"/>
      <c r="AA13" s="2066"/>
      <c r="AB13" s="2066"/>
      <c r="AC13" s="3153"/>
      <c r="AD13" s="3150"/>
      <c r="AE13" s="3151"/>
      <c r="AF13" s="3151"/>
      <c r="AG13" s="3151"/>
      <c r="AH13" s="3151"/>
      <c r="AI13" s="3152"/>
      <c r="AJ13" s="3155"/>
      <c r="AK13" s="2066"/>
      <c r="AL13" s="2066"/>
      <c r="AM13" s="2066"/>
      <c r="AN13" s="2069"/>
      <c r="AO13" s="2066"/>
      <c r="AP13" s="2066"/>
      <c r="AQ13" s="2066"/>
      <c r="AR13" s="3153"/>
      <c r="AS13" s="3150"/>
      <c r="AT13" s="3151"/>
      <c r="AU13" s="3151"/>
      <c r="AV13" s="3151"/>
      <c r="AW13" s="3151"/>
      <c r="AX13" s="3152"/>
      <c r="AY13" s="3155"/>
      <c r="AZ13" s="2066"/>
      <c r="BA13" s="2066"/>
      <c r="BB13" s="3153"/>
      <c r="BC13" s="3150"/>
      <c r="BD13" s="3151"/>
      <c r="BE13" s="3151"/>
      <c r="BF13" s="3151"/>
      <c r="BG13" s="3151"/>
      <c r="BH13" s="3152"/>
      <c r="BI13" s="3155"/>
      <c r="BJ13" s="2066"/>
      <c r="BK13" s="2066"/>
      <c r="BL13" s="3153"/>
      <c r="BM13" s="3150"/>
      <c r="BN13" s="3151"/>
      <c r="BO13" s="3151"/>
      <c r="BP13" s="3151"/>
      <c r="BQ13" s="3151"/>
      <c r="BR13" s="3152"/>
      <c r="BS13" s="3155"/>
      <c r="BT13" s="2066"/>
      <c r="BU13" s="2067"/>
      <c r="BV13" s="1502"/>
      <c r="BW13" s="1502"/>
      <c r="BX13" s="1502"/>
      <c r="BY13" s="1502"/>
      <c r="BZ13" s="2060"/>
      <c r="CA13" s="614"/>
    </row>
    <row r="14" spans="1:83" ht="17.100000000000001" customHeight="1" thickBot="1" x14ac:dyDescent="0.2">
      <c r="A14" s="616"/>
      <c r="B14" s="2060"/>
      <c r="C14" s="2072"/>
      <c r="D14" s="2072"/>
      <c r="E14" s="2072"/>
      <c r="F14" s="2072"/>
      <c r="G14" s="2065"/>
      <c r="H14" s="2066"/>
      <c r="I14" s="3154"/>
      <c r="J14" s="3157"/>
      <c r="K14" s="3157"/>
      <c r="L14" s="3157"/>
      <c r="M14" s="3157"/>
      <c r="N14" s="3157"/>
      <c r="O14" s="3157"/>
      <c r="P14" s="3156"/>
      <c r="Q14" s="2066"/>
      <c r="R14" s="2066"/>
      <c r="S14" s="3154"/>
      <c r="T14" s="3157"/>
      <c r="U14" s="3157"/>
      <c r="V14" s="3157"/>
      <c r="W14" s="3157"/>
      <c r="X14" s="3157"/>
      <c r="Y14" s="3157"/>
      <c r="Z14" s="3156"/>
      <c r="AA14" s="2066"/>
      <c r="AB14" s="2066"/>
      <c r="AC14" s="3154"/>
      <c r="AD14" s="3157"/>
      <c r="AE14" s="3157"/>
      <c r="AF14" s="3157"/>
      <c r="AG14" s="3157"/>
      <c r="AH14" s="3157"/>
      <c r="AI14" s="3157"/>
      <c r="AJ14" s="3156"/>
      <c r="AK14" s="2066"/>
      <c r="AL14" s="2066"/>
      <c r="AM14" s="2066"/>
      <c r="AN14" s="2069"/>
      <c r="AO14" s="2066"/>
      <c r="AP14" s="2066"/>
      <c r="AQ14" s="2066"/>
      <c r="AR14" s="3154"/>
      <c r="AS14" s="3157"/>
      <c r="AT14" s="3157"/>
      <c r="AU14" s="3157"/>
      <c r="AV14" s="3157"/>
      <c r="AW14" s="3157"/>
      <c r="AX14" s="3157"/>
      <c r="AY14" s="3156"/>
      <c r="AZ14" s="2066"/>
      <c r="BA14" s="2066"/>
      <c r="BB14" s="3154"/>
      <c r="BC14" s="3157"/>
      <c r="BD14" s="3157"/>
      <c r="BE14" s="3157"/>
      <c r="BF14" s="3157"/>
      <c r="BG14" s="3157"/>
      <c r="BH14" s="3157"/>
      <c r="BI14" s="3156"/>
      <c r="BJ14" s="2066"/>
      <c r="BK14" s="2066"/>
      <c r="BL14" s="3154"/>
      <c r="BM14" s="3157"/>
      <c r="BN14" s="3157"/>
      <c r="BO14" s="3157"/>
      <c r="BP14" s="3157"/>
      <c r="BQ14" s="3157"/>
      <c r="BR14" s="3157"/>
      <c r="BS14" s="3156"/>
      <c r="BT14" s="2066"/>
      <c r="BU14" s="2067"/>
      <c r="BV14" s="1502"/>
      <c r="BW14" s="1502"/>
      <c r="BX14" s="1502"/>
      <c r="BY14" s="1502"/>
      <c r="BZ14" s="2060"/>
      <c r="CA14" s="614"/>
    </row>
    <row r="15" spans="1:83" ht="17.100000000000001" customHeight="1" thickTop="1" x14ac:dyDescent="0.15">
      <c r="A15" s="616"/>
      <c r="B15" s="2060"/>
      <c r="C15" s="614"/>
      <c r="D15" s="614"/>
      <c r="E15" s="614"/>
      <c r="F15" s="614"/>
      <c r="G15" s="2065"/>
      <c r="H15" s="2066"/>
      <c r="I15" s="2066"/>
      <c r="J15" s="2066"/>
      <c r="K15" s="2066"/>
      <c r="L15" s="2066"/>
      <c r="M15" s="2066"/>
      <c r="N15" s="2066"/>
      <c r="O15" s="2066"/>
      <c r="P15" s="2066"/>
      <c r="Q15" s="2066"/>
      <c r="R15" s="2066"/>
      <c r="S15" s="2066"/>
      <c r="T15" s="2066"/>
      <c r="U15" s="2066"/>
      <c r="V15" s="2066"/>
      <c r="W15" s="2066"/>
      <c r="X15" s="2066"/>
      <c r="Y15" s="2066"/>
      <c r="Z15" s="2066"/>
      <c r="AA15" s="2066"/>
      <c r="AB15" s="2066"/>
      <c r="AC15" s="2066"/>
      <c r="AD15" s="2066"/>
      <c r="AE15" s="2066"/>
      <c r="AF15" s="2066"/>
      <c r="AG15" s="2066"/>
      <c r="AH15" s="2066"/>
      <c r="AI15" s="2066"/>
      <c r="AJ15" s="2066"/>
      <c r="AK15" s="2066"/>
      <c r="AL15" s="2066"/>
      <c r="AM15" s="2066"/>
      <c r="AN15" s="2066"/>
      <c r="AO15" s="2066"/>
      <c r="AP15" s="2066"/>
      <c r="AQ15" s="2066"/>
      <c r="AR15" s="2066"/>
      <c r="AS15" s="2066"/>
      <c r="AT15" s="2066"/>
      <c r="AU15" s="2066"/>
      <c r="AV15" s="2066"/>
      <c r="AW15" s="2066"/>
      <c r="AX15" s="2066"/>
      <c r="AY15" s="2066"/>
      <c r="AZ15" s="2066"/>
      <c r="BA15" s="2066"/>
      <c r="BB15" s="2066"/>
      <c r="BC15" s="2066"/>
      <c r="BD15" s="2066"/>
      <c r="BE15" s="2066"/>
      <c r="BF15" s="2066"/>
      <c r="BG15" s="2066"/>
      <c r="BH15" s="2066"/>
      <c r="BI15" s="2066"/>
      <c r="BJ15" s="2066"/>
      <c r="BK15" s="2066"/>
      <c r="BL15" s="2066"/>
      <c r="BM15" s="2066"/>
      <c r="BN15" s="2066"/>
      <c r="BO15" s="2066"/>
      <c r="BP15" s="2066"/>
      <c r="BQ15" s="2066"/>
      <c r="BR15" s="2066"/>
      <c r="BS15" s="2066"/>
      <c r="BT15" s="2066"/>
      <c r="BU15" s="2067"/>
      <c r="BV15" s="1502"/>
      <c r="BW15" s="1502"/>
      <c r="BX15" s="1502"/>
      <c r="BY15" s="1502"/>
      <c r="BZ15" s="2060"/>
      <c r="CA15" s="614"/>
    </row>
    <row r="16" spans="1:83" ht="17.100000000000001" customHeight="1" thickBot="1" x14ac:dyDescent="0.4">
      <c r="A16" s="616"/>
      <c r="B16" s="2061"/>
      <c r="C16" s="2061"/>
      <c r="D16" s="2061"/>
      <c r="E16" s="2061"/>
      <c r="F16" s="2061"/>
      <c r="G16" s="2065"/>
      <c r="H16" s="2066"/>
      <c r="I16" s="2066"/>
      <c r="J16" s="2066"/>
      <c r="K16" s="2066"/>
      <c r="L16" s="2066"/>
      <c r="M16" s="2066"/>
      <c r="N16" s="2066"/>
      <c r="O16" s="2066"/>
      <c r="P16" s="2066"/>
      <c r="Q16" s="2066"/>
      <c r="R16" s="2066"/>
      <c r="S16" s="2066"/>
      <c r="T16" s="2066"/>
      <c r="U16" s="2066"/>
      <c r="V16" s="2066"/>
      <c r="W16" s="2066"/>
      <c r="X16" s="2066"/>
      <c r="Y16" s="2066"/>
      <c r="Z16" s="2066"/>
      <c r="AA16" s="2066"/>
      <c r="AB16" s="2066"/>
      <c r="AC16" s="2066"/>
      <c r="AD16" s="2066"/>
      <c r="AE16" s="2066"/>
      <c r="AF16" s="2066"/>
      <c r="AG16" s="2066"/>
      <c r="AH16" s="2066"/>
      <c r="AI16" s="2066"/>
      <c r="AJ16" s="2066"/>
      <c r="AK16" s="2066"/>
      <c r="AL16" s="2066"/>
      <c r="AM16" s="2066"/>
      <c r="AN16" s="2066"/>
      <c r="AO16" s="2066"/>
      <c r="AP16" s="2066"/>
      <c r="AQ16" s="2066"/>
      <c r="AR16" s="2066"/>
      <c r="AS16" s="2066"/>
      <c r="AT16" s="2066"/>
      <c r="AU16" s="2066"/>
      <c r="AV16" s="2066"/>
      <c r="AW16" s="2066"/>
      <c r="AX16" s="2066"/>
      <c r="AY16" s="2066"/>
      <c r="AZ16" s="2066"/>
      <c r="BA16" s="2066"/>
      <c r="BB16" s="2066"/>
      <c r="BC16" s="2066"/>
      <c r="BD16" s="2066"/>
      <c r="BE16" s="2066"/>
      <c r="BF16" s="2066"/>
      <c r="BG16" s="2066"/>
      <c r="BH16" s="2066"/>
      <c r="BI16" s="2066"/>
      <c r="BJ16" s="2066"/>
      <c r="BK16" s="2066"/>
      <c r="BL16" s="2066"/>
      <c r="BM16" s="2066"/>
      <c r="BN16" s="2066"/>
      <c r="BO16" s="2066"/>
      <c r="BP16" s="2066"/>
      <c r="BQ16" s="2066"/>
      <c r="BR16" s="2066"/>
      <c r="BS16" s="2066"/>
      <c r="BT16" s="2066"/>
      <c r="BU16" s="2067"/>
      <c r="BV16" s="1502"/>
      <c r="BW16" s="1502"/>
      <c r="BX16" s="1502"/>
      <c r="BY16" s="1502"/>
      <c r="BZ16" s="2061"/>
      <c r="CA16" s="614"/>
    </row>
    <row r="17" spans="1:84" ht="17.100000000000001" customHeight="1" thickTop="1" x14ac:dyDescent="0.35">
      <c r="A17" s="616"/>
      <c r="B17" s="2054"/>
      <c r="C17" s="2061"/>
      <c r="D17" s="2061"/>
      <c r="E17" s="2061"/>
      <c r="F17" s="2061"/>
      <c r="G17" s="2065"/>
      <c r="H17" s="2066"/>
      <c r="I17" s="3134" t="str">
        <f>_xlfn.IFS(K17="item","",K17="action","±",ISBLANK(K17),"")</f>
        <v></v>
      </c>
      <c r="J17" s="3135"/>
      <c r="K17" s="3138" t="s">
        <v>222</v>
      </c>
      <c r="L17" s="3138"/>
      <c r="M17" s="3138"/>
      <c r="N17" s="3138"/>
      <c r="O17" s="3140" t="str">
        <f>_xlfn.IFS(K17="item","",K17="action","±",ISBLANK(K17),"")</f>
        <v></v>
      </c>
      <c r="P17" s="3141"/>
      <c r="Q17" s="2066"/>
      <c r="R17" s="2066"/>
      <c r="S17" s="3134" t="str">
        <f>_xlfn.IFS(U17="item","",U17="action","±",ISBLANK(U17),"")</f>
        <v></v>
      </c>
      <c r="T17" s="3135"/>
      <c r="U17" s="3138" t="s">
        <v>222</v>
      </c>
      <c r="V17" s="3138"/>
      <c r="W17" s="3138"/>
      <c r="X17" s="3138"/>
      <c r="Y17" s="3140" t="str">
        <f>_xlfn.IFS(U17="item","",U17="action","±",ISBLANK(U17),"")</f>
        <v></v>
      </c>
      <c r="Z17" s="3141"/>
      <c r="AA17" s="2066"/>
      <c r="AB17" s="2066"/>
      <c r="AC17" s="3134" t="str">
        <f>_xlfn.IFS(AE17="item","",AE17="action","±",ISBLANK(AE17),"")</f>
        <v></v>
      </c>
      <c r="AD17" s="3135"/>
      <c r="AE17" s="3138" t="s">
        <v>222</v>
      </c>
      <c r="AF17" s="3138"/>
      <c r="AG17" s="3138"/>
      <c r="AH17" s="3138"/>
      <c r="AI17" s="3140" t="str">
        <f>_xlfn.IFS(AE17="item","",AE17="action","±",ISBLANK(AE17),"")</f>
        <v></v>
      </c>
      <c r="AJ17" s="3141"/>
      <c r="AK17" s="2066"/>
      <c r="AL17" s="2066"/>
      <c r="AM17" s="2066"/>
      <c r="AN17" s="2069"/>
      <c r="AO17" s="2066"/>
      <c r="AP17" s="2066"/>
      <c r="AQ17" s="2066"/>
      <c r="AR17" s="3134" t="str">
        <f>_xlfn.IFS(AT17="item","",AT17="action","±",ISBLANK(AT17),"")</f>
        <v>±</v>
      </c>
      <c r="AS17" s="3135"/>
      <c r="AT17" s="3138" t="s">
        <v>223</v>
      </c>
      <c r="AU17" s="3138"/>
      <c r="AV17" s="3138"/>
      <c r="AW17" s="3138"/>
      <c r="AX17" s="3140" t="str">
        <f>_xlfn.IFS(AT17="item","",AT17="action","±",ISBLANK(AT17),"")</f>
        <v>±</v>
      </c>
      <c r="AY17" s="3141"/>
      <c r="AZ17" s="2066"/>
      <c r="BA17" s="2066"/>
      <c r="BB17" s="3134" t="str">
        <f>_xlfn.IFS(BD17="item","",BD17="action","±",ISBLANK(BD17),"")</f>
        <v>±</v>
      </c>
      <c r="BC17" s="3135"/>
      <c r="BD17" s="3138" t="s">
        <v>223</v>
      </c>
      <c r="BE17" s="3138"/>
      <c r="BF17" s="3138"/>
      <c r="BG17" s="3138"/>
      <c r="BH17" s="3140" t="str">
        <f>_xlfn.IFS(BD17="item","",BD17="action","±",ISBLANK(BD17),"")</f>
        <v>±</v>
      </c>
      <c r="BI17" s="3141"/>
      <c r="BJ17" s="2066"/>
      <c r="BK17" s="2066"/>
      <c r="BL17" s="3134" t="str">
        <f>_xlfn.IFS(BN17="item","",BN17="action","±",ISBLANK(BN17),"")</f>
        <v>±</v>
      </c>
      <c r="BM17" s="3135"/>
      <c r="BN17" s="3138" t="s">
        <v>223</v>
      </c>
      <c r="BO17" s="3138"/>
      <c r="BP17" s="3138"/>
      <c r="BQ17" s="3138"/>
      <c r="BR17" s="3140" t="str">
        <f>_xlfn.IFS(BN17="item","",BN17="action","±",ISBLANK(BN17),"")</f>
        <v>±</v>
      </c>
      <c r="BS17" s="3141"/>
      <c r="BT17" s="2066"/>
      <c r="BU17" s="2067"/>
      <c r="BV17" s="1502"/>
      <c r="BW17" s="1502"/>
      <c r="BX17" s="1502"/>
      <c r="BY17" s="1502"/>
      <c r="BZ17" s="2054"/>
      <c r="CA17" s="614"/>
    </row>
    <row r="18" spans="1:84" ht="17.100000000000001" customHeight="1" x14ac:dyDescent="0.15">
      <c r="A18" s="616"/>
      <c r="B18" s="2054"/>
      <c r="C18" s="614"/>
      <c r="D18" s="614"/>
      <c r="E18" s="614"/>
      <c r="F18" s="614"/>
      <c r="G18" s="2065"/>
      <c r="H18" s="2066"/>
      <c r="I18" s="3136"/>
      <c r="J18" s="3137"/>
      <c r="K18" s="3139"/>
      <c r="L18" s="3139"/>
      <c r="M18" s="3139"/>
      <c r="N18" s="3139"/>
      <c r="O18" s="3142"/>
      <c r="P18" s="3143"/>
      <c r="Q18" s="2066"/>
      <c r="R18" s="2066"/>
      <c r="S18" s="3136"/>
      <c r="T18" s="3137"/>
      <c r="U18" s="3139"/>
      <c r="V18" s="3139"/>
      <c r="W18" s="3139"/>
      <c r="X18" s="3139"/>
      <c r="Y18" s="3142"/>
      <c r="Z18" s="3143"/>
      <c r="AA18" s="2066"/>
      <c r="AB18" s="2066"/>
      <c r="AC18" s="3136"/>
      <c r="AD18" s="3137"/>
      <c r="AE18" s="3139"/>
      <c r="AF18" s="3139"/>
      <c r="AG18" s="3139"/>
      <c r="AH18" s="3139"/>
      <c r="AI18" s="3142"/>
      <c r="AJ18" s="3143"/>
      <c r="AK18" s="2066"/>
      <c r="AL18" s="2066"/>
      <c r="AM18" s="2066"/>
      <c r="AN18" s="2069"/>
      <c r="AO18" s="2066"/>
      <c r="AP18" s="2066"/>
      <c r="AQ18" s="2066"/>
      <c r="AR18" s="3136"/>
      <c r="AS18" s="3137"/>
      <c r="AT18" s="3139"/>
      <c r="AU18" s="3139"/>
      <c r="AV18" s="3139"/>
      <c r="AW18" s="3139"/>
      <c r="AX18" s="3142"/>
      <c r="AY18" s="3143"/>
      <c r="AZ18" s="2066"/>
      <c r="BA18" s="2066"/>
      <c r="BB18" s="3136"/>
      <c r="BC18" s="3137"/>
      <c r="BD18" s="3139"/>
      <c r="BE18" s="3139"/>
      <c r="BF18" s="3139"/>
      <c r="BG18" s="3139"/>
      <c r="BH18" s="3142"/>
      <c r="BI18" s="3143"/>
      <c r="BJ18" s="2066"/>
      <c r="BK18" s="2066"/>
      <c r="BL18" s="3136"/>
      <c r="BM18" s="3137"/>
      <c r="BN18" s="3139"/>
      <c r="BO18" s="3139"/>
      <c r="BP18" s="3139"/>
      <c r="BQ18" s="3139"/>
      <c r="BR18" s="3142"/>
      <c r="BS18" s="3143"/>
      <c r="BT18" s="2066"/>
      <c r="BU18" s="2067"/>
      <c r="BV18" s="1502"/>
      <c r="BW18" s="1502"/>
      <c r="BX18" s="1502"/>
      <c r="BY18" s="1502"/>
      <c r="BZ18" s="2054"/>
      <c r="CA18" s="614"/>
    </row>
    <row r="19" spans="1:84" ht="17.100000000000001" customHeight="1" x14ac:dyDescent="0.15">
      <c r="A19" s="616"/>
      <c r="B19" s="2054"/>
      <c r="C19" s="2073"/>
      <c r="D19" s="2073"/>
      <c r="E19" s="2073"/>
      <c r="F19" s="2073"/>
      <c r="G19" s="2065"/>
      <c r="H19" s="2066"/>
      <c r="I19" s="3153"/>
      <c r="J19" s="3144"/>
      <c r="K19" s="3145"/>
      <c r="L19" s="3145"/>
      <c r="M19" s="3145"/>
      <c r="N19" s="3145"/>
      <c r="O19" s="3146"/>
      <c r="P19" s="3155"/>
      <c r="Q19" s="2066"/>
      <c r="R19" s="2066"/>
      <c r="S19" s="3153"/>
      <c r="T19" s="3144"/>
      <c r="U19" s="3145"/>
      <c r="V19" s="3145"/>
      <c r="W19" s="3145"/>
      <c r="X19" s="3145"/>
      <c r="Y19" s="3146"/>
      <c r="Z19" s="3155"/>
      <c r="AA19" s="2066"/>
      <c r="AB19" s="2066"/>
      <c r="AC19" s="3153"/>
      <c r="AD19" s="3144"/>
      <c r="AE19" s="3145"/>
      <c r="AF19" s="3145"/>
      <c r="AG19" s="3145"/>
      <c r="AH19" s="3145"/>
      <c r="AI19" s="3146"/>
      <c r="AJ19" s="3155"/>
      <c r="AK19" s="2066"/>
      <c r="AL19" s="2066"/>
      <c r="AM19" s="2066"/>
      <c r="AN19" s="2069"/>
      <c r="AO19" s="2066"/>
      <c r="AP19" s="2066"/>
      <c r="AQ19" s="2066"/>
      <c r="AR19" s="3153"/>
      <c r="AS19" s="3144"/>
      <c r="AT19" s="3145"/>
      <c r="AU19" s="3145"/>
      <c r="AV19" s="3145"/>
      <c r="AW19" s="3145"/>
      <c r="AX19" s="3146"/>
      <c r="AY19" s="3155"/>
      <c r="AZ19" s="2066"/>
      <c r="BA19" s="2066"/>
      <c r="BB19" s="3153"/>
      <c r="BC19" s="3144"/>
      <c r="BD19" s="3145"/>
      <c r="BE19" s="3145"/>
      <c r="BF19" s="3145"/>
      <c r="BG19" s="3145"/>
      <c r="BH19" s="3146"/>
      <c r="BI19" s="3155"/>
      <c r="BJ19" s="2066"/>
      <c r="BK19" s="2066"/>
      <c r="BL19" s="3153"/>
      <c r="BM19" s="3144"/>
      <c r="BN19" s="3145"/>
      <c r="BO19" s="3145"/>
      <c r="BP19" s="3145"/>
      <c r="BQ19" s="3145"/>
      <c r="BR19" s="3146"/>
      <c r="BS19" s="3155"/>
      <c r="BT19" s="2066"/>
      <c r="BU19" s="2067"/>
      <c r="BV19" s="1502"/>
      <c r="BW19" s="1502"/>
      <c r="BX19" s="1502"/>
      <c r="BY19" s="1502"/>
      <c r="BZ19" s="2054"/>
      <c r="CA19" s="614"/>
    </row>
    <row r="20" spans="1:84" ht="17.100000000000001" customHeight="1" x14ac:dyDescent="0.15">
      <c r="A20" s="616"/>
      <c r="B20" s="2054"/>
      <c r="C20" s="614"/>
      <c r="D20" s="614"/>
      <c r="E20" s="614"/>
      <c r="F20" s="614"/>
      <c r="G20" s="2065"/>
      <c r="H20" s="2066"/>
      <c r="I20" s="3153"/>
      <c r="J20" s="3147"/>
      <c r="K20" s="3148"/>
      <c r="L20" s="3148"/>
      <c r="M20" s="3148"/>
      <c r="N20" s="3148"/>
      <c r="O20" s="3149"/>
      <c r="P20" s="3155"/>
      <c r="Q20" s="2066"/>
      <c r="R20" s="2066"/>
      <c r="S20" s="3153"/>
      <c r="T20" s="3147"/>
      <c r="U20" s="3148"/>
      <c r="V20" s="3148"/>
      <c r="W20" s="3148"/>
      <c r="X20" s="3148"/>
      <c r="Y20" s="3149"/>
      <c r="Z20" s="3155"/>
      <c r="AA20" s="2066"/>
      <c r="AB20" s="2066"/>
      <c r="AC20" s="3153"/>
      <c r="AD20" s="3147"/>
      <c r="AE20" s="3148"/>
      <c r="AF20" s="3148"/>
      <c r="AG20" s="3148"/>
      <c r="AH20" s="3148"/>
      <c r="AI20" s="3149"/>
      <c r="AJ20" s="3155"/>
      <c r="AK20" s="2066"/>
      <c r="AL20" s="2066"/>
      <c r="AM20" s="2066"/>
      <c r="AN20" s="2069"/>
      <c r="AO20" s="2066"/>
      <c r="AP20" s="2066"/>
      <c r="AQ20" s="2066"/>
      <c r="AR20" s="3153"/>
      <c r="AS20" s="3147"/>
      <c r="AT20" s="3148"/>
      <c r="AU20" s="3148"/>
      <c r="AV20" s="3148"/>
      <c r="AW20" s="3148"/>
      <c r="AX20" s="3149"/>
      <c r="AY20" s="3155"/>
      <c r="AZ20" s="2066"/>
      <c r="BA20" s="2066"/>
      <c r="BB20" s="3153"/>
      <c r="BC20" s="3147"/>
      <c r="BD20" s="3148"/>
      <c r="BE20" s="3148"/>
      <c r="BF20" s="3148"/>
      <c r="BG20" s="3148"/>
      <c r="BH20" s="3149"/>
      <c r="BI20" s="3155"/>
      <c r="BJ20" s="2066"/>
      <c r="BK20" s="2066"/>
      <c r="BL20" s="3153"/>
      <c r="BM20" s="3147"/>
      <c r="BN20" s="3148"/>
      <c r="BO20" s="3148"/>
      <c r="BP20" s="3148"/>
      <c r="BQ20" s="3148"/>
      <c r="BR20" s="3149"/>
      <c r="BS20" s="3155"/>
      <c r="BT20" s="2066"/>
      <c r="BU20" s="2067"/>
      <c r="BV20" s="1502"/>
      <c r="BW20" s="1502"/>
      <c r="BX20" s="1502"/>
      <c r="BY20" s="1502"/>
      <c r="BZ20" s="2054"/>
      <c r="CA20" s="614"/>
    </row>
    <row r="21" spans="1:84" ht="17.100000000000001" customHeight="1" x14ac:dyDescent="0.15">
      <c r="A21" s="616"/>
      <c r="B21" s="2054"/>
      <c r="C21" s="2074"/>
      <c r="D21" s="2074"/>
      <c r="E21" s="2074"/>
      <c r="F21" s="2074"/>
      <c r="G21" s="2065"/>
      <c r="H21" s="2066"/>
      <c r="I21" s="3153"/>
      <c r="J21" s="3150"/>
      <c r="K21" s="3151"/>
      <c r="L21" s="3151"/>
      <c r="M21" s="3151"/>
      <c r="N21" s="3151"/>
      <c r="O21" s="3152"/>
      <c r="P21" s="3155"/>
      <c r="Q21" s="2066"/>
      <c r="R21" s="2066"/>
      <c r="S21" s="3153"/>
      <c r="T21" s="3150"/>
      <c r="U21" s="3151"/>
      <c r="V21" s="3151"/>
      <c r="W21" s="3151"/>
      <c r="X21" s="3151"/>
      <c r="Y21" s="3152"/>
      <c r="Z21" s="3155"/>
      <c r="AA21" s="2066"/>
      <c r="AB21" s="2066"/>
      <c r="AC21" s="3153"/>
      <c r="AD21" s="3150"/>
      <c r="AE21" s="3151"/>
      <c r="AF21" s="3151"/>
      <c r="AG21" s="3151"/>
      <c r="AH21" s="3151"/>
      <c r="AI21" s="3152"/>
      <c r="AJ21" s="3155"/>
      <c r="AK21" s="2066"/>
      <c r="AL21" s="2066"/>
      <c r="AM21" s="2066"/>
      <c r="AN21" s="2069"/>
      <c r="AO21" s="2066"/>
      <c r="AP21" s="2066"/>
      <c r="AQ21" s="2066"/>
      <c r="AR21" s="3153"/>
      <c r="AS21" s="3150"/>
      <c r="AT21" s="3151"/>
      <c r="AU21" s="3151"/>
      <c r="AV21" s="3151"/>
      <c r="AW21" s="3151"/>
      <c r="AX21" s="3152"/>
      <c r="AY21" s="3155"/>
      <c r="AZ21" s="2066"/>
      <c r="BA21" s="2066"/>
      <c r="BB21" s="3153"/>
      <c r="BC21" s="3150"/>
      <c r="BD21" s="3151"/>
      <c r="BE21" s="3151"/>
      <c r="BF21" s="3151"/>
      <c r="BG21" s="3151"/>
      <c r="BH21" s="3152"/>
      <c r="BI21" s="3155"/>
      <c r="BJ21" s="2066"/>
      <c r="BK21" s="2066"/>
      <c r="BL21" s="3153"/>
      <c r="BM21" s="3150"/>
      <c r="BN21" s="3151"/>
      <c r="BO21" s="3151"/>
      <c r="BP21" s="3151"/>
      <c r="BQ21" s="3151"/>
      <c r="BR21" s="3152"/>
      <c r="BS21" s="3155"/>
      <c r="BT21" s="2066"/>
      <c r="BU21" s="2067"/>
      <c r="BV21" s="1502"/>
      <c r="BW21" s="1502"/>
      <c r="BX21" s="1502"/>
      <c r="BY21" s="1502"/>
      <c r="BZ21" s="2054"/>
      <c r="CA21" s="614"/>
      <c r="CC21" s="767"/>
    </row>
    <row r="22" spans="1:84" ht="17.100000000000001" customHeight="1" thickBot="1" x14ac:dyDescent="0.2">
      <c r="A22" s="616"/>
      <c r="B22" s="2054"/>
      <c r="C22" s="614"/>
      <c r="D22" s="614"/>
      <c r="E22" s="614"/>
      <c r="F22" s="614"/>
      <c r="G22" s="2065"/>
      <c r="H22" s="2066"/>
      <c r="I22" s="3154"/>
      <c r="J22" s="3157"/>
      <c r="K22" s="3157"/>
      <c r="L22" s="3157"/>
      <c r="M22" s="3157"/>
      <c r="N22" s="3157"/>
      <c r="O22" s="3157"/>
      <c r="P22" s="3156"/>
      <c r="Q22" s="2066"/>
      <c r="R22" s="2066"/>
      <c r="S22" s="3154"/>
      <c r="T22" s="3157"/>
      <c r="U22" s="3157"/>
      <c r="V22" s="3157"/>
      <c r="W22" s="3157"/>
      <c r="X22" s="3157"/>
      <c r="Y22" s="3157"/>
      <c r="Z22" s="3156"/>
      <c r="AA22" s="2066"/>
      <c r="AB22" s="2066"/>
      <c r="AC22" s="3154"/>
      <c r="AD22" s="3157"/>
      <c r="AE22" s="3157"/>
      <c r="AF22" s="3157"/>
      <c r="AG22" s="3157"/>
      <c r="AH22" s="3157"/>
      <c r="AI22" s="3157"/>
      <c r="AJ22" s="3156"/>
      <c r="AK22" s="2066"/>
      <c r="AL22" s="2066"/>
      <c r="AM22" s="2066"/>
      <c r="AN22" s="2069"/>
      <c r="AO22" s="2066"/>
      <c r="AP22" s="2066"/>
      <c r="AQ22" s="2066"/>
      <c r="AR22" s="3154"/>
      <c r="AS22" s="3157"/>
      <c r="AT22" s="3157"/>
      <c r="AU22" s="3157"/>
      <c r="AV22" s="3157"/>
      <c r="AW22" s="3157"/>
      <c r="AX22" s="3157"/>
      <c r="AY22" s="3156"/>
      <c r="AZ22" s="2066"/>
      <c r="BA22" s="2066"/>
      <c r="BB22" s="3154"/>
      <c r="BC22" s="3157"/>
      <c r="BD22" s="3157"/>
      <c r="BE22" s="3157"/>
      <c r="BF22" s="3157"/>
      <c r="BG22" s="3157"/>
      <c r="BH22" s="3157"/>
      <c r="BI22" s="3156"/>
      <c r="BJ22" s="2066"/>
      <c r="BK22" s="2066"/>
      <c r="BL22" s="3154"/>
      <c r="BM22" s="3157"/>
      <c r="BN22" s="3157"/>
      <c r="BO22" s="3157"/>
      <c r="BP22" s="3157"/>
      <c r="BQ22" s="3157"/>
      <c r="BR22" s="3157"/>
      <c r="BS22" s="3156"/>
      <c r="BT22" s="2066"/>
      <c r="BU22" s="2067"/>
      <c r="BV22" s="1502"/>
      <c r="BW22" s="1502"/>
      <c r="BX22" s="1502"/>
      <c r="BY22" s="1502"/>
      <c r="BZ22" s="2054"/>
      <c r="CA22" s="614"/>
    </row>
    <row r="23" spans="1:84" ht="17.100000000000001" customHeight="1" thickTop="1" x14ac:dyDescent="0.15">
      <c r="A23" s="616"/>
      <c r="B23" s="2060"/>
      <c r="C23" s="2075"/>
      <c r="D23" s="2075"/>
      <c r="E23" s="2075"/>
      <c r="F23" s="2075"/>
      <c r="G23" s="2065"/>
      <c r="H23" s="2066"/>
      <c r="I23" s="2066"/>
      <c r="J23" s="2066"/>
      <c r="K23" s="2066"/>
      <c r="L23" s="2066"/>
      <c r="M23" s="2066"/>
      <c r="N23" s="2066"/>
      <c r="O23" s="2066"/>
      <c r="P23" s="2066"/>
      <c r="Q23" s="2066"/>
      <c r="R23" s="2066"/>
      <c r="S23" s="2066"/>
      <c r="T23" s="2066"/>
      <c r="U23" s="2066"/>
      <c r="V23" s="2066"/>
      <c r="W23" s="2066"/>
      <c r="X23" s="2066"/>
      <c r="Y23" s="2066"/>
      <c r="Z23" s="2066"/>
      <c r="AA23" s="2066"/>
      <c r="AB23" s="2066"/>
      <c r="AC23" s="2066"/>
      <c r="AD23" s="2066"/>
      <c r="AE23" s="2066"/>
      <c r="AF23" s="2066"/>
      <c r="AG23" s="2066"/>
      <c r="AH23" s="2066"/>
      <c r="AI23" s="2066"/>
      <c r="AJ23" s="2066"/>
      <c r="AK23" s="2066"/>
      <c r="AL23" s="2066"/>
      <c r="AM23" s="2066"/>
      <c r="AN23" s="2066"/>
      <c r="AO23" s="2066"/>
      <c r="AP23" s="2066"/>
      <c r="AQ23" s="2066"/>
      <c r="AR23" s="2066"/>
      <c r="AS23" s="2066"/>
      <c r="AT23" s="2066"/>
      <c r="AU23" s="2066"/>
      <c r="AV23" s="2066"/>
      <c r="AW23" s="2066"/>
      <c r="AX23" s="2066"/>
      <c r="AY23" s="2066"/>
      <c r="AZ23" s="2066"/>
      <c r="BA23" s="2066"/>
      <c r="BB23" s="2066"/>
      <c r="BC23" s="2066"/>
      <c r="BD23" s="2066"/>
      <c r="BE23" s="2066"/>
      <c r="BF23" s="2066"/>
      <c r="BG23" s="2066"/>
      <c r="BH23" s="2066"/>
      <c r="BI23" s="2066"/>
      <c r="BJ23" s="2066"/>
      <c r="BK23" s="2066"/>
      <c r="BL23" s="2066"/>
      <c r="BM23" s="2066"/>
      <c r="BN23" s="2066"/>
      <c r="BO23" s="2066"/>
      <c r="BP23" s="2066"/>
      <c r="BQ23" s="2066"/>
      <c r="BR23" s="2066"/>
      <c r="BS23" s="2066"/>
      <c r="BT23" s="2066"/>
      <c r="BU23" s="2067"/>
      <c r="BV23" s="1502"/>
      <c r="BW23" s="1502"/>
      <c r="BX23" s="1502"/>
      <c r="BY23" s="1502"/>
      <c r="BZ23" s="2060"/>
      <c r="CA23" s="614"/>
    </row>
    <row r="24" spans="1:84" ht="17.100000000000001" customHeight="1" thickBot="1" x14ac:dyDescent="0.2">
      <c r="A24" s="616"/>
      <c r="B24" s="2060"/>
      <c r="C24" s="614"/>
      <c r="D24" s="614"/>
      <c r="E24" s="614"/>
      <c r="F24" s="614"/>
      <c r="G24" s="2065"/>
      <c r="H24" s="2066"/>
      <c r="I24" s="2066"/>
      <c r="J24" s="2066"/>
      <c r="K24" s="2066"/>
      <c r="L24" s="2066"/>
      <c r="M24" s="2066"/>
      <c r="N24" s="2066"/>
      <c r="O24" s="2066"/>
      <c r="P24" s="2066"/>
      <c r="Q24" s="2066"/>
      <c r="R24" s="2066"/>
      <c r="S24" s="2066"/>
      <c r="T24" s="2066"/>
      <c r="U24" s="2066"/>
      <c r="V24" s="2066"/>
      <c r="W24" s="2066"/>
      <c r="X24" s="2066"/>
      <c r="Y24" s="2066"/>
      <c r="Z24" s="2066"/>
      <c r="AA24" s="2066"/>
      <c r="AB24" s="2066"/>
      <c r="AC24" s="2066"/>
      <c r="AD24" s="2066"/>
      <c r="AE24" s="2066"/>
      <c r="AF24" s="2066"/>
      <c r="AG24" s="2066"/>
      <c r="AH24" s="2066"/>
      <c r="AI24" s="2066"/>
      <c r="AJ24" s="2066"/>
      <c r="AK24" s="2066"/>
      <c r="AL24" s="2066"/>
      <c r="AM24" s="2066"/>
      <c r="AN24" s="2066"/>
      <c r="AO24" s="2066"/>
      <c r="AP24" s="2066"/>
      <c r="AQ24" s="2066"/>
      <c r="AR24" s="2066"/>
      <c r="AS24" s="2066"/>
      <c r="AT24" s="2066"/>
      <c r="AU24" s="2066"/>
      <c r="AV24" s="2066"/>
      <c r="AW24" s="2066"/>
      <c r="AX24" s="2066"/>
      <c r="AY24" s="2066"/>
      <c r="AZ24" s="2066"/>
      <c r="BA24" s="2066"/>
      <c r="BB24" s="2066"/>
      <c r="BC24" s="2066"/>
      <c r="BD24" s="2066"/>
      <c r="BE24" s="2066"/>
      <c r="BF24" s="2066"/>
      <c r="BG24" s="2066"/>
      <c r="BH24" s="2066"/>
      <c r="BI24" s="2066"/>
      <c r="BJ24" s="2066"/>
      <c r="BK24" s="2066"/>
      <c r="BL24" s="2066"/>
      <c r="BM24" s="2066"/>
      <c r="BN24" s="2066"/>
      <c r="BO24" s="2066"/>
      <c r="BP24" s="2066"/>
      <c r="BQ24" s="2066"/>
      <c r="BR24" s="2066"/>
      <c r="BS24" s="2066"/>
      <c r="BT24" s="2066"/>
      <c r="BU24" s="2067"/>
      <c r="BV24" s="1502"/>
      <c r="BW24" s="1502"/>
      <c r="BX24" s="1502"/>
      <c r="BY24" s="1502"/>
      <c r="BZ24" s="2060"/>
      <c r="CA24" s="614"/>
      <c r="CD24" s="2076"/>
      <c r="CE24" s="2076"/>
      <c r="CF24" s="2076"/>
    </row>
    <row r="25" spans="1:84" ht="17.100000000000001" customHeight="1" thickTop="1" x14ac:dyDescent="0.35">
      <c r="A25" s="616"/>
      <c r="B25" s="2060"/>
      <c r="C25" s="2061"/>
      <c r="D25" s="2061"/>
      <c r="E25" s="2061"/>
      <c r="F25" s="2061"/>
      <c r="G25" s="2065"/>
      <c r="H25" s="2066"/>
      <c r="I25" s="3134" t="str">
        <f>_xlfn.IFS(K25="item","",K25="action","±",ISBLANK(K25),"")</f>
        <v></v>
      </c>
      <c r="J25" s="3135"/>
      <c r="K25" s="3138" t="s">
        <v>222</v>
      </c>
      <c r="L25" s="3138"/>
      <c r="M25" s="3138"/>
      <c r="N25" s="3138"/>
      <c r="O25" s="3140" t="str">
        <f>_xlfn.IFS(K25="item","",K25="action","±",ISBLANK(K25),"")</f>
        <v></v>
      </c>
      <c r="P25" s="3141"/>
      <c r="Q25" s="2066"/>
      <c r="R25" s="2066"/>
      <c r="S25" s="3134" t="str">
        <f>_xlfn.IFS(U25="item","",U25="action","±",ISBLANK(U25),"")</f>
        <v></v>
      </c>
      <c r="T25" s="3135"/>
      <c r="U25" s="3138" t="s">
        <v>222</v>
      </c>
      <c r="V25" s="3138"/>
      <c r="W25" s="3138"/>
      <c r="X25" s="3138"/>
      <c r="Y25" s="3140" t="str">
        <f>_xlfn.IFS(U25="item","",U25="action","±",ISBLANK(U25),"")</f>
        <v></v>
      </c>
      <c r="Z25" s="3141"/>
      <c r="AA25" s="2066"/>
      <c r="AB25" s="2066"/>
      <c r="AC25" s="3134" t="str">
        <f>_xlfn.IFS(AE25="item","",AE25="action","±",ISBLANK(AE25),"")</f>
        <v></v>
      </c>
      <c r="AD25" s="3135"/>
      <c r="AE25" s="3138" t="s">
        <v>222</v>
      </c>
      <c r="AF25" s="3138"/>
      <c r="AG25" s="3138"/>
      <c r="AH25" s="3138"/>
      <c r="AI25" s="3140" t="str">
        <f>_xlfn.IFS(AE25="item","",AE25="action","±",ISBLANK(AE25),"")</f>
        <v></v>
      </c>
      <c r="AJ25" s="3141"/>
      <c r="AK25" s="2066"/>
      <c r="AL25" s="2066"/>
      <c r="AM25" s="2066"/>
      <c r="AN25" s="2069"/>
      <c r="AO25" s="2066"/>
      <c r="AP25" s="2066"/>
      <c r="AQ25" s="2066"/>
      <c r="AR25" s="3134" t="str">
        <f>_xlfn.IFS(AT25="item","",AT25="action","±",ISBLANK(AT25),"")</f>
        <v>±</v>
      </c>
      <c r="AS25" s="3135"/>
      <c r="AT25" s="3138" t="s">
        <v>223</v>
      </c>
      <c r="AU25" s="3138"/>
      <c r="AV25" s="3138"/>
      <c r="AW25" s="3138"/>
      <c r="AX25" s="3140" t="str">
        <f>_xlfn.IFS(AT25="item","",AT25="action","±",ISBLANK(AT25),"")</f>
        <v>±</v>
      </c>
      <c r="AY25" s="3141"/>
      <c r="AZ25" s="2066"/>
      <c r="BA25" s="2066"/>
      <c r="BB25" s="3134" t="str">
        <f>_xlfn.IFS(BD25="item","",BD25="action","±",ISBLANK(BD25),"")</f>
        <v>±</v>
      </c>
      <c r="BC25" s="3135"/>
      <c r="BD25" s="3138" t="s">
        <v>223</v>
      </c>
      <c r="BE25" s="3138"/>
      <c r="BF25" s="3138"/>
      <c r="BG25" s="3138"/>
      <c r="BH25" s="3140" t="str">
        <f>_xlfn.IFS(BD25="item","",BD25="action","±",ISBLANK(BD25),"")</f>
        <v>±</v>
      </c>
      <c r="BI25" s="3141"/>
      <c r="BJ25" s="2066"/>
      <c r="BK25" s="2066"/>
      <c r="BL25" s="3134" t="str">
        <f>_xlfn.IFS(BN25="item","",BN25="action","±",ISBLANK(BN25),"")</f>
        <v>±</v>
      </c>
      <c r="BM25" s="3135"/>
      <c r="BN25" s="3138" t="s">
        <v>223</v>
      </c>
      <c r="BO25" s="3138"/>
      <c r="BP25" s="3138"/>
      <c r="BQ25" s="3138"/>
      <c r="BR25" s="3140" t="str">
        <f>_xlfn.IFS(BN25="item","",BN25="action","±",ISBLANK(BN25),"")</f>
        <v>±</v>
      </c>
      <c r="BS25" s="3141"/>
      <c r="BT25" s="2066"/>
      <c r="BU25" s="2067"/>
      <c r="BV25" s="1502"/>
      <c r="BW25" s="1502"/>
      <c r="BX25" s="1502"/>
      <c r="BY25" s="1502"/>
      <c r="BZ25" s="2060"/>
      <c r="CA25" s="614"/>
    </row>
    <row r="26" spans="1:84" ht="17.100000000000001" customHeight="1" x14ac:dyDescent="0.35">
      <c r="A26" s="616"/>
      <c r="B26" s="2060"/>
      <c r="C26" s="2061"/>
      <c r="D26" s="2061"/>
      <c r="E26" s="2061"/>
      <c r="F26" s="2061"/>
      <c r="G26" s="2065"/>
      <c r="H26" s="2066"/>
      <c r="I26" s="3136"/>
      <c r="J26" s="3137"/>
      <c r="K26" s="3139"/>
      <c r="L26" s="3139"/>
      <c r="M26" s="3139"/>
      <c r="N26" s="3139"/>
      <c r="O26" s="3142"/>
      <c r="P26" s="3143"/>
      <c r="Q26" s="2066"/>
      <c r="R26" s="2066"/>
      <c r="S26" s="3136"/>
      <c r="T26" s="3137"/>
      <c r="U26" s="3139"/>
      <c r="V26" s="3139"/>
      <c r="W26" s="3139"/>
      <c r="X26" s="3139"/>
      <c r="Y26" s="3142"/>
      <c r="Z26" s="3143"/>
      <c r="AA26" s="2066"/>
      <c r="AB26" s="2066"/>
      <c r="AC26" s="3136"/>
      <c r="AD26" s="3137"/>
      <c r="AE26" s="3139"/>
      <c r="AF26" s="3139"/>
      <c r="AG26" s="3139"/>
      <c r="AH26" s="3139"/>
      <c r="AI26" s="3142"/>
      <c r="AJ26" s="3143"/>
      <c r="AK26" s="2066"/>
      <c r="AL26" s="2066"/>
      <c r="AM26" s="2066"/>
      <c r="AN26" s="2069"/>
      <c r="AO26" s="2066"/>
      <c r="AP26" s="2066"/>
      <c r="AQ26" s="2066"/>
      <c r="AR26" s="3136"/>
      <c r="AS26" s="3137"/>
      <c r="AT26" s="3139"/>
      <c r="AU26" s="3139"/>
      <c r="AV26" s="3139"/>
      <c r="AW26" s="3139"/>
      <c r="AX26" s="3142"/>
      <c r="AY26" s="3143"/>
      <c r="AZ26" s="2066"/>
      <c r="BA26" s="2066"/>
      <c r="BB26" s="3136"/>
      <c r="BC26" s="3137"/>
      <c r="BD26" s="3139"/>
      <c r="BE26" s="3139"/>
      <c r="BF26" s="3139"/>
      <c r="BG26" s="3139"/>
      <c r="BH26" s="3142"/>
      <c r="BI26" s="3143"/>
      <c r="BJ26" s="2066"/>
      <c r="BK26" s="2066"/>
      <c r="BL26" s="3136"/>
      <c r="BM26" s="3137"/>
      <c r="BN26" s="3139"/>
      <c r="BO26" s="3139"/>
      <c r="BP26" s="3139"/>
      <c r="BQ26" s="3139"/>
      <c r="BR26" s="3142"/>
      <c r="BS26" s="3143"/>
      <c r="BT26" s="2066"/>
      <c r="BU26" s="2067"/>
      <c r="BV26" s="1502"/>
      <c r="BW26" s="1502"/>
      <c r="BX26" s="1502"/>
      <c r="BY26" s="1502"/>
      <c r="BZ26" s="2060"/>
      <c r="CA26" s="614"/>
    </row>
    <row r="27" spans="1:84" ht="17.100000000000001" customHeight="1" x14ac:dyDescent="0.15">
      <c r="A27" s="616"/>
      <c r="B27" s="2060"/>
      <c r="C27" s="614"/>
      <c r="D27" s="614"/>
      <c r="E27" s="614"/>
      <c r="F27" s="614"/>
      <c r="G27" s="2065"/>
      <c r="H27" s="2066"/>
      <c r="I27" s="3153"/>
      <c r="J27" s="3144"/>
      <c r="K27" s="3145"/>
      <c r="L27" s="3145"/>
      <c r="M27" s="3145"/>
      <c r="N27" s="3145"/>
      <c r="O27" s="3146"/>
      <c r="P27" s="3155"/>
      <c r="Q27" s="2066"/>
      <c r="R27" s="2066"/>
      <c r="S27" s="3153"/>
      <c r="T27" s="3144"/>
      <c r="U27" s="3145"/>
      <c r="V27" s="3145"/>
      <c r="W27" s="3145"/>
      <c r="X27" s="3145"/>
      <c r="Y27" s="3146"/>
      <c r="Z27" s="3155"/>
      <c r="AA27" s="2066"/>
      <c r="AB27" s="2066"/>
      <c r="AC27" s="3153"/>
      <c r="AD27" s="3144"/>
      <c r="AE27" s="3145"/>
      <c r="AF27" s="3145"/>
      <c r="AG27" s="3145"/>
      <c r="AH27" s="3145"/>
      <c r="AI27" s="3146"/>
      <c r="AJ27" s="3155"/>
      <c r="AK27" s="2066"/>
      <c r="AL27" s="2066"/>
      <c r="AM27" s="2066"/>
      <c r="AN27" s="2069"/>
      <c r="AO27" s="2066"/>
      <c r="AP27" s="2066"/>
      <c r="AQ27" s="2066"/>
      <c r="AR27" s="3153"/>
      <c r="AS27" s="3144"/>
      <c r="AT27" s="3145"/>
      <c r="AU27" s="3145"/>
      <c r="AV27" s="3145"/>
      <c r="AW27" s="3145"/>
      <c r="AX27" s="3146"/>
      <c r="AY27" s="3155"/>
      <c r="AZ27" s="2066"/>
      <c r="BA27" s="2066"/>
      <c r="BB27" s="3153"/>
      <c r="BC27" s="3144"/>
      <c r="BD27" s="3145"/>
      <c r="BE27" s="3145"/>
      <c r="BF27" s="3145"/>
      <c r="BG27" s="3145"/>
      <c r="BH27" s="3146"/>
      <c r="BI27" s="3155"/>
      <c r="BJ27" s="2066"/>
      <c r="BK27" s="2066"/>
      <c r="BL27" s="3153"/>
      <c r="BM27" s="3144"/>
      <c r="BN27" s="3145"/>
      <c r="BO27" s="3145"/>
      <c r="BP27" s="3145"/>
      <c r="BQ27" s="3145"/>
      <c r="BR27" s="3146"/>
      <c r="BS27" s="3155"/>
      <c r="BT27" s="2066"/>
      <c r="BU27" s="2067"/>
      <c r="BV27" s="1502"/>
      <c r="BW27" s="1502"/>
      <c r="BX27" s="1502"/>
      <c r="BY27" s="1502"/>
      <c r="BZ27" s="2060"/>
      <c r="CA27" s="614"/>
    </row>
    <row r="28" spans="1:84" ht="17.100000000000001" customHeight="1" x14ac:dyDescent="0.15">
      <c r="A28" s="616"/>
      <c r="B28" s="2060"/>
      <c r="C28" s="2077"/>
      <c r="D28" s="2077"/>
      <c r="E28" s="2077"/>
      <c r="F28" s="2077"/>
      <c r="G28" s="2065"/>
      <c r="H28" s="2066"/>
      <c r="I28" s="3153"/>
      <c r="J28" s="3147"/>
      <c r="K28" s="3148"/>
      <c r="L28" s="3148"/>
      <c r="M28" s="3148"/>
      <c r="N28" s="3148"/>
      <c r="O28" s="3149"/>
      <c r="P28" s="3155"/>
      <c r="Q28" s="2066"/>
      <c r="R28" s="2066"/>
      <c r="S28" s="3153"/>
      <c r="T28" s="3147"/>
      <c r="U28" s="3148"/>
      <c r="V28" s="3148"/>
      <c r="W28" s="3148"/>
      <c r="X28" s="3148"/>
      <c r="Y28" s="3149"/>
      <c r="Z28" s="3155"/>
      <c r="AA28" s="2066"/>
      <c r="AB28" s="2066"/>
      <c r="AC28" s="3153"/>
      <c r="AD28" s="3147"/>
      <c r="AE28" s="3148"/>
      <c r="AF28" s="3148"/>
      <c r="AG28" s="3148"/>
      <c r="AH28" s="3148"/>
      <c r="AI28" s="3149"/>
      <c r="AJ28" s="3155"/>
      <c r="AK28" s="2066"/>
      <c r="AL28" s="2066"/>
      <c r="AM28" s="2066"/>
      <c r="AN28" s="2069"/>
      <c r="AO28" s="2066"/>
      <c r="AP28" s="2066"/>
      <c r="AQ28" s="2066"/>
      <c r="AR28" s="3153"/>
      <c r="AS28" s="3147"/>
      <c r="AT28" s="3148"/>
      <c r="AU28" s="3148"/>
      <c r="AV28" s="3148"/>
      <c r="AW28" s="3148"/>
      <c r="AX28" s="3149"/>
      <c r="AY28" s="3155"/>
      <c r="AZ28" s="2066"/>
      <c r="BA28" s="2066"/>
      <c r="BB28" s="3153"/>
      <c r="BC28" s="3147"/>
      <c r="BD28" s="3148"/>
      <c r="BE28" s="3148"/>
      <c r="BF28" s="3148"/>
      <c r="BG28" s="3148"/>
      <c r="BH28" s="3149"/>
      <c r="BI28" s="3155"/>
      <c r="BJ28" s="2066"/>
      <c r="BK28" s="2066"/>
      <c r="BL28" s="3153"/>
      <c r="BM28" s="3147"/>
      <c r="BN28" s="3148"/>
      <c r="BO28" s="3148"/>
      <c r="BP28" s="3148"/>
      <c r="BQ28" s="3148"/>
      <c r="BR28" s="3149"/>
      <c r="BS28" s="3155"/>
      <c r="BT28" s="2066"/>
      <c r="BU28" s="2067"/>
      <c r="BV28" s="1502"/>
      <c r="BW28" s="1502"/>
      <c r="BX28" s="1502"/>
      <c r="BY28" s="1502"/>
      <c r="BZ28" s="2060"/>
      <c r="CA28" s="614"/>
    </row>
    <row r="29" spans="1:84" ht="17.100000000000001" customHeight="1" x14ac:dyDescent="0.15">
      <c r="A29" s="616"/>
      <c r="B29" s="2060"/>
      <c r="C29" s="614"/>
      <c r="D29" s="614"/>
      <c r="E29" s="614"/>
      <c r="F29" s="614"/>
      <c r="G29" s="2065"/>
      <c r="H29" s="2066"/>
      <c r="I29" s="3153"/>
      <c r="J29" s="3150"/>
      <c r="K29" s="3151"/>
      <c r="L29" s="3151"/>
      <c r="M29" s="3151"/>
      <c r="N29" s="3151"/>
      <c r="O29" s="3152"/>
      <c r="P29" s="3155"/>
      <c r="Q29" s="2066"/>
      <c r="R29" s="2066"/>
      <c r="S29" s="3153"/>
      <c r="T29" s="3150"/>
      <c r="U29" s="3151"/>
      <c r="V29" s="3151"/>
      <c r="W29" s="3151"/>
      <c r="X29" s="3151"/>
      <c r="Y29" s="3152"/>
      <c r="Z29" s="3155"/>
      <c r="AA29" s="2066"/>
      <c r="AB29" s="2066"/>
      <c r="AC29" s="3153"/>
      <c r="AD29" s="3150"/>
      <c r="AE29" s="3151"/>
      <c r="AF29" s="3151"/>
      <c r="AG29" s="3151"/>
      <c r="AH29" s="3151"/>
      <c r="AI29" s="3152"/>
      <c r="AJ29" s="3155"/>
      <c r="AK29" s="2066"/>
      <c r="AL29" s="2066"/>
      <c r="AM29" s="2066"/>
      <c r="AN29" s="2069"/>
      <c r="AO29" s="2066"/>
      <c r="AP29" s="2066"/>
      <c r="AQ29" s="2066"/>
      <c r="AR29" s="3153"/>
      <c r="AS29" s="3150"/>
      <c r="AT29" s="3151"/>
      <c r="AU29" s="3151"/>
      <c r="AV29" s="3151"/>
      <c r="AW29" s="3151"/>
      <c r="AX29" s="3152"/>
      <c r="AY29" s="3155"/>
      <c r="AZ29" s="2066"/>
      <c r="BA29" s="2066"/>
      <c r="BB29" s="3153"/>
      <c r="BC29" s="3150"/>
      <c r="BD29" s="3151"/>
      <c r="BE29" s="3151"/>
      <c r="BF29" s="3151"/>
      <c r="BG29" s="3151"/>
      <c r="BH29" s="3152"/>
      <c r="BI29" s="3155"/>
      <c r="BJ29" s="2066"/>
      <c r="BK29" s="2066"/>
      <c r="BL29" s="3153"/>
      <c r="BM29" s="3150"/>
      <c r="BN29" s="3151"/>
      <c r="BO29" s="3151"/>
      <c r="BP29" s="3151"/>
      <c r="BQ29" s="3151"/>
      <c r="BR29" s="3152"/>
      <c r="BS29" s="3155"/>
      <c r="BT29" s="2066"/>
      <c r="BU29" s="2067"/>
      <c r="BV29" s="1502"/>
      <c r="BW29" s="1502"/>
      <c r="BX29" s="1502"/>
      <c r="BY29" s="1502"/>
      <c r="BZ29" s="2060"/>
      <c r="CA29" s="614"/>
    </row>
    <row r="30" spans="1:84" ht="17.100000000000001" customHeight="1" thickBot="1" x14ac:dyDescent="0.2">
      <c r="A30" s="616"/>
      <c r="B30" s="2060"/>
      <c r="C30" s="2078"/>
      <c r="D30" s="2078"/>
      <c r="E30" s="2078"/>
      <c r="F30" s="2078"/>
      <c r="G30" s="2065"/>
      <c r="H30" s="2066"/>
      <c r="I30" s="3154"/>
      <c r="J30" s="3157"/>
      <c r="K30" s="3157"/>
      <c r="L30" s="3157"/>
      <c r="M30" s="3157"/>
      <c r="N30" s="3157"/>
      <c r="O30" s="3157"/>
      <c r="P30" s="3156"/>
      <c r="Q30" s="2066"/>
      <c r="R30" s="2066"/>
      <c r="S30" s="3154"/>
      <c r="T30" s="3157"/>
      <c r="U30" s="3157"/>
      <c r="V30" s="3157"/>
      <c r="W30" s="3157"/>
      <c r="X30" s="3157"/>
      <c r="Y30" s="3157"/>
      <c r="Z30" s="3156"/>
      <c r="AA30" s="2066"/>
      <c r="AB30" s="2066"/>
      <c r="AC30" s="3154"/>
      <c r="AD30" s="3157"/>
      <c r="AE30" s="3157"/>
      <c r="AF30" s="3157"/>
      <c r="AG30" s="3157"/>
      <c r="AH30" s="3157"/>
      <c r="AI30" s="3157"/>
      <c r="AJ30" s="3156"/>
      <c r="AK30" s="2066"/>
      <c r="AL30" s="2066"/>
      <c r="AM30" s="2066"/>
      <c r="AN30" s="2069"/>
      <c r="AO30" s="2066"/>
      <c r="AP30" s="2066"/>
      <c r="AQ30" s="2066"/>
      <c r="AR30" s="3154"/>
      <c r="AS30" s="3157"/>
      <c r="AT30" s="3157"/>
      <c r="AU30" s="3157"/>
      <c r="AV30" s="3157"/>
      <c r="AW30" s="3157"/>
      <c r="AX30" s="3157"/>
      <c r="AY30" s="3156"/>
      <c r="AZ30" s="2066"/>
      <c r="BA30" s="2066"/>
      <c r="BB30" s="3154"/>
      <c r="BC30" s="3157"/>
      <c r="BD30" s="3157"/>
      <c r="BE30" s="3157"/>
      <c r="BF30" s="3157"/>
      <c r="BG30" s="3157"/>
      <c r="BH30" s="3157"/>
      <c r="BI30" s="3156"/>
      <c r="BJ30" s="2066"/>
      <c r="BK30" s="2066"/>
      <c r="BL30" s="3154"/>
      <c r="BM30" s="3157"/>
      <c r="BN30" s="3157"/>
      <c r="BO30" s="3157"/>
      <c r="BP30" s="3157"/>
      <c r="BQ30" s="3157"/>
      <c r="BR30" s="3157"/>
      <c r="BS30" s="3156"/>
      <c r="BT30" s="2066"/>
      <c r="BU30" s="2067"/>
      <c r="BV30" s="1502"/>
      <c r="BW30" s="1502"/>
      <c r="BX30" s="1502"/>
      <c r="BY30" s="1502"/>
      <c r="BZ30" s="2060"/>
      <c r="CA30" s="614"/>
    </row>
    <row r="31" spans="1:84" ht="17.100000000000001" customHeight="1" thickTop="1" x14ac:dyDescent="0.15">
      <c r="A31" s="616"/>
      <c r="B31" s="2060"/>
      <c r="C31" s="614"/>
      <c r="D31" s="614"/>
      <c r="E31" s="614"/>
      <c r="F31" s="614"/>
      <c r="G31" s="2065"/>
      <c r="H31" s="2066"/>
      <c r="I31" s="2066"/>
      <c r="J31" s="2066"/>
      <c r="K31" s="2066"/>
      <c r="L31" s="2066"/>
      <c r="M31" s="2066"/>
      <c r="N31" s="2066"/>
      <c r="O31" s="2066"/>
      <c r="P31" s="2066"/>
      <c r="Q31" s="2066"/>
      <c r="R31" s="2066"/>
      <c r="S31" s="2066"/>
      <c r="T31" s="2066"/>
      <c r="U31" s="2066"/>
      <c r="V31" s="2066"/>
      <c r="W31" s="2066"/>
      <c r="X31" s="2066"/>
      <c r="Y31" s="2066"/>
      <c r="Z31" s="2066"/>
      <c r="AA31" s="2066"/>
      <c r="AB31" s="2066"/>
      <c r="AC31" s="2066"/>
      <c r="AD31" s="2066"/>
      <c r="AE31" s="2066"/>
      <c r="AF31" s="2066"/>
      <c r="AG31" s="2066"/>
      <c r="AH31" s="2066"/>
      <c r="AI31" s="2066"/>
      <c r="AJ31" s="2066"/>
      <c r="AK31" s="2066"/>
      <c r="AL31" s="2066"/>
      <c r="AM31" s="2066"/>
      <c r="AN31" s="2066"/>
      <c r="AO31" s="2066"/>
      <c r="AP31" s="2066"/>
      <c r="AQ31" s="2066"/>
      <c r="AR31" s="2066"/>
      <c r="AS31" s="2066"/>
      <c r="AT31" s="2066"/>
      <c r="AU31" s="2066"/>
      <c r="AV31" s="2066"/>
      <c r="AW31" s="2066"/>
      <c r="AX31" s="2066"/>
      <c r="AY31" s="2066"/>
      <c r="AZ31" s="2066"/>
      <c r="BA31" s="2066"/>
      <c r="BB31" s="2066"/>
      <c r="BC31" s="2066"/>
      <c r="BD31" s="2066"/>
      <c r="BE31" s="2066"/>
      <c r="BF31" s="2066"/>
      <c r="BG31" s="2066"/>
      <c r="BH31" s="2066"/>
      <c r="BI31" s="2066"/>
      <c r="BJ31" s="2066"/>
      <c r="BK31" s="2066"/>
      <c r="BL31" s="2066"/>
      <c r="BM31" s="2066"/>
      <c r="BN31" s="2066"/>
      <c r="BO31" s="2066"/>
      <c r="BP31" s="2066"/>
      <c r="BQ31" s="2066"/>
      <c r="BR31" s="2066"/>
      <c r="BS31" s="2066"/>
      <c r="BT31" s="2066"/>
      <c r="BU31" s="2067"/>
      <c r="BV31" s="1502"/>
      <c r="BW31" s="1502"/>
      <c r="BX31" s="1502"/>
      <c r="BY31" s="1502"/>
      <c r="BZ31" s="2060"/>
      <c r="CA31" s="614"/>
    </row>
    <row r="32" spans="1:84" ht="17.100000000000001" customHeight="1" thickBot="1" x14ac:dyDescent="0.2">
      <c r="A32" s="616"/>
      <c r="B32" s="2060"/>
      <c r="C32" s="2079"/>
      <c r="D32" s="2079"/>
      <c r="E32" s="2079"/>
      <c r="F32" s="2079"/>
      <c r="G32" s="2080"/>
      <c r="H32" s="2081"/>
      <c r="I32" s="2081"/>
      <c r="J32" s="2081"/>
      <c r="K32" s="2081"/>
      <c r="L32" s="2081"/>
      <c r="M32" s="2081"/>
      <c r="N32" s="2081"/>
      <c r="O32" s="2081"/>
      <c r="P32" s="2081"/>
      <c r="Q32" s="2081"/>
      <c r="R32" s="2081"/>
      <c r="S32" s="2081"/>
      <c r="T32" s="2081"/>
      <c r="U32" s="2081"/>
      <c r="V32" s="2081"/>
      <c r="W32" s="2081"/>
      <c r="X32" s="2081"/>
      <c r="Y32" s="2081"/>
      <c r="Z32" s="2081"/>
      <c r="AA32" s="2081"/>
      <c r="AB32" s="2081"/>
      <c r="AC32" s="2081"/>
      <c r="AD32" s="2081"/>
      <c r="AE32" s="2081"/>
      <c r="AF32" s="2081"/>
      <c r="AG32" s="2081"/>
      <c r="AH32" s="2081"/>
      <c r="AI32" s="2081"/>
      <c r="AJ32" s="2081"/>
      <c r="AK32" s="2081"/>
      <c r="AL32" s="2081"/>
      <c r="AM32" s="2081"/>
      <c r="AN32" s="2081"/>
      <c r="AO32" s="2081"/>
      <c r="AP32" s="2081"/>
      <c r="AQ32" s="2081"/>
      <c r="AR32" s="2081"/>
      <c r="AS32" s="2081"/>
      <c r="AT32" s="2081"/>
      <c r="AU32" s="2081"/>
      <c r="AV32" s="2081"/>
      <c r="AW32" s="2081"/>
      <c r="AX32" s="2081"/>
      <c r="AY32" s="2081"/>
      <c r="AZ32" s="2081"/>
      <c r="BA32" s="2081"/>
      <c r="BB32" s="2081"/>
      <c r="BC32" s="2081"/>
      <c r="BD32" s="2081"/>
      <c r="BE32" s="2081"/>
      <c r="BF32" s="2081"/>
      <c r="BG32" s="2081"/>
      <c r="BH32" s="2081"/>
      <c r="BI32" s="2081"/>
      <c r="BJ32" s="2081"/>
      <c r="BK32" s="2081"/>
      <c r="BL32" s="2081"/>
      <c r="BM32" s="2081"/>
      <c r="BN32" s="2081"/>
      <c r="BO32" s="2081"/>
      <c r="BP32" s="2081"/>
      <c r="BQ32" s="2081"/>
      <c r="BR32" s="2081"/>
      <c r="BS32" s="2081"/>
      <c r="BT32" s="2081"/>
      <c r="BU32" s="2082"/>
      <c r="BV32" s="1502"/>
      <c r="BW32" s="1502"/>
      <c r="BX32" s="1502"/>
      <c r="BY32" s="1502"/>
      <c r="BZ32" s="2060"/>
      <c r="CA32" s="614"/>
    </row>
    <row r="33" spans="1:84" ht="17.100000000000001" customHeight="1" thickTop="1" x14ac:dyDescent="0.15">
      <c r="A33" s="616"/>
      <c r="B33" s="2054"/>
      <c r="C33" s="614"/>
      <c r="D33" s="614"/>
      <c r="E33" s="614"/>
      <c r="F33" s="614"/>
      <c r="G33" s="2083"/>
      <c r="H33" s="2083"/>
      <c r="I33" s="2083"/>
      <c r="J33" s="2083"/>
      <c r="K33" s="2083"/>
      <c r="L33" s="2083"/>
      <c r="M33" s="2083"/>
      <c r="N33" s="2083"/>
      <c r="O33" s="2083"/>
      <c r="P33" s="2083"/>
      <c r="Q33" s="2083"/>
      <c r="R33" s="1502"/>
      <c r="S33" s="614"/>
      <c r="T33" s="2084"/>
      <c r="U33" s="2084"/>
      <c r="V33" s="2084"/>
      <c r="W33" s="2084"/>
      <c r="X33" s="2085"/>
      <c r="Y33" s="2084"/>
      <c r="Z33" s="2084"/>
      <c r="AA33" s="2084"/>
      <c r="AB33" s="2086"/>
      <c r="AC33" s="2084"/>
      <c r="AD33" s="2084"/>
      <c r="AE33" s="2084"/>
      <c r="AF33" s="2084"/>
      <c r="AG33" s="2084"/>
      <c r="AH33" s="2084"/>
      <c r="AI33" s="2084"/>
      <c r="AJ33" s="2084"/>
      <c r="AK33" s="2084"/>
      <c r="AL33" s="2084"/>
      <c r="AM33" s="2084"/>
      <c r="AN33" s="2084"/>
      <c r="AO33" s="2084"/>
      <c r="AP33" s="2084"/>
      <c r="AQ33" s="2084"/>
      <c r="AR33" s="2084"/>
      <c r="AS33" s="2084"/>
      <c r="AT33" s="1502"/>
      <c r="AU33" s="2084"/>
      <c r="AV33" s="2084"/>
      <c r="AW33" s="2084"/>
      <c r="AX33" s="2084"/>
      <c r="AY33" s="2084"/>
      <c r="AZ33" s="2084"/>
      <c r="BA33" s="2084"/>
      <c r="BB33" s="2084"/>
      <c r="BC33" s="2084"/>
      <c r="BD33" s="2084"/>
      <c r="BE33" s="2084"/>
      <c r="BF33" s="2084"/>
      <c r="BG33" s="2084"/>
      <c r="BH33" s="2084"/>
      <c r="BI33" s="2084"/>
      <c r="BJ33" s="2084"/>
      <c r="BK33" s="2084"/>
      <c r="BL33" s="2084"/>
      <c r="BM33" s="2084"/>
      <c r="BN33" s="2084"/>
      <c r="BO33" s="2084"/>
      <c r="BP33" s="2084"/>
      <c r="BQ33" s="2084"/>
      <c r="BR33" s="2084"/>
      <c r="BS33" s="1502"/>
      <c r="BT33" s="1502"/>
      <c r="BU33" s="1502"/>
      <c r="BV33" s="614"/>
      <c r="BW33" s="614"/>
      <c r="BX33" s="614"/>
      <c r="BY33" s="614"/>
      <c r="BZ33" s="2054"/>
      <c r="CA33" s="614"/>
      <c r="CD33" s="767"/>
      <c r="CE33" s="767"/>
      <c r="CF33" s="767"/>
    </row>
    <row r="34" spans="1:84" ht="17.100000000000001" customHeight="1" x14ac:dyDescent="0.15">
      <c r="A34" s="616"/>
      <c r="B34" s="2054"/>
      <c r="C34" s="614"/>
      <c r="D34" s="614"/>
      <c r="E34" s="614"/>
      <c r="F34" s="614"/>
      <c r="G34" s="614"/>
      <c r="H34" s="614"/>
      <c r="I34" s="614"/>
      <c r="J34" s="614"/>
      <c r="K34" s="614"/>
      <c r="L34" s="614"/>
      <c r="M34" s="614"/>
      <c r="N34" s="614"/>
      <c r="O34" s="614"/>
      <c r="P34" s="614"/>
      <c r="Q34" s="614"/>
      <c r="R34" s="614"/>
      <c r="S34" s="614"/>
      <c r="T34" s="2087"/>
      <c r="U34" s="2087"/>
      <c r="V34" s="2087"/>
      <c r="W34" s="2087"/>
      <c r="X34" s="2084"/>
      <c r="Y34" s="2084"/>
      <c r="Z34" s="2084"/>
      <c r="AA34" s="2084"/>
      <c r="AB34" s="2084"/>
      <c r="AC34" s="2084"/>
      <c r="AD34" s="2084"/>
      <c r="AE34" s="2084"/>
      <c r="AF34" s="2084"/>
      <c r="AG34" s="2084"/>
      <c r="AH34" s="2092"/>
      <c r="AI34" s="2092"/>
      <c r="AJ34" s="2092"/>
      <c r="AK34" s="2092"/>
      <c r="AL34" s="2092"/>
      <c r="AM34" s="2092"/>
      <c r="AN34" s="2092"/>
      <c r="AO34" s="2092"/>
      <c r="AP34" s="2092"/>
      <c r="AQ34" s="2092"/>
      <c r="AR34" s="2092"/>
      <c r="AS34" s="2092"/>
      <c r="AT34" s="2092"/>
      <c r="AU34" s="2084"/>
      <c r="AV34" s="2084"/>
      <c r="AW34" s="2084"/>
      <c r="AX34" s="2084"/>
      <c r="AY34" s="2084"/>
      <c r="AZ34" s="2084"/>
      <c r="BA34" s="2084"/>
      <c r="BB34" s="2084"/>
      <c r="BC34" s="2084"/>
      <c r="BD34" s="2084"/>
      <c r="BE34" s="2084"/>
      <c r="BF34" s="2084"/>
      <c r="BG34" s="2084"/>
      <c r="BH34" s="2084"/>
      <c r="BI34" s="2084"/>
      <c r="BJ34" s="2084"/>
      <c r="BK34" s="2084"/>
      <c r="BL34" s="2084"/>
      <c r="BM34" s="2084"/>
      <c r="BN34" s="2084"/>
      <c r="BO34" s="2084"/>
      <c r="BP34" s="2084"/>
      <c r="BQ34" s="2084"/>
      <c r="BR34" s="2084"/>
      <c r="BS34" s="1502"/>
      <c r="BT34" s="1502"/>
      <c r="BU34" s="1502"/>
      <c r="BV34" s="614"/>
      <c r="BW34" s="614"/>
      <c r="BX34" s="614"/>
      <c r="BY34" s="1595"/>
      <c r="BZ34" s="2088"/>
      <c r="CA34" s="614"/>
      <c r="CD34" s="767"/>
      <c r="CE34" s="767"/>
      <c r="CF34" s="767"/>
    </row>
    <row r="35" spans="1:84" ht="17.100000000000001" customHeight="1" x14ac:dyDescent="0.15">
      <c r="A35" s="616"/>
      <c r="B35" s="2054"/>
      <c r="C35" s="614"/>
      <c r="D35" s="614"/>
      <c r="E35" s="614"/>
      <c r="F35" s="614"/>
      <c r="G35" s="614"/>
      <c r="H35" s="614"/>
      <c r="I35" s="614"/>
      <c r="J35" s="614"/>
      <c r="K35" s="614"/>
      <c r="L35" s="614"/>
      <c r="M35" s="614"/>
      <c r="N35" s="614"/>
      <c r="O35" s="614"/>
      <c r="P35" s="614"/>
      <c r="Q35" s="614"/>
      <c r="R35" s="614"/>
      <c r="S35" s="614"/>
      <c r="T35" s="2087"/>
      <c r="U35" s="2087"/>
      <c r="V35" s="2087"/>
      <c r="W35" s="2087"/>
      <c r="X35" s="2084"/>
      <c r="Y35" s="2084"/>
      <c r="Z35" s="2084"/>
      <c r="AA35" s="2084"/>
      <c r="AB35" s="2084"/>
      <c r="AC35" s="2084"/>
      <c r="AD35" s="2084"/>
      <c r="AE35" s="2084"/>
      <c r="AF35" s="2084"/>
      <c r="AG35" s="2084"/>
      <c r="AH35" s="2092"/>
      <c r="AI35" s="2092"/>
      <c r="AJ35" s="2092"/>
      <c r="AK35" s="2092"/>
      <c r="AL35" s="2092"/>
      <c r="AM35" s="2092"/>
      <c r="AN35" s="2092"/>
      <c r="AO35" s="2092"/>
      <c r="AP35" s="2092"/>
      <c r="AQ35" s="2092"/>
      <c r="AR35" s="2092"/>
      <c r="AS35" s="2092"/>
      <c r="AT35" s="2092"/>
      <c r="AU35" s="2084"/>
      <c r="AV35" s="2084"/>
      <c r="AW35" s="2084"/>
      <c r="AX35" s="2084"/>
      <c r="AY35" s="2084"/>
      <c r="AZ35" s="2084"/>
      <c r="BA35" s="2084"/>
      <c r="BB35" s="2084"/>
      <c r="BC35" s="2084"/>
      <c r="BD35" s="2084"/>
      <c r="BE35" s="2084"/>
      <c r="BF35" s="2084"/>
      <c r="BG35" s="2084"/>
      <c r="BH35" s="2084"/>
      <c r="BI35" s="2084"/>
      <c r="BJ35" s="2084"/>
      <c r="BK35" s="2084"/>
      <c r="BL35" s="2084"/>
      <c r="BM35" s="2084"/>
      <c r="BN35" s="2084"/>
      <c r="BO35" s="2084"/>
      <c r="BP35" s="2084"/>
      <c r="BQ35" s="2084"/>
      <c r="BR35" s="2084"/>
      <c r="BS35" s="1502"/>
      <c r="BT35" s="1502"/>
      <c r="BU35" s="1502"/>
      <c r="BV35" s="614"/>
      <c r="BW35" s="614"/>
      <c r="BX35" s="614"/>
      <c r="BY35" s="1594"/>
      <c r="BZ35" s="2088"/>
      <c r="CA35" s="614"/>
      <c r="CD35" s="2076"/>
      <c r="CE35" s="2076"/>
      <c r="CF35" s="2076"/>
    </row>
    <row r="36" spans="1:84" ht="17.100000000000001" customHeight="1" x14ac:dyDescent="0.15">
      <c r="A36" s="616"/>
      <c r="B36" s="2054"/>
      <c r="C36" s="614"/>
      <c r="D36" s="614"/>
      <c r="E36" s="614"/>
      <c r="F36" s="614"/>
      <c r="G36" s="614"/>
      <c r="H36" s="614"/>
      <c r="I36" s="614"/>
      <c r="J36" s="614"/>
      <c r="K36" s="614"/>
      <c r="L36" s="614"/>
      <c r="M36" s="614"/>
      <c r="N36" s="614"/>
      <c r="O36" s="614"/>
      <c r="P36" s="614"/>
      <c r="Q36" s="614"/>
      <c r="R36" s="614"/>
      <c r="S36" s="614"/>
      <c r="T36" s="2087"/>
      <c r="U36" s="2087"/>
      <c r="V36" s="2087"/>
      <c r="W36" s="2087"/>
      <c r="X36" s="2084"/>
      <c r="Y36" s="2084"/>
      <c r="Z36" s="2084"/>
      <c r="AA36" s="2084"/>
      <c r="AB36" s="2084"/>
      <c r="AC36" s="2084"/>
      <c r="AD36" s="2084"/>
      <c r="AE36" s="2084"/>
      <c r="AF36" s="2084"/>
      <c r="AG36" s="2084"/>
      <c r="AH36" s="2084"/>
      <c r="AI36" s="2084"/>
      <c r="AJ36" s="2084"/>
      <c r="AK36" s="2084"/>
      <c r="AL36" s="2084"/>
      <c r="AM36" s="2084"/>
      <c r="AN36" s="2084"/>
      <c r="AO36" s="2084"/>
      <c r="AP36" s="2084"/>
      <c r="AQ36" s="2084"/>
      <c r="AR36" s="2084"/>
      <c r="AS36" s="2084"/>
      <c r="AT36" s="1502"/>
      <c r="AU36" s="1502"/>
      <c r="AV36" s="1502"/>
      <c r="AW36" s="1502"/>
      <c r="AX36" s="1502"/>
      <c r="AY36" s="1502"/>
      <c r="AZ36" s="1502"/>
      <c r="BA36" s="1502"/>
      <c r="BB36" s="1502"/>
      <c r="BC36" s="1502"/>
      <c r="BD36" s="1502"/>
      <c r="BE36" s="1502"/>
      <c r="BF36" s="1502"/>
      <c r="BG36" s="1502"/>
      <c r="BH36" s="1502"/>
      <c r="BI36" s="1502"/>
      <c r="BJ36" s="1502"/>
      <c r="BK36" s="1502"/>
      <c r="BL36" s="1502"/>
      <c r="BM36" s="1502"/>
      <c r="BN36" s="1502"/>
      <c r="BO36" s="1502"/>
      <c r="BP36" s="1502"/>
      <c r="BQ36" s="1502"/>
      <c r="BR36" s="1502"/>
      <c r="BS36" s="1502"/>
      <c r="BT36" s="1502"/>
      <c r="BU36" s="1502"/>
      <c r="BV36" s="614"/>
      <c r="BW36" s="614"/>
      <c r="BX36" s="614"/>
      <c r="BY36" s="1595"/>
      <c r="BZ36" s="2088"/>
      <c r="CA36" s="614"/>
    </row>
    <row r="37" spans="1:84" ht="17.100000000000001" customHeight="1" x14ac:dyDescent="0.15">
      <c r="A37" s="616"/>
      <c r="B37" s="2054"/>
      <c r="C37" s="2054"/>
      <c r="D37" s="2054"/>
      <c r="E37" s="2054"/>
      <c r="F37" s="2054"/>
      <c r="G37" s="614"/>
      <c r="H37" s="614"/>
      <c r="I37" s="614"/>
      <c r="J37" s="614"/>
      <c r="K37" s="614"/>
      <c r="L37" s="614"/>
      <c r="M37" s="614"/>
      <c r="N37" s="614"/>
      <c r="O37" s="614"/>
      <c r="P37" s="614"/>
      <c r="Q37" s="614"/>
      <c r="R37" s="614"/>
      <c r="S37" s="614"/>
      <c r="T37" s="1502"/>
      <c r="U37" s="1502"/>
      <c r="V37" s="1502"/>
      <c r="W37" s="1502"/>
      <c r="X37" s="1591"/>
      <c r="Y37" s="1502"/>
      <c r="Z37" s="1502"/>
      <c r="AA37" s="1502"/>
      <c r="AB37" s="2054"/>
      <c r="AC37" s="2054"/>
      <c r="AD37" s="2054"/>
      <c r="AE37" s="2054"/>
      <c r="AF37" s="2054"/>
      <c r="AG37" s="2054"/>
      <c r="AH37" s="2054"/>
      <c r="AI37" s="2054"/>
      <c r="AJ37" s="2054"/>
      <c r="AK37" s="2054"/>
      <c r="AL37" s="2054"/>
      <c r="AM37" s="2054"/>
      <c r="AN37" s="2054"/>
      <c r="AO37" s="2054"/>
      <c r="AP37" s="2054"/>
      <c r="AQ37" s="2054"/>
      <c r="AR37" s="2054"/>
      <c r="AS37" s="2054"/>
      <c r="AT37" s="2054"/>
      <c r="AU37" s="2054"/>
      <c r="AV37" s="2054"/>
      <c r="AW37" s="2054"/>
      <c r="AX37" s="2054"/>
      <c r="AY37" s="2054"/>
      <c r="AZ37" s="2054"/>
      <c r="BA37" s="1502"/>
      <c r="BB37" s="1502"/>
      <c r="BC37" s="1502"/>
      <c r="BD37" s="1502"/>
      <c r="BE37" s="1502"/>
      <c r="BF37" s="1502"/>
      <c r="BG37" s="1502"/>
      <c r="BH37" s="1502"/>
      <c r="BI37" s="1502"/>
      <c r="BJ37" s="1502"/>
      <c r="BK37" s="1502"/>
      <c r="BL37" s="1502"/>
      <c r="BM37" s="1502"/>
      <c r="BN37" s="1502"/>
      <c r="BO37" s="1502"/>
      <c r="BP37" s="1502"/>
      <c r="BQ37" s="1502"/>
      <c r="BR37" s="1502"/>
      <c r="BS37" s="1502"/>
      <c r="BT37" s="1502"/>
      <c r="BU37" s="1502"/>
      <c r="BV37" s="2088"/>
      <c r="BW37" s="2088"/>
      <c r="BX37" s="2088"/>
      <c r="BY37" s="2088"/>
      <c r="BZ37" s="2054"/>
      <c r="CA37" s="614"/>
    </row>
    <row r="38" spans="1:84" ht="17.100000000000001" customHeight="1" x14ac:dyDescent="0.15">
      <c r="A38" s="616"/>
      <c r="B38" s="614"/>
      <c r="C38" s="819"/>
      <c r="D38" s="731"/>
      <c r="E38" s="614"/>
      <c r="F38" s="614"/>
      <c r="G38" s="614"/>
      <c r="H38" s="731" t="s">
        <v>1</v>
      </c>
      <c r="I38" s="614"/>
      <c r="J38" s="614"/>
      <c r="K38" s="614"/>
      <c r="L38" s="614"/>
      <c r="M38" s="614"/>
      <c r="N38" s="614"/>
      <c r="O38" s="614"/>
      <c r="P38" s="614"/>
      <c r="Q38" s="614"/>
      <c r="R38" s="614"/>
      <c r="S38" s="614"/>
      <c r="T38" s="614"/>
      <c r="U38" s="614"/>
      <c r="V38" s="614"/>
      <c r="W38" s="614"/>
      <c r="X38" s="614"/>
      <c r="Y38" s="614"/>
      <c r="Z38" s="614"/>
      <c r="AA38" s="614"/>
      <c r="AB38" s="614"/>
      <c r="AC38" s="614"/>
      <c r="AD38" s="614"/>
      <c r="AE38" s="614"/>
      <c r="AF38" s="614"/>
      <c r="AG38" s="614"/>
      <c r="AH38" s="614"/>
      <c r="AI38" s="614"/>
      <c r="AJ38" s="614"/>
      <c r="AK38" s="614"/>
      <c r="AL38" s="614"/>
      <c r="AM38" s="614"/>
      <c r="AN38" s="731"/>
      <c r="AO38" s="614"/>
      <c r="AP38" s="614"/>
      <c r="AQ38" s="614"/>
      <c r="AR38" s="614"/>
      <c r="AS38" s="614"/>
      <c r="AT38" s="614"/>
      <c r="AU38" s="614"/>
      <c r="AV38" s="614"/>
      <c r="AW38" s="614"/>
      <c r="AX38" s="614"/>
      <c r="AY38" s="614"/>
      <c r="AZ38" s="614"/>
      <c r="BA38" s="614"/>
      <c r="BB38" s="614"/>
      <c r="BC38" s="614"/>
      <c r="BD38" s="614"/>
      <c r="BE38" s="614"/>
      <c r="BF38" s="614"/>
      <c r="BG38" s="614"/>
      <c r="BH38" s="614"/>
      <c r="BI38" s="614"/>
      <c r="BJ38" s="614"/>
      <c r="BK38" s="614"/>
      <c r="BL38" s="614"/>
      <c r="BM38" s="614"/>
      <c r="BN38" s="614"/>
      <c r="BO38" s="614"/>
      <c r="BP38" s="614"/>
      <c r="BQ38" s="614"/>
      <c r="BR38" s="614"/>
      <c r="BS38" s="614"/>
      <c r="BT38" s="731" t="s">
        <v>1</v>
      </c>
      <c r="BU38" s="614"/>
      <c r="BV38" s="614"/>
      <c r="BW38" s="614"/>
      <c r="BX38" s="731"/>
      <c r="BY38" s="614"/>
      <c r="BZ38" s="614"/>
      <c r="CA38" s="614"/>
    </row>
    <row r="39" spans="1:84" ht="17.100000000000001" customHeight="1" x14ac:dyDescent="0.15">
      <c r="C39" s="752"/>
      <c r="D39" s="735"/>
      <c r="H39" s="735" t="s">
        <v>1</v>
      </c>
      <c r="AN39" s="735"/>
      <c r="BT39" s="735" t="s">
        <v>1</v>
      </c>
      <c r="BX39" s="735"/>
    </row>
    <row r="40" spans="1:84" ht="17.100000000000001" customHeight="1" x14ac:dyDescent="0.15">
      <c r="C40" s="752"/>
      <c r="D40" s="735"/>
      <c r="H40" s="735" t="s">
        <v>1</v>
      </c>
      <c r="AN40" s="735"/>
      <c r="BT40" s="735" t="s">
        <v>1</v>
      </c>
      <c r="BX40" s="735"/>
    </row>
    <row r="41" spans="1:84" ht="17.100000000000001" customHeight="1" x14ac:dyDescent="0.15">
      <c r="B41" s="1831"/>
      <c r="C41" s="1831"/>
      <c r="D41" s="1831"/>
      <c r="G41" s="3158" t="s">
        <v>224</v>
      </c>
      <c r="H41" s="3158"/>
      <c r="I41" s="3158"/>
      <c r="J41" s="3158"/>
      <c r="K41" s="3158"/>
      <c r="L41" s="3158"/>
      <c r="M41" s="3158"/>
      <c r="N41" s="3158"/>
      <c r="O41" s="3158"/>
      <c r="P41" s="3158"/>
      <c r="Q41" s="3158"/>
      <c r="R41" s="3158"/>
      <c r="S41" s="3158"/>
      <c r="T41" s="3158"/>
      <c r="U41" s="3158"/>
      <c r="V41" s="3158"/>
      <c r="W41" s="3158"/>
      <c r="X41" s="3158"/>
      <c r="Y41" s="3158"/>
      <c r="Z41" s="3158"/>
      <c r="AA41" s="3158"/>
      <c r="AB41" s="3158"/>
      <c r="AC41" s="3158"/>
      <c r="AD41" s="3158"/>
      <c r="AE41" s="3158"/>
      <c r="AF41" s="3158"/>
      <c r="AG41" s="3158"/>
      <c r="AH41" s="3158"/>
      <c r="AI41" s="3158"/>
      <c r="AJ41" s="3158"/>
      <c r="AK41" s="3158"/>
      <c r="AL41" s="3158"/>
      <c r="AP41" s="3159" t="s">
        <v>225</v>
      </c>
      <c r="AQ41" s="3159"/>
      <c r="AR41" s="3159"/>
      <c r="AS41" s="3159"/>
      <c r="AT41" s="3159"/>
      <c r="AU41" s="3159"/>
      <c r="AV41" s="3159"/>
      <c r="AW41" s="3159"/>
      <c r="AX41" s="3159"/>
      <c r="AY41" s="3159"/>
      <c r="AZ41" s="3159"/>
      <c r="BA41" s="3159"/>
      <c r="BB41" s="3159"/>
      <c r="BC41" s="3159"/>
      <c r="BD41" s="3159"/>
      <c r="BE41" s="3159"/>
      <c r="BF41" s="3159"/>
      <c r="BG41" s="3159"/>
      <c r="BH41" s="3159"/>
      <c r="BI41" s="3159"/>
      <c r="BJ41" s="3159"/>
      <c r="BK41" s="3159"/>
      <c r="BL41" s="3159"/>
      <c r="BM41" s="3159"/>
      <c r="BN41" s="3159"/>
      <c r="BO41" s="3159"/>
      <c r="BP41" s="3159"/>
      <c r="BQ41" s="3159"/>
      <c r="BR41" s="3159"/>
      <c r="BS41" s="3159"/>
      <c r="BT41" s="3159"/>
      <c r="BU41" s="3159"/>
      <c r="BW41" s="1831"/>
      <c r="BX41" s="1831"/>
      <c r="BY41" s="1831"/>
      <c r="BZ41" s="1831"/>
    </row>
    <row r="42" spans="1:84" ht="17.100000000000001" customHeight="1" x14ac:dyDescent="0.15">
      <c r="B42" s="1831"/>
      <c r="C42" s="1831"/>
      <c r="D42" s="1831"/>
      <c r="G42" s="3158"/>
      <c r="H42" s="3158"/>
      <c r="I42" s="3158"/>
      <c r="J42" s="3158"/>
      <c r="K42" s="3158"/>
      <c r="L42" s="3158"/>
      <c r="M42" s="3158"/>
      <c r="N42" s="3158"/>
      <c r="O42" s="3158"/>
      <c r="P42" s="3158"/>
      <c r="Q42" s="3158"/>
      <c r="R42" s="3158"/>
      <c r="S42" s="3158"/>
      <c r="T42" s="3158"/>
      <c r="U42" s="3158"/>
      <c r="V42" s="3158"/>
      <c r="W42" s="3158"/>
      <c r="X42" s="3158"/>
      <c r="Y42" s="3158"/>
      <c r="Z42" s="3158"/>
      <c r="AA42" s="3158"/>
      <c r="AB42" s="3158"/>
      <c r="AC42" s="3158"/>
      <c r="AD42" s="3158"/>
      <c r="AE42" s="3158"/>
      <c r="AF42" s="3158"/>
      <c r="AG42" s="3158"/>
      <c r="AH42" s="3158"/>
      <c r="AI42" s="3158"/>
      <c r="AJ42" s="3158"/>
      <c r="AK42" s="3158"/>
      <c r="AL42" s="3158"/>
      <c r="AP42" s="3159"/>
      <c r="AQ42" s="3159"/>
      <c r="AR42" s="3159"/>
      <c r="AS42" s="3159"/>
      <c r="AT42" s="3159"/>
      <c r="AU42" s="3159"/>
      <c r="AV42" s="3159"/>
      <c r="AW42" s="3159"/>
      <c r="AX42" s="3159"/>
      <c r="AY42" s="3159"/>
      <c r="AZ42" s="3159"/>
      <c r="BA42" s="3159"/>
      <c r="BB42" s="3159"/>
      <c r="BC42" s="3159"/>
      <c r="BD42" s="3159"/>
      <c r="BE42" s="3159"/>
      <c r="BF42" s="3159"/>
      <c r="BG42" s="3159"/>
      <c r="BH42" s="3159"/>
      <c r="BI42" s="3159"/>
      <c r="BJ42" s="3159"/>
      <c r="BK42" s="3159"/>
      <c r="BL42" s="3159"/>
      <c r="BM42" s="3159"/>
      <c r="BN42" s="3159"/>
      <c r="BO42" s="3159"/>
      <c r="BP42" s="3159"/>
      <c r="BQ42" s="3159"/>
      <c r="BR42" s="3159"/>
      <c r="BS42" s="3159"/>
      <c r="BT42" s="3159"/>
      <c r="BU42" s="3159"/>
      <c r="BW42" s="1831"/>
      <c r="BX42" s="1831"/>
      <c r="BY42" s="1831"/>
      <c r="BZ42" s="1831"/>
    </row>
    <row r="43" spans="1:84" ht="17.100000000000001" customHeight="1" x14ac:dyDescent="0.15">
      <c r="B43" s="1831"/>
      <c r="C43" s="1831"/>
      <c r="D43" s="1831"/>
      <c r="U43" s="2089"/>
      <c r="V43" s="2089"/>
      <c r="W43" s="2089"/>
      <c r="X43" s="2089"/>
      <c r="Y43" s="2089"/>
      <c r="Z43" s="2089"/>
      <c r="AA43" s="2089"/>
      <c r="AB43" s="2089"/>
      <c r="BW43" s="1831"/>
      <c r="BX43" s="1831"/>
      <c r="BY43" s="1831"/>
      <c r="BZ43" s="1831"/>
    </row>
    <row r="44" spans="1:84" ht="17.100000000000001" customHeight="1" x14ac:dyDescent="0.15">
      <c r="B44" s="1831"/>
      <c r="C44" s="1831"/>
      <c r="D44" s="1831"/>
      <c r="U44" s="2089"/>
      <c r="V44" s="2089"/>
      <c r="W44" s="2089"/>
      <c r="X44" s="2089"/>
      <c r="Y44" s="2089"/>
      <c r="Z44" s="2089"/>
      <c r="AA44" s="2089"/>
      <c r="AB44" s="2089"/>
      <c r="BW44" s="1831"/>
      <c r="BX44" s="1831"/>
      <c r="BY44" s="1831"/>
      <c r="BZ44" s="1831"/>
    </row>
    <row r="45" spans="1:84" ht="17.100000000000001" customHeight="1" x14ac:dyDescent="0.15">
      <c r="B45" s="1831"/>
      <c r="C45" s="1831"/>
      <c r="D45" s="1831"/>
      <c r="P45" s="2089"/>
      <c r="Q45" s="2089"/>
      <c r="R45" s="2089"/>
      <c r="S45" s="2089"/>
      <c r="T45" s="2089"/>
      <c r="U45" s="2089"/>
      <c r="V45" s="2089"/>
      <c r="W45" s="2089"/>
      <c r="X45" s="2089"/>
      <c r="Y45" s="2089"/>
      <c r="Z45" s="2089"/>
      <c r="AA45" s="2089"/>
      <c r="AB45" s="2089"/>
      <c r="BW45" s="1831"/>
      <c r="BX45" s="1831"/>
      <c r="BY45" s="1831"/>
      <c r="BZ45" s="1831"/>
    </row>
    <row r="46" spans="1:84" ht="17.100000000000001" customHeight="1" x14ac:dyDescent="0.15">
      <c r="B46" s="1831"/>
      <c r="C46" s="1831"/>
      <c r="D46" s="1831"/>
      <c r="P46" s="2089"/>
      <c r="Q46" s="2089"/>
      <c r="R46" s="2089"/>
      <c r="S46" s="2089"/>
      <c r="T46" s="2089"/>
      <c r="U46" s="2089"/>
      <c r="V46" s="2089"/>
      <c r="W46" s="2089"/>
      <c r="X46" s="2089"/>
      <c r="Y46" s="2089"/>
      <c r="Z46" s="2089"/>
      <c r="AA46" s="2089"/>
      <c r="AB46" s="2089"/>
      <c r="BW46" s="1831"/>
      <c r="BX46" s="1831"/>
      <c r="BY46" s="1831"/>
      <c r="BZ46" s="1831"/>
    </row>
    <row r="47" spans="1:84" ht="17.100000000000001" customHeight="1" x14ac:dyDescent="0.15">
      <c r="B47" s="1831"/>
      <c r="C47" s="1831"/>
      <c r="D47" s="1831"/>
      <c r="P47" s="1831"/>
      <c r="Q47" s="1831"/>
      <c r="R47" s="1831"/>
      <c r="S47" s="1831"/>
      <c r="T47" s="1831"/>
      <c r="U47" s="1831"/>
      <c r="V47" s="1831"/>
      <c r="W47" s="1831"/>
      <c r="X47" s="1831"/>
      <c r="Y47" s="1831"/>
      <c r="Z47" s="1831"/>
      <c r="AA47" s="1831"/>
      <c r="AB47" s="1831"/>
      <c r="BW47" s="1831"/>
      <c r="BX47" s="1831"/>
      <c r="BY47" s="1831"/>
      <c r="BZ47" s="1831"/>
    </row>
    <row r="48" spans="1:84" ht="17.100000000000001" customHeight="1" x14ac:dyDescent="0.15">
      <c r="B48" s="1831"/>
      <c r="C48" s="1831"/>
      <c r="D48" s="1831"/>
      <c r="P48" s="1831"/>
      <c r="Q48" s="1831"/>
      <c r="R48" s="1831"/>
      <c r="S48" s="1831"/>
      <c r="T48" s="1831"/>
      <c r="U48" s="1831"/>
      <c r="V48" s="1831"/>
      <c r="W48" s="1831"/>
      <c r="X48" s="1831"/>
      <c r="Y48" s="1831"/>
      <c r="Z48" s="1831"/>
      <c r="AA48" s="1831"/>
      <c r="AB48" s="1831"/>
      <c r="BW48" s="1831"/>
      <c r="BX48" s="1831"/>
      <c r="BY48" s="1831"/>
      <c r="BZ48" s="1831"/>
    </row>
    <row r="49" spans="2:78" ht="17.100000000000001" customHeight="1" x14ac:dyDescent="0.15">
      <c r="B49" s="1831"/>
      <c r="C49" s="1831"/>
      <c r="D49" s="1831"/>
      <c r="P49" s="1831"/>
      <c r="Q49" s="1831"/>
      <c r="R49" s="1831"/>
      <c r="S49" s="1831"/>
      <c r="T49" s="1831"/>
      <c r="U49" s="1831"/>
      <c r="V49" s="1831"/>
      <c r="W49" s="1831"/>
      <c r="X49" s="1831"/>
      <c r="Y49" s="1831"/>
      <c r="Z49" s="1831"/>
      <c r="AA49" s="1831"/>
      <c r="AB49" s="1831"/>
      <c r="BW49" s="1831"/>
      <c r="BX49" s="1831"/>
      <c r="BY49" s="1831"/>
      <c r="BZ49" s="1831"/>
    </row>
    <row r="50" spans="2:78" ht="17.100000000000001" customHeight="1" x14ac:dyDescent="0.15">
      <c r="B50" s="1831"/>
      <c r="C50" s="1831"/>
      <c r="D50" s="1831"/>
      <c r="P50" s="1831"/>
      <c r="Q50" s="1831"/>
      <c r="R50" s="1831"/>
      <c r="S50" s="1831"/>
      <c r="T50" s="1831"/>
      <c r="U50" s="1831"/>
      <c r="V50" s="1831"/>
      <c r="W50" s="1831"/>
      <c r="X50" s="1831"/>
      <c r="Y50" s="1831"/>
      <c r="Z50" s="1831"/>
      <c r="AA50" s="1831"/>
      <c r="AB50" s="1831"/>
      <c r="BW50" s="1831"/>
      <c r="BX50" s="1831"/>
      <c r="BY50" s="1831"/>
      <c r="BZ50" s="1831"/>
    </row>
    <row r="51" spans="2:78" ht="17.100000000000001" customHeight="1" x14ac:dyDescent="0.15">
      <c r="B51" s="1831"/>
      <c r="C51" s="1831"/>
      <c r="D51" s="1831"/>
      <c r="P51" s="1831"/>
      <c r="Q51" s="1831"/>
      <c r="R51" s="1831"/>
      <c r="S51" s="1831"/>
      <c r="T51" s="1831"/>
      <c r="U51" s="1831"/>
      <c r="V51" s="1831"/>
      <c r="W51" s="1831"/>
      <c r="X51" s="1831"/>
      <c r="Y51" s="1831"/>
      <c r="Z51" s="1831"/>
      <c r="AA51" s="1831"/>
      <c r="AB51" s="1831"/>
      <c r="BW51" s="1831"/>
      <c r="BX51" s="1831"/>
      <c r="BY51" s="1831"/>
      <c r="BZ51" s="1831"/>
    </row>
    <row r="52" spans="2:78" ht="17.100000000000001" customHeight="1" x14ac:dyDescent="0.15">
      <c r="B52" s="1831"/>
      <c r="C52" s="1831"/>
      <c r="D52" s="1831"/>
      <c r="P52" s="1831"/>
      <c r="Q52" s="1831"/>
      <c r="R52" s="1831"/>
      <c r="S52" s="1831"/>
      <c r="T52" s="1831"/>
      <c r="U52" s="1831"/>
      <c r="V52" s="1831"/>
      <c r="W52" s="1831"/>
      <c r="X52" s="1831"/>
      <c r="Y52" s="1831"/>
      <c r="Z52" s="1831"/>
      <c r="AA52" s="1831"/>
      <c r="AB52" s="1831"/>
      <c r="BW52" s="1831"/>
      <c r="BX52" s="1831"/>
      <c r="BY52" s="1831"/>
      <c r="BZ52" s="1831"/>
    </row>
    <row r="53" spans="2:78" ht="17.100000000000001" customHeight="1" x14ac:dyDescent="0.15">
      <c r="B53" s="1831"/>
      <c r="C53" s="1831"/>
      <c r="D53" s="1831"/>
      <c r="BW53" s="1831"/>
      <c r="BX53" s="1831"/>
      <c r="BY53" s="1831"/>
      <c r="BZ53" s="1831"/>
    </row>
    <row r="54" spans="2:78" ht="17.100000000000001" customHeight="1" x14ac:dyDescent="0.15">
      <c r="B54" s="1831"/>
      <c r="C54" s="1831"/>
      <c r="D54" s="1831"/>
      <c r="BW54" s="1831"/>
      <c r="BX54" s="1831"/>
      <c r="BY54" s="1831"/>
      <c r="BZ54" s="1831"/>
    </row>
    <row r="55" spans="2:78" ht="17.100000000000001" customHeight="1" x14ac:dyDescent="0.15">
      <c r="B55" s="1831"/>
      <c r="C55" s="1831"/>
      <c r="D55" s="1831"/>
      <c r="BW55" s="1831"/>
      <c r="BX55" s="1831"/>
      <c r="BY55" s="1831"/>
      <c r="BZ55" s="1831"/>
    </row>
    <row r="56" spans="2:78" ht="17.100000000000001" customHeight="1" x14ac:dyDescent="0.15">
      <c r="B56" s="1831"/>
      <c r="C56" s="1831"/>
      <c r="D56" s="1831"/>
      <c r="BW56" s="1831"/>
      <c r="BX56" s="1831"/>
      <c r="BY56" s="1831"/>
      <c r="BZ56" s="1831"/>
    </row>
    <row r="57" spans="2:78" ht="17.100000000000001" customHeight="1" x14ac:dyDescent="0.15">
      <c r="B57" s="1831"/>
      <c r="C57" s="1831"/>
      <c r="D57" s="1831"/>
      <c r="BW57" s="1831"/>
      <c r="BX57" s="1831"/>
      <c r="BY57" s="1831"/>
      <c r="BZ57" s="1831"/>
    </row>
    <row r="58" spans="2:78" ht="17.100000000000001" customHeight="1" x14ac:dyDescent="0.15">
      <c r="B58" s="1831"/>
      <c r="C58" s="1831"/>
      <c r="D58" s="1831"/>
      <c r="BW58" s="1831"/>
      <c r="BX58" s="1831"/>
      <c r="BY58" s="1831"/>
      <c r="BZ58" s="1831"/>
    </row>
    <row r="59" spans="2:78" ht="17.100000000000001" customHeight="1" x14ac:dyDescent="0.15">
      <c r="B59" s="1831"/>
      <c r="C59" s="1831"/>
      <c r="D59" s="1831"/>
      <c r="BW59" s="1831"/>
      <c r="BX59" s="1831"/>
      <c r="BY59" s="1831"/>
      <c r="BZ59" s="1831"/>
    </row>
    <row r="60" spans="2:78" ht="17.100000000000001" customHeight="1" x14ac:dyDescent="0.15">
      <c r="B60" s="1831"/>
      <c r="C60" s="1831"/>
      <c r="D60" s="1831"/>
      <c r="BW60" s="1831"/>
      <c r="BX60" s="1831"/>
      <c r="BY60" s="1831"/>
      <c r="BZ60" s="1831"/>
    </row>
    <row r="61" spans="2:78" ht="17.100000000000001" customHeight="1" x14ac:dyDescent="0.15">
      <c r="B61" s="1831"/>
      <c r="C61" s="1831"/>
      <c r="D61" s="1831"/>
      <c r="BW61" s="1831"/>
      <c r="BX61" s="1831"/>
      <c r="BY61" s="1831"/>
      <c r="BZ61" s="1831"/>
    </row>
    <row r="62" spans="2:78" ht="17.100000000000001" customHeight="1" x14ac:dyDescent="0.15">
      <c r="B62" s="1831"/>
      <c r="C62" s="1831"/>
      <c r="D62" s="1831"/>
      <c r="BW62" s="1831"/>
      <c r="BX62" s="1831"/>
      <c r="BY62" s="1831"/>
      <c r="BZ62" s="1831"/>
    </row>
    <row r="63" spans="2:78" ht="17.100000000000001" customHeight="1" x14ac:dyDescent="0.15">
      <c r="B63" s="1831"/>
      <c r="C63" s="1831"/>
      <c r="D63" s="1831"/>
      <c r="BW63" s="1831"/>
      <c r="BX63" s="1831"/>
      <c r="BY63" s="1831"/>
      <c r="BZ63" s="1831"/>
    </row>
    <row r="64" spans="2:78" ht="17.100000000000001" customHeight="1" x14ac:dyDescent="0.15">
      <c r="B64" s="1831"/>
      <c r="C64" s="1831"/>
      <c r="D64" s="1831"/>
      <c r="BW64" s="1831"/>
      <c r="BX64" s="1831"/>
      <c r="BY64" s="1831"/>
      <c r="BZ64" s="1831"/>
    </row>
    <row r="65" spans="2:78" ht="17.100000000000001" customHeight="1" x14ac:dyDescent="0.15">
      <c r="B65" s="1831"/>
      <c r="C65" s="1831"/>
      <c r="D65" s="1831"/>
      <c r="BW65" s="1831"/>
      <c r="BX65" s="1831"/>
      <c r="BY65" s="1831"/>
      <c r="BZ65" s="1831"/>
    </row>
    <row r="66" spans="2:78" ht="17.100000000000001" customHeight="1" x14ac:dyDescent="0.15">
      <c r="B66" s="1831"/>
      <c r="C66" s="1831"/>
      <c r="D66" s="1831"/>
      <c r="BW66" s="1831"/>
      <c r="BX66" s="1831"/>
      <c r="BY66" s="1831"/>
      <c r="BZ66" s="1831"/>
    </row>
    <row r="67" spans="2:78" ht="17.100000000000001" customHeight="1" x14ac:dyDescent="0.15">
      <c r="B67" s="1831"/>
      <c r="C67" s="1831"/>
      <c r="D67" s="1831"/>
      <c r="BW67" s="1831"/>
      <c r="BX67" s="1831"/>
      <c r="BY67" s="1831"/>
      <c r="BZ67" s="1831"/>
    </row>
    <row r="68" spans="2:78" ht="17.100000000000001" customHeight="1" x14ac:dyDescent="0.15">
      <c r="B68" s="1831"/>
      <c r="C68" s="1831"/>
      <c r="D68" s="1831"/>
      <c r="G68" s="2090"/>
      <c r="H68" s="2090"/>
      <c r="I68" s="2090"/>
      <c r="J68" s="2090"/>
      <c r="K68" s="2090"/>
      <c r="L68" s="2090"/>
      <c r="M68" s="2090"/>
      <c r="N68" s="2090"/>
      <c r="O68" s="2090"/>
      <c r="P68" s="2090"/>
      <c r="Q68" s="2090"/>
      <c r="R68" s="2090"/>
      <c r="S68" s="2090"/>
      <c r="T68" s="2090"/>
      <c r="AM68" s="1831"/>
      <c r="AN68" s="1831"/>
      <c r="AO68" s="1831"/>
      <c r="BW68" s="1831"/>
      <c r="BX68" s="1831"/>
      <c r="BY68" s="1831"/>
      <c r="BZ68" s="1831"/>
    </row>
    <row r="69" spans="2:78" ht="17.100000000000001" customHeight="1" x14ac:dyDescent="0.15">
      <c r="C69" s="752"/>
      <c r="D69" s="735"/>
      <c r="G69" s="2090"/>
      <c r="H69" s="2090"/>
      <c r="I69" s="2090"/>
      <c r="J69" s="2090"/>
      <c r="K69" s="2090"/>
      <c r="L69" s="2090"/>
      <c r="M69" s="2090"/>
      <c r="N69" s="2090"/>
      <c r="O69" s="2090"/>
      <c r="P69" s="2090"/>
      <c r="Q69" s="2090"/>
      <c r="R69" s="2090"/>
      <c r="S69" s="2090"/>
      <c r="T69" s="2090"/>
      <c r="BX69" s="735"/>
    </row>
    <row r="70" spans="2:78" ht="17.100000000000001" customHeight="1" x14ac:dyDescent="0.15">
      <c r="C70" s="752"/>
      <c r="D70" s="735"/>
      <c r="BX70" s="735"/>
    </row>
    <row r="71" spans="2:78" ht="17.100000000000001" customHeight="1" x14ac:dyDescent="0.15">
      <c r="C71" s="752"/>
      <c r="D71" s="735"/>
      <c r="BX71" s="735"/>
    </row>
    <row r="72" spans="2:78" ht="17.100000000000001" customHeight="1" x14ac:dyDescent="0.15">
      <c r="C72" s="752"/>
      <c r="D72" s="735"/>
      <c r="BX72" s="735"/>
    </row>
    <row r="73" spans="2:78" ht="17.100000000000001" customHeight="1" x14ac:dyDescent="0.15">
      <c r="C73" s="752"/>
      <c r="D73" s="735"/>
      <c r="BX73" s="735"/>
    </row>
    <row r="74" spans="2:78" ht="17.100000000000001" customHeight="1" x14ac:dyDescent="0.15">
      <c r="C74" s="752"/>
      <c r="D74" s="735"/>
      <c r="BX74" s="735"/>
    </row>
    <row r="75" spans="2:78" ht="17.100000000000001" customHeight="1" x14ac:dyDescent="0.15">
      <c r="C75" s="752"/>
      <c r="D75" s="735"/>
      <c r="BX75" s="735"/>
    </row>
    <row r="76" spans="2:78" ht="17.100000000000001" customHeight="1" x14ac:dyDescent="0.15">
      <c r="C76" s="752"/>
      <c r="D76" s="735"/>
      <c r="BX76" s="735"/>
    </row>
    <row r="77" spans="2:78" ht="17.100000000000001" customHeight="1" x14ac:dyDescent="0.15">
      <c r="C77" s="752"/>
      <c r="D77" s="735"/>
      <c r="BX77" s="735"/>
    </row>
    <row r="78" spans="2:78" ht="17.100000000000001" customHeight="1" x14ac:dyDescent="0.15">
      <c r="C78" s="752"/>
      <c r="D78" s="735"/>
      <c r="BX78" s="735"/>
    </row>
    <row r="79" spans="2:78" ht="17.100000000000001" customHeight="1" x14ac:dyDescent="0.15">
      <c r="C79" s="752"/>
      <c r="D79" s="735"/>
      <c r="BX79" s="735"/>
    </row>
    <row r="80" spans="2:78" ht="17.100000000000001" customHeight="1" x14ac:dyDescent="0.15">
      <c r="C80" s="752"/>
      <c r="D80" s="735"/>
      <c r="BX80" s="735"/>
    </row>
    <row r="82" spans="43:43" ht="17.100000000000001" customHeight="1" x14ac:dyDescent="0.15">
      <c r="AQ82" s="2091"/>
    </row>
    <row r="110" spans="4:17" ht="17.100000000000001" customHeight="1" x14ac:dyDescent="0.15">
      <c r="D110" s="2090"/>
      <c r="E110" s="2090"/>
      <c r="F110" s="2090"/>
      <c r="G110" s="2090"/>
      <c r="H110" s="2090"/>
      <c r="I110" s="2090"/>
      <c r="J110" s="2090"/>
      <c r="K110" s="2090"/>
      <c r="L110" s="2090"/>
      <c r="M110" s="2090"/>
      <c r="N110" s="2090"/>
      <c r="O110" s="2090"/>
      <c r="P110" s="2090"/>
      <c r="Q110" s="2090"/>
    </row>
  </sheetData>
  <sheetProtection sheet="1" objects="1" scenarios="1" selectLockedCells="1"/>
  <mergeCells count="128">
    <mergeCell ref="BS27:BS30"/>
    <mergeCell ref="AS30:AX30"/>
    <mergeCell ref="BC30:BH30"/>
    <mergeCell ref="BM30:BR30"/>
    <mergeCell ref="BS19:BS22"/>
    <mergeCell ref="AS22:AX22"/>
    <mergeCell ref="BC22:BH22"/>
    <mergeCell ref="BM22:BR22"/>
    <mergeCell ref="AR25:AS26"/>
    <mergeCell ref="AT25:AW26"/>
    <mergeCell ref="AX25:AY26"/>
    <mergeCell ref="BB25:BC26"/>
    <mergeCell ref="BD25:BG26"/>
    <mergeCell ref="BH25:BI26"/>
    <mergeCell ref="BL25:BM26"/>
    <mergeCell ref="BN25:BQ26"/>
    <mergeCell ref="BR25:BS26"/>
    <mergeCell ref="BM27:BR29"/>
    <mergeCell ref="BC19:BH21"/>
    <mergeCell ref="BI19:BI22"/>
    <mergeCell ref="BL19:BL22"/>
    <mergeCell ref="BM19:BR21"/>
    <mergeCell ref="AJ19:AJ22"/>
    <mergeCell ref="BS11:BS14"/>
    <mergeCell ref="AS14:AX14"/>
    <mergeCell ref="BC14:BH14"/>
    <mergeCell ref="BM14:BR14"/>
    <mergeCell ref="AR17:AS18"/>
    <mergeCell ref="AT17:AW18"/>
    <mergeCell ref="AX17:AY18"/>
    <mergeCell ref="BB17:BC18"/>
    <mergeCell ref="BD17:BG18"/>
    <mergeCell ref="BH17:BI18"/>
    <mergeCell ref="BL17:BM18"/>
    <mergeCell ref="BN17:BQ18"/>
    <mergeCell ref="BR17:BS18"/>
    <mergeCell ref="AS11:AX13"/>
    <mergeCell ref="AY11:AY14"/>
    <mergeCell ref="BB11:BB14"/>
    <mergeCell ref="BC11:BH13"/>
    <mergeCell ref="BI11:BI14"/>
    <mergeCell ref="BL11:BL14"/>
    <mergeCell ref="BM11:BR13"/>
    <mergeCell ref="J22:O22"/>
    <mergeCell ref="T22:Y22"/>
    <mergeCell ref="AD22:AI22"/>
    <mergeCell ref="S25:T26"/>
    <mergeCell ref="U25:X26"/>
    <mergeCell ref="Y25:Z26"/>
    <mergeCell ref="I27:I30"/>
    <mergeCell ref="J27:O29"/>
    <mergeCell ref="P27:P30"/>
    <mergeCell ref="S27:S30"/>
    <mergeCell ref="T27:Y29"/>
    <mergeCell ref="Z27:Z30"/>
    <mergeCell ref="J30:O30"/>
    <mergeCell ref="T30:Y30"/>
    <mergeCell ref="I25:J26"/>
    <mergeCell ref="K25:N26"/>
    <mergeCell ref="O25:P26"/>
    <mergeCell ref="G41:AL42"/>
    <mergeCell ref="AP41:BU42"/>
    <mergeCell ref="AC9:AD10"/>
    <mergeCell ref="AE9:AH10"/>
    <mergeCell ref="AI9:AJ10"/>
    <mergeCell ref="AD11:AI13"/>
    <mergeCell ref="AC17:AD18"/>
    <mergeCell ref="AE17:AH18"/>
    <mergeCell ref="AI17:AJ18"/>
    <mergeCell ref="AD19:AI21"/>
    <mergeCell ref="AC25:AD26"/>
    <mergeCell ref="AE25:AH26"/>
    <mergeCell ref="AI25:AJ26"/>
    <mergeCell ref="AD27:AI29"/>
    <mergeCell ref="AC11:AC14"/>
    <mergeCell ref="AJ11:AJ14"/>
    <mergeCell ref="I19:I22"/>
    <mergeCell ref="J19:O21"/>
    <mergeCell ref="P19:P22"/>
    <mergeCell ref="S19:S22"/>
    <mergeCell ref="T19:Y21"/>
    <mergeCell ref="Z19:Z22"/>
    <mergeCell ref="AC19:AC22"/>
    <mergeCell ref="BN9:BQ10"/>
    <mergeCell ref="BR9:BS10"/>
    <mergeCell ref="AR11:AR14"/>
    <mergeCell ref="AC27:AC30"/>
    <mergeCell ref="AJ27:AJ30"/>
    <mergeCell ref="AD30:AI30"/>
    <mergeCell ref="AR27:AR30"/>
    <mergeCell ref="AR9:AS10"/>
    <mergeCell ref="AT9:AW10"/>
    <mergeCell ref="AX9:AY10"/>
    <mergeCell ref="BB9:BC10"/>
    <mergeCell ref="BD9:BG10"/>
    <mergeCell ref="BH9:BI10"/>
    <mergeCell ref="BL9:BM10"/>
    <mergeCell ref="AR19:AR22"/>
    <mergeCell ref="AS19:AX21"/>
    <mergeCell ref="AY19:AY22"/>
    <mergeCell ref="BB19:BB22"/>
    <mergeCell ref="AS27:AX29"/>
    <mergeCell ref="AY27:AY30"/>
    <mergeCell ref="BB27:BB30"/>
    <mergeCell ref="BC27:BH29"/>
    <mergeCell ref="BI27:BI30"/>
    <mergeCell ref="BL27:BL30"/>
    <mergeCell ref="AD14:AI14"/>
    <mergeCell ref="I9:J10"/>
    <mergeCell ref="K9:N10"/>
    <mergeCell ref="O9:P10"/>
    <mergeCell ref="J11:O13"/>
    <mergeCell ref="I11:I14"/>
    <mergeCell ref="P11:P14"/>
    <mergeCell ref="J14:O14"/>
    <mergeCell ref="I17:J18"/>
    <mergeCell ref="K17:N18"/>
    <mergeCell ref="O17:P18"/>
    <mergeCell ref="S9:T10"/>
    <mergeCell ref="U9:X10"/>
    <mergeCell ref="Y9:Z10"/>
    <mergeCell ref="T11:Y13"/>
    <mergeCell ref="S11:S14"/>
    <mergeCell ref="Z11:Z14"/>
    <mergeCell ref="T14:Y14"/>
    <mergeCell ref="S17:T18"/>
    <mergeCell ref="U17:X18"/>
    <mergeCell ref="Y17:Z18"/>
  </mergeCells>
  <conditionalFormatting sqref="G33:Q33">
    <cfRule type="expression" dxfId="895" priority="1179">
      <formula>#REF!=0</formula>
    </cfRule>
  </conditionalFormatting>
  <conditionalFormatting sqref="AS11:AX13">
    <cfRule type="expression" dxfId="894" priority="391">
      <formula>AS14="^"</formula>
    </cfRule>
    <cfRule type="expression" dxfId="893" priority="398">
      <formula>ISBLANK(AS11)</formula>
    </cfRule>
  </conditionalFormatting>
  <conditionalFormatting sqref="AR9:AS10">
    <cfRule type="expression" dxfId="892" priority="383">
      <formula>AS14="^"</formula>
    </cfRule>
    <cfRule type="expression" dxfId="891" priority="388">
      <formula>AS14="^"</formula>
    </cfRule>
    <cfRule type="expression" dxfId="890" priority="397">
      <formula>ISBLANK(AS11)</formula>
    </cfRule>
  </conditionalFormatting>
  <conditionalFormatting sqref="AT9:AW10">
    <cfRule type="expression" dxfId="889" priority="384">
      <formula>AS14="^"</formula>
    </cfRule>
    <cfRule type="expression" dxfId="888" priority="390">
      <formula>AS14="^"</formula>
    </cfRule>
    <cfRule type="expression" dxfId="887" priority="396">
      <formula>ISBLANK(AS11)</formula>
    </cfRule>
  </conditionalFormatting>
  <conditionalFormatting sqref="AX9:AY10">
    <cfRule type="expression" dxfId="886" priority="382">
      <formula>AS14="^"</formula>
    </cfRule>
    <cfRule type="expression" dxfId="885" priority="389">
      <formula>AS14="^"</formula>
    </cfRule>
    <cfRule type="expression" dxfId="884" priority="395">
      <formula>ISBLANK(AS11)</formula>
    </cfRule>
  </conditionalFormatting>
  <conditionalFormatting sqref="AY11:AY14">
    <cfRule type="expression" dxfId="883" priority="381">
      <formula>AS14="^"</formula>
    </cfRule>
    <cfRule type="expression" dxfId="882" priority="387">
      <formula>AS14="^"</formula>
    </cfRule>
    <cfRule type="expression" dxfId="881" priority="394">
      <formula>ISBLANK(AS11)</formula>
    </cfRule>
  </conditionalFormatting>
  <conditionalFormatting sqref="AR11:AR14">
    <cfRule type="expression" dxfId="880" priority="379">
      <formula>AS14="^"</formula>
    </cfRule>
    <cfRule type="expression" dxfId="879" priority="385">
      <formula>AS14="^"</formula>
    </cfRule>
    <cfRule type="expression" dxfId="878" priority="393">
      <formula>ISBLANK(AS11)</formula>
    </cfRule>
  </conditionalFormatting>
  <conditionalFormatting sqref="AS14:AX14">
    <cfRule type="expression" dxfId="877" priority="380">
      <formula>AS14="^"</formula>
    </cfRule>
    <cfRule type="expression" dxfId="876" priority="386">
      <formula>AS14="^"</formula>
    </cfRule>
    <cfRule type="expression" dxfId="875" priority="392">
      <formula>ISBLANK(AS11)</formula>
    </cfRule>
  </conditionalFormatting>
  <conditionalFormatting sqref="J11:O13">
    <cfRule type="expression" dxfId="874" priority="351">
      <formula>J14="^"</formula>
    </cfRule>
    <cfRule type="expression" dxfId="873" priority="358">
      <formula>ISBLANK(J11)</formula>
    </cfRule>
  </conditionalFormatting>
  <conditionalFormatting sqref="I9:J10">
    <cfRule type="expression" dxfId="872" priority="343">
      <formula>J14="^"</formula>
    </cfRule>
    <cfRule type="expression" dxfId="871" priority="348">
      <formula>J14="^"</formula>
    </cfRule>
    <cfRule type="expression" dxfId="870" priority="357">
      <formula>ISBLANK(J11)</formula>
    </cfRule>
  </conditionalFormatting>
  <conditionalFormatting sqref="K9:N10">
    <cfRule type="expression" dxfId="869" priority="344">
      <formula>J14="^"</formula>
    </cfRule>
    <cfRule type="expression" dxfId="868" priority="350">
      <formula>J14="^"</formula>
    </cfRule>
    <cfRule type="expression" dxfId="867" priority="356">
      <formula>ISBLANK(J11)</formula>
    </cfRule>
  </conditionalFormatting>
  <conditionalFormatting sqref="O9:P10">
    <cfRule type="expression" dxfId="866" priority="342">
      <formula>J14="^"</formula>
    </cfRule>
    <cfRule type="expression" dxfId="865" priority="349">
      <formula>J14="^"</formula>
    </cfRule>
    <cfRule type="expression" dxfId="864" priority="355">
      <formula>ISBLANK(J11)</formula>
    </cfRule>
  </conditionalFormatting>
  <conditionalFormatting sqref="P11:P14">
    <cfRule type="expression" dxfId="863" priority="341">
      <formula>J14="^"</formula>
    </cfRule>
    <cfRule type="expression" dxfId="862" priority="347">
      <formula>J14="^"</formula>
    </cfRule>
    <cfRule type="expression" dxfId="861" priority="354">
      <formula>ISBLANK(J11)</formula>
    </cfRule>
  </conditionalFormatting>
  <conditionalFormatting sqref="I11:I14">
    <cfRule type="expression" dxfId="860" priority="339">
      <formula>J14="^"</formula>
    </cfRule>
    <cfRule type="expression" dxfId="859" priority="345">
      <formula>J14="^"</formula>
    </cfRule>
    <cfRule type="expression" dxfId="858" priority="353">
      <formula>ISBLANK(J11)</formula>
    </cfRule>
  </conditionalFormatting>
  <conditionalFormatting sqref="J14:O14">
    <cfRule type="expression" dxfId="857" priority="340">
      <formula>J14="^"</formula>
    </cfRule>
    <cfRule type="expression" dxfId="856" priority="346">
      <formula>J14="^"</formula>
    </cfRule>
    <cfRule type="expression" dxfId="855" priority="352">
      <formula>ISBLANK(J11)</formula>
    </cfRule>
  </conditionalFormatting>
  <conditionalFormatting sqref="T11:Y13">
    <cfRule type="expression" dxfId="854" priority="331">
      <formula>T14="^"</formula>
    </cfRule>
    <cfRule type="expression" dxfId="853" priority="338">
      <formula>ISBLANK(T11)</formula>
    </cfRule>
  </conditionalFormatting>
  <conditionalFormatting sqref="S9:T10">
    <cfRule type="expression" dxfId="852" priority="323">
      <formula>T14="^"</formula>
    </cfRule>
    <cfRule type="expression" dxfId="851" priority="328">
      <formula>T14="^"</formula>
    </cfRule>
    <cfRule type="expression" dxfId="850" priority="337">
      <formula>ISBLANK(T11)</formula>
    </cfRule>
  </conditionalFormatting>
  <conditionalFormatting sqref="U9:X10">
    <cfRule type="expression" dxfId="849" priority="324">
      <formula>T14="^"</formula>
    </cfRule>
    <cfRule type="expression" dxfId="848" priority="330">
      <formula>T14="^"</formula>
    </cfRule>
    <cfRule type="expression" dxfId="847" priority="336">
      <formula>ISBLANK(T11)</formula>
    </cfRule>
  </conditionalFormatting>
  <conditionalFormatting sqref="Y9:Z10">
    <cfRule type="expression" dxfId="846" priority="322">
      <formula>T14="^"</formula>
    </cfRule>
    <cfRule type="expression" dxfId="845" priority="329">
      <formula>T14="^"</formula>
    </cfRule>
    <cfRule type="expression" dxfId="844" priority="335">
      <formula>ISBLANK(T11)</formula>
    </cfRule>
  </conditionalFormatting>
  <conditionalFormatting sqref="Z11:Z14">
    <cfRule type="expression" dxfId="843" priority="321">
      <formula>T14="^"</formula>
    </cfRule>
    <cfRule type="expression" dxfId="842" priority="327">
      <formula>T14="^"</formula>
    </cfRule>
    <cfRule type="expression" dxfId="841" priority="334">
      <formula>ISBLANK(T11)</formula>
    </cfRule>
  </conditionalFormatting>
  <conditionalFormatting sqref="S11:S14">
    <cfRule type="expression" dxfId="840" priority="319">
      <formula>T14="^"</formula>
    </cfRule>
    <cfRule type="expression" dxfId="839" priority="325">
      <formula>T14="^"</formula>
    </cfRule>
    <cfRule type="expression" dxfId="838" priority="333">
      <formula>ISBLANK(T11)</formula>
    </cfRule>
  </conditionalFormatting>
  <conditionalFormatting sqref="T14:Y14">
    <cfRule type="expression" dxfId="837" priority="320">
      <formula>T14="^"</formula>
    </cfRule>
    <cfRule type="expression" dxfId="836" priority="326">
      <formula>T14="^"</formula>
    </cfRule>
    <cfRule type="expression" dxfId="835" priority="332">
      <formula>ISBLANK(T11)</formula>
    </cfRule>
  </conditionalFormatting>
  <conditionalFormatting sqref="AD11:AI13">
    <cfRule type="expression" dxfId="834" priority="311">
      <formula>AD14="^"</formula>
    </cfRule>
    <cfRule type="expression" dxfId="833" priority="318">
      <formula>ISBLANK(AD11)</formula>
    </cfRule>
  </conditionalFormatting>
  <conditionalFormatting sqref="AC9:AD10">
    <cfRule type="expression" dxfId="832" priority="303">
      <formula>AD14="^"</formula>
    </cfRule>
    <cfRule type="expression" dxfId="831" priority="308">
      <formula>AD14="^"</formula>
    </cfRule>
    <cfRule type="expression" dxfId="830" priority="317">
      <formula>ISBLANK(AD11)</formula>
    </cfRule>
  </conditionalFormatting>
  <conditionalFormatting sqref="AE9:AH10">
    <cfRule type="expression" dxfId="829" priority="304">
      <formula>AD14="^"</formula>
    </cfRule>
    <cfRule type="expression" dxfId="828" priority="310">
      <formula>AD14="^"</formula>
    </cfRule>
    <cfRule type="expression" dxfId="827" priority="316">
      <formula>ISBLANK(AD11)</formula>
    </cfRule>
  </conditionalFormatting>
  <conditionalFormatting sqref="AI9:AJ10">
    <cfRule type="expression" dxfId="826" priority="302">
      <formula>AD14="^"</formula>
    </cfRule>
    <cfRule type="expression" dxfId="825" priority="309">
      <formula>AD14="^"</formula>
    </cfRule>
    <cfRule type="expression" dxfId="824" priority="315">
      <formula>ISBLANK(AD11)</formula>
    </cfRule>
  </conditionalFormatting>
  <conditionalFormatting sqref="AJ11:AJ14">
    <cfRule type="expression" dxfId="823" priority="301">
      <formula>AD14="^"</formula>
    </cfRule>
    <cfRule type="expression" dxfId="822" priority="307">
      <formula>AD14="^"</formula>
    </cfRule>
    <cfRule type="expression" dxfId="821" priority="314">
      <formula>ISBLANK(AD11)</formula>
    </cfRule>
  </conditionalFormatting>
  <conditionalFormatting sqref="AC11:AC14">
    <cfRule type="expression" dxfId="820" priority="299">
      <formula>AD14="^"</formula>
    </cfRule>
    <cfRule type="expression" dxfId="819" priority="305">
      <formula>AD14="^"</formula>
    </cfRule>
    <cfRule type="expression" dxfId="818" priority="313">
      <formula>ISBLANK(AD11)</formula>
    </cfRule>
  </conditionalFormatting>
  <conditionalFormatting sqref="AD14:AI14">
    <cfRule type="expression" dxfId="817" priority="300">
      <formula>AD14="^"</formula>
    </cfRule>
    <cfRule type="expression" dxfId="816" priority="306">
      <formula>AD14="^"</formula>
    </cfRule>
    <cfRule type="expression" dxfId="815" priority="312">
      <formula>ISBLANK(AD11)</formula>
    </cfRule>
  </conditionalFormatting>
  <conditionalFormatting sqref="J19:O21">
    <cfRule type="expression" dxfId="814" priority="291">
      <formula>J22="^"</formula>
    </cfRule>
    <cfRule type="expression" dxfId="813" priority="298">
      <formula>ISBLANK(J19)</formula>
    </cfRule>
  </conditionalFormatting>
  <conditionalFormatting sqref="I17:J18">
    <cfRule type="expression" dxfId="812" priority="283">
      <formula>J22="^"</formula>
    </cfRule>
    <cfRule type="expression" dxfId="811" priority="288">
      <formula>J22="^"</formula>
    </cfRule>
    <cfRule type="expression" dxfId="810" priority="297">
      <formula>ISBLANK(J19)</formula>
    </cfRule>
  </conditionalFormatting>
  <conditionalFormatting sqref="K17:N18">
    <cfRule type="expression" dxfId="809" priority="284">
      <formula>J22="^"</formula>
    </cfRule>
    <cfRule type="expression" dxfId="808" priority="290">
      <formula>J22="^"</formula>
    </cfRule>
    <cfRule type="expression" dxfId="807" priority="296">
      <formula>ISBLANK(J19)</formula>
    </cfRule>
  </conditionalFormatting>
  <conditionalFormatting sqref="O17:P18">
    <cfRule type="expression" dxfId="806" priority="282">
      <formula>J22="^"</formula>
    </cfRule>
    <cfRule type="expression" dxfId="805" priority="289">
      <formula>J22="^"</formula>
    </cfRule>
    <cfRule type="expression" dxfId="804" priority="295">
      <formula>ISBLANK(J19)</formula>
    </cfRule>
  </conditionalFormatting>
  <conditionalFormatting sqref="P19:P22">
    <cfRule type="expression" dxfId="803" priority="281">
      <formula>J22="^"</formula>
    </cfRule>
    <cfRule type="expression" dxfId="802" priority="287">
      <formula>J22="^"</formula>
    </cfRule>
    <cfRule type="expression" dxfId="801" priority="294">
      <formula>ISBLANK(J19)</formula>
    </cfRule>
  </conditionalFormatting>
  <conditionalFormatting sqref="I19:I22">
    <cfRule type="expression" dxfId="800" priority="279">
      <formula>J22="^"</formula>
    </cfRule>
    <cfRule type="expression" dxfId="799" priority="285">
      <formula>J22="^"</formula>
    </cfRule>
    <cfRule type="expression" dxfId="798" priority="293">
      <formula>ISBLANK(J19)</formula>
    </cfRule>
  </conditionalFormatting>
  <conditionalFormatting sqref="J22:O22">
    <cfRule type="expression" dxfId="797" priority="280">
      <formula>J22="^"</formula>
    </cfRule>
    <cfRule type="expression" dxfId="796" priority="286">
      <formula>J22="^"</formula>
    </cfRule>
    <cfRule type="expression" dxfId="795" priority="292">
      <formula>ISBLANK(J19)</formula>
    </cfRule>
  </conditionalFormatting>
  <conditionalFormatting sqref="J27:O29">
    <cfRule type="expression" dxfId="794" priority="271">
      <formula>J30="^"</formula>
    </cfRule>
    <cfRule type="expression" dxfId="793" priority="278">
      <formula>ISBLANK(J27)</formula>
    </cfRule>
  </conditionalFormatting>
  <conditionalFormatting sqref="I25:J26">
    <cfRule type="expression" dxfId="792" priority="263">
      <formula>J30="^"</formula>
    </cfRule>
    <cfRule type="expression" dxfId="791" priority="268">
      <formula>J30="^"</formula>
    </cfRule>
    <cfRule type="expression" dxfId="790" priority="277">
      <formula>ISBLANK(J27)</formula>
    </cfRule>
  </conditionalFormatting>
  <conditionalFormatting sqref="K25:N26">
    <cfRule type="expression" dxfId="789" priority="264">
      <formula>J30="^"</formula>
    </cfRule>
    <cfRule type="expression" dxfId="788" priority="270">
      <formula>J30="^"</formula>
    </cfRule>
    <cfRule type="expression" dxfId="787" priority="276">
      <formula>ISBLANK(J27)</formula>
    </cfRule>
  </conditionalFormatting>
  <conditionalFormatting sqref="O25:P26">
    <cfRule type="expression" dxfId="786" priority="262">
      <formula>J30="^"</formula>
    </cfRule>
    <cfRule type="expression" dxfId="785" priority="269">
      <formula>J30="^"</formula>
    </cfRule>
    <cfRule type="expression" dxfId="784" priority="275">
      <formula>ISBLANK(J27)</formula>
    </cfRule>
  </conditionalFormatting>
  <conditionalFormatting sqref="P27:P30">
    <cfRule type="expression" dxfId="783" priority="261">
      <formula>J30="^"</formula>
    </cfRule>
    <cfRule type="expression" dxfId="782" priority="267">
      <formula>J30="^"</formula>
    </cfRule>
    <cfRule type="expression" dxfId="781" priority="274">
      <formula>ISBLANK(J27)</formula>
    </cfRule>
  </conditionalFormatting>
  <conditionalFormatting sqref="I27:I30">
    <cfRule type="expression" dxfId="780" priority="259">
      <formula>J30="^"</formula>
    </cfRule>
    <cfRule type="expression" dxfId="779" priority="265">
      <formula>J30="^"</formula>
    </cfRule>
    <cfRule type="expression" dxfId="778" priority="273">
      <formula>ISBLANK(J27)</formula>
    </cfRule>
  </conditionalFormatting>
  <conditionalFormatting sqref="J30:O30">
    <cfRule type="expression" dxfId="777" priority="260">
      <formula>J30="^"</formula>
    </cfRule>
    <cfRule type="expression" dxfId="776" priority="266">
      <formula>J30="^"</formula>
    </cfRule>
    <cfRule type="expression" dxfId="775" priority="272">
      <formula>ISBLANK(J27)</formula>
    </cfRule>
  </conditionalFormatting>
  <conditionalFormatting sqref="T19:Y21">
    <cfRule type="expression" dxfId="774" priority="251">
      <formula>T22="^"</formula>
    </cfRule>
    <cfRule type="expression" dxfId="773" priority="258">
      <formula>ISBLANK(T19)</formula>
    </cfRule>
  </conditionalFormatting>
  <conditionalFormatting sqref="S17:T18">
    <cfRule type="expression" dxfId="772" priority="243">
      <formula>T22="^"</formula>
    </cfRule>
    <cfRule type="expression" dxfId="771" priority="248">
      <formula>T22="^"</formula>
    </cfRule>
    <cfRule type="expression" dxfId="770" priority="257">
      <formula>ISBLANK(T19)</formula>
    </cfRule>
  </conditionalFormatting>
  <conditionalFormatting sqref="U17:X18">
    <cfRule type="expression" dxfId="769" priority="244">
      <formula>T22="^"</formula>
    </cfRule>
    <cfRule type="expression" dxfId="768" priority="250">
      <formula>T22="^"</formula>
    </cfRule>
    <cfRule type="expression" dxfId="767" priority="256">
      <formula>ISBLANK(T19)</formula>
    </cfRule>
  </conditionalFormatting>
  <conditionalFormatting sqref="Y17:Z18">
    <cfRule type="expression" dxfId="766" priority="242">
      <formula>T22="^"</formula>
    </cfRule>
    <cfRule type="expression" dxfId="765" priority="249">
      <formula>T22="^"</formula>
    </cfRule>
    <cfRule type="expression" dxfId="764" priority="255">
      <formula>ISBLANK(T19)</formula>
    </cfRule>
  </conditionalFormatting>
  <conditionalFormatting sqref="Z19:Z22">
    <cfRule type="expression" dxfId="763" priority="241">
      <formula>T22="^"</formula>
    </cfRule>
    <cfRule type="expression" dxfId="762" priority="247">
      <formula>T22="^"</formula>
    </cfRule>
    <cfRule type="expression" dxfId="761" priority="254">
      <formula>ISBLANK(T19)</formula>
    </cfRule>
  </conditionalFormatting>
  <conditionalFormatting sqref="S19:S22">
    <cfRule type="expression" dxfId="760" priority="239">
      <formula>T22="^"</formula>
    </cfRule>
    <cfRule type="expression" dxfId="759" priority="245">
      <formula>T22="^"</formula>
    </cfRule>
    <cfRule type="expression" dxfId="758" priority="253">
      <formula>ISBLANK(T19)</formula>
    </cfRule>
  </conditionalFormatting>
  <conditionalFormatting sqref="T22:Y22">
    <cfRule type="expression" dxfId="757" priority="240">
      <formula>T22="^"</formula>
    </cfRule>
    <cfRule type="expression" dxfId="756" priority="246">
      <formula>T22="^"</formula>
    </cfRule>
    <cfRule type="expression" dxfId="755" priority="252">
      <formula>ISBLANK(T19)</formula>
    </cfRule>
  </conditionalFormatting>
  <conditionalFormatting sqref="AD19:AI21">
    <cfRule type="expression" dxfId="754" priority="231">
      <formula>AD22="^"</formula>
    </cfRule>
    <cfRule type="expression" dxfId="753" priority="238">
      <formula>ISBLANK(AD19)</formula>
    </cfRule>
  </conditionalFormatting>
  <conditionalFormatting sqref="AC17:AD18">
    <cfRule type="expression" dxfId="752" priority="223">
      <formula>AD22="^"</formula>
    </cfRule>
    <cfRule type="expression" dxfId="751" priority="228">
      <formula>AD22="^"</formula>
    </cfRule>
    <cfRule type="expression" dxfId="750" priority="237">
      <formula>ISBLANK(AD19)</formula>
    </cfRule>
  </conditionalFormatting>
  <conditionalFormatting sqref="AE17:AH18">
    <cfRule type="expression" dxfId="749" priority="224">
      <formula>AD22="^"</formula>
    </cfRule>
    <cfRule type="expression" dxfId="748" priority="230">
      <formula>AD22="^"</formula>
    </cfRule>
    <cfRule type="expression" dxfId="747" priority="236">
      <formula>ISBLANK(AD19)</formula>
    </cfRule>
  </conditionalFormatting>
  <conditionalFormatting sqref="AI17:AJ18">
    <cfRule type="expression" dxfId="746" priority="222">
      <formula>AD22="^"</formula>
    </cfRule>
    <cfRule type="expression" dxfId="745" priority="229">
      <formula>AD22="^"</formula>
    </cfRule>
    <cfRule type="expression" dxfId="744" priority="235">
      <formula>ISBLANK(AD19)</formula>
    </cfRule>
  </conditionalFormatting>
  <conditionalFormatting sqref="AJ19:AJ22">
    <cfRule type="expression" dxfId="743" priority="221">
      <formula>AD22="^"</formula>
    </cfRule>
    <cfRule type="expression" dxfId="742" priority="227">
      <formula>AD22="^"</formula>
    </cfRule>
    <cfRule type="expression" dxfId="741" priority="234">
      <formula>ISBLANK(AD19)</formula>
    </cfRule>
  </conditionalFormatting>
  <conditionalFormatting sqref="AC19:AC22">
    <cfRule type="expression" dxfId="740" priority="219">
      <formula>AD22="^"</formula>
    </cfRule>
    <cfRule type="expression" dxfId="739" priority="225">
      <formula>AD22="^"</formula>
    </cfRule>
    <cfRule type="expression" dxfId="738" priority="233">
      <formula>ISBLANK(AD19)</formula>
    </cfRule>
  </conditionalFormatting>
  <conditionalFormatting sqref="AD22:AI22">
    <cfRule type="expression" dxfId="737" priority="220">
      <formula>AD22="^"</formula>
    </cfRule>
    <cfRule type="expression" dxfId="736" priority="226">
      <formula>AD22="^"</formula>
    </cfRule>
    <cfRule type="expression" dxfId="735" priority="232">
      <formula>ISBLANK(AD19)</formula>
    </cfRule>
  </conditionalFormatting>
  <conditionalFormatting sqref="T27:Y29">
    <cfRule type="expression" dxfId="734" priority="211">
      <formula>T30="^"</formula>
    </cfRule>
    <cfRule type="expression" dxfId="733" priority="218">
      <formula>ISBLANK(T27)</formula>
    </cfRule>
  </conditionalFormatting>
  <conditionalFormatting sqref="S25:T26">
    <cfRule type="expression" dxfId="732" priority="203">
      <formula>T30="^"</formula>
    </cfRule>
    <cfRule type="expression" dxfId="731" priority="208">
      <formula>T30="^"</formula>
    </cfRule>
    <cfRule type="expression" dxfId="730" priority="217">
      <formula>ISBLANK(T27)</formula>
    </cfRule>
  </conditionalFormatting>
  <conditionalFormatting sqref="U25:X26">
    <cfRule type="expression" dxfId="729" priority="204">
      <formula>T30="^"</formula>
    </cfRule>
    <cfRule type="expression" dxfId="728" priority="210">
      <formula>T30="^"</formula>
    </cfRule>
    <cfRule type="expression" dxfId="727" priority="216">
      <formula>ISBLANK(T27)</formula>
    </cfRule>
  </conditionalFormatting>
  <conditionalFormatting sqref="Y25:Z26">
    <cfRule type="expression" dxfId="726" priority="202">
      <formula>T30="^"</formula>
    </cfRule>
    <cfRule type="expression" dxfId="725" priority="209">
      <formula>T30="^"</formula>
    </cfRule>
    <cfRule type="expression" dxfId="724" priority="215">
      <formula>ISBLANK(T27)</formula>
    </cfRule>
  </conditionalFormatting>
  <conditionalFormatting sqref="Z27:Z30">
    <cfRule type="expression" dxfId="723" priority="201">
      <formula>T30="^"</formula>
    </cfRule>
    <cfRule type="expression" dxfId="722" priority="207">
      <formula>T30="^"</formula>
    </cfRule>
    <cfRule type="expression" dxfId="721" priority="214">
      <formula>ISBLANK(T27)</formula>
    </cfRule>
  </conditionalFormatting>
  <conditionalFormatting sqref="S27:S30">
    <cfRule type="expression" dxfId="720" priority="199">
      <formula>T30="^"</formula>
    </cfRule>
    <cfRule type="expression" dxfId="719" priority="205">
      <formula>T30="^"</formula>
    </cfRule>
    <cfRule type="expression" dxfId="718" priority="213">
      <formula>ISBLANK(T27)</formula>
    </cfRule>
  </conditionalFormatting>
  <conditionalFormatting sqref="T30:Y30">
    <cfRule type="expression" dxfId="717" priority="200">
      <formula>T30="^"</formula>
    </cfRule>
    <cfRule type="expression" dxfId="716" priority="206">
      <formula>T30="^"</formula>
    </cfRule>
    <cfRule type="expression" dxfId="715" priority="212">
      <formula>ISBLANK(T27)</formula>
    </cfRule>
  </conditionalFormatting>
  <conditionalFormatting sqref="AD27:AI29">
    <cfRule type="expression" dxfId="714" priority="191">
      <formula>AD30="^"</formula>
    </cfRule>
    <cfRule type="expression" dxfId="713" priority="198">
      <formula>ISBLANK(AD27)</formula>
    </cfRule>
  </conditionalFormatting>
  <conditionalFormatting sqref="AC25:AD26">
    <cfRule type="expression" dxfId="712" priority="183">
      <formula>AD30="^"</formula>
    </cfRule>
    <cfRule type="expression" dxfId="711" priority="188">
      <formula>AD30="^"</formula>
    </cfRule>
    <cfRule type="expression" dxfId="710" priority="197">
      <formula>ISBLANK(AD27)</formula>
    </cfRule>
  </conditionalFormatting>
  <conditionalFormatting sqref="AE25:AH26">
    <cfRule type="expression" dxfId="709" priority="184">
      <formula>AD30="^"</formula>
    </cfRule>
    <cfRule type="expression" dxfId="708" priority="190">
      <formula>AD30="^"</formula>
    </cfRule>
    <cfRule type="expression" dxfId="707" priority="196">
      <formula>ISBLANK(AD27)</formula>
    </cfRule>
  </conditionalFormatting>
  <conditionalFormatting sqref="AI25:AJ26">
    <cfRule type="expression" dxfId="706" priority="182">
      <formula>AD30="^"</formula>
    </cfRule>
    <cfRule type="expression" dxfId="705" priority="189">
      <formula>AD30="^"</formula>
    </cfRule>
    <cfRule type="expression" dxfId="704" priority="195">
      <formula>ISBLANK(AD27)</formula>
    </cfRule>
  </conditionalFormatting>
  <conditionalFormatting sqref="AJ27:AJ30">
    <cfRule type="expression" dxfId="703" priority="181">
      <formula>AD30="^"</formula>
    </cfRule>
    <cfRule type="expression" dxfId="702" priority="187">
      <formula>AD30="^"</formula>
    </cfRule>
    <cfRule type="expression" dxfId="701" priority="194">
      <formula>ISBLANK(AD27)</formula>
    </cfRule>
  </conditionalFormatting>
  <conditionalFormatting sqref="AC27:AC30">
    <cfRule type="expression" dxfId="700" priority="179">
      <formula>AD30="^"</formula>
    </cfRule>
    <cfRule type="expression" dxfId="699" priority="185">
      <formula>AD30="^"</formula>
    </cfRule>
    <cfRule type="expression" dxfId="698" priority="193">
      <formula>ISBLANK(AD27)</formula>
    </cfRule>
  </conditionalFormatting>
  <conditionalFormatting sqref="AD30:AI30">
    <cfRule type="expression" dxfId="697" priority="180">
      <formula>AD30="^"</formula>
    </cfRule>
    <cfRule type="expression" dxfId="696" priority="186">
      <formula>AD30="^"</formula>
    </cfRule>
    <cfRule type="expression" dxfId="695" priority="192">
      <formula>ISBLANK(AD27)</formula>
    </cfRule>
  </conditionalFormatting>
  <conditionalFormatting sqref="AS19:AX21">
    <cfRule type="expression" dxfId="694" priority="171">
      <formula>AS22="^"</formula>
    </cfRule>
    <cfRule type="expression" dxfId="693" priority="178">
      <formula>ISBLANK(AS19)</formula>
    </cfRule>
  </conditionalFormatting>
  <conditionalFormatting sqref="AR17:AS18">
    <cfRule type="expression" dxfId="692" priority="163">
      <formula>AS22="^"</formula>
    </cfRule>
    <cfRule type="expression" dxfId="691" priority="168">
      <formula>AS22="^"</formula>
    </cfRule>
    <cfRule type="expression" dxfId="690" priority="177">
      <formula>ISBLANK(AS19)</formula>
    </cfRule>
  </conditionalFormatting>
  <conditionalFormatting sqref="AT17:AW18">
    <cfRule type="expression" dxfId="689" priority="164">
      <formula>AS22="^"</formula>
    </cfRule>
    <cfRule type="expression" dxfId="688" priority="170">
      <formula>AS22="^"</formula>
    </cfRule>
    <cfRule type="expression" dxfId="687" priority="176">
      <formula>ISBLANK(AS19)</formula>
    </cfRule>
  </conditionalFormatting>
  <conditionalFormatting sqref="AX17:AY18">
    <cfRule type="expression" dxfId="686" priority="162">
      <formula>AS22="^"</formula>
    </cfRule>
    <cfRule type="expression" dxfId="685" priority="169">
      <formula>AS22="^"</formula>
    </cfRule>
    <cfRule type="expression" dxfId="684" priority="175">
      <formula>ISBLANK(AS19)</formula>
    </cfRule>
  </conditionalFormatting>
  <conditionalFormatting sqref="AY19:AY22">
    <cfRule type="expression" dxfId="683" priority="161">
      <formula>AS22="^"</formula>
    </cfRule>
    <cfRule type="expression" dxfId="682" priority="167">
      <formula>AS22="^"</formula>
    </cfRule>
    <cfRule type="expression" dxfId="681" priority="174">
      <formula>ISBLANK(AS19)</formula>
    </cfRule>
  </conditionalFormatting>
  <conditionalFormatting sqref="AR19:AR22">
    <cfRule type="expression" dxfId="680" priority="159">
      <formula>AS22="^"</formula>
    </cfRule>
    <cfRule type="expression" dxfId="679" priority="165">
      <formula>AS22="^"</formula>
    </cfRule>
    <cfRule type="expression" dxfId="678" priority="173">
      <formula>ISBLANK(AS19)</formula>
    </cfRule>
  </conditionalFormatting>
  <conditionalFormatting sqref="AS22:AX22">
    <cfRule type="expression" dxfId="677" priority="160">
      <formula>AS22="^"</formula>
    </cfRule>
    <cfRule type="expression" dxfId="676" priority="166">
      <formula>AS22="^"</formula>
    </cfRule>
    <cfRule type="expression" dxfId="675" priority="172">
      <formula>ISBLANK(AS19)</formula>
    </cfRule>
  </conditionalFormatting>
  <conditionalFormatting sqref="AS27:AX29">
    <cfRule type="expression" dxfId="674" priority="151">
      <formula>AS30="^"</formula>
    </cfRule>
    <cfRule type="expression" dxfId="673" priority="158">
      <formula>ISBLANK(AS27)</formula>
    </cfRule>
  </conditionalFormatting>
  <conditionalFormatting sqref="AR25:AS26">
    <cfRule type="expression" dxfId="672" priority="143">
      <formula>AS30="^"</formula>
    </cfRule>
    <cfRule type="expression" dxfId="671" priority="148">
      <formula>AS30="^"</formula>
    </cfRule>
    <cfRule type="expression" dxfId="670" priority="157">
      <formula>ISBLANK(AS27)</formula>
    </cfRule>
  </conditionalFormatting>
  <conditionalFormatting sqref="AT25:AW26">
    <cfRule type="expression" dxfId="669" priority="144">
      <formula>AS30="^"</formula>
    </cfRule>
    <cfRule type="expression" dxfId="668" priority="150">
      <formula>AS30="^"</formula>
    </cfRule>
    <cfRule type="expression" dxfId="667" priority="156">
      <formula>ISBLANK(AS27)</formula>
    </cfRule>
  </conditionalFormatting>
  <conditionalFormatting sqref="AX25:AY26">
    <cfRule type="expression" dxfId="666" priority="142">
      <formula>AS30="^"</formula>
    </cfRule>
    <cfRule type="expression" dxfId="665" priority="149">
      <formula>AS30="^"</formula>
    </cfRule>
    <cfRule type="expression" dxfId="664" priority="155">
      <formula>ISBLANK(AS27)</formula>
    </cfRule>
  </conditionalFormatting>
  <conditionalFormatting sqref="AY27:AY30">
    <cfRule type="expression" dxfId="663" priority="141">
      <formula>AS30="^"</formula>
    </cfRule>
    <cfRule type="expression" dxfId="662" priority="147">
      <formula>AS30="^"</formula>
    </cfRule>
    <cfRule type="expression" dxfId="661" priority="154">
      <formula>ISBLANK(AS27)</formula>
    </cfRule>
  </conditionalFormatting>
  <conditionalFormatting sqref="AR27:AR30">
    <cfRule type="expression" dxfId="660" priority="139">
      <formula>AS30="^"</formula>
    </cfRule>
    <cfRule type="expression" dxfId="659" priority="145">
      <formula>AS30="^"</formula>
    </cfRule>
    <cfRule type="expression" dxfId="658" priority="153">
      <formula>ISBLANK(AS27)</formula>
    </cfRule>
  </conditionalFormatting>
  <conditionalFormatting sqref="AS30:AX30">
    <cfRule type="expression" dxfId="657" priority="140">
      <formula>AS30="^"</formula>
    </cfRule>
    <cfRule type="expression" dxfId="656" priority="146">
      <formula>AS30="^"</formula>
    </cfRule>
    <cfRule type="expression" dxfId="655" priority="152">
      <formula>ISBLANK(AS27)</formula>
    </cfRule>
  </conditionalFormatting>
  <conditionalFormatting sqref="BC27:BH29">
    <cfRule type="expression" dxfId="654" priority="131">
      <formula>BC30="^"</formula>
    </cfRule>
    <cfRule type="expression" dxfId="653" priority="138">
      <formula>ISBLANK(BC27)</formula>
    </cfRule>
  </conditionalFormatting>
  <conditionalFormatting sqref="BB25:BC26">
    <cfRule type="expression" dxfId="652" priority="123">
      <formula>BC30="^"</formula>
    </cfRule>
    <cfRule type="expression" dxfId="651" priority="128">
      <formula>BC30="^"</formula>
    </cfRule>
    <cfRule type="expression" dxfId="650" priority="137">
      <formula>ISBLANK(BC27)</formula>
    </cfRule>
  </conditionalFormatting>
  <conditionalFormatting sqref="BD25:BG26">
    <cfRule type="expression" dxfId="649" priority="124">
      <formula>BC30="^"</formula>
    </cfRule>
    <cfRule type="expression" dxfId="648" priority="130">
      <formula>BC30="^"</formula>
    </cfRule>
    <cfRule type="expression" dxfId="647" priority="136">
      <formula>ISBLANK(BC27)</formula>
    </cfRule>
  </conditionalFormatting>
  <conditionalFormatting sqref="BH25:BI26">
    <cfRule type="expression" dxfId="646" priority="122">
      <formula>BC30="^"</formula>
    </cfRule>
    <cfRule type="expression" dxfId="645" priority="129">
      <formula>BC30="^"</formula>
    </cfRule>
    <cfRule type="expression" dxfId="644" priority="135">
      <formula>ISBLANK(BC27)</formula>
    </cfRule>
  </conditionalFormatting>
  <conditionalFormatting sqref="BI27:BI30">
    <cfRule type="expression" dxfId="643" priority="121">
      <formula>BC30="^"</formula>
    </cfRule>
    <cfRule type="expression" dxfId="642" priority="127">
      <formula>BC30="^"</formula>
    </cfRule>
    <cfRule type="expression" dxfId="641" priority="134">
      <formula>ISBLANK(BC27)</formula>
    </cfRule>
  </conditionalFormatting>
  <conditionalFormatting sqref="BB27:BB30">
    <cfRule type="expression" dxfId="640" priority="119">
      <formula>BC30="^"</formula>
    </cfRule>
    <cfRule type="expression" dxfId="639" priority="125">
      <formula>BC30="^"</formula>
    </cfRule>
    <cfRule type="expression" dxfId="638" priority="133">
      <formula>ISBLANK(BC27)</formula>
    </cfRule>
  </conditionalFormatting>
  <conditionalFormatting sqref="BC30:BH30">
    <cfRule type="expression" dxfId="637" priority="120">
      <formula>BC30="^"</formula>
    </cfRule>
    <cfRule type="expression" dxfId="636" priority="126">
      <formula>BC30="^"</formula>
    </cfRule>
    <cfRule type="expression" dxfId="635" priority="132">
      <formula>ISBLANK(BC27)</formula>
    </cfRule>
  </conditionalFormatting>
  <conditionalFormatting sqref="BM27:BR29">
    <cfRule type="expression" dxfId="634" priority="111">
      <formula>BM30="^"</formula>
    </cfRule>
    <cfRule type="expression" dxfId="633" priority="118">
      <formula>ISBLANK(BM27)</formula>
    </cfRule>
  </conditionalFormatting>
  <conditionalFormatting sqref="BL25:BM26">
    <cfRule type="expression" dxfId="632" priority="103">
      <formula>BM30="^"</formula>
    </cfRule>
    <cfRule type="expression" dxfId="631" priority="108">
      <formula>BM30="^"</formula>
    </cfRule>
    <cfRule type="expression" dxfId="630" priority="117">
      <formula>ISBLANK(BM27)</formula>
    </cfRule>
  </conditionalFormatting>
  <conditionalFormatting sqref="BN25:BQ26">
    <cfRule type="expression" dxfId="629" priority="104">
      <formula>BM30="^"</formula>
    </cfRule>
    <cfRule type="expression" dxfId="628" priority="110">
      <formula>BM30="^"</formula>
    </cfRule>
    <cfRule type="expression" dxfId="627" priority="116">
      <formula>ISBLANK(BM27)</formula>
    </cfRule>
  </conditionalFormatting>
  <conditionalFormatting sqref="BR25:BS26">
    <cfRule type="expression" dxfId="626" priority="102">
      <formula>BM30="^"</formula>
    </cfRule>
    <cfRule type="expression" dxfId="625" priority="109">
      <formula>BM30="^"</formula>
    </cfRule>
    <cfRule type="expression" dxfId="624" priority="115">
      <formula>ISBLANK(BM27)</formula>
    </cfRule>
  </conditionalFormatting>
  <conditionalFormatting sqref="BS27:BS30">
    <cfRule type="expression" dxfId="623" priority="101">
      <formula>BM30="^"</formula>
    </cfRule>
    <cfRule type="expression" dxfId="622" priority="107">
      <formula>BM30="^"</formula>
    </cfRule>
    <cfRule type="expression" dxfId="621" priority="114">
      <formula>ISBLANK(BM27)</formula>
    </cfRule>
  </conditionalFormatting>
  <conditionalFormatting sqref="BL27:BL30">
    <cfRule type="expression" dxfId="620" priority="99">
      <formula>BM30="^"</formula>
    </cfRule>
    <cfRule type="expression" dxfId="619" priority="105">
      <formula>BM30="^"</formula>
    </cfRule>
    <cfRule type="expression" dxfId="618" priority="113">
      <formula>ISBLANK(BM27)</formula>
    </cfRule>
  </conditionalFormatting>
  <conditionalFormatting sqref="BM30:BR30">
    <cfRule type="expression" dxfId="617" priority="100">
      <formula>BM30="^"</formula>
    </cfRule>
    <cfRule type="expression" dxfId="616" priority="106">
      <formula>BM30="^"</formula>
    </cfRule>
    <cfRule type="expression" dxfId="615" priority="112">
      <formula>ISBLANK(BM27)</formula>
    </cfRule>
  </conditionalFormatting>
  <conditionalFormatting sqref="BC19:BH21">
    <cfRule type="expression" dxfId="614" priority="91">
      <formula>BC22="^"</formula>
    </cfRule>
    <cfRule type="expression" dxfId="613" priority="98">
      <formula>ISBLANK(BC19)</formula>
    </cfRule>
  </conditionalFormatting>
  <conditionalFormatting sqref="BB17:BC18">
    <cfRule type="expression" dxfId="612" priority="83">
      <formula>BC22="^"</formula>
    </cfRule>
    <cfRule type="expression" dxfId="611" priority="88">
      <formula>BC22="^"</formula>
    </cfRule>
    <cfRule type="expression" dxfId="610" priority="97">
      <formula>ISBLANK(BC19)</formula>
    </cfRule>
  </conditionalFormatting>
  <conditionalFormatting sqref="BD17:BG18">
    <cfRule type="expression" dxfId="609" priority="84">
      <formula>BC22="^"</formula>
    </cfRule>
    <cfRule type="expression" dxfId="608" priority="90">
      <formula>BC22="^"</formula>
    </cfRule>
    <cfRule type="expression" dxfId="607" priority="96">
      <formula>ISBLANK(BC19)</formula>
    </cfRule>
  </conditionalFormatting>
  <conditionalFormatting sqref="BH17:BI18">
    <cfRule type="expression" dxfId="606" priority="82">
      <formula>BC22="^"</formula>
    </cfRule>
    <cfRule type="expression" dxfId="605" priority="89">
      <formula>BC22="^"</formula>
    </cfRule>
    <cfRule type="expression" dxfId="604" priority="95">
      <formula>ISBLANK(BC19)</formula>
    </cfRule>
  </conditionalFormatting>
  <conditionalFormatting sqref="BI19:BI22">
    <cfRule type="expression" dxfId="603" priority="81">
      <formula>BC22="^"</formula>
    </cfRule>
    <cfRule type="expression" dxfId="602" priority="87">
      <formula>BC22="^"</formula>
    </cfRule>
    <cfRule type="expression" dxfId="601" priority="94">
      <formula>ISBLANK(BC19)</formula>
    </cfRule>
  </conditionalFormatting>
  <conditionalFormatting sqref="BB19:BB22">
    <cfRule type="expression" dxfId="600" priority="79">
      <formula>BC22="^"</formula>
    </cfRule>
    <cfRule type="expression" dxfId="599" priority="85">
      <formula>BC22="^"</formula>
    </cfRule>
    <cfRule type="expression" dxfId="598" priority="93">
      <formula>ISBLANK(BC19)</formula>
    </cfRule>
  </conditionalFormatting>
  <conditionalFormatting sqref="BC22:BH22">
    <cfRule type="expression" dxfId="597" priority="80">
      <formula>BC22="^"</formula>
    </cfRule>
    <cfRule type="expression" dxfId="596" priority="86">
      <formula>BC22="^"</formula>
    </cfRule>
    <cfRule type="expression" dxfId="595" priority="92">
      <formula>ISBLANK(BC19)</formula>
    </cfRule>
  </conditionalFormatting>
  <conditionalFormatting sqref="BC11:BH13">
    <cfRule type="expression" dxfId="594" priority="71">
      <formula>BC14="^"</formula>
    </cfRule>
    <cfRule type="expression" dxfId="593" priority="78">
      <formula>ISBLANK(BC11)</formula>
    </cfRule>
  </conditionalFormatting>
  <conditionalFormatting sqref="BB9:BC10">
    <cfRule type="expression" dxfId="592" priority="63">
      <formula>BC14="^"</formula>
    </cfRule>
    <cfRule type="expression" dxfId="591" priority="68">
      <formula>BC14="^"</formula>
    </cfRule>
    <cfRule type="expression" dxfId="590" priority="77">
      <formula>ISBLANK(BC11)</formula>
    </cfRule>
  </conditionalFormatting>
  <conditionalFormatting sqref="BD9:BG10">
    <cfRule type="expression" dxfId="589" priority="64">
      <formula>BC14="^"</formula>
    </cfRule>
    <cfRule type="expression" dxfId="588" priority="70">
      <formula>BC14="^"</formula>
    </cfRule>
    <cfRule type="expression" dxfId="587" priority="76">
      <formula>ISBLANK(BC11)</formula>
    </cfRule>
  </conditionalFormatting>
  <conditionalFormatting sqref="BH9:BI10">
    <cfRule type="expression" dxfId="586" priority="62">
      <formula>BC14="^"</formula>
    </cfRule>
    <cfRule type="expression" dxfId="585" priority="69">
      <formula>BC14="^"</formula>
    </cfRule>
    <cfRule type="expression" dxfId="584" priority="75">
      <formula>ISBLANK(BC11)</formula>
    </cfRule>
  </conditionalFormatting>
  <conditionalFormatting sqref="BI11:BI14">
    <cfRule type="expression" dxfId="583" priority="61">
      <formula>BC14="^"</formula>
    </cfRule>
    <cfRule type="expression" dxfId="582" priority="67">
      <formula>BC14="^"</formula>
    </cfRule>
    <cfRule type="expression" dxfId="581" priority="74">
      <formula>ISBLANK(BC11)</formula>
    </cfRule>
  </conditionalFormatting>
  <conditionalFormatting sqref="BB11:BB14">
    <cfRule type="expression" dxfId="580" priority="59">
      <formula>BC14="^"</formula>
    </cfRule>
    <cfRule type="expression" dxfId="579" priority="65">
      <formula>BC14="^"</formula>
    </cfRule>
    <cfRule type="expression" dxfId="578" priority="73">
      <formula>ISBLANK(BC11)</formula>
    </cfRule>
  </conditionalFormatting>
  <conditionalFormatting sqref="BC14:BH14">
    <cfRule type="expression" dxfId="577" priority="60">
      <formula>BC14="^"</formula>
    </cfRule>
    <cfRule type="expression" dxfId="576" priority="66">
      <formula>BC14="^"</formula>
    </cfRule>
    <cfRule type="expression" dxfId="575" priority="72">
      <formula>ISBLANK(BC11)</formula>
    </cfRule>
  </conditionalFormatting>
  <conditionalFormatting sqref="BM11:BR13">
    <cfRule type="expression" dxfId="574" priority="51">
      <formula>BM14="^"</formula>
    </cfRule>
    <cfRule type="expression" dxfId="573" priority="58">
      <formula>ISBLANK(BM11)</formula>
    </cfRule>
  </conditionalFormatting>
  <conditionalFormatting sqref="BL9:BM10">
    <cfRule type="expression" dxfId="572" priority="43">
      <formula>BM14="^"</formula>
    </cfRule>
    <cfRule type="expression" dxfId="571" priority="48">
      <formula>BM14="^"</formula>
    </cfRule>
    <cfRule type="expression" dxfId="570" priority="57">
      <formula>ISBLANK(BM11)</formula>
    </cfRule>
  </conditionalFormatting>
  <conditionalFormatting sqref="BN9:BQ10">
    <cfRule type="expression" dxfId="569" priority="44">
      <formula>BM14="^"</formula>
    </cfRule>
    <cfRule type="expression" dxfId="568" priority="50">
      <formula>BM14="^"</formula>
    </cfRule>
    <cfRule type="expression" dxfId="567" priority="56">
      <formula>ISBLANK(BM11)</formula>
    </cfRule>
  </conditionalFormatting>
  <conditionalFormatting sqref="BR9:BS10">
    <cfRule type="expression" dxfId="566" priority="42">
      <formula>BM14="^"</formula>
    </cfRule>
    <cfRule type="expression" dxfId="565" priority="49">
      <formula>BM14="^"</formula>
    </cfRule>
    <cfRule type="expression" dxfId="564" priority="55">
      <formula>ISBLANK(BM11)</formula>
    </cfRule>
  </conditionalFormatting>
  <conditionalFormatting sqref="BS11:BS14">
    <cfRule type="expression" dxfId="563" priority="41">
      <formula>BM14="^"</formula>
    </cfRule>
    <cfRule type="expression" dxfId="562" priority="47">
      <formula>BM14="^"</formula>
    </cfRule>
    <cfRule type="expression" dxfId="561" priority="54">
      <formula>ISBLANK(BM11)</formula>
    </cfRule>
  </conditionalFormatting>
  <conditionalFormatting sqref="BL11:BL14">
    <cfRule type="expression" dxfId="560" priority="39">
      <formula>BM14="^"</formula>
    </cfRule>
    <cfRule type="expression" dxfId="559" priority="45">
      <formula>BM14="^"</formula>
    </cfRule>
    <cfRule type="expression" dxfId="558" priority="53">
      <formula>ISBLANK(BM11)</formula>
    </cfRule>
  </conditionalFormatting>
  <conditionalFormatting sqref="BM14:BR14">
    <cfRule type="expression" dxfId="557" priority="40">
      <formula>BM14="^"</formula>
    </cfRule>
    <cfRule type="expression" dxfId="556" priority="46">
      <formula>BM14="^"</formula>
    </cfRule>
    <cfRule type="expression" dxfId="555" priority="52">
      <formula>ISBLANK(BM11)</formula>
    </cfRule>
  </conditionalFormatting>
  <conditionalFormatting sqref="BM19:BR21">
    <cfRule type="expression" dxfId="554" priority="31">
      <formula>BM22="^"</formula>
    </cfRule>
    <cfRule type="expression" dxfId="553" priority="38">
      <formula>ISBLANK(BM19)</formula>
    </cfRule>
  </conditionalFormatting>
  <conditionalFormatting sqref="BL17:BM18">
    <cfRule type="expression" dxfId="552" priority="23">
      <formula>BM22="^"</formula>
    </cfRule>
    <cfRule type="expression" dxfId="551" priority="28">
      <formula>BM22="^"</formula>
    </cfRule>
    <cfRule type="expression" dxfId="550" priority="37">
      <formula>ISBLANK(BM19)</formula>
    </cfRule>
  </conditionalFormatting>
  <conditionalFormatting sqref="BN17:BQ18">
    <cfRule type="expression" dxfId="549" priority="24">
      <formula>BM22="^"</formula>
    </cfRule>
    <cfRule type="expression" dxfId="548" priority="30">
      <formula>BM22="^"</formula>
    </cfRule>
    <cfRule type="expression" dxfId="547" priority="36">
      <formula>ISBLANK(BM19)</formula>
    </cfRule>
  </conditionalFormatting>
  <conditionalFormatting sqref="BR17:BS18">
    <cfRule type="expression" dxfId="546" priority="22">
      <formula>BM22="^"</formula>
    </cfRule>
    <cfRule type="expression" dxfId="545" priority="29">
      <formula>BM22="^"</formula>
    </cfRule>
    <cfRule type="expression" dxfId="544" priority="35">
      <formula>ISBLANK(BM19)</formula>
    </cfRule>
  </conditionalFormatting>
  <conditionalFormatting sqref="BS19:BS22">
    <cfRule type="expression" dxfId="543" priority="21">
      <formula>BM22="^"</formula>
    </cfRule>
    <cfRule type="expression" dxfId="542" priority="27">
      <formula>BM22="^"</formula>
    </cfRule>
    <cfRule type="expression" dxfId="541" priority="34">
      <formula>ISBLANK(BM19)</formula>
    </cfRule>
  </conditionalFormatting>
  <conditionalFormatting sqref="BL19:BL22">
    <cfRule type="expression" dxfId="540" priority="19">
      <formula>BM22="^"</formula>
    </cfRule>
    <cfRule type="expression" dxfId="539" priority="25">
      <formula>BM22="^"</formula>
    </cfRule>
    <cfRule type="expression" dxfId="538" priority="33">
      <formula>ISBLANK(BM19)</formula>
    </cfRule>
  </conditionalFormatting>
  <conditionalFormatting sqref="BM22:BR22">
    <cfRule type="expression" dxfId="537" priority="20">
      <formula>BM22="^"</formula>
    </cfRule>
    <cfRule type="expression" dxfId="536" priority="26">
      <formula>BM22="^"</formula>
    </cfRule>
    <cfRule type="expression" dxfId="535" priority="32">
      <formula>ISBLANK(BM19)</formula>
    </cfRule>
  </conditionalFormatting>
  <dataValidations count="1">
    <dataValidation allowBlank="1" showInputMessage="1" showErrorMessage="1" promptTitle="COMPLETED" prompt="Enter ^ here if you have achieved the above." sqref="J14:O14 T14:Y14 AD14:AI14 AS14:AX14 BC14:BH14 BM14:BR14 J22:O22 T22:Y22 AD22:AI22 J30:O30 T30:Y30 AD30:AI30 AS30:AX30 BC30:BH30 BM30:BR30 BM22:BR22 BC22:BH22 AS22:AX22" xr:uid="{646C2D32-4708-4F7A-A040-B383A2379C86}"/>
  </dataValidations>
  <printOptions horizontalCentered="1" verticalCentered="1" gridLines="1"/>
  <pageMargins left="0.39370078740157483" right="0.39370078740157483" top="0.39370078740157483" bottom="0.39370078740157483" header="0" footer="0"/>
  <pageSetup paperSize="9" scale="50" fitToWidth="0" fitToHeight="0" orientation="landscape" r:id="rId1"/>
  <headerFooter>
    <oddHeader>&amp;C&amp;"Lucida Console,Bold"GAMEPLAN</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32362-1DD6-4A3A-8DA8-950FE2BC98D7}">
  <sheetPr codeName="Sheet15"/>
  <dimension ref="A1:CA90"/>
  <sheetViews>
    <sheetView showGridLines="0" showRowColHeaders="0" zoomScaleNormal="100" workbookViewId="0">
      <selection activeCell="CA29" sqref="CA29"/>
    </sheetView>
  </sheetViews>
  <sheetFormatPr defaultColWidth="3.42578125" defaultRowHeight="17.100000000000001" customHeight="1" x14ac:dyDescent="0.15"/>
  <cols>
    <col min="1" max="36" width="3.42578125" style="615"/>
    <col min="37" max="37" width="3.42578125" style="615" customWidth="1"/>
    <col min="38" max="16384" width="3.42578125" style="615"/>
  </cols>
  <sheetData>
    <row r="1" spans="1:79" ht="17.100000000000001" customHeight="1" thickTop="1" x14ac:dyDescent="0.15">
      <c r="A1" s="2093"/>
      <c r="B1" s="790"/>
      <c r="C1" s="790"/>
      <c r="D1" s="790"/>
      <c r="E1" s="790"/>
      <c r="F1" s="790"/>
      <c r="G1" s="790"/>
      <c r="H1" s="790"/>
      <c r="I1" s="790"/>
      <c r="J1" s="790"/>
      <c r="K1" s="790"/>
      <c r="L1" s="790"/>
      <c r="M1" s="790"/>
      <c r="N1" s="790"/>
      <c r="O1" s="790"/>
      <c r="P1" s="790"/>
      <c r="Q1" s="790"/>
      <c r="R1" s="790"/>
      <c r="S1" s="790"/>
      <c r="T1" s="790"/>
      <c r="U1" s="790"/>
      <c r="V1" s="790"/>
      <c r="W1" s="790"/>
      <c r="X1" s="790"/>
      <c r="Y1" s="790"/>
      <c r="Z1" s="790"/>
      <c r="AA1" s="790"/>
      <c r="AB1" s="790"/>
      <c r="AC1" s="790"/>
      <c r="AD1" s="790"/>
      <c r="AE1" s="790"/>
      <c r="AF1" s="790"/>
      <c r="AG1" s="790"/>
      <c r="AH1" s="790"/>
      <c r="AI1" s="790"/>
      <c r="AJ1" s="790"/>
      <c r="AK1" s="790"/>
      <c r="AL1" s="790"/>
      <c r="AM1" s="790"/>
      <c r="AN1" s="790"/>
      <c r="AO1" s="790"/>
      <c r="AP1" s="790"/>
      <c r="AQ1" s="790"/>
      <c r="AR1" s="790"/>
      <c r="AS1" s="790"/>
      <c r="AT1" s="790"/>
      <c r="AU1" s="790"/>
      <c r="AV1" s="790"/>
      <c r="AW1" s="790"/>
      <c r="AX1" s="790"/>
      <c r="AY1" s="790"/>
      <c r="AZ1" s="790"/>
      <c r="BA1" s="790"/>
      <c r="BB1" s="790"/>
      <c r="BC1" s="790"/>
      <c r="BD1" s="790"/>
      <c r="BE1" s="790"/>
      <c r="BF1" s="790"/>
      <c r="BG1" s="790"/>
      <c r="BH1" s="790"/>
      <c r="BI1" s="790"/>
      <c r="BJ1" s="790"/>
      <c r="BK1" s="790"/>
      <c r="BL1" s="790"/>
      <c r="BM1" s="790"/>
      <c r="BN1" s="790"/>
      <c r="BO1" s="790"/>
      <c r="BP1" s="790"/>
      <c r="BQ1" s="790"/>
      <c r="BR1" s="790"/>
      <c r="BS1" s="790"/>
      <c r="BT1" s="790"/>
      <c r="BU1" s="790"/>
      <c r="BV1" s="790"/>
      <c r="BW1" s="790"/>
      <c r="BX1" s="790"/>
      <c r="BY1" s="790"/>
      <c r="BZ1" s="790"/>
      <c r="CA1" s="614"/>
    </row>
    <row r="2" spans="1:79" ht="17.100000000000001" customHeight="1" x14ac:dyDescent="0.15">
      <c r="A2" s="616"/>
      <c r="B2" s="1831"/>
      <c r="C2" s="1831"/>
      <c r="D2" s="1831"/>
      <c r="E2" s="1831"/>
      <c r="F2" s="1831"/>
      <c r="G2" s="1831"/>
      <c r="H2" s="1831"/>
      <c r="I2" s="1831"/>
      <c r="J2" s="1831"/>
      <c r="K2" s="1831"/>
      <c r="L2" s="1831"/>
      <c r="M2" s="1831"/>
      <c r="N2" s="1831"/>
      <c r="O2" s="1831"/>
      <c r="P2" s="1831"/>
      <c r="Q2" s="1831"/>
      <c r="R2" s="1831"/>
      <c r="S2" s="1831"/>
      <c r="T2" s="1831"/>
      <c r="U2" s="1831"/>
      <c r="V2" s="1831"/>
      <c r="W2" s="1831"/>
      <c r="X2" s="1831"/>
      <c r="Y2" s="1831"/>
      <c r="Z2" s="1831"/>
      <c r="AA2" s="1831"/>
      <c r="AB2" s="1831"/>
      <c r="AC2" s="1831"/>
      <c r="AD2" s="1831"/>
      <c r="AE2" s="1831"/>
      <c r="AF2" s="1831"/>
      <c r="AG2" s="1831"/>
      <c r="AH2" s="1831"/>
      <c r="AI2" s="1831"/>
      <c r="AJ2" s="1831"/>
      <c r="AK2" s="1831"/>
      <c r="AL2" s="1831"/>
      <c r="AM2" s="1831"/>
      <c r="AN2" s="1831"/>
      <c r="AO2" s="1831"/>
      <c r="AP2" s="1831"/>
      <c r="AQ2" s="1831"/>
      <c r="AR2" s="1831"/>
      <c r="AS2" s="1831"/>
      <c r="AT2" s="1831"/>
      <c r="AU2" s="1831"/>
      <c r="AV2" s="1831"/>
      <c r="AW2" s="1831"/>
      <c r="AX2" s="1831"/>
      <c r="AY2" s="1831"/>
      <c r="AZ2" s="1831"/>
      <c r="BA2" s="1831"/>
      <c r="BB2" s="1831"/>
      <c r="BC2" s="1831"/>
      <c r="BD2" s="1831"/>
      <c r="BE2" s="1831"/>
      <c r="BF2" s="1831"/>
      <c r="BG2" s="1831"/>
      <c r="BH2" s="1831"/>
      <c r="BI2" s="1831"/>
      <c r="BJ2" s="1831"/>
      <c r="BK2" s="1831"/>
      <c r="BL2" s="1831"/>
      <c r="BM2" s="1831"/>
      <c r="BN2" s="1831"/>
      <c r="BO2" s="1831"/>
      <c r="BP2" s="1831"/>
      <c r="BQ2" s="1831"/>
      <c r="BR2" s="1831"/>
      <c r="BS2" s="1831"/>
      <c r="BT2" s="1831"/>
      <c r="BU2" s="1831"/>
      <c r="BV2" s="1831"/>
      <c r="BW2" s="1831"/>
      <c r="BX2" s="1831"/>
      <c r="BY2" s="1831"/>
      <c r="BZ2" s="1831"/>
      <c r="CA2" s="614"/>
    </row>
    <row r="3" spans="1:79" ht="17.100000000000001" customHeight="1" x14ac:dyDescent="0.15">
      <c r="A3" s="616"/>
      <c r="B3" s="1864"/>
      <c r="C3" s="1831"/>
      <c r="D3" s="1831"/>
      <c r="E3" s="1831"/>
      <c r="F3" s="1831"/>
      <c r="G3" s="1831"/>
      <c r="H3" s="1831"/>
      <c r="I3" s="1831"/>
      <c r="J3" s="1831"/>
      <c r="K3" s="1831"/>
      <c r="L3" s="2094"/>
      <c r="M3" s="1831"/>
      <c r="N3" s="1864"/>
      <c r="O3" s="1831"/>
      <c r="P3" s="1831"/>
      <c r="Q3" s="1831"/>
      <c r="R3" s="1831"/>
      <c r="S3" s="1831"/>
      <c r="T3" s="1831"/>
      <c r="U3" s="1831"/>
      <c r="V3" s="1831"/>
      <c r="W3" s="1831"/>
      <c r="X3" s="2094"/>
      <c r="Y3" s="1831"/>
      <c r="Z3" s="1831"/>
      <c r="AA3" s="1831"/>
      <c r="AB3" s="1831"/>
      <c r="AC3" s="1831"/>
      <c r="AD3" s="1831"/>
      <c r="AE3" s="1831"/>
      <c r="AF3" s="1831"/>
      <c r="AG3" s="1831"/>
      <c r="AH3" s="1831"/>
      <c r="AI3" s="1831"/>
      <c r="AJ3" s="2095"/>
      <c r="AK3" s="1831"/>
      <c r="AL3" s="1831"/>
      <c r="AM3" s="1831"/>
      <c r="AN3" s="1831"/>
      <c r="AO3" s="1831"/>
      <c r="AP3" s="1831"/>
      <c r="AQ3" s="1831"/>
      <c r="AR3" s="1831"/>
      <c r="AS3" s="1831"/>
      <c r="AT3" s="1831"/>
      <c r="AU3" s="1831"/>
      <c r="AV3" s="1831"/>
      <c r="AW3" s="1831"/>
      <c r="AX3" s="1831"/>
      <c r="AY3" s="1831"/>
      <c r="AZ3" s="1831"/>
      <c r="BA3" s="1831"/>
      <c r="BB3" s="1831"/>
      <c r="BC3" s="1831"/>
      <c r="BD3" s="1831"/>
      <c r="BE3" s="1831"/>
      <c r="BF3" s="1831"/>
      <c r="BG3" s="1831"/>
      <c r="BH3" s="1831"/>
      <c r="BI3" s="1831"/>
      <c r="BJ3" s="1831"/>
      <c r="BK3" s="1831"/>
      <c r="BL3" s="1831"/>
      <c r="BM3" s="1831"/>
      <c r="BN3" s="1831"/>
      <c r="BO3" s="1831"/>
      <c r="BP3" s="2094"/>
      <c r="BQ3" s="1831"/>
      <c r="BR3" s="1831"/>
      <c r="BS3" s="1831"/>
      <c r="BT3" s="1831"/>
      <c r="BU3" s="1831"/>
      <c r="BV3" s="1831"/>
      <c r="BW3" s="1831"/>
      <c r="BX3" s="1831"/>
      <c r="BY3" s="1831"/>
      <c r="BZ3" s="1864"/>
      <c r="CA3" s="614"/>
    </row>
    <row r="4" spans="1:79" ht="17.100000000000001" customHeight="1" x14ac:dyDescent="0.15">
      <c r="A4" s="616"/>
      <c r="B4" s="1864"/>
      <c r="C4" s="1831"/>
      <c r="D4" s="2096"/>
      <c r="E4" s="2097"/>
      <c r="F4" s="2097"/>
      <c r="G4" s="2097"/>
      <c r="H4" s="2097"/>
      <c r="I4" s="2097"/>
      <c r="J4" s="2097"/>
      <c r="K4" s="2097"/>
      <c r="L4" s="2097"/>
      <c r="M4" s="2097"/>
      <c r="N4" s="2097"/>
      <c r="O4" s="2097"/>
      <c r="P4" s="2097"/>
      <c r="Q4" s="1831"/>
      <c r="R4" s="1831"/>
      <c r="S4" s="1831"/>
      <c r="T4" s="1831"/>
      <c r="U4" s="1831"/>
      <c r="V4" s="1831"/>
      <c r="W4" s="1831"/>
      <c r="X4" s="2094"/>
      <c r="Y4" s="1831"/>
      <c r="Z4" s="1831"/>
      <c r="AA4" s="1831"/>
      <c r="AB4" s="1831"/>
      <c r="AC4" s="1831"/>
      <c r="AD4" s="1831"/>
      <c r="AE4" s="1831"/>
      <c r="AF4" s="1831"/>
      <c r="AG4" s="1831"/>
      <c r="AH4" s="1831"/>
      <c r="AI4" s="1831"/>
      <c r="AJ4" s="1831"/>
      <c r="AK4" s="1831"/>
      <c r="AL4" s="1831"/>
      <c r="AM4" s="1831"/>
      <c r="AN4" s="1831"/>
      <c r="AO4" s="1831"/>
      <c r="AP4" s="1831"/>
      <c r="AQ4" s="1831"/>
      <c r="AR4" s="1831"/>
      <c r="AS4" s="1831"/>
      <c r="AT4" s="1831"/>
      <c r="AU4" s="1831"/>
      <c r="AV4" s="1831"/>
      <c r="AW4" s="1831"/>
      <c r="AX4" s="1831"/>
      <c r="AY4" s="1831"/>
      <c r="AZ4" s="1831"/>
      <c r="BA4" s="1831"/>
      <c r="BB4" s="1831"/>
      <c r="BC4" s="1831"/>
      <c r="BD4" s="1831"/>
      <c r="BE4" s="1831"/>
      <c r="BF4" s="1831"/>
      <c r="BG4" s="1831"/>
      <c r="BH4" s="1831"/>
      <c r="BI4" s="1831"/>
      <c r="BJ4" s="1831"/>
      <c r="BK4" s="1831"/>
      <c r="BL4" s="1831"/>
      <c r="BM4" s="1831"/>
      <c r="BN4" s="1831"/>
      <c r="BO4" s="1831"/>
      <c r="BP4" s="2094"/>
      <c r="BQ4" s="1831"/>
      <c r="BR4" s="1831"/>
      <c r="BS4" s="1831"/>
      <c r="BT4" s="1831"/>
      <c r="BU4" s="1831"/>
      <c r="BV4" s="1831"/>
      <c r="BW4" s="1831"/>
      <c r="BX4" s="1831"/>
      <c r="BY4" s="1831"/>
      <c r="BZ4" s="1864"/>
      <c r="CA4" s="614"/>
    </row>
    <row r="5" spans="1:79" ht="17.100000000000001" customHeight="1" x14ac:dyDescent="0.15">
      <c r="A5" s="616"/>
      <c r="B5" s="1864"/>
      <c r="C5" s="1831"/>
      <c r="D5" s="2097"/>
      <c r="E5" s="1831"/>
      <c r="F5" s="2097"/>
      <c r="G5" s="2097"/>
      <c r="H5" s="2097"/>
      <c r="I5" s="2097"/>
      <c r="J5" s="2097"/>
      <c r="K5" s="2097"/>
      <c r="L5" s="2097"/>
      <c r="M5" s="2097"/>
      <c r="N5" s="2097"/>
      <c r="O5" s="2097"/>
      <c r="P5" s="2097"/>
      <c r="Q5" s="1831"/>
      <c r="R5" s="1831"/>
      <c r="S5" s="1831"/>
      <c r="T5" s="1831"/>
      <c r="U5" s="1831"/>
      <c r="V5" s="1831"/>
      <c r="W5" s="1831"/>
      <c r="X5" s="2094"/>
      <c r="Y5" s="1831"/>
      <c r="Z5" s="1831"/>
      <c r="AA5" s="1831"/>
      <c r="AB5" s="1831"/>
      <c r="AC5" s="1831"/>
      <c r="AD5" s="1831"/>
      <c r="AE5" s="1831"/>
      <c r="AF5" s="1831"/>
      <c r="AG5" s="1831"/>
      <c r="AH5" s="1831"/>
      <c r="AI5" s="1831"/>
      <c r="AJ5" s="1831"/>
      <c r="AK5" s="1831"/>
      <c r="AL5" s="1831"/>
      <c r="AM5" s="1831"/>
      <c r="AN5" s="1831"/>
      <c r="AO5" s="1831"/>
      <c r="AP5" s="1831"/>
      <c r="AQ5" s="1831"/>
      <c r="AR5" s="1831"/>
      <c r="AS5" s="1831"/>
      <c r="AT5" s="1831"/>
      <c r="AU5" s="1831"/>
      <c r="AV5" s="2098"/>
      <c r="AW5" s="1831"/>
      <c r="AX5" s="1831"/>
      <c r="AY5" s="1831"/>
      <c r="AZ5" s="1831"/>
      <c r="BA5" s="1831"/>
      <c r="BB5" s="1831"/>
      <c r="BC5" s="1831"/>
      <c r="BD5" s="1831"/>
      <c r="BE5" s="1831"/>
      <c r="BF5" s="1831"/>
      <c r="BG5" s="1831"/>
      <c r="BH5" s="1831"/>
      <c r="BI5" s="1831"/>
      <c r="BJ5" s="1831"/>
      <c r="BK5" s="1831"/>
      <c r="BL5" s="1831"/>
      <c r="BM5" s="1831"/>
      <c r="BN5" s="1831"/>
      <c r="BO5" s="1831"/>
      <c r="BP5" s="2094"/>
      <c r="BQ5" s="1831"/>
      <c r="BR5" s="1831"/>
      <c r="BS5" s="1831"/>
      <c r="BT5" s="1831"/>
      <c r="BU5" s="1831"/>
      <c r="BV5" s="1831"/>
      <c r="BW5" s="1831"/>
      <c r="BX5" s="1831"/>
      <c r="BY5" s="1831"/>
      <c r="BZ5" s="1864"/>
      <c r="CA5" s="614"/>
    </row>
    <row r="6" spans="1:79" ht="17.100000000000001" customHeight="1" x14ac:dyDescent="0.15">
      <c r="A6" s="616"/>
      <c r="B6" s="1864"/>
      <c r="C6" s="1831"/>
      <c r="D6" s="2097"/>
      <c r="E6" s="1831"/>
      <c r="F6" s="2097"/>
      <c r="G6" s="2097"/>
      <c r="H6" s="2097"/>
      <c r="I6" s="2097"/>
      <c r="J6" s="2097"/>
      <c r="K6" s="2097"/>
      <c r="L6" s="2097"/>
      <c r="M6" s="2097"/>
      <c r="N6" s="2097"/>
      <c r="O6" s="2097"/>
      <c r="P6" s="2097"/>
      <c r="Q6" s="1831"/>
      <c r="R6" s="1831"/>
      <c r="S6" s="1831"/>
      <c r="T6" s="1831"/>
      <c r="U6" s="1831"/>
      <c r="V6" s="1831"/>
      <c r="W6" s="1831"/>
      <c r="X6" s="2094"/>
      <c r="Y6" s="1831"/>
      <c r="Z6" s="1831"/>
      <c r="AA6" s="1831"/>
      <c r="AB6" s="1831"/>
      <c r="AC6" s="1831"/>
      <c r="AD6" s="1831"/>
      <c r="AE6" s="1831"/>
      <c r="AF6" s="1831"/>
      <c r="AG6" s="1831"/>
      <c r="AH6" s="1831"/>
      <c r="AI6" s="1831"/>
      <c r="AJ6" s="1831"/>
      <c r="AK6" s="1831"/>
      <c r="AL6" s="1831"/>
      <c r="AM6" s="1831"/>
      <c r="AN6" s="1831"/>
      <c r="AO6" s="1831"/>
      <c r="AP6" s="1831"/>
      <c r="AQ6" s="1831"/>
      <c r="AR6" s="1831"/>
      <c r="AS6" s="1831"/>
      <c r="AT6" s="1831"/>
      <c r="AU6" s="1831"/>
      <c r="AV6" s="1831"/>
      <c r="AW6" s="1831"/>
      <c r="AX6" s="1831"/>
      <c r="AY6" s="1831"/>
      <c r="AZ6" s="1831"/>
      <c r="BA6" s="1831"/>
      <c r="BB6" s="1831"/>
      <c r="BC6" s="1831"/>
      <c r="BD6" s="1831"/>
      <c r="BE6" s="1831"/>
      <c r="BF6" s="1831"/>
      <c r="BG6" s="1831"/>
      <c r="BH6" s="1831"/>
      <c r="BI6" s="1831"/>
      <c r="BJ6" s="1831"/>
      <c r="BK6" s="1831"/>
      <c r="BL6" s="1831"/>
      <c r="BM6" s="1831"/>
      <c r="BN6" s="1831"/>
      <c r="BO6" s="1831"/>
      <c r="BP6" s="2094"/>
      <c r="BQ6" s="1831"/>
      <c r="BR6" s="1831"/>
      <c r="BS6" s="1831"/>
      <c r="BT6" s="1831"/>
      <c r="BU6" s="1831"/>
      <c r="BV6" s="1831"/>
      <c r="BW6" s="1831"/>
      <c r="BX6" s="1831"/>
      <c r="BY6" s="1831"/>
      <c r="BZ6" s="1864"/>
      <c r="CA6" s="614"/>
    </row>
    <row r="7" spans="1:79" ht="17.100000000000001" customHeight="1" x14ac:dyDescent="0.15">
      <c r="A7" s="616"/>
      <c r="B7" s="1864"/>
      <c r="C7" s="1831"/>
      <c r="D7" s="2097"/>
      <c r="E7" s="1831"/>
      <c r="F7" s="2097"/>
      <c r="G7" s="2097"/>
      <c r="H7" s="2097"/>
      <c r="I7" s="2097"/>
      <c r="J7" s="2097"/>
      <c r="K7" s="2097"/>
      <c r="L7" s="2097"/>
      <c r="M7" s="2097"/>
      <c r="N7" s="2097"/>
      <c r="O7" s="2097"/>
      <c r="P7" s="2097"/>
      <c r="Q7" s="1831"/>
      <c r="R7" s="1831"/>
      <c r="S7" s="1831"/>
      <c r="T7" s="1831"/>
      <c r="U7" s="1831"/>
      <c r="V7" s="1831"/>
      <c r="W7" s="1831"/>
      <c r="X7" s="2094"/>
      <c r="Y7" s="1831"/>
      <c r="Z7" s="1831"/>
      <c r="AA7" s="1831"/>
      <c r="AB7" s="1831"/>
      <c r="AC7" s="1831"/>
      <c r="AD7" s="1831"/>
      <c r="AE7" s="1831"/>
      <c r="AF7" s="1831"/>
      <c r="AG7" s="1831"/>
      <c r="AH7" s="1831"/>
      <c r="AI7" s="1831"/>
      <c r="AJ7" s="1831"/>
      <c r="AK7" s="1831"/>
      <c r="AL7" s="1831"/>
      <c r="AM7" s="1831"/>
      <c r="AN7" s="1831"/>
      <c r="AO7" s="1831"/>
      <c r="AP7" s="1831"/>
      <c r="AQ7" s="1831"/>
      <c r="AR7" s="1831"/>
      <c r="AS7" s="1831"/>
      <c r="AT7" s="1831"/>
      <c r="AU7" s="1831"/>
      <c r="AV7" s="1831"/>
      <c r="AW7" s="1831"/>
      <c r="AX7" s="1831"/>
      <c r="AY7" s="1831"/>
      <c r="AZ7" s="1831"/>
      <c r="BA7" s="1831"/>
      <c r="BB7" s="1831"/>
      <c r="BC7" s="1831"/>
      <c r="BD7" s="1831"/>
      <c r="BE7" s="1831"/>
      <c r="BF7" s="1831"/>
      <c r="BG7" s="1831"/>
      <c r="BH7" s="1831"/>
      <c r="BI7" s="1831"/>
      <c r="BJ7" s="1831"/>
      <c r="BK7" s="1831"/>
      <c r="BL7" s="1831"/>
      <c r="BM7" s="1831"/>
      <c r="BN7" s="1831"/>
      <c r="BO7" s="1831"/>
      <c r="BP7" s="2094"/>
      <c r="BQ7" s="1831"/>
      <c r="BR7" s="1831"/>
      <c r="BS7" s="1831"/>
      <c r="BT7" s="1831"/>
      <c r="BU7" s="1831"/>
      <c r="BV7" s="1831"/>
      <c r="BW7" s="1831"/>
      <c r="BX7" s="1831"/>
      <c r="BY7" s="1831"/>
      <c r="BZ7" s="1864"/>
      <c r="CA7" s="614"/>
    </row>
    <row r="8" spans="1:79" ht="17.100000000000001" customHeight="1" x14ac:dyDescent="0.15">
      <c r="A8" s="616"/>
      <c r="B8" s="1864"/>
      <c r="C8" s="1831"/>
      <c r="D8" s="2097"/>
      <c r="E8" s="1831"/>
      <c r="F8" s="2097"/>
      <c r="G8" s="2097"/>
      <c r="H8" s="2097"/>
      <c r="I8" s="2097"/>
      <c r="J8" s="2097"/>
      <c r="K8" s="2097"/>
      <c r="L8" s="2097"/>
      <c r="M8" s="2097"/>
      <c r="N8" s="2097"/>
      <c r="O8" s="2097"/>
      <c r="P8" s="2097"/>
      <c r="Q8" s="1831"/>
      <c r="R8" s="1831"/>
      <c r="S8" s="1831"/>
      <c r="T8" s="1831"/>
      <c r="U8" s="1831"/>
      <c r="V8" s="1831"/>
      <c r="W8" s="1831"/>
      <c r="X8" s="2094"/>
      <c r="Y8" s="1831"/>
      <c r="Z8" s="1831"/>
      <c r="AA8" s="1831"/>
      <c r="AB8" s="1831"/>
      <c r="AC8" s="1831"/>
      <c r="AD8" s="1831"/>
      <c r="AE8" s="1831"/>
      <c r="AF8" s="1831"/>
      <c r="AG8" s="1831"/>
      <c r="AH8" s="1831"/>
      <c r="AI8" s="1831"/>
      <c r="AJ8" s="1831"/>
      <c r="AK8" s="1831"/>
      <c r="AL8" s="1831"/>
      <c r="AM8" s="1831"/>
      <c r="AN8" s="1831"/>
      <c r="AO8" s="1831"/>
      <c r="AP8" s="1831"/>
      <c r="AQ8" s="1831"/>
      <c r="AR8" s="1831"/>
      <c r="AS8" s="1831"/>
      <c r="AT8" s="1831"/>
      <c r="AU8" s="1831"/>
      <c r="AV8" s="1831"/>
      <c r="AW8" s="1831"/>
      <c r="AX8" s="1831"/>
      <c r="AY8" s="1831"/>
      <c r="AZ8" s="1831"/>
      <c r="BA8" s="1831"/>
      <c r="BB8" s="1831"/>
      <c r="BC8" s="1831"/>
      <c r="BD8" s="1831"/>
      <c r="BE8" s="1831"/>
      <c r="BF8" s="1831"/>
      <c r="BG8" s="1831"/>
      <c r="BH8" s="1831"/>
      <c r="BI8" s="1831"/>
      <c r="BJ8" s="1831"/>
      <c r="BK8" s="1831"/>
      <c r="BL8" s="1831"/>
      <c r="BM8" s="1831"/>
      <c r="BN8" s="1831"/>
      <c r="BO8" s="1831"/>
      <c r="BP8" s="2094"/>
      <c r="BQ8" s="1831"/>
      <c r="BR8" s="1831"/>
      <c r="BS8" s="1831"/>
      <c r="BT8" s="1831"/>
      <c r="BU8" s="1831"/>
      <c r="BV8" s="1831"/>
      <c r="BW8" s="1831"/>
      <c r="BX8" s="1831"/>
      <c r="BY8" s="1831"/>
      <c r="BZ8" s="1864"/>
      <c r="CA8" s="614"/>
    </row>
    <row r="9" spans="1:79" ht="17.100000000000001" customHeight="1" x14ac:dyDescent="0.15">
      <c r="A9" s="616"/>
      <c r="B9" s="1864"/>
      <c r="C9" s="1831"/>
      <c r="D9" s="2097"/>
      <c r="E9" s="1831"/>
      <c r="F9" s="2097"/>
      <c r="G9" s="2097"/>
      <c r="H9" s="2097"/>
      <c r="I9" s="2097"/>
      <c r="J9" s="2097"/>
      <c r="K9" s="2097"/>
      <c r="L9" s="2097"/>
      <c r="M9" s="2097"/>
      <c r="N9" s="2097"/>
      <c r="O9" s="2097"/>
      <c r="P9" s="2097"/>
      <c r="Q9" s="1831"/>
      <c r="R9" s="1831"/>
      <c r="S9" s="1831"/>
      <c r="T9" s="1831"/>
      <c r="U9" s="1831"/>
      <c r="V9" s="1831"/>
      <c r="W9" s="1831"/>
      <c r="X9" s="2094"/>
      <c r="Y9" s="1831"/>
      <c r="Z9" s="1831"/>
      <c r="AA9" s="1831"/>
      <c r="AB9" s="1831"/>
      <c r="AC9" s="1831"/>
      <c r="AD9" s="1831"/>
      <c r="AE9" s="1831"/>
      <c r="AF9" s="1831"/>
      <c r="AG9" s="1831"/>
      <c r="AH9" s="1831"/>
      <c r="AI9" s="1831"/>
      <c r="AJ9" s="1831"/>
      <c r="AK9" s="1831"/>
      <c r="AL9" s="1831"/>
      <c r="AM9" s="1831"/>
      <c r="AN9" s="1831"/>
      <c r="AO9" s="1831"/>
      <c r="AP9" s="1831"/>
      <c r="AQ9" s="1831"/>
      <c r="AR9" s="1831"/>
      <c r="AS9" s="1831"/>
      <c r="AT9" s="1831"/>
      <c r="AU9" s="1831"/>
      <c r="AV9" s="1831"/>
      <c r="AW9" s="1831"/>
      <c r="AX9" s="1831"/>
      <c r="AY9" s="1831"/>
      <c r="AZ9" s="1831"/>
      <c r="BA9" s="1831"/>
      <c r="BB9" s="1831"/>
      <c r="BC9" s="1831"/>
      <c r="BD9" s="1831"/>
      <c r="BE9" s="1831"/>
      <c r="BF9" s="1831"/>
      <c r="BG9" s="1831"/>
      <c r="BH9" s="1831"/>
      <c r="BI9" s="1831"/>
      <c r="BJ9" s="1831"/>
      <c r="BK9" s="1831"/>
      <c r="BL9" s="1831"/>
      <c r="BM9" s="1831"/>
      <c r="BN9" s="1831"/>
      <c r="BO9" s="1831"/>
      <c r="BP9" s="2094"/>
      <c r="BQ9" s="1831"/>
      <c r="BR9" s="1831"/>
      <c r="BS9" s="1831"/>
      <c r="BT9" s="1831"/>
      <c r="BU9" s="1831"/>
      <c r="BV9" s="1831"/>
      <c r="BW9" s="1831"/>
      <c r="BX9" s="1831"/>
      <c r="BY9" s="1831"/>
      <c r="BZ9" s="1864"/>
      <c r="CA9" s="614"/>
    </row>
    <row r="10" spans="1:79" ht="17.100000000000001" customHeight="1" x14ac:dyDescent="0.15">
      <c r="A10" s="616"/>
      <c r="B10" s="1864"/>
      <c r="C10" s="1831"/>
      <c r="D10" s="2097"/>
      <c r="E10" s="1831"/>
      <c r="F10" s="2097"/>
      <c r="G10" s="2097"/>
      <c r="H10" s="2097"/>
      <c r="I10" s="2097"/>
      <c r="J10" s="2097"/>
      <c r="K10" s="2097"/>
      <c r="L10" s="2097"/>
      <c r="M10" s="2097"/>
      <c r="N10" s="2097"/>
      <c r="O10" s="2097"/>
      <c r="P10" s="2097"/>
      <c r="Q10" s="1831"/>
      <c r="R10" s="1831"/>
      <c r="S10" s="1831"/>
      <c r="T10" s="1831"/>
      <c r="U10" s="1831"/>
      <c r="V10" s="1831"/>
      <c r="W10" s="1831"/>
      <c r="X10" s="2094"/>
      <c r="Y10" s="1831"/>
      <c r="Z10" s="1831"/>
      <c r="AA10" s="1831"/>
      <c r="AB10" s="1831"/>
      <c r="AC10" s="1831"/>
      <c r="AD10" s="1831"/>
      <c r="AE10" s="1831"/>
      <c r="AF10" s="1831"/>
      <c r="AG10" s="1831"/>
      <c r="AH10" s="1831"/>
      <c r="AI10" s="1831"/>
      <c r="AJ10" s="1831"/>
      <c r="AK10" s="1831"/>
      <c r="AL10" s="1831"/>
      <c r="AM10" s="1831"/>
      <c r="AN10" s="1831"/>
      <c r="AO10" s="1831"/>
      <c r="AP10" s="1831"/>
      <c r="AQ10" s="1831"/>
      <c r="AR10" s="1831"/>
      <c r="AS10" s="1831"/>
      <c r="AT10" s="1831"/>
      <c r="AU10" s="1831"/>
      <c r="AV10" s="1831"/>
      <c r="AW10" s="1831"/>
      <c r="AX10" s="1831"/>
      <c r="AY10" s="1831"/>
      <c r="AZ10" s="1831"/>
      <c r="BA10" s="1831"/>
      <c r="BB10" s="1831"/>
      <c r="BC10" s="1831"/>
      <c r="BD10" s="1831"/>
      <c r="BE10" s="1831"/>
      <c r="BF10" s="1831"/>
      <c r="BG10" s="1831"/>
      <c r="BH10" s="1831"/>
      <c r="BI10" s="1831"/>
      <c r="BJ10" s="1831"/>
      <c r="BK10" s="1831"/>
      <c r="BL10" s="1831"/>
      <c r="BM10" s="1831"/>
      <c r="BN10" s="1831"/>
      <c r="BO10" s="1831"/>
      <c r="BP10" s="2094"/>
      <c r="BQ10" s="1831"/>
      <c r="BR10" s="1831"/>
      <c r="BS10" s="1831"/>
      <c r="BT10" s="1831"/>
      <c r="BU10" s="1831"/>
      <c r="BV10" s="1831"/>
      <c r="BW10" s="1831"/>
      <c r="BX10" s="1831"/>
      <c r="BY10" s="1831"/>
      <c r="BZ10" s="1864"/>
      <c r="CA10" s="614"/>
    </row>
    <row r="11" spans="1:79" ht="17.100000000000001" customHeight="1" x14ac:dyDescent="0.15">
      <c r="A11" s="616"/>
      <c r="B11" s="1864"/>
      <c r="C11" s="1831"/>
      <c r="D11" s="2097"/>
      <c r="E11" s="2097"/>
      <c r="F11" s="2097"/>
      <c r="G11" s="2097"/>
      <c r="H11" s="2097"/>
      <c r="I11" s="2097"/>
      <c r="J11" s="2097"/>
      <c r="K11" s="2097"/>
      <c r="L11" s="2097"/>
      <c r="M11" s="2097"/>
      <c r="N11" s="2097"/>
      <c r="O11" s="2097"/>
      <c r="P11" s="2097"/>
      <c r="Q11" s="1831"/>
      <c r="R11" s="1831"/>
      <c r="S11" s="1831"/>
      <c r="T11" s="1831"/>
      <c r="U11" s="1831"/>
      <c r="V11" s="1831"/>
      <c r="W11" s="1831"/>
      <c r="X11" s="2094"/>
      <c r="Y11" s="1831"/>
      <c r="Z11" s="1831"/>
      <c r="AA11" s="1831"/>
      <c r="AB11" s="1831"/>
      <c r="AC11" s="1831"/>
      <c r="AD11" s="1831"/>
      <c r="AE11" s="1831"/>
      <c r="AF11" s="1831"/>
      <c r="AG11" s="1831"/>
      <c r="AH11" s="1831"/>
      <c r="AI11" s="1831"/>
      <c r="AJ11" s="1831"/>
      <c r="AK11" s="1831"/>
      <c r="AL11" s="1831"/>
      <c r="AM11" s="1831"/>
      <c r="AN11" s="1831"/>
      <c r="AO11" s="1831"/>
      <c r="AP11" s="1831"/>
      <c r="AQ11" s="1831"/>
      <c r="AR11" s="1831"/>
      <c r="AS11" s="1831"/>
      <c r="AT11" s="1831"/>
      <c r="AU11" s="1831"/>
      <c r="AV11" s="1831"/>
      <c r="AW11" s="1831"/>
      <c r="AX11" s="1831"/>
      <c r="AY11" s="1831"/>
      <c r="AZ11" s="1831"/>
      <c r="BA11" s="1831"/>
      <c r="BB11" s="1831"/>
      <c r="BC11" s="1831"/>
      <c r="BD11" s="1831"/>
      <c r="BE11" s="1831"/>
      <c r="BF11" s="1831"/>
      <c r="BG11" s="1831"/>
      <c r="BH11" s="1831"/>
      <c r="BI11" s="1831"/>
      <c r="BJ11" s="1831"/>
      <c r="BK11" s="1831"/>
      <c r="BL11" s="1831"/>
      <c r="BM11" s="1831"/>
      <c r="BN11" s="1831"/>
      <c r="BO11" s="1831"/>
      <c r="BP11" s="2094"/>
      <c r="BQ11" s="1831"/>
      <c r="BR11" s="1831"/>
      <c r="BS11" s="1831"/>
      <c r="BT11" s="1831"/>
      <c r="BU11" s="1831"/>
      <c r="BV11" s="1831"/>
      <c r="BW11" s="1831"/>
      <c r="BX11" s="1831"/>
      <c r="BY11" s="1831"/>
      <c r="BZ11" s="1864"/>
      <c r="CA11" s="614"/>
    </row>
    <row r="12" spans="1:79" ht="17.100000000000001" customHeight="1" x14ac:dyDescent="0.15">
      <c r="A12" s="616"/>
      <c r="B12" s="1864"/>
      <c r="C12" s="1831"/>
      <c r="D12" s="2097"/>
      <c r="E12" s="2097"/>
      <c r="F12" s="2097"/>
      <c r="G12" s="2097"/>
      <c r="H12" s="2097"/>
      <c r="I12" s="2097"/>
      <c r="J12" s="2097"/>
      <c r="K12" s="2097"/>
      <c r="L12" s="2097"/>
      <c r="M12" s="2097"/>
      <c r="N12" s="2097"/>
      <c r="O12" s="2097"/>
      <c r="P12" s="2097"/>
      <c r="Q12" s="1831"/>
      <c r="R12" s="1831"/>
      <c r="S12" s="1831"/>
      <c r="T12" s="1831"/>
      <c r="U12" s="1831"/>
      <c r="V12" s="1831"/>
      <c r="W12" s="1831"/>
      <c r="X12" s="2094"/>
      <c r="Y12" s="1831"/>
      <c r="Z12" s="1831"/>
      <c r="AA12" s="1831"/>
      <c r="AB12" s="1831"/>
      <c r="AC12" s="1831"/>
      <c r="AD12" s="1831"/>
      <c r="AE12" s="1831"/>
      <c r="AF12" s="1831"/>
      <c r="AG12" s="1831"/>
      <c r="AH12" s="1831"/>
      <c r="AI12" s="1831"/>
      <c r="AJ12" s="1831"/>
      <c r="AK12" s="1831"/>
      <c r="AL12" s="1831"/>
      <c r="AM12" s="1831"/>
      <c r="AN12" s="1831"/>
      <c r="AO12" s="1831"/>
      <c r="AP12" s="1831"/>
      <c r="AQ12" s="1831"/>
      <c r="AR12" s="1831"/>
      <c r="AS12" s="1831"/>
      <c r="AT12" s="1831"/>
      <c r="AU12" s="1831"/>
      <c r="AV12" s="1831"/>
      <c r="AW12" s="1831"/>
      <c r="AX12" s="1831"/>
      <c r="AY12" s="1831"/>
      <c r="AZ12" s="1831"/>
      <c r="BA12" s="1831"/>
      <c r="BB12" s="1831"/>
      <c r="BC12" s="1831"/>
      <c r="BD12" s="1831"/>
      <c r="BE12" s="1831"/>
      <c r="BF12" s="1831"/>
      <c r="BG12" s="1831"/>
      <c r="BH12" s="1831"/>
      <c r="BI12" s="1831"/>
      <c r="BJ12" s="1831"/>
      <c r="BK12" s="1831"/>
      <c r="BL12" s="1831"/>
      <c r="BM12" s="1831"/>
      <c r="BN12" s="1831"/>
      <c r="BO12" s="1831"/>
      <c r="BP12" s="2094"/>
      <c r="BQ12" s="1831"/>
      <c r="BR12" s="1831"/>
      <c r="BS12" s="1831"/>
      <c r="BT12" s="1831"/>
      <c r="BU12" s="1831"/>
      <c r="BV12" s="1831"/>
      <c r="BW12" s="1831"/>
      <c r="BX12" s="1831"/>
      <c r="BY12" s="1831"/>
      <c r="BZ12" s="1864"/>
      <c r="CA12" s="614"/>
    </row>
    <row r="13" spans="1:79" ht="17.100000000000001" customHeight="1" x14ac:dyDescent="0.15">
      <c r="A13" s="616"/>
      <c r="B13" s="1864"/>
      <c r="C13" s="1831"/>
      <c r="D13" s="2097"/>
      <c r="E13" s="2097"/>
      <c r="F13" s="2097"/>
      <c r="G13" s="2097"/>
      <c r="H13" s="2097"/>
      <c r="I13" s="2097"/>
      <c r="J13" s="2097"/>
      <c r="K13" s="2097"/>
      <c r="L13" s="2097"/>
      <c r="M13" s="2097"/>
      <c r="N13" s="2097"/>
      <c r="O13" s="2097"/>
      <c r="P13" s="2097"/>
      <c r="Q13" s="1831"/>
      <c r="R13" s="1831"/>
      <c r="S13" s="1831"/>
      <c r="T13" s="1831"/>
      <c r="U13" s="1831"/>
      <c r="V13" s="1831"/>
      <c r="W13" s="1831"/>
      <c r="X13" s="2094"/>
      <c r="Y13" s="1831"/>
      <c r="Z13" s="1831"/>
      <c r="AA13" s="1831"/>
      <c r="AB13" s="1831"/>
      <c r="AC13" s="1831"/>
      <c r="AD13" s="1831"/>
      <c r="AE13" s="1831"/>
      <c r="AF13" s="1831"/>
      <c r="AG13" s="1831"/>
      <c r="AH13" s="1831"/>
      <c r="AI13" s="1831"/>
      <c r="AJ13" s="1831"/>
      <c r="AK13" s="1831"/>
      <c r="AL13" s="1831"/>
      <c r="AM13" s="1831"/>
      <c r="AN13" s="1831"/>
      <c r="AO13" s="1831"/>
      <c r="AP13" s="1831"/>
      <c r="AQ13" s="1831"/>
      <c r="AR13" s="1831"/>
      <c r="AS13" s="1831"/>
      <c r="AT13" s="1831"/>
      <c r="AU13" s="1831"/>
      <c r="AV13" s="1831"/>
      <c r="AW13" s="1831"/>
      <c r="AX13" s="1831"/>
      <c r="AY13" s="1831"/>
      <c r="AZ13" s="1831"/>
      <c r="BA13" s="1831"/>
      <c r="BB13" s="1831"/>
      <c r="BC13" s="1831"/>
      <c r="BD13" s="1831"/>
      <c r="BE13" s="1831"/>
      <c r="BF13" s="1831"/>
      <c r="BG13" s="1831"/>
      <c r="BH13" s="1831"/>
      <c r="BI13" s="1831"/>
      <c r="BJ13" s="1831"/>
      <c r="BK13" s="1831"/>
      <c r="BL13" s="1831"/>
      <c r="BM13" s="1831"/>
      <c r="BN13" s="1831"/>
      <c r="BO13" s="1831"/>
      <c r="BP13" s="2094"/>
      <c r="BQ13" s="1831"/>
      <c r="BR13" s="1831"/>
      <c r="BS13" s="1831"/>
      <c r="BT13" s="1831"/>
      <c r="BU13" s="1831"/>
      <c r="BV13" s="1831"/>
      <c r="BW13" s="1831"/>
      <c r="BX13" s="1831"/>
      <c r="BY13" s="1831"/>
      <c r="BZ13" s="1864"/>
      <c r="CA13" s="614"/>
    </row>
    <row r="14" spans="1:79" ht="17.100000000000001" customHeight="1" x14ac:dyDescent="0.15">
      <c r="A14" s="616"/>
      <c r="B14" s="1864"/>
      <c r="C14" s="1831"/>
      <c r="D14" s="1831"/>
      <c r="E14" s="1831"/>
      <c r="F14" s="1831"/>
      <c r="G14" s="1831"/>
      <c r="H14" s="1831"/>
      <c r="I14" s="1831"/>
      <c r="J14" s="1831"/>
      <c r="K14" s="1831"/>
      <c r="L14" s="2094"/>
      <c r="M14" s="1831"/>
      <c r="N14" s="1864"/>
      <c r="O14" s="1831"/>
      <c r="P14" s="1831"/>
      <c r="Q14" s="1831"/>
      <c r="R14" s="1831"/>
      <c r="S14" s="1831"/>
      <c r="T14" s="1831"/>
      <c r="U14" s="1831"/>
      <c r="V14" s="1831"/>
      <c r="W14" s="1831"/>
      <c r="X14" s="2094"/>
      <c r="Y14" s="1831"/>
      <c r="Z14" s="1831"/>
      <c r="AA14" s="1831"/>
      <c r="AB14" s="1831"/>
      <c r="AC14" s="1831"/>
      <c r="AD14" s="1831"/>
      <c r="AE14" s="1831"/>
      <c r="AF14" s="1831"/>
      <c r="AG14" s="1831"/>
      <c r="AH14" s="1831"/>
      <c r="AI14" s="1831"/>
      <c r="AJ14" s="1831"/>
      <c r="AK14" s="1831"/>
      <c r="AL14" s="1831"/>
      <c r="AM14" s="1831"/>
      <c r="AN14" s="1831"/>
      <c r="AO14" s="1831"/>
      <c r="AP14" s="1831"/>
      <c r="AQ14" s="1831"/>
      <c r="AR14" s="1831"/>
      <c r="AS14" s="1831"/>
      <c r="AT14" s="1831"/>
      <c r="AU14" s="1831"/>
      <c r="AV14" s="1831"/>
      <c r="AW14" s="1831"/>
      <c r="AX14" s="1831"/>
      <c r="AY14" s="1831"/>
      <c r="AZ14" s="1831"/>
      <c r="BA14" s="1831"/>
      <c r="BB14" s="1831"/>
      <c r="BC14" s="1831"/>
      <c r="BD14" s="1831"/>
      <c r="BE14" s="1831"/>
      <c r="BF14" s="1831"/>
      <c r="BG14" s="1831"/>
      <c r="BH14" s="1831"/>
      <c r="BI14" s="1831"/>
      <c r="BJ14" s="1831"/>
      <c r="BK14" s="1831"/>
      <c r="BL14" s="1831"/>
      <c r="BM14" s="1831"/>
      <c r="BN14" s="1831"/>
      <c r="BO14" s="1831"/>
      <c r="BP14" s="2094"/>
      <c r="BQ14" s="1831"/>
      <c r="BR14" s="1831"/>
      <c r="BS14" s="1831"/>
      <c r="BT14" s="1831"/>
      <c r="BU14" s="1831"/>
      <c r="BV14" s="1831"/>
      <c r="BW14" s="1831"/>
      <c r="BX14" s="1831"/>
      <c r="BY14" s="1831"/>
      <c r="BZ14" s="1864"/>
      <c r="CA14" s="614"/>
    </row>
    <row r="15" spans="1:79" ht="17.100000000000001" customHeight="1" x14ac:dyDescent="0.15">
      <c r="A15" s="616"/>
      <c r="B15" s="1864"/>
      <c r="C15" s="1831"/>
      <c r="D15" s="1831"/>
      <c r="E15" s="1831"/>
      <c r="F15" s="1831"/>
      <c r="G15" s="1831"/>
      <c r="H15" s="1831"/>
      <c r="I15" s="1831"/>
      <c r="J15" s="1831"/>
      <c r="K15" s="1831"/>
      <c r="L15" s="2094"/>
      <c r="M15" s="1831"/>
      <c r="N15" s="1864"/>
      <c r="O15" s="1831"/>
      <c r="P15" s="1831"/>
      <c r="Q15" s="1831"/>
      <c r="R15" s="1831"/>
      <c r="S15" s="1831"/>
      <c r="T15" s="1831"/>
      <c r="U15" s="1831"/>
      <c r="V15" s="1831"/>
      <c r="W15" s="1831"/>
      <c r="X15" s="2094"/>
      <c r="Y15" s="1831"/>
      <c r="Z15" s="1831"/>
      <c r="AA15" s="1831"/>
      <c r="AB15" s="1831"/>
      <c r="AC15" s="1831"/>
      <c r="AD15" s="1831"/>
      <c r="AE15" s="1831"/>
      <c r="AF15" s="1831"/>
      <c r="AG15" s="1831"/>
      <c r="AH15" s="1831"/>
      <c r="AI15" s="1831"/>
      <c r="AJ15" s="1831"/>
      <c r="AK15" s="1831"/>
      <c r="AL15" s="1831"/>
      <c r="AM15" s="1831"/>
      <c r="AN15" s="1831"/>
      <c r="AO15" s="1831"/>
      <c r="AP15" s="1831"/>
      <c r="AQ15" s="1831"/>
      <c r="AR15" s="1831"/>
      <c r="AS15" s="1831"/>
      <c r="AT15" s="1831"/>
      <c r="AU15" s="1831"/>
      <c r="AV15" s="1831"/>
      <c r="AW15" s="1831"/>
      <c r="AX15" s="1831"/>
      <c r="AY15" s="1831"/>
      <c r="AZ15" s="1831"/>
      <c r="BA15" s="1831"/>
      <c r="BB15" s="1831"/>
      <c r="BC15" s="1831"/>
      <c r="BD15" s="1831"/>
      <c r="BE15" s="1831"/>
      <c r="BF15" s="1831"/>
      <c r="BG15" s="1831"/>
      <c r="BH15" s="1831"/>
      <c r="BI15" s="1831"/>
      <c r="BJ15" s="1831"/>
      <c r="BK15" s="1831"/>
      <c r="BL15" s="1831"/>
      <c r="BM15" s="1831"/>
      <c r="BN15" s="1831"/>
      <c r="BO15" s="1831"/>
      <c r="BP15" s="2094"/>
      <c r="BQ15" s="1831"/>
      <c r="BR15" s="1831"/>
      <c r="BS15" s="1831"/>
      <c r="BT15" s="1831"/>
      <c r="BU15" s="1831"/>
      <c r="BV15" s="1831"/>
      <c r="BW15" s="1831"/>
      <c r="BX15" s="1831"/>
      <c r="BY15" s="1831"/>
      <c r="BZ15" s="1864"/>
      <c r="CA15" s="614"/>
    </row>
    <row r="16" spans="1:79" ht="17.100000000000001" customHeight="1" x14ac:dyDescent="0.15">
      <c r="A16" s="616"/>
      <c r="B16" s="1864"/>
      <c r="C16" s="1831"/>
      <c r="D16" s="1831"/>
      <c r="E16" s="1831"/>
      <c r="F16" s="1831"/>
      <c r="G16" s="1831"/>
      <c r="H16" s="1831"/>
      <c r="I16" s="1831"/>
      <c r="J16" s="1831"/>
      <c r="K16" s="1831"/>
      <c r="L16" s="2094"/>
      <c r="M16" s="1831"/>
      <c r="N16" s="1864"/>
      <c r="O16" s="1831"/>
      <c r="P16" s="1831"/>
      <c r="Q16" s="1831"/>
      <c r="R16" s="1831"/>
      <c r="S16" s="1831"/>
      <c r="T16" s="1831"/>
      <c r="U16" s="1831"/>
      <c r="V16" s="1831"/>
      <c r="W16" s="1831"/>
      <c r="X16" s="2094"/>
      <c r="Y16" s="1831"/>
      <c r="Z16" s="1831"/>
      <c r="AA16" s="1831"/>
      <c r="AB16" s="1831"/>
      <c r="AC16" s="1831"/>
      <c r="AD16" s="1831"/>
      <c r="AE16" s="1831"/>
      <c r="AF16" s="1831"/>
      <c r="AG16" s="1831"/>
      <c r="AH16" s="1831"/>
      <c r="AI16" s="1831"/>
      <c r="AJ16" s="1831"/>
      <c r="AK16" s="1831"/>
      <c r="AL16" s="1831"/>
      <c r="AM16" s="1831"/>
      <c r="AN16" s="1831"/>
      <c r="AO16" s="1831"/>
      <c r="AP16" s="1831"/>
      <c r="AQ16" s="1831"/>
      <c r="AR16" s="1831"/>
      <c r="AS16" s="1831"/>
      <c r="AT16" s="1831"/>
      <c r="AU16" s="1831"/>
      <c r="AV16" s="1831"/>
      <c r="AW16" s="1831"/>
      <c r="AX16" s="1831"/>
      <c r="AY16" s="1831"/>
      <c r="AZ16" s="1831"/>
      <c r="BA16" s="1831"/>
      <c r="BB16" s="1831"/>
      <c r="BC16" s="1831"/>
      <c r="BD16" s="1831"/>
      <c r="BE16" s="1831"/>
      <c r="BF16" s="1831"/>
      <c r="BG16" s="1831"/>
      <c r="BH16" s="1831"/>
      <c r="BI16" s="1831"/>
      <c r="BJ16" s="1831"/>
      <c r="BK16" s="1831"/>
      <c r="BL16" s="1831"/>
      <c r="BM16" s="1831"/>
      <c r="BN16" s="1831"/>
      <c r="BO16" s="1831"/>
      <c r="BP16" s="2094"/>
      <c r="BQ16" s="1831"/>
      <c r="BR16" s="1831"/>
      <c r="BS16" s="1831"/>
      <c r="BT16" s="1831"/>
      <c r="BU16" s="1831"/>
      <c r="BV16" s="1831"/>
      <c r="BW16" s="1831"/>
      <c r="BX16" s="1831"/>
      <c r="BY16" s="1831"/>
      <c r="BZ16" s="1864"/>
      <c r="CA16" s="614"/>
    </row>
    <row r="17" spans="1:79" ht="17.100000000000001" customHeight="1" x14ac:dyDescent="0.15">
      <c r="A17" s="616"/>
      <c r="B17" s="1864"/>
      <c r="C17" s="1831"/>
      <c r="D17" s="1831"/>
      <c r="E17" s="1831"/>
      <c r="F17" s="1831"/>
      <c r="G17" s="1831"/>
      <c r="H17" s="1831"/>
      <c r="I17" s="1831"/>
      <c r="J17" s="1831"/>
      <c r="K17" s="1831"/>
      <c r="L17" s="2094"/>
      <c r="M17" s="1831"/>
      <c r="N17" s="1864"/>
      <c r="O17" s="1831"/>
      <c r="P17" s="1831"/>
      <c r="Q17" s="1831"/>
      <c r="R17" s="1831"/>
      <c r="S17" s="1831"/>
      <c r="T17" s="1831"/>
      <c r="U17" s="1831"/>
      <c r="V17" s="1831"/>
      <c r="W17" s="1831"/>
      <c r="X17" s="2094"/>
      <c r="Y17" s="1831"/>
      <c r="Z17" s="1831"/>
      <c r="AA17" s="1831"/>
      <c r="AB17" s="1831"/>
      <c r="AC17" s="1831"/>
      <c r="AD17" s="1831"/>
      <c r="AE17" s="1831"/>
      <c r="AF17" s="1831"/>
      <c r="AG17" s="1831"/>
      <c r="AH17" s="1831"/>
      <c r="AI17" s="1831"/>
      <c r="AJ17" s="1831"/>
      <c r="AK17" s="1831"/>
      <c r="AL17" s="1831"/>
      <c r="AM17" s="1831"/>
      <c r="AN17" s="1831"/>
      <c r="AO17" s="1831"/>
      <c r="AP17" s="1831"/>
      <c r="AQ17" s="1831"/>
      <c r="AR17" s="1831"/>
      <c r="AS17" s="1831"/>
      <c r="AT17" s="1831"/>
      <c r="AU17" s="1831"/>
      <c r="AV17" s="1831"/>
      <c r="AW17" s="1831"/>
      <c r="AX17" s="1831"/>
      <c r="AY17" s="1831"/>
      <c r="AZ17" s="1831"/>
      <c r="BA17" s="1831"/>
      <c r="BB17" s="1831"/>
      <c r="BC17" s="1831"/>
      <c r="BD17" s="1831"/>
      <c r="BE17" s="1831"/>
      <c r="BF17" s="1831"/>
      <c r="BG17" s="1831"/>
      <c r="BH17" s="1831"/>
      <c r="BI17" s="1831"/>
      <c r="BJ17" s="1831"/>
      <c r="BK17" s="1831"/>
      <c r="BL17" s="1831"/>
      <c r="BM17" s="1831"/>
      <c r="BN17" s="1831"/>
      <c r="BO17" s="1831"/>
      <c r="BP17" s="2094"/>
      <c r="BQ17" s="1831"/>
      <c r="BR17" s="1831"/>
      <c r="BS17" s="1831"/>
      <c r="BT17" s="1831"/>
      <c r="BU17" s="1831"/>
      <c r="BV17" s="1831"/>
      <c r="BW17" s="1831"/>
      <c r="BX17" s="1831"/>
      <c r="BY17" s="1831"/>
      <c r="BZ17" s="1864"/>
      <c r="CA17" s="614"/>
    </row>
    <row r="18" spans="1:79" ht="17.100000000000001" customHeight="1" x14ac:dyDescent="0.15">
      <c r="A18" s="616"/>
      <c r="B18" s="1864"/>
      <c r="C18" s="1831"/>
      <c r="D18" s="1831"/>
      <c r="E18" s="1831"/>
      <c r="F18" s="1831"/>
      <c r="G18" s="1831"/>
      <c r="H18" s="1831"/>
      <c r="I18" s="1831"/>
      <c r="J18" s="1831"/>
      <c r="K18" s="1831"/>
      <c r="L18" s="2094"/>
      <c r="M18" s="1831"/>
      <c r="N18" s="1864"/>
      <c r="O18" s="1831"/>
      <c r="P18" s="1831"/>
      <c r="Q18" s="1831"/>
      <c r="R18" s="1831"/>
      <c r="S18" s="1831"/>
      <c r="T18" s="1831"/>
      <c r="U18" s="1831"/>
      <c r="V18" s="1831"/>
      <c r="W18" s="1831"/>
      <c r="X18" s="2094"/>
      <c r="Y18" s="1831"/>
      <c r="Z18" s="1831"/>
      <c r="AA18" s="1831"/>
      <c r="AB18" s="1831"/>
      <c r="AC18" s="1831"/>
      <c r="AD18" s="1831"/>
      <c r="AE18" s="1831"/>
      <c r="AF18" s="1831"/>
      <c r="AG18" s="1831"/>
      <c r="AH18" s="1831"/>
      <c r="AI18" s="1831"/>
      <c r="AJ18" s="1831"/>
      <c r="AK18" s="1831"/>
      <c r="AL18" s="1831"/>
      <c r="AM18" s="1831"/>
      <c r="AN18" s="1831"/>
      <c r="AO18" s="1831"/>
      <c r="AP18" s="1831"/>
      <c r="AQ18" s="1831"/>
      <c r="AR18" s="1831"/>
      <c r="AS18" s="1831"/>
      <c r="AT18" s="1831"/>
      <c r="AU18" s="1831"/>
      <c r="AV18" s="1831"/>
      <c r="AW18" s="1831"/>
      <c r="AX18" s="1831"/>
      <c r="AY18" s="1831"/>
      <c r="AZ18" s="1831"/>
      <c r="BA18" s="1831"/>
      <c r="BB18" s="1831"/>
      <c r="BC18" s="1831"/>
      <c r="BD18" s="1831"/>
      <c r="BE18" s="1831"/>
      <c r="BF18" s="1831"/>
      <c r="BG18" s="1831"/>
      <c r="BH18" s="1831"/>
      <c r="BI18" s="1831"/>
      <c r="BJ18" s="1831"/>
      <c r="BK18" s="1831"/>
      <c r="BL18" s="1831"/>
      <c r="BM18" s="1831"/>
      <c r="BN18" s="1831"/>
      <c r="BO18" s="1831"/>
      <c r="BP18" s="2094"/>
      <c r="BQ18" s="1831"/>
      <c r="BR18" s="1831"/>
      <c r="BS18" s="1831"/>
      <c r="BT18" s="1831"/>
      <c r="BU18" s="1831"/>
      <c r="BV18" s="1831"/>
      <c r="BW18" s="1831"/>
      <c r="BX18" s="1831"/>
      <c r="BY18" s="1831"/>
      <c r="BZ18" s="1864"/>
      <c r="CA18" s="614"/>
    </row>
    <row r="19" spans="1:79" ht="17.100000000000001" customHeight="1" x14ac:dyDescent="0.15">
      <c r="A19" s="616"/>
      <c r="B19" s="1864"/>
      <c r="C19" s="1831"/>
      <c r="D19" s="1831"/>
      <c r="E19" s="1831"/>
      <c r="F19" s="1831"/>
      <c r="G19" s="1831"/>
      <c r="H19" s="1831"/>
      <c r="I19" s="1831"/>
      <c r="J19" s="1831"/>
      <c r="K19" s="1831"/>
      <c r="L19" s="2094"/>
      <c r="M19" s="1831"/>
      <c r="N19" s="1864"/>
      <c r="O19" s="1831"/>
      <c r="P19" s="1831"/>
      <c r="Q19" s="1831"/>
      <c r="R19" s="1831"/>
      <c r="S19" s="1831"/>
      <c r="T19" s="1831"/>
      <c r="U19" s="1831"/>
      <c r="V19" s="1831"/>
      <c r="W19" s="1831"/>
      <c r="X19" s="2094"/>
      <c r="Y19" s="1831"/>
      <c r="Z19" s="1831"/>
      <c r="AA19" s="1831"/>
      <c r="AB19" s="1831"/>
      <c r="AC19" s="1831"/>
      <c r="AD19" s="1831"/>
      <c r="AE19" s="1831"/>
      <c r="AF19" s="1831"/>
      <c r="AG19" s="1831"/>
      <c r="AH19" s="1831"/>
      <c r="AI19" s="1831"/>
      <c r="AJ19" s="1831"/>
      <c r="AK19" s="1831"/>
      <c r="AL19" s="1831"/>
      <c r="AM19" s="1831"/>
      <c r="AN19" s="1831"/>
      <c r="AO19" s="1831"/>
      <c r="AP19" s="1831"/>
      <c r="AQ19" s="1831"/>
      <c r="AR19" s="1831"/>
      <c r="AS19" s="1831"/>
      <c r="AT19" s="1831"/>
      <c r="AU19" s="1831"/>
      <c r="AV19" s="1831"/>
      <c r="AW19" s="1831"/>
      <c r="AX19" s="1831"/>
      <c r="AY19" s="1831"/>
      <c r="AZ19" s="1831"/>
      <c r="BA19" s="1831"/>
      <c r="BB19" s="1831"/>
      <c r="BC19" s="1831"/>
      <c r="BD19" s="1831"/>
      <c r="BE19" s="1831"/>
      <c r="BF19" s="1831"/>
      <c r="BG19" s="1831"/>
      <c r="BH19" s="1831"/>
      <c r="BI19" s="1831"/>
      <c r="BJ19" s="1831"/>
      <c r="BK19" s="1831"/>
      <c r="BL19" s="1831"/>
      <c r="BM19" s="1831"/>
      <c r="BN19" s="1831"/>
      <c r="BO19" s="1831"/>
      <c r="BP19" s="2094"/>
      <c r="BQ19" s="1831"/>
      <c r="BR19" s="1831"/>
      <c r="BS19" s="1831"/>
      <c r="BT19" s="1831"/>
      <c r="BU19" s="1831"/>
      <c r="BV19" s="1831"/>
      <c r="BW19" s="1831"/>
      <c r="BX19" s="1831"/>
      <c r="BY19" s="1831"/>
      <c r="BZ19" s="1864"/>
      <c r="CA19" s="614"/>
    </row>
    <row r="20" spans="1:79" ht="17.100000000000001" customHeight="1" x14ac:dyDescent="0.15">
      <c r="A20" s="616"/>
      <c r="B20" s="1864"/>
      <c r="C20" s="1831"/>
      <c r="D20" s="1831"/>
      <c r="E20" s="1831"/>
      <c r="F20" s="1831"/>
      <c r="G20" s="1831"/>
      <c r="H20" s="1831"/>
      <c r="I20" s="1831"/>
      <c r="J20" s="1831"/>
      <c r="K20" s="1831"/>
      <c r="L20" s="2094"/>
      <c r="M20" s="1831"/>
      <c r="N20" s="1864"/>
      <c r="O20" s="1831"/>
      <c r="P20" s="1831"/>
      <c r="Q20" s="1831"/>
      <c r="R20" s="1831"/>
      <c r="S20" s="1831"/>
      <c r="T20" s="1831"/>
      <c r="U20" s="1831"/>
      <c r="V20" s="1831"/>
      <c r="W20" s="1831"/>
      <c r="X20" s="2094"/>
      <c r="Y20" s="1831"/>
      <c r="Z20" s="1831"/>
      <c r="AA20" s="1831"/>
      <c r="AB20" s="1831"/>
      <c r="AC20" s="1831"/>
      <c r="AD20" s="1831"/>
      <c r="AE20" s="1831"/>
      <c r="AF20" s="1831"/>
      <c r="AG20" s="1831"/>
      <c r="AH20" s="1831"/>
      <c r="AI20" s="1831"/>
      <c r="AJ20" s="1831"/>
      <c r="AK20" s="1831"/>
      <c r="AL20" s="1831"/>
      <c r="AM20" s="1831"/>
      <c r="AN20" s="1831"/>
      <c r="AO20" s="1831"/>
      <c r="AP20" s="1831"/>
      <c r="AQ20" s="1831"/>
      <c r="AR20" s="1831"/>
      <c r="AS20" s="1831"/>
      <c r="AT20" s="1831"/>
      <c r="AU20" s="1831"/>
      <c r="AV20" s="1831"/>
      <c r="AW20" s="1831"/>
      <c r="AX20" s="1831"/>
      <c r="AY20" s="1831"/>
      <c r="AZ20" s="1831"/>
      <c r="BA20" s="1831"/>
      <c r="BB20" s="1831"/>
      <c r="BC20" s="1831"/>
      <c r="BD20" s="1831"/>
      <c r="BE20" s="1831"/>
      <c r="BF20" s="1831"/>
      <c r="BG20" s="1831"/>
      <c r="BH20" s="1831"/>
      <c r="BI20" s="1831"/>
      <c r="BJ20" s="1831"/>
      <c r="BK20" s="1831"/>
      <c r="BL20" s="1831"/>
      <c r="BM20" s="1831"/>
      <c r="BN20" s="1831"/>
      <c r="BO20" s="1831"/>
      <c r="BP20" s="2094"/>
      <c r="BQ20" s="1831"/>
      <c r="BR20" s="1831"/>
      <c r="BS20" s="1831"/>
      <c r="BT20" s="1831"/>
      <c r="BU20" s="1831"/>
      <c r="BV20" s="1831"/>
      <c r="BW20" s="1831"/>
      <c r="BX20" s="1831"/>
      <c r="BY20" s="1831"/>
      <c r="BZ20" s="1864"/>
      <c r="CA20" s="614"/>
    </row>
    <row r="21" spans="1:79" ht="17.100000000000001" customHeight="1" x14ac:dyDescent="0.15">
      <c r="A21" s="616"/>
      <c r="B21" s="1864"/>
      <c r="C21" s="1831"/>
      <c r="D21" s="1831"/>
      <c r="E21" s="2097"/>
      <c r="F21" s="1831"/>
      <c r="G21" s="1831"/>
      <c r="H21" s="1831"/>
      <c r="I21" s="1831"/>
      <c r="J21" s="1831"/>
      <c r="K21" s="1831"/>
      <c r="L21" s="2094"/>
      <c r="M21" s="1831"/>
      <c r="N21" s="1864"/>
      <c r="O21" s="1831"/>
      <c r="P21" s="1831"/>
      <c r="Q21" s="1831"/>
      <c r="R21" s="1831"/>
      <c r="S21" s="1831"/>
      <c r="T21" s="1831"/>
      <c r="U21" s="1831"/>
      <c r="V21" s="1831"/>
      <c r="W21" s="1831"/>
      <c r="X21" s="2094"/>
      <c r="Y21" s="1831"/>
      <c r="Z21" s="1831"/>
      <c r="AA21" s="1831"/>
      <c r="AB21" s="1831"/>
      <c r="AC21" s="1831"/>
      <c r="AD21" s="1831"/>
      <c r="AE21" s="1831"/>
      <c r="AF21" s="1831"/>
      <c r="AG21" s="1831"/>
      <c r="AH21" s="1831"/>
      <c r="AI21" s="1831"/>
      <c r="AJ21" s="1831"/>
      <c r="AK21" s="1831"/>
      <c r="AL21" s="1831"/>
      <c r="AM21" s="1831"/>
      <c r="AN21" s="1831"/>
      <c r="AO21" s="1831"/>
      <c r="AP21" s="1831"/>
      <c r="AQ21" s="1831"/>
      <c r="AR21" s="1831"/>
      <c r="AS21" s="1831"/>
      <c r="AT21" s="1831"/>
      <c r="AU21" s="1831"/>
      <c r="AV21" s="1831"/>
      <c r="AW21" s="1831"/>
      <c r="AX21" s="1831"/>
      <c r="AY21" s="1831"/>
      <c r="AZ21" s="1831"/>
      <c r="BA21" s="1831"/>
      <c r="BB21" s="1831"/>
      <c r="BC21" s="1831"/>
      <c r="BD21" s="1831"/>
      <c r="BE21" s="1831"/>
      <c r="BF21" s="1831"/>
      <c r="BG21" s="1831"/>
      <c r="BH21" s="1831"/>
      <c r="BI21" s="1831"/>
      <c r="BJ21" s="1831"/>
      <c r="BK21" s="1831"/>
      <c r="BL21" s="1831"/>
      <c r="BM21" s="1831"/>
      <c r="BN21" s="1831"/>
      <c r="BO21" s="1831"/>
      <c r="BP21" s="2094"/>
      <c r="BQ21" s="1831"/>
      <c r="BR21" s="1831"/>
      <c r="BS21" s="1831"/>
      <c r="BT21" s="1831"/>
      <c r="BU21" s="1831"/>
      <c r="BV21" s="1831"/>
      <c r="BW21" s="1831"/>
      <c r="BX21" s="1831"/>
      <c r="BY21" s="1831"/>
      <c r="BZ21" s="1864"/>
      <c r="CA21" s="614"/>
    </row>
    <row r="22" spans="1:79" ht="17.100000000000001" customHeight="1" x14ac:dyDescent="0.15">
      <c r="A22" s="616"/>
      <c r="B22" s="1864"/>
      <c r="C22" s="1831"/>
      <c r="D22" s="1831"/>
      <c r="E22" s="2097"/>
      <c r="F22" s="1831"/>
      <c r="G22" s="1831"/>
      <c r="H22" s="1831"/>
      <c r="I22" s="1831"/>
      <c r="J22" s="1831"/>
      <c r="K22" s="1831"/>
      <c r="L22" s="2094"/>
      <c r="M22" s="1831"/>
      <c r="N22" s="1864"/>
      <c r="O22" s="1831"/>
      <c r="P22" s="1831"/>
      <c r="Q22" s="1831"/>
      <c r="R22" s="1831"/>
      <c r="S22" s="1831"/>
      <c r="T22" s="1831"/>
      <c r="U22" s="1831"/>
      <c r="V22" s="1831"/>
      <c r="W22" s="1831"/>
      <c r="X22" s="2094"/>
      <c r="Y22" s="1831"/>
      <c r="Z22" s="1831"/>
      <c r="AA22" s="1831"/>
      <c r="AB22" s="1831"/>
      <c r="AC22" s="1831"/>
      <c r="AD22" s="1831"/>
      <c r="AE22" s="1831"/>
      <c r="AF22" s="1831"/>
      <c r="AG22" s="1831"/>
      <c r="AH22" s="1831"/>
      <c r="AI22" s="1831"/>
      <c r="AJ22" s="1831"/>
      <c r="AK22" s="1831"/>
      <c r="AL22" s="1831"/>
      <c r="AM22" s="1831"/>
      <c r="AN22" s="1831"/>
      <c r="AO22" s="1831"/>
      <c r="AP22" s="1831"/>
      <c r="AQ22" s="1831"/>
      <c r="AR22" s="1831"/>
      <c r="AS22" s="1831"/>
      <c r="AT22" s="1831"/>
      <c r="AU22" s="1831"/>
      <c r="AV22" s="1831"/>
      <c r="AW22" s="1831"/>
      <c r="AX22" s="1831"/>
      <c r="AY22" s="1831"/>
      <c r="AZ22" s="1831"/>
      <c r="BA22" s="1831"/>
      <c r="BB22" s="1831"/>
      <c r="BC22" s="1831"/>
      <c r="BD22" s="1831"/>
      <c r="BE22" s="1831"/>
      <c r="BF22" s="1831"/>
      <c r="BG22" s="1831"/>
      <c r="BH22" s="1831"/>
      <c r="BI22" s="1831"/>
      <c r="BJ22" s="1831"/>
      <c r="BK22" s="1831"/>
      <c r="BL22" s="1831"/>
      <c r="BM22" s="1831"/>
      <c r="BN22" s="1831"/>
      <c r="BO22" s="1831"/>
      <c r="BP22" s="2094"/>
      <c r="BQ22" s="1831"/>
      <c r="BR22" s="1831"/>
      <c r="BS22" s="1831"/>
      <c r="BT22" s="1831"/>
      <c r="BU22" s="1831"/>
      <c r="BV22" s="1831"/>
      <c r="BW22" s="1831"/>
      <c r="BX22" s="1831"/>
      <c r="BY22" s="1831"/>
      <c r="BZ22" s="1864"/>
      <c r="CA22" s="614"/>
    </row>
    <row r="23" spans="1:79" ht="17.100000000000001" customHeight="1" x14ac:dyDescent="0.15">
      <c r="A23" s="616"/>
      <c r="B23" s="1864"/>
      <c r="C23" s="1831"/>
      <c r="D23" s="1831"/>
      <c r="E23" s="1831"/>
      <c r="F23" s="1831"/>
      <c r="G23" s="1831"/>
      <c r="H23" s="1831"/>
      <c r="I23" s="1831"/>
      <c r="J23" s="1831"/>
      <c r="K23" s="1831"/>
      <c r="L23" s="2094"/>
      <c r="M23" s="1831"/>
      <c r="N23" s="1864"/>
      <c r="O23" s="1831"/>
      <c r="P23" s="1831"/>
      <c r="Q23" s="1831"/>
      <c r="R23" s="1831"/>
      <c r="S23" s="1831"/>
      <c r="T23" s="1831"/>
      <c r="U23" s="1831"/>
      <c r="V23" s="1831"/>
      <c r="W23" s="1831"/>
      <c r="X23" s="2094"/>
      <c r="Y23" s="1831"/>
      <c r="Z23" s="1831"/>
      <c r="AA23" s="1831"/>
      <c r="AB23" s="1831"/>
      <c r="AC23" s="1831"/>
      <c r="AD23" s="1831"/>
      <c r="AE23" s="1831"/>
      <c r="AF23" s="1831"/>
      <c r="AG23" s="1831"/>
      <c r="AH23" s="1831"/>
      <c r="AI23" s="1831"/>
      <c r="AJ23" s="1831"/>
      <c r="AK23" s="1831"/>
      <c r="AL23" s="1831"/>
      <c r="AM23" s="1831"/>
      <c r="AN23" s="1831"/>
      <c r="AO23" s="1831"/>
      <c r="AP23" s="1831"/>
      <c r="AQ23" s="1831"/>
      <c r="AR23" s="1831"/>
      <c r="AS23" s="1831"/>
      <c r="AT23" s="1831"/>
      <c r="AU23" s="1831"/>
      <c r="AV23" s="1831"/>
      <c r="AW23" s="1831"/>
      <c r="AX23" s="1831"/>
      <c r="AY23" s="1831"/>
      <c r="AZ23" s="1831"/>
      <c r="BA23" s="1831"/>
      <c r="BB23" s="1831"/>
      <c r="BC23" s="1831"/>
      <c r="BD23" s="1831"/>
      <c r="BE23" s="1831"/>
      <c r="BF23" s="1831"/>
      <c r="BG23" s="1831"/>
      <c r="BH23" s="1831"/>
      <c r="BI23" s="1831"/>
      <c r="BJ23" s="1831"/>
      <c r="BK23" s="1831"/>
      <c r="BL23" s="1831"/>
      <c r="BM23" s="1831"/>
      <c r="BN23" s="1831"/>
      <c r="BO23" s="1831"/>
      <c r="BP23" s="2094"/>
      <c r="BQ23" s="1831"/>
      <c r="BR23" s="1831"/>
      <c r="BS23" s="1831"/>
      <c r="BT23" s="1831"/>
      <c r="BU23" s="1831"/>
      <c r="BV23" s="1831"/>
      <c r="BW23" s="1831"/>
      <c r="BX23" s="1831"/>
      <c r="BY23" s="1831"/>
      <c r="BZ23" s="1864"/>
      <c r="CA23" s="614"/>
    </row>
    <row r="24" spans="1:79" ht="17.100000000000001" customHeight="1" x14ac:dyDescent="0.15">
      <c r="A24" s="616"/>
      <c r="B24" s="1864"/>
      <c r="C24" s="1831"/>
      <c r="D24" s="1831"/>
      <c r="E24" s="1831"/>
      <c r="F24" s="1831"/>
      <c r="G24" s="1831"/>
      <c r="H24" s="1831"/>
      <c r="I24" s="1831"/>
      <c r="J24" s="1831"/>
      <c r="K24" s="1831"/>
      <c r="L24" s="2094"/>
      <c r="M24" s="1831"/>
      <c r="N24" s="1864"/>
      <c r="O24" s="1831"/>
      <c r="P24" s="1831"/>
      <c r="Q24" s="1831"/>
      <c r="R24" s="1831"/>
      <c r="S24" s="1831"/>
      <c r="T24" s="1831"/>
      <c r="U24" s="1831"/>
      <c r="V24" s="1831"/>
      <c r="W24" s="1831"/>
      <c r="X24" s="2094"/>
      <c r="Y24" s="1831"/>
      <c r="Z24" s="1831"/>
      <c r="AA24" s="1831"/>
      <c r="AB24" s="1831"/>
      <c r="AC24" s="1831"/>
      <c r="AD24" s="1831"/>
      <c r="AE24" s="1831"/>
      <c r="AF24" s="1831"/>
      <c r="AG24" s="1831"/>
      <c r="AH24" s="1831"/>
      <c r="AI24" s="1831"/>
      <c r="AJ24" s="1831"/>
      <c r="AK24" s="1831"/>
      <c r="AL24" s="1831"/>
      <c r="AM24" s="1831"/>
      <c r="AN24" s="1831"/>
      <c r="AO24" s="1831"/>
      <c r="AP24" s="1831"/>
      <c r="AQ24" s="1831"/>
      <c r="AR24" s="1831"/>
      <c r="AS24" s="1831"/>
      <c r="AT24" s="1831"/>
      <c r="AU24" s="1831"/>
      <c r="AV24" s="1831"/>
      <c r="AW24" s="1831"/>
      <c r="AX24" s="1831"/>
      <c r="AY24" s="1831"/>
      <c r="AZ24" s="1831"/>
      <c r="BA24" s="1831"/>
      <c r="BB24" s="1831"/>
      <c r="BC24" s="1831"/>
      <c r="BD24" s="1831"/>
      <c r="BE24" s="1831"/>
      <c r="BF24" s="1831"/>
      <c r="BG24" s="1831"/>
      <c r="BH24" s="1831"/>
      <c r="BI24" s="1831"/>
      <c r="BJ24" s="1831"/>
      <c r="BK24" s="1831"/>
      <c r="BL24" s="1831"/>
      <c r="BM24" s="1831"/>
      <c r="BN24" s="1831"/>
      <c r="BO24" s="1831"/>
      <c r="BP24" s="2094"/>
      <c r="BQ24" s="1831"/>
      <c r="BR24" s="1831"/>
      <c r="BS24" s="1831"/>
      <c r="BT24" s="1831"/>
      <c r="BU24" s="1831"/>
      <c r="BV24" s="1831"/>
      <c r="BW24" s="1831"/>
      <c r="BX24" s="1831"/>
      <c r="BY24" s="1831"/>
      <c r="BZ24" s="1864"/>
      <c r="CA24" s="614"/>
    </row>
    <row r="25" spans="1:79" ht="17.100000000000001" customHeight="1" x14ac:dyDescent="0.15">
      <c r="A25" s="616"/>
      <c r="B25" s="1864"/>
      <c r="C25" s="1831"/>
      <c r="D25" s="1831"/>
      <c r="E25" s="1831"/>
      <c r="F25" s="1831"/>
      <c r="G25" s="1831"/>
      <c r="H25" s="1831"/>
      <c r="I25" s="1831"/>
      <c r="J25" s="1831"/>
      <c r="K25" s="1831"/>
      <c r="L25" s="2094"/>
      <c r="M25" s="1831"/>
      <c r="N25" s="1864"/>
      <c r="O25" s="1831"/>
      <c r="P25" s="1831"/>
      <c r="Q25" s="1831"/>
      <c r="R25" s="1831"/>
      <c r="S25" s="1831"/>
      <c r="T25" s="1831"/>
      <c r="U25" s="1831"/>
      <c r="V25" s="1831"/>
      <c r="W25" s="1831"/>
      <c r="X25" s="2094"/>
      <c r="Y25" s="1831"/>
      <c r="Z25" s="1831"/>
      <c r="AA25" s="1831"/>
      <c r="AB25" s="1831"/>
      <c r="AC25" s="1831"/>
      <c r="AD25" s="1831"/>
      <c r="AE25" s="1831"/>
      <c r="AF25" s="1831"/>
      <c r="AG25" s="1831"/>
      <c r="AH25" s="1831"/>
      <c r="AI25" s="1831"/>
      <c r="AJ25" s="1831"/>
      <c r="AK25" s="1831"/>
      <c r="AL25" s="1831"/>
      <c r="AM25" s="1831"/>
      <c r="AN25" s="1831"/>
      <c r="AO25" s="1831"/>
      <c r="AP25" s="1831"/>
      <c r="AQ25" s="1831"/>
      <c r="AR25" s="1831"/>
      <c r="AS25" s="1831"/>
      <c r="AT25" s="1831"/>
      <c r="AU25" s="1831"/>
      <c r="AV25" s="1831"/>
      <c r="AW25" s="1831"/>
      <c r="AX25" s="1831"/>
      <c r="AY25" s="1831"/>
      <c r="AZ25" s="1831"/>
      <c r="BA25" s="1831"/>
      <c r="BB25" s="1831"/>
      <c r="BC25" s="1831"/>
      <c r="BD25" s="1831"/>
      <c r="BE25" s="1831"/>
      <c r="BF25" s="1831"/>
      <c r="BG25" s="1831"/>
      <c r="BH25" s="1831"/>
      <c r="BI25" s="1831"/>
      <c r="BJ25" s="1831"/>
      <c r="BK25" s="1831"/>
      <c r="BL25" s="1831"/>
      <c r="BM25" s="1831"/>
      <c r="BN25" s="1831"/>
      <c r="BO25" s="1831"/>
      <c r="BP25" s="2094"/>
      <c r="BQ25" s="1831"/>
      <c r="BR25" s="1831"/>
      <c r="BS25" s="1831"/>
      <c r="BT25" s="1831"/>
      <c r="BU25" s="1831"/>
      <c r="BV25" s="1831"/>
      <c r="BW25" s="1831"/>
      <c r="BX25" s="1831"/>
      <c r="BY25" s="1831"/>
      <c r="BZ25" s="1864"/>
      <c r="CA25" s="614"/>
    </row>
    <row r="26" spans="1:79" ht="17.100000000000001" customHeight="1" x14ac:dyDescent="0.15">
      <c r="A26" s="616"/>
      <c r="B26" s="1864"/>
      <c r="C26" s="1831"/>
      <c r="D26" s="1831"/>
      <c r="E26" s="1831"/>
      <c r="F26" s="1831"/>
      <c r="G26" s="1831"/>
      <c r="H26" s="1831"/>
      <c r="I26" s="1831"/>
      <c r="J26" s="1831"/>
      <c r="K26" s="1831"/>
      <c r="L26" s="2094"/>
      <c r="M26" s="1831"/>
      <c r="N26" s="1864"/>
      <c r="O26" s="1831"/>
      <c r="P26" s="1831"/>
      <c r="Q26" s="1831"/>
      <c r="R26" s="1831"/>
      <c r="S26" s="1831"/>
      <c r="T26" s="1831"/>
      <c r="U26" s="1831"/>
      <c r="V26" s="1831"/>
      <c r="W26" s="1831"/>
      <c r="X26" s="2094"/>
      <c r="Y26" s="1831"/>
      <c r="Z26" s="1831"/>
      <c r="AA26" s="1831"/>
      <c r="AB26" s="1831"/>
      <c r="AC26" s="1831"/>
      <c r="AD26" s="1831"/>
      <c r="AE26" s="1831"/>
      <c r="AF26" s="1831"/>
      <c r="AG26" s="1831"/>
      <c r="AH26" s="1831"/>
      <c r="AI26" s="1831"/>
      <c r="AJ26" s="1831"/>
      <c r="AK26" s="1831"/>
      <c r="AL26" s="1831"/>
      <c r="AM26" s="1831"/>
      <c r="AN26" s="1831"/>
      <c r="AO26" s="1831"/>
      <c r="AP26" s="1831"/>
      <c r="AQ26" s="1831"/>
      <c r="AR26" s="1831"/>
      <c r="AS26" s="1831"/>
      <c r="AT26" s="1831"/>
      <c r="AU26" s="1831"/>
      <c r="AV26" s="1831"/>
      <c r="AW26" s="1831"/>
      <c r="AX26" s="1831"/>
      <c r="AY26" s="1831"/>
      <c r="AZ26" s="1831"/>
      <c r="BA26" s="1831"/>
      <c r="BB26" s="1831"/>
      <c r="BC26" s="1831"/>
      <c r="BD26" s="1831"/>
      <c r="BE26" s="1831"/>
      <c r="BF26" s="1831"/>
      <c r="BG26" s="1831"/>
      <c r="BH26" s="1831"/>
      <c r="BI26" s="1831"/>
      <c r="BJ26" s="1831"/>
      <c r="BK26" s="1831"/>
      <c r="BL26" s="1831"/>
      <c r="BM26" s="1831"/>
      <c r="BN26" s="1831"/>
      <c r="BO26" s="1831"/>
      <c r="BP26" s="2094"/>
      <c r="BQ26" s="1831"/>
      <c r="BR26" s="1831"/>
      <c r="BS26" s="1831"/>
      <c r="BT26" s="1831"/>
      <c r="BU26" s="1831"/>
      <c r="BV26" s="1831"/>
      <c r="BW26" s="1831"/>
      <c r="BX26" s="1831"/>
      <c r="BY26" s="1831"/>
      <c r="BZ26" s="1864"/>
      <c r="CA26" s="614"/>
    </row>
    <row r="27" spans="1:79" ht="17.100000000000001" customHeight="1" x14ac:dyDescent="0.15">
      <c r="A27" s="616"/>
      <c r="B27" s="1864"/>
      <c r="C27" s="1831"/>
      <c r="D27" s="1831"/>
      <c r="E27" s="1831"/>
      <c r="F27" s="1831"/>
      <c r="G27" s="1831"/>
      <c r="H27" s="1831"/>
      <c r="I27" s="1831"/>
      <c r="J27" s="1831"/>
      <c r="K27" s="1831"/>
      <c r="L27" s="2094"/>
      <c r="M27" s="1831"/>
      <c r="N27" s="1864"/>
      <c r="O27" s="1831"/>
      <c r="P27" s="1831"/>
      <c r="Q27" s="1831"/>
      <c r="R27" s="1831"/>
      <c r="S27" s="1831"/>
      <c r="T27" s="1831"/>
      <c r="U27" s="1831"/>
      <c r="V27" s="1831"/>
      <c r="W27" s="1831"/>
      <c r="X27" s="2094"/>
      <c r="Y27" s="1831"/>
      <c r="Z27" s="1831"/>
      <c r="AA27" s="1831"/>
      <c r="AB27" s="1831"/>
      <c r="AC27" s="1831"/>
      <c r="AD27" s="1831"/>
      <c r="AE27" s="1831"/>
      <c r="AF27" s="1831"/>
      <c r="AG27" s="1831"/>
      <c r="AH27" s="1831"/>
      <c r="AI27" s="1831"/>
      <c r="AJ27" s="1831"/>
      <c r="AK27" s="1831"/>
      <c r="AL27" s="1831"/>
      <c r="AM27" s="1831"/>
      <c r="AN27" s="1831"/>
      <c r="AO27" s="1831"/>
      <c r="AP27" s="1831"/>
      <c r="AQ27" s="1831"/>
      <c r="AR27" s="1831"/>
      <c r="AS27" s="1831"/>
      <c r="AT27" s="1831"/>
      <c r="AU27" s="1831"/>
      <c r="AV27" s="1831"/>
      <c r="AW27" s="1831"/>
      <c r="AX27" s="1831"/>
      <c r="AY27" s="1831"/>
      <c r="AZ27" s="1831"/>
      <c r="BA27" s="1831"/>
      <c r="BB27" s="1831"/>
      <c r="BC27" s="1831"/>
      <c r="BD27" s="1831"/>
      <c r="BE27" s="1831"/>
      <c r="BF27" s="1831"/>
      <c r="BG27" s="1831"/>
      <c r="BH27" s="1831"/>
      <c r="BI27" s="1831"/>
      <c r="BJ27" s="1831"/>
      <c r="BK27" s="1831"/>
      <c r="BL27" s="1831"/>
      <c r="BM27" s="1831"/>
      <c r="BN27" s="1831"/>
      <c r="BO27" s="1831"/>
      <c r="BP27" s="2094"/>
      <c r="BQ27" s="1831"/>
      <c r="BR27" s="1831"/>
      <c r="BS27" s="1831"/>
      <c r="BT27" s="1831"/>
      <c r="BU27" s="1831"/>
      <c r="BV27" s="1831"/>
      <c r="BW27" s="1831"/>
      <c r="BX27" s="1831"/>
      <c r="BY27" s="1831"/>
      <c r="BZ27" s="1864"/>
      <c r="CA27" s="614"/>
    </row>
    <row r="28" spans="1:79" ht="17.100000000000001" customHeight="1" x14ac:dyDescent="0.15">
      <c r="A28" s="616"/>
      <c r="B28" s="1864"/>
      <c r="C28" s="1831"/>
      <c r="D28" s="1831"/>
      <c r="E28" s="1831"/>
      <c r="F28" s="1831"/>
      <c r="G28" s="1831"/>
      <c r="H28" s="1831"/>
      <c r="I28" s="1831"/>
      <c r="J28" s="1831"/>
      <c r="K28" s="1831"/>
      <c r="L28" s="2094"/>
      <c r="M28" s="1831"/>
      <c r="N28" s="1864"/>
      <c r="O28" s="1831"/>
      <c r="P28" s="1831"/>
      <c r="Q28" s="1831"/>
      <c r="R28" s="1831"/>
      <c r="S28" s="1831"/>
      <c r="T28" s="1831"/>
      <c r="U28" s="1831"/>
      <c r="V28" s="1831"/>
      <c r="W28" s="1831"/>
      <c r="X28" s="2094"/>
      <c r="Y28" s="1831"/>
      <c r="Z28" s="1831"/>
      <c r="AA28" s="1831"/>
      <c r="AB28" s="1831"/>
      <c r="AC28" s="1831"/>
      <c r="AD28" s="1831"/>
      <c r="AE28" s="1831"/>
      <c r="AF28" s="1831"/>
      <c r="AG28" s="1831"/>
      <c r="AH28" s="1831"/>
      <c r="AI28" s="1831"/>
      <c r="AJ28" s="1831"/>
      <c r="AK28" s="1831"/>
      <c r="AL28" s="1831"/>
      <c r="AM28" s="1831"/>
      <c r="AN28" s="1831"/>
      <c r="AO28" s="1831"/>
      <c r="AP28" s="1831"/>
      <c r="AQ28" s="1831"/>
      <c r="AR28" s="1831"/>
      <c r="AS28" s="1831"/>
      <c r="AT28" s="1831"/>
      <c r="AU28" s="1831"/>
      <c r="AV28" s="1831"/>
      <c r="AW28" s="1831"/>
      <c r="AX28" s="1831"/>
      <c r="AY28" s="1831"/>
      <c r="AZ28" s="1831"/>
      <c r="BA28" s="1831"/>
      <c r="BB28" s="1831"/>
      <c r="BC28" s="1831"/>
      <c r="BD28" s="1831"/>
      <c r="BE28" s="1831"/>
      <c r="BF28" s="1831"/>
      <c r="BG28" s="1831"/>
      <c r="BH28" s="1831"/>
      <c r="BI28" s="1831"/>
      <c r="BJ28" s="1831"/>
      <c r="BK28" s="1831"/>
      <c r="BL28" s="1831"/>
      <c r="BM28" s="1831"/>
      <c r="BN28" s="1831"/>
      <c r="BO28" s="1831"/>
      <c r="BP28" s="2094"/>
      <c r="BQ28" s="1831"/>
      <c r="BR28" s="1831"/>
      <c r="BS28" s="1831"/>
      <c r="BT28" s="1831"/>
      <c r="BU28" s="1831"/>
      <c r="BV28" s="1831"/>
      <c r="BW28" s="1831"/>
      <c r="BX28" s="1831"/>
      <c r="BY28" s="1831"/>
      <c r="BZ28" s="1864"/>
      <c r="CA28" s="614"/>
    </row>
    <row r="29" spans="1:79" ht="17.100000000000001" customHeight="1" x14ac:dyDescent="0.15">
      <c r="A29" s="616"/>
      <c r="B29" s="1864"/>
      <c r="C29" s="1831"/>
      <c r="D29" s="1831"/>
      <c r="E29" s="1831"/>
      <c r="F29" s="1831"/>
      <c r="G29" s="1831"/>
      <c r="H29" s="1831"/>
      <c r="I29" s="1831"/>
      <c r="J29" s="1831"/>
      <c r="K29" s="1831"/>
      <c r="L29" s="2094"/>
      <c r="M29" s="1831"/>
      <c r="N29" s="1864"/>
      <c r="O29" s="1831"/>
      <c r="P29" s="1831"/>
      <c r="Q29" s="1831"/>
      <c r="R29" s="1831"/>
      <c r="S29" s="1831"/>
      <c r="T29" s="1831"/>
      <c r="U29" s="1831"/>
      <c r="V29" s="1831"/>
      <c r="W29" s="1831"/>
      <c r="X29" s="2094"/>
      <c r="Y29" s="1831"/>
      <c r="Z29" s="1831"/>
      <c r="AA29" s="1831"/>
      <c r="AB29" s="1831"/>
      <c r="AC29" s="1831"/>
      <c r="AD29" s="1831"/>
      <c r="AE29" s="1831"/>
      <c r="AF29" s="1831"/>
      <c r="AG29" s="1831"/>
      <c r="AH29" s="1831"/>
      <c r="AI29" s="1831"/>
      <c r="AJ29" s="1831"/>
      <c r="AK29" s="1831"/>
      <c r="AL29" s="1831"/>
      <c r="AM29" s="1831"/>
      <c r="AN29" s="1831"/>
      <c r="AO29" s="1831"/>
      <c r="AP29" s="1831"/>
      <c r="AQ29" s="1831"/>
      <c r="AR29" s="1831"/>
      <c r="AS29" s="1831"/>
      <c r="AT29" s="1831"/>
      <c r="AU29" s="1831"/>
      <c r="AV29" s="1831"/>
      <c r="AW29" s="1831"/>
      <c r="AX29" s="1831"/>
      <c r="AY29" s="1831"/>
      <c r="AZ29" s="1831"/>
      <c r="BA29" s="1831"/>
      <c r="BB29" s="1831"/>
      <c r="BC29" s="1831"/>
      <c r="BD29" s="1831"/>
      <c r="BE29" s="1831"/>
      <c r="BF29" s="1831"/>
      <c r="BG29" s="1831"/>
      <c r="BH29" s="1831"/>
      <c r="BI29" s="1831"/>
      <c r="BJ29" s="1831"/>
      <c r="BK29" s="1831"/>
      <c r="BL29" s="1831"/>
      <c r="BM29" s="1831"/>
      <c r="BN29" s="1831"/>
      <c r="BO29" s="1831"/>
      <c r="BP29" s="2094"/>
      <c r="BQ29" s="1831"/>
      <c r="BR29" s="1831"/>
      <c r="BS29" s="1831"/>
      <c r="BT29" s="1831"/>
      <c r="BU29" s="1831"/>
      <c r="BV29" s="1831"/>
      <c r="BW29" s="1831"/>
      <c r="BX29" s="1831"/>
      <c r="BY29" s="1831"/>
      <c r="BZ29" s="1864"/>
      <c r="CA29" s="614"/>
    </row>
    <row r="30" spans="1:79" ht="17.100000000000001" customHeight="1" x14ac:dyDescent="0.15">
      <c r="A30" s="616"/>
      <c r="B30" s="1864"/>
      <c r="C30" s="1831"/>
      <c r="D30" s="1831"/>
      <c r="E30" s="1831"/>
      <c r="F30" s="1831"/>
      <c r="G30" s="1831"/>
      <c r="H30" s="1831"/>
      <c r="I30" s="1831"/>
      <c r="J30" s="1831"/>
      <c r="K30" s="1831"/>
      <c r="L30" s="2094"/>
      <c r="M30" s="1831"/>
      <c r="N30" s="1864"/>
      <c r="O30" s="1831"/>
      <c r="P30" s="1831"/>
      <c r="Q30" s="1831"/>
      <c r="R30" s="1831"/>
      <c r="S30" s="1831"/>
      <c r="T30" s="1831"/>
      <c r="U30" s="1831"/>
      <c r="V30" s="1831"/>
      <c r="W30" s="1831"/>
      <c r="X30" s="2094"/>
      <c r="Y30" s="1831"/>
      <c r="Z30" s="1831"/>
      <c r="AA30" s="1831"/>
      <c r="AB30" s="1831"/>
      <c r="AC30" s="1831"/>
      <c r="AD30" s="1831"/>
      <c r="AE30" s="1831"/>
      <c r="AF30" s="1831"/>
      <c r="AG30" s="1831"/>
      <c r="AH30" s="1831"/>
      <c r="AI30" s="1831"/>
      <c r="AJ30" s="1831"/>
      <c r="AK30" s="1831"/>
      <c r="AL30" s="1831"/>
      <c r="AM30" s="1831"/>
      <c r="AN30" s="1831"/>
      <c r="AO30" s="1831"/>
      <c r="AP30" s="1831"/>
      <c r="AQ30" s="1831"/>
      <c r="AR30" s="1831"/>
      <c r="AS30" s="1831"/>
      <c r="AT30" s="1831"/>
      <c r="AU30" s="1831"/>
      <c r="AV30" s="1831"/>
      <c r="AW30" s="1831"/>
      <c r="AX30" s="1831"/>
      <c r="AY30" s="1831"/>
      <c r="AZ30" s="1831"/>
      <c r="BA30" s="1831"/>
      <c r="BB30" s="1831"/>
      <c r="BC30" s="1831"/>
      <c r="BD30" s="1831"/>
      <c r="BE30" s="1831"/>
      <c r="BF30" s="1831"/>
      <c r="BG30" s="1831"/>
      <c r="BH30" s="1831"/>
      <c r="BI30" s="1831"/>
      <c r="BJ30" s="1831"/>
      <c r="BK30" s="1831"/>
      <c r="BL30" s="1831"/>
      <c r="BM30" s="1831"/>
      <c r="BN30" s="1831"/>
      <c r="BO30" s="1831"/>
      <c r="BP30" s="2094"/>
      <c r="BQ30" s="1831"/>
      <c r="BR30" s="1831"/>
      <c r="BS30" s="1831"/>
      <c r="BT30" s="1831"/>
      <c r="BU30" s="1831"/>
      <c r="BV30" s="1831"/>
      <c r="BW30" s="1831"/>
      <c r="BX30" s="1831"/>
      <c r="BY30" s="1831"/>
      <c r="BZ30" s="1864"/>
      <c r="CA30" s="614"/>
    </row>
    <row r="31" spans="1:79" ht="17.100000000000001" customHeight="1" x14ac:dyDescent="0.15">
      <c r="A31" s="616"/>
      <c r="B31" s="1864"/>
      <c r="C31" s="1831"/>
      <c r="D31" s="1831"/>
      <c r="E31" s="1831"/>
      <c r="F31" s="1831"/>
      <c r="G31" s="1831"/>
      <c r="H31" s="1831"/>
      <c r="I31" s="1831"/>
      <c r="J31" s="1831"/>
      <c r="K31" s="1831"/>
      <c r="L31" s="2094"/>
      <c r="M31" s="1831"/>
      <c r="N31" s="1864"/>
      <c r="O31" s="1831"/>
      <c r="P31" s="1831"/>
      <c r="Q31" s="1831"/>
      <c r="R31" s="1831"/>
      <c r="S31" s="1831"/>
      <c r="T31" s="1831"/>
      <c r="U31" s="1831"/>
      <c r="V31" s="1831"/>
      <c r="W31" s="1831"/>
      <c r="X31" s="2094"/>
      <c r="Y31" s="1831"/>
      <c r="Z31" s="1831"/>
      <c r="AA31" s="1831"/>
      <c r="AB31" s="1831"/>
      <c r="AC31" s="1831"/>
      <c r="AD31" s="1831"/>
      <c r="AE31" s="1831"/>
      <c r="AF31" s="1831"/>
      <c r="AG31" s="1831"/>
      <c r="AH31" s="1831"/>
      <c r="AI31" s="1831"/>
      <c r="AJ31" s="1831"/>
      <c r="AK31" s="1831"/>
      <c r="AL31" s="1831"/>
      <c r="AM31" s="1831"/>
      <c r="AN31" s="1831"/>
      <c r="AO31" s="1831"/>
      <c r="AP31" s="1831"/>
      <c r="AQ31" s="1831"/>
      <c r="AR31" s="1831"/>
      <c r="AS31" s="1831"/>
      <c r="AT31" s="1831"/>
      <c r="AU31" s="1831"/>
      <c r="AV31" s="1831"/>
      <c r="AW31" s="1831"/>
      <c r="AX31" s="1831"/>
      <c r="AY31" s="1831"/>
      <c r="AZ31" s="1831"/>
      <c r="BA31" s="1831"/>
      <c r="BB31" s="1831"/>
      <c r="BC31" s="1831"/>
      <c r="BD31" s="1831"/>
      <c r="BE31" s="1831"/>
      <c r="BF31" s="1831"/>
      <c r="BG31" s="1831"/>
      <c r="BH31" s="1831"/>
      <c r="BI31" s="1831"/>
      <c r="BJ31" s="1831"/>
      <c r="BK31" s="1831"/>
      <c r="BL31" s="1831"/>
      <c r="BM31" s="1831"/>
      <c r="BN31" s="1831"/>
      <c r="BO31" s="1831"/>
      <c r="BP31" s="2094"/>
      <c r="BQ31" s="1831"/>
      <c r="BR31" s="1831"/>
      <c r="BS31" s="1831"/>
      <c r="BT31" s="1831"/>
      <c r="BU31" s="1831"/>
      <c r="BV31" s="1831"/>
      <c r="BW31" s="1831"/>
      <c r="BX31" s="1831"/>
      <c r="BY31" s="1831"/>
      <c r="BZ31" s="1864"/>
      <c r="CA31" s="614"/>
    </row>
    <row r="32" spans="1:79" ht="17.100000000000001" customHeight="1" x14ac:dyDescent="0.15">
      <c r="A32" s="616"/>
      <c r="B32" s="1864"/>
      <c r="C32" s="1831"/>
      <c r="D32" s="1831"/>
      <c r="E32" s="1831"/>
      <c r="F32" s="1831"/>
      <c r="G32" s="1831"/>
      <c r="H32" s="1831"/>
      <c r="I32" s="1831"/>
      <c r="J32" s="1831"/>
      <c r="K32" s="1831"/>
      <c r="L32" s="2094"/>
      <c r="M32" s="1831"/>
      <c r="N32" s="1864"/>
      <c r="O32" s="1831"/>
      <c r="P32" s="1831"/>
      <c r="Q32" s="1831"/>
      <c r="R32" s="1831"/>
      <c r="S32" s="1831"/>
      <c r="T32" s="1831"/>
      <c r="U32" s="1831"/>
      <c r="V32" s="1831"/>
      <c r="W32" s="1831"/>
      <c r="X32" s="2094"/>
      <c r="Y32" s="1831"/>
      <c r="Z32" s="1831"/>
      <c r="AA32" s="1831"/>
      <c r="AB32" s="1831"/>
      <c r="AC32" s="1831"/>
      <c r="AD32" s="1831"/>
      <c r="AE32" s="1831"/>
      <c r="AF32" s="1831"/>
      <c r="AG32" s="1831"/>
      <c r="AH32" s="1831"/>
      <c r="AI32" s="1831"/>
      <c r="AJ32" s="1831"/>
      <c r="AK32" s="1831"/>
      <c r="AL32" s="1831"/>
      <c r="AM32" s="1831"/>
      <c r="AN32" s="1831"/>
      <c r="AO32" s="1831"/>
      <c r="AP32" s="1831"/>
      <c r="AQ32" s="1831"/>
      <c r="AR32" s="1831"/>
      <c r="AS32" s="1831"/>
      <c r="AT32" s="1831"/>
      <c r="AU32" s="1831"/>
      <c r="AV32" s="1831"/>
      <c r="AW32" s="1831"/>
      <c r="AX32" s="1831"/>
      <c r="AY32" s="1831"/>
      <c r="AZ32" s="1831"/>
      <c r="BA32" s="1831"/>
      <c r="BB32" s="1831"/>
      <c r="BC32" s="1831"/>
      <c r="BD32" s="1831"/>
      <c r="BE32" s="1831"/>
      <c r="BF32" s="1831"/>
      <c r="BG32" s="1831"/>
      <c r="BH32" s="1831"/>
      <c r="BI32" s="1831"/>
      <c r="BJ32" s="1831"/>
      <c r="BK32" s="1831"/>
      <c r="BL32" s="1831"/>
      <c r="BM32" s="1831"/>
      <c r="BN32" s="1831"/>
      <c r="BO32" s="1831"/>
      <c r="BP32" s="2094"/>
      <c r="BQ32" s="1831"/>
      <c r="BR32" s="1831"/>
      <c r="BS32" s="1831"/>
      <c r="BT32" s="1831"/>
      <c r="BU32" s="1831"/>
      <c r="BV32" s="1831"/>
      <c r="BW32" s="1831"/>
      <c r="BX32" s="1831"/>
      <c r="BY32" s="1831"/>
      <c r="BZ32" s="1864"/>
      <c r="CA32" s="614"/>
    </row>
    <row r="33" spans="1:79" ht="17.100000000000001" customHeight="1" x14ac:dyDescent="0.15">
      <c r="A33" s="616"/>
      <c r="B33" s="1864"/>
      <c r="C33" s="1831"/>
      <c r="D33" s="1831"/>
      <c r="E33" s="1831"/>
      <c r="F33" s="1831"/>
      <c r="G33" s="1831"/>
      <c r="H33" s="1831"/>
      <c r="I33" s="1831"/>
      <c r="J33" s="1831"/>
      <c r="K33" s="1831"/>
      <c r="L33" s="2094"/>
      <c r="M33" s="1831"/>
      <c r="N33" s="1864"/>
      <c r="O33" s="1831"/>
      <c r="P33" s="1831"/>
      <c r="Q33" s="1831"/>
      <c r="R33" s="1831"/>
      <c r="S33" s="1831"/>
      <c r="T33" s="1831"/>
      <c r="U33" s="1831"/>
      <c r="V33" s="1831"/>
      <c r="W33" s="1831"/>
      <c r="X33" s="2094"/>
      <c r="Y33" s="1831"/>
      <c r="Z33" s="1831"/>
      <c r="AA33" s="1831"/>
      <c r="AB33" s="1831"/>
      <c r="AC33" s="1831"/>
      <c r="AD33" s="1831"/>
      <c r="AE33" s="1831"/>
      <c r="AF33" s="1831"/>
      <c r="AG33" s="1831"/>
      <c r="AH33" s="1831"/>
      <c r="AI33" s="1831"/>
      <c r="AJ33" s="1831"/>
      <c r="AK33" s="1831"/>
      <c r="AL33" s="1831"/>
      <c r="AM33" s="1831"/>
      <c r="AN33" s="1831"/>
      <c r="AO33" s="1831"/>
      <c r="AP33" s="1831"/>
      <c r="AQ33" s="1831"/>
      <c r="AR33" s="1831"/>
      <c r="AS33" s="1831"/>
      <c r="AT33" s="1831"/>
      <c r="AU33" s="1831"/>
      <c r="AV33" s="1831"/>
      <c r="AW33" s="1831"/>
      <c r="AX33" s="1831"/>
      <c r="AY33" s="1831"/>
      <c r="AZ33" s="1831"/>
      <c r="BA33" s="1831"/>
      <c r="BB33" s="1831"/>
      <c r="BC33" s="1831"/>
      <c r="BD33" s="1831"/>
      <c r="BE33" s="1831"/>
      <c r="BF33" s="1831"/>
      <c r="BG33" s="1831"/>
      <c r="BH33" s="1831"/>
      <c r="BI33" s="1831"/>
      <c r="BJ33" s="1831"/>
      <c r="BK33" s="1831"/>
      <c r="BL33" s="1831"/>
      <c r="BM33" s="1831"/>
      <c r="BN33" s="1831"/>
      <c r="BO33" s="1831"/>
      <c r="BP33" s="2094"/>
      <c r="BQ33" s="1831"/>
      <c r="BR33" s="1831"/>
      <c r="BS33" s="1831"/>
      <c r="BT33" s="1831"/>
      <c r="BU33" s="1831"/>
      <c r="BV33" s="1831"/>
      <c r="BW33" s="1831"/>
      <c r="BX33" s="1831"/>
      <c r="BY33" s="1831"/>
      <c r="BZ33" s="1864"/>
      <c r="CA33" s="614"/>
    </row>
    <row r="34" spans="1:79" ht="17.100000000000001" customHeight="1" x14ac:dyDescent="0.15">
      <c r="A34" s="616"/>
      <c r="B34" s="1831"/>
      <c r="C34" s="2099"/>
      <c r="D34" s="2099"/>
      <c r="E34" s="2099"/>
      <c r="F34" s="2099"/>
      <c r="G34" s="2099"/>
      <c r="H34" s="2099"/>
      <c r="I34" s="2099"/>
      <c r="J34" s="2099"/>
      <c r="K34" s="2099"/>
      <c r="L34" s="1831"/>
      <c r="M34" s="1831"/>
      <c r="N34" s="1831"/>
      <c r="O34" s="2099"/>
      <c r="P34" s="2099"/>
      <c r="Q34" s="2099"/>
      <c r="R34" s="2099"/>
      <c r="S34" s="2099"/>
      <c r="T34" s="2099"/>
      <c r="U34" s="2099"/>
      <c r="V34" s="2099"/>
      <c r="W34" s="2099"/>
      <c r="X34" s="1831"/>
      <c r="Y34" s="1831"/>
      <c r="Z34" s="1831"/>
      <c r="AA34" s="1831"/>
      <c r="AB34" s="1831"/>
      <c r="AC34" s="1831"/>
      <c r="AD34" s="1831"/>
      <c r="AE34" s="1831"/>
      <c r="AF34" s="1831"/>
      <c r="AG34" s="1831"/>
      <c r="AH34" s="1831"/>
      <c r="AI34" s="1831"/>
      <c r="AJ34" s="1831"/>
      <c r="AK34" s="1831"/>
      <c r="AL34" s="1831"/>
      <c r="AM34" s="1831"/>
      <c r="AN34" s="1831"/>
      <c r="AO34" s="1831"/>
      <c r="AP34" s="1831"/>
      <c r="AQ34" s="1831"/>
      <c r="AR34" s="1831"/>
      <c r="AS34" s="1831"/>
      <c r="AT34" s="1831"/>
      <c r="AU34" s="1831"/>
      <c r="AV34" s="1831"/>
      <c r="AW34" s="1831"/>
      <c r="AX34" s="1831"/>
      <c r="AY34" s="1831"/>
      <c r="AZ34" s="1831"/>
      <c r="BA34" s="1831"/>
      <c r="BB34" s="1831"/>
      <c r="BC34" s="1831"/>
      <c r="BD34" s="1831"/>
      <c r="BE34" s="1831"/>
      <c r="BF34" s="1831"/>
      <c r="BG34" s="1831"/>
      <c r="BH34" s="1831"/>
      <c r="BI34" s="1831"/>
      <c r="BJ34" s="1831"/>
      <c r="BK34" s="1831"/>
      <c r="BL34" s="1831"/>
      <c r="BM34" s="1831"/>
      <c r="BN34" s="1831"/>
      <c r="BO34" s="1831"/>
      <c r="BP34" s="1831"/>
      <c r="BQ34" s="2099"/>
      <c r="BR34" s="2100"/>
      <c r="BS34" s="2100"/>
      <c r="BT34" s="2099"/>
      <c r="BU34" s="2099"/>
      <c r="BV34" s="2099"/>
      <c r="BW34" s="2099"/>
      <c r="BX34" s="2099"/>
      <c r="BY34" s="2099"/>
      <c r="BZ34" s="1831"/>
      <c r="CA34" s="614"/>
    </row>
    <row r="35" spans="1:79" ht="17.100000000000001" customHeight="1" x14ac:dyDescent="0.15">
      <c r="A35" s="616"/>
      <c r="B35" s="1831"/>
      <c r="C35" s="2099"/>
      <c r="D35" s="2099"/>
      <c r="E35" s="2099"/>
      <c r="F35" s="2099"/>
      <c r="G35" s="2099"/>
      <c r="H35" s="2099"/>
      <c r="I35" s="2099"/>
      <c r="J35" s="2099"/>
      <c r="K35" s="2099"/>
      <c r="L35" s="1831"/>
      <c r="M35" s="1831"/>
      <c r="N35" s="1831"/>
      <c r="O35" s="2099"/>
      <c r="P35" s="2099"/>
      <c r="Q35" s="2099"/>
      <c r="R35" s="2099"/>
      <c r="S35" s="2099"/>
      <c r="T35" s="2099"/>
      <c r="U35" s="2099"/>
      <c r="V35" s="2099"/>
      <c r="W35" s="2099"/>
      <c r="X35" s="1831"/>
      <c r="Y35" s="1831"/>
      <c r="Z35" s="1831"/>
      <c r="AA35" s="1831"/>
      <c r="AB35" s="1831"/>
      <c r="AC35" s="1831"/>
      <c r="AD35" s="1831"/>
      <c r="AE35" s="1831"/>
      <c r="AF35" s="1831"/>
      <c r="AG35" s="1831"/>
      <c r="AH35" s="1831"/>
      <c r="AI35" s="1831"/>
      <c r="AJ35" s="1831"/>
      <c r="AK35" s="1831"/>
      <c r="AL35" s="1831"/>
      <c r="AM35" s="1831"/>
      <c r="AN35" s="1831"/>
      <c r="AO35" s="1831"/>
      <c r="AP35" s="1831"/>
      <c r="AQ35" s="1831"/>
      <c r="AR35" s="1831"/>
      <c r="AS35" s="1831"/>
      <c r="AT35" s="1831"/>
      <c r="AU35" s="1831"/>
      <c r="AV35" s="1831"/>
      <c r="AW35" s="1831"/>
      <c r="AX35" s="1831"/>
      <c r="AY35" s="1831"/>
      <c r="AZ35" s="1831"/>
      <c r="BA35" s="1831"/>
      <c r="BB35" s="1831"/>
      <c r="BC35" s="1831"/>
      <c r="BD35" s="1831"/>
      <c r="BE35" s="1831"/>
      <c r="BF35" s="1831"/>
      <c r="BG35" s="1831"/>
      <c r="BH35" s="1831"/>
      <c r="BI35" s="1831"/>
      <c r="BJ35" s="1831"/>
      <c r="BK35" s="1831"/>
      <c r="BL35" s="1831"/>
      <c r="BM35" s="1831"/>
      <c r="BN35" s="1831"/>
      <c r="BO35" s="1831"/>
      <c r="BP35" s="1831"/>
      <c r="BQ35" s="2099"/>
      <c r="BR35" s="2100"/>
      <c r="BS35" s="2100"/>
      <c r="BT35" s="2099"/>
      <c r="BU35" s="2099"/>
      <c r="BV35" s="2099"/>
      <c r="BW35" s="2099"/>
      <c r="BX35" s="2099"/>
      <c r="BY35" s="2099"/>
      <c r="BZ35" s="1831"/>
      <c r="CA35" s="614"/>
    </row>
    <row r="36" spans="1:79" ht="17.100000000000001" customHeight="1" x14ac:dyDescent="0.15">
      <c r="A36" s="616"/>
      <c r="B36" s="1831"/>
      <c r="C36" s="2099"/>
      <c r="D36" s="2099"/>
      <c r="E36" s="2099"/>
      <c r="F36" s="2099"/>
      <c r="G36" s="2099"/>
      <c r="H36" s="2099"/>
      <c r="I36" s="2099"/>
      <c r="J36" s="2099"/>
      <c r="K36" s="2099"/>
      <c r="L36" s="1831"/>
      <c r="M36" s="1831"/>
      <c r="N36" s="1831"/>
      <c r="O36" s="2099"/>
      <c r="P36" s="2099"/>
      <c r="Q36" s="2099"/>
      <c r="R36" s="2099"/>
      <c r="S36" s="2099"/>
      <c r="T36" s="2099"/>
      <c r="U36" s="2099"/>
      <c r="V36" s="2099"/>
      <c r="W36" s="2099"/>
      <c r="X36" s="1831"/>
      <c r="Y36" s="1831"/>
      <c r="Z36" s="1831"/>
      <c r="AA36" s="1831"/>
      <c r="AB36" s="1831"/>
      <c r="AC36" s="1831"/>
      <c r="AD36" s="1831"/>
      <c r="AE36" s="1831"/>
      <c r="AF36" s="1831"/>
      <c r="AG36" s="1831"/>
      <c r="AH36" s="1831"/>
      <c r="AI36" s="1831"/>
      <c r="AJ36" s="1831"/>
      <c r="AK36" s="1831"/>
      <c r="AL36" s="1831"/>
      <c r="AM36" s="1831"/>
      <c r="AN36" s="1831"/>
      <c r="AO36" s="1831"/>
      <c r="AP36" s="1831"/>
      <c r="AQ36" s="1831"/>
      <c r="AR36" s="1831"/>
      <c r="AS36" s="1831"/>
      <c r="AT36" s="1831"/>
      <c r="AU36" s="1831"/>
      <c r="AV36" s="1831"/>
      <c r="AW36" s="1831"/>
      <c r="AX36" s="1831"/>
      <c r="AY36" s="1831"/>
      <c r="AZ36" s="1831"/>
      <c r="BA36" s="1831"/>
      <c r="BB36" s="1831"/>
      <c r="BC36" s="1831"/>
      <c r="BD36" s="1831"/>
      <c r="BE36" s="1831"/>
      <c r="BF36" s="1831"/>
      <c r="BG36" s="1831"/>
      <c r="BH36" s="1831"/>
      <c r="BI36" s="1831"/>
      <c r="BJ36" s="1831"/>
      <c r="BK36" s="1831"/>
      <c r="BL36" s="1831"/>
      <c r="BM36" s="1831"/>
      <c r="BN36" s="1831"/>
      <c r="BO36" s="1831"/>
      <c r="BP36" s="1831"/>
      <c r="BQ36" s="2099"/>
      <c r="BR36" s="2100"/>
      <c r="BS36" s="2100"/>
      <c r="BT36" s="2099"/>
      <c r="BU36" s="2099"/>
      <c r="BV36" s="2099"/>
      <c r="BW36" s="2099"/>
      <c r="BX36" s="2099"/>
      <c r="BY36" s="2099"/>
      <c r="BZ36" s="1831"/>
      <c r="CA36" s="614"/>
    </row>
    <row r="37" spans="1:79" ht="17.100000000000001" customHeight="1" x14ac:dyDescent="0.15">
      <c r="A37" s="616"/>
      <c r="B37" s="1864"/>
      <c r="C37" s="1831"/>
      <c r="D37" s="1831"/>
      <c r="E37" s="1831"/>
      <c r="F37" s="1831"/>
      <c r="G37" s="1831"/>
      <c r="H37" s="1831"/>
      <c r="I37" s="1831"/>
      <c r="J37" s="1831"/>
      <c r="K37" s="1831"/>
      <c r="L37" s="1864"/>
      <c r="M37" s="1831"/>
      <c r="N37" s="1864"/>
      <c r="O37" s="1831"/>
      <c r="P37" s="1831"/>
      <c r="Q37" s="1831"/>
      <c r="R37" s="1831"/>
      <c r="S37" s="1831"/>
      <c r="T37" s="1831"/>
      <c r="U37" s="1831"/>
      <c r="V37" s="1831"/>
      <c r="W37" s="1831"/>
      <c r="X37" s="1864"/>
      <c r="Y37" s="1831"/>
      <c r="Z37" s="1831"/>
      <c r="AA37" s="1831"/>
      <c r="AB37" s="1831"/>
      <c r="AC37" s="1831"/>
      <c r="AD37" s="1831"/>
      <c r="AE37" s="1831"/>
      <c r="AF37" s="1831"/>
      <c r="AG37" s="1831"/>
      <c r="AH37" s="1831"/>
      <c r="AI37" s="1831"/>
      <c r="AJ37" s="1831"/>
      <c r="AK37" s="1831"/>
      <c r="AL37" s="1831"/>
      <c r="AM37" s="1831"/>
      <c r="AN37" s="1831"/>
      <c r="AO37" s="1831"/>
      <c r="AP37" s="1831"/>
      <c r="AQ37" s="1831"/>
      <c r="AR37" s="1831"/>
      <c r="AS37" s="1831"/>
      <c r="AT37" s="1831"/>
      <c r="AU37" s="1831"/>
      <c r="AV37" s="1831"/>
      <c r="AW37" s="1831"/>
      <c r="AX37" s="1831"/>
      <c r="AY37" s="1831"/>
      <c r="AZ37" s="1831"/>
      <c r="BA37" s="1831"/>
      <c r="BB37" s="1831"/>
      <c r="BC37" s="1831"/>
      <c r="BD37" s="1831"/>
      <c r="BE37" s="1831"/>
      <c r="BF37" s="1831"/>
      <c r="BG37" s="1831"/>
      <c r="BH37" s="1831"/>
      <c r="BI37" s="1831"/>
      <c r="BJ37" s="1831"/>
      <c r="BK37" s="1831"/>
      <c r="BL37" s="1831"/>
      <c r="BM37" s="1831"/>
      <c r="BN37" s="1831"/>
      <c r="BO37" s="1831"/>
      <c r="BP37" s="1864"/>
      <c r="BQ37" s="1831"/>
      <c r="BR37" s="1831"/>
      <c r="BS37" s="1831"/>
      <c r="BT37" s="1831"/>
      <c r="BU37" s="1831"/>
      <c r="BV37" s="1831"/>
      <c r="BW37" s="1831"/>
      <c r="BX37" s="1831"/>
      <c r="BY37" s="1831"/>
      <c r="BZ37" s="1864"/>
      <c r="CA37" s="614"/>
    </row>
    <row r="38" spans="1:79" ht="17.100000000000001" customHeight="1" x14ac:dyDescent="0.15">
      <c r="A38" s="616"/>
      <c r="B38" s="614"/>
      <c r="C38" s="614"/>
      <c r="D38" s="614"/>
      <c r="E38" s="614"/>
      <c r="F38" s="614"/>
      <c r="G38" s="614"/>
      <c r="H38" s="614"/>
      <c r="I38" s="614"/>
      <c r="J38" s="614"/>
      <c r="K38" s="614"/>
      <c r="L38" s="614"/>
      <c r="M38" s="614"/>
      <c r="N38" s="614"/>
      <c r="O38" s="614"/>
      <c r="P38" s="614"/>
      <c r="Q38" s="614"/>
      <c r="R38" s="614"/>
      <c r="S38" s="614"/>
      <c r="T38" s="614"/>
      <c r="U38" s="614"/>
      <c r="V38" s="614"/>
      <c r="W38" s="614"/>
      <c r="X38" s="614"/>
      <c r="Y38" s="614"/>
      <c r="Z38" s="614"/>
      <c r="AA38" s="614"/>
      <c r="AB38" s="614"/>
      <c r="AC38" s="614"/>
      <c r="AD38" s="614"/>
      <c r="AE38" s="614"/>
      <c r="AF38" s="614"/>
      <c r="AG38" s="614"/>
      <c r="AH38" s="614"/>
      <c r="AI38" s="614"/>
      <c r="AJ38" s="614"/>
      <c r="AK38" s="614"/>
      <c r="AL38" s="614"/>
      <c r="AM38" s="614"/>
      <c r="AN38" s="731" t="s">
        <v>1</v>
      </c>
      <c r="AO38" s="614"/>
      <c r="AP38" s="614"/>
      <c r="AQ38" s="614"/>
      <c r="AR38" s="614"/>
      <c r="AS38" s="614"/>
      <c r="AT38" s="614"/>
      <c r="AU38" s="614"/>
      <c r="AV38" s="614"/>
      <c r="AW38" s="614"/>
      <c r="AX38" s="614"/>
      <c r="AY38" s="614"/>
      <c r="AZ38" s="614"/>
      <c r="BA38" s="614"/>
      <c r="BB38" s="614"/>
      <c r="BC38" s="614"/>
      <c r="BD38" s="614"/>
      <c r="BE38" s="614"/>
      <c r="BF38" s="614"/>
      <c r="BG38" s="614"/>
      <c r="BH38" s="614"/>
      <c r="BI38" s="614"/>
      <c r="BJ38" s="614"/>
      <c r="BK38" s="614"/>
      <c r="BL38" s="614"/>
      <c r="BM38" s="614"/>
      <c r="BN38" s="614"/>
      <c r="BO38" s="614"/>
      <c r="BP38" s="614"/>
      <c r="BQ38" s="614"/>
      <c r="BR38" s="614"/>
      <c r="BS38" s="614"/>
      <c r="BT38" s="614"/>
      <c r="BU38" s="614"/>
      <c r="BV38" s="614"/>
      <c r="BW38" s="614"/>
      <c r="BX38" s="614"/>
      <c r="BY38" s="614"/>
      <c r="BZ38" s="614"/>
      <c r="CA38" s="614"/>
    </row>
    <row r="39" spans="1:79" ht="17.100000000000001" customHeight="1" x14ac:dyDescent="0.15">
      <c r="AN39" s="735" t="s">
        <v>1</v>
      </c>
    </row>
    <row r="40" spans="1:79" ht="17.100000000000001" customHeight="1" x14ac:dyDescent="0.15">
      <c r="AN40" s="735" t="s">
        <v>1</v>
      </c>
    </row>
    <row r="41" spans="1:79" ht="17.100000000000001" customHeight="1" x14ac:dyDescent="0.15">
      <c r="B41" s="2101"/>
      <c r="C41" s="2102"/>
      <c r="D41" s="2102"/>
      <c r="E41" s="2102"/>
      <c r="F41" s="2102"/>
      <c r="G41" s="2102"/>
      <c r="H41" s="2102"/>
      <c r="I41" s="2102"/>
      <c r="J41" s="2102"/>
      <c r="K41" s="2102"/>
      <c r="L41" s="2102"/>
      <c r="M41" s="2102"/>
      <c r="N41" s="2102"/>
      <c r="O41" s="2102"/>
      <c r="P41" s="2102"/>
      <c r="Q41" s="2102"/>
      <c r="R41" s="2102"/>
      <c r="S41" s="2102"/>
      <c r="T41" s="2102"/>
      <c r="U41" s="2102"/>
      <c r="V41" s="2102"/>
      <c r="W41" s="2102"/>
      <c r="X41" s="2102"/>
      <c r="Y41" s="2102"/>
      <c r="Z41" s="2102"/>
      <c r="AA41" s="2102"/>
      <c r="AB41" s="2102"/>
      <c r="AC41" s="2102"/>
      <c r="AD41" s="2102"/>
      <c r="AE41" s="2102"/>
      <c r="AF41" s="2102"/>
      <c r="AG41" s="2102"/>
      <c r="AH41" s="2102"/>
      <c r="AI41" s="2102"/>
      <c r="AJ41" s="2102"/>
      <c r="AK41" s="2102"/>
      <c r="AL41" s="2102"/>
      <c r="AM41" s="2102"/>
      <c r="AN41" s="2102"/>
      <c r="AO41" s="2102"/>
      <c r="AP41" s="2102"/>
      <c r="AQ41" s="2102"/>
      <c r="AR41" s="2102"/>
      <c r="AS41" s="2102"/>
      <c r="AT41" s="2102"/>
      <c r="AU41" s="2102"/>
      <c r="AV41" s="2102"/>
      <c r="AW41" s="2102"/>
      <c r="AX41" s="2102"/>
      <c r="AY41" s="2102"/>
      <c r="AZ41" s="2102"/>
      <c r="BA41" s="2102"/>
      <c r="BB41" s="2102"/>
      <c r="BC41" s="2102"/>
      <c r="BD41" s="2102"/>
      <c r="BE41" s="2102"/>
      <c r="BF41" s="2102"/>
      <c r="BG41" s="2102"/>
      <c r="BH41" s="2102"/>
      <c r="BI41" s="2102"/>
      <c r="BJ41" s="2102"/>
      <c r="BK41" s="2102"/>
      <c r="BL41" s="2102"/>
      <c r="BM41" s="2102"/>
      <c r="BN41" s="2102"/>
      <c r="BO41" s="2102"/>
      <c r="BP41" s="2102"/>
      <c r="BQ41" s="2102"/>
      <c r="BR41" s="2102"/>
      <c r="BS41" s="2102"/>
      <c r="BT41" s="2102"/>
      <c r="BU41" s="2102"/>
      <c r="BV41" s="2102"/>
      <c r="BW41" s="2102"/>
      <c r="BX41" s="2102"/>
      <c r="BY41" s="2102"/>
      <c r="BZ41" s="2103"/>
    </row>
    <row r="42" spans="1:79" ht="17.100000000000001" customHeight="1" x14ac:dyDescent="0.15">
      <c r="B42" s="2104"/>
      <c r="C42" s="1680"/>
      <c r="D42" s="1680"/>
      <c r="E42" s="1680"/>
      <c r="F42" s="1680"/>
      <c r="G42" s="1680"/>
      <c r="H42" s="1680"/>
      <c r="I42" s="1680"/>
      <c r="J42" s="1680"/>
      <c r="K42" s="1680"/>
      <c r="L42" s="2105"/>
      <c r="M42" s="1680"/>
      <c r="N42" s="1680"/>
      <c r="O42" s="1680"/>
      <c r="P42" s="1680"/>
      <c r="Q42" s="1680"/>
      <c r="R42" s="1680"/>
      <c r="S42" s="1680"/>
      <c r="T42" s="1680"/>
      <c r="U42" s="1680"/>
      <c r="V42" s="1680"/>
      <c r="W42" s="1680"/>
      <c r="X42" s="2105"/>
      <c r="Y42" s="1680"/>
      <c r="Z42" s="1680"/>
      <c r="AA42" s="1680"/>
      <c r="AB42" s="1680"/>
      <c r="AC42" s="1680"/>
      <c r="AD42" s="1680"/>
      <c r="AE42" s="1680"/>
      <c r="AF42" s="1680"/>
      <c r="AG42" s="1680"/>
      <c r="AH42" s="1680"/>
      <c r="AI42" s="1680"/>
      <c r="AJ42" s="2106"/>
      <c r="AK42" s="1680"/>
      <c r="AL42" s="1680"/>
      <c r="AM42" s="1680"/>
      <c r="AN42" s="1680"/>
      <c r="AO42" s="1680"/>
      <c r="AP42" s="1680"/>
      <c r="AQ42" s="1680"/>
      <c r="AR42" s="1680"/>
      <c r="AS42" s="1680"/>
      <c r="AT42" s="1680"/>
      <c r="AU42" s="1680"/>
      <c r="AV42" s="1680"/>
      <c r="AW42" s="1680"/>
      <c r="AX42" s="1680"/>
      <c r="AY42" s="1680"/>
      <c r="AZ42" s="1680"/>
      <c r="BA42" s="1680"/>
      <c r="BB42" s="1680"/>
      <c r="BC42" s="1680"/>
      <c r="BD42" s="1680"/>
      <c r="BE42" s="1680"/>
      <c r="BF42" s="1680"/>
      <c r="BG42" s="1680"/>
      <c r="BH42" s="1680"/>
      <c r="BI42" s="1680"/>
      <c r="BJ42" s="1680"/>
      <c r="BK42" s="1680"/>
      <c r="BL42" s="1680"/>
      <c r="BM42" s="1680"/>
      <c r="BN42" s="1680"/>
      <c r="BO42" s="1680"/>
      <c r="BP42" s="2105"/>
      <c r="BQ42" s="1680"/>
      <c r="BR42" s="1680"/>
      <c r="BS42" s="1680"/>
      <c r="BT42" s="1680"/>
      <c r="BU42" s="1680"/>
      <c r="BV42" s="1680"/>
      <c r="BW42" s="1680"/>
      <c r="BX42" s="1680"/>
      <c r="BY42" s="1680"/>
      <c r="BZ42" s="2107"/>
    </row>
    <row r="43" spans="1:79" ht="17.100000000000001" customHeight="1" x14ac:dyDescent="0.15">
      <c r="B43" s="2104"/>
      <c r="C43" s="1680"/>
      <c r="D43" s="1680"/>
      <c r="E43" s="1680"/>
      <c r="F43" s="1680"/>
      <c r="G43" s="1680"/>
      <c r="H43" s="1680"/>
      <c r="I43" s="1680"/>
      <c r="J43" s="1680"/>
      <c r="K43" s="1680"/>
      <c r="L43" s="2105"/>
      <c r="M43" s="1680"/>
      <c r="N43" s="1680"/>
      <c r="O43" s="1680"/>
      <c r="P43" s="1680"/>
      <c r="Q43" s="1680"/>
      <c r="R43" s="1680"/>
      <c r="S43" s="1680"/>
      <c r="T43" s="1680"/>
      <c r="U43" s="1680"/>
      <c r="V43" s="1680"/>
      <c r="W43" s="1680"/>
      <c r="X43" s="2105"/>
      <c r="Y43" s="1680"/>
      <c r="Z43" s="1680"/>
      <c r="AA43" s="1680"/>
      <c r="AB43" s="1680"/>
      <c r="AC43" s="1680"/>
      <c r="AD43" s="1680"/>
      <c r="AE43" s="1680"/>
      <c r="AF43" s="1680"/>
      <c r="AG43" s="1680"/>
      <c r="AH43" s="1680"/>
      <c r="AI43" s="1680"/>
      <c r="AJ43" s="1680"/>
      <c r="AK43" s="1680"/>
      <c r="AL43" s="1680"/>
      <c r="AM43" s="1680"/>
      <c r="AN43" s="1680"/>
      <c r="AO43" s="1680"/>
      <c r="AP43" s="1680"/>
      <c r="AQ43" s="1680"/>
      <c r="AR43" s="1680"/>
      <c r="AS43" s="1680"/>
      <c r="AT43" s="1680"/>
      <c r="AU43" s="1680"/>
      <c r="AV43" s="1680"/>
      <c r="AW43" s="1680"/>
      <c r="AX43" s="1680"/>
      <c r="AY43" s="1680"/>
      <c r="AZ43" s="1680"/>
      <c r="BA43" s="1680"/>
      <c r="BB43" s="1680"/>
      <c r="BC43" s="1680"/>
      <c r="BD43" s="1680"/>
      <c r="BE43" s="1680"/>
      <c r="BF43" s="1680"/>
      <c r="BG43" s="1680"/>
      <c r="BH43" s="1680"/>
      <c r="BI43" s="1680"/>
      <c r="BJ43" s="1680"/>
      <c r="BK43" s="1680"/>
      <c r="BL43" s="1680"/>
      <c r="BM43" s="1680"/>
      <c r="BN43" s="1680"/>
      <c r="BO43" s="1680"/>
      <c r="BP43" s="2105"/>
      <c r="BQ43" s="1680"/>
      <c r="BR43" s="1680"/>
      <c r="BS43" s="1680"/>
      <c r="BT43" s="1680"/>
      <c r="BU43" s="1680"/>
      <c r="BV43" s="1680"/>
      <c r="BW43" s="1680"/>
      <c r="BX43" s="1680"/>
      <c r="BY43" s="1680"/>
      <c r="BZ43" s="2107"/>
    </row>
    <row r="44" spans="1:79" ht="17.100000000000001" customHeight="1" x14ac:dyDescent="0.2">
      <c r="B44" s="2104"/>
      <c r="C44" s="1680"/>
      <c r="D44" s="1680"/>
      <c r="E44" s="2108"/>
      <c r="F44" s="2109"/>
      <c r="G44" s="2109"/>
      <c r="H44" s="2109"/>
      <c r="I44" s="2109"/>
      <c r="J44" s="2109"/>
      <c r="K44" s="2109"/>
      <c r="L44" s="2109"/>
      <c r="M44" s="2109"/>
      <c r="N44" s="2109"/>
      <c r="O44" s="2109"/>
      <c r="P44" s="2109"/>
      <c r="Q44" s="1680"/>
      <c r="R44" s="1680"/>
      <c r="S44" s="1659"/>
      <c r="T44" s="1659"/>
      <c r="U44" s="1659"/>
      <c r="V44" s="1659"/>
      <c r="W44" s="1659"/>
      <c r="X44" s="1659"/>
      <c r="Y44" s="1659"/>
      <c r="Z44" s="1659"/>
      <c r="AA44" s="1659"/>
      <c r="AB44" s="1659"/>
      <c r="AC44" s="1659"/>
      <c r="AD44" s="1659"/>
      <c r="AE44" s="1659"/>
      <c r="AF44" s="1659"/>
      <c r="AG44" s="1659"/>
      <c r="AH44" s="1659"/>
      <c r="AI44" s="1659"/>
      <c r="AJ44" s="1659"/>
      <c r="AK44" s="1680"/>
      <c r="AL44" s="1680"/>
      <c r="AM44" s="1680"/>
      <c r="AN44" s="1680"/>
      <c r="AO44" s="1680"/>
      <c r="AP44" s="1680"/>
      <c r="AQ44" s="1680"/>
      <c r="AR44" s="1680"/>
      <c r="AS44" s="1680"/>
      <c r="AT44" s="1680"/>
      <c r="AU44" s="1680"/>
      <c r="AV44" s="1680"/>
      <c r="AW44" s="1680"/>
      <c r="AX44" s="1680"/>
      <c r="AY44" s="1680"/>
      <c r="AZ44" s="1680"/>
      <c r="BA44" s="1680"/>
      <c r="BB44" s="1680"/>
      <c r="BC44" s="1680"/>
      <c r="BD44" s="1680"/>
      <c r="BE44" s="1680"/>
      <c r="BF44" s="1680"/>
      <c r="BG44" s="1680"/>
      <c r="BH44" s="1680"/>
      <c r="BI44" s="1680"/>
      <c r="BJ44" s="1680"/>
      <c r="BK44" s="1680"/>
      <c r="BL44" s="1680"/>
      <c r="BM44" s="1680"/>
      <c r="BN44" s="1680"/>
      <c r="BO44" s="1680"/>
      <c r="BP44" s="2105"/>
      <c r="BQ44" s="1680"/>
      <c r="BR44" s="1680"/>
      <c r="BS44" s="1680"/>
      <c r="BT44" s="1680"/>
      <c r="BU44" s="1680"/>
      <c r="BV44" s="1680"/>
      <c r="BW44" s="1680"/>
      <c r="BX44" s="1680"/>
      <c r="BY44" s="1680"/>
      <c r="BZ44" s="2107"/>
    </row>
    <row r="45" spans="1:79" ht="17.100000000000001" customHeight="1" x14ac:dyDescent="0.2">
      <c r="B45" s="2104"/>
      <c r="C45" s="1680"/>
      <c r="D45" s="1680"/>
      <c r="E45" s="2108"/>
      <c r="F45" s="2109"/>
      <c r="G45" s="2109"/>
      <c r="H45" s="2109"/>
      <c r="I45" s="2109"/>
      <c r="J45" s="2109"/>
      <c r="K45" s="2109"/>
      <c r="L45" s="2109"/>
      <c r="M45" s="2109"/>
      <c r="N45" s="2109"/>
      <c r="O45" s="2109"/>
      <c r="P45" s="2109"/>
      <c r="Q45" s="1680"/>
      <c r="R45" s="1680"/>
      <c r="S45" s="1659"/>
      <c r="T45" s="1659"/>
      <c r="U45" s="1659"/>
      <c r="V45" s="1659"/>
      <c r="W45" s="1659"/>
      <c r="X45" s="1659"/>
      <c r="Y45" s="1659"/>
      <c r="Z45" s="1659"/>
      <c r="AA45" s="1659"/>
      <c r="AB45" s="1659"/>
      <c r="AC45" s="1659"/>
      <c r="AD45" s="1659"/>
      <c r="AE45" s="1659"/>
      <c r="AF45" s="1659"/>
      <c r="AG45" s="1659"/>
      <c r="AH45" s="1659"/>
      <c r="AI45" s="1659"/>
      <c r="AJ45" s="1659"/>
      <c r="AK45" s="1680"/>
      <c r="AL45" s="1680"/>
      <c r="AM45" s="1680"/>
      <c r="AN45" s="1680"/>
      <c r="AO45" s="1680"/>
      <c r="AP45" s="1680"/>
      <c r="AQ45" s="1680"/>
      <c r="AR45" s="1680"/>
      <c r="AS45" s="1680"/>
      <c r="AT45" s="1680"/>
      <c r="AU45" s="1680"/>
      <c r="AV45" s="1680"/>
      <c r="AW45" s="1680"/>
      <c r="AX45" s="1680"/>
      <c r="AY45" s="1680"/>
      <c r="AZ45" s="1680"/>
      <c r="BA45" s="1680"/>
      <c r="BB45" s="1680"/>
      <c r="BC45" s="1680"/>
      <c r="BD45" s="1680"/>
      <c r="BE45" s="1680"/>
      <c r="BF45" s="1680"/>
      <c r="BG45" s="1680"/>
      <c r="BH45" s="1680"/>
      <c r="BI45" s="1680"/>
      <c r="BJ45" s="1680"/>
      <c r="BK45" s="1680"/>
      <c r="BL45" s="1680"/>
      <c r="BM45" s="1680"/>
      <c r="BN45" s="1680"/>
      <c r="BO45" s="1680"/>
      <c r="BP45" s="2105"/>
      <c r="BQ45" s="1680"/>
      <c r="BR45" s="1680"/>
      <c r="BS45" s="1680"/>
      <c r="BT45" s="1680"/>
      <c r="BU45" s="1680"/>
      <c r="BV45" s="1680"/>
      <c r="BW45" s="1680"/>
      <c r="BX45" s="1680"/>
      <c r="BY45" s="1680"/>
      <c r="BZ45" s="2107"/>
    </row>
    <row r="46" spans="1:79" ht="17.100000000000001" customHeight="1" x14ac:dyDescent="0.2">
      <c r="B46" s="2104"/>
      <c r="C46" s="1680"/>
      <c r="D46" s="1680"/>
      <c r="E46" s="2108"/>
      <c r="F46" s="2109"/>
      <c r="G46" s="2109"/>
      <c r="H46" s="2109"/>
      <c r="I46" s="2109"/>
      <c r="J46" s="2109"/>
      <c r="K46" s="2109"/>
      <c r="L46" s="2109"/>
      <c r="M46" s="2109"/>
      <c r="N46" s="2109"/>
      <c r="O46" s="2109"/>
      <c r="P46" s="2109"/>
      <c r="Q46" s="1680"/>
      <c r="R46" s="1680"/>
      <c r="S46" s="1659"/>
      <c r="T46" s="1659"/>
      <c r="U46" s="1659"/>
      <c r="V46" s="1659"/>
      <c r="W46" s="1659"/>
      <c r="X46" s="1659"/>
      <c r="Y46" s="1659"/>
      <c r="Z46" s="1659"/>
      <c r="AA46" s="1659"/>
      <c r="AB46" s="1659"/>
      <c r="AC46" s="1659"/>
      <c r="AD46" s="1659"/>
      <c r="AE46" s="1659"/>
      <c r="AF46" s="1659"/>
      <c r="AG46" s="1659"/>
      <c r="AH46" s="1659"/>
      <c r="AI46" s="1659"/>
      <c r="AJ46" s="1659"/>
      <c r="AK46" s="1680"/>
      <c r="AL46" s="1680"/>
      <c r="AM46" s="1680"/>
      <c r="AN46" s="1680"/>
      <c r="AO46" s="1680"/>
      <c r="AP46" s="1680"/>
      <c r="AQ46" s="1680"/>
      <c r="AR46" s="1680"/>
      <c r="AS46" s="1680"/>
      <c r="AT46" s="1680"/>
      <c r="AU46" s="1680"/>
      <c r="AV46" s="1680"/>
      <c r="AW46" s="1680"/>
      <c r="AX46" s="1680"/>
      <c r="AY46" s="1680"/>
      <c r="AZ46" s="1680"/>
      <c r="BA46" s="1680"/>
      <c r="BB46" s="1680"/>
      <c r="BC46" s="1680"/>
      <c r="BD46" s="1680"/>
      <c r="BE46" s="1680"/>
      <c r="BF46" s="1680"/>
      <c r="BG46" s="1680"/>
      <c r="BH46" s="1680"/>
      <c r="BI46" s="1680"/>
      <c r="BJ46" s="1680"/>
      <c r="BK46" s="1680"/>
      <c r="BL46" s="1680"/>
      <c r="BM46" s="1680"/>
      <c r="BN46" s="1680"/>
      <c r="BO46" s="1680"/>
      <c r="BP46" s="2105"/>
      <c r="BQ46" s="1680"/>
      <c r="BR46" s="1680"/>
      <c r="BS46" s="1680"/>
      <c r="BT46" s="1680"/>
      <c r="BU46" s="1680"/>
      <c r="BV46" s="1680"/>
      <c r="BW46" s="1680"/>
      <c r="BX46" s="1680"/>
      <c r="BY46" s="1680"/>
      <c r="BZ46" s="2107"/>
    </row>
    <row r="47" spans="1:79" ht="17.100000000000001" customHeight="1" x14ac:dyDescent="0.15">
      <c r="B47" s="2104"/>
      <c r="C47" s="1680"/>
      <c r="D47" s="1680"/>
      <c r="E47" s="2109"/>
      <c r="F47" s="2109"/>
      <c r="G47" s="2109"/>
      <c r="H47" s="2109"/>
      <c r="I47" s="2109"/>
      <c r="J47" s="2109"/>
      <c r="K47" s="2109"/>
      <c r="L47" s="2109"/>
      <c r="M47" s="2109"/>
      <c r="N47" s="2109"/>
      <c r="O47" s="2109"/>
      <c r="P47" s="2109"/>
      <c r="Q47" s="1680"/>
      <c r="R47" s="1680"/>
      <c r="S47" s="1659"/>
      <c r="T47" s="1659"/>
      <c r="U47" s="1659"/>
      <c r="V47" s="1659"/>
      <c r="W47" s="1659"/>
      <c r="X47" s="1659"/>
      <c r="Y47" s="1659"/>
      <c r="Z47" s="1659"/>
      <c r="AA47" s="1659"/>
      <c r="AB47" s="1659"/>
      <c r="AC47" s="1659"/>
      <c r="AD47" s="1659"/>
      <c r="AE47" s="1659"/>
      <c r="AF47" s="1659"/>
      <c r="AG47" s="1659"/>
      <c r="AH47" s="1659"/>
      <c r="AI47" s="1659"/>
      <c r="AJ47" s="1659"/>
      <c r="AK47" s="1680"/>
      <c r="AL47" s="1680"/>
      <c r="AM47" s="1680"/>
      <c r="AN47" s="1680"/>
      <c r="AO47" s="1680"/>
      <c r="AP47" s="1680"/>
      <c r="AQ47" s="1680"/>
      <c r="AR47" s="1680"/>
      <c r="AS47" s="1680"/>
      <c r="AT47" s="1680"/>
      <c r="AU47" s="1680"/>
      <c r="AV47" s="1680"/>
      <c r="AW47" s="1680"/>
      <c r="AX47" s="1680"/>
      <c r="AY47" s="1680"/>
      <c r="AZ47" s="1680"/>
      <c r="BA47" s="1680"/>
      <c r="BB47" s="1680"/>
      <c r="BC47" s="1680"/>
      <c r="BD47" s="1680"/>
      <c r="BE47" s="1680"/>
      <c r="BF47" s="1680"/>
      <c r="BG47" s="1680"/>
      <c r="BH47" s="1680"/>
      <c r="BI47" s="1680"/>
      <c r="BJ47" s="1680"/>
      <c r="BK47" s="1680"/>
      <c r="BL47" s="1680"/>
      <c r="BM47" s="1680"/>
      <c r="BN47" s="1680"/>
      <c r="BO47" s="1680"/>
      <c r="BP47" s="2105"/>
      <c r="BQ47" s="1680"/>
      <c r="BR47" s="1680"/>
      <c r="BS47" s="1680"/>
      <c r="BT47" s="1680"/>
      <c r="BU47" s="1680"/>
      <c r="BV47" s="1680"/>
      <c r="BW47" s="1680"/>
      <c r="BX47" s="1680"/>
      <c r="BY47" s="1680"/>
      <c r="BZ47" s="2107"/>
    </row>
    <row r="48" spans="1:79" ht="17.100000000000001" customHeight="1" x14ac:dyDescent="0.15">
      <c r="B48" s="2104"/>
      <c r="C48" s="1680"/>
      <c r="D48" s="1680"/>
      <c r="E48" s="2109"/>
      <c r="F48" s="2109"/>
      <c r="G48" s="2109"/>
      <c r="H48" s="2109"/>
      <c r="I48" s="2109"/>
      <c r="J48" s="2109"/>
      <c r="K48" s="2109"/>
      <c r="L48" s="2109"/>
      <c r="M48" s="2109"/>
      <c r="N48" s="2109"/>
      <c r="O48" s="2109"/>
      <c r="P48" s="2109"/>
      <c r="Q48" s="1680"/>
      <c r="R48" s="1680"/>
      <c r="S48" s="1659"/>
      <c r="T48" s="1659"/>
      <c r="U48" s="1659"/>
      <c r="V48" s="1659"/>
      <c r="W48" s="1659"/>
      <c r="X48" s="1659"/>
      <c r="Y48" s="1659"/>
      <c r="Z48" s="1659"/>
      <c r="AA48" s="1659"/>
      <c r="AB48" s="1659"/>
      <c r="AC48" s="1659"/>
      <c r="AD48" s="1659"/>
      <c r="AE48" s="1659"/>
      <c r="AF48" s="1659"/>
      <c r="AG48" s="1659"/>
      <c r="AH48" s="1659"/>
      <c r="AI48" s="1659"/>
      <c r="AJ48" s="1659"/>
      <c r="AK48" s="1680"/>
      <c r="AL48" s="1680"/>
      <c r="AM48" s="1680"/>
      <c r="AN48" s="1680"/>
      <c r="AO48" s="1680"/>
      <c r="AP48" s="1680"/>
      <c r="AQ48" s="1680"/>
      <c r="AR48" s="1680"/>
      <c r="AS48" s="1680"/>
      <c r="AT48" s="1680"/>
      <c r="AU48" s="1680"/>
      <c r="AV48" s="1680"/>
      <c r="AW48" s="1680"/>
      <c r="AX48" s="1680"/>
      <c r="AY48" s="1680"/>
      <c r="AZ48" s="1680"/>
      <c r="BA48" s="1680"/>
      <c r="BB48" s="1680"/>
      <c r="BC48" s="1680"/>
      <c r="BD48" s="1680"/>
      <c r="BE48" s="1680"/>
      <c r="BF48" s="1680"/>
      <c r="BG48" s="1680"/>
      <c r="BH48" s="1680"/>
      <c r="BI48" s="1680"/>
      <c r="BJ48" s="1680"/>
      <c r="BK48" s="1680"/>
      <c r="BL48" s="1680"/>
      <c r="BM48" s="1680"/>
      <c r="BN48" s="1680"/>
      <c r="BO48" s="1680"/>
      <c r="BP48" s="2105"/>
      <c r="BQ48" s="1680"/>
      <c r="BR48" s="1680"/>
      <c r="BS48" s="1680"/>
      <c r="BT48" s="1680"/>
      <c r="BU48" s="1680"/>
      <c r="BV48" s="1680"/>
      <c r="BW48" s="1680"/>
      <c r="BX48" s="1680"/>
      <c r="BY48" s="1680"/>
      <c r="BZ48" s="2107"/>
    </row>
    <row r="49" spans="2:78" ht="17.100000000000001" customHeight="1" x14ac:dyDescent="0.15">
      <c r="B49" s="2104"/>
      <c r="C49" s="1680"/>
      <c r="D49" s="1680"/>
      <c r="E49" s="2109"/>
      <c r="F49" s="2109"/>
      <c r="G49" s="2109"/>
      <c r="H49" s="2109"/>
      <c r="I49" s="2109"/>
      <c r="J49" s="2109"/>
      <c r="K49" s="2109"/>
      <c r="L49" s="2109"/>
      <c r="M49" s="2109"/>
      <c r="N49" s="2109"/>
      <c r="O49" s="2109"/>
      <c r="P49" s="2109"/>
      <c r="Q49" s="1680"/>
      <c r="R49" s="1680"/>
      <c r="S49" s="1659"/>
      <c r="T49" s="1659"/>
      <c r="U49" s="1659"/>
      <c r="V49" s="1659"/>
      <c r="W49" s="1659"/>
      <c r="X49" s="1659"/>
      <c r="Y49" s="1659"/>
      <c r="Z49" s="1659"/>
      <c r="AA49" s="1659"/>
      <c r="AB49" s="1659"/>
      <c r="AC49" s="1659"/>
      <c r="AD49" s="1659"/>
      <c r="AE49" s="1659"/>
      <c r="AF49" s="1659"/>
      <c r="AG49" s="1659"/>
      <c r="AH49" s="1659"/>
      <c r="AI49" s="1659"/>
      <c r="AJ49" s="1659"/>
      <c r="AK49" s="1680"/>
      <c r="AL49" s="1680"/>
      <c r="AM49" s="1680"/>
      <c r="AN49" s="1680"/>
      <c r="AO49" s="1680"/>
      <c r="AP49" s="1680"/>
      <c r="AQ49" s="1680"/>
      <c r="AR49" s="1680"/>
      <c r="AS49" s="1680"/>
      <c r="AT49" s="1680"/>
      <c r="AU49" s="1680"/>
      <c r="AV49" s="1680"/>
      <c r="AW49" s="1680"/>
      <c r="AX49" s="1680"/>
      <c r="AY49" s="1680"/>
      <c r="AZ49" s="1680"/>
      <c r="BA49" s="1680"/>
      <c r="BB49" s="1680"/>
      <c r="BC49" s="1680"/>
      <c r="BD49" s="1680"/>
      <c r="BE49" s="1680"/>
      <c r="BF49" s="1680"/>
      <c r="BG49" s="1680"/>
      <c r="BH49" s="1680"/>
      <c r="BI49" s="1680"/>
      <c r="BJ49" s="1680"/>
      <c r="BK49" s="1680"/>
      <c r="BL49" s="1680"/>
      <c r="BM49" s="1680"/>
      <c r="BN49" s="1680"/>
      <c r="BO49" s="1680"/>
      <c r="BP49" s="2105"/>
      <c r="BQ49" s="1680"/>
      <c r="BR49" s="1680"/>
      <c r="BS49" s="1680"/>
      <c r="BT49" s="1680"/>
      <c r="BU49" s="1680"/>
      <c r="BV49" s="1680"/>
      <c r="BW49" s="1680"/>
      <c r="BX49" s="1680"/>
      <c r="BY49" s="1680"/>
      <c r="BZ49" s="2107"/>
    </row>
    <row r="50" spans="2:78" ht="17.100000000000001" customHeight="1" x14ac:dyDescent="0.15">
      <c r="B50" s="2104"/>
      <c r="C50" s="1680"/>
      <c r="D50" s="1680"/>
      <c r="E50" s="2109"/>
      <c r="F50" s="2109"/>
      <c r="G50" s="2109"/>
      <c r="H50" s="2109"/>
      <c r="I50" s="2109"/>
      <c r="J50" s="2109"/>
      <c r="K50" s="2109"/>
      <c r="L50" s="2109"/>
      <c r="M50" s="2109"/>
      <c r="N50" s="2109"/>
      <c r="O50" s="2109"/>
      <c r="P50" s="2109"/>
      <c r="Q50" s="1680"/>
      <c r="R50" s="1680"/>
      <c r="S50" s="1659"/>
      <c r="T50" s="1659"/>
      <c r="U50" s="1659"/>
      <c r="V50" s="1659"/>
      <c r="W50" s="1659"/>
      <c r="X50" s="1659"/>
      <c r="Y50" s="1659"/>
      <c r="Z50" s="1659"/>
      <c r="AA50" s="1659"/>
      <c r="AB50" s="1659"/>
      <c r="AC50" s="1659"/>
      <c r="AD50" s="1659"/>
      <c r="AE50" s="1659"/>
      <c r="AF50" s="1659"/>
      <c r="AG50" s="1659"/>
      <c r="AH50" s="1659"/>
      <c r="AI50" s="1659"/>
      <c r="AJ50" s="1659"/>
      <c r="AK50" s="1680"/>
      <c r="AL50" s="1680"/>
      <c r="AM50" s="1680"/>
      <c r="AN50" s="1680"/>
      <c r="AO50" s="1680"/>
      <c r="AP50" s="1680"/>
      <c r="AQ50" s="1680"/>
      <c r="AR50" s="1680"/>
      <c r="AS50" s="1680"/>
      <c r="AT50" s="1680"/>
      <c r="AU50" s="1680"/>
      <c r="AV50" s="1680"/>
      <c r="AW50" s="1680"/>
      <c r="AX50" s="1680"/>
      <c r="AY50" s="1680"/>
      <c r="AZ50" s="1680"/>
      <c r="BA50" s="1680"/>
      <c r="BB50" s="1680"/>
      <c r="BC50" s="1680"/>
      <c r="BD50" s="1680"/>
      <c r="BE50" s="1680"/>
      <c r="BF50" s="1680"/>
      <c r="BG50" s="1680"/>
      <c r="BH50" s="1680"/>
      <c r="BI50" s="1680"/>
      <c r="BJ50" s="1680"/>
      <c r="BK50" s="1680"/>
      <c r="BL50" s="1680"/>
      <c r="BM50" s="1680"/>
      <c r="BN50" s="1680"/>
      <c r="BO50" s="1680"/>
      <c r="BP50" s="2105"/>
      <c r="BQ50" s="1680"/>
      <c r="BR50" s="1680"/>
      <c r="BS50" s="1680"/>
      <c r="BT50" s="1680"/>
      <c r="BU50" s="1680"/>
      <c r="BV50" s="1680"/>
      <c r="BW50" s="1680"/>
      <c r="BX50" s="1680"/>
      <c r="BY50" s="1680"/>
      <c r="BZ50" s="2107"/>
    </row>
    <row r="51" spans="2:78" ht="17.100000000000001" customHeight="1" x14ac:dyDescent="0.15">
      <c r="B51" s="2104"/>
      <c r="C51" s="1680"/>
      <c r="D51" s="1680"/>
      <c r="E51" s="2109"/>
      <c r="F51" s="2109"/>
      <c r="G51" s="2109"/>
      <c r="H51" s="2109"/>
      <c r="I51" s="2109"/>
      <c r="J51" s="2109"/>
      <c r="K51" s="2109"/>
      <c r="L51" s="2109"/>
      <c r="M51" s="2109"/>
      <c r="N51" s="2109"/>
      <c r="O51" s="2109"/>
      <c r="P51" s="2109"/>
      <c r="Q51" s="1680"/>
      <c r="R51" s="1680"/>
      <c r="S51" s="1659"/>
      <c r="T51" s="1659"/>
      <c r="U51" s="1659"/>
      <c r="V51" s="1659"/>
      <c r="W51" s="1659"/>
      <c r="X51" s="1659"/>
      <c r="Y51" s="1659"/>
      <c r="Z51" s="1659"/>
      <c r="AA51" s="1659"/>
      <c r="AB51" s="1659"/>
      <c r="AC51" s="1659"/>
      <c r="AD51" s="1659"/>
      <c r="AE51" s="1659"/>
      <c r="AF51" s="1659"/>
      <c r="AG51" s="1659"/>
      <c r="AH51" s="1659"/>
      <c r="AI51" s="1659"/>
      <c r="AJ51" s="1659"/>
      <c r="AK51" s="1680"/>
      <c r="AL51" s="1680"/>
      <c r="AM51" s="1680"/>
      <c r="AN51" s="1680"/>
      <c r="AO51" s="1680"/>
      <c r="AP51" s="1680"/>
      <c r="AQ51" s="1680"/>
      <c r="AR51" s="1680"/>
      <c r="AS51" s="1680"/>
      <c r="AT51" s="1680"/>
      <c r="AU51" s="1680"/>
      <c r="AV51" s="1680"/>
      <c r="AW51" s="1680"/>
      <c r="AX51" s="1680"/>
      <c r="AY51" s="1680"/>
      <c r="AZ51" s="1680"/>
      <c r="BA51" s="1680"/>
      <c r="BB51" s="1680"/>
      <c r="BC51" s="1680"/>
      <c r="BD51" s="1680"/>
      <c r="BE51" s="1680"/>
      <c r="BF51" s="1680"/>
      <c r="BG51" s="1680"/>
      <c r="BH51" s="1680"/>
      <c r="BI51" s="1680"/>
      <c r="BJ51" s="1680"/>
      <c r="BK51" s="1680"/>
      <c r="BL51" s="1680"/>
      <c r="BM51" s="1680"/>
      <c r="BN51" s="1680"/>
      <c r="BO51" s="1680"/>
      <c r="BP51" s="2105"/>
      <c r="BQ51" s="1680"/>
      <c r="BR51" s="1680"/>
      <c r="BS51" s="1680"/>
      <c r="BT51" s="1680"/>
      <c r="BU51" s="1680"/>
      <c r="BV51" s="1680"/>
      <c r="BW51" s="1680"/>
      <c r="BX51" s="1680"/>
      <c r="BY51" s="1680"/>
      <c r="BZ51" s="2107"/>
    </row>
    <row r="52" spans="2:78" ht="17.100000000000001" customHeight="1" x14ac:dyDescent="0.15">
      <c r="B52" s="2104"/>
      <c r="C52" s="1680"/>
      <c r="D52" s="1680"/>
      <c r="E52" s="2109"/>
      <c r="F52" s="2109"/>
      <c r="G52" s="2109"/>
      <c r="H52" s="2109"/>
      <c r="I52" s="2109"/>
      <c r="J52" s="2109"/>
      <c r="K52" s="2109"/>
      <c r="L52" s="2109"/>
      <c r="M52" s="2109"/>
      <c r="N52" s="2109"/>
      <c r="O52" s="2109"/>
      <c r="P52" s="2109"/>
      <c r="Q52" s="1680"/>
      <c r="R52" s="1680"/>
      <c r="S52" s="1659"/>
      <c r="T52" s="1659"/>
      <c r="U52" s="1659"/>
      <c r="V52" s="1659"/>
      <c r="W52" s="1659"/>
      <c r="X52" s="1659"/>
      <c r="Y52" s="1659"/>
      <c r="Z52" s="1659"/>
      <c r="AA52" s="1659"/>
      <c r="AB52" s="1659"/>
      <c r="AC52" s="1659"/>
      <c r="AD52" s="1659"/>
      <c r="AE52" s="1659"/>
      <c r="AF52" s="1659"/>
      <c r="AG52" s="1659"/>
      <c r="AH52" s="1659"/>
      <c r="AI52" s="1659"/>
      <c r="AJ52" s="1659"/>
      <c r="AK52" s="1680"/>
      <c r="AL52" s="1680"/>
      <c r="AM52" s="1680"/>
      <c r="AN52" s="1680"/>
      <c r="AO52" s="1680"/>
      <c r="AP52" s="1680"/>
      <c r="AQ52" s="1680"/>
      <c r="AR52" s="1680"/>
      <c r="AS52" s="1680"/>
      <c r="AT52" s="1680"/>
      <c r="AU52" s="1680"/>
      <c r="AV52" s="1680"/>
      <c r="AW52" s="1680"/>
      <c r="AX52" s="1680"/>
      <c r="AY52" s="1680"/>
      <c r="AZ52" s="1680"/>
      <c r="BA52" s="1680"/>
      <c r="BB52" s="1680"/>
      <c r="BC52" s="1680"/>
      <c r="BD52" s="1680"/>
      <c r="BE52" s="1680"/>
      <c r="BF52" s="1680"/>
      <c r="BG52" s="1680"/>
      <c r="BH52" s="1680"/>
      <c r="BI52" s="1680"/>
      <c r="BJ52" s="1680"/>
      <c r="BK52" s="1680"/>
      <c r="BL52" s="1680"/>
      <c r="BM52" s="1680"/>
      <c r="BN52" s="1680"/>
      <c r="BO52" s="1680"/>
      <c r="BP52" s="2105"/>
      <c r="BQ52" s="1680"/>
      <c r="BR52" s="1680"/>
      <c r="BS52" s="1680"/>
      <c r="BT52" s="1680"/>
      <c r="BU52" s="1680"/>
      <c r="BV52" s="1680"/>
      <c r="BW52" s="1680"/>
      <c r="BX52" s="1680"/>
      <c r="BY52" s="1680"/>
      <c r="BZ52" s="2107"/>
    </row>
    <row r="53" spans="2:78" ht="17.100000000000001" customHeight="1" x14ac:dyDescent="0.15">
      <c r="B53" s="2104"/>
      <c r="C53" s="1680"/>
      <c r="D53" s="1680"/>
      <c r="E53" s="2109"/>
      <c r="F53" s="2109"/>
      <c r="G53" s="2109"/>
      <c r="H53" s="2109"/>
      <c r="I53" s="2109"/>
      <c r="J53" s="2109"/>
      <c r="K53" s="2109"/>
      <c r="L53" s="2109"/>
      <c r="M53" s="2109"/>
      <c r="N53" s="2109"/>
      <c r="O53" s="2109"/>
      <c r="P53" s="2109"/>
      <c r="Q53" s="1680"/>
      <c r="R53" s="1680"/>
      <c r="S53" s="1659"/>
      <c r="T53" s="1659"/>
      <c r="U53" s="1659"/>
      <c r="V53" s="1659"/>
      <c r="W53" s="1659"/>
      <c r="X53" s="1659"/>
      <c r="Y53" s="1659"/>
      <c r="Z53" s="1659"/>
      <c r="AA53" s="1659"/>
      <c r="AB53" s="1659"/>
      <c r="AC53" s="1659"/>
      <c r="AD53" s="1659"/>
      <c r="AE53" s="1659"/>
      <c r="AF53" s="1659"/>
      <c r="AG53" s="1659"/>
      <c r="AH53" s="1659"/>
      <c r="AI53" s="1659"/>
      <c r="AJ53" s="1659"/>
      <c r="AK53" s="1680"/>
      <c r="AL53" s="1680"/>
      <c r="AM53" s="1680"/>
      <c r="AN53" s="1680"/>
      <c r="AO53" s="1680"/>
      <c r="AP53" s="1680"/>
      <c r="AQ53" s="1680"/>
      <c r="AR53" s="1680"/>
      <c r="AS53" s="1680"/>
      <c r="AT53" s="1680"/>
      <c r="AU53" s="1680"/>
      <c r="AV53" s="1680"/>
      <c r="AW53" s="1680"/>
      <c r="AX53" s="1680"/>
      <c r="AY53" s="1680"/>
      <c r="AZ53" s="1680"/>
      <c r="BA53" s="1680"/>
      <c r="BB53" s="1680"/>
      <c r="BC53" s="1680"/>
      <c r="BD53" s="1680"/>
      <c r="BE53" s="1680"/>
      <c r="BF53" s="1680"/>
      <c r="BG53" s="1680"/>
      <c r="BH53" s="1680"/>
      <c r="BI53" s="1680"/>
      <c r="BJ53" s="1680"/>
      <c r="BK53" s="1680"/>
      <c r="BL53" s="1680"/>
      <c r="BM53" s="1680"/>
      <c r="BN53" s="1680"/>
      <c r="BO53" s="1680"/>
      <c r="BP53" s="2105"/>
      <c r="BQ53" s="1680"/>
      <c r="BR53" s="1680"/>
      <c r="BS53" s="1680"/>
      <c r="BT53" s="1680"/>
      <c r="BU53" s="1680"/>
      <c r="BV53" s="1680"/>
      <c r="BW53" s="1680"/>
      <c r="BX53" s="1680"/>
      <c r="BY53" s="1680"/>
      <c r="BZ53" s="2107"/>
    </row>
    <row r="54" spans="2:78" ht="17.100000000000001" customHeight="1" x14ac:dyDescent="0.15">
      <c r="B54" s="2104"/>
      <c r="C54" s="1680"/>
      <c r="D54" s="1680"/>
      <c r="E54" s="2109"/>
      <c r="F54" s="2109"/>
      <c r="G54" s="2109"/>
      <c r="H54" s="2109"/>
      <c r="I54" s="2109"/>
      <c r="J54" s="2109"/>
      <c r="K54" s="2109"/>
      <c r="L54" s="2109"/>
      <c r="M54" s="2109"/>
      <c r="N54" s="2109"/>
      <c r="O54" s="2109"/>
      <c r="P54" s="2109"/>
      <c r="Q54" s="1680"/>
      <c r="R54" s="1680"/>
      <c r="S54" s="1659"/>
      <c r="T54" s="1659"/>
      <c r="U54" s="1659"/>
      <c r="V54" s="1659"/>
      <c r="W54" s="1659"/>
      <c r="X54" s="1659"/>
      <c r="Y54" s="1659"/>
      <c r="Z54" s="1659"/>
      <c r="AA54" s="1659"/>
      <c r="AB54" s="1659"/>
      <c r="AC54" s="1659"/>
      <c r="AD54" s="1659"/>
      <c r="AE54" s="1659"/>
      <c r="AF54" s="1659"/>
      <c r="AG54" s="1659"/>
      <c r="AH54" s="1659"/>
      <c r="AI54" s="1659"/>
      <c r="AJ54" s="1659"/>
      <c r="AK54" s="1680"/>
      <c r="AL54" s="1680"/>
      <c r="AM54" s="1680"/>
      <c r="AN54" s="1680"/>
      <c r="AO54" s="1680"/>
      <c r="AP54" s="1680"/>
      <c r="AQ54" s="1680"/>
      <c r="AR54" s="1680"/>
      <c r="AS54" s="1680"/>
      <c r="AT54" s="1680"/>
      <c r="AU54" s="1680"/>
      <c r="AV54" s="1680"/>
      <c r="AW54" s="1680"/>
      <c r="AX54" s="1680"/>
      <c r="AY54" s="1680"/>
      <c r="AZ54" s="1680"/>
      <c r="BA54" s="1680"/>
      <c r="BB54" s="1680"/>
      <c r="BC54" s="1680"/>
      <c r="BD54" s="1680"/>
      <c r="BE54" s="1680"/>
      <c r="BF54" s="1680"/>
      <c r="BG54" s="1680"/>
      <c r="BH54" s="1680"/>
      <c r="BI54" s="1680"/>
      <c r="BJ54" s="1680"/>
      <c r="BK54" s="1680"/>
      <c r="BL54" s="1680"/>
      <c r="BM54" s="1680"/>
      <c r="BN54" s="1680"/>
      <c r="BO54" s="1680"/>
      <c r="BP54" s="2105"/>
      <c r="BQ54" s="1680"/>
      <c r="BR54" s="1680"/>
      <c r="BS54" s="1680"/>
      <c r="BT54" s="1680"/>
      <c r="BU54" s="1680"/>
      <c r="BV54" s="1680"/>
      <c r="BW54" s="1680"/>
      <c r="BX54" s="1680"/>
      <c r="BY54" s="1680"/>
      <c r="BZ54" s="2107"/>
    </row>
    <row r="55" spans="2:78" ht="17.100000000000001" customHeight="1" x14ac:dyDescent="0.15">
      <c r="B55" s="2104"/>
      <c r="C55" s="1680"/>
      <c r="D55" s="1680"/>
      <c r="E55" s="2109"/>
      <c r="F55" s="2109"/>
      <c r="G55" s="2109"/>
      <c r="H55" s="2109"/>
      <c r="I55" s="2109"/>
      <c r="J55" s="2109"/>
      <c r="K55" s="2109"/>
      <c r="L55" s="2109"/>
      <c r="M55" s="2109"/>
      <c r="N55" s="2109"/>
      <c r="O55" s="2109"/>
      <c r="P55" s="2109"/>
      <c r="Q55" s="1680"/>
      <c r="R55" s="1680"/>
      <c r="S55" s="1659"/>
      <c r="T55" s="1659"/>
      <c r="U55" s="1659"/>
      <c r="V55" s="1659"/>
      <c r="W55" s="1659"/>
      <c r="X55" s="1659"/>
      <c r="Y55" s="1659"/>
      <c r="Z55" s="1659"/>
      <c r="AA55" s="1659"/>
      <c r="AB55" s="1659"/>
      <c r="AC55" s="1659"/>
      <c r="AD55" s="1659"/>
      <c r="AE55" s="1659"/>
      <c r="AF55" s="1659"/>
      <c r="AG55" s="1659"/>
      <c r="AH55" s="1659"/>
      <c r="AI55" s="1659"/>
      <c r="AJ55" s="1659"/>
      <c r="AK55" s="1680"/>
      <c r="AL55" s="1680"/>
      <c r="AM55" s="1680"/>
      <c r="AN55" s="1680"/>
      <c r="AO55" s="1680"/>
      <c r="AP55" s="1680"/>
      <c r="AQ55" s="1680"/>
      <c r="AR55" s="1680"/>
      <c r="AS55" s="1680"/>
      <c r="AT55" s="1680"/>
      <c r="AU55" s="1680"/>
      <c r="AV55" s="1680"/>
      <c r="AW55" s="1680"/>
      <c r="AX55" s="1680"/>
      <c r="AY55" s="1680"/>
      <c r="AZ55" s="1680"/>
      <c r="BA55" s="1680"/>
      <c r="BB55" s="1680"/>
      <c r="BC55" s="1680"/>
      <c r="BD55" s="1680"/>
      <c r="BE55" s="1680"/>
      <c r="BF55" s="1680"/>
      <c r="BG55" s="1680"/>
      <c r="BH55" s="1680"/>
      <c r="BI55" s="1680"/>
      <c r="BJ55" s="1680"/>
      <c r="BK55" s="1680"/>
      <c r="BL55" s="1680"/>
      <c r="BM55" s="1680"/>
      <c r="BN55" s="1680"/>
      <c r="BO55" s="1680"/>
      <c r="BP55" s="2105"/>
      <c r="BQ55" s="1680"/>
      <c r="BR55" s="1680"/>
      <c r="BS55" s="1680"/>
      <c r="BT55" s="1680"/>
      <c r="BU55" s="1680"/>
      <c r="BV55" s="1680"/>
      <c r="BW55" s="1680"/>
      <c r="BX55" s="1680"/>
      <c r="BY55" s="1680"/>
      <c r="BZ55" s="2107"/>
    </row>
    <row r="56" spans="2:78" ht="17.100000000000001" customHeight="1" x14ac:dyDescent="0.15">
      <c r="B56" s="2104"/>
      <c r="C56" s="1680"/>
      <c r="D56" s="1680"/>
      <c r="E56" s="2109"/>
      <c r="F56" s="2109"/>
      <c r="G56" s="2109"/>
      <c r="H56" s="2109"/>
      <c r="I56" s="2109"/>
      <c r="J56" s="2109"/>
      <c r="K56" s="2109"/>
      <c r="L56" s="2109"/>
      <c r="M56" s="2109"/>
      <c r="N56" s="2109"/>
      <c r="O56" s="2109"/>
      <c r="P56" s="2109"/>
      <c r="Q56" s="1680"/>
      <c r="R56" s="1680"/>
      <c r="S56" s="1680"/>
      <c r="T56" s="1680"/>
      <c r="U56" s="1680"/>
      <c r="V56" s="1680"/>
      <c r="W56" s="1680"/>
      <c r="X56" s="2105"/>
      <c r="Y56" s="1680"/>
      <c r="Z56" s="1680"/>
      <c r="AA56" s="1680"/>
      <c r="AB56" s="1680"/>
      <c r="AC56" s="1680"/>
      <c r="AD56" s="1680"/>
      <c r="AE56" s="1680"/>
      <c r="AF56" s="1680"/>
      <c r="AG56" s="1680"/>
      <c r="AH56" s="1680"/>
      <c r="AI56" s="1680"/>
      <c r="AJ56" s="1680"/>
      <c r="AK56" s="1680"/>
      <c r="AL56" s="1680"/>
      <c r="AM56" s="1680"/>
      <c r="AN56" s="1680"/>
      <c r="AO56" s="1680"/>
      <c r="AP56" s="1680"/>
      <c r="AQ56" s="1680"/>
      <c r="AR56" s="1680"/>
      <c r="AS56" s="1680"/>
      <c r="AT56" s="1680"/>
      <c r="AU56" s="1680"/>
      <c r="AV56" s="1680"/>
      <c r="AW56" s="1680"/>
      <c r="AX56" s="1680"/>
      <c r="AY56" s="1680"/>
      <c r="AZ56" s="1680"/>
      <c r="BA56" s="1680"/>
      <c r="BB56" s="1680"/>
      <c r="BC56" s="1680"/>
      <c r="BD56" s="1680"/>
      <c r="BE56" s="1680"/>
      <c r="BF56" s="1680"/>
      <c r="BG56" s="1680"/>
      <c r="BH56" s="1680"/>
      <c r="BI56" s="1680"/>
      <c r="BJ56" s="1680"/>
      <c r="BK56" s="1680"/>
      <c r="BL56" s="1680"/>
      <c r="BM56" s="1680"/>
      <c r="BN56" s="1680"/>
      <c r="BO56" s="1680"/>
      <c r="BP56" s="2105"/>
      <c r="BQ56" s="1680"/>
      <c r="BR56" s="1680"/>
      <c r="BS56" s="1680"/>
      <c r="BT56" s="1680"/>
      <c r="BU56" s="1680"/>
      <c r="BV56" s="1680"/>
      <c r="BW56" s="1680"/>
      <c r="BX56" s="1680"/>
      <c r="BY56" s="1680"/>
      <c r="BZ56" s="2107"/>
    </row>
    <row r="57" spans="2:78" ht="17.100000000000001" customHeight="1" x14ac:dyDescent="0.15">
      <c r="B57" s="2104"/>
      <c r="C57" s="1680"/>
      <c r="D57" s="1680"/>
      <c r="E57" s="1680"/>
      <c r="F57" s="1680"/>
      <c r="G57" s="1680"/>
      <c r="H57" s="1680"/>
      <c r="I57" s="1680"/>
      <c r="J57" s="1680"/>
      <c r="K57" s="1680"/>
      <c r="L57" s="2105"/>
      <c r="M57" s="1680"/>
      <c r="N57" s="1680"/>
      <c r="O57" s="1680"/>
      <c r="P57" s="1680"/>
      <c r="Q57" s="1680"/>
      <c r="R57" s="1680"/>
      <c r="S57" s="1680"/>
      <c r="T57" s="1680"/>
      <c r="U57" s="1680"/>
      <c r="V57" s="1680"/>
      <c r="W57" s="1680"/>
      <c r="X57" s="2105"/>
      <c r="Y57" s="1680"/>
      <c r="Z57" s="1680"/>
      <c r="AA57" s="1680"/>
      <c r="AB57" s="1680"/>
      <c r="AC57" s="1680"/>
      <c r="AD57" s="1680"/>
      <c r="AE57" s="1680"/>
      <c r="AF57" s="1680"/>
      <c r="AG57" s="1680"/>
      <c r="AH57" s="1680"/>
      <c r="AI57" s="1680"/>
      <c r="AJ57" s="1680"/>
      <c r="AK57" s="1680"/>
      <c r="AL57" s="1680"/>
      <c r="AM57" s="1680"/>
      <c r="AN57" s="1680"/>
      <c r="AO57" s="1680"/>
      <c r="AP57" s="1680"/>
      <c r="AQ57" s="1680"/>
      <c r="AR57" s="1680"/>
      <c r="AS57" s="1680"/>
      <c r="AT57" s="1680"/>
      <c r="AU57" s="1680"/>
      <c r="AV57" s="1680"/>
      <c r="AW57" s="1680"/>
      <c r="AX57" s="1680"/>
      <c r="AY57" s="1680"/>
      <c r="AZ57" s="1680"/>
      <c r="BA57" s="1680"/>
      <c r="BB57" s="1680"/>
      <c r="BC57" s="1680"/>
      <c r="BD57" s="1680"/>
      <c r="BE57" s="1680"/>
      <c r="BF57" s="1680"/>
      <c r="BG57" s="1680"/>
      <c r="BH57" s="1680"/>
      <c r="BI57" s="1680"/>
      <c r="BJ57" s="1680"/>
      <c r="BK57" s="1680"/>
      <c r="BL57" s="1680"/>
      <c r="BM57" s="1680"/>
      <c r="BN57" s="1680"/>
      <c r="BO57" s="1680"/>
      <c r="BP57" s="2105"/>
      <c r="BQ57" s="1680"/>
      <c r="BR57" s="1680"/>
      <c r="BS57" s="1680"/>
      <c r="BT57" s="1680"/>
      <c r="BU57" s="1680"/>
      <c r="BV57" s="1680"/>
      <c r="BW57" s="1680"/>
      <c r="BX57" s="1680"/>
      <c r="BY57" s="1680"/>
      <c r="BZ57" s="2107"/>
    </row>
    <row r="58" spans="2:78" ht="17.100000000000001" customHeight="1" x14ac:dyDescent="0.15">
      <c r="B58" s="2104"/>
      <c r="C58" s="1680"/>
      <c r="D58" s="1680"/>
      <c r="E58" s="1680"/>
      <c r="F58" s="1680"/>
      <c r="G58" s="1680"/>
      <c r="H58" s="1680"/>
      <c r="I58" s="1680"/>
      <c r="J58" s="1680"/>
      <c r="K58" s="1680"/>
      <c r="L58" s="2105"/>
      <c r="M58" s="1680"/>
      <c r="N58" s="1680"/>
      <c r="O58" s="1680"/>
      <c r="P58" s="1680"/>
      <c r="Q58" s="1680"/>
      <c r="R58" s="1680"/>
      <c r="S58" s="1680"/>
      <c r="T58" s="1680"/>
      <c r="U58" s="1680"/>
      <c r="V58" s="1680"/>
      <c r="W58" s="1680"/>
      <c r="X58" s="2105"/>
      <c r="Y58" s="1680"/>
      <c r="Z58" s="1680"/>
      <c r="AA58" s="1680"/>
      <c r="AB58" s="1680"/>
      <c r="AC58" s="1680"/>
      <c r="AD58" s="1680"/>
      <c r="AE58" s="1680"/>
      <c r="AF58" s="1680"/>
      <c r="AG58" s="1680"/>
      <c r="AH58" s="1680"/>
      <c r="AI58" s="1680"/>
      <c r="AJ58" s="1680"/>
      <c r="AK58" s="1680"/>
      <c r="AL58" s="1680"/>
      <c r="AM58" s="1680"/>
      <c r="AN58" s="1680"/>
      <c r="AO58" s="1680"/>
      <c r="AP58" s="1680"/>
      <c r="AQ58" s="1680"/>
      <c r="AR58" s="1680"/>
      <c r="AS58" s="1680"/>
      <c r="AT58" s="1680"/>
      <c r="AU58" s="1680"/>
      <c r="AV58" s="1680"/>
      <c r="AW58" s="1680"/>
      <c r="AX58" s="1680"/>
      <c r="AY58" s="1680"/>
      <c r="AZ58" s="1680"/>
      <c r="BA58" s="1680"/>
      <c r="BB58" s="1680"/>
      <c r="BC58" s="1680"/>
      <c r="BD58" s="1680"/>
      <c r="BE58" s="1680"/>
      <c r="BF58" s="1680"/>
      <c r="BG58" s="1680"/>
      <c r="BH58" s="1680"/>
      <c r="BI58" s="1680"/>
      <c r="BJ58" s="1680"/>
      <c r="BK58" s="1680"/>
      <c r="BL58" s="1680"/>
      <c r="BM58" s="1680"/>
      <c r="BN58" s="1680"/>
      <c r="BO58" s="1680"/>
      <c r="BP58" s="2105"/>
      <c r="BQ58" s="1680"/>
      <c r="BR58" s="1680"/>
      <c r="BS58" s="1680"/>
      <c r="BT58" s="1680"/>
      <c r="BU58" s="1680"/>
      <c r="BV58" s="1680"/>
      <c r="BW58" s="1680"/>
      <c r="BX58" s="1680"/>
      <c r="BY58" s="1680"/>
      <c r="BZ58" s="2107"/>
    </row>
    <row r="59" spans="2:78" ht="17.100000000000001" customHeight="1" x14ac:dyDescent="0.2">
      <c r="B59" s="2104"/>
      <c r="C59" s="1680"/>
      <c r="D59" s="1680"/>
      <c r="E59" s="2108"/>
      <c r="F59" s="1680"/>
      <c r="G59" s="1680"/>
      <c r="H59" s="1680"/>
      <c r="I59" s="1680"/>
      <c r="J59" s="1680"/>
      <c r="K59" s="1680"/>
      <c r="L59" s="2105"/>
      <c r="M59" s="1680"/>
      <c r="N59" s="1680"/>
      <c r="O59" s="1680"/>
      <c r="P59" s="1680"/>
      <c r="Q59" s="1680"/>
      <c r="R59" s="1680"/>
      <c r="S59" s="1680"/>
      <c r="T59" s="1680"/>
      <c r="U59" s="1680"/>
      <c r="V59" s="1680"/>
      <c r="W59" s="1680"/>
      <c r="X59" s="2105"/>
      <c r="Y59" s="1680"/>
      <c r="Z59" s="1680"/>
      <c r="AA59" s="1680"/>
      <c r="AB59" s="1680"/>
      <c r="AC59" s="1680"/>
      <c r="AD59" s="1680"/>
      <c r="AE59" s="1680"/>
      <c r="AF59" s="1680"/>
      <c r="AG59" s="1680"/>
      <c r="AH59" s="1680"/>
      <c r="AI59" s="1680"/>
      <c r="AJ59" s="1680"/>
      <c r="AK59" s="1680"/>
      <c r="AL59" s="1680"/>
      <c r="AM59" s="1680"/>
      <c r="AN59" s="1680"/>
      <c r="AO59" s="1680"/>
      <c r="AP59" s="1680"/>
      <c r="AQ59" s="1680"/>
      <c r="AR59" s="1680"/>
      <c r="AS59" s="1680"/>
      <c r="AT59" s="1680"/>
      <c r="AU59" s="1680"/>
      <c r="AV59" s="1680"/>
      <c r="AW59" s="1680"/>
      <c r="AX59" s="1680"/>
      <c r="AY59" s="1680"/>
      <c r="AZ59" s="1680"/>
      <c r="BA59" s="1680"/>
      <c r="BB59" s="1680"/>
      <c r="BC59" s="1680"/>
      <c r="BD59" s="1680"/>
      <c r="BE59" s="1680"/>
      <c r="BF59" s="1680"/>
      <c r="BG59" s="1680"/>
      <c r="BH59" s="1680"/>
      <c r="BI59" s="1680"/>
      <c r="BJ59" s="1680"/>
      <c r="BK59" s="1680"/>
      <c r="BL59" s="1680"/>
      <c r="BM59" s="1680"/>
      <c r="BN59" s="1680"/>
      <c r="BO59" s="1680"/>
      <c r="BP59" s="2105"/>
      <c r="BQ59" s="1680"/>
      <c r="BR59" s="1680"/>
      <c r="BS59" s="1680"/>
      <c r="BT59" s="1680"/>
      <c r="BU59" s="1680"/>
      <c r="BV59" s="1680"/>
      <c r="BW59" s="1680"/>
      <c r="BX59" s="1680"/>
      <c r="BY59" s="1680"/>
      <c r="BZ59" s="2107"/>
    </row>
    <row r="60" spans="2:78" ht="17.100000000000001" customHeight="1" x14ac:dyDescent="0.2">
      <c r="B60" s="2104"/>
      <c r="C60" s="1680"/>
      <c r="D60" s="1680"/>
      <c r="E60" s="2108"/>
      <c r="F60" s="1680"/>
      <c r="G60" s="1680"/>
      <c r="H60" s="1680"/>
      <c r="I60" s="1680"/>
      <c r="J60" s="1680"/>
      <c r="K60" s="1680"/>
      <c r="L60" s="2105"/>
      <c r="M60" s="1680"/>
      <c r="N60" s="1680"/>
      <c r="O60" s="1680"/>
      <c r="P60" s="1680"/>
      <c r="Q60" s="1680"/>
      <c r="R60" s="1680"/>
      <c r="S60" s="1680"/>
      <c r="T60" s="1680"/>
      <c r="U60" s="1680"/>
      <c r="V60" s="1680"/>
      <c r="W60" s="1680"/>
      <c r="X60" s="2105"/>
      <c r="Y60" s="1680"/>
      <c r="Z60" s="1680"/>
      <c r="AA60" s="1680"/>
      <c r="AB60" s="1680"/>
      <c r="AC60" s="1680"/>
      <c r="AD60" s="1680"/>
      <c r="AE60" s="1680"/>
      <c r="AF60" s="1680"/>
      <c r="AG60" s="1680"/>
      <c r="AH60" s="1680"/>
      <c r="AI60" s="1680"/>
      <c r="AJ60" s="1680"/>
      <c r="AK60" s="1680"/>
      <c r="AL60" s="1680"/>
      <c r="AM60" s="1680"/>
      <c r="AN60" s="1680"/>
      <c r="AO60" s="1680"/>
      <c r="AP60" s="1680"/>
      <c r="AQ60" s="1680"/>
      <c r="AR60" s="1680"/>
      <c r="AS60" s="1680"/>
      <c r="AT60" s="1680"/>
      <c r="AU60" s="1680"/>
      <c r="AV60" s="1680"/>
      <c r="AW60" s="1680"/>
      <c r="AX60" s="1680"/>
      <c r="AY60" s="1680"/>
      <c r="AZ60" s="1680"/>
      <c r="BA60" s="1680"/>
      <c r="BB60" s="1680"/>
      <c r="BC60" s="1680"/>
      <c r="BD60" s="1680"/>
      <c r="BE60" s="1680"/>
      <c r="BF60" s="1680"/>
      <c r="BG60" s="1680"/>
      <c r="BH60" s="1680"/>
      <c r="BI60" s="1680"/>
      <c r="BJ60" s="1680"/>
      <c r="BK60" s="1680"/>
      <c r="BL60" s="1680"/>
      <c r="BM60" s="1680"/>
      <c r="BN60" s="1680"/>
      <c r="BO60" s="1680"/>
      <c r="BP60" s="2105"/>
      <c r="BQ60" s="1680"/>
      <c r="BR60" s="1680"/>
      <c r="BS60" s="1680"/>
      <c r="BT60" s="1680"/>
      <c r="BU60" s="1680"/>
      <c r="BV60" s="1680"/>
      <c r="BW60" s="1680"/>
      <c r="BX60" s="1680"/>
      <c r="BY60" s="1680"/>
      <c r="BZ60" s="2107"/>
    </row>
    <row r="61" spans="2:78" ht="17.100000000000001" customHeight="1" x14ac:dyDescent="0.2">
      <c r="B61" s="2104"/>
      <c r="C61" s="1680"/>
      <c r="D61" s="1680"/>
      <c r="E61" s="2108"/>
      <c r="F61" s="1680"/>
      <c r="G61" s="1680"/>
      <c r="H61" s="1680"/>
      <c r="I61" s="1680"/>
      <c r="J61" s="1680"/>
      <c r="K61" s="1680"/>
      <c r="L61" s="2105"/>
      <c r="M61" s="1680"/>
      <c r="N61" s="1680"/>
      <c r="O61" s="1680"/>
      <c r="P61" s="1680"/>
      <c r="Q61" s="1680"/>
      <c r="R61" s="1680"/>
      <c r="S61" s="1680"/>
      <c r="T61" s="1680"/>
      <c r="U61" s="1680"/>
      <c r="V61" s="1680"/>
      <c r="W61" s="1680"/>
      <c r="X61" s="2105"/>
      <c r="Y61" s="1680"/>
      <c r="Z61" s="1680"/>
      <c r="AA61" s="1680"/>
      <c r="AB61" s="1680"/>
      <c r="AC61" s="1680"/>
      <c r="AD61" s="1680"/>
      <c r="AE61" s="1680"/>
      <c r="AF61" s="1680"/>
      <c r="AG61" s="1680"/>
      <c r="AH61" s="1680"/>
      <c r="AI61" s="1680"/>
      <c r="AJ61" s="1680"/>
      <c r="AK61" s="1680"/>
      <c r="AL61" s="1680"/>
      <c r="AM61" s="1680"/>
      <c r="AN61" s="1680"/>
      <c r="AO61" s="1680"/>
      <c r="AP61" s="1680"/>
      <c r="AQ61" s="1680"/>
      <c r="AR61" s="1680"/>
      <c r="AS61" s="1680"/>
      <c r="AT61" s="1680"/>
      <c r="AU61" s="1680"/>
      <c r="AV61" s="1680"/>
      <c r="AW61" s="1680"/>
      <c r="AX61" s="1680"/>
      <c r="AY61" s="1680"/>
      <c r="AZ61" s="1680"/>
      <c r="BA61" s="1680"/>
      <c r="BB61" s="1680"/>
      <c r="BC61" s="1680"/>
      <c r="BD61" s="1680"/>
      <c r="BE61" s="1680"/>
      <c r="BF61" s="1680"/>
      <c r="BG61" s="1680"/>
      <c r="BH61" s="1680"/>
      <c r="BI61" s="1680"/>
      <c r="BJ61" s="1680"/>
      <c r="BK61" s="1680"/>
      <c r="BL61" s="1680"/>
      <c r="BM61" s="1680"/>
      <c r="BN61" s="1680"/>
      <c r="BO61" s="1680"/>
      <c r="BP61" s="2105"/>
      <c r="BQ61" s="1680"/>
      <c r="BR61" s="1680"/>
      <c r="BS61" s="1680"/>
      <c r="BT61" s="1680"/>
      <c r="BU61" s="1680"/>
      <c r="BV61" s="1680"/>
      <c r="BW61" s="1680"/>
      <c r="BX61" s="1680"/>
      <c r="BY61" s="1680"/>
      <c r="BZ61" s="2107"/>
    </row>
    <row r="62" spans="2:78" ht="17.100000000000001" customHeight="1" x14ac:dyDescent="0.15">
      <c r="B62" s="2104"/>
      <c r="C62" s="1680"/>
      <c r="D62" s="1680"/>
      <c r="E62" s="1680"/>
      <c r="F62" s="1680"/>
      <c r="G62" s="1680"/>
      <c r="H62" s="1680"/>
      <c r="I62" s="1680"/>
      <c r="J62" s="1680"/>
      <c r="K62" s="1680"/>
      <c r="L62" s="2105"/>
      <c r="M62" s="1680"/>
      <c r="N62" s="1680"/>
      <c r="O62" s="1680"/>
      <c r="P62" s="1680"/>
      <c r="Q62" s="1680"/>
      <c r="R62" s="1680"/>
      <c r="S62" s="1680"/>
      <c r="T62" s="1680"/>
      <c r="U62" s="1680"/>
      <c r="V62" s="1680"/>
      <c r="W62" s="1680"/>
      <c r="X62" s="2105"/>
      <c r="Y62" s="1680"/>
      <c r="Z62" s="1680"/>
      <c r="AA62" s="1680"/>
      <c r="AB62" s="1680"/>
      <c r="AC62" s="1680"/>
      <c r="AD62" s="1680"/>
      <c r="AE62" s="1680"/>
      <c r="AF62" s="1680"/>
      <c r="AG62" s="1680"/>
      <c r="AH62" s="1680"/>
      <c r="AI62" s="1680"/>
      <c r="AJ62" s="1680"/>
      <c r="AK62" s="1680"/>
      <c r="AL62" s="1680"/>
      <c r="AM62" s="1680"/>
      <c r="AN62" s="1680"/>
      <c r="AO62" s="1680"/>
      <c r="AP62" s="1680"/>
      <c r="AQ62" s="1680"/>
      <c r="AR62" s="1680"/>
      <c r="AS62" s="1680"/>
      <c r="AT62" s="1680"/>
      <c r="AU62" s="1680"/>
      <c r="AV62" s="1680"/>
      <c r="AW62" s="1680"/>
      <c r="AX62" s="1680"/>
      <c r="AY62" s="1680"/>
      <c r="AZ62" s="1680"/>
      <c r="BA62" s="1680"/>
      <c r="BB62" s="1680"/>
      <c r="BC62" s="1680"/>
      <c r="BD62" s="1680"/>
      <c r="BE62" s="1680"/>
      <c r="BF62" s="1680"/>
      <c r="BG62" s="1680"/>
      <c r="BH62" s="1680"/>
      <c r="BI62" s="1680"/>
      <c r="BJ62" s="1680"/>
      <c r="BK62" s="1680"/>
      <c r="BL62" s="1680"/>
      <c r="BM62" s="1680"/>
      <c r="BN62" s="1680"/>
      <c r="BO62" s="1680"/>
      <c r="BP62" s="2105"/>
      <c r="BQ62" s="1680"/>
      <c r="BR62" s="1680"/>
      <c r="BS62" s="1680"/>
      <c r="BT62" s="1680"/>
      <c r="BU62" s="1680"/>
      <c r="BV62" s="1680"/>
      <c r="BW62" s="1680"/>
      <c r="BX62" s="1680"/>
      <c r="BY62" s="1680"/>
      <c r="BZ62" s="2107"/>
    </row>
    <row r="63" spans="2:78" ht="17.100000000000001" customHeight="1" x14ac:dyDescent="0.15">
      <c r="B63" s="2104"/>
      <c r="C63" s="1680"/>
      <c r="D63" s="1680"/>
      <c r="E63" s="1680"/>
      <c r="F63" s="1680"/>
      <c r="G63" s="1680"/>
      <c r="H63" s="1680"/>
      <c r="I63" s="1680"/>
      <c r="J63" s="1680"/>
      <c r="K63" s="1680"/>
      <c r="L63" s="1680"/>
      <c r="M63" s="1680"/>
      <c r="N63" s="1680"/>
      <c r="O63" s="2105"/>
      <c r="P63" s="1680"/>
      <c r="Q63" s="1680"/>
      <c r="R63" s="1680"/>
      <c r="S63" s="1680"/>
      <c r="T63" s="1680"/>
      <c r="U63" s="1680"/>
      <c r="V63" s="1680"/>
      <c r="W63" s="1680"/>
      <c r="X63" s="1680"/>
      <c r="Y63" s="1680"/>
      <c r="Z63" s="1680"/>
      <c r="AA63" s="1680"/>
      <c r="AB63" s="1680"/>
      <c r="AC63" s="1680"/>
      <c r="AD63" s="1680"/>
      <c r="AE63" s="1680"/>
      <c r="AF63" s="1680"/>
      <c r="AG63" s="1680"/>
      <c r="AH63" s="1680"/>
      <c r="AI63" s="1680"/>
      <c r="AJ63" s="1680"/>
      <c r="AK63" s="1680"/>
      <c r="AL63" s="1680"/>
      <c r="AM63" s="1680"/>
      <c r="AN63" s="1680"/>
      <c r="AO63" s="1680"/>
      <c r="AP63" s="1680"/>
      <c r="AQ63" s="1680"/>
      <c r="AR63" s="1680"/>
      <c r="AS63" s="1680"/>
      <c r="AT63" s="1680"/>
      <c r="AU63" s="1680"/>
      <c r="AV63" s="1680"/>
      <c r="AW63" s="1680"/>
      <c r="AX63" s="1680"/>
      <c r="AY63" s="1680"/>
      <c r="AZ63" s="1680"/>
      <c r="BA63" s="1680"/>
      <c r="BB63" s="1680"/>
      <c r="BC63" s="1680"/>
      <c r="BD63" s="1680"/>
      <c r="BE63" s="1680"/>
      <c r="BF63" s="1680"/>
      <c r="BG63" s="1680"/>
      <c r="BH63" s="1680"/>
      <c r="BI63" s="1680"/>
      <c r="BJ63" s="1680"/>
      <c r="BK63" s="1680"/>
      <c r="BL63" s="1680"/>
      <c r="BM63" s="1680"/>
      <c r="BN63" s="1680"/>
      <c r="BO63" s="1680"/>
      <c r="BP63" s="2105"/>
      <c r="BQ63" s="1680"/>
      <c r="BR63" s="1680"/>
      <c r="BS63" s="1680"/>
      <c r="BT63" s="1680"/>
      <c r="BU63" s="1680"/>
      <c r="BV63" s="1680"/>
      <c r="BW63" s="1680"/>
      <c r="BX63" s="1680"/>
      <c r="BY63" s="1680"/>
      <c r="BZ63" s="2107"/>
    </row>
    <row r="64" spans="2:78" ht="17.100000000000001" customHeight="1" x14ac:dyDescent="0.15">
      <c r="B64" s="2104"/>
      <c r="C64" s="1680"/>
      <c r="D64" s="1680"/>
      <c r="E64" s="1680"/>
      <c r="F64" s="1680"/>
      <c r="G64" s="1680"/>
      <c r="H64" s="1680"/>
      <c r="I64" s="1680"/>
      <c r="J64" s="1680"/>
      <c r="K64" s="1680"/>
      <c r="L64" s="1680"/>
      <c r="M64" s="1680"/>
      <c r="N64" s="1680"/>
      <c r="O64" s="2105"/>
      <c r="P64" s="1680"/>
      <c r="Q64" s="1680"/>
      <c r="R64" s="1680"/>
      <c r="S64" s="1680"/>
      <c r="T64" s="1680"/>
      <c r="U64" s="1680"/>
      <c r="V64" s="1680"/>
      <c r="W64" s="1680"/>
      <c r="X64" s="1680"/>
      <c r="Y64" s="1680"/>
      <c r="Z64" s="1680"/>
      <c r="AA64" s="1680"/>
      <c r="AB64" s="1680"/>
      <c r="AC64" s="1680"/>
      <c r="AD64" s="1680"/>
      <c r="AE64" s="1680"/>
      <c r="AF64" s="1680"/>
      <c r="AG64" s="1680"/>
      <c r="AH64" s="1680"/>
      <c r="AI64" s="1680"/>
      <c r="AJ64" s="1680"/>
      <c r="AK64" s="1680"/>
      <c r="AL64" s="1680"/>
      <c r="AM64" s="1680"/>
      <c r="AN64" s="1680"/>
      <c r="AO64" s="1680"/>
      <c r="AP64" s="1680"/>
      <c r="AQ64" s="1680"/>
      <c r="AR64" s="1680"/>
      <c r="AS64" s="1680"/>
      <c r="AT64" s="1680"/>
      <c r="AU64" s="1680"/>
      <c r="AV64" s="1680"/>
      <c r="AW64" s="1680"/>
      <c r="AX64" s="1680"/>
      <c r="AY64" s="1680"/>
      <c r="AZ64" s="1680"/>
      <c r="BA64" s="1680"/>
      <c r="BB64" s="1680"/>
      <c r="BC64" s="1680"/>
      <c r="BD64" s="1680"/>
      <c r="BE64" s="1680"/>
      <c r="BF64" s="1680"/>
      <c r="BG64" s="1680"/>
      <c r="BH64" s="1680"/>
      <c r="BI64" s="1680"/>
      <c r="BJ64" s="1680"/>
      <c r="BK64" s="1680"/>
      <c r="BL64" s="1680"/>
      <c r="BM64" s="1680"/>
      <c r="BN64" s="1680"/>
      <c r="BO64" s="1680"/>
      <c r="BP64" s="2105"/>
      <c r="BQ64" s="1680"/>
      <c r="BR64" s="1680"/>
      <c r="BS64" s="1680"/>
      <c r="BT64" s="1680"/>
      <c r="BU64" s="1680"/>
      <c r="BV64" s="1680"/>
      <c r="BW64" s="1680"/>
      <c r="BX64" s="1680"/>
      <c r="BY64" s="1680"/>
      <c r="BZ64" s="2107"/>
    </row>
    <row r="65" spans="2:78" ht="17.100000000000001" customHeight="1" x14ac:dyDescent="0.15">
      <c r="B65" s="2104"/>
      <c r="C65" s="1680"/>
      <c r="D65" s="1680"/>
      <c r="E65" s="1680"/>
      <c r="F65" s="1680"/>
      <c r="G65" s="1680"/>
      <c r="H65" s="1680"/>
      <c r="I65" s="1680"/>
      <c r="J65" s="1680"/>
      <c r="K65" s="1680"/>
      <c r="L65" s="1680"/>
      <c r="M65" s="1680"/>
      <c r="N65" s="1680"/>
      <c r="O65" s="2105"/>
      <c r="P65" s="1680"/>
      <c r="Q65" s="1680"/>
      <c r="R65" s="1680"/>
      <c r="S65" s="1680"/>
      <c r="T65" s="1680"/>
      <c r="U65" s="1680"/>
      <c r="V65" s="1680"/>
      <c r="W65" s="1680"/>
      <c r="X65" s="1680"/>
      <c r="Y65" s="1680"/>
      <c r="Z65" s="1680"/>
      <c r="AA65" s="1680"/>
      <c r="AB65" s="1680"/>
      <c r="AC65" s="1680"/>
      <c r="AD65" s="1680"/>
      <c r="AE65" s="1680"/>
      <c r="AF65" s="1680"/>
      <c r="AG65" s="1680"/>
      <c r="AH65" s="1680"/>
      <c r="AI65" s="1680"/>
      <c r="AJ65" s="1680"/>
      <c r="AK65" s="1680"/>
      <c r="AL65" s="1680"/>
      <c r="AM65" s="1680"/>
      <c r="AN65" s="1680"/>
      <c r="AO65" s="1680"/>
      <c r="AP65" s="1680"/>
      <c r="AQ65" s="1680"/>
      <c r="AR65" s="1680"/>
      <c r="AS65" s="1680"/>
      <c r="AT65" s="1680"/>
      <c r="AU65" s="1680"/>
      <c r="AV65" s="1680"/>
      <c r="AW65" s="1680"/>
      <c r="AX65" s="1680"/>
      <c r="AY65" s="1680"/>
      <c r="AZ65" s="1680"/>
      <c r="BA65" s="1680"/>
      <c r="BB65" s="1680"/>
      <c r="BC65" s="1680"/>
      <c r="BD65" s="1680"/>
      <c r="BE65" s="1680"/>
      <c r="BF65" s="1680"/>
      <c r="BG65" s="1680"/>
      <c r="BH65" s="1680"/>
      <c r="BI65" s="1680"/>
      <c r="BJ65" s="1680"/>
      <c r="BK65" s="1680"/>
      <c r="BL65" s="1680"/>
      <c r="BM65" s="1680"/>
      <c r="BN65" s="1680"/>
      <c r="BO65" s="1680"/>
      <c r="BP65" s="2105"/>
      <c r="BQ65" s="1680"/>
      <c r="BR65" s="1680"/>
      <c r="BS65" s="1680"/>
      <c r="BT65" s="1680"/>
      <c r="BU65" s="1680"/>
      <c r="BV65" s="1680"/>
      <c r="BW65" s="1680"/>
      <c r="BX65" s="1680"/>
      <c r="BY65" s="1680"/>
      <c r="BZ65" s="2107"/>
    </row>
    <row r="66" spans="2:78" ht="17.100000000000001" customHeight="1" x14ac:dyDescent="0.15">
      <c r="B66" s="2104"/>
      <c r="C66" s="1680"/>
      <c r="D66" s="1680"/>
      <c r="E66" s="1680"/>
      <c r="F66" s="1680"/>
      <c r="G66" s="1680"/>
      <c r="H66" s="1680"/>
      <c r="I66" s="1680"/>
      <c r="J66" s="1680"/>
      <c r="K66" s="1680"/>
      <c r="L66" s="1680"/>
      <c r="M66" s="1680"/>
      <c r="N66" s="1680"/>
      <c r="O66" s="2105"/>
      <c r="P66" s="1680"/>
      <c r="Q66" s="1680"/>
      <c r="R66" s="1680"/>
      <c r="S66" s="1680"/>
      <c r="T66" s="1680"/>
      <c r="U66" s="1680"/>
      <c r="V66" s="1680"/>
      <c r="W66" s="1680"/>
      <c r="X66" s="1680"/>
      <c r="Y66" s="1680"/>
      <c r="Z66" s="1680"/>
      <c r="AA66" s="1680"/>
      <c r="AB66" s="1680"/>
      <c r="AC66" s="1680"/>
      <c r="AD66" s="1680"/>
      <c r="AE66" s="1680"/>
      <c r="AF66" s="1680"/>
      <c r="AG66" s="1680"/>
      <c r="AH66" s="1680"/>
      <c r="AI66" s="1680"/>
      <c r="AJ66" s="1680"/>
      <c r="AK66" s="1680"/>
      <c r="AL66" s="1680"/>
      <c r="AM66" s="1680"/>
      <c r="AN66" s="1680"/>
      <c r="AO66" s="1680"/>
      <c r="AP66" s="1680"/>
      <c r="AQ66" s="1680"/>
      <c r="AR66" s="1680"/>
      <c r="AS66" s="1680"/>
      <c r="AT66" s="1680"/>
      <c r="AU66" s="1680"/>
      <c r="AV66" s="1680"/>
      <c r="AW66" s="1680"/>
      <c r="AX66" s="1680"/>
      <c r="AY66" s="1680"/>
      <c r="AZ66" s="1680"/>
      <c r="BA66" s="1680"/>
      <c r="BB66" s="1680"/>
      <c r="BC66" s="1680"/>
      <c r="BD66" s="1680"/>
      <c r="BE66" s="1680"/>
      <c r="BF66" s="1680"/>
      <c r="BG66" s="1680"/>
      <c r="BH66" s="1680"/>
      <c r="BI66" s="1680"/>
      <c r="BJ66" s="1680"/>
      <c r="BK66" s="1680"/>
      <c r="BL66" s="1680"/>
      <c r="BM66" s="1680"/>
      <c r="BN66" s="1680"/>
      <c r="BO66" s="1680"/>
      <c r="BP66" s="2105"/>
      <c r="BQ66" s="1680"/>
      <c r="BR66" s="1680"/>
      <c r="BS66" s="1680"/>
      <c r="BT66" s="1680"/>
      <c r="BU66" s="1680"/>
      <c r="BV66" s="1680"/>
      <c r="BW66" s="1680"/>
      <c r="BX66" s="1680"/>
      <c r="BY66" s="1680"/>
      <c r="BZ66" s="2107"/>
    </row>
    <row r="67" spans="2:78" ht="17.100000000000001" customHeight="1" x14ac:dyDescent="0.15">
      <c r="B67" s="2104"/>
      <c r="C67" s="1680"/>
      <c r="D67" s="1680"/>
      <c r="E67" s="1680"/>
      <c r="F67" s="1680"/>
      <c r="G67" s="1680"/>
      <c r="H67" s="1680"/>
      <c r="I67" s="1680"/>
      <c r="J67" s="1680"/>
      <c r="K67" s="1680"/>
      <c r="L67" s="1680"/>
      <c r="M67" s="1680"/>
      <c r="N67" s="1680"/>
      <c r="O67" s="2105"/>
      <c r="P67" s="1680"/>
      <c r="Q67" s="1680"/>
      <c r="R67" s="1680"/>
      <c r="S67" s="1680"/>
      <c r="T67" s="1680"/>
      <c r="U67" s="1680"/>
      <c r="V67" s="1680"/>
      <c r="W67" s="1680"/>
      <c r="X67" s="1680"/>
      <c r="Y67" s="1680"/>
      <c r="Z67" s="1680"/>
      <c r="AA67" s="1680"/>
      <c r="AB67" s="1680"/>
      <c r="AC67" s="1680"/>
      <c r="AD67" s="1680"/>
      <c r="AE67" s="1680"/>
      <c r="AF67" s="1680"/>
      <c r="AG67" s="1680"/>
      <c r="AH67" s="1680"/>
      <c r="AI67" s="1680"/>
      <c r="AJ67" s="1680"/>
      <c r="AK67" s="1680"/>
      <c r="AL67" s="1680"/>
      <c r="AM67" s="1680"/>
      <c r="AN67" s="1680"/>
      <c r="AO67" s="1680"/>
      <c r="AP67" s="1680"/>
      <c r="AQ67" s="1680"/>
      <c r="AR67" s="1680"/>
      <c r="AS67" s="1680"/>
      <c r="AT67" s="1680"/>
      <c r="AU67" s="1680"/>
      <c r="AV67" s="1680"/>
      <c r="AW67" s="1680"/>
      <c r="AX67" s="1680"/>
      <c r="AY67" s="1680"/>
      <c r="AZ67" s="1680"/>
      <c r="BA67" s="1680"/>
      <c r="BB67" s="1680"/>
      <c r="BC67" s="1680"/>
      <c r="BD67" s="1680"/>
      <c r="BE67" s="1680"/>
      <c r="BF67" s="1680"/>
      <c r="BG67" s="1680"/>
      <c r="BH67" s="1680"/>
      <c r="BI67" s="1680"/>
      <c r="BJ67" s="1680"/>
      <c r="BK67" s="1680"/>
      <c r="BL67" s="1680"/>
      <c r="BM67" s="1680"/>
      <c r="BN67" s="1680"/>
      <c r="BO67" s="1680"/>
      <c r="BP67" s="2105"/>
      <c r="BQ67" s="1680"/>
      <c r="BR67" s="1680"/>
      <c r="BS67" s="1680"/>
      <c r="BT67" s="1680"/>
      <c r="BU67" s="1680"/>
      <c r="BV67" s="1680"/>
      <c r="BW67" s="1680"/>
      <c r="BX67" s="1680"/>
      <c r="BY67" s="1680"/>
      <c r="BZ67" s="2107"/>
    </row>
    <row r="68" spans="2:78" ht="17.100000000000001" customHeight="1" x14ac:dyDescent="0.15">
      <c r="B68" s="2104"/>
      <c r="C68" s="1680"/>
      <c r="D68" s="1680"/>
      <c r="E68" s="1680"/>
      <c r="F68" s="1680"/>
      <c r="G68" s="1680"/>
      <c r="H68" s="1680"/>
      <c r="I68" s="1680"/>
      <c r="J68" s="1680"/>
      <c r="K68" s="1680"/>
      <c r="L68" s="1680"/>
      <c r="M68" s="1680"/>
      <c r="N68" s="1680"/>
      <c r="O68" s="2105"/>
      <c r="P68" s="1680"/>
      <c r="Q68" s="1680"/>
      <c r="R68" s="1680"/>
      <c r="S68" s="1680"/>
      <c r="T68" s="1680"/>
      <c r="U68" s="1680"/>
      <c r="V68" s="1680"/>
      <c r="W68" s="1680"/>
      <c r="X68" s="1680"/>
      <c r="Y68" s="1680"/>
      <c r="Z68" s="1680"/>
      <c r="AA68" s="1680"/>
      <c r="AB68" s="1680"/>
      <c r="AC68" s="1680"/>
      <c r="AD68" s="1680"/>
      <c r="AE68" s="1680"/>
      <c r="AF68" s="1680"/>
      <c r="AG68" s="1680"/>
      <c r="AH68" s="1680"/>
      <c r="AI68" s="1680"/>
      <c r="AJ68" s="1680"/>
      <c r="AK68" s="1680"/>
      <c r="AL68" s="1680"/>
      <c r="AM68" s="1680"/>
      <c r="AN68" s="1680"/>
      <c r="AO68" s="1680"/>
      <c r="AP68" s="1680"/>
      <c r="AQ68" s="1680"/>
      <c r="AR68" s="1680"/>
      <c r="AS68" s="1680"/>
      <c r="AT68" s="1680"/>
      <c r="AU68" s="1680"/>
      <c r="AV68" s="1680"/>
      <c r="AW68" s="1680"/>
      <c r="AX68" s="1680"/>
      <c r="AY68" s="1680"/>
      <c r="AZ68" s="1680"/>
      <c r="BA68" s="1680"/>
      <c r="BB68" s="1680"/>
      <c r="BC68" s="1680"/>
      <c r="BD68" s="1680"/>
      <c r="BE68" s="1680"/>
      <c r="BF68" s="1680"/>
      <c r="BG68" s="1680"/>
      <c r="BH68" s="1680"/>
      <c r="BI68" s="1680"/>
      <c r="BJ68" s="1680"/>
      <c r="BK68" s="1680"/>
      <c r="BL68" s="1680"/>
      <c r="BM68" s="1680"/>
      <c r="BN68" s="1680"/>
      <c r="BO68" s="1680"/>
      <c r="BP68" s="2105"/>
      <c r="BQ68" s="1680"/>
      <c r="BR68" s="1680"/>
      <c r="BS68" s="1680"/>
      <c r="BT68" s="1680"/>
      <c r="BU68" s="1680"/>
      <c r="BV68" s="1680"/>
      <c r="BW68" s="1680"/>
      <c r="BX68" s="1680"/>
      <c r="BY68" s="1680"/>
      <c r="BZ68" s="2107"/>
    </row>
    <row r="69" spans="2:78" ht="17.100000000000001" customHeight="1" x14ac:dyDescent="0.15">
      <c r="B69" s="2104"/>
      <c r="C69" s="1680"/>
      <c r="D69" s="1680"/>
      <c r="E69" s="1680"/>
      <c r="F69" s="1680"/>
      <c r="G69" s="1680"/>
      <c r="H69" s="1680"/>
      <c r="I69" s="1680"/>
      <c r="J69" s="1680"/>
      <c r="K69" s="1680"/>
      <c r="L69" s="1680"/>
      <c r="M69" s="1680"/>
      <c r="N69" s="1680"/>
      <c r="O69" s="2105"/>
      <c r="P69" s="1680"/>
      <c r="Q69" s="1680"/>
      <c r="R69" s="1680"/>
      <c r="S69" s="1680"/>
      <c r="T69" s="1680"/>
      <c r="U69" s="1680"/>
      <c r="V69" s="1680"/>
      <c r="W69" s="1680"/>
      <c r="X69" s="1680"/>
      <c r="Y69" s="1680"/>
      <c r="Z69" s="1680"/>
      <c r="AA69" s="1680"/>
      <c r="AB69" s="1680"/>
      <c r="AC69" s="1680"/>
      <c r="AD69" s="1680"/>
      <c r="AE69" s="1680"/>
      <c r="AF69" s="1680"/>
      <c r="AG69" s="1680"/>
      <c r="AH69" s="1680"/>
      <c r="AI69" s="1680"/>
      <c r="AJ69" s="1680"/>
      <c r="AK69" s="1680"/>
      <c r="AL69" s="1680"/>
      <c r="AM69" s="1680"/>
      <c r="AN69" s="1680"/>
      <c r="AO69" s="1680"/>
      <c r="AP69" s="1680"/>
      <c r="AQ69" s="1680"/>
      <c r="AR69" s="1680"/>
      <c r="AS69" s="1680"/>
      <c r="AT69" s="1680"/>
      <c r="AU69" s="1680"/>
      <c r="AV69" s="1680"/>
      <c r="AW69" s="1680"/>
      <c r="AX69" s="1680"/>
      <c r="AY69" s="1680"/>
      <c r="AZ69" s="1680"/>
      <c r="BA69" s="1680"/>
      <c r="BB69" s="1680"/>
      <c r="BC69" s="1680"/>
      <c r="BD69" s="1680"/>
      <c r="BE69" s="1680"/>
      <c r="BF69" s="1680"/>
      <c r="BG69" s="1680"/>
      <c r="BH69" s="1680"/>
      <c r="BI69" s="1680"/>
      <c r="BJ69" s="1680"/>
      <c r="BK69" s="1680"/>
      <c r="BL69" s="1680"/>
      <c r="BM69" s="1680"/>
      <c r="BN69" s="1680"/>
      <c r="BO69" s="1680"/>
      <c r="BP69" s="2105"/>
      <c r="BQ69" s="1680"/>
      <c r="BR69" s="1680"/>
      <c r="BS69" s="1680"/>
      <c r="BT69" s="1680"/>
      <c r="BU69" s="1680"/>
      <c r="BV69" s="1680"/>
      <c r="BW69" s="1680"/>
      <c r="BX69" s="1680"/>
      <c r="BY69" s="1680"/>
      <c r="BZ69" s="2107"/>
    </row>
    <row r="70" spans="2:78" ht="17.100000000000001" customHeight="1" x14ac:dyDescent="0.15">
      <c r="B70" s="2104"/>
      <c r="C70" s="1680"/>
      <c r="D70" s="1680"/>
      <c r="E70" s="1680"/>
      <c r="F70" s="1680"/>
      <c r="G70" s="1680"/>
      <c r="H70" s="1680"/>
      <c r="I70" s="1680"/>
      <c r="J70" s="1680"/>
      <c r="K70" s="1680"/>
      <c r="L70" s="1680"/>
      <c r="M70" s="1680"/>
      <c r="N70" s="1680"/>
      <c r="O70" s="2105"/>
      <c r="P70" s="1680"/>
      <c r="Q70" s="1680"/>
      <c r="R70" s="1680"/>
      <c r="S70" s="1680"/>
      <c r="T70" s="1680"/>
      <c r="U70" s="1680"/>
      <c r="V70" s="1680"/>
      <c r="W70" s="1680"/>
      <c r="X70" s="1680"/>
      <c r="Y70" s="1680"/>
      <c r="Z70" s="1680"/>
      <c r="AA70" s="1680"/>
      <c r="AB70" s="1680"/>
      <c r="AC70" s="1680"/>
      <c r="AD70" s="1680"/>
      <c r="AE70" s="1680"/>
      <c r="AF70" s="1680"/>
      <c r="AG70" s="1680"/>
      <c r="AH70" s="1680"/>
      <c r="AI70" s="1680"/>
      <c r="AJ70" s="1680"/>
      <c r="AK70" s="1680"/>
      <c r="AL70" s="1680"/>
      <c r="AM70" s="1680"/>
      <c r="AN70" s="1680"/>
      <c r="AO70" s="1680"/>
      <c r="AP70" s="1680"/>
      <c r="AQ70" s="1680"/>
      <c r="AR70" s="1680"/>
      <c r="AS70" s="1680"/>
      <c r="AT70" s="1680"/>
      <c r="AU70" s="1680"/>
      <c r="AV70" s="1680"/>
      <c r="AW70" s="1680"/>
      <c r="AX70" s="1680"/>
      <c r="AY70" s="1680"/>
      <c r="AZ70" s="1680"/>
      <c r="BA70" s="1680"/>
      <c r="BB70" s="1680"/>
      <c r="BC70" s="1680"/>
      <c r="BD70" s="1680"/>
      <c r="BE70" s="1680"/>
      <c r="BF70" s="1680"/>
      <c r="BG70" s="1680"/>
      <c r="BH70" s="1680"/>
      <c r="BI70" s="1680"/>
      <c r="BJ70" s="1680"/>
      <c r="BK70" s="1680"/>
      <c r="BL70" s="1680"/>
      <c r="BM70" s="1680"/>
      <c r="BN70" s="1680"/>
      <c r="BO70" s="1680"/>
      <c r="BP70" s="2105"/>
      <c r="BQ70" s="1680"/>
      <c r="BR70" s="1680"/>
      <c r="BS70" s="1680"/>
      <c r="BT70" s="1680"/>
      <c r="BU70" s="1680"/>
      <c r="BV70" s="1680"/>
      <c r="BW70" s="1680"/>
      <c r="BX70" s="1680"/>
      <c r="BY70" s="1680"/>
      <c r="BZ70" s="2107"/>
    </row>
    <row r="71" spans="2:78" ht="17.100000000000001" customHeight="1" x14ac:dyDescent="0.15">
      <c r="B71" s="2104"/>
      <c r="C71" s="1680"/>
      <c r="D71" s="1680"/>
      <c r="E71" s="1680"/>
      <c r="F71" s="1680"/>
      <c r="G71" s="1680"/>
      <c r="H71" s="1680"/>
      <c r="I71" s="1680"/>
      <c r="J71" s="1680"/>
      <c r="K71" s="1680"/>
      <c r="L71" s="1680"/>
      <c r="M71" s="1680"/>
      <c r="N71" s="1680"/>
      <c r="O71" s="2105"/>
      <c r="P71" s="1680"/>
      <c r="Q71" s="1680"/>
      <c r="R71" s="1680"/>
      <c r="S71" s="1680"/>
      <c r="T71" s="1680"/>
      <c r="U71" s="1680"/>
      <c r="V71" s="1680"/>
      <c r="W71" s="1680"/>
      <c r="X71" s="1680"/>
      <c r="Y71" s="1680"/>
      <c r="Z71" s="1680"/>
      <c r="AA71" s="1680"/>
      <c r="AB71" s="1680"/>
      <c r="AC71" s="1680"/>
      <c r="AD71" s="1680"/>
      <c r="AE71" s="1680"/>
      <c r="AF71" s="1680"/>
      <c r="AG71" s="1680"/>
      <c r="AH71" s="1680"/>
      <c r="AI71" s="1680"/>
      <c r="AJ71" s="1680"/>
      <c r="AK71" s="1680"/>
      <c r="AL71" s="1680"/>
      <c r="AM71" s="1680"/>
      <c r="AN71" s="1680"/>
      <c r="AO71" s="1680"/>
      <c r="AP71" s="1680"/>
      <c r="AQ71" s="1680"/>
      <c r="AR71" s="1680"/>
      <c r="AS71" s="1680"/>
      <c r="AT71" s="1680"/>
      <c r="AU71" s="1680"/>
      <c r="AV71" s="1680"/>
      <c r="AW71" s="1680"/>
      <c r="AX71" s="1680"/>
      <c r="AY71" s="1680"/>
      <c r="AZ71" s="1680"/>
      <c r="BA71" s="1680"/>
      <c r="BB71" s="1680"/>
      <c r="BC71" s="1680"/>
      <c r="BD71" s="1680"/>
      <c r="BE71" s="1680"/>
      <c r="BF71" s="1680"/>
      <c r="BG71" s="1680"/>
      <c r="BH71" s="1680"/>
      <c r="BI71" s="1680"/>
      <c r="BJ71" s="1680"/>
      <c r="BK71" s="1680"/>
      <c r="BL71" s="1680"/>
      <c r="BM71" s="1680"/>
      <c r="BN71" s="1680"/>
      <c r="BO71" s="1680"/>
      <c r="BP71" s="2105"/>
      <c r="BQ71" s="1680"/>
      <c r="BR71" s="1680"/>
      <c r="BS71" s="1680"/>
      <c r="BT71" s="1680"/>
      <c r="BU71" s="1680"/>
      <c r="BV71" s="1680"/>
      <c r="BW71" s="1680"/>
      <c r="BX71" s="1680"/>
      <c r="BY71" s="1680"/>
      <c r="BZ71" s="2107"/>
    </row>
    <row r="72" spans="2:78" ht="17.100000000000001" customHeight="1" x14ac:dyDescent="0.15">
      <c r="B72" s="2104"/>
      <c r="C72" s="1680"/>
      <c r="D72" s="1680"/>
      <c r="E72" s="1680"/>
      <c r="F72" s="1680"/>
      <c r="G72" s="1680"/>
      <c r="H72" s="1680"/>
      <c r="I72" s="1680"/>
      <c r="J72" s="1680"/>
      <c r="K72" s="1680"/>
      <c r="L72" s="1680"/>
      <c r="M72" s="1680"/>
      <c r="N72" s="1680"/>
      <c r="O72" s="2105"/>
      <c r="P72" s="1680"/>
      <c r="Q72" s="1680"/>
      <c r="R72" s="1680"/>
      <c r="S72" s="1680"/>
      <c r="T72" s="1680"/>
      <c r="U72" s="1680"/>
      <c r="V72" s="1680"/>
      <c r="W72" s="1680"/>
      <c r="X72" s="1680"/>
      <c r="Y72" s="1680"/>
      <c r="Z72" s="1680"/>
      <c r="AA72" s="1680"/>
      <c r="AB72" s="1680"/>
      <c r="AC72" s="1680"/>
      <c r="AD72" s="1680"/>
      <c r="AE72" s="1680"/>
      <c r="AF72" s="1680"/>
      <c r="AG72" s="1680"/>
      <c r="AH72" s="1680"/>
      <c r="AI72" s="1680"/>
      <c r="AJ72" s="1680"/>
      <c r="AK72" s="1680"/>
      <c r="AL72" s="1680"/>
      <c r="AM72" s="1680"/>
      <c r="AN72" s="1680"/>
      <c r="AO72" s="1680"/>
      <c r="AP72" s="1680"/>
      <c r="AQ72" s="1680"/>
      <c r="AR72" s="1680"/>
      <c r="AS72" s="1680"/>
      <c r="AT72" s="1680"/>
      <c r="AU72" s="1680"/>
      <c r="AV72" s="1680"/>
      <c r="AW72" s="1680"/>
      <c r="AX72" s="1680"/>
      <c r="AY72" s="1680"/>
      <c r="AZ72" s="1680"/>
      <c r="BA72" s="1680"/>
      <c r="BB72" s="1680"/>
      <c r="BC72" s="1680"/>
      <c r="BD72" s="1680"/>
      <c r="BE72" s="1680"/>
      <c r="BF72" s="1680"/>
      <c r="BG72" s="1680"/>
      <c r="BH72" s="1680"/>
      <c r="BI72" s="1680"/>
      <c r="BJ72" s="1680"/>
      <c r="BK72" s="1680"/>
      <c r="BL72" s="1680"/>
      <c r="BM72" s="1680"/>
      <c r="BN72" s="1680"/>
      <c r="BO72" s="1680"/>
      <c r="BP72" s="2105"/>
      <c r="BQ72" s="1680"/>
      <c r="BR72" s="1680"/>
      <c r="BS72" s="1680"/>
      <c r="BT72" s="1680"/>
      <c r="BU72" s="1680"/>
      <c r="BV72" s="1680"/>
      <c r="BW72" s="1680"/>
      <c r="BX72" s="1680"/>
      <c r="BY72" s="1680"/>
      <c r="BZ72" s="2107"/>
    </row>
    <row r="73" spans="2:78" ht="17.100000000000001" customHeight="1" x14ac:dyDescent="0.15">
      <c r="B73" s="2104"/>
      <c r="C73" s="2110"/>
      <c r="D73" s="2110"/>
      <c r="E73" s="2110"/>
      <c r="F73" s="2110"/>
      <c r="G73" s="2110"/>
      <c r="H73" s="2110"/>
      <c r="I73" s="2110"/>
      <c r="J73" s="1680"/>
      <c r="K73" s="1680"/>
      <c r="L73" s="1680"/>
      <c r="M73" s="1680"/>
      <c r="N73" s="1680"/>
      <c r="O73" s="2105"/>
      <c r="P73" s="1680"/>
      <c r="Q73" s="1680"/>
      <c r="R73" s="1680"/>
      <c r="S73" s="1680"/>
      <c r="T73" s="1680"/>
      <c r="U73" s="1680"/>
      <c r="V73" s="1680"/>
      <c r="W73" s="1680"/>
      <c r="X73" s="1680"/>
      <c r="Y73" s="1680"/>
      <c r="Z73" s="1680"/>
      <c r="AA73" s="1680"/>
      <c r="AB73" s="1680"/>
      <c r="AC73" s="1680"/>
      <c r="AD73" s="1680"/>
      <c r="AE73" s="1680"/>
      <c r="AF73" s="1680"/>
      <c r="AG73" s="1680"/>
      <c r="AH73" s="1680"/>
      <c r="AI73" s="1680"/>
      <c r="AJ73" s="1680"/>
      <c r="AK73" s="1680"/>
      <c r="AL73" s="1680"/>
      <c r="AM73" s="1680"/>
      <c r="AN73" s="1680"/>
      <c r="AO73" s="1680"/>
      <c r="AP73" s="1680"/>
      <c r="AQ73" s="1680"/>
      <c r="AR73" s="1680"/>
      <c r="AS73" s="1680"/>
      <c r="AT73" s="1680"/>
      <c r="AU73" s="1680"/>
      <c r="AV73" s="1680"/>
      <c r="AW73" s="1680"/>
      <c r="AX73" s="1680"/>
      <c r="AY73" s="1680"/>
      <c r="AZ73" s="1680"/>
      <c r="BA73" s="1680"/>
      <c r="BB73" s="1680"/>
      <c r="BC73" s="1680"/>
      <c r="BD73" s="1680"/>
      <c r="BE73" s="1680"/>
      <c r="BF73" s="1680"/>
      <c r="BG73" s="1680"/>
      <c r="BH73" s="1680"/>
      <c r="BI73" s="1680"/>
      <c r="BJ73" s="1680"/>
      <c r="BK73" s="1680"/>
      <c r="BL73" s="1680"/>
      <c r="BM73" s="1680"/>
      <c r="BN73" s="1680"/>
      <c r="BO73" s="1680"/>
      <c r="BP73" s="1680"/>
      <c r="BQ73" s="2110"/>
      <c r="BR73" s="2111"/>
      <c r="BS73" s="2111"/>
      <c r="BT73" s="2110"/>
      <c r="BU73" s="2110"/>
      <c r="BV73" s="2110"/>
      <c r="BW73" s="2110"/>
      <c r="BX73" s="2110"/>
      <c r="BY73" s="2110"/>
      <c r="BZ73" s="2107"/>
    </row>
    <row r="74" spans="2:78" ht="17.100000000000001" customHeight="1" x14ac:dyDescent="0.15">
      <c r="B74" s="2104"/>
      <c r="C74" s="2110"/>
      <c r="D74" s="2110"/>
      <c r="E74" s="2110"/>
      <c r="F74" s="2110"/>
      <c r="G74" s="2110"/>
      <c r="H74" s="2110"/>
      <c r="I74" s="2110"/>
      <c r="J74" s="1680"/>
      <c r="K74" s="1680"/>
      <c r="L74" s="1680"/>
      <c r="M74" s="1680"/>
      <c r="N74" s="1680"/>
      <c r="O74" s="2105"/>
      <c r="P74" s="1680"/>
      <c r="Q74" s="1680"/>
      <c r="R74" s="1680"/>
      <c r="S74" s="1680"/>
      <c r="T74" s="1680"/>
      <c r="U74" s="1680"/>
      <c r="V74" s="1680"/>
      <c r="W74" s="1680"/>
      <c r="X74" s="1680"/>
      <c r="Y74" s="1680"/>
      <c r="Z74" s="1680"/>
      <c r="AA74" s="1680"/>
      <c r="AB74" s="1680"/>
      <c r="AC74" s="1680"/>
      <c r="AD74" s="1680"/>
      <c r="AE74" s="1680"/>
      <c r="AF74" s="1680"/>
      <c r="AG74" s="1680"/>
      <c r="AH74" s="1680"/>
      <c r="AI74" s="1680"/>
      <c r="AJ74" s="1680"/>
      <c r="AK74" s="1680"/>
      <c r="AL74" s="1680"/>
      <c r="AM74" s="1680"/>
      <c r="AN74" s="1680"/>
      <c r="AO74" s="1680"/>
      <c r="AP74" s="1680"/>
      <c r="AQ74" s="1680"/>
      <c r="AR74" s="1680"/>
      <c r="AS74" s="1680"/>
      <c r="AT74" s="1680"/>
      <c r="AU74" s="1680"/>
      <c r="AV74" s="1680"/>
      <c r="AW74" s="1680"/>
      <c r="AX74" s="1680"/>
      <c r="AY74" s="1680"/>
      <c r="AZ74" s="1680"/>
      <c r="BA74" s="1680"/>
      <c r="BB74" s="1680"/>
      <c r="BC74" s="1680"/>
      <c r="BD74" s="1680"/>
      <c r="BE74" s="1680"/>
      <c r="BF74" s="1680"/>
      <c r="BG74" s="1680"/>
      <c r="BH74" s="1680"/>
      <c r="BI74" s="1680"/>
      <c r="BJ74" s="1680"/>
      <c r="BK74" s="1680"/>
      <c r="BL74" s="1680"/>
      <c r="BM74" s="1680"/>
      <c r="BN74" s="1680"/>
      <c r="BO74" s="1680"/>
      <c r="BP74" s="1680"/>
      <c r="BQ74" s="2110"/>
      <c r="BR74" s="2111"/>
      <c r="BS74" s="2111"/>
      <c r="BT74" s="2110"/>
      <c r="BU74" s="2110"/>
      <c r="BV74" s="2110"/>
      <c r="BW74" s="2110"/>
      <c r="BX74" s="2110"/>
      <c r="BY74" s="2110"/>
      <c r="BZ74" s="2107"/>
    </row>
    <row r="75" spans="2:78" ht="17.100000000000001" customHeight="1" x14ac:dyDescent="0.15">
      <c r="B75" s="2104"/>
      <c r="C75" s="2110"/>
      <c r="D75" s="2110"/>
      <c r="E75" s="2110"/>
      <c r="F75" s="2110"/>
      <c r="G75" s="2110"/>
      <c r="H75" s="2110"/>
      <c r="I75" s="2110"/>
      <c r="J75" s="2110"/>
      <c r="K75" s="2110"/>
      <c r="L75" s="1680"/>
      <c r="M75" s="1680"/>
      <c r="N75" s="1680"/>
      <c r="O75" s="2110"/>
      <c r="P75" s="2110"/>
      <c r="Q75" s="2110"/>
      <c r="R75" s="2110"/>
      <c r="S75" s="2110"/>
      <c r="T75" s="2110"/>
      <c r="U75" s="2110"/>
      <c r="V75" s="2110"/>
      <c r="W75" s="2110"/>
      <c r="X75" s="1680"/>
      <c r="Y75" s="1680"/>
      <c r="Z75" s="1680"/>
      <c r="AA75" s="1680"/>
      <c r="AB75" s="1680"/>
      <c r="AC75" s="1680"/>
      <c r="AD75" s="1680"/>
      <c r="AE75" s="1680"/>
      <c r="AF75" s="1680"/>
      <c r="AG75" s="1680"/>
      <c r="AH75" s="1680"/>
      <c r="AI75" s="1680"/>
      <c r="AJ75" s="1680"/>
      <c r="AK75" s="1680"/>
      <c r="AL75" s="1680"/>
      <c r="AM75" s="1680"/>
      <c r="AN75" s="1680"/>
      <c r="AO75" s="1680"/>
      <c r="AP75" s="1680"/>
      <c r="AQ75" s="1680"/>
      <c r="AR75" s="1680"/>
      <c r="AS75" s="1680"/>
      <c r="AT75" s="1680"/>
      <c r="AU75" s="1680"/>
      <c r="AV75" s="1680"/>
      <c r="AW75" s="1680"/>
      <c r="AX75" s="1680"/>
      <c r="AY75" s="1680"/>
      <c r="AZ75" s="1680"/>
      <c r="BA75" s="1680"/>
      <c r="BB75" s="1680"/>
      <c r="BC75" s="1680"/>
      <c r="BD75" s="1680"/>
      <c r="BE75" s="1680"/>
      <c r="BF75" s="1680"/>
      <c r="BG75" s="1680"/>
      <c r="BH75" s="1680"/>
      <c r="BI75" s="1680"/>
      <c r="BJ75" s="1680"/>
      <c r="BK75" s="1680"/>
      <c r="BL75" s="1680"/>
      <c r="BM75" s="1680"/>
      <c r="BN75" s="1680"/>
      <c r="BO75" s="1680"/>
      <c r="BP75" s="1680"/>
      <c r="BQ75" s="2110"/>
      <c r="BR75" s="2111"/>
      <c r="BS75" s="2111"/>
      <c r="BT75" s="2110"/>
      <c r="BU75" s="2110"/>
      <c r="BV75" s="2110"/>
      <c r="BW75" s="2110"/>
      <c r="BX75" s="2110"/>
      <c r="BY75" s="2110"/>
      <c r="BZ75" s="2107"/>
    </row>
    <row r="76" spans="2:78" ht="17.100000000000001" customHeight="1" x14ac:dyDescent="0.15">
      <c r="B76" s="2112"/>
      <c r="C76" s="2113"/>
      <c r="D76" s="2113"/>
      <c r="E76" s="2113"/>
      <c r="F76" s="2113"/>
      <c r="G76" s="2113"/>
      <c r="H76" s="2113"/>
      <c r="I76" s="2113"/>
      <c r="J76" s="2113"/>
      <c r="K76" s="2113"/>
      <c r="L76" s="2113"/>
      <c r="M76" s="2113"/>
      <c r="N76" s="2113"/>
      <c r="O76" s="2113"/>
      <c r="P76" s="2113"/>
      <c r="Q76" s="2113"/>
      <c r="R76" s="2113"/>
      <c r="S76" s="2113"/>
      <c r="T76" s="2113"/>
      <c r="U76" s="2113"/>
      <c r="V76" s="2113"/>
      <c r="W76" s="2113"/>
      <c r="X76" s="2113"/>
      <c r="Y76" s="2113"/>
      <c r="Z76" s="2113"/>
      <c r="AA76" s="2113"/>
      <c r="AB76" s="2113"/>
      <c r="AC76" s="2113"/>
      <c r="AD76" s="2113"/>
      <c r="AE76" s="2113"/>
      <c r="AF76" s="2113"/>
      <c r="AG76" s="2113"/>
      <c r="AH76" s="2113"/>
      <c r="AI76" s="2113"/>
      <c r="AJ76" s="2113"/>
      <c r="AK76" s="2113"/>
      <c r="AL76" s="2113"/>
      <c r="AM76" s="2113"/>
      <c r="AN76" s="2113"/>
      <c r="AO76" s="2113"/>
      <c r="AP76" s="2113"/>
      <c r="AQ76" s="2113"/>
      <c r="AR76" s="2113"/>
      <c r="AS76" s="2113"/>
      <c r="AT76" s="2113"/>
      <c r="AU76" s="2113"/>
      <c r="AV76" s="2113"/>
      <c r="AW76" s="2113"/>
      <c r="AX76" s="2113"/>
      <c r="AY76" s="2113"/>
      <c r="AZ76" s="2113"/>
      <c r="BA76" s="2113"/>
      <c r="BB76" s="2113"/>
      <c r="BC76" s="2113"/>
      <c r="BD76" s="2113"/>
      <c r="BE76" s="2113"/>
      <c r="BF76" s="2113"/>
      <c r="BG76" s="2113"/>
      <c r="BH76" s="2113"/>
      <c r="BI76" s="2113"/>
      <c r="BJ76" s="2113"/>
      <c r="BK76" s="2113"/>
      <c r="BL76" s="2113"/>
      <c r="BM76" s="2113"/>
      <c r="BN76" s="2113"/>
      <c r="BO76" s="2113"/>
      <c r="BP76" s="2113"/>
      <c r="BQ76" s="2113"/>
      <c r="BR76" s="2113"/>
      <c r="BS76" s="2113"/>
      <c r="BT76" s="2113"/>
      <c r="BU76" s="2113"/>
      <c r="BV76" s="2113"/>
      <c r="BW76" s="2113"/>
      <c r="BX76" s="2113"/>
      <c r="BY76" s="2113"/>
      <c r="BZ76" s="2114"/>
    </row>
    <row r="79" spans="2:78" ht="17.100000000000001" customHeight="1" x14ac:dyDescent="0.2">
      <c r="B79" s="1709"/>
      <c r="C79" s="1709"/>
      <c r="D79" s="1709"/>
      <c r="E79" s="1709"/>
      <c r="F79" s="1709"/>
      <c r="G79" s="1709"/>
      <c r="H79" s="1709"/>
      <c r="I79" s="1709"/>
      <c r="J79" s="1709"/>
      <c r="K79" s="1709"/>
      <c r="L79" s="1709"/>
      <c r="M79" s="1709"/>
      <c r="N79" s="1709"/>
      <c r="O79" s="1709"/>
      <c r="P79" s="1709"/>
      <c r="Q79" s="1709"/>
      <c r="R79" s="1709"/>
      <c r="S79" s="1709"/>
      <c r="T79" s="1709"/>
      <c r="U79" s="1709"/>
      <c r="V79" s="1709"/>
      <c r="W79" s="1709"/>
      <c r="X79" s="1709"/>
      <c r="Y79" s="1709"/>
      <c r="Z79" s="1709"/>
      <c r="AA79" s="1709"/>
      <c r="AB79" s="1709"/>
      <c r="AC79" s="1709"/>
      <c r="AD79" s="1709"/>
      <c r="AE79" s="1709"/>
      <c r="AF79" s="1709"/>
      <c r="AG79" s="1709"/>
      <c r="AH79" s="1709"/>
      <c r="AI79" s="1709"/>
      <c r="AJ79" s="1709"/>
      <c r="AK79" s="1709"/>
      <c r="AL79" s="1709"/>
      <c r="AM79" s="1709"/>
      <c r="AN79" s="1709"/>
      <c r="AO79" s="1709"/>
      <c r="AP79" s="1709"/>
      <c r="AQ79" s="1709"/>
      <c r="AR79" s="1709"/>
      <c r="AS79" s="1709"/>
      <c r="AT79" s="1709"/>
      <c r="AU79" s="1709"/>
      <c r="AV79" s="1709"/>
      <c r="AW79" s="1709"/>
      <c r="AX79" s="1709"/>
      <c r="AY79" s="1709"/>
      <c r="AZ79" s="1709"/>
      <c r="BA79" s="1709"/>
      <c r="BB79" s="1709"/>
      <c r="BC79" s="1709"/>
      <c r="BD79" s="1709"/>
      <c r="BE79" s="1709"/>
      <c r="BF79" s="1709"/>
      <c r="BG79" s="1709"/>
      <c r="BH79" s="1709"/>
      <c r="BI79" s="1709"/>
      <c r="BJ79" s="1709"/>
      <c r="BK79" s="1709"/>
      <c r="BL79" s="1709"/>
      <c r="BM79" s="1709"/>
      <c r="BN79" s="1709"/>
      <c r="BO79" s="1709"/>
      <c r="BP79" s="1709"/>
      <c r="BQ79" s="1709"/>
      <c r="BR79" s="1709"/>
      <c r="BS79" s="1709"/>
      <c r="BT79" s="1709"/>
      <c r="BU79" s="1709"/>
      <c r="BV79" s="1709"/>
      <c r="BW79" s="1709"/>
      <c r="BX79" s="1709"/>
      <c r="BY79" s="1709"/>
    </row>
    <row r="80" spans="2:78" ht="17.100000000000001" customHeight="1" x14ac:dyDescent="0.2">
      <c r="B80" s="1709"/>
      <c r="C80" s="1709"/>
      <c r="D80" s="1709"/>
      <c r="E80" s="1709"/>
      <c r="F80" s="1709"/>
      <c r="G80" s="1709"/>
      <c r="H80" s="1709"/>
      <c r="I80" s="1709"/>
      <c r="J80" s="1709"/>
      <c r="K80" s="1709"/>
      <c r="L80" s="1709"/>
      <c r="M80" s="1709"/>
      <c r="N80" s="1709"/>
      <c r="O80" s="1709"/>
      <c r="P80" s="1709"/>
      <c r="Q80" s="1709"/>
      <c r="R80" s="1709"/>
      <c r="S80" s="1709"/>
      <c r="T80" s="1709"/>
      <c r="U80" s="1709"/>
      <c r="V80" s="1709"/>
      <c r="W80" s="1709"/>
      <c r="X80" s="1709"/>
      <c r="Y80" s="1709"/>
      <c r="Z80" s="1709"/>
      <c r="AA80" s="1709"/>
      <c r="AB80" s="1709"/>
      <c r="AC80" s="1709"/>
      <c r="AD80" s="1709"/>
      <c r="AE80" s="1709"/>
      <c r="AF80" s="1709"/>
      <c r="AG80" s="1709"/>
      <c r="AH80" s="1709"/>
      <c r="AI80" s="1709"/>
      <c r="AJ80" s="1709"/>
      <c r="AK80" s="1709"/>
      <c r="AL80" s="1709"/>
      <c r="AM80" s="1709"/>
      <c r="AN80" s="1709"/>
      <c r="AO80" s="1709"/>
      <c r="AP80" s="1709"/>
      <c r="AQ80" s="1709"/>
      <c r="AR80" s="1709"/>
      <c r="AS80" s="1709"/>
      <c r="AT80" s="1709"/>
      <c r="AU80" s="1709"/>
      <c r="AV80" s="1709"/>
      <c r="AW80" s="1709"/>
      <c r="AX80" s="1709"/>
      <c r="AY80" s="1709"/>
      <c r="AZ80" s="1709"/>
      <c r="BA80" s="1709"/>
      <c r="BB80" s="1709"/>
      <c r="BC80" s="1709"/>
      <c r="BD80" s="1709"/>
      <c r="BE80" s="1709"/>
      <c r="BF80" s="1709"/>
      <c r="BG80" s="1709"/>
      <c r="BH80" s="1709"/>
      <c r="BI80" s="1709"/>
      <c r="BJ80" s="1709"/>
      <c r="BK80" s="1709"/>
      <c r="BL80" s="1709"/>
      <c r="BM80" s="1709"/>
      <c r="BN80" s="1709"/>
      <c r="BO80" s="1709"/>
      <c r="BP80" s="1709"/>
      <c r="BQ80" s="1709"/>
      <c r="BR80" s="1709"/>
      <c r="BS80" s="1709"/>
      <c r="BT80" s="1709"/>
      <c r="BU80" s="1709"/>
      <c r="BV80" s="1709"/>
      <c r="BW80" s="1709"/>
      <c r="BX80" s="1709"/>
      <c r="BY80" s="1709"/>
    </row>
    <row r="81" spans="2:77" ht="17.100000000000001" customHeight="1" x14ac:dyDescent="0.2">
      <c r="B81" s="1709"/>
      <c r="C81" s="1709"/>
      <c r="D81" s="1709"/>
      <c r="E81" s="1709"/>
      <c r="F81" s="1709"/>
      <c r="G81" s="1709"/>
      <c r="H81" s="1709"/>
      <c r="I81" s="1709"/>
      <c r="J81" s="1709"/>
      <c r="K81" s="1709"/>
      <c r="L81" s="1709"/>
      <c r="M81" s="1709"/>
      <c r="N81" s="1709"/>
      <c r="O81" s="1709"/>
      <c r="P81" s="1709"/>
      <c r="Q81" s="1709"/>
      <c r="R81" s="1709"/>
      <c r="S81" s="1709"/>
      <c r="T81" s="1709"/>
      <c r="U81" s="1709"/>
      <c r="V81" s="1709"/>
      <c r="W81" s="1709"/>
      <c r="X81" s="1709"/>
      <c r="Y81" s="1709"/>
      <c r="Z81" s="1709"/>
      <c r="AA81" s="1709"/>
      <c r="AB81" s="1709"/>
      <c r="AC81" s="1709"/>
      <c r="AD81" s="1709"/>
      <c r="AE81" s="1709"/>
      <c r="AF81" s="1709"/>
      <c r="AG81" s="1709"/>
      <c r="AH81" s="1709"/>
      <c r="AI81" s="1709"/>
      <c r="AJ81" s="1709"/>
      <c r="AK81" s="1709"/>
      <c r="AL81" s="1709"/>
      <c r="AM81" s="1709"/>
      <c r="AN81" s="1709"/>
      <c r="AO81" s="1709"/>
      <c r="AP81" s="1709"/>
      <c r="AQ81" s="1709"/>
      <c r="AR81" s="1709"/>
      <c r="AS81" s="1709"/>
      <c r="AT81" s="1709"/>
      <c r="AU81" s="1709"/>
      <c r="AV81" s="1709"/>
      <c r="AW81" s="1709"/>
      <c r="AX81" s="1709"/>
      <c r="AY81" s="1709"/>
      <c r="AZ81" s="1709"/>
      <c r="BA81" s="1709"/>
      <c r="BB81" s="1709"/>
      <c r="BC81" s="1709"/>
      <c r="BD81" s="1709"/>
      <c r="BE81" s="1709"/>
      <c r="BF81" s="1709"/>
      <c r="BG81" s="1709"/>
      <c r="BH81" s="1709"/>
      <c r="BI81" s="1709"/>
      <c r="BJ81" s="1709"/>
      <c r="BK81" s="1709"/>
      <c r="BL81" s="1709"/>
      <c r="BM81" s="1709"/>
      <c r="BN81" s="1709"/>
      <c r="BO81" s="1709"/>
      <c r="BP81" s="1709"/>
      <c r="BQ81" s="1709"/>
      <c r="BR81" s="1709"/>
      <c r="BS81" s="1709"/>
      <c r="BT81" s="1709"/>
      <c r="BU81" s="1709"/>
      <c r="BV81" s="1709"/>
      <c r="BW81" s="1709"/>
      <c r="BX81" s="1709"/>
      <c r="BY81" s="1709"/>
    </row>
    <row r="82" spans="2:77" ht="17.100000000000001" customHeight="1" x14ac:dyDescent="0.2">
      <c r="B82" s="1709"/>
      <c r="C82" s="1709"/>
      <c r="D82" s="1709"/>
      <c r="E82" s="1709"/>
      <c r="F82" s="1709"/>
      <c r="G82" s="1709"/>
      <c r="H82" s="1709"/>
      <c r="I82" s="1709"/>
      <c r="J82" s="1709"/>
      <c r="K82" s="1709"/>
      <c r="L82" s="1709"/>
      <c r="M82" s="1709"/>
      <c r="N82" s="1709"/>
      <c r="O82" s="1709"/>
      <c r="P82" s="1709"/>
      <c r="Q82" s="1709"/>
      <c r="R82" s="1709"/>
      <c r="S82" s="1709"/>
      <c r="T82" s="1709"/>
      <c r="U82" s="1709"/>
      <c r="V82" s="1709"/>
      <c r="W82" s="1709"/>
      <c r="X82" s="1709"/>
      <c r="Y82" s="1709"/>
      <c r="Z82" s="1709"/>
      <c r="AA82" s="1709"/>
      <c r="AB82" s="1709"/>
      <c r="AC82" s="1709"/>
      <c r="AD82" s="1709"/>
      <c r="AE82" s="1709"/>
      <c r="AF82" s="1709"/>
      <c r="AG82" s="1709"/>
      <c r="AH82" s="1709"/>
      <c r="AI82" s="1709"/>
      <c r="AJ82" s="1709"/>
      <c r="AK82" s="1709"/>
      <c r="AL82" s="1709"/>
      <c r="AM82" s="1709"/>
      <c r="AN82" s="1709"/>
      <c r="AO82" s="1709"/>
      <c r="AP82" s="1709"/>
      <c r="AQ82" s="1709"/>
      <c r="AR82" s="1709"/>
      <c r="AS82" s="1709"/>
      <c r="AT82" s="1709"/>
      <c r="AU82" s="1709"/>
      <c r="AV82" s="1709"/>
      <c r="AW82" s="1709"/>
      <c r="AX82" s="1709"/>
      <c r="AY82" s="1709"/>
      <c r="AZ82" s="1709"/>
      <c r="BA82" s="1709"/>
      <c r="BB82" s="1709"/>
      <c r="BC82" s="1709"/>
      <c r="BD82" s="1709"/>
      <c r="BE82" s="1709"/>
      <c r="BF82" s="1709"/>
      <c r="BG82" s="1709"/>
      <c r="BH82" s="1709"/>
      <c r="BI82" s="1709"/>
      <c r="BJ82" s="1709"/>
      <c r="BK82" s="1709"/>
      <c r="BL82" s="1709"/>
      <c r="BM82" s="1709"/>
      <c r="BN82" s="1709"/>
      <c r="BO82" s="1709"/>
      <c r="BP82" s="1709"/>
      <c r="BQ82" s="1709"/>
      <c r="BR82" s="1709"/>
      <c r="BS82" s="1709"/>
      <c r="BT82" s="1709"/>
      <c r="BU82" s="1709"/>
      <c r="BV82" s="1709"/>
      <c r="BW82" s="1709"/>
      <c r="BX82" s="1709"/>
      <c r="BY82" s="1709"/>
    </row>
    <row r="83" spans="2:77" ht="17.100000000000001" customHeight="1" x14ac:dyDescent="0.2">
      <c r="B83" s="1709"/>
      <c r="C83" s="1709"/>
      <c r="D83" s="1709"/>
      <c r="E83" s="1709"/>
      <c r="F83" s="1709"/>
      <c r="G83" s="1709"/>
      <c r="H83" s="1709"/>
      <c r="I83" s="1709"/>
      <c r="J83" s="1709"/>
      <c r="K83" s="1709"/>
      <c r="L83" s="1709"/>
      <c r="M83" s="1709"/>
      <c r="N83" s="1709"/>
      <c r="O83" s="1709"/>
      <c r="P83" s="1709"/>
      <c r="Q83" s="1709"/>
      <c r="R83" s="1709"/>
      <c r="S83" s="1709"/>
      <c r="T83" s="1709"/>
      <c r="U83" s="1709"/>
      <c r="V83" s="1709"/>
      <c r="W83" s="1709"/>
      <c r="X83" s="1709"/>
      <c r="Y83" s="1709"/>
      <c r="Z83" s="1709"/>
      <c r="AA83" s="1709"/>
      <c r="AB83" s="1709"/>
      <c r="AC83" s="1709"/>
      <c r="AD83" s="1709"/>
      <c r="AE83" s="1709"/>
      <c r="AF83" s="1709"/>
      <c r="AG83" s="1709"/>
      <c r="AH83" s="1709"/>
      <c r="AI83" s="1709"/>
      <c r="AJ83" s="1709"/>
      <c r="AK83" s="1709"/>
      <c r="AL83" s="1709"/>
      <c r="AM83" s="1709"/>
      <c r="AN83" s="1709"/>
      <c r="AO83" s="1709"/>
      <c r="AP83" s="1709"/>
      <c r="AQ83" s="1709"/>
      <c r="AR83" s="1709"/>
      <c r="AS83" s="1709"/>
      <c r="AT83" s="1709"/>
      <c r="AU83" s="1709"/>
      <c r="AV83" s="1709"/>
      <c r="AW83" s="1709"/>
      <c r="AX83" s="1709"/>
      <c r="AY83" s="1709"/>
      <c r="AZ83" s="1709"/>
      <c r="BA83" s="1709"/>
      <c r="BB83" s="1709"/>
      <c r="BC83" s="1709"/>
      <c r="BD83" s="1709"/>
      <c r="BE83" s="1709"/>
      <c r="BF83" s="1709"/>
      <c r="BG83" s="1709"/>
      <c r="BH83" s="1709"/>
      <c r="BI83" s="1709"/>
      <c r="BJ83" s="1709"/>
      <c r="BK83" s="1709"/>
      <c r="BL83" s="1709"/>
      <c r="BM83" s="1709"/>
      <c r="BN83" s="1709"/>
      <c r="BO83" s="1709"/>
      <c r="BP83" s="1709"/>
      <c r="BQ83" s="1709"/>
      <c r="BR83" s="1709"/>
      <c r="BS83" s="1709"/>
      <c r="BT83" s="1709"/>
      <c r="BU83" s="1709"/>
      <c r="BV83" s="1709"/>
      <c r="BW83" s="1709"/>
      <c r="BX83" s="1709"/>
      <c r="BY83" s="1709"/>
    </row>
    <row r="84" spans="2:77" ht="17.100000000000001" customHeight="1" x14ac:dyDescent="0.2">
      <c r="B84" s="1709"/>
      <c r="C84" s="1709"/>
      <c r="D84" s="1709"/>
      <c r="E84" s="1709"/>
      <c r="F84" s="1709"/>
      <c r="G84" s="1709"/>
      <c r="H84" s="1709"/>
      <c r="I84" s="1709"/>
      <c r="J84" s="1709"/>
      <c r="K84" s="1709"/>
      <c r="L84" s="1709"/>
      <c r="M84" s="1709"/>
      <c r="N84" s="1709"/>
      <c r="O84" s="1709"/>
      <c r="P84" s="1709"/>
      <c r="Q84" s="1709"/>
      <c r="R84" s="1709"/>
      <c r="S84" s="1709"/>
      <c r="T84" s="1709"/>
      <c r="U84" s="1709"/>
      <c r="V84" s="1709"/>
      <c r="W84" s="1709"/>
      <c r="X84" s="1709"/>
      <c r="Y84" s="1709"/>
      <c r="Z84" s="1709"/>
      <c r="AA84" s="1709"/>
      <c r="AB84" s="1709"/>
      <c r="AC84" s="1709"/>
      <c r="AD84" s="1709"/>
      <c r="AE84" s="1709"/>
      <c r="AF84" s="1709"/>
      <c r="AG84" s="1709"/>
      <c r="AH84" s="1709"/>
      <c r="AI84" s="1709"/>
      <c r="AJ84" s="1709"/>
      <c r="AK84" s="1709"/>
      <c r="AL84" s="1709"/>
      <c r="AM84" s="1709"/>
      <c r="AN84" s="1709"/>
      <c r="AO84" s="1709"/>
      <c r="AP84" s="1709"/>
      <c r="AQ84" s="1709"/>
      <c r="AR84" s="1709"/>
      <c r="AS84" s="1709"/>
      <c r="AT84" s="1709"/>
      <c r="AU84" s="1709"/>
      <c r="AV84" s="1709"/>
      <c r="AW84" s="1709"/>
      <c r="AX84" s="1709"/>
      <c r="AY84" s="1709"/>
      <c r="AZ84" s="1709"/>
      <c r="BA84" s="1709"/>
      <c r="BB84" s="1709"/>
      <c r="BC84" s="1709"/>
      <c r="BD84" s="1709"/>
      <c r="BE84" s="1709"/>
      <c r="BF84" s="1709"/>
      <c r="BG84" s="1709"/>
      <c r="BH84" s="1709"/>
      <c r="BI84" s="1709"/>
      <c r="BJ84" s="1709"/>
      <c r="BK84" s="1709"/>
      <c r="BL84" s="1709"/>
      <c r="BM84" s="1709"/>
      <c r="BN84" s="1709"/>
      <c r="BO84" s="1709"/>
      <c r="BP84" s="1709"/>
      <c r="BQ84" s="1709"/>
      <c r="BR84" s="1709"/>
      <c r="BS84" s="1709"/>
      <c r="BT84" s="1709"/>
      <c r="BU84" s="1709"/>
      <c r="BV84" s="1709"/>
      <c r="BW84" s="1709"/>
      <c r="BX84" s="1709"/>
      <c r="BY84" s="1709"/>
    </row>
    <row r="85" spans="2:77" ht="17.100000000000001" customHeight="1" x14ac:dyDescent="0.2">
      <c r="B85" s="1709"/>
      <c r="C85" s="1709"/>
      <c r="D85" s="1709"/>
      <c r="E85" s="1709"/>
      <c r="F85" s="1709"/>
      <c r="G85" s="1709"/>
      <c r="H85" s="1709"/>
      <c r="I85" s="1709"/>
      <c r="J85" s="1709"/>
      <c r="K85" s="1709"/>
      <c r="L85" s="1709"/>
      <c r="M85" s="1709"/>
      <c r="N85" s="1709"/>
      <c r="O85" s="1709"/>
      <c r="P85" s="1709"/>
      <c r="Q85" s="1709"/>
      <c r="R85" s="1709"/>
      <c r="S85" s="1709"/>
      <c r="T85" s="1709"/>
      <c r="U85" s="1709"/>
      <c r="V85" s="1709"/>
      <c r="W85" s="1709"/>
      <c r="X85" s="1709"/>
      <c r="Y85" s="1709"/>
      <c r="Z85" s="1709"/>
      <c r="AA85" s="1709"/>
      <c r="AB85" s="1709"/>
      <c r="AC85" s="1709"/>
      <c r="AD85" s="1709"/>
      <c r="AE85" s="1709"/>
      <c r="AF85" s="1709"/>
      <c r="AG85" s="1709"/>
      <c r="AH85" s="1709"/>
      <c r="AI85" s="1709"/>
      <c r="AJ85" s="1709"/>
      <c r="AK85" s="1709"/>
      <c r="AL85" s="1709"/>
      <c r="AM85" s="1709"/>
      <c r="AN85" s="1709"/>
      <c r="AO85" s="1709"/>
      <c r="AP85" s="1709"/>
      <c r="AQ85" s="1709"/>
      <c r="AR85" s="1709"/>
      <c r="AS85" s="1709"/>
      <c r="AT85" s="1709"/>
      <c r="AU85" s="1709"/>
      <c r="AV85" s="1709"/>
      <c r="AW85" s="1709"/>
      <c r="AX85" s="1709"/>
      <c r="AY85" s="1709"/>
      <c r="AZ85" s="1709"/>
      <c r="BA85" s="1709"/>
      <c r="BB85" s="1709"/>
      <c r="BC85" s="1709"/>
      <c r="BD85" s="1709"/>
      <c r="BE85" s="1709"/>
      <c r="BF85" s="1709"/>
      <c r="BG85" s="1709"/>
      <c r="BH85" s="1709"/>
      <c r="BI85" s="1709"/>
      <c r="BJ85" s="1709"/>
      <c r="BK85" s="1709"/>
      <c r="BL85" s="1709"/>
      <c r="BM85" s="1709"/>
      <c r="BN85" s="1709"/>
      <c r="BO85" s="1709"/>
      <c r="BP85" s="1709"/>
      <c r="BQ85" s="1709"/>
      <c r="BR85" s="1709"/>
      <c r="BS85" s="1709"/>
      <c r="BT85" s="1709"/>
      <c r="BU85" s="1709"/>
      <c r="BV85" s="1709"/>
      <c r="BW85" s="1709"/>
      <c r="BX85" s="1709"/>
      <c r="BY85" s="1709"/>
    </row>
    <row r="86" spans="2:77" ht="17.100000000000001" customHeight="1" x14ac:dyDescent="0.2">
      <c r="B86" s="1709"/>
      <c r="C86" s="1709"/>
      <c r="D86" s="1709"/>
      <c r="E86" s="1709"/>
      <c r="F86" s="1709"/>
      <c r="G86" s="1709"/>
      <c r="H86" s="1709"/>
      <c r="I86" s="1709"/>
      <c r="J86" s="1709"/>
      <c r="K86" s="1709"/>
      <c r="L86" s="1709"/>
      <c r="M86" s="1709"/>
      <c r="N86" s="1709"/>
      <c r="O86" s="1709"/>
      <c r="P86" s="1709"/>
      <c r="Q86" s="1709"/>
      <c r="R86" s="1709"/>
      <c r="S86" s="1709"/>
      <c r="T86" s="1709"/>
      <c r="U86" s="1709"/>
      <c r="V86" s="1709"/>
      <c r="W86" s="1709"/>
      <c r="X86" s="1709"/>
      <c r="Y86" s="1709"/>
      <c r="Z86" s="1709"/>
      <c r="AA86" s="1709"/>
      <c r="AB86" s="1709"/>
      <c r="AC86" s="1709"/>
      <c r="AD86" s="1709"/>
      <c r="AE86" s="1709"/>
      <c r="AF86" s="1709"/>
      <c r="AG86" s="1709"/>
      <c r="AH86" s="1709"/>
      <c r="AI86" s="1709"/>
      <c r="AJ86" s="1709"/>
      <c r="AK86" s="1709"/>
      <c r="AL86" s="1709"/>
      <c r="AM86" s="1709"/>
      <c r="AN86" s="1709"/>
      <c r="AO86" s="1709"/>
      <c r="AP86" s="1709"/>
      <c r="AQ86" s="1709"/>
      <c r="AR86" s="1709"/>
      <c r="AS86" s="1709"/>
      <c r="AT86" s="1709"/>
      <c r="AU86" s="1709"/>
      <c r="AV86" s="1709"/>
      <c r="AW86" s="1709"/>
      <c r="AX86" s="1709"/>
      <c r="AY86" s="1709"/>
      <c r="AZ86" s="1709"/>
      <c r="BA86" s="1709"/>
      <c r="BB86" s="1709"/>
      <c r="BC86" s="1709"/>
      <c r="BD86" s="1709"/>
      <c r="BE86" s="1709"/>
      <c r="BF86" s="1709"/>
      <c r="BG86" s="1709"/>
      <c r="BH86" s="1709"/>
      <c r="BI86" s="1709"/>
      <c r="BJ86" s="1709"/>
      <c r="BK86" s="1709"/>
      <c r="BL86" s="1709"/>
      <c r="BM86" s="1709"/>
      <c r="BN86" s="1709"/>
      <c r="BO86" s="1709"/>
      <c r="BP86" s="1709"/>
      <c r="BQ86" s="1709"/>
      <c r="BR86" s="1709"/>
      <c r="BS86" s="1709"/>
      <c r="BT86" s="1709"/>
      <c r="BU86" s="1709"/>
      <c r="BV86" s="1709"/>
      <c r="BW86" s="1709"/>
      <c r="BX86" s="1709"/>
      <c r="BY86" s="1709"/>
    </row>
    <row r="87" spans="2:77" ht="17.100000000000001" customHeight="1" x14ac:dyDescent="0.2">
      <c r="B87" s="1709"/>
      <c r="C87" s="1709"/>
      <c r="D87" s="1709"/>
      <c r="E87" s="1709"/>
      <c r="F87" s="1709"/>
      <c r="G87" s="1709"/>
      <c r="H87" s="1709"/>
      <c r="I87" s="1709"/>
      <c r="J87" s="1709"/>
      <c r="K87" s="1709"/>
      <c r="L87" s="1709"/>
      <c r="M87" s="1709"/>
      <c r="N87" s="1709"/>
      <c r="O87" s="1709"/>
      <c r="P87" s="1709"/>
      <c r="Q87" s="1709"/>
      <c r="R87" s="1709"/>
      <c r="S87" s="1709"/>
      <c r="T87" s="1709"/>
      <c r="U87" s="1709"/>
      <c r="V87" s="1709"/>
      <c r="W87" s="1709"/>
      <c r="X87" s="1709"/>
      <c r="Y87" s="1709"/>
      <c r="Z87" s="1709"/>
      <c r="AA87" s="1709"/>
      <c r="AB87" s="1709"/>
      <c r="AC87" s="1709"/>
      <c r="AD87" s="1709"/>
      <c r="AE87" s="1709"/>
      <c r="AF87" s="1709"/>
      <c r="AG87" s="1709"/>
      <c r="AH87" s="1709"/>
      <c r="AI87" s="1709"/>
      <c r="AJ87" s="1709"/>
      <c r="AK87" s="1709"/>
      <c r="AL87" s="1709"/>
      <c r="AM87" s="1709"/>
      <c r="AN87" s="1709"/>
      <c r="AO87" s="1709"/>
      <c r="AP87" s="1709"/>
      <c r="AQ87" s="1709"/>
      <c r="AR87" s="1709"/>
      <c r="AS87" s="1709"/>
      <c r="AT87" s="1709"/>
      <c r="AU87" s="1709"/>
      <c r="AV87" s="1709"/>
      <c r="AW87" s="1709"/>
      <c r="AX87" s="1709"/>
      <c r="AY87" s="1709"/>
      <c r="AZ87" s="1709"/>
      <c r="BA87" s="1709"/>
      <c r="BB87" s="1709"/>
      <c r="BC87" s="1709"/>
      <c r="BD87" s="1709"/>
      <c r="BE87" s="1709"/>
      <c r="BF87" s="1709"/>
      <c r="BG87" s="1709"/>
      <c r="BH87" s="1709"/>
      <c r="BI87" s="1709"/>
      <c r="BJ87" s="1709"/>
      <c r="BK87" s="1709"/>
      <c r="BL87" s="1709"/>
      <c r="BM87" s="1709"/>
      <c r="BN87" s="1709"/>
      <c r="BO87" s="1709"/>
      <c r="BP87" s="1709"/>
      <c r="BQ87" s="1709"/>
      <c r="BR87" s="1709"/>
      <c r="BS87" s="1709"/>
      <c r="BT87" s="1709"/>
      <c r="BU87" s="1709"/>
      <c r="BV87" s="1709"/>
      <c r="BW87" s="1709"/>
      <c r="BX87" s="1709"/>
      <c r="BY87" s="1709"/>
    </row>
    <row r="88" spans="2:77" ht="17.100000000000001" customHeight="1" x14ac:dyDescent="0.2">
      <c r="B88" s="1709"/>
      <c r="C88" s="1709"/>
      <c r="D88" s="1709"/>
      <c r="E88" s="1709"/>
      <c r="F88" s="1709"/>
      <c r="G88" s="1709"/>
      <c r="H88" s="1709"/>
      <c r="I88" s="1709"/>
      <c r="J88" s="1709"/>
      <c r="K88" s="1709"/>
      <c r="L88" s="1709"/>
      <c r="M88" s="1709"/>
      <c r="N88" s="1709"/>
      <c r="O88" s="1709"/>
      <c r="P88" s="1709"/>
      <c r="Q88" s="1709"/>
      <c r="R88" s="1709"/>
      <c r="S88" s="1709"/>
      <c r="T88" s="1709"/>
      <c r="U88" s="1709"/>
      <c r="V88" s="1709"/>
      <c r="W88" s="1709"/>
      <c r="X88" s="1709"/>
      <c r="Y88" s="1709"/>
      <c r="Z88" s="1709"/>
      <c r="AA88" s="1709"/>
      <c r="AB88" s="1709"/>
      <c r="AC88" s="1709"/>
      <c r="AD88" s="1709"/>
      <c r="AE88" s="1709"/>
      <c r="AF88" s="1709"/>
      <c r="AG88" s="1709"/>
      <c r="AH88" s="1709"/>
      <c r="AI88" s="1709"/>
      <c r="AJ88" s="1709"/>
      <c r="AK88" s="1709"/>
      <c r="AL88" s="1709"/>
      <c r="AM88" s="1709"/>
      <c r="AN88" s="1709"/>
      <c r="AO88" s="1709"/>
      <c r="AP88" s="1709"/>
      <c r="AQ88" s="1709"/>
      <c r="AR88" s="1709"/>
      <c r="AS88" s="1709"/>
      <c r="AT88" s="1709"/>
      <c r="AU88" s="1709"/>
      <c r="AV88" s="1709"/>
      <c r="AW88" s="1709"/>
      <c r="AX88" s="1709"/>
      <c r="AY88" s="1709"/>
      <c r="AZ88" s="1709"/>
      <c r="BA88" s="1709"/>
      <c r="BB88" s="1709"/>
      <c r="BC88" s="1709"/>
      <c r="BD88" s="1709"/>
      <c r="BE88" s="1709"/>
      <c r="BF88" s="1709"/>
      <c r="BG88" s="1709"/>
      <c r="BH88" s="1709"/>
      <c r="BI88" s="1709"/>
      <c r="BJ88" s="1709"/>
      <c r="BK88" s="1709"/>
      <c r="BL88" s="1709"/>
      <c r="BM88" s="1709"/>
      <c r="BN88" s="1709"/>
      <c r="BO88" s="1709"/>
      <c r="BP88" s="1709"/>
      <c r="BQ88" s="1709"/>
      <c r="BR88" s="1709"/>
      <c r="BS88" s="1709"/>
      <c r="BT88" s="1709"/>
      <c r="BU88" s="1709"/>
      <c r="BV88" s="1709"/>
      <c r="BW88" s="1709"/>
      <c r="BX88" s="1709"/>
      <c r="BY88" s="1709"/>
    </row>
    <row r="89" spans="2:77" ht="17.100000000000001" customHeight="1" x14ac:dyDescent="0.2">
      <c r="B89" s="1709"/>
      <c r="C89" s="1709"/>
      <c r="D89" s="1709"/>
      <c r="E89" s="1709"/>
      <c r="F89" s="1709"/>
      <c r="G89" s="1709"/>
      <c r="H89" s="1709"/>
      <c r="I89" s="1709"/>
      <c r="J89" s="1709"/>
      <c r="K89" s="1709"/>
      <c r="L89" s="1709"/>
      <c r="M89" s="1709"/>
      <c r="N89" s="1709"/>
      <c r="O89" s="1709"/>
      <c r="P89" s="1709"/>
      <c r="Q89" s="1709"/>
      <c r="R89" s="1709"/>
      <c r="S89" s="1709"/>
      <c r="T89" s="1709"/>
      <c r="U89" s="1709"/>
      <c r="V89" s="1709"/>
      <c r="W89" s="1709"/>
      <c r="X89" s="1709"/>
      <c r="Y89" s="1709"/>
      <c r="Z89" s="1709"/>
      <c r="AA89" s="1709"/>
      <c r="AB89" s="1709"/>
      <c r="AC89" s="1709"/>
      <c r="AD89" s="1709"/>
      <c r="AE89" s="1709"/>
      <c r="AF89" s="1709"/>
      <c r="AG89" s="1709"/>
      <c r="AH89" s="1709"/>
      <c r="AI89" s="1709"/>
      <c r="AJ89" s="1709"/>
      <c r="AK89" s="1709"/>
      <c r="AL89" s="1709"/>
      <c r="AM89" s="1709"/>
      <c r="AN89" s="1709"/>
      <c r="AO89" s="1709"/>
      <c r="AP89" s="1709"/>
      <c r="AQ89" s="1709"/>
      <c r="AR89" s="1709"/>
      <c r="AS89" s="1709"/>
      <c r="AT89" s="1709"/>
      <c r="AU89" s="1709"/>
      <c r="AV89" s="1709"/>
      <c r="AW89" s="1709"/>
      <c r="AX89" s="1709"/>
      <c r="AY89" s="1709"/>
      <c r="AZ89" s="1709"/>
      <c r="BA89" s="1709"/>
      <c r="BB89" s="1709"/>
      <c r="BC89" s="1709"/>
      <c r="BD89" s="1709"/>
      <c r="BE89" s="1709"/>
      <c r="BF89" s="1709"/>
      <c r="BG89" s="1709"/>
      <c r="BH89" s="1709"/>
      <c r="BI89" s="1709"/>
      <c r="BJ89" s="1709"/>
      <c r="BK89" s="1709"/>
      <c r="BL89" s="1709"/>
      <c r="BM89" s="1709"/>
      <c r="BN89" s="1709"/>
      <c r="BO89" s="1709"/>
      <c r="BP89" s="1709"/>
      <c r="BQ89" s="1709"/>
      <c r="BR89" s="1709"/>
      <c r="BS89" s="1709"/>
      <c r="BT89" s="1709"/>
      <c r="BU89" s="1709"/>
      <c r="BV89" s="1709"/>
      <c r="BW89" s="1709"/>
      <c r="BX89" s="1709"/>
      <c r="BY89" s="1709"/>
    </row>
    <row r="90" spans="2:77" ht="17.100000000000001" customHeight="1" x14ac:dyDescent="0.2">
      <c r="B90" s="1709"/>
      <c r="C90" s="1709"/>
      <c r="D90" s="1709"/>
      <c r="E90" s="1709"/>
      <c r="F90" s="1709"/>
      <c r="G90" s="1709"/>
      <c r="H90" s="1709"/>
      <c r="I90" s="1709"/>
      <c r="J90" s="1709"/>
      <c r="K90" s="1709"/>
      <c r="L90" s="1709"/>
      <c r="M90" s="1709"/>
      <c r="N90" s="1709"/>
      <c r="O90" s="1709"/>
      <c r="P90" s="1709"/>
      <c r="Q90" s="1709"/>
      <c r="R90" s="1709"/>
      <c r="S90" s="1709"/>
      <c r="T90" s="1709"/>
      <c r="U90" s="1709"/>
      <c r="V90" s="1709"/>
      <c r="W90" s="1709"/>
      <c r="X90" s="1709"/>
      <c r="Y90" s="1709"/>
      <c r="Z90" s="1709"/>
      <c r="AA90" s="1709"/>
      <c r="AB90" s="1709"/>
      <c r="AC90" s="1709"/>
      <c r="AD90" s="1709"/>
      <c r="AE90" s="1709"/>
      <c r="AF90" s="1709"/>
      <c r="AG90" s="1709"/>
      <c r="AH90" s="1709"/>
      <c r="AI90" s="1709"/>
      <c r="AJ90" s="1709"/>
      <c r="AK90" s="1709"/>
      <c r="AL90" s="1709"/>
      <c r="AM90" s="1709"/>
      <c r="AN90" s="1709"/>
      <c r="AO90" s="1709"/>
      <c r="AP90" s="1709"/>
      <c r="AQ90" s="1709"/>
      <c r="AR90" s="1709"/>
      <c r="AS90" s="1709"/>
      <c r="AT90" s="1709"/>
      <c r="AU90" s="1709"/>
      <c r="AV90" s="1709"/>
      <c r="AW90" s="1709"/>
      <c r="AX90" s="1709"/>
      <c r="AY90" s="1709"/>
      <c r="AZ90" s="1709"/>
      <c r="BA90" s="1709"/>
      <c r="BB90" s="1709"/>
      <c r="BC90" s="1709"/>
      <c r="BD90" s="1709"/>
      <c r="BE90" s="1709"/>
      <c r="BF90" s="1709"/>
      <c r="BG90" s="1709"/>
      <c r="BH90" s="1709"/>
      <c r="BI90" s="1709"/>
      <c r="BJ90" s="1709"/>
      <c r="BK90" s="1709"/>
      <c r="BL90" s="1709"/>
      <c r="BM90" s="1709"/>
      <c r="BN90" s="1709"/>
      <c r="BO90" s="1709"/>
      <c r="BP90" s="1709"/>
      <c r="BQ90" s="1709"/>
      <c r="BR90" s="1709"/>
      <c r="BS90" s="1709"/>
      <c r="BT90" s="1709"/>
      <c r="BU90" s="1709"/>
      <c r="BV90" s="1709"/>
      <c r="BW90" s="1709"/>
      <c r="BX90" s="1709"/>
      <c r="BY90" s="1709"/>
    </row>
  </sheetData>
  <sheetProtection sheet="1" objects="1" scenarios="1"/>
  <phoneticPr fontId="40" type="noConversion"/>
  <printOptions horizontalCentered="1" verticalCentered="1" gridLines="1"/>
  <pageMargins left="0.39370078740157483" right="0.39370078740157483" top="0.39370078740157483" bottom="0.39370078740157483" header="0" footer="0"/>
  <pageSetup paperSize="9" scale="50" fitToWidth="0" fitToHeight="0" orientation="landscape" r:id="rId1"/>
  <headerFooter>
    <oddHeader>&amp;C&amp;"Lucida Console,Bold"GAMEPLAN</oddHead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011C0-555D-4356-9D28-74FC4513C29A}">
  <dimension ref="A1:CR93"/>
  <sheetViews>
    <sheetView showGridLines="0" showRowColHeaders="0" zoomScaleNormal="100" workbookViewId="0">
      <selection activeCell="K49" sqref="K49:R49"/>
    </sheetView>
  </sheetViews>
  <sheetFormatPr defaultColWidth="3.42578125" defaultRowHeight="17.100000000000001" customHeight="1" x14ac:dyDescent="0.15"/>
  <cols>
    <col min="1" max="36" width="3.42578125" style="615"/>
    <col min="37" max="37" width="3.42578125" style="615" customWidth="1"/>
    <col min="38" max="16384" width="3.42578125" style="615"/>
  </cols>
  <sheetData>
    <row r="1" spans="1:85" ht="17.100000000000001" customHeight="1" x14ac:dyDescent="0.15">
      <c r="A1" s="614"/>
      <c r="B1" s="614"/>
      <c r="C1" s="614"/>
      <c r="D1" s="614"/>
      <c r="E1" s="614"/>
      <c r="F1" s="614"/>
      <c r="G1" s="614"/>
      <c r="H1" s="614"/>
      <c r="I1" s="614"/>
      <c r="J1" s="614"/>
      <c r="K1" s="614"/>
      <c r="L1" s="614"/>
      <c r="M1" s="614"/>
      <c r="N1" s="614"/>
      <c r="O1" s="614"/>
      <c r="P1" s="614"/>
      <c r="Q1" s="614"/>
      <c r="R1" s="614"/>
      <c r="S1" s="614"/>
      <c r="T1" s="614"/>
      <c r="U1" s="614"/>
      <c r="V1" s="614"/>
      <c r="W1" s="614"/>
      <c r="X1" s="614"/>
      <c r="Y1" s="614"/>
      <c r="Z1" s="614"/>
      <c r="AA1" s="614"/>
      <c r="AB1" s="614"/>
      <c r="AC1" s="614"/>
      <c r="AD1" s="614"/>
      <c r="AE1" s="614"/>
      <c r="AF1" s="614"/>
      <c r="AG1" s="614"/>
      <c r="AH1" s="614"/>
      <c r="AI1" s="614"/>
      <c r="AJ1" s="614"/>
      <c r="AK1" s="614"/>
      <c r="AL1" s="614"/>
      <c r="AM1" s="614"/>
      <c r="AN1" s="614"/>
      <c r="AO1" s="614"/>
      <c r="AP1" s="614"/>
      <c r="AQ1" s="614"/>
      <c r="AR1" s="614"/>
      <c r="AS1" s="614"/>
      <c r="AT1" s="614"/>
      <c r="AU1" s="614"/>
      <c r="AV1" s="614"/>
      <c r="AW1" s="614"/>
      <c r="AX1" s="614"/>
      <c r="AY1" s="614"/>
      <c r="AZ1" s="614"/>
      <c r="BA1" s="614"/>
      <c r="BB1" s="614"/>
      <c r="BC1" s="614"/>
      <c r="BD1" s="614"/>
      <c r="BE1" s="614"/>
      <c r="BF1" s="614"/>
      <c r="BG1" s="614"/>
      <c r="BH1" s="614"/>
      <c r="BI1" s="614"/>
      <c r="BJ1" s="614"/>
      <c r="BK1" s="614"/>
      <c r="BL1" s="614"/>
      <c r="BM1" s="614"/>
      <c r="BN1" s="614"/>
      <c r="BO1" s="614"/>
      <c r="BP1" s="614"/>
      <c r="BQ1" s="614"/>
      <c r="BR1" s="614"/>
      <c r="BS1" s="614"/>
      <c r="BT1" s="614"/>
      <c r="BU1" s="614"/>
      <c r="BV1" s="614"/>
      <c r="BW1" s="614"/>
      <c r="BX1" s="614"/>
      <c r="BY1" s="614"/>
      <c r="BZ1" s="614"/>
      <c r="CA1" s="614"/>
    </row>
    <row r="2" spans="1:85" ht="17.100000000000001" customHeight="1" x14ac:dyDescent="0.15">
      <c r="A2" s="616"/>
      <c r="B2" s="2115"/>
      <c r="C2" s="2115"/>
      <c r="D2" s="2115"/>
      <c r="E2" s="2116"/>
      <c r="F2" s="2116"/>
      <c r="G2" s="2116"/>
      <c r="H2" s="2116"/>
      <c r="I2" s="2116"/>
      <c r="J2" s="2116"/>
      <c r="K2" s="2116"/>
      <c r="L2" s="2116"/>
      <c r="M2" s="2116"/>
      <c r="N2" s="2116"/>
      <c r="O2" s="2116"/>
      <c r="P2" s="2116"/>
      <c r="Q2" s="2116"/>
      <c r="R2" s="2116"/>
      <c r="S2" s="2116"/>
      <c r="T2" s="1831"/>
      <c r="U2" s="1831"/>
      <c r="V2" s="1831"/>
      <c r="W2" s="1831"/>
      <c r="X2" s="1831"/>
      <c r="Y2" s="1831"/>
      <c r="Z2" s="1831"/>
      <c r="AA2" s="1831"/>
      <c r="AB2" s="1831"/>
      <c r="AC2" s="1831"/>
      <c r="AD2" s="1831"/>
      <c r="AE2" s="1831"/>
      <c r="AF2" s="1831"/>
      <c r="AG2" s="1831"/>
      <c r="AH2" s="1831"/>
      <c r="AI2" s="1831"/>
      <c r="AJ2" s="1831"/>
      <c r="AK2" s="1831"/>
      <c r="AL2" s="1831"/>
      <c r="AM2" s="1831"/>
      <c r="AN2" s="1831"/>
      <c r="AO2" s="1831"/>
      <c r="AP2" s="1831"/>
      <c r="AQ2" s="1831"/>
      <c r="AR2" s="1831"/>
      <c r="AS2" s="1831"/>
      <c r="AT2" s="1831"/>
      <c r="AU2" s="1831"/>
      <c r="AV2" s="1831"/>
      <c r="AW2" s="1831"/>
      <c r="AX2" s="1831"/>
      <c r="AY2" s="1831"/>
      <c r="AZ2" s="1831"/>
      <c r="BA2" s="1831"/>
      <c r="BB2" s="1831"/>
      <c r="BC2" s="1831"/>
      <c r="BD2" s="1831"/>
      <c r="BE2" s="1831"/>
      <c r="BF2" s="1831"/>
      <c r="BG2" s="1831"/>
      <c r="BH2" s="1831"/>
      <c r="CA2" s="614"/>
    </row>
    <row r="3" spans="1:85" ht="17.100000000000001" customHeight="1" x14ac:dyDescent="0.15">
      <c r="A3" s="616"/>
      <c r="B3" s="2115"/>
      <c r="C3" s="2117"/>
      <c r="D3" s="2117"/>
      <c r="E3" s="2117"/>
      <c r="F3" s="2117"/>
      <c r="G3" s="2117"/>
      <c r="H3" s="2117"/>
      <c r="I3" s="2117"/>
      <c r="J3" s="2117"/>
      <c r="K3" s="2117"/>
      <c r="L3" s="2117"/>
      <c r="M3" s="2117"/>
      <c r="N3" s="2117"/>
      <c r="O3" s="2117"/>
      <c r="P3" s="2117"/>
      <c r="Q3" s="2117"/>
      <c r="R3" s="2117"/>
      <c r="S3" s="2116"/>
      <c r="T3" s="1831"/>
      <c r="U3" s="1831"/>
      <c r="V3" s="1831"/>
      <c r="W3" s="1831"/>
      <c r="X3" s="2094"/>
      <c r="Y3" s="1831"/>
      <c r="Z3" s="1831"/>
      <c r="AA3" s="1831"/>
      <c r="AB3" s="1831"/>
      <c r="AC3" s="1831"/>
      <c r="AD3" s="1831"/>
      <c r="AE3" s="1831"/>
      <c r="AF3" s="1831"/>
      <c r="AG3" s="1831"/>
      <c r="AH3" s="1831"/>
      <c r="AI3" s="1831"/>
      <c r="AJ3" s="2095"/>
      <c r="AK3" s="1831"/>
      <c r="AL3" s="1831"/>
      <c r="AM3" s="1831"/>
      <c r="AN3" s="1831"/>
      <c r="AO3" s="1831"/>
      <c r="AP3" s="1831"/>
      <c r="AQ3" s="1831"/>
      <c r="AR3" s="1831"/>
      <c r="AS3" s="1831"/>
      <c r="AT3" s="1831"/>
      <c r="AU3" s="1831"/>
      <c r="AV3" s="1831"/>
      <c r="AW3" s="1831"/>
      <c r="AX3" s="1831"/>
      <c r="AY3" s="1831"/>
      <c r="AZ3" s="1831"/>
      <c r="BA3" s="1831"/>
      <c r="BB3" s="1831"/>
      <c r="BC3" s="1831"/>
      <c r="BD3" s="1831"/>
      <c r="BE3" s="1831"/>
      <c r="BF3" s="1831"/>
      <c r="BG3" s="1831"/>
      <c r="BH3" s="1831"/>
      <c r="CA3" s="614"/>
    </row>
    <row r="4" spans="1:85" ht="17.100000000000001" customHeight="1" x14ac:dyDescent="0.15">
      <c r="A4" s="616"/>
      <c r="B4" s="2115"/>
      <c r="C4" s="2117"/>
      <c r="D4" s="3169" t="s">
        <v>320</v>
      </c>
      <c r="E4" s="3169"/>
      <c r="F4" s="3169"/>
      <c r="G4" s="3169"/>
      <c r="H4" s="3169"/>
      <c r="I4" s="3169"/>
      <c r="J4" s="3169"/>
      <c r="K4" s="3169"/>
      <c r="L4" s="3169"/>
      <c r="M4" s="3169"/>
      <c r="N4" s="3169"/>
      <c r="O4" s="3169"/>
      <c r="P4" s="3169"/>
      <c r="Q4" s="3169"/>
      <c r="R4" s="2117"/>
      <c r="S4" s="2116"/>
      <c r="T4" s="1831"/>
      <c r="U4" s="1831"/>
      <c r="V4" s="1831"/>
      <c r="W4" s="1831"/>
      <c r="X4" s="2094"/>
      <c r="Y4" s="1831"/>
      <c r="Z4" s="1831"/>
      <c r="AA4" s="1831"/>
      <c r="AB4" s="1831"/>
      <c r="AC4" s="1831"/>
      <c r="AD4" s="1831"/>
      <c r="AE4" s="1831"/>
      <c r="AF4" s="1831"/>
      <c r="AG4" s="1831"/>
      <c r="AH4" s="1831"/>
      <c r="AI4" s="1831"/>
      <c r="AJ4" s="1831"/>
      <c r="AK4" s="1831"/>
      <c r="AL4" s="1831"/>
      <c r="AM4" s="1831"/>
      <c r="AN4" s="1831"/>
      <c r="AO4" s="1831"/>
      <c r="AP4" s="1831"/>
      <c r="AQ4" s="1831"/>
      <c r="AR4" s="1831"/>
      <c r="AS4" s="1831"/>
      <c r="AT4" s="1831"/>
      <c r="AU4" s="1831"/>
      <c r="AV4" s="1831"/>
      <c r="AW4" s="1831"/>
      <c r="AX4" s="1831"/>
      <c r="AY4" s="1831"/>
      <c r="AZ4" s="1831"/>
      <c r="BA4" s="1831"/>
      <c r="BB4" s="1831"/>
      <c r="BC4" s="1831"/>
      <c r="BD4" s="1831"/>
      <c r="BE4" s="1831"/>
      <c r="BF4" s="1831"/>
      <c r="BG4" s="1831"/>
      <c r="BH4" s="1831"/>
      <c r="CA4" s="614"/>
    </row>
    <row r="5" spans="1:85" ht="17.100000000000001" customHeight="1" x14ac:dyDescent="0.15">
      <c r="A5" s="616"/>
      <c r="B5" s="2115"/>
      <c r="C5" s="2117"/>
      <c r="D5" s="3169"/>
      <c r="E5" s="3169"/>
      <c r="F5" s="3169"/>
      <c r="G5" s="3169"/>
      <c r="H5" s="3169"/>
      <c r="I5" s="3169"/>
      <c r="J5" s="3169"/>
      <c r="K5" s="3169"/>
      <c r="L5" s="3169"/>
      <c r="M5" s="3169"/>
      <c r="N5" s="3169"/>
      <c r="O5" s="3169"/>
      <c r="P5" s="3169"/>
      <c r="Q5" s="3169"/>
      <c r="R5" s="2117"/>
      <c r="S5" s="2116"/>
      <c r="T5" s="1831"/>
      <c r="U5" s="1831"/>
      <c r="V5" s="1831"/>
      <c r="W5" s="1831"/>
      <c r="X5" s="2094"/>
      <c r="Y5" s="1831"/>
      <c r="Z5" s="1831"/>
      <c r="AA5" s="1831"/>
      <c r="AB5" s="1831"/>
      <c r="AC5" s="1831"/>
      <c r="AD5" s="1831"/>
      <c r="AE5" s="1831"/>
      <c r="AF5" s="1831"/>
      <c r="AG5" s="1831"/>
      <c r="AH5" s="1831"/>
      <c r="AI5" s="1831"/>
      <c r="AJ5" s="1831"/>
      <c r="AK5" s="1831"/>
      <c r="AL5" s="1831"/>
      <c r="AM5" s="1831"/>
      <c r="AN5" s="1831"/>
      <c r="AO5" s="1831"/>
      <c r="AP5" s="1831"/>
      <c r="AQ5" s="1831"/>
      <c r="AR5" s="1831"/>
      <c r="AS5" s="1831"/>
      <c r="AT5" s="1831"/>
      <c r="AU5" s="1831"/>
      <c r="AV5" s="1831"/>
      <c r="AW5" s="1831"/>
      <c r="AX5" s="1831"/>
      <c r="AY5" s="1831"/>
      <c r="AZ5" s="1831"/>
      <c r="BA5" s="1831"/>
      <c r="BB5" s="1831"/>
      <c r="BC5" s="1831"/>
      <c r="BD5" s="1831"/>
      <c r="BE5" s="1831"/>
      <c r="BF5" s="1831"/>
      <c r="BG5" s="1831"/>
      <c r="BH5" s="1831"/>
      <c r="CA5" s="614"/>
    </row>
    <row r="6" spans="1:85" ht="17.100000000000001" customHeight="1" x14ac:dyDescent="0.2">
      <c r="A6" s="616"/>
      <c r="B6" s="2115"/>
      <c r="C6" s="2115"/>
      <c r="D6" s="2118"/>
      <c r="E6" s="2118"/>
      <c r="F6" s="2118"/>
      <c r="G6" s="2118"/>
      <c r="H6" s="2118"/>
      <c r="I6" s="2118"/>
      <c r="J6" s="2118"/>
      <c r="K6" s="2119"/>
      <c r="L6" s="2118"/>
      <c r="M6" s="2118"/>
      <c r="N6" s="2118"/>
      <c r="O6" s="2118"/>
      <c r="P6" s="2118"/>
      <c r="Q6" s="2118"/>
      <c r="R6" s="2116"/>
      <c r="S6" s="2116"/>
      <c r="T6" s="1831"/>
      <c r="U6" s="1831"/>
      <c r="V6" s="1831"/>
      <c r="W6" s="1831"/>
      <c r="X6" s="2094"/>
      <c r="Y6" s="1831"/>
      <c r="Z6" s="1831"/>
      <c r="AA6" s="1831"/>
      <c r="AB6" s="1831"/>
      <c r="AC6" s="1831"/>
      <c r="AD6" s="1831"/>
      <c r="AE6" s="1831"/>
      <c r="AF6" s="1831"/>
      <c r="AG6" s="1831"/>
      <c r="AH6" s="1831"/>
      <c r="AI6" s="1831"/>
      <c r="AJ6" s="1831"/>
      <c r="AK6" s="1831"/>
      <c r="AL6" s="1831"/>
      <c r="AM6" s="1831"/>
      <c r="AN6" s="1831"/>
      <c r="AO6" s="1831"/>
      <c r="AP6" s="1831"/>
      <c r="AQ6" s="1831"/>
      <c r="AR6" s="1831"/>
      <c r="AS6" s="1831"/>
      <c r="AT6" s="1831"/>
      <c r="AU6" s="1831"/>
      <c r="AV6" s="1831"/>
      <c r="AW6" s="1831"/>
      <c r="AX6" s="1831"/>
      <c r="AY6" s="1831"/>
      <c r="AZ6" s="1831"/>
      <c r="BA6" s="1831"/>
      <c r="BB6" s="1831"/>
      <c r="BC6" s="1831"/>
      <c r="BD6" s="1831"/>
      <c r="BE6" s="1831"/>
      <c r="BF6" s="1831"/>
      <c r="BG6" s="1831"/>
      <c r="BH6" s="1831"/>
      <c r="CA6" s="614"/>
    </row>
    <row r="7" spans="1:85" ht="17.100000000000001" customHeight="1" x14ac:dyDescent="0.15">
      <c r="A7" s="616"/>
      <c r="B7" s="2115"/>
      <c r="C7" s="3168" t="s">
        <v>838</v>
      </c>
      <c r="D7" s="3168"/>
      <c r="E7" s="3168"/>
      <c r="F7" s="3168"/>
      <c r="G7" s="3168"/>
      <c r="H7" s="3168"/>
      <c r="I7" s="3168"/>
      <c r="J7" s="3168"/>
      <c r="K7" s="3168"/>
      <c r="L7" s="3168"/>
      <c r="M7" s="3168"/>
      <c r="N7" s="3168"/>
      <c r="O7" s="3168"/>
      <c r="P7" s="3168"/>
      <c r="Q7" s="3168"/>
      <c r="R7" s="3168"/>
      <c r="S7" s="2116"/>
      <c r="T7" s="1831"/>
      <c r="U7" s="1831"/>
      <c r="V7" s="1831"/>
      <c r="W7" s="1831"/>
      <c r="X7" s="2094"/>
      <c r="Y7" s="1831"/>
      <c r="Z7" s="1831"/>
      <c r="AA7" s="1831"/>
      <c r="AB7" s="1831"/>
      <c r="AC7" s="1831"/>
      <c r="AD7" s="1831"/>
      <c r="AE7" s="1831"/>
      <c r="AF7" s="1831"/>
      <c r="AG7" s="1831"/>
      <c r="AH7" s="1831"/>
      <c r="AI7" s="1831"/>
      <c r="AJ7" s="1831"/>
      <c r="AK7" s="1831"/>
      <c r="AL7" s="1831"/>
      <c r="AM7" s="1831"/>
      <c r="AN7" s="1831"/>
      <c r="AO7" s="1831"/>
      <c r="AP7" s="1831"/>
      <c r="AQ7" s="1831"/>
      <c r="AR7" s="1831"/>
      <c r="AS7" s="1831"/>
      <c r="AT7" s="1831"/>
      <c r="AU7" s="1831"/>
      <c r="AV7" s="1831"/>
      <c r="AW7" s="1831"/>
      <c r="AX7" s="1831"/>
      <c r="AY7" s="1831"/>
      <c r="AZ7" s="1831"/>
      <c r="BA7" s="1831"/>
      <c r="BB7" s="1831"/>
      <c r="BC7" s="1831"/>
      <c r="BD7" s="1831"/>
      <c r="BE7" s="1831"/>
      <c r="BF7" s="1831"/>
      <c r="BG7" s="1831"/>
      <c r="BH7" s="1831"/>
      <c r="CA7" s="614"/>
    </row>
    <row r="8" spans="1:85" ht="17.100000000000001" customHeight="1" x14ac:dyDescent="0.25">
      <c r="A8" s="616"/>
      <c r="B8" s="2115"/>
      <c r="C8" s="3168"/>
      <c r="D8" s="3168"/>
      <c r="E8" s="3168"/>
      <c r="F8" s="3168"/>
      <c r="G8" s="3168"/>
      <c r="H8" s="3168"/>
      <c r="I8" s="3168"/>
      <c r="J8" s="3168"/>
      <c r="K8" s="3168"/>
      <c r="L8" s="3168"/>
      <c r="M8" s="3168"/>
      <c r="N8" s="3168"/>
      <c r="O8" s="3168"/>
      <c r="P8" s="3168"/>
      <c r="Q8" s="3168"/>
      <c r="R8" s="3168"/>
      <c r="S8" s="2116"/>
      <c r="T8" s="1831"/>
      <c r="U8" s="1831"/>
      <c r="V8" s="1831"/>
      <c r="W8" s="1831"/>
      <c r="X8" s="2094"/>
      <c r="Y8" s="1831"/>
      <c r="Z8" s="1831"/>
      <c r="AA8" s="1831"/>
      <c r="AB8" s="1831"/>
      <c r="AC8" s="1831"/>
      <c r="AD8" s="1831"/>
      <c r="AE8" s="1831"/>
      <c r="AF8" s="1831"/>
      <c r="AG8" s="1831"/>
      <c r="AH8" s="1831"/>
      <c r="AI8" s="1831"/>
      <c r="AJ8" s="1831"/>
      <c r="AK8" s="1831"/>
      <c r="AL8" s="1831"/>
      <c r="AM8" s="1831"/>
      <c r="AN8" s="1831"/>
      <c r="AO8" s="1831"/>
      <c r="AP8" s="1831"/>
      <c r="AQ8" s="1831"/>
      <c r="AR8" s="1831"/>
      <c r="AS8" s="1831"/>
      <c r="AT8" s="1831"/>
      <c r="AU8" s="1831"/>
      <c r="AV8" s="1831"/>
      <c r="AW8" s="1831"/>
      <c r="AX8" s="1831"/>
      <c r="AY8" s="1831"/>
      <c r="AZ8" s="1831"/>
      <c r="BA8" s="1831"/>
      <c r="BB8" s="1831"/>
      <c r="BC8" s="1831"/>
      <c r="BD8" s="1831"/>
      <c r="BE8" s="1831"/>
      <c r="BF8" s="1831"/>
      <c r="BG8" s="1831"/>
      <c r="BH8" s="1831"/>
      <c r="CA8" s="614"/>
      <c r="CE8" s="2068"/>
      <c r="CF8" s="1833"/>
      <c r="CG8" s="1833"/>
    </row>
    <row r="9" spans="1:85" ht="17.100000000000001" customHeight="1" x14ac:dyDescent="0.25">
      <c r="A9" s="616"/>
      <c r="B9" s="2115"/>
      <c r="C9" s="2116"/>
      <c r="D9" s="2116"/>
      <c r="E9" s="2116"/>
      <c r="F9" s="2116"/>
      <c r="G9" s="2116"/>
      <c r="H9" s="2116"/>
      <c r="I9" s="2116"/>
      <c r="J9" s="2116"/>
      <c r="K9" s="2116"/>
      <c r="L9" s="2116"/>
      <c r="M9" s="2116"/>
      <c r="N9" s="2116"/>
      <c r="O9" s="2116"/>
      <c r="P9" s="2116"/>
      <c r="Q9" s="2116"/>
      <c r="R9" s="2116"/>
      <c r="S9" s="2116"/>
      <c r="T9" s="1831"/>
      <c r="U9" s="1831"/>
      <c r="V9" s="1831"/>
      <c r="W9" s="1831"/>
      <c r="X9" s="2094"/>
      <c r="Y9" s="1831"/>
      <c r="Z9" s="1831"/>
      <c r="AA9" s="1831"/>
      <c r="AB9" s="1831"/>
      <c r="AC9" s="1831"/>
      <c r="AD9" s="1831"/>
      <c r="AE9" s="1831"/>
      <c r="AF9" s="1831"/>
      <c r="AG9" s="1831"/>
      <c r="AH9" s="1831"/>
      <c r="AI9" s="1831"/>
      <c r="AJ9" s="1831"/>
      <c r="AK9" s="1831"/>
      <c r="AL9" s="1831"/>
      <c r="AM9" s="1831"/>
      <c r="AN9" s="1831"/>
      <c r="AO9" s="1831"/>
      <c r="AP9" s="1831"/>
      <c r="AQ9" s="1831"/>
      <c r="AR9" s="1831"/>
      <c r="AS9" s="1831"/>
      <c r="AT9" s="1831"/>
      <c r="AU9" s="1831"/>
      <c r="AV9" s="1831"/>
      <c r="AW9" s="1831"/>
      <c r="AX9" s="1831"/>
      <c r="AY9" s="1831"/>
      <c r="AZ9" s="1831"/>
      <c r="BA9" s="1831"/>
      <c r="BB9" s="1831"/>
      <c r="BC9" s="1831"/>
      <c r="BD9" s="1831"/>
      <c r="BE9" s="1831"/>
      <c r="BF9" s="1831"/>
      <c r="BG9" s="1831"/>
      <c r="BH9" s="1831"/>
      <c r="CA9" s="614"/>
      <c r="CE9" s="2068"/>
      <c r="CF9" s="1833"/>
      <c r="CG9" s="1833"/>
    </row>
    <row r="10" spans="1:85" ht="17.100000000000001" customHeight="1" x14ac:dyDescent="0.25">
      <c r="A10" s="616"/>
      <c r="B10" s="2115"/>
      <c r="C10" s="3166"/>
      <c r="D10" s="3166"/>
      <c r="E10" s="3166"/>
      <c r="F10" s="3166"/>
      <c r="G10" s="3166"/>
      <c r="H10" s="3166"/>
      <c r="I10" s="3166"/>
      <c r="J10" s="3166"/>
      <c r="K10" s="3166"/>
      <c r="L10" s="3166"/>
      <c r="M10" s="3166"/>
      <c r="N10" s="3167" t="str">
        <f>_xlfn.IFS(
L11&gt;383,ROUND(L11/365,1)&amp;" years",
L11&gt;=365,ROUND(L11/365,1)&amp;" year",
L11&gt;32,ROUND(L11/31,1)&amp;" months",
OR(L11=31,L11=32),ROUND(L11/31,1)&amp;" month",
L11=1,L11&amp;" day",
TRUE,L11&amp;" days"
)</f>
        <v>0 days</v>
      </c>
      <c r="O10" s="3167"/>
      <c r="P10" s="3167"/>
      <c r="Q10" s="3167"/>
      <c r="R10" s="3167"/>
      <c r="S10" s="2116"/>
      <c r="T10" s="1831"/>
      <c r="U10" s="1831"/>
      <c r="V10" s="1831"/>
      <c r="W10" s="1831"/>
      <c r="X10" s="2094"/>
      <c r="Y10" s="1831"/>
      <c r="Z10" s="1831"/>
      <c r="AA10" s="1831"/>
      <c r="AB10" s="1831"/>
      <c r="AC10" s="1831"/>
      <c r="AD10" s="1831"/>
      <c r="AE10" s="1831"/>
      <c r="AF10" s="1831"/>
      <c r="AG10" s="1831"/>
      <c r="AH10" s="1831"/>
      <c r="AI10" s="1831"/>
      <c r="AJ10" s="1831"/>
      <c r="AK10" s="1831"/>
      <c r="AL10" s="1831"/>
      <c r="AM10" s="1831"/>
      <c r="AN10" s="1831"/>
      <c r="AO10" s="1831"/>
      <c r="AP10" s="1831"/>
      <c r="AQ10" s="1831"/>
      <c r="AR10" s="1831"/>
      <c r="AS10" s="1831"/>
      <c r="AT10" s="1831"/>
      <c r="AU10" s="1831"/>
      <c r="AV10" s="1831"/>
      <c r="AW10" s="1831"/>
      <c r="AX10" s="1831"/>
      <c r="AY10" s="1831"/>
      <c r="AZ10" s="1831"/>
      <c r="BA10" s="1831"/>
      <c r="BB10" s="1831"/>
      <c r="BC10" s="1831"/>
      <c r="BD10" s="1831"/>
      <c r="BE10" s="1831"/>
      <c r="BF10" s="1831"/>
      <c r="BG10" s="1831"/>
      <c r="BH10" s="1831"/>
      <c r="CA10" s="614"/>
      <c r="CE10" s="2068"/>
      <c r="CF10" s="1833"/>
      <c r="CG10" s="1833"/>
    </row>
    <row r="11" spans="1:85" ht="17.100000000000001" customHeight="1" x14ac:dyDescent="0.25">
      <c r="A11" s="616"/>
      <c r="B11" s="2115"/>
      <c r="C11" s="3161" t="s">
        <v>321</v>
      </c>
      <c r="D11" s="3161"/>
      <c r="E11" s="3162"/>
      <c r="F11" s="3162"/>
      <c r="G11" s="3162"/>
      <c r="H11" s="2120" t="s">
        <v>318</v>
      </c>
      <c r="I11" s="3163"/>
      <c r="J11" s="3163"/>
      <c r="K11" s="3163"/>
      <c r="L11" s="3164">
        <f>_xlfn.DAYS(I11,E11)</f>
        <v>0</v>
      </c>
      <c r="M11" s="3164"/>
      <c r="N11" s="3164"/>
      <c r="O11" s="3165" t="str">
        <f>IF(   L11&lt;31,   ROUND(L11/31,1)&amp;" months",   TEXT(L11,"#,##0")&amp;" days"   )</f>
        <v>0 months</v>
      </c>
      <c r="P11" s="3165"/>
      <c r="Q11" s="3165"/>
      <c r="R11" s="3165"/>
      <c r="S11" s="2116"/>
      <c r="T11" s="1831"/>
      <c r="U11" s="1831"/>
      <c r="V11" s="1831"/>
      <c r="W11" s="1831"/>
      <c r="X11" s="2094"/>
      <c r="Y11" s="1831"/>
      <c r="Z11" s="1831"/>
      <c r="AA11" s="1831"/>
      <c r="AB11" s="1831"/>
      <c r="AC11" s="1831"/>
      <c r="AD11" s="1831"/>
      <c r="AE11" s="1831"/>
      <c r="AF11" s="1831"/>
      <c r="AG11" s="1831"/>
      <c r="AH11" s="1831"/>
      <c r="AI11" s="1831"/>
      <c r="AJ11" s="1831"/>
      <c r="AK11" s="1831"/>
      <c r="AL11" s="1831"/>
      <c r="AM11" s="1831"/>
      <c r="AN11" s="1831"/>
      <c r="AO11" s="1831"/>
      <c r="AP11" s="1831"/>
      <c r="AQ11" s="1831"/>
      <c r="AR11" s="1831"/>
      <c r="AS11" s="1831"/>
      <c r="AT11" s="1831"/>
      <c r="AU11" s="1831"/>
      <c r="AV11" s="1831"/>
      <c r="AW11" s="1831"/>
      <c r="AX11" s="1831"/>
      <c r="AY11" s="1831"/>
      <c r="AZ11" s="1831"/>
      <c r="BA11" s="1831"/>
      <c r="BB11" s="1831"/>
      <c r="BC11" s="1831"/>
      <c r="BD11" s="1831"/>
      <c r="BE11" s="1831"/>
      <c r="BF11" s="1831"/>
      <c r="BG11" s="1831"/>
      <c r="BH11" s="1831"/>
      <c r="CA11" s="614"/>
      <c r="CE11" s="2068"/>
      <c r="CF11" s="1833"/>
      <c r="CG11" s="1833"/>
    </row>
    <row r="12" spans="1:85" ht="17.100000000000001" customHeight="1" x14ac:dyDescent="0.25">
      <c r="A12" s="616"/>
      <c r="B12" s="2115"/>
      <c r="C12" s="3166"/>
      <c r="D12" s="3166"/>
      <c r="E12" s="3166"/>
      <c r="F12" s="3166"/>
      <c r="G12" s="3166"/>
      <c r="H12" s="3166"/>
      <c r="I12" s="3166"/>
      <c r="J12" s="3166"/>
      <c r="K12" s="3166"/>
      <c r="L12" s="3166"/>
      <c r="M12" s="3166"/>
      <c r="N12" s="3167" t="str">
        <f>_xlfn.IFS(
L13&gt;383,ROUND(L13/365,1)&amp;" years",
L13&gt;=365,ROUND(L13/365,1)&amp;" year",
L13&gt;32,ROUND(L13/31,1)&amp;" months",
OR(L13=31,L13=32),ROUND(L13/31,1)&amp;" month",
L13=1,L13&amp;" day",
TRUE,L13&amp;" days"
)</f>
        <v>0 days</v>
      </c>
      <c r="O12" s="3167"/>
      <c r="P12" s="3167"/>
      <c r="Q12" s="3167"/>
      <c r="R12" s="3167"/>
      <c r="S12" s="2116"/>
      <c r="T12" s="1831"/>
      <c r="U12" s="1831"/>
      <c r="V12" s="1831"/>
      <c r="W12" s="1831"/>
      <c r="X12" s="2094"/>
      <c r="Y12" s="1831"/>
      <c r="Z12" s="1831"/>
      <c r="AA12" s="1831"/>
      <c r="AB12" s="1831"/>
      <c r="AC12" s="1831"/>
      <c r="AD12" s="1831"/>
      <c r="AE12" s="1831"/>
      <c r="AF12" s="1831"/>
      <c r="AG12" s="1831"/>
      <c r="AH12" s="1831"/>
      <c r="AI12" s="1831"/>
      <c r="AJ12" s="1831"/>
      <c r="AK12" s="1831"/>
      <c r="AL12" s="1831"/>
      <c r="AM12" s="1831"/>
      <c r="AN12" s="1831"/>
      <c r="AO12" s="1831"/>
      <c r="AP12" s="1831"/>
      <c r="AQ12" s="1831"/>
      <c r="AR12" s="1831"/>
      <c r="AS12" s="1831"/>
      <c r="AT12" s="1831"/>
      <c r="AU12" s="1831"/>
      <c r="AV12" s="1831"/>
      <c r="AW12" s="1831"/>
      <c r="AX12" s="1831"/>
      <c r="AY12" s="1831"/>
      <c r="AZ12" s="1831"/>
      <c r="BA12" s="1831"/>
      <c r="BB12" s="1831"/>
      <c r="BC12" s="1831"/>
      <c r="BD12" s="1831"/>
      <c r="BE12" s="1831"/>
      <c r="BF12" s="1831"/>
      <c r="BG12" s="1831"/>
      <c r="BH12" s="1831"/>
      <c r="CA12" s="614"/>
      <c r="CE12" s="2068"/>
      <c r="CF12" s="1833"/>
      <c r="CG12" s="1833"/>
    </row>
    <row r="13" spans="1:85" ht="17.100000000000001" customHeight="1" x14ac:dyDescent="0.25">
      <c r="A13" s="616"/>
      <c r="B13" s="2115"/>
      <c r="C13" s="3161" t="s">
        <v>321</v>
      </c>
      <c r="D13" s="3161"/>
      <c r="E13" s="3162"/>
      <c r="F13" s="3162"/>
      <c r="G13" s="3162"/>
      <c r="H13" s="2120" t="s">
        <v>318</v>
      </c>
      <c r="I13" s="3163"/>
      <c r="J13" s="3163"/>
      <c r="K13" s="3163"/>
      <c r="L13" s="3164">
        <f>_xlfn.DAYS(I13,E13)</f>
        <v>0</v>
      </c>
      <c r="M13" s="3164"/>
      <c r="N13" s="3164"/>
      <c r="O13" s="3165" t="str">
        <f>IF(   L13&lt;31,   ROUND(L13/31,1)&amp;" months",   TEXT(L13,"#,##0")&amp;" days"   )</f>
        <v>0 months</v>
      </c>
      <c r="P13" s="3165"/>
      <c r="Q13" s="3165"/>
      <c r="R13" s="3165"/>
      <c r="S13" s="2116"/>
      <c r="T13" s="1831"/>
      <c r="U13" s="1831"/>
      <c r="V13" s="1831"/>
      <c r="W13" s="1831"/>
      <c r="X13" s="2094"/>
      <c r="Y13" s="1831"/>
      <c r="Z13" s="1831"/>
      <c r="AA13" s="1831"/>
      <c r="AB13" s="1831"/>
      <c r="AC13" s="1831"/>
      <c r="AD13" s="1831"/>
      <c r="AE13" s="1831"/>
      <c r="AF13" s="1831"/>
      <c r="AG13" s="1831"/>
      <c r="AH13" s="1831"/>
      <c r="AI13" s="1831"/>
      <c r="AJ13" s="1831"/>
      <c r="AK13" s="1831"/>
      <c r="AL13" s="1831"/>
      <c r="AM13" s="1831"/>
      <c r="AN13" s="1831"/>
      <c r="AO13" s="1831"/>
      <c r="AP13" s="1831"/>
      <c r="AQ13" s="1831"/>
      <c r="AR13" s="1831"/>
      <c r="AS13" s="1831"/>
      <c r="AT13" s="1831"/>
      <c r="AU13" s="1831"/>
      <c r="AV13" s="1831"/>
      <c r="AW13" s="1831"/>
      <c r="AX13" s="1831"/>
      <c r="AY13" s="1831"/>
      <c r="AZ13" s="1831"/>
      <c r="BA13" s="1831"/>
      <c r="BB13" s="1831"/>
      <c r="BC13" s="1831"/>
      <c r="BD13" s="1831"/>
      <c r="BE13" s="1831"/>
      <c r="BF13" s="1831"/>
      <c r="BG13" s="1831"/>
      <c r="BH13" s="1831"/>
      <c r="CA13" s="614"/>
      <c r="CE13" s="2068"/>
      <c r="CF13" s="1833"/>
      <c r="CG13" s="1833"/>
    </row>
    <row r="14" spans="1:85" ht="17.100000000000001" customHeight="1" x14ac:dyDescent="0.25">
      <c r="A14" s="616"/>
      <c r="B14" s="2115"/>
      <c r="C14" s="3166"/>
      <c r="D14" s="3166"/>
      <c r="E14" s="3166"/>
      <c r="F14" s="3166"/>
      <c r="G14" s="3166"/>
      <c r="H14" s="3166"/>
      <c r="I14" s="3166"/>
      <c r="J14" s="3166"/>
      <c r="K14" s="3166"/>
      <c r="L14" s="3166"/>
      <c r="M14" s="3166"/>
      <c r="N14" s="3167" t="str">
        <f>_xlfn.IFS(
L15&gt;383,ROUND(L15/365,1)&amp;" years",
L15&gt;=365,ROUND(L15/365,1)&amp;" year",
L15&gt;32,ROUND(L15/31,1)&amp;" months",
OR(L15=31,L15=32),ROUND(L15/31,1)&amp;" month",
L15=1,L15&amp;" day",
TRUE,L15&amp;" days"
)</f>
        <v>0 days</v>
      </c>
      <c r="O14" s="3167"/>
      <c r="P14" s="3167"/>
      <c r="Q14" s="3167"/>
      <c r="R14" s="3167"/>
      <c r="S14" s="2116"/>
      <c r="T14" s="1831"/>
      <c r="U14" s="1831"/>
      <c r="V14" s="1831"/>
      <c r="W14" s="1831"/>
      <c r="X14" s="2094"/>
      <c r="Y14" s="1831"/>
      <c r="Z14" s="1831"/>
      <c r="AA14" s="1831"/>
      <c r="AB14" s="1831"/>
      <c r="AC14" s="1831"/>
      <c r="AD14" s="1831"/>
      <c r="AE14" s="1831"/>
      <c r="AF14" s="1831"/>
      <c r="AG14" s="1831"/>
      <c r="AH14" s="1831"/>
      <c r="AI14" s="1831"/>
      <c r="AJ14" s="1831"/>
      <c r="AK14" s="1831"/>
      <c r="AL14" s="1831"/>
      <c r="AM14" s="1831"/>
      <c r="AN14" s="1831"/>
      <c r="AO14" s="1831"/>
      <c r="AP14" s="1831"/>
      <c r="AQ14" s="1831"/>
      <c r="AR14" s="1831"/>
      <c r="AS14" s="1831"/>
      <c r="AT14" s="1831"/>
      <c r="AU14" s="1831"/>
      <c r="AV14" s="1831"/>
      <c r="AW14" s="1831"/>
      <c r="AX14" s="1831"/>
      <c r="AY14" s="1831"/>
      <c r="AZ14" s="1831"/>
      <c r="BA14" s="1831"/>
      <c r="BB14" s="1831"/>
      <c r="BC14" s="1831"/>
      <c r="BD14" s="1831"/>
      <c r="BE14" s="1831"/>
      <c r="BF14" s="1831"/>
      <c r="BG14" s="1831"/>
      <c r="BH14" s="1831"/>
      <c r="CA14" s="614"/>
      <c r="CE14" s="2068"/>
      <c r="CF14" s="1833"/>
      <c r="CG14" s="1833"/>
    </row>
    <row r="15" spans="1:85" ht="17.100000000000001" customHeight="1" x14ac:dyDescent="0.25">
      <c r="A15" s="616"/>
      <c r="B15" s="2115"/>
      <c r="C15" s="3161" t="s">
        <v>321</v>
      </c>
      <c r="D15" s="3161"/>
      <c r="E15" s="3162"/>
      <c r="F15" s="3162"/>
      <c r="G15" s="3162"/>
      <c r="H15" s="2120" t="s">
        <v>318</v>
      </c>
      <c r="I15" s="3163"/>
      <c r="J15" s="3163"/>
      <c r="K15" s="3163"/>
      <c r="L15" s="3164">
        <f>_xlfn.DAYS(I15,E15)</f>
        <v>0</v>
      </c>
      <c r="M15" s="3164"/>
      <c r="N15" s="3164"/>
      <c r="O15" s="3165" t="str">
        <f>IF(   L15&lt;31,   ROUND(L15/31,1)&amp;" months",   TEXT(L15,"#,##0")&amp;" days"   )</f>
        <v>0 months</v>
      </c>
      <c r="P15" s="3165"/>
      <c r="Q15" s="3165"/>
      <c r="R15" s="3165"/>
      <c r="S15" s="2116"/>
      <c r="T15" s="1831"/>
      <c r="U15" s="1831"/>
      <c r="V15" s="1831"/>
      <c r="W15" s="1831"/>
      <c r="X15" s="2094"/>
      <c r="Y15" s="1831"/>
      <c r="Z15" s="1831"/>
      <c r="AA15" s="1831"/>
      <c r="AB15" s="1831"/>
      <c r="AC15" s="1831"/>
      <c r="AD15" s="1831"/>
      <c r="AE15" s="1831"/>
      <c r="AF15" s="1831"/>
      <c r="AG15" s="1831"/>
      <c r="AH15" s="1831"/>
      <c r="AI15" s="1831"/>
      <c r="AJ15" s="1831"/>
      <c r="AK15" s="1831"/>
      <c r="AL15" s="1831"/>
      <c r="AM15" s="1831"/>
      <c r="AN15" s="1831"/>
      <c r="AO15" s="1831"/>
      <c r="AP15" s="1831"/>
      <c r="AQ15" s="1831"/>
      <c r="AR15" s="1831"/>
      <c r="AS15" s="1831"/>
      <c r="AT15" s="1831"/>
      <c r="AU15" s="1831"/>
      <c r="AV15" s="1831"/>
      <c r="AW15" s="1831"/>
      <c r="AX15" s="1831"/>
      <c r="AY15" s="1831"/>
      <c r="AZ15" s="1831"/>
      <c r="BA15" s="1831"/>
      <c r="BB15" s="1831"/>
      <c r="BC15" s="1831"/>
      <c r="BD15" s="1831"/>
      <c r="BE15" s="1831"/>
      <c r="BF15" s="1831"/>
      <c r="BG15" s="1831"/>
      <c r="BH15" s="1831"/>
      <c r="CA15" s="614"/>
      <c r="CE15" s="2068"/>
      <c r="CF15" s="1833"/>
      <c r="CG15" s="1833"/>
    </row>
    <row r="16" spans="1:85" ht="16.899999999999999" customHeight="1" x14ac:dyDescent="0.25">
      <c r="A16" s="616"/>
      <c r="B16" s="2115"/>
      <c r="C16" s="2121"/>
      <c r="D16" s="2121"/>
      <c r="E16" s="2121"/>
      <c r="F16" s="2121"/>
      <c r="G16" s="2121"/>
      <c r="H16" s="2121"/>
      <c r="I16" s="2121"/>
      <c r="J16" s="2121"/>
      <c r="K16" s="2121"/>
      <c r="L16" s="2121"/>
      <c r="M16" s="2121"/>
      <c r="N16" s="2121"/>
      <c r="O16" s="2121"/>
      <c r="P16" s="2121"/>
      <c r="Q16" s="2121"/>
      <c r="R16" s="2121"/>
      <c r="S16" s="2116"/>
      <c r="T16" s="1831"/>
      <c r="U16" s="1831"/>
      <c r="V16" s="1831"/>
      <c r="W16" s="1831"/>
      <c r="X16" s="2094"/>
      <c r="Y16" s="1831"/>
      <c r="Z16" s="1831"/>
      <c r="AA16" s="1831"/>
      <c r="AB16" s="1831"/>
      <c r="AC16" s="1831"/>
      <c r="AD16" s="1831"/>
      <c r="AE16" s="1831"/>
      <c r="AF16" s="1831"/>
      <c r="AG16" s="1831"/>
      <c r="AH16" s="1831"/>
      <c r="AI16" s="1831"/>
      <c r="AJ16" s="1831"/>
      <c r="AK16" s="1831"/>
      <c r="AL16" s="1831"/>
      <c r="AM16" s="1831"/>
      <c r="AN16" s="1831"/>
      <c r="AO16" s="1831"/>
      <c r="AP16" s="1831"/>
      <c r="AQ16" s="1831"/>
      <c r="AR16" s="1831"/>
      <c r="AS16" s="1831"/>
      <c r="AT16" s="1831"/>
      <c r="AU16" s="1831"/>
      <c r="AV16" s="1831"/>
      <c r="AW16" s="1831"/>
      <c r="AX16" s="1831"/>
      <c r="AY16" s="1831"/>
      <c r="AZ16" s="1831"/>
      <c r="BA16" s="1831"/>
      <c r="BB16" s="1831"/>
      <c r="BC16" s="1831"/>
      <c r="BD16" s="1831"/>
      <c r="BE16" s="1831"/>
      <c r="BF16" s="1831"/>
      <c r="BG16" s="1831"/>
      <c r="BH16" s="1831"/>
      <c r="CA16" s="614"/>
      <c r="CE16" s="2068"/>
      <c r="CF16" s="1833"/>
      <c r="CG16" s="1833"/>
    </row>
    <row r="17" spans="1:79" ht="17.100000000000001" customHeight="1" x14ac:dyDescent="0.15">
      <c r="A17" s="616"/>
      <c r="B17" s="2115"/>
      <c r="C17" s="3171" t="s">
        <v>839</v>
      </c>
      <c r="D17" s="3171"/>
      <c r="E17" s="3171"/>
      <c r="F17" s="3171"/>
      <c r="G17" s="3171"/>
      <c r="H17" s="3171"/>
      <c r="I17" s="3171"/>
      <c r="J17" s="3171"/>
      <c r="K17" s="3171"/>
      <c r="L17" s="3171"/>
      <c r="M17" s="3171"/>
      <c r="N17" s="3171"/>
      <c r="O17" s="3171"/>
      <c r="P17" s="3171"/>
      <c r="Q17" s="3171"/>
      <c r="R17" s="3171"/>
      <c r="S17" s="2115"/>
      <c r="T17" s="1831"/>
      <c r="U17" s="1831"/>
      <c r="V17" s="1831"/>
      <c r="W17" s="1831"/>
      <c r="X17" s="2094"/>
      <c r="Y17" s="1831"/>
      <c r="Z17" s="1831"/>
      <c r="AA17" s="1831"/>
      <c r="AB17" s="1831"/>
      <c r="AC17" s="1831"/>
      <c r="AD17" s="1831"/>
      <c r="AE17" s="1831"/>
      <c r="AF17" s="1831"/>
      <c r="AG17" s="1831"/>
      <c r="AH17" s="1831"/>
      <c r="AI17" s="1831"/>
      <c r="AJ17" s="1831"/>
      <c r="AK17" s="1831"/>
      <c r="AL17" s="1831"/>
      <c r="AM17" s="1831"/>
      <c r="AN17" s="1831"/>
      <c r="AO17" s="1831"/>
      <c r="AP17" s="1831"/>
      <c r="AQ17" s="1831"/>
      <c r="AR17" s="1831"/>
      <c r="AS17" s="1831"/>
      <c r="AT17" s="1831"/>
      <c r="AU17" s="1831"/>
      <c r="AV17" s="1831"/>
      <c r="AW17" s="1831"/>
      <c r="AX17" s="1831"/>
      <c r="AY17" s="1831"/>
      <c r="AZ17" s="1831"/>
      <c r="BA17" s="1831"/>
      <c r="BB17" s="1831"/>
      <c r="BC17" s="1831"/>
      <c r="BD17" s="1831"/>
      <c r="BE17" s="1831"/>
      <c r="BF17" s="1831"/>
      <c r="BG17" s="1831"/>
      <c r="BH17" s="1831"/>
      <c r="CA17" s="614"/>
    </row>
    <row r="18" spans="1:79" ht="17.100000000000001" customHeight="1" x14ac:dyDescent="0.15">
      <c r="A18" s="616"/>
      <c r="B18" s="2115"/>
      <c r="C18" s="3171"/>
      <c r="D18" s="3171"/>
      <c r="E18" s="3171"/>
      <c r="F18" s="3171"/>
      <c r="G18" s="3171"/>
      <c r="H18" s="3171"/>
      <c r="I18" s="3171"/>
      <c r="J18" s="3171"/>
      <c r="K18" s="3171"/>
      <c r="L18" s="3171"/>
      <c r="M18" s="3171"/>
      <c r="N18" s="3171"/>
      <c r="O18" s="3171"/>
      <c r="P18" s="3171"/>
      <c r="Q18" s="3171"/>
      <c r="R18" s="3171"/>
      <c r="S18" s="2115"/>
      <c r="T18" s="1831"/>
      <c r="U18" s="1831"/>
      <c r="V18" s="1831"/>
      <c r="W18" s="1831"/>
      <c r="X18" s="2094"/>
      <c r="Y18" s="1831"/>
      <c r="Z18" s="1831"/>
      <c r="AA18" s="1831"/>
      <c r="AB18" s="1831"/>
      <c r="AC18" s="1831"/>
      <c r="AD18" s="1831"/>
      <c r="AE18" s="1831"/>
      <c r="AF18" s="1831"/>
      <c r="AG18" s="1831"/>
      <c r="AH18" s="1831"/>
      <c r="AI18" s="1831"/>
      <c r="AJ18" s="1831"/>
      <c r="AK18" s="1831"/>
      <c r="AL18" s="1831"/>
      <c r="AM18" s="1831"/>
      <c r="AN18" s="1831"/>
      <c r="AO18" s="1831"/>
      <c r="AP18" s="1831"/>
      <c r="AQ18" s="1831"/>
      <c r="AR18" s="1831"/>
      <c r="AS18" s="1831"/>
      <c r="AT18" s="1831"/>
      <c r="AU18" s="1831"/>
      <c r="AV18" s="1831"/>
      <c r="AW18" s="1831"/>
      <c r="AX18" s="1831"/>
      <c r="AY18" s="1831"/>
      <c r="AZ18" s="1831"/>
      <c r="BA18" s="1831"/>
      <c r="BB18" s="1831"/>
      <c r="BC18" s="1831"/>
      <c r="BD18" s="1831"/>
      <c r="BE18" s="1831"/>
      <c r="BF18" s="1831"/>
      <c r="BG18" s="1831"/>
      <c r="BH18" s="1831"/>
      <c r="CA18" s="614"/>
    </row>
    <row r="19" spans="1:79" ht="17.100000000000001" customHeight="1" x14ac:dyDescent="0.15">
      <c r="A19" s="616"/>
      <c r="B19" s="2115"/>
      <c r="C19" s="2121"/>
      <c r="D19" s="2121"/>
      <c r="E19" s="2121"/>
      <c r="F19" s="2121"/>
      <c r="G19" s="2121"/>
      <c r="H19" s="2121"/>
      <c r="I19" s="2121"/>
      <c r="J19" s="2121"/>
      <c r="K19" s="2121"/>
      <c r="L19" s="2121"/>
      <c r="M19" s="2121"/>
      <c r="N19" s="2121"/>
      <c r="O19" s="2121"/>
      <c r="P19" s="2121"/>
      <c r="Q19" s="2121"/>
      <c r="R19" s="2121"/>
      <c r="S19" s="2115"/>
      <c r="T19" s="1831"/>
      <c r="U19" s="1831"/>
      <c r="V19" s="1831"/>
      <c r="W19" s="1831"/>
      <c r="X19" s="2094"/>
      <c r="Y19" s="1831"/>
      <c r="Z19" s="1831"/>
      <c r="AA19" s="1831"/>
      <c r="AB19" s="1831"/>
      <c r="AC19" s="1831"/>
      <c r="AD19" s="1831"/>
      <c r="AE19" s="1831"/>
      <c r="AF19" s="1831"/>
      <c r="AG19" s="1831"/>
      <c r="AH19" s="1831"/>
      <c r="AI19" s="1831"/>
      <c r="AJ19" s="1831"/>
      <c r="AK19" s="1831"/>
      <c r="AL19" s="1831"/>
      <c r="AM19" s="1831"/>
      <c r="AN19" s="1831"/>
      <c r="AO19" s="1831"/>
      <c r="AP19" s="1831"/>
      <c r="AQ19" s="1831"/>
      <c r="AR19" s="1831"/>
      <c r="AS19" s="1831"/>
      <c r="AT19" s="1831"/>
      <c r="AU19" s="1831"/>
      <c r="AV19" s="1831"/>
      <c r="AW19" s="1831"/>
      <c r="AX19" s="1831"/>
      <c r="AY19" s="1831"/>
      <c r="AZ19" s="1831"/>
      <c r="BA19" s="1831"/>
      <c r="BB19" s="1831"/>
      <c r="BC19" s="1831"/>
      <c r="BD19" s="1831"/>
      <c r="BE19" s="1831"/>
      <c r="BF19" s="1831"/>
      <c r="BG19" s="1831"/>
      <c r="BH19" s="1831"/>
      <c r="CA19" s="614"/>
    </row>
    <row r="20" spans="1:79" ht="17.100000000000001" customHeight="1" x14ac:dyDescent="0.25">
      <c r="A20" s="616"/>
      <c r="B20" s="2115"/>
      <c r="C20" s="3166"/>
      <c r="D20" s="3166"/>
      <c r="E20" s="3166"/>
      <c r="F20" s="3166"/>
      <c r="G20" s="3166"/>
      <c r="H20" s="3166"/>
      <c r="I20" s="3166"/>
      <c r="J20" s="3166"/>
      <c r="K20" s="3166"/>
      <c r="L20" s="3166"/>
      <c r="M20" s="3166"/>
      <c r="N20" s="3167" t="str">
        <f>_xlfn.IFS(
L21&gt;383,ROUND(L21/365,1)&amp;" years",
L21&gt;=365,ROUND(L21/365,1)&amp;" year",
L21&gt;32,ROUND(L21/31,1)&amp;" months",
OR(L21=31,L21=32),ROUND(L21/31,1)&amp;" month",
L21=1,L21&amp;" day",
TRUE,L21&amp;" days"
)</f>
        <v>0 days</v>
      </c>
      <c r="O20" s="3167"/>
      <c r="P20" s="3167"/>
      <c r="Q20" s="3167"/>
      <c r="R20" s="3167"/>
      <c r="S20" s="2116"/>
      <c r="T20" s="1831"/>
      <c r="U20" s="1831"/>
      <c r="V20" s="1831"/>
      <c r="W20" s="1831"/>
      <c r="X20" s="2094"/>
      <c r="Y20" s="1831"/>
      <c r="Z20" s="1831"/>
      <c r="AA20" s="1831"/>
      <c r="AB20" s="1831"/>
      <c r="AC20" s="1831"/>
      <c r="AD20" s="1831"/>
      <c r="AE20" s="1831"/>
      <c r="AF20" s="1831"/>
      <c r="AG20" s="1831"/>
      <c r="AH20" s="1831"/>
      <c r="AI20" s="1831"/>
      <c r="AJ20" s="1831"/>
      <c r="AK20" s="1831"/>
      <c r="AL20" s="1831"/>
      <c r="AM20" s="1831"/>
      <c r="AN20" s="1831"/>
      <c r="AO20" s="1831"/>
      <c r="AP20" s="1831"/>
      <c r="AQ20" s="1831"/>
      <c r="AR20" s="1831"/>
      <c r="AS20" s="1831"/>
      <c r="AT20" s="1831"/>
      <c r="AU20" s="1831"/>
      <c r="AV20" s="1831"/>
      <c r="AW20" s="1831"/>
      <c r="AX20" s="1831"/>
      <c r="AY20" s="1831"/>
      <c r="AZ20" s="1831"/>
      <c r="BA20" s="1831"/>
      <c r="BB20" s="1831"/>
      <c r="BC20" s="1831"/>
      <c r="BD20" s="1831"/>
      <c r="BE20" s="1831"/>
      <c r="BF20" s="1831"/>
      <c r="BG20" s="1831"/>
      <c r="BH20" s="1831"/>
      <c r="CA20" s="614"/>
    </row>
    <row r="21" spans="1:79" ht="17.100000000000001" customHeight="1" x14ac:dyDescent="0.15">
      <c r="A21" s="616"/>
      <c r="B21" s="2115"/>
      <c r="C21" s="3161" t="s">
        <v>840</v>
      </c>
      <c r="D21" s="3161"/>
      <c r="E21" s="3162"/>
      <c r="F21" s="3162"/>
      <c r="G21" s="3162"/>
      <c r="H21" s="2120" t="s">
        <v>586</v>
      </c>
      <c r="I21" s="3163">
        <f>K44</f>
        <v>0</v>
      </c>
      <c r="J21" s="3163"/>
      <c r="K21" s="3163"/>
      <c r="L21" s="3164">
        <f>_xlfn.DAYS(I21-C44,E21)</f>
        <v>0</v>
      </c>
      <c r="M21" s="3164"/>
      <c r="N21" s="3164"/>
      <c r="O21" s="3165" t="str">
        <f>IF(   L21&lt;31,   ROUND(L21/31,1)&amp;" months",   TEXT(L21,"#,##0")&amp;" days"   )</f>
        <v>0 months</v>
      </c>
      <c r="P21" s="3165"/>
      <c r="Q21" s="3165"/>
      <c r="R21" s="3165"/>
      <c r="S21" s="2116"/>
      <c r="T21" s="2122"/>
      <c r="U21" s="2122"/>
      <c r="V21" s="2122"/>
      <c r="W21" s="2122"/>
      <c r="X21" s="2123"/>
      <c r="Y21" s="2122"/>
      <c r="Z21" s="2122"/>
      <c r="AA21" s="2122"/>
      <c r="AB21" s="2122"/>
      <c r="AC21" s="2122"/>
      <c r="AD21" s="2122"/>
      <c r="AE21" s="2122"/>
      <c r="AF21" s="2122"/>
      <c r="AG21" s="2122"/>
      <c r="AH21" s="2122"/>
      <c r="AI21" s="2122"/>
      <c r="AJ21" s="2122"/>
      <c r="AK21" s="2122"/>
      <c r="AL21" s="2122"/>
      <c r="AM21" s="2122"/>
      <c r="AN21" s="2122"/>
      <c r="AO21" s="2122"/>
      <c r="AP21" s="2122"/>
      <c r="AQ21" s="2122"/>
      <c r="AR21" s="2122"/>
      <c r="AS21" s="2122"/>
      <c r="AT21" s="1831"/>
      <c r="AU21" s="1831"/>
      <c r="AV21" s="1831"/>
      <c r="AW21" s="1831"/>
      <c r="AX21" s="1831"/>
      <c r="AY21" s="1831"/>
      <c r="AZ21" s="1831"/>
      <c r="BA21" s="1831"/>
      <c r="BB21" s="1831"/>
      <c r="BC21" s="1831"/>
      <c r="BD21" s="1831"/>
      <c r="BE21" s="1831"/>
      <c r="BF21" s="1831"/>
      <c r="BG21" s="1831"/>
      <c r="BH21" s="1831"/>
      <c r="CA21" s="614"/>
    </row>
    <row r="22" spans="1:79" ht="17.100000000000001" customHeight="1" x14ac:dyDescent="0.25">
      <c r="A22" s="616"/>
      <c r="B22" s="2115"/>
      <c r="C22" s="3166"/>
      <c r="D22" s="3166"/>
      <c r="E22" s="3166"/>
      <c r="F22" s="3166"/>
      <c r="G22" s="3166"/>
      <c r="H22" s="3166"/>
      <c r="I22" s="3166"/>
      <c r="J22" s="3166"/>
      <c r="K22" s="3166"/>
      <c r="L22" s="3166"/>
      <c r="M22" s="3166"/>
      <c r="N22" s="3167" t="str">
        <f>_xlfn.IFS(
L23&gt;383,ROUND(L23/365,1)&amp;" years",
L23&gt;=365,ROUND(L23/365,1)&amp;" year",
L23&gt;32,ROUND(L23/31,1)&amp;" months",
OR(L23=31,L23=32),ROUND(L23/31,1)&amp;" month",
L23=1,L23&amp;" day",
TRUE,L23&amp;" days"
)</f>
        <v>0 days</v>
      </c>
      <c r="O22" s="3167"/>
      <c r="P22" s="3167"/>
      <c r="Q22" s="3167"/>
      <c r="R22" s="3167"/>
      <c r="S22" s="2116"/>
      <c r="T22" s="2122"/>
      <c r="U22" s="2122"/>
      <c r="V22" s="2122"/>
      <c r="W22" s="2122"/>
      <c r="X22" s="2123"/>
      <c r="Y22" s="2122"/>
      <c r="Z22" s="2122"/>
      <c r="AA22" s="2122"/>
      <c r="AB22" s="2122"/>
      <c r="AC22" s="2122"/>
      <c r="AD22" s="2122"/>
      <c r="AE22" s="2122"/>
      <c r="AF22" s="2122"/>
      <c r="AG22" s="2122"/>
      <c r="AH22" s="2122"/>
      <c r="AI22" s="2122"/>
      <c r="AJ22" s="2122"/>
      <c r="AK22" s="2122"/>
      <c r="AL22" s="2122"/>
      <c r="AM22" s="2122"/>
      <c r="AN22" s="2122"/>
      <c r="AO22" s="2122"/>
      <c r="AP22" s="2122"/>
      <c r="AQ22" s="2122"/>
      <c r="AR22" s="2122"/>
      <c r="AS22" s="2122"/>
      <c r="AT22" s="1831"/>
      <c r="AU22" s="1831"/>
      <c r="AV22" s="1831"/>
      <c r="AW22" s="1831"/>
      <c r="AX22" s="1831"/>
      <c r="AY22" s="1831"/>
      <c r="AZ22" s="1831"/>
      <c r="BA22" s="1831"/>
      <c r="BB22" s="1831"/>
      <c r="BC22" s="1831"/>
      <c r="BD22" s="1831"/>
      <c r="BE22" s="1831"/>
      <c r="BF22" s="1831"/>
      <c r="BG22" s="1831"/>
      <c r="BH22" s="1831"/>
      <c r="CA22" s="614"/>
    </row>
    <row r="23" spans="1:79" ht="17.100000000000001" customHeight="1" x14ac:dyDescent="0.15">
      <c r="A23" s="616"/>
      <c r="B23" s="2115"/>
      <c r="C23" s="3161" t="s">
        <v>840</v>
      </c>
      <c r="D23" s="3161"/>
      <c r="E23" s="3162"/>
      <c r="F23" s="3162"/>
      <c r="G23" s="3162"/>
      <c r="H23" s="2120" t="s">
        <v>586</v>
      </c>
      <c r="I23" s="3163">
        <f>K46</f>
        <v>0</v>
      </c>
      <c r="J23" s="3163"/>
      <c r="K23" s="3163"/>
      <c r="L23" s="3164">
        <f>_xlfn.DAYS(I23-C46,E23)</f>
        <v>0</v>
      </c>
      <c r="M23" s="3164"/>
      <c r="N23" s="3164"/>
      <c r="O23" s="3165" t="str">
        <f>IF(   L23&lt;31,   ROUND(L23/31,1)&amp;" months",   TEXT(L23,"#,##0")&amp;" days"   )</f>
        <v>0 months</v>
      </c>
      <c r="P23" s="3165"/>
      <c r="Q23" s="3165"/>
      <c r="R23" s="3165"/>
      <c r="S23" s="2116"/>
      <c r="T23" s="2122"/>
      <c r="U23" s="2122"/>
      <c r="V23" s="2122"/>
      <c r="W23" s="2122"/>
      <c r="X23" s="2123"/>
      <c r="Y23" s="2122"/>
      <c r="Z23" s="2122"/>
      <c r="AA23" s="2122"/>
      <c r="AB23" s="2122"/>
      <c r="AC23" s="2122"/>
      <c r="AD23" s="2122"/>
      <c r="AE23" s="2122"/>
      <c r="AF23" s="2122"/>
      <c r="AG23" s="2122"/>
      <c r="AH23" s="2122"/>
      <c r="AI23" s="2122"/>
      <c r="AJ23" s="2122"/>
      <c r="AK23" s="2122"/>
      <c r="AL23" s="2122"/>
      <c r="AM23" s="2122"/>
      <c r="AN23" s="2122"/>
      <c r="AO23" s="2122"/>
      <c r="AP23" s="2122"/>
      <c r="AQ23" s="2122"/>
      <c r="AR23" s="2122"/>
      <c r="AS23" s="2122"/>
      <c r="AT23" s="1831"/>
      <c r="AU23" s="1831"/>
      <c r="AV23" s="1831"/>
      <c r="AW23" s="1831"/>
      <c r="AX23" s="1831"/>
      <c r="AY23" s="1831"/>
      <c r="AZ23" s="1831"/>
      <c r="BA23" s="1831"/>
      <c r="BB23" s="1831"/>
      <c r="BC23" s="1831"/>
      <c r="BD23" s="1831"/>
      <c r="BE23" s="1831"/>
      <c r="BF23" s="1831"/>
      <c r="BG23" s="1831"/>
      <c r="BH23" s="1831"/>
      <c r="CA23" s="614"/>
    </row>
    <row r="24" spans="1:79" ht="17.100000000000001" customHeight="1" x14ac:dyDescent="0.25">
      <c r="A24" s="616"/>
      <c r="B24" s="2115"/>
      <c r="C24" s="3166"/>
      <c r="D24" s="3166"/>
      <c r="E24" s="3166"/>
      <c r="F24" s="3166"/>
      <c r="G24" s="3166"/>
      <c r="H24" s="3166"/>
      <c r="I24" s="3166"/>
      <c r="J24" s="3166"/>
      <c r="K24" s="3166"/>
      <c r="L24" s="3166"/>
      <c r="M24" s="3166"/>
      <c r="N24" s="3167" t="str">
        <f>_xlfn.IFS(
L25&gt;383,ROUND(L25/365,1)&amp;" years",
L25&gt;=365,ROUND(L25/365,1)&amp;" year",
L25&gt;32,ROUND(L25/31,1)&amp;" months",
OR(L25=31,L25=32),ROUND(L25/31,1)&amp;" month",
L25=1,L25&amp;" day",
TRUE,L25&amp;" days"
)</f>
        <v>0 days</v>
      </c>
      <c r="O24" s="3167"/>
      <c r="P24" s="3167"/>
      <c r="Q24" s="3167"/>
      <c r="R24" s="3167"/>
      <c r="S24" s="2116"/>
      <c r="T24" s="2122"/>
      <c r="U24" s="2122"/>
      <c r="V24" s="2122"/>
      <c r="W24" s="2122"/>
      <c r="X24" s="2123"/>
      <c r="Y24" s="2122"/>
      <c r="Z24" s="2122"/>
      <c r="AA24" s="2122"/>
      <c r="AB24" s="2122"/>
      <c r="AC24" s="2122"/>
      <c r="AD24" s="2122"/>
      <c r="AE24" s="2122"/>
      <c r="AF24" s="2122"/>
      <c r="AG24" s="2122"/>
      <c r="AH24" s="2122"/>
      <c r="AI24" s="2122"/>
      <c r="AJ24" s="2122"/>
      <c r="AK24" s="2122"/>
      <c r="AL24" s="2122"/>
      <c r="AM24" s="2122"/>
      <c r="AN24" s="2122"/>
      <c r="AO24" s="2122"/>
      <c r="AP24" s="2122"/>
      <c r="AQ24" s="2122"/>
      <c r="AR24" s="2122"/>
      <c r="AS24" s="2122"/>
      <c r="AT24" s="1831"/>
      <c r="AU24" s="1831"/>
      <c r="AV24" s="1831"/>
      <c r="AW24" s="1831"/>
      <c r="AX24" s="1831"/>
      <c r="AY24" s="1831"/>
      <c r="AZ24" s="1831"/>
      <c r="BA24" s="1831"/>
      <c r="BB24" s="1831"/>
      <c r="BC24" s="1831"/>
      <c r="BD24" s="1831"/>
      <c r="BE24" s="1831"/>
      <c r="BF24" s="1831"/>
      <c r="BG24" s="1831"/>
      <c r="BH24" s="1831"/>
      <c r="CA24" s="614"/>
    </row>
    <row r="25" spans="1:79" ht="17.100000000000001" customHeight="1" x14ac:dyDescent="0.15">
      <c r="A25" s="616"/>
      <c r="B25" s="2115"/>
      <c r="C25" s="3161" t="s">
        <v>840</v>
      </c>
      <c r="D25" s="3161"/>
      <c r="E25" s="3162"/>
      <c r="F25" s="3162"/>
      <c r="G25" s="3162"/>
      <c r="H25" s="2120" t="s">
        <v>586</v>
      </c>
      <c r="I25" s="3163">
        <f>K48</f>
        <v>0</v>
      </c>
      <c r="J25" s="3163"/>
      <c r="K25" s="3163"/>
      <c r="L25" s="3164">
        <f>_xlfn.DAYS(I25-C48,E25)</f>
        <v>0</v>
      </c>
      <c r="M25" s="3164"/>
      <c r="N25" s="3164"/>
      <c r="O25" s="3165" t="str">
        <f>IF(   L25&lt;31,   ROUND(L25/31,1)&amp;" months",   TEXT(L25,"#,##0")&amp;" days"   )</f>
        <v>0 months</v>
      </c>
      <c r="P25" s="3165"/>
      <c r="Q25" s="3165"/>
      <c r="R25" s="3165"/>
      <c r="S25" s="2116"/>
      <c r="T25" s="2122"/>
      <c r="U25" s="2122"/>
      <c r="V25" s="2122"/>
      <c r="W25" s="2122"/>
      <c r="X25" s="2123"/>
      <c r="Y25" s="2122"/>
      <c r="Z25" s="2122"/>
      <c r="AA25" s="2122"/>
      <c r="AB25" s="2122"/>
      <c r="AC25" s="2122"/>
      <c r="AD25" s="2122"/>
      <c r="AE25" s="2122"/>
      <c r="AF25" s="2122"/>
      <c r="AG25" s="2122"/>
      <c r="AH25" s="2122"/>
      <c r="AI25" s="2122"/>
      <c r="AJ25" s="2122"/>
      <c r="AK25" s="2122"/>
      <c r="AL25" s="2122"/>
      <c r="AM25" s="2122"/>
      <c r="AN25" s="2122"/>
      <c r="AO25" s="2122"/>
      <c r="AP25" s="2122"/>
      <c r="AQ25" s="2122"/>
      <c r="AR25" s="2122"/>
      <c r="AS25" s="2122"/>
      <c r="AT25" s="1831"/>
      <c r="AU25" s="1831"/>
      <c r="AV25" s="1831"/>
      <c r="AW25" s="1831"/>
      <c r="AX25" s="1831"/>
      <c r="AY25" s="1831"/>
      <c r="AZ25" s="1831"/>
      <c r="BA25" s="1831"/>
      <c r="BB25" s="1831"/>
      <c r="BC25" s="1831"/>
      <c r="BD25" s="1831"/>
      <c r="BE25" s="1831"/>
      <c r="BF25" s="1831"/>
      <c r="BG25" s="1831"/>
      <c r="BH25" s="1831"/>
      <c r="CA25" s="614"/>
    </row>
    <row r="26" spans="1:79" ht="17.100000000000001" customHeight="1" x14ac:dyDescent="0.25">
      <c r="A26" s="616"/>
      <c r="B26" s="2115"/>
      <c r="C26" s="3166"/>
      <c r="D26" s="3166"/>
      <c r="E26" s="3166"/>
      <c r="F26" s="3166"/>
      <c r="G26" s="3166"/>
      <c r="H26" s="3166"/>
      <c r="I26" s="3166"/>
      <c r="J26" s="3166"/>
      <c r="K26" s="3166"/>
      <c r="L26" s="3166"/>
      <c r="M26" s="3166"/>
      <c r="N26" s="3167" t="str">
        <f>_xlfn.IFS(
L27&gt;383,ROUND(L27/365,1)&amp;" years",
L27&gt;=365,ROUND(L27/365,1)&amp;" year",
L27&gt;32,ROUND(L27/31,1)&amp;" months",
OR(L27=31,L27=32),ROUND(L27/31,1)&amp;" month",
L27=1,L27&amp;" day",
TRUE,L27&amp;" days"
)</f>
        <v>0 days</v>
      </c>
      <c r="O26" s="3167"/>
      <c r="P26" s="3167"/>
      <c r="Q26" s="3167"/>
      <c r="R26" s="3167"/>
      <c r="S26" s="2116"/>
      <c r="T26" s="2122"/>
      <c r="U26" s="2122"/>
      <c r="V26" s="2124"/>
      <c r="W26" s="2124"/>
      <c r="X26" s="2124"/>
      <c r="Y26" s="2124"/>
      <c r="Z26" s="2124"/>
      <c r="AA26" s="2124"/>
      <c r="AB26" s="2124"/>
      <c r="AC26" s="2124"/>
      <c r="AD26" s="2124"/>
      <c r="AE26" s="2124"/>
      <c r="AF26" s="2124"/>
      <c r="AG26" s="2124"/>
      <c r="AH26" s="2124"/>
      <c r="AI26" s="2124"/>
      <c r="AJ26" s="2122"/>
      <c r="AK26" s="2122"/>
      <c r="AL26" s="2122"/>
      <c r="AM26" s="2122"/>
      <c r="AN26" s="2122"/>
      <c r="AO26" s="2122"/>
      <c r="AP26" s="2122"/>
      <c r="AQ26" s="2122"/>
      <c r="AR26" s="2122"/>
      <c r="AS26" s="2122"/>
      <c r="AT26" s="1831"/>
      <c r="AU26" s="1831"/>
      <c r="AV26" s="1831"/>
      <c r="AW26" s="1831"/>
      <c r="AX26" s="1831"/>
      <c r="AY26" s="1831"/>
      <c r="AZ26" s="1831"/>
      <c r="BA26" s="1831"/>
      <c r="BB26" s="1831"/>
      <c r="BC26" s="1831"/>
      <c r="BD26" s="1831"/>
      <c r="BE26" s="1831"/>
      <c r="BF26" s="1831"/>
      <c r="BG26" s="1831"/>
      <c r="BH26" s="1831"/>
      <c r="CA26" s="614"/>
    </row>
    <row r="27" spans="1:79" ht="17.100000000000001" customHeight="1" x14ac:dyDescent="0.15">
      <c r="A27" s="616"/>
      <c r="B27" s="2115"/>
      <c r="C27" s="3161" t="s">
        <v>321</v>
      </c>
      <c r="D27" s="3161"/>
      <c r="E27" s="3162"/>
      <c r="F27" s="3162"/>
      <c r="G27" s="3162"/>
      <c r="H27" s="2120" t="s">
        <v>318</v>
      </c>
      <c r="I27" s="3163">
        <f>K50</f>
        <v>0</v>
      </c>
      <c r="J27" s="3163"/>
      <c r="K27" s="3163"/>
      <c r="L27" s="3164">
        <f>_xlfn.DAYS(I27,E27)</f>
        <v>0</v>
      </c>
      <c r="M27" s="3164"/>
      <c r="N27" s="3164"/>
      <c r="O27" s="3165" t="str">
        <f>IF(   L27&lt;31,   ROUND(L27*24,1)&amp;" hours",   L27&amp;" days"   )</f>
        <v>0 hours</v>
      </c>
      <c r="P27" s="3165"/>
      <c r="Q27" s="3165"/>
      <c r="R27" s="3165"/>
      <c r="S27" s="2116"/>
      <c r="T27" s="2122"/>
      <c r="U27" s="2122"/>
      <c r="V27" s="2124"/>
      <c r="W27" s="2124"/>
      <c r="X27" s="2124"/>
      <c r="Y27" s="2124"/>
      <c r="Z27" s="2124"/>
      <c r="AA27" s="2124"/>
      <c r="AB27" s="2124"/>
      <c r="AC27" s="2124"/>
      <c r="AD27" s="2124"/>
      <c r="AE27" s="2124"/>
      <c r="AF27" s="2124"/>
      <c r="AG27" s="2124"/>
      <c r="AH27" s="2124"/>
      <c r="AI27" s="2124"/>
      <c r="AJ27" s="2122"/>
      <c r="AK27" s="2122"/>
      <c r="AL27" s="2122"/>
      <c r="AM27" s="2122"/>
      <c r="AN27" s="2122"/>
      <c r="AO27" s="2122"/>
      <c r="AP27" s="2122"/>
      <c r="AQ27" s="2122"/>
      <c r="AR27" s="2122"/>
      <c r="AS27" s="2122"/>
      <c r="AT27" s="1831"/>
      <c r="AU27" s="1831"/>
      <c r="AV27" s="1831"/>
      <c r="AW27" s="1831"/>
      <c r="AX27" s="1831"/>
      <c r="AY27" s="1831"/>
      <c r="AZ27" s="1831"/>
      <c r="BA27" s="1831"/>
      <c r="BB27" s="1831"/>
      <c r="BC27" s="1831"/>
      <c r="BD27" s="1831"/>
      <c r="BE27" s="1831"/>
      <c r="BF27" s="1831"/>
      <c r="BG27" s="1831"/>
      <c r="BH27" s="1831"/>
      <c r="CA27" s="614"/>
    </row>
    <row r="28" spans="1:79" ht="17.100000000000001" customHeight="1" x14ac:dyDescent="0.25">
      <c r="A28" s="616"/>
      <c r="B28" s="2115"/>
      <c r="C28" s="3166"/>
      <c r="D28" s="3166"/>
      <c r="E28" s="3166"/>
      <c r="F28" s="3166"/>
      <c r="G28" s="3166"/>
      <c r="H28" s="3166"/>
      <c r="I28" s="3166"/>
      <c r="J28" s="3166"/>
      <c r="K28" s="3166"/>
      <c r="L28" s="3166"/>
      <c r="M28" s="3166"/>
      <c r="N28" s="3167" t="str">
        <f>_xlfn.IFS(
L29&gt;383,ROUND(L29/365,1)&amp;" years",
L29&gt;=365,ROUND(L29/365,1)&amp;" year",
L29&gt;32,ROUND(L29/31,1)&amp;" months",
OR(L29=31,L29=32),ROUND(L29/31,1)&amp;" month",
L29=1,L29&amp;" day",
TRUE,L29&amp;" days"
)</f>
        <v>0 days</v>
      </c>
      <c r="O28" s="3167"/>
      <c r="P28" s="3167"/>
      <c r="Q28" s="3167"/>
      <c r="R28" s="3167"/>
      <c r="S28" s="2116"/>
      <c r="T28" s="2122"/>
      <c r="U28" s="2122"/>
      <c r="V28" s="2124"/>
      <c r="W28" s="2124"/>
      <c r="X28" s="2124"/>
      <c r="Y28" s="2124"/>
      <c r="Z28" s="2124"/>
      <c r="AA28" s="2124"/>
      <c r="AB28" s="2124"/>
      <c r="AC28" s="2124"/>
      <c r="AD28" s="2124"/>
      <c r="AE28" s="2124"/>
      <c r="AF28" s="2124"/>
      <c r="AG28" s="2124"/>
      <c r="AH28" s="2124"/>
      <c r="AI28" s="2124"/>
      <c r="AJ28" s="2122"/>
      <c r="AK28" s="2122"/>
      <c r="AL28" s="2122"/>
      <c r="AM28" s="2122"/>
      <c r="AN28" s="2122"/>
      <c r="AO28" s="2122"/>
      <c r="AP28" s="2122"/>
      <c r="AQ28" s="2122"/>
      <c r="AR28" s="2122"/>
      <c r="AS28" s="2122"/>
      <c r="AT28" s="1831"/>
      <c r="AU28" s="1831"/>
      <c r="AV28" s="1831"/>
      <c r="AW28" s="1831"/>
      <c r="AX28" s="1831"/>
      <c r="AY28" s="1831"/>
      <c r="AZ28" s="1831"/>
      <c r="BA28" s="1831"/>
      <c r="BB28" s="1831"/>
      <c r="BC28" s="1831"/>
      <c r="BD28" s="1831"/>
      <c r="BE28" s="1831"/>
      <c r="BF28" s="1831"/>
      <c r="BG28" s="1831"/>
      <c r="BH28" s="1831"/>
      <c r="CA28" s="614"/>
    </row>
    <row r="29" spans="1:79" ht="17.100000000000001" customHeight="1" x14ac:dyDescent="0.15">
      <c r="A29" s="616"/>
      <c r="B29" s="2115"/>
      <c r="C29" s="3161" t="s">
        <v>840</v>
      </c>
      <c r="D29" s="3161"/>
      <c r="E29" s="3162"/>
      <c r="F29" s="3162"/>
      <c r="G29" s="3162"/>
      <c r="H29" s="2120" t="s">
        <v>586</v>
      </c>
      <c r="I29" s="3163">
        <f>K52</f>
        <v>0</v>
      </c>
      <c r="J29" s="3163"/>
      <c r="K29" s="3163"/>
      <c r="L29" s="3164">
        <f>_xlfn.DAYS(I29-C52,E29)</f>
        <v>0</v>
      </c>
      <c r="M29" s="3164"/>
      <c r="N29" s="3164"/>
      <c r="O29" s="3165" t="str">
        <f>IF(   L29&lt;31,   ROUND(L29/31,1)&amp;" months",   TEXT(L29,"#,##0")&amp;" days"   )</f>
        <v>0 months</v>
      </c>
      <c r="P29" s="3165"/>
      <c r="Q29" s="3165"/>
      <c r="R29" s="3165"/>
      <c r="S29" s="2116"/>
      <c r="T29" s="2122"/>
      <c r="U29" s="2122"/>
      <c r="V29" s="2124"/>
      <c r="W29" s="2124"/>
      <c r="X29" s="2124"/>
      <c r="Y29" s="2124"/>
      <c r="Z29" s="2124"/>
      <c r="AA29" s="2124"/>
      <c r="AB29" s="2124"/>
      <c r="AC29" s="2124"/>
      <c r="AD29" s="2124"/>
      <c r="AE29" s="2124"/>
      <c r="AF29" s="2124"/>
      <c r="AG29" s="2124"/>
      <c r="AH29" s="2124"/>
      <c r="AI29" s="2124"/>
      <c r="AJ29" s="2122"/>
      <c r="AK29" s="2122"/>
      <c r="AL29" s="2122"/>
      <c r="AM29" s="2122"/>
      <c r="AN29" s="2122"/>
      <c r="AO29" s="2122"/>
      <c r="AP29" s="2122"/>
      <c r="AQ29" s="2122"/>
      <c r="AR29" s="2122"/>
      <c r="AS29" s="2122"/>
      <c r="AT29" s="1831"/>
      <c r="AU29" s="1831"/>
      <c r="AV29" s="1831"/>
      <c r="AW29" s="1831"/>
      <c r="AX29" s="1831"/>
      <c r="AY29" s="1831"/>
      <c r="AZ29" s="1831"/>
      <c r="BA29" s="1831"/>
      <c r="BB29" s="1831"/>
      <c r="BC29" s="1831"/>
      <c r="BD29" s="1831"/>
      <c r="BE29" s="1831"/>
      <c r="BF29" s="1831"/>
      <c r="BG29" s="1831"/>
      <c r="BH29" s="1831"/>
      <c r="CA29" s="614"/>
    </row>
    <row r="30" spans="1:79" ht="17.100000000000001" customHeight="1" x14ac:dyDescent="0.25">
      <c r="A30" s="616"/>
      <c r="B30" s="2115"/>
      <c r="C30" s="3166"/>
      <c r="D30" s="3166"/>
      <c r="E30" s="3166"/>
      <c r="F30" s="3166"/>
      <c r="G30" s="3166"/>
      <c r="H30" s="3166"/>
      <c r="I30" s="3166"/>
      <c r="J30" s="3166"/>
      <c r="K30" s="3166"/>
      <c r="L30" s="3166"/>
      <c r="M30" s="3166"/>
      <c r="N30" s="3167" t="str">
        <f>_xlfn.IFS(
L31&gt;383,ROUND(L31/365,1)&amp;" years",
L31&gt;=365,ROUND(L31/365,1)&amp;" year",
L31&gt;32,ROUND(L31/31,1)&amp;" months",
OR(L31=31,L31=32),ROUND(L31/31,1)&amp;" month",
L31=1,L31&amp;" day",
TRUE,L31&amp;" days"
)</f>
        <v>0 days</v>
      </c>
      <c r="O30" s="3167"/>
      <c r="P30" s="3167"/>
      <c r="Q30" s="3167"/>
      <c r="R30" s="3167"/>
      <c r="S30" s="2116"/>
      <c r="T30" s="2122"/>
      <c r="U30" s="2122"/>
      <c r="V30" s="2124"/>
      <c r="W30" s="2124"/>
      <c r="X30" s="2124"/>
      <c r="Y30" s="2124"/>
      <c r="Z30" s="2124"/>
      <c r="AA30" s="2124"/>
      <c r="AB30" s="2124"/>
      <c r="AC30" s="2124"/>
      <c r="AD30" s="2124"/>
      <c r="AE30" s="2124"/>
      <c r="AF30" s="2124"/>
      <c r="AG30" s="2124"/>
      <c r="AH30" s="2124"/>
      <c r="AI30" s="2124"/>
      <c r="AJ30" s="2122"/>
      <c r="AK30" s="2122"/>
      <c r="AL30" s="2122"/>
      <c r="AM30" s="2122"/>
      <c r="AN30" s="2122"/>
      <c r="AO30" s="2122"/>
      <c r="AP30" s="2122"/>
      <c r="AQ30" s="2122"/>
      <c r="AR30" s="2122"/>
      <c r="AS30" s="2122"/>
      <c r="AT30" s="1831"/>
      <c r="AU30" s="1831"/>
      <c r="AV30" s="1831"/>
      <c r="AW30" s="1831"/>
      <c r="AX30" s="1831"/>
      <c r="AY30" s="1831"/>
      <c r="AZ30" s="1831"/>
      <c r="BA30" s="1831"/>
      <c r="BB30" s="1831"/>
      <c r="BC30" s="1831"/>
      <c r="BD30" s="1831"/>
      <c r="BE30" s="1831"/>
      <c r="BF30" s="1831"/>
      <c r="BG30" s="1831"/>
      <c r="BH30" s="1831"/>
      <c r="CA30" s="614"/>
    </row>
    <row r="31" spans="1:79" ht="17.100000000000001" customHeight="1" x14ac:dyDescent="0.15">
      <c r="A31" s="616"/>
      <c r="B31" s="2115"/>
      <c r="C31" s="3161" t="s">
        <v>840</v>
      </c>
      <c r="D31" s="3161"/>
      <c r="E31" s="3162"/>
      <c r="F31" s="3162"/>
      <c r="G31" s="3162"/>
      <c r="H31" s="2120" t="s">
        <v>586</v>
      </c>
      <c r="I31" s="3163">
        <f>K54</f>
        <v>0</v>
      </c>
      <c r="J31" s="3163"/>
      <c r="K31" s="3163"/>
      <c r="L31" s="3164">
        <f>_xlfn.DAYS(I31-C54,E31)</f>
        <v>0</v>
      </c>
      <c r="M31" s="3164"/>
      <c r="N31" s="3164"/>
      <c r="O31" s="3165" t="str">
        <f>IF(   L31&lt;31,   ROUND(L31/31,1)&amp;" months",   TEXT(L31,"#,##0")&amp;" days"   )</f>
        <v>0 months</v>
      </c>
      <c r="P31" s="3165"/>
      <c r="Q31" s="3165"/>
      <c r="R31" s="3165"/>
      <c r="S31" s="2116"/>
      <c r="T31" s="2122"/>
      <c r="U31" s="2122"/>
      <c r="V31" s="2124"/>
      <c r="W31" s="2124"/>
      <c r="X31" s="2124"/>
      <c r="Y31" s="2124"/>
      <c r="Z31" s="2124"/>
      <c r="AA31" s="2124"/>
      <c r="AB31" s="2124"/>
      <c r="AC31" s="2124"/>
      <c r="AD31" s="2124"/>
      <c r="AE31" s="2124"/>
      <c r="AF31" s="2124"/>
      <c r="AG31" s="2124"/>
      <c r="AH31" s="2124"/>
      <c r="AI31" s="2124"/>
      <c r="AJ31" s="2122"/>
      <c r="AK31" s="2122"/>
      <c r="AL31" s="2122"/>
      <c r="AM31" s="2122"/>
      <c r="AN31" s="2122"/>
      <c r="AO31" s="2122"/>
      <c r="AP31" s="2122"/>
      <c r="AQ31" s="2122"/>
      <c r="AR31" s="2122"/>
      <c r="AS31" s="2122"/>
      <c r="AT31" s="1831"/>
      <c r="AU31" s="1831"/>
      <c r="AV31" s="1831"/>
      <c r="AW31" s="1831"/>
      <c r="AX31" s="1831"/>
      <c r="AY31" s="1831"/>
      <c r="AZ31" s="1831"/>
      <c r="BA31" s="1831"/>
      <c r="BB31" s="1831"/>
      <c r="BC31" s="1831"/>
      <c r="BD31" s="1831"/>
      <c r="BE31" s="1831"/>
      <c r="BF31" s="1831"/>
      <c r="BG31" s="1831"/>
      <c r="BH31" s="1831"/>
      <c r="CA31" s="614"/>
    </row>
    <row r="32" spans="1:79" ht="17.100000000000001" customHeight="1" x14ac:dyDescent="0.25">
      <c r="A32" s="616"/>
      <c r="B32" s="2115"/>
      <c r="C32" s="3166"/>
      <c r="D32" s="3166"/>
      <c r="E32" s="3166"/>
      <c r="F32" s="3166"/>
      <c r="G32" s="3166"/>
      <c r="H32" s="3166"/>
      <c r="I32" s="3166"/>
      <c r="J32" s="3166"/>
      <c r="K32" s="3166"/>
      <c r="L32" s="3166"/>
      <c r="M32" s="3166"/>
      <c r="N32" s="3167" t="str">
        <f>_xlfn.IFS(
L33&gt;383,ROUND(L33/365,1)&amp;" years",
L33&gt;=365,ROUND(L33/365,1)&amp;" year",
L33&gt;32,ROUND(L33/31,1)&amp;" months",
OR(L33=31,L33=32),ROUND(L33/31,1)&amp;" month",
L33=1,L33&amp;" day",
TRUE,L33&amp;" days"
)</f>
        <v>0 days</v>
      </c>
      <c r="O32" s="3167"/>
      <c r="P32" s="3167"/>
      <c r="Q32" s="3167"/>
      <c r="R32" s="3167"/>
      <c r="S32" s="2116"/>
      <c r="T32" s="2122"/>
      <c r="U32" s="2122"/>
      <c r="V32" s="2124"/>
      <c r="W32" s="2124"/>
      <c r="X32" s="2124"/>
      <c r="Y32" s="2124"/>
      <c r="Z32" s="2124"/>
      <c r="AA32" s="2124"/>
      <c r="AB32" s="2125"/>
      <c r="AC32" s="2124"/>
      <c r="AD32" s="2124"/>
      <c r="AE32" s="2124"/>
      <c r="AF32" s="2124"/>
      <c r="AG32" s="2124"/>
      <c r="AH32" s="2124"/>
      <c r="AI32" s="2124"/>
      <c r="AJ32" s="2122"/>
      <c r="AK32" s="2122"/>
      <c r="AL32" s="2122"/>
      <c r="AM32" s="2122"/>
      <c r="AN32" s="2122"/>
      <c r="AO32" s="2122"/>
      <c r="AP32" s="2122"/>
      <c r="AQ32" s="2122"/>
      <c r="AR32" s="2122"/>
      <c r="AS32" s="2122"/>
      <c r="AT32" s="1831"/>
      <c r="AU32" s="1831"/>
      <c r="AV32" s="1831"/>
      <c r="AW32" s="1831"/>
      <c r="AX32" s="1831"/>
      <c r="AY32" s="1831"/>
      <c r="AZ32" s="1831"/>
      <c r="BA32" s="1831"/>
      <c r="BB32" s="1831"/>
      <c r="BC32" s="1831"/>
      <c r="BD32" s="1831"/>
      <c r="BE32" s="1831"/>
      <c r="BF32" s="1831"/>
      <c r="BG32" s="1831"/>
      <c r="BH32" s="1831"/>
      <c r="CA32" s="614"/>
    </row>
    <row r="33" spans="1:96" ht="17.100000000000001" customHeight="1" x14ac:dyDescent="0.15">
      <c r="A33" s="616"/>
      <c r="B33" s="2115"/>
      <c r="C33" s="3161" t="s">
        <v>840</v>
      </c>
      <c r="D33" s="3161"/>
      <c r="E33" s="3162"/>
      <c r="F33" s="3162"/>
      <c r="G33" s="3162"/>
      <c r="H33" s="2120" t="s">
        <v>586</v>
      </c>
      <c r="I33" s="3163">
        <f>K56</f>
        <v>0</v>
      </c>
      <c r="J33" s="3163"/>
      <c r="K33" s="3163"/>
      <c r="L33" s="3164">
        <f>_xlfn.DAYS(I33-C56,E33)</f>
        <v>0</v>
      </c>
      <c r="M33" s="3164"/>
      <c r="N33" s="3164"/>
      <c r="O33" s="3165" t="str">
        <f>IF(   L33&lt;31,   ROUND(L33/31,1)&amp;" months",   TEXT(L33,"#,##0")&amp;" days"   )</f>
        <v>0 months</v>
      </c>
      <c r="P33" s="3165"/>
      <c r="Q33" s="3165"/>
      <c r="R33" s="3165"/>
      <c r="S33" s="2116"/>
      <c r="T33" s="2122"/>
      <c r="U33" s="2122"/>
      <c r="V33" s="2122"/>
      <c r="W33" s="2122"/>
      <c r="X33" s="2123"/>
      <c r="Y33" s="2122"/>
      <c r="Z33" s="2122"/>
      <c r="AA33" s="2122"/>
      <c r="AB33" s="2126"/>
      <c r="AC33" s="2122"/>
      <c r="AD33" s="2122"/>
      <c r="AE33" s="2122"/>
      <c r="AF33" s="2122"/>
      <c r="AG33" s="2122"/>
      <c r="AH33" s="2122"/>
      <c r="AI33" s="2122"/>
      <c r="AJ33" s="2122"/>
      <c r="AK33" s="2122"/>
      <c r="AL33" s="2122"/>
      <c r="AM33" s="2122"/>
      <c r="AN33" s="2122"/>
      <c r="AO33" s="2122"/>
      <c r="AP33" s="2122"/>
      <c r="AQ33" s="2122"/>
      <c r="AR33" s="2122"/>
      <c r="AS33" s="2122"/>
      <c r="AT33" s="1831"/>
      <c r="AU33" s="1831"/>
      <c r="AV33" s="1831"/>
      <c r="AW33" s="1831"/>
      <c r="AX33" s="1831"/>
      <c r="AY33" s="1831"/>
      <c r="AZ33" s="1831"/>
      <c r="BA33" s="1831"/>
      <c r="BB33" s="1831"/>
      <c r="BC33" s="1831"/>
      <c r="BD33" s="1831"/>
      <c r="BE33" s="1831"/>
      <c r="BF33" s="1831"/>
      <c r="BG33" s="1831"/>
      <c r="BH33" s="1831"/>
      <c r="CA33" s="614"/>
    </row>
    <row r="34" spans="1:96" ht="17.100000000000001" customHeight="1" x14ac:dyDescent="0.25">
      <c r="A34" s="616"/>
      <c r="B34" s="2115"/>
      <c r="C34" s="3166"/>
      <c r="D34" s="3166"/>
      <c r="E34" s="3166"/>
      <c r="F34" s="3166"/>
      <c r="G34" s="3166"/>
      <c r="H34" s="3166"/>
      <c r="I34" s="3166"/>
      <c r="J34" s="3166"/>
      <c r="K34" s="3166"/>
      <c r="L34" s="3166"/>
      <c r="M34" s="3166"/>
      <c r="N34" s="3167" t="str">
        <f>_xlfn.IFS(
L35&gt;383,ROUND(L35/365,1)&amp;" years",
L35&gt;=365,ROUND(L35/365,1)&amp;" year",
L35&gt;32,ROUND(L35/31,1)&amp;" months",
OR(L35=31,L35=32),ROUND(L35/31,1)&amp;" month",
L35=1,L35&amp;" day",
TRUE,L35&amp;" days"
)</f>
        <v>0 days</v>
      </c>
      <c r="O34" s="3167"/>
      <c r="P34" s="3167"/>
      <c r="Q34" s="3167"/>
      <c r="R34" s="3167"/>
      <c r="S34" s="2116"/>
      <c r="T34" s="2127"/>
      <c r="U34" s="2127"/>
      <c r="V34" s="2127"/>
      <c r="W34" s="2127"/>
      <c r="X34" s="2122"/>
      <c r="Y34" s="2122"/>
      <c r="Z34" s="2122"/>
      <c r="AA34" s="2122"/>
      <c r="AB34" s="2122"/>
      <c r="AC34" s="2122"/>
      <c r="AD34" s="2122"/>
      <c r="AE34" s="2122"/>
      <c r="AF34" s="2122"/>
      <c r="AG34" s="2122"/>
      <c r="AH34" s="2122"/>
      <c r="AI34" s="2122"/>
      <c r="AJ34" s="2122"/>
      <c r="AK34" s="2122"/>
      <c r="AL34" s="2122"/>
      <c r="AM34" s="2122"/>
      <c r="AN34" s="2122"/>
      <c r="AO34" s="2122"/>
      <c r="AP34" s="2122"/>
      <c r="AQ34" s="2122"/>
      <c r="AR34" s="2122"/>
      <c r="AS34" s="2122"/>
      <c r="AT34" s="1831"/>
      <c r="AU34" s="1831"/>
      <c r="AV34" s="1831"/>
      <c r="AW34" s="1831"/>
      <c r="AX34" s="1831"/>
      <c r="AY34" s="1831"/>
      <c r="AZ34" s="1831"/>
      <c r="BA34" s="1831"/>
      <c r="BB34" s="1831"/>
      <c r="BC34" s="1831"/>
      <c r="BD34" s="1831"/>
      <c r="BE34" s="1831"/>
      <c r="BF34" s="1831"/>
      <c r="BG34" s="1831"/>
      <c r="BH34" s="1831"/>
      <c r="CA34" s="614"/>
    </row>
    <row r="35" spans="1:96" ht="17.100000000000001" customHeight="1" x14ac:dyDescent="0.15">
      <c r="A35" s="616"/>
      <c r="B35" s="2115"/>
      <c r="C35" s="3161" t="s">
        <v>840</v>
      </c>
      <c r="D35" s="3161"/>
      <c r="E35" s="3162"/>
      <c r="F35" s="3162"/>
      <c r="G35" s="3162"/>
      <c r="H35" s="2120" t="s">
        <v>586</v>
      </c>
      <c r="I35" s="3163">
        <f>K58</f>
        <v>0</v>
      </c>
      <c r="J35" s="3163"/>
      <c r="K35" s="3163"/>
      <c r="L35" s="3164">
        <f>_xlfn.DAYS(I35-C58,E35)</f>
        <v>0</v>
      </c>
      <c r="M35" s="3164"/>
      <c r="N35" s="3164"/>
      <c r="O35" s="3165" t="str">
        <f>IF(   L35&lt;31,   ROUND(L35/31,1)&amp;" months",   TEXT(L35,"#,##0")&amp;" days"   )</f>
        <v>0 months</v>
      </c>
      <c r="P35" s="3165"/>
      <c r="Q35" s="3165"/>
      <c r="R35" s="3165"/>
      <c r="S35" s="2116"/>
      <c r="T35" s="2127"/>
      <c r="U35" s="2127"/>
      <c r="V35" s="2127"/>
      <c r="W35" s="2127"/>
      <c r="X35" s="2122"/>
      <c r="Y35" s="2122"/>
      <c r="Z35" s="2122"/>
      <c r="AA35" s="2122"/>
      <c r="AB35" s="2122"/>
      <c r="AC35" s="2122"/>
      <c r="AD35" s="2122"/>
      <c r="AE35" s="2122"/>
      <c r="AF35" s="2122"/>
      <c r="AG35" s="2122"/>
      <c r="AH35" s="2122"/>
      <c r="AI35" s="2122"/>
      <c r="AJ35" s="2122"/>
      <c r="AK35" s="2122"/>
      <c r="AL35" s="2122"/>
      <c r="AM35" s="2122"/>
      <c r="AN35" s="2122"/>
      <c r="AO35" s="2122"/>
      <c r="AP35" s="2122"/>
      <c r="AQ35" s="2122"/>
      <c r="AR35" s="2122"/>
      <c r="AS35" s="2122"/>
      <c r="AT35" s="1831"/>
      <c r="AU35" s="1831"/>
      <c r="AV35" s="1831"/>
      <c r="AW35" s="1831"/>
      <c r="AX35" s="1831"/>
      <c r="AY35" s="1831"/>
      <c r="AZ35" s="1831"/>
      <c r="BA35" s="1831"/>
      <c r="BB35" s="1831"/>
      <c r="BC35" s="1831"/>
      <c r="BD35" s="1831"/>
      <c r="BE35" s="1831"/>
      <c r="BF35" s="1831"/>
      <c r="BG35" s="1831"/>
      <c r="BH35" s="1831"/>
      <c r="CA35" s="614"/>
    </row>
    <row r="36" spans="1:96" ht="17.100000000000001" customHeight="1" x14ac:dyDescent="0.15">
      <c r="A36" s="616"/>
      <c r="B36" s="2115"/>
      <c r="C36" s="2115"/>
      <c r="D36" s="2115"/>
      <c r="E36" s="2116"/>
      <c r="F36" s="2116"/>
      <c r="G36" s="2116"/>
      <c r="H36" s="2116"/>
      <c r="I36" s="2116"/>
      <c r="J36" s="2116"/>
      <c r="K36" s="2116"/>
      <c r="L36" s="2116"/>
      <c r="M36" s="2116"/>
      <c r="N36" s="2116"/>
      <c r="O36" s="2116"/>
      <c r="P36" s="2116"/>
      <c r="Q36" s="2116"/>
      <c r="R36" s="2116"/>
      <c r="S36" s="2116"/>
      <c r="T36" s="2127"/>
      <c r="U36" s="2127"/>
      <c r="V36" s="2127"/>
      <c r="W36" s="2127"/>
      <c r="X36" s="2122"/>
      <c r="Y36" s="2122"/>
      <c r="Z36" s="2122"/>
      <c r="AA36" s="2122"/>
      <c r="AB36" s="2122"/>
      <c r="AC36" s="2122"/>
      <c r="AD36" s="2122"/>
      <c r="AE36" s="2122"/>
      <c r="AF36" s="2122"/>
      <c r="AG36" s="2122"/>
      <c r="AH36" s="2122"/>
      <c r="AI36" s="2122"/>
      <c r="AJ36" s="2122"/>
      <c r="AK36" s="2122"/>
      <c r="AL36" s="2122"/>
      <c r="AM36" s="2122"/>
      <c r="AN36" s="2122"/>
      <c r="AO36" s="2122"/>
      <c r="AP36" s="2122"/>
      <c r="AQ36" s="2122"/>
      <c r="AR36" s="2122"/>
      <c r="AS36" s="2122"/>
      <c r="AT36" s="1831"/>
      <c r="AU36" s="1831"/>
      <c r="AV36" s="1831"/>
      <c r="AW36" s="1831"/>
      <c r="AX36" s="1831"/>
      <c r="AY36" s="1831"/>
      <c r="AZ36" s="1831"/>
      <c r="BA36" s="1831"/>
      <c r="BB36" s="1831"/>
      <c r="BC36" s="1831"/>
      <c r="BD36" s="1831"/>
      <c r="BE36" s="1831"/>
      <c r="BF36" s="1831"/>
      <c r="BG36" s="1831"/>
      <c r="BH36" s="1831"/>
      <c r="CA36" s="614"/>
      <c r="CC36" s="803"/>
      <c r="CD36" s="803"/>
      <c r="CE36" s="803"/>
      <c r="CF36" s="803"/>
      <c r="CG36" s="803"/>
      <c r="CH36" s="803"/>
      <c r="CI36" s="803"/>
      <c r="CJ36" s="803"/>
      <c r="CK36" s="803"/>
      <c r="CL36" s="803"/>
      <c r="CM36" s="803"/>
      <c r="CN36" s="803"/>
      <c r="CO36" s="803"/>
      <c r="CP36" s="803"/>
      <c r="CQ36" s="803"/>
      <c r="CR36" s="803"/>
    </row>
    <row r="37" spans="1:96" ht="17.100000000000001" customHeight="1" x14ac:dyDescent="0.15">
      <c r="A37" s="616"/>
      <c r="B37" s="2115"/>
      <c r="C37" s="2115"/>
      <c r="D37" s="2115"/>
      <c r="E37" s="2116"/>
      <c r="F37" s="2116"/>
      <c r="G37" s="2116"/>
      <c r="H37" s="2116"/>
      <c r="I37" s="2116"/>
      <c r="J37" s="2116"/>
      <c r="K37" s="2116"/>
      <c r="L37" s="2116"/>
      <c r="M37" s="2116"/>
      <c r="N37" s="2116"/>
      <c r="O37" s="2116"/>
      <c r="P37" s="2116"/>
      <c r="Q37" s="2116"/>
      <c r="R37" s="2116"/>
      <c r="S37" s="2116"/>
      <c r="T37" s="1831"/>
      <c r="U37" s="1831"/>
      <c r="V37" s="1831"/>
      <c r="W37" s="1831"/>
      <c r="X37" s="1864"/>
      <c r="Y37" s="1831"/>
      <c r="Z37" s="1831"/>
      <c r="AA37" s="1831"/>
      <c r="AB37" s="1831"/>
      <c r="AC37" s="1831"/>
      <c r="AD37" s="1831"/>
      <c r="AE37" s="1831"/>
      <c r="AF37" s="1831"/>
      <c r="AG37" s="1831"/>
      <c r="AH37" s="1831"/>
      <c r="AI37" s="1831"/>
      <c r="AJ37" s="1831"/>
      <c r="AK37" s="1831"/>
      <c r="AL37" s="1831"/>
      <c r="AM37" s="1831"/>
      <c r="AN37" s="1831"/>
      <c r="AO37" s="1831"/>
      <c r="AP37" s="1831"/>
      <c r="AQ37" s="1831"/>
      <c r="AR37" s="1831"/>
      <c r="AS37" s="1831"/>
      <c r="AT37" s="1831"/>
      <c r="AU37" s="1831"/>
      <c r="AV37" s="1831"/>
      <c r="AW37" s="1831"/>
      <c r="AX37" s="1831"/>
      <c r="AY37" s="1831"/>
      <c r="AZ37" s="1831"/>
      <c r="BA37" s="1831"/>
      <c r="BB37" s="1831"/>
      <c r="BC37" s="1831"/>
      <c r="BD37" s="1831"/>
      <c r="BE37" s="1831"/>
      <c r="BF37" s="1831"/>
      <c r="BG37" s="1831"/>
      <c r="BH37" s="1831"/>
      <c r="CA37" s="614"/>
    </row>
    <row r="38" spans="1:96" ht="17.100000000000001" customHeight="1" x14ac:dyDescent="0.15">
      <c r="A38" s="616"/>
      <c r="B38" s="614"/>
      <c r="C38" s="819"/>
      <c r="D38" s="731"/>
      <c r="E38" s="2128"/>
      <c r="F38" s="2128"/>
      <c r="G38" s="2128"/>
      <c r="H38" s="820"/>
      <c r="I38" s="819"/>
      <c r="J38" s="2516" t="s">
        <v>1</v>
      </c>
      <c r="K38" s="2516"/>
      <c r="L38" s="614"/>
      <c r="M38" s="614"/>
      <c r="N38" s="614"/>
      <c r="O38" s="614"/>
      <c r="P38" s="614"/>
      <c r="Q38" s="614"/>
      <c r="R38" s="614"/>
      <c r="S38" s="614"/>
      <c r="T38" s="614"/>
      <c r="U38" s="614"/>
      <c r="V38" s="614"/>
      <c r="W38" s="614"/>
      <c r="X38" s="614"/>
      <c r="Y38" s="614"/>
      <c r="Z38" s="614"/>
      <c r="AA38" s="614"/>
      <c r="AB38" s="614"/>
      <c r="AC38" s="2516" t="s">
        <v>1</v>
      </c>
      <c r="AD38" s="2516"/>
      <c r="AE38" s="614"/>
      <c r="AF38" s="614"/>
      <c r="AG38" s="614"/>
      <c r="AH38" s="614"/>
      <c r="AI38" s="614"/>
      <c r="AJ38" s="614"/>
      <c r="AK38" s="614"/>
      <c r="AL38" s="614"/>
      <c r="AM38" s="614"/>
      <c r="AN38" s="614"/>
      <c r="AO38" s="614"/>
      <c r="AP38" s="614"/>
      <c r="AQ38" s="614"/>
      <c r="AR38" s="614"/>
      <c r="AS38" s="614"/>
      <c r="AT38" s="614"/>
      <c r="AU38" s="614"/>
      <c r="AV38" s="614"/>
      <c r="AW38" s="819" t="s">
        <v>1</v>
      </c>
      <c r="AX38" s="819"/>
      <c r="AY38" s="614"/>
      <c r="AZ38" s="614"/>
      <c r="BA38" s="614"/>
      <c r="BB38" s="614"/>
      <c r="BC38" s="614"/>
      <c r="BD38" s="614"/>
      <c r="BE38" s="614"/>
      <c r="BF38" s="614"/>
      <c r="BG38" s="614"/>
      <c r="BH38" s="614"/>
      <c r="BI38" s="614"/>
      <c r="BJ38" s="614"/>
      <c r="BK38" s="614"/>
      <c r="BL38" s="614"/>
      <c r="BM38" s="614"/>
      <c r="BN38" s="614"/>
      <c r="BO38" s="614"/>
      <c r="BP38" s="2516" t="s">
        <v>1</v>
      </c>
      <c r="BQ38" s="2516"/>
      <c r="BR38" s="819"/>
      <c r="BS38" s="614"/>
      <c r="BT38" s="614"/>
      <c r="BU38" s="614"/>
      <c r="BV38" s="614"/>
      <c r="BW38" s="614"/>
      <c r="BX38" s="731"/>
      <c r="BY38" s="614"/>
      <c r="BZ38" s="614"/>
      <c r="CA38" s="614"/>
    </row>
    <row r="39" spans="1:96" ht="17.100000000000001" customHeight="1" x14ac:dyDescent="0.15">
      <c r="C39" s="752"/>
      <c r="D39" s="735"/>
      <c r="J39" s="2497" t="s">
        <v>1</v>
      </c>
      <c r="K39" s="2497"/>
      <c r="AC39" s="2497" t="s">
        <v>1</v>
      </c>
      <c r="AD39" s="2497"/>
      <c r="AW39" s="752" t="s">
        <v>1</v>
      </c>
      <c r="AX39" s="752"/>
      <c r="BP39" s="2497" t="s">
        <v>1</v>
      </c>
      <c r="BQ39" s="2497"/>
      <c r="BR39" s="752"/>
      <c r="BX39" s="735"/>
    </row>
    <row r="40" spans="1:96" ht="17.100000000000001" customHeight="1" x14ac:dyDescent="0.15">
      <c r="C40" s="752"/>
      <c r="D40" s="735"/>
      <c r="J40" s="2497" t="s">
        <v>1</v>
      </c>
      <c r="K40" s="2497"/>
      <c r="AC40" s="2497" t="s">
        <v>1</v>
      </c>
      <c r="AD40" s="2497"/>
      <c r="AW40" s="752" t="s">
        <v>1</v>
      </c>
      <c r="AX40" s="752"/>
      <c r="BP40" s="2497" t="s">
        <v>1</v>
      </c>
      <c r="BQ40" s="2497"/>
      <c r="BR40" s="752"/>
      <c r="BX40" s="735"/>
    </row>
    <row r="41" spans="1:96" ht="17.100000000000001" customHeight="1" x14ac:dyDescent="0.15">
      <c r="B41" s="3177" t="s">
        <v>1355</v>
      </c>
      <c r="C41" s="3177"/>
      <c r="D41" s="3177"/>
      <c r="E41" s="3177"/>
      <c r="F41" s="3177"/>
      <c r="G41" s="3177"/>
      <c r="H41" s="3177"/>
      <c r="I41" s="3177"/>
      <c r="J41" s="3177"/>
      <c r="K41" s="3177"/>
      <c r="L41" s="3177"/>
      <c r="M41" s="3177"/>
      <c r="N41" s="3177"/>
      <c r="O41" s="3177"/>
      <c r="P41" s="3177"/>
      <c r="Q41" s="3177"/>
      <c r="R41" s="3177"/>
      <c r="S41" s="3177"/>
      <c r="T41" s="2129"/>
      <c r="U41" s="3176" t="s">
        <v>1356</v>
      </c>
      <c r="V41" s="3176"/>
      <c r="W41" s="3176"/>
      <c r="X41" s="3176"/>
      <c r="Y41" s="3176"/>
      <c r="Z41" s="3176"/>
      <c r="AA41" s="3176"/>
      <c r="AB41" s="3176"/>
      <c r="AC41" s="3176"/>
      <c r="AD41" s="3176"/>
      <c r="AE41" s="3176"/>
      <c r="AF41" s="3176"/>
      <c r="AG41" s="3176"/>
      <c r="AH41" s="3176"/>
      <c r="AI41" s="3176"/>
      <c r="AJ41" s="3176"/>
      <c r="AK41" s="3176"/>
      <c r="AL41" s="3176"/>
      <c r="AN41" s="3176" t="s">
        <v>1357</v>
      </c>
      <c r="AO41" s="3176"/>
      <c r="AP41" s="3176"/>
      <c r="AQ41" s="3176"/>
      <c r="AR41" s="3176"/>
      <c r="AS41" s="3176"/>
      <c r="AT41" s="3176"/>
      <c r="AU41" s="3176"/>
      <c r="AV41" s="3176"/>
      <c r="AW41" s="3176"/>
      <c r="AX41" s="3176"/>
      <c r="AY41" s="3176"/>
      <c r="AZ41" s="3176"/>
      <c r="BA41" s="3176"/>
      <c r="BB41" s="3176"/>
      <c r="BC41" s="3176"/>
      <c r="BD41" s="3176"/>
      <c r="BE41" s="3176"/>
      <c r="BF41" s="3176"/>
      <c r="BG41" s="2091"/>
      <c r="BH41" s="3176" t="s">
        <v>1358</v>
      </c>
      <c r="BI41" s="3176"/>
      <c r="BJ41" s="3176"/>
      <c r="BK41" s="3176"/>
      <c r="BL41" s="3176"/>
      <c r="BM41" s="3176"/>
      <c r="BN41" s="3176"/>
      <c r="BO41" s="3176"/>
      <c r="BP41" s="3176"/>
      <c r="BQ41" s="3176"/>
      <c r="BR41" s="3176"/>
      <c r="BS41" s="3176"/>
      <c r="BT41" s="3176"/>
      <c r="BU41" s="3176"/>
      <c r="BV41" s="3176"/>
      <c r="BW41" s="3176"/>
      <c r="BX41" s="3176"/>
      <c r="BY41" s="3176"/>
      <c r="BZ41" s="2091"/>
    </row>
    <row r="42" spans="1:96" ht="17.100000000000001" customHeight="1" x14ac:dyDescent="0.15">
      <c r="B42" s="3177"/>
      <c r="C42" s="3177"/>
      <c r="D42" s="3177"/>
      <c r="E42" s="3177"/>
      <c r="F42" s="3177"/>
      <c r="G42" s="3177"/>
      <c r="H42" s="3177"/>
      <c r="I42" s="3177"/>
      <c r="J42" s="3177"/>
      <c r="K42" s="3177"/>
      <c r="L42" s="3177"/>
      <c r="M42" s="3177"/>
      <c r="N42" s="3177"/>
      <c r="O42" s="3177"/>
      <c r="P42" s="3177"/>
      <c r="Q42" s="3177"/>
      <c r="R42" s="3177"/>
      <c r="S42" s="3177"/>
      <c r="T42" s="2129"/>
      <c r="U42" s="3176"/>
      <c r="V42" s="3176"/>
      <c r="W42" s="3176"/>
      <c r="X42" s="3176"/>
      <c r="Y42" s="3176"/>
      <c r="Z42" s="3176"/>
      <c r="AA42" s="3176"/>
      <c r="AB42" s="3176"/>
      <c r="AC42" s="3176"/>
      <c r="AD42" s="3176"/>
      <c r="AE42" s="3176"/>
      <c r="AF42" s="3176"/>
      <c r="AG42" s="3176"/>
      <c r="AH42" s="3176"/>
      <c r="AI42" s="3176"/>
      <c r="AJ42" s="3176"/>
      <c r="AK42" s="3176"/>
      <c r="AL42" s="3176"/>
      <c r="AN42" s="3176"/>
      <c r="AO42" s="3176"/>
      <c r="AP42" s="3176"/>
      <c r="AQ42" s="3176"/>
      <c r="AR42" s="3176"/>
      <c r="AS42" s="3176"/>
      <c r="AT42" s="3176"/>
      <c r="AU42" s="3176"/>
      <c r="AV42" s="3176"/>
      <c r="AW42" s="3176"/>
      <c r="AX42" s="3176"/>
      <c r="AY42" s="3176"/>
      <c r="AZ42" s="3176"/>
      <c r="BA42" s="3176"/>
      <c r="BB42" s="3176"/>
      <c r="BC42" s="3176"/>
      <c r="BD42" s="3176"/>
      <c r="BE42" s="3176"/>
      <c r="BF42" s="3176"/>
      <c r="BG42" s="2091"/>
      <c r="BH42" s="3176"/>
      <c r="BI42" s="3176"/>
      <c r="BJ42" s="3176"/>
      <c r="BK42" s="3176"/>
      <c r="BL42" s="3176"/>
      <c r="BM42" s="3176"/>
      <c r="BN42" s="3176"/>
      <c r="BO42" s="3176"/>
      <c r="BP42" s="3176"/>
      <c r="BQ42" s="3176"/>
      <c r="BR42" s="3176"/>
      <c r="BS42" s="3176"/>
      <c r="BT42" s="3176"/>
      <c r="BU42" s="3176"/>
      <c r="BV42" s="3176"/>
      <c r="BW42" s="3176"/>
      <c r="BX42" s="3176"/>
      <c r="BY42" s="3176"/>
      <c r="BZ42" s="2091"/>
    </row>
    <row r="43" spans="1:96" ht="17.100000000000001" customHeight="1" x14ac:dyDescent="0.2">
      <c r="C43" s="3172">
        <f>C20</f>
        <v>0</v>
      </c>
      <c r="D43" s="3172"/>
      <c r="E43" s="3172"/>
      <c r="F43" s="3172"/>
      <c r="G43" s="3172"/>
      <c r="H43" s="3172"/>
      <c r="I43" s="3172"/>
      <c r="J43" s="3172"/>
      <c r="K43" s="3172" t="s">
        <v>1103</v>
      </c>
      <c r="L43" s="3172"/>
      <c r="M43" s="3172"/>
      <c r="N43" s="3172"/>
      <c r="O43" s="3172"/>
      <c r="P43" s="3172"/>
      <c r="Q43" s="3172"/>
      <c r="R43" s="3172"/>
      <c r="S43" s="2089"/>
      <c r="T43" s="2089"/>
      <c r="U43" s="2089"/>
      <c r="V43" s="2089"/>
      <c r="W43" s="2089"/>
      <c r="X43" s="2089"/>
      <c r="Y43" s="2089"/>
    </row>
    <row r="44" spans="1:96" ht="17.100000000000001" customHeight="1" x14ac:dyDescent="0.15">
      <c r="C44" s="3174"/>
      <c r="D44" s="3174"/>
      <c r="E44" s="3174"/>
      <c r="F44" s="3175" t="s">
        <v>619</v>
      </c>
      <c r="G44" s="3175"/>
      <c r="H44" s="3175"/>
      <c r="I44" s="3175"/>
      <c r="J44" s="3175"/>
      <c r="K44" s="3173"/>
      <c r="L44" s="3173"/>
      <c r="M44" s="3173"/>
      <c r="N44" s="3173"/>
      <c r="O44" s="3173"/>
      <c r="P44" s="3173"/>
      <c r="Q44" s="3173"/>
      <c r="R44" s="3173"/>
      <c r="S44" s="2089"/>
      <c r="T44" s="2089"/>
      <c r="U44" s="2089"/>
      <c r="V44" s="2089"/>
      <c r="W44" s="2089"/>
      <c r="X44" s="2089"/>
      <c r="Y44" s="2089"/>
    </row>
    <row r="45" spans="1:96" ht="17.100000000000001" customHeight="1" x14ac:dyDescent="0.2">
      <c r="C45" s="3172">
        <f>C22</f>
        <v>0</v>
      </c>
      <c r="D45" s="3172"/>
      <c r="E45" s="3172"/>
      <c r="F45" s="3172"/>
      <c r="G45" s="3172"/>
      <c r="H45" s="3172"/>
      <c r="I45" s="3172"/>
      <c r="J45" s="3172"/>
      <c r="K45" s="3172" t="s">
        <v>1103</v>
      </c>
      <c r="L45" s="3172"/>
      <c r="M45" s="3172"/>
      <c r="N45" s="3172"/>
      <c r="O45" s="3172"/>
      <c r="P45" s="3172"/>
      <c r="Q45" s="3172"/>
      <c r="R45" s="3172"/>
      <c r="S45" s="2089"/>
      <c r="T45" s="2089"/>
      <c r="U45" s="2089"/>
      <c r="V45" s="2089"/>
      <c r="W45" s="2089"/>
      <c r="X45" s="2089"/>
      <c r="Y45" s="2089"/>
    </row>
    <row r="46" spans="1:96" ht="17.100000000000001" customHeight="1" x14ac:dyDescent="0.15">
      <c r="C46" s="3174"/>
      <c r="D46" s="3174"/>
      <c r="E46" s="3174"/>
      <c r="F46" s="3175" t="s">
        <v>619</v>
      </c>
      <c r="G46" s="3175"/>
      <c r="H46" s="3175"/>
      <c r="I46" s="3175"/>
      <c r="J46" s="3175"/>
      <c r="K46" s="3173"/>
      <c r="L46" s="3173"/>
      <c r="M46" s="3173"/>
      <c r="N46" s="3173"/>
      <c r="O46" s="3173"/>
      <c r="P46" s="3173"/>
      <c r="Q46" s="3173"/>
      <c r="R46" s="3173"/>
      <c r="S46" s="2089"/>
      <c r="T46" s="2089"/>
      <c r="U46" s="2089"/>
      <c r="V46" s="2089"/>
      <c r="W46" s="2089"/>
      <c r="X46" s="2089"/>
      <c r="Y46" s="2089"/>
    </row>
    <row r="47" spans="1:96" ht="17.100000000000001" customHeight="1" x14ac:dyDescent="0.2">
      <c r="C47" s="3172">
        <f>C24</f>
        <v>0</v>
      </c>
      <c r="D47" s="3172"/>
      <c r="E47" s="3172"/>
      <c r="F47" s="3172"/>
      <c r="G47" s="3172"/>
      <c r="H47" s="3172"/>
      <c r="I47" s="3172"/>
      <c r="J47" s="3172"/>
      <c r="K47" s="3172" t="s">
        <v>1103</v>
      </c>
      <c r="L47" s="3172"/>
      <c r="M47" s="3172"/>
      <c r="N47" s="3172"/>
      <c r="O47" s="3172"/>
      <c r="P47" s="3172"/>
      <c r="Q47" s="3172"/>
      <c r="R47" s="3172"/>
      <c r="S47" s="1831"/>
      <c r="T47" s="1831"/>
      <c r="U47" s="1831"/>
      <c r="V47" s="1831"/>
      <c r="W47" s="1831"/>
      <c r="X47" s="1831"/>
      <c r="Y47" s="1831"/>
    </row>
    <row r="48" spans="1:96" ht="17.100000000000001" customHeight="1" x14ac:dyDescent="0.15">
      <c r="C48" s="3174"/>
      <c r="D48" s="3174"/>
      <c r="E48" s="3174"/>
      <c r="F48" s="3175" t="s">
        <v>619</v>
      </c>
      <c r="G48" s="3175"/>
      <c r="H48" s="3175"/>
      <c r="I48" s="3175"/>
      <c r="J48" s="3175"/>
      <c r="K48" s="3173"/>
      <c r="L48" s="3173"/>
      <c r="M48" s="3173"/>
      <c r="N48" s="3173"/>
      <c r="O48" s="3173"/>
      <c r="P48" s="3173"/>
      <c r="Q48" s="3173"/>
      <c r="R48" s="3173"/>
      <c r="S48" s="1831"/>
      <c r="T48" s="1831"/>
      <c r="U48" s="1831"/>
      <c r="V48" s="1831"/>
      <c r="W48" s="1831"/>
      <c r="X48" s="1831"/>
      <c r="Y48" s="1831"/>
    </row>
    <row r="49" spans="2:77" ht="17.100000000000001" customHeight="1" x14ac:dyDescent="0.2">
      <c r="C49" s="3172">
        <f>C26</f>
        <v>0</v>
      </c>
      <c r="D49" s="3172"/>
      <c r="E49" s="3172"/>
      <c r="F49" s="3172"/>
      <c r="G49" s="3172"/>
      <c r="H49" s="3172"/>
      <c r="I49" s="3172"/>
      <c r="J49" s="3172"/>
      <c r="K49" s="3172" t="s">
        <v>1103</v>
      </c>
      <c r="L49" s="3172"/>
      <c r="M49" s="3172"/>
      <c r="N49" s="3172"/>
      <c r="O49" s="3172"/>
      <c r="P49" s="3172"/>
      <c r="Q49" s="3172"/>
      <c r="R49" s="3172"/>
      <c r="S49" s="1831"/>
      <c r="T49" s="1831"/>
      <c r="U49" s="1831"/>
      <c r="V49" s="1831"/>
      <c r="W49" s="1831"/>
      <c r="X49" s="1831"/>
      <c r="Y49" s="1831"/>
    </row>
    <row r="50" spans="2:77" ht="17.100000000000001" customHeight="1" x14ac:dyDescent="0.15">
      <c r="C50" s="3174"/>
      <c r="D50" s="3174"/>
      <c r="E50" s="3174"/>
      <c r="F50" s="3175" t="s">
        <v>619</v>
      </c>
      <c r="G50" s="3175"/>
      <c r="H50" s="3175"/>
      <c r="I50" s="3175"/>
      <c r="J50" s="3175"/>
      <c r="K50" s="3173"/>
      <c r="L50" s="3173"/>
      <c r="M50" s="3173"/>
      <c r="N50" s="3173"/>
      <c r="O50" s="3173"/>
      <c r="P50" s="3173"/>
      <c r="Q50" s="3173"/>
      <c r="R50" s="3173"/>
      <c r="S50" s="1831"/>
      <c r="T50" s="1831"/>
      <c r="U50" s="1831"/>
      <c r="V50" s="1831"/>
      <c r="W50" s="1831"/>
      <c r="X50" s="1831"/>
      <c r="Y50" s="1831"/>
    </row>
    <row r="51" spans="2:77" ht="17.100000000000001" customHeight="1" x14ac:dyDescent="0.2">
      <c r="C51" s="3172">
        <f>C28</f>
        <v>0</v>
      </c>
      <c r="D51" s="3172"/>
      <c r="E51" s="3172"/>
      <c r="F51" s="3172"/>
      <c r="G51" s="3172"/>
      <c r="H51" s="3172"/>
      <c r="I51" s="3172"/>
      <c r="J51" s="3172"/>
      <c r="K51" s="3172" t="s">
        <v>1103</v>
      </c>
      <c r="L51" s="3172"/>
      <c r="M51" s="3172"/>
      <c r="N51" s="3172"/>
      <c r="O51" s="3172"/>
      <c r="P51" s="3172"/>
      <c r="Q51" s="3172"/>
      <c r="R51" s="3172"/>
      <c r="S51" s="1831"/>
      <c r="T51" s="1831"/>
      <c r="U51" s="1831"/>
      <c r="V51" s="1831"/>
      <c r="W51" s="1831"/>
      <c r="X51" s="1831"/>
      <c r="Y51" s="1831"/>
    </row>
    <row r="52" spans="2:77" ht="17.100000000000001" customHeight="1" x14ac:dyDescent="0.15">
      <c r="C52" s="3174"/>
      <c r="D52" s="3174"/>
      <c r="E52" s="3174"/>
      <c r="F52" s="3175" t="s">
        <v>619</v>
      </c>
      <c r="G52" s="3175"/>
      <c r="H52" s="3175"/>
      <c r="I52" s="3175"/>
      <c r="J52" s="3175"/>
      <c r="K52" s="3173"/>
      <c r="L52" s="3173"/>
      <c r="M52" s="3173"/>
      <c r="N52" s="3173"/>
      <c r="O52" s="3173"/>
      <c r="P52" s="3173"/>
      <c r="Q52" s="3173"/>
      <c r="R52" s="3173"/>
      <c r="S52" s="1831"/>
      <c r="T52" s="1831"/>
      <c r="U52" s="1831"/>
      <c r="V52" s="1831"/>
      <c r="W52" s="1831"/>
      <c r="X52" s="1831"/>
      <c r="Y52" s="1831"/>
    </row>
    <row r="53" spans="2:77" ht="17.100000000000001" customHeight="1" x14ac:dyDescent="0.2">
      <c r="C53" s="3172">
        <f>C30</f>
        <v>0</v>
      </c>
      <c r="D53" s="3172"/>
      <c r="E53" s="3172"/>
      <c r="F53" s="3172"/>
      <c r="G53" s="3172"/>
      <c r="H53" s="3172"/>
      <c r="I53" s="3172"/>
      <c r="J53" s="3172"/>
      <c r="K53" s="3172" t="s">
        <v>1103</v>
      </c>
      <c r="L53" s="3172"/>
      <c r="M53" s="3172"/>
      <c r="N53" s="3172"/>
      <c r="O53" s="3172"/>
      <c r="P53" s="3172"/>
      <c r="Q53" s="3172"/>
      <c r="R53" s="3172"/>
    </row>
    <row r="54" spans="2:77" ht="17.100000000000001" customHeight="1" x14ac:dyDescent="0.15">
      <c r="C54" s="3174"/>
      <c r="D54" s="3174"/>
      <c r="E54" s="3174"/>
      <c r="F54" s="3175" t="s">
        <v>619</v>
      </c>
      <c r="G54" s="3175"/>
      <c r="H54" s="3175"/>
      <c r="I54" s="3175"/>
      <c r="J54" s="3175"/>
      <c r="K54" s="3173"/>
      <c r="L54" s="3173"/>
      <c r="M54" s="3173"/>
      <c r="N54" s="3173"/>
      <c r="O54" s="3173"/>
      <c r="P54" s="3173"/>
      <c r="Q54" s="3173"/>
      <c r="R54" s="3173"/>
    </row>
    <row r="55" spans="2:77" ht="17.100000000000001" customHeight="1" x14ac:dyDescent="0.2">
      <c r="C55" s="3172">
        <f>C32</f>
        <v>0</v>
      </c>
      <c r="D55" s="3172"/>
      <c r="E55" s="3172"/>
      <c r="F55" s="3172"/>
      <c r="G55" s="3172"/>
      <c r="H55" s="3172"/>
      <c r="I55" s="3172"/>
      <c r="J55" s="3172"/>
      <c r="K55" s="3172" t="s">
        <v>1103</v>
      </c>
      <c r="L55" s="3172"/>
      <c r="M55" s="3172"/>
      <c r="N55" s="3172"/>
      <c r="O55" s="3172"/>
      <c r="P55" s="3172"/>
      <c r="Q55" s="3172"/>
      <c r="R55" s="3172"/>
    </row>
    <row r="56" spans="2:77" ht="17.100000000000001" customHeight="1" x14ac:dyDescent="0.15">
      <c r="C56" s="3174"/>
      <c r="D56" s="3174"/>
      <c r="E56" s="3174"/>
      <c r="F56" s="3175" t="s">
        <v>619</v>
      </c>
      <c r="G56" s="3175"/>
      <c r="H56" s="3175"/>
      <c r="I56" s="3175"/>
      <c r="J56" s="3175"/>
      <c r="K56" s="3173"/>
      <c r="L56" s="3173"/>
      <c r="M56" s="3173"/>
      <c r="N56" s="3173"/>
      <c r="O56" s="3173"/>
      <c r="P56" s="3173"/>
      <c r="Q56" s="3173"/>
      <c r="R56" s="3173"/>
    </row>
    <row r="57" spans="2:77" ht="17.100000000000001" customHeight="1" x14ac:dyDescent="0.2">
      <c r="C57" s="3172">
        <f>C34</f>
        <v>0</v>
      </c>
      <c r="D57" s="3172"/>
      <c r="E57" s="3172"/>
      <c r="F57" s="3172"/>
      <c r="G57" s="3172"/>
      <c r="H57" s="3172"/>
      <c r="I57" s="3172"/>
      <c r="J57" s="3172"/>
      <c r="K57" s="3172" t="s">
        <v>1103</v>
      </c>
      <c r="L57" s="3172"/>
      <c r="M57" s="3172"/>
      <c r="N57" s="3172"/>
      <c r="O57" s="3172"/>
      <c r="P57" s="3172"/>
      <c r="Q57" s="3172"/>
      <c r="R57" s="3172"/>
    </row>
    <row r="58" spans="2:77" ht="17.100000000000001" customHeight="1" x14ac:dyDescent="0.15">
      <c r="C58" s="3174"/>
      <c r="D58" s="3174"/>
      <c r="E58" s="3174"/>
      <c r="F58" s="3175" t="s">
        <v>619</v>
      </c>
      <c r="G58" s="3175"/>
      <c r="H58" s="3175"/>
      <c r="I58" s="3175"/>
      <c r="J58" s="3175"/>
      <c r="K58" s="3173"/>
      <c r="L58" s="3173"/>
      <c r="M58" s="3173"/>
      <c r="N58" s="3173"/>
      <c r="O58" s="3173"/>
      <c r="P58" s="3173"/>
      <c r="Q58" s="3173"/>
      <c r="R58" s="3173"/>
    </row>
    <row r="60" spans="2:77" ht="17.100000000000001" customHeight="1" x14ac:dyDescent="0.15">
      <c r="J60" s="2497" t="s">
        <v>51</v>
      </c>
      <c r="K60" s="2497"/>
      <c r="AC60" s="2497" t="s">
        <v>51</v>
      </c>
      <c r="AD60" s="2497"/>
      <c r="AW60" s="752" t="s">
        <v>51</v>
      </c>
      <c r="AX60" s="752"/>
      <c r="BP60" s="2497" t="s">
        <v>51</v>
      </c>
      <c r="BQ60" s="2497"/>
    </row>
    <row r="61" spans="2:77" ht="17.100000000000001" customHeight="1" x14ac:dyDescent="0.15">
      <c r="J61" s="2497" t="s">
        <v>51</v>
      </c>
      <c r="K61" s="2497"/>
      <c r="AC61" s="2497" t="s">
        <v>51</v>
      </c>
      <c r="AD61" s="2497"/>
      <c r="AW61" s="752" t="s">
        <v>51</v>
      </c>
      <c r="AX61" s="752"/>
      <c r="BP61" s="2497" t="s">
        <v>51</v>
      </c>
      <c r="BQ61" s="2497"/>
    </row>
    <row r="62" spans="2:77" ht="17.100000000000001" customHeight="1" x14ac:dyDescent="0.15">
      <c r="B62" s="3160" t="s">
        <v>322</v>
      </c>
      <c r="C62" s="3160"/>
      <c r="D62" s="3160"/>
      <c r="E62" s="3160"/>
      <c r="F62" s="3160"/>
      <c r="G62" s="3160"/>
      <c r="H62" s="3160"/>
      <c r="I62" s="3160"/>
      <c r="J62" s="3160"/>
      <c r="K62" s="3160"/>
      <c r="L62" s="3160"/>
      <c r="M62" s="3160"/>
      <c r="N62" s="3160"/>
      <c r="O62" s="3160"/>
      <c r="P62" s="3160"/>
      <c r="Q62" s="3160"/>
      <c r="R62" s="3160"/>
      <c r="S62" s="3160"/>
      <c r="T62" s="2129"/>
      <c r="U62" s="3170" t="s">
        <v>1359</v>
      </c>
      <c r="V62" s="3170"/>
      <c r="W62" s="3170"/>
      <c r="X62" s="3170"/>
      <c r="Y62" s="3170"/>
      <c r="Z62" s="3170"/>
      <c r="AA62" s="3170"/>
      <c r="AB62" s="3170"/>
      <c r="AC62" s="3170"/>
      <c r="AD62" s="3170"/>
      <c r="AE62" s="3170"/>
      <c r="AF62" s="3170"/>
      <c r="AG62" s="3170"/>
      <c r="AH62" s="3170"/>
      <c r="AI62" s="3170"/>
      <c r="AJ62" s="3170"/>
      <c r="AK62" s="3170"/>
      <c r="AL62" s="3170"/>
      <c r="AM62" s="3170"/>
      <c r="AN62" s="3170"/>
      <c r="AO62" s="3170"/>
      <c r="AP62" s="3170"/>
      <c r="AQ62" s="3170"/>
      <c r="AR62" s="3170"/>
      <c r="AS62" s="3170"/>
      <c r="AT62" s="3170"/>
      <c r="AU62" s="3170"/>
      <c r="AV62" s="3170"/>
      <c r="AW62" s="3170"/>
      <c r="AX62" s="3170"/>
      <c r="AY62" s="3170"/>
      <c r="AZ62" s="3170"/>
      <c r="BA62" s="3170"/>
      <c r="BB62" s="3170"/>
      <c r="BC62" s="3170"/>
      <c r="BD62" s="3170"/>
      <c r="BE62" s="3170"/>
      <c r="BF62" s="3170"/>
      <c r="BG62" s="3170"/>
      <c r="BH62" s="3170"/>
      <c r="BI62" s="3170"/>
      <c r="BJ62" s="3170"/>
      <c r="BK62" s="3170"/>
      <c r="BL62" s="3170"/>
      <c r="BM62" s="3170"/>
      <c r="BN62" s="3170"/>
      <c r="BO62" s="3170"/>
      <c r="BP62" s="3170"/>
      <c r="BQ62" s="3170"/>
      <c r="BR62" s="3170"/>
      <c r="BS62" s="3170"/>
      <c r="BT62" s="3170"/>
      <c r="BU62" s="3170"/>
      <c r="BV62" s="3170"/>
      <c r="BW62" s="3170"/>
      <c r="BX62" s="3170"/>
      <c r="BY62" s="3170"/>
    </row>
    <row r="63" spans="2:77" ht="17.100000000000001" customHeight="1" x14ac:dyDescent="0.15">
      <c r="B63" s="3160"/>
      <c r="C63" s="3160"/>
      <c r="D63" s="3160"/>
      <c r="E63" s="3160"/>
      <c r="F63" s="3160"/>
      <c r="G63" s="3160"/>
      <c r="H63" s="3160"/>
      <c r="I63" s="3160"/>
      <c r="J63" s="3160"/>
      <c r="K63" s="3160"/>
      <c r="L63" s="3160"/>
      <c r="M63" s="3160"/>
      <c r="N63" s="3160"/>
      <c r="O63" s="3160"/>
      <c r="P63" s="3160"/>
      <c r="Q63" s="3160"/>
      <c r="R63" s="3160"/>
      <c r="S63" s="3160"/>
      <c r="T63" s="2129"/>
      <c r="U63" s="3170"/>
      <c r="V63" s="3170"/>
      <c r="W63" s="3170"/>
      <c r="X63" s="3170"/>
      <c r="Y63" s="3170"/>
      <c r="Z63" s="3170"/>
      <c r="AA63" s="3170"/>
      <c r="AB63" s="3170"/>
      <c r="AC63" s="3170"/>
      <c r="AD63" s="3170"/>
      <c r="AE63" s="3170"/>
      <c r="AF63" s="3170"/>
      <c r="AG63" s="3170"/>
      <c r="AH63" s="3170"/>
      <c r="AI63" s="3170"/>
      <c r="AJ63" s="3170"/>
      <c r="AK63" s="3170"/>
      <c r="AL63" s="3170"/>
      <c r="AM63" s="3170"/>
      <c r="AN63" s="3170"/>
      <c r="AO63" s="3170"/>
      <c r="AP63" s="3170"/>
      <c r="AQ63" s="3170"/>
      <c r="AR63" s="3170"/>
      <c r="AS63" s="3170"/>
      <c r="AT63" s="3170"/>
      <c r="AU63" s="3170"/>
      <c r="AV63" s="3170"/>
      <c r="AW63" s="3170"/>
      <c r="AX63" s="3170"/>
      <c r="AY63" s="3170"/>
      <c r="AZ63" s="3170"/>
      <c r="BA63" s="3170"/>
      <c r="BB63" s="3170"/>
      <c r="BC63" s="3170"/>
      <c r="BD63" s="3170"/>
      <c r="BE63" s="3170"/>
      <c r="BF63" s="3170"/>
      <c r="BG63" s="3170"/>
      <c r="BH63" s="3170"/>
      <c r="BI63" s="3170"/>
      <c r="BJ63" s="3170"/>
      <c r="BK63" s="3170"/>
      <c r="BL63" s="3170"/>
      <c r="BM63" s="3170"/>
      <c r="BN63" s="3170"/>
      <c r="BO63" s="3170"/>
      <c r="BP63" s="3170"/>
      <c r="BQ63" s="3170"/>
      <c r="BR63" s="3170"/>
      <c r="BS63" s="3170"/>
      <c r="BT63" s="3170"/>
      <c r="BU63" s="3170"/>
      <c r="BV63" s="3170"/>
      <c r="BW63" s="3170"/>
      <c r="BX63" s="3170"/>
      <c r="BY63" s="3170"/>
    </row>
    <row r="74" spans="61:78" ht="17.100000000000001" customHeight="1" x14ac:dyDescent="0.15">
      <c r="BI74" s="2091"/>
      <c r="BJ74" s="2091"/>
      <c r="BK74" s="2091"/>
      <c r="BL74" s="2091"/>
      <c r="BM74" s="2091"/>
      <c r="BN74" s="2091"/>
      <c r="BO74" s="2091"/>
      <c r="BP74" s="2091"/>
      <c r="BQ74" s="2091"/>
      <c r="BR74" s="2091"/>
      <c r="BS74" s="2091"/>
      <c r="BT74" s="2091"/>
      <c r="BU74" s="2091"/>
      <c r="BV74" s="2091"/>
      <c r="BW74" s="2091"/>
      <c r="BX74" s="2091"/>
      <c r="BY74" s="2091"/>
      <c r="BZ74" s="2091"/>
    </row>
    <row r="75" spans="61:78" ht="17.100000000000001" customHeight="1" x14ac:dyDescent="0.15">
      <c r="BI75" s="2091"/>
      <c r="BJ75" s="2091"/>
      <c r="BK75" s="2091"/>
      <c r="BL75" s="2091"/>
      <c r="BM75" s="2091"/>
      <c r="BN75" s="2091"/>
      <c r="BO75" s="2091"/>
      <c r="BP75" s="2091"/>
      <c r="BQ75" s="2091"/>
      <c r="BR75" s="2091"/>
      <c r="BS75" s="2091"/>
      <c r="BT75" s="2091"/>
      <c r="BU75" s="2091"/>
      <c r="BV75" s="2091"/>
      <c r="BW75" s="2091"/>
      <c r="BX75" s="2091"/>
      <c r="BY75" s="2091"/>
      <c r="BZ75" s="2091"/>
    </row>
    <row r="92" spans="61:78" ht="17.100000000000001" customHeight="1" x14ac:dyDescent="0.15">
      <c r="BI92" s="2129"/>
      <c r="BJ92" s="2129"/>
      <c r="BK92" s="2129"/>
      <c r="BL92" s="2129"/>
      <c r="BM92" s="2129"/>
      <c r="BN92" s="2129"/>
      <c r="BO92" s="2129"/>
      <c r="BP92" s="2129"/>
      <c r="BQ92" s="2129"/>
      <c r="BR92" s="2129"/>
      <c r="BS92" s="2129"/>
      <c r="BT92" s="2129"/>
      <c r="BU92" s="2129"/>
      <c r="BV92" s="2129"/>
      <c r="BW92" s="2129"/>
      <c r="BX92" s="2129"/>
      <c r="BY92" s="2129"/>
      <c r="BZ92" s="2129"/>
    </row>
    <row r="93" spans="61:78" ht="17.100000000000001" customHeight="1" x14ac:dyDescent="0.15">
      <c r="BI93" s="2129"/>
      <c r="BJ93" s="2129"/>
      <c r="BK93" s="2129"/>
      <c r="BL93" s="2129"/>
      <c r="BM93" s="2129"/>
      <c r="BN93" s="2129"/>
      <c r="BO93" s="2129"/>
      <c r="BP93" s="2129"/>
      <c r="BQ93" s="2129"/>
      <c r="BR93" s="2129"/>
      <c r="BS93" s="2129"/>
      <c r="BT93" s="2129"/>
      <c r="BU93" s="2129"/>
      <c r="BV93" s="2129"/>
      <c r="BW93" s="2129"/>
      <c r="BX93" s="2129"/>
      <c r="BY93" s="2129"/>
      <c r="BZ93" s="2129"/>
    </row>
  </sheetData>
  <mergeCells count="141">
    <mergeCell ref="N24:R24"/>
    <mergeCell ref="C47:J47"/>
    <mergeCell ref="C25:D25"/>
    <mergeCell ref="E25:G25"/>
    <mergeCell ref="I25:K25"/>
    <mergeCell ref="L25:N25"/>
    <mergeCell ref="C43:J43"/>
    <mergeCell ref="O35:R35"/>
    <mergeCell ref="J40:K40"/>
    <mergeCell ref="J39:K39"/>
    <mergeCell ref="J38:K38"/>
    <mergeCell ref="K43:R43"/>
    <mergeCell ref="K44:R44"/>
    <mergeCell ref="K45:R45"/>
    <mergeCell ref="K46:R46"/>
    <mergeCell ref="K47:R47"/>
    <mergeCell ref="C33:D33"/>
    <mergeCell ref="E33:G33"/>
    <mergeCell ref="I33:K33"/>
    <mergeCell ref="L33:N33"/>
    <mergeCell ref="O33:R33"/>
    <mergeCell ref="N32:R32"/>
    <mergeCell ref="C30:M30"/>
    <mergeCell ref="N30:R30"/>
    <mergeCell ref="C21:D21"/>
    <mergeCell ref="E21:G21"/>
    <mergeCell ref="I21:K21"/>
    <mergeCell ref="L21:N21"/>
    <mergeCell ref="O21:R21"/>
    <mergeCell ref="C44:E44"/>
    <mergeCell ref="F44:J44"/>
    <mergeCell ref="O25:R25"/>
    <mergeCell ref="C48:E48"/>
    <mergeCell ref="F48:J48"/>
    <mergeCell ref="C45:J45"/>
    <mergeCell ref="C23:D23"/>
    <mergeCell ref="E23:G23"/>
    <mergeCell ref="I23:K23"/>
    <mergeCell ref="L23:N23"/>
    <mergeCell ref="O23:R23"/>
    <mergeCell ref="C46:E46"/>
    <mergeCell ref="F46:J46"/>
    <mergeCell ref="C24:M24"/>
    <mergeCell ref="B41:S42"/>
    <mergeCell ref="C34:M34"/>
    <mergeCell ref="N34:R34"/>
    <mergeCell ref="I35:K35"/>
    <mergeCell ref="L35:N35"/>
    <mergeCell ref="C53:J53"/>
    <mergeCell ref="C51:J51"/>
    <mergeCell ref="K53:R53"/>
    <mergeCell ref="C29:D29"/>
    <mergeCell ref="E29:G29"/>
    <mergeCell ref="C35:D35"/>
    <mergeCell ref="E35:G35"/>
    <mergeCell ref="K49:R49"/>
    <mergeCell ref="C50:E50"/>
    <mergeCell ref="F50:J50"/>
    <mergeCell ref="K50:R50"/>
    <mergeCell ref="K52:R52"/>
    <mergeCell ref="K48:R48"/>
    <mergeCell ref="K51:R51"/>
    <mergeCell ref="C52:E52"/>
    <mergeCell ref="F52:J52"/>
    <mergeCell ref="C49:J49"/>
    <mergeCell ref="C57:J57"/>
    <mergeCell ref="C56:E56"/>
    <mergeCell ref="F56:J56"/>
    <mergeCell ref="C54:E54"/>
    <mergeCell ref="F54:J54"/>
    <mergeCell ref="K54:R54"/>
    <mergeCell ref="K55:R55"/>
    <mergeCell ref="K56:R56"/>
    <mergeCell ref="C55:J55"/>
    <mergeCell ref="U41:AL42"/>
    <mergeCell ref="BH41:BY42"/>
    <mergeCell ref="AN41:BF42"/>
    <mergeCell ref="BP38:BQ38"/>
    <mergeCell ref="BP39:BQ39"/>
    <mergeCell ref="BP40:BQ40"/>
    <mergeCell ref="AC38:AD38"/>
    <mergeCell ref="AC39:AD39"/>
    <mergeCell ref="AC40:AD40"/>
    <mergeCell ref="D4:Q5"/>
    <mergeCell ref="U62:BY63"/>
    <mergeCell ref="BP61:BQ61"/>
    <mergeCell ref="BP60:BQ60"/>
    <mergeCell ref="AC60:AD60"/>
    <mergeCell ref="AC61:AD61"/>
    <mergeCell ref="J60:K60"/>
    <mergeCell ref="J61:K61"/>
    <mergeCell ref="C15:D15"/>
    <mergeCell ref="E15:G15"/>
    <mergeCell ref="I15:K15"/>
    <mergeCell ref="C28:M28"/>
    <mergeCell ref="C17:R18"/>
    <mergeCell ref="C22:M22"/>
    <mergeCell ref="N22:R22"/>
    <mergeCell ref="C20:M20"/>
    <mergeCell ref="N20:R20"/>
    <mergeCell ref="I29:K29"/>
    <mergeCell ref="L29:N29"/>
    <mergeCell ref="O29:R29"/>
    <mergeCell ref="K57:R57"/>
    <mergeCell ref="K58:R58"/>
    <mergeCell ref="C58:E58"/>
    <mergeCell ref="F58:J58"/>
    <mergeCell ref="I11:K11"/>
    <mergeCell ref="C10:M10"/>
    <mergeCell ref="N10:R10"/>
    <mergeCell ref="C11:D11"/>
    <mergeCell ref="E11:G11"/>
    <mergeCell ref="C7:R8"/>
    <mergeCell ref="C12:M12"/>
    <mergeCell ref="N12:R12"/>
    <mergeCell ref="L11:N11"/>
    <mergeCell ref="O11:R11"/>
    <mergeCell ref="B62:S63"/>
    <mergeCell ref="C13:D13"/>
    <mergeCell ref="E13:G13"/>
    <mergeCell ref="I13:K13"/>
    <mergeCell ref="L13:N13"/>
    <mergeCell ref="O13:R13"/>
    <mergeCell ref="C14:M14"/>
    <mergeCell ref="N14:R14"/>
    <mergeCell ref="L15:N15"/>
    <mergeCell ref="O15:R15"/>
    <mergeCell ref="C26:M26"/>
    <mergeCell ref="N26:R26"/>
    <mergeCell ref="C27:D27"/>
    <mergeCell ref="E27:G27"/>
    <mergeCell ref="I27:K27"/>
    <mergeCell ref="L27:N27"/>
    <mergeCell ref="O27:R27"/>
    <mergeCell ref="N28:R28"/>
    <mergeCell ref="C31:D31"/>
    <mergeCell ref="E31:G31"/>
    <mergeCell ref="I31:K31"/>
    <mergeCell ref="L31:N31"/>
    <mergeCell ref="O31:R31"/>
    <mergeCell ref="C32:M32"/>
  </mergeCells>
  <conditionalFormatting sqref="V32:AI32">
    <cfRule type="expression" dxfId="534" priority="30">
      <formula>V32=0</formula>
    </cfRule>
  </conditionalFormatting>
  <conditionalFormatting sqref="X31:AG31">
    <cfRule type="expression" dxfId="533" priority="29">
      <formula>X31=0</formula>
    </cfRule>
  </conditionalFormatting>
  <conditionalFormatting sqref="Y30:AF30">
    <cfRule type="expression" dxfId="532" priority="28">
      <formula>Y30=0</formula>
    </cfRule>
  </conditionalFormatting>
  <conditionalFormatting sqref="Z29:AE29">
    <cfRule type="expression" dxfId="531" priority="27">
      <formula>Z29=0</formula>
    </cfRule>
  </conditionalFormatting>
  <conditionalFormatting sqref="AA28:AD28">
    <cfRule type="expression" dxfId="530" priority="26">
      <formula>AA28=0</formula>
    </cfRule>
  </conditionalFormatting>
  <conditionalFormatting sqref="AB27:AC27">
    <cfRule type="expression" dxfId="529" priority="25">
      <formula>AB27=0</formula>
    </cfRule>
  </conditionalFormatting>
  <conditionalFormatting sqref="AH31">
    <cfRule type="expression" dxfId="528" priority="24">
      <formula>AH31=0</formula>
    </cfRule>
  </conditionalFormatting>
  <conditionalFormatting sqref="W31">
    <cfRule type="expression" dxfId="527" priority="23">
      <formula>W31=0</formula>
    </cfRule>
  </conditionalFormatting>
  <conditionalFormatting sqref="X30">
    <cfRule type="expression" dxfId="526" priority="22">
      <formula>X30=0</formula>
    </cfRule>
  </conditionalFormatting>
  <conditionalFormatting sqref="Y29">
    <cfRule type="expression" dxfId="525" priority="21">
      <formula>Y29=0</formula>
    </cfRule>
  </conditionalFormatting>
  <conditionalFormatting sqref="Z28">
    <cfRule type="expression" dxfId="524" priority="20">
      <formula>Z28=0</formula>
    </cfRule>
  </conditionalFormatting>
  <conditionalFormatting sqref="AA27">
    <cfRule type="expression" dxfId="523" priority="19">
      <formula>AA27=0</formula>
    </cfRule>
  </conditionalFormatting>
  <conditionalFormatting sqref="AB26">
    <cfRule type="expression" dxfId="522" priority="18">
      <formula>AB26=0</formula>
    </cfRule>
  </conditionalFormatting>
  <conditionalFormatting sqref="AG30">
    <cfRule type="expression" dxfId="521" priority="17">
      <formula>AG30=0</formula>
    </cfRule>
  </conditionalFormatting>
  <conditionalFormatting sqref="AF29">
    <cfRule type="expression" dxfId="520" priority="16">
      <formula>AF29=0</formula>
    </cfRule>
  </conditionalFormatting>
  <conditionalFormatting sqref="AE28">
    <cfRule type="expression" dxfId="519" priority="15">
      <formula>AE28=0</formula>
    </cfRule>
  </conditionalFormatting>
  <conditionalFormatting sqref="AD27">
    <cfRule type="expression" dxfId="518" priority="14">
      <formula>AD27=0</formula>
    </cfRule>
  </conditionalFormatting>
  <conditionalFormatting sqref="AC26">
    <cfRule type="expression" dxfId="517" priority="13">
      <formula>AC26=0</formula>
    </cfRule>
  </conditionalFormatting>
  <printOptions horizontalCentered="1" verticalCentered="1" gridLines="1"/>
  <pageMargins left="0.39370078740157483" right="0.39370078740157483" top="0.39370078740157483" bottom="0.39370078740157483" header="0" footer="0"/>
  <pageSetup paperSize="9" scale="50" fitToWidth="0" fitToHeight="0" orientation="landscape" r:id="rId1"/>
  <headerFooter>
    <oddHeader>&amp;C&amp;"Lucida Console,Bold"GAMEPLAN</oddHead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479A7-18F2-44B5-B886-CE9803288E27}">
  <dimension ref="A1:LP509"/>
  <sheetViews>
    <sheetView topLeftCell="O7" zoomScaleNormal="100" workbookViewId="0">
      <selection activeCell="BT41" sqref="BT41"/>
    </sheetView>
  </sheetViews>
  <sheetFormatPr defaultColWidth="3.42578125" defaultRowHeight="17.100000000000001" customHeight="1" x14ac:dyDescent="0.3"/>
  <cols>
    <col min="1" max="2" width="3.42578125" style="312"/>
    <col min="3" max="3" width="3.42578125" style="313"/>
    <col min="4" max="17" width="3.42578125" style="312"/>
    <col min="18" max="34" width="3.42578125" style="284"/>
    <col min="35" max="35" width="3.42578125" style="284" customWidth="1"/>
    <col min="36" max="139" width="3.42578125" style="284"/>
    <col min="140" max="140" width="3.42578125" style="284" customWidth="1"/>
    <col min="141" max="141" width="3.42578125" style="284"/>
    <col min="142" max="142" width="3.42578125" style="284" customWidth="1"/>
    <col min="143" max="202" width="3.42578125" style="284"/>
    <col min="203" max="203" width="3.42578125" style="284" customWidth="1"/>
    <col min="204" max="16384" width="3.42578125" style="284"/>
  </cols>
  <sheetData>
    <row r="1" spans="3:328" ht="17.100000000000001" customHeight="1" x14ac:dyDescent="0.3">
      <c r="FD1" s="314"/>
      <c r="FE1" s="314"/>
      <c r="FF1" s="314"/>
      <c r="FG1" s="314"/>
      <c r="FH1" s="314"/>
      <c r="FI1" s="314"/>
      <c r="FJ1" s="314"/>
      <c r="FK1" s="314"/>
      <c r="FL1" s="314"/>
      <c r="FM1" s="314"/>
      <c r="FN1" s="314"/>
      <c r="FO1" s="314"/>
      <c r="FP1" s="314"/>
      <c r="FQ1" s="314"/>
      <c r="FR1" s="314"/>
      <c r="FS1" s="314"/>
      <c r="FY1" s="314"/>
      <c r="FZ1" s="314"/>
      <c r="GA1" s="314"/>
      <c r="GB1" s="314"/>
      <c r="GC1" s="314"/>
      <c r="GD1" s="314"/>
      <c r="GE1" s="314"/>
      <c r="GF1" s="314"/>
      <c r="GG1" s="314"/>
      <c r="GH1" s="314"/>
      <c r="GI1" s="314"/>
      <c r="GJ1" s="314"/>
      <c r="GK1" s="314"/>
      <c r="GL1" s="314"/>
      <c r="GM1" s="314"/>
      <c r="GN1" s="314"/>
      <c r="GS1" s="314"/>
      <c r="GT1" s="314"/>
      <c r="GU1" s="314"/>
      <c r="GV1" s="314"/>
      <c r="GW1" s="314"/>
      <c r="GX1" s="314"/>
      <c r="GY1" s="314"/>
      <c r="HD1" s="314"/>
      <c r="HE1" s="314"/>
      <c r="HF1" s="314"/>
      <c r="HG1" s="314"/>
      <c r="HH1" s="314"/>
      <c r="HI1" s="314"/>
      <c r="HJ1" s="314"/>
      <c r="HK1" s="314"/>
      <c r="HL1" s="314"/>
      <c r="HM1" s="314"/>
      <c r="HN1" s="314"/>
      <c r="HO1" s="314"/>
      <c r="HP1" s="314"/>
      <c r="HQ1" s="314"/>
      <c r="HR1" s="314"/>
      <c r="HS1" s="314"/>
      <c r="HX1" s="314"/>
      <c r="HY1" s="314"/>
      <c r="HZ1" s="314"/>
      <c r="IA1" s="314"/>
      <c r="IB1" s="314"/>
      <c r="IC1" s="314"/>
      <c r="ID1" s="314"/>
      <c r="IG1" s="314"/>
      <c r="IH1" s="314"/>
      <c r="II1" s="314"/>
      <c r="IJ1" s="314"/>
      <c r="IK1" s="314"/>
      <c r="IL1" s="314"/>
      <c r="IM1" s="314"/>
      <c r="IN1" s="314"/>
      <c r="IO1" s="314"/>
      <c r="IP1" s="314"/>
      <c r="IQ1" s="314"/>
      <c r="IR1" s="314"/>
      <c r="IS1" s="315"/>
      <c r="IT1" s="315"/>
      <c r="IU1" s="315"/>
      <c r="IV1" s="314"/>
      <c r="IW1" s="314"/>
      <c r="IX1" s="314"/>
      <c r="IY1" s="314"/>
      <c r="JA1" s="301"/>
      <c r="JD1" s="314"/>
      <c r="JE1" s="314"/>
      <c r="JF1" s="314"/>
      <c r="JG1" s="314"/>
      <c r="JH1" s="314"/>
      <c r="JI1" s="314"/>
      <c r="JJ1" s="314"/>
      <c r="JN1" s="314"/>
      <c r="JO1" s="314"/>
      <c r="JP1" s="314"/>
      <c r="JQ1" s="314"/>
      <c r="JR1" s="314"/>
      <c r="JS1" s="314"/>
      <c r="JT1" s="314"/>
      <c r="JU1" s="314"/>
      <c r="JV1" s="314"/>
      <c r="JW1" s="314"/>
      <c r="JX1" s="314"/>
      <c r="JY1" s="314"/>
      <c r="JZ1" s="315"/>
      <c r="KA1" s="315"/>
      <c r="KB1" s="315"/>
      <c r="KC1" s="314"/>
      <c r="KD1" s="314"/>
      <c r="KE1" s="314"/>
      <c r="KF1" s="314"/>
      <c r="KG1" s="302"/>
      <c r="KH1" s="302"/>
      <c r="KI1" s="302"/>
      <c r="KK1" s="314"/>
      <c r="KL1" s="314"/>
      <c r="KM1" s="314"/>
      <c r="KN1" s="314"/>
      <c r="KO1" s="314"/>
      <c r="KP1" s="314"/>
      <c r="KQ1" s="314"/>
      <c r="KS1" s="314"/>
      <c r="KT1" s="314"/>
      <c r="KU1" s="314"/>
      <c r="KV1" s="314"/>
      <c r="KW1" s="314"/>
      <c r="KX1" s="314"/>
      <c r="KY1" s="314"/>
      <c r="KZ1" s="314"/>
      <c r="LA1" s="314"/>
      <c r="LB1" s="314"/>
      <c r="LC1" s="314"/>
      <c r="LD1" s="314"/>
      <c r="LE1" s="314"/>
      <c r="LF1" s="314"/>
      <c r="LG1" s="314"/>
      <c r="LH1" s="314"/>
      <c r="LI1" s="314"/>
      <c r="LJ1" s="314"/>
      <c r="LK1" s="314"/>
      <c r="LL1" s="314"/>
      <c r="LM1" s="314"/>
      <c r="LN1" s="314"/>
      <c r="LO1" s="314"/>
      <c r="LP1" s="314"/>
    </row>
    <row r="2" spans="3:328" ht="17.100000000000001" customHeight="1" x14ac:dyDescent="0.3">
      <c r="E2" s="316"/>
      <c r="F2" s="316"/>
      <c r="G2" s="316"/>
      <c r="H2" s="316"/>
      <c r="I2" s="316"/>
      <c r="J2" s="316"/>
      <c r="K2" s="316"/>
      <c r="L2" s="316"/>
      <c r="M2" s="316"/>
      <c r="N2" s="316"/>
      <c r="O2" s="316"/>
      <c r="P2" s="316"/>
      <c r="Q2" s="316"/>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FD2" s="317"/>
      <c r="FE2" s="317"/>
      <c r="FF2" s="317"/>
      <c r="FG2" s="317"/>
      <c r="FH2" s="301"/>
      <c r="FI2" s="301"/>
      <c r="FJ2" s="301"/>
      <c r="FK2" s="301"/>
      <c r="FL2" s="318"/>
      <c r="FM2" s="318"/>
      <c r="FN2" s="318"/>
      <c r="FO2" s="319"/>
      <c r="FP2" s="320"/>
      <c r="FQ2" s="320"/>
      <c r="FR2" s="320"/>
      <c r="FS2" s="320"/>
      <c r="FT2" s="300"/>
      <c r="FY2" s="317"/>
      <c r="FZ2" s="317"/>
      <c r="GA2" s="317"/>
      <c r="GB2" s="317"/>
      <c r="GC2" s="301"/>
      <c r="GD2" s="301"/>
      <c r="GE2" s="301"/>
      <c r="GF2" s="301"/>
      <c r="GG2" s="318"/>
      <c r="GH2" s="318"/>
      <c r="GI2" s="318"/>
      <c r="GJ2" s="319"/>
      <c r="GK2" s="320"/>
      <c r="GL2" s="320"/>
      <c r="GM2" s="320"/>
      <c r="GN2" s="320"/>
      <c r="GO2" s="300"/>
      <c r="GS2" s="317"/>
      <c r="GT2" s="317"/>
      <c r="GU2" s="317"/>
      <c r="GV2" s="317"/>
      <c r="GW2" s="317"/>
      <c r="GX2" s="317"/>
      <c r="GY2" s="317"/>
      <c r="HD2" s="317"/>
      <c r="HE2" s="317"/>
      <c r="HF2" s="317"/>
      <c r="HG2" s="317"/>
      <c r="HH2" s="301"/>
      <c r="HI2" s="301"/>
      <c r="HJ2" s="301"/>
      <c r="HK2" s="301"/>
      <c r="HL2" s="318"/>
      <c r="HM2" s="318"/>
      <c r="HN2" s="318"/>
      <c r="HO2" s="319"/>
      <c r="HP2" s="320"/>
      <c r="HQ2" s="320"/>
      <c r="HR2" s="320"/>
      <c r="HS2" s="320"/>
      <c r="HT2" s="300"/>
      <c r="HX2" s="317"/>
      <c r="HY2" s="317"/>
      <c r="HZ2" s="317"/>
      <c r="IA2" s="317"/>
      <c r="IB2" s="317"/>
      <c r="IC2" s="317"/>
      <c r="ID2" s="317"/>
      <c r="IG2" s="317"/>
      <c r="IH2" s="317"/>
      <c r="II2" s="317"/>
      <c r="IJ2" s="317"/>
      <c r="IK2" s="301"/>
      <c r="IL2" s="301"/>
      <c r="IM2" s="301"/>
      <c r="IN2" s="301"/>
      <c r="IO2" s="321"/>
      <c r="IP2" s="321"/>
      <c r="IQ2" s="321"/>
      <c r="IR2" s="322"/>
      <c r="IS2" s="323"/>
      <c r="IT2" s="323"/>
      <c r="IU2" s="323"/>
      <c r="IV2" s="320"/>
      <c r="IW2" s="320"/>
      <c r="IX2" s="320"/>
      <c r="IY2" s="320"/>
      <c r="IZ2" s="302"/>
      <c r="JA2" s="324"/>
      <c r="JB2" s="325"/>
      <c r="JC2" s="326"/>
      <c r="JD2" s="317"/>
      <c r="JE2" s="317"/>
      <c r="JF2" s="317"/>
      <c r="JG2" s="317"/>
      <c r="JH2" s="317"/>
      <c r="JI2" s="317"/>
      <c r="JJ2" s="317"/>
      <c r="JN2" s="317"/>
      <c r="JO2" s="317"/>
      <c r="JP2" s="317"/>
      <c r="JQ2" s="317"/>
      <c r="JR2" s="301"/>
      <c r="JS2" s="301"/>
      <c r="JT2" s="301"/>
      <c r="JU2" s="301"/>
      <c r="JV2" s="327"/>
      <c r="JW2" s="327"/>
      <c r="JX2" s="327"/>
      <c r="JY2" s="328"/>
      <c r="JZ2" s="323"/>
      <c r="KA2" s="323"/>
      <c r="KB2" s="323"/>
      <c r="KC2" s="320"/>
      <c r="KD2" s="320"/>
      <c r="KE2" s="320"/>
      <c r="KF2" s="320"/>
      <c r="KG2" s="302"/>
      <c r="KH2" s="324"/>
      <c r="KI2" s="325"/>
      <c r="KJ2" s="326"/>
      <c r="KK2" s="317"/>
      <c r="KL2" s="317"/>
      <c r="KM2" s="317"/>
      <c r="KN2" s="317"/>
      <c r="KO2" s="317"/>
      <c r="KP2" s="317"/>
      <c r="KQ2" s="317"/>
      <c r="KS2" s="329"/>
      <c r="KT2" s="320"/>
      <c r="KU2" s="320"/>
      <c r="KV2" s="320"/>
      <c r="KW2" s="320"/>
      <c r="KX2" s="320"/>
      <c r="KY2" s="320"/>
      <c r="KZ2" s="320"/>
      <c r="LA2" s="320"/>
      <c r="LB2" s="320"/>
      <c r="LC2" s="320"/>
      <c r="LD2" s="320"/>
      <c r="LE2" s="320"/>
      <c r="LF2" s="320"/>
      <c r="LG2" s="320"/>
      <c r="LH2" s="320"/>
      <c r="LI2" s="320"/>
      <c r="LJ2" s="320"/>
      <c r="LK2" s="320"/>
      <c r="LL2" s="320"/>
      <c r="LM2" s="320"/>
      <c r="LN2" s="320"/>
      <c r="LO2" s="320"/>
      <c r="LP2" s="320"/>
    </row>
    <row r="3" spans="3:328" ht="17.100000000000001" customHeight="1" x14ac:dyDescent="0.3">
      <c r="D3" s="1"/>
      <c r="E3" s="1"/>
      <c r="F3" s="1"/>
      <c r="G3" s="1"/>
      <c r="H3" s="1"/>
      <c r="I3" s="1"/>
      <c r="J3" s="1"/>
      <c r="K3" s="1"/>
      <c r="L3" s="1"/>
      <c r="M3" s="1"/>
      <c r="N3" s="1"/>
      <c r="O3" s="1"/>
      <c r="P3" s="1"/>
      <c r="Q3" s="1"/>
      <c r="R3" s="1"/>
      <c r="S3" s="1"/>
      <c r="T3" s="1"/>
      <c r="U3" s="1"/>
      <c r="V3" s="314"/>
      <c r="W3" s="314"/>
      <c r="X3" s="314"/>
      <c r="Y3" s="314"/>
      <c r="Z3" s="314"/>
      <c r="AA3" s="314"/>
      <c r="AB3" s="314"/>
      <c r="AC3" s="314"/>
      <c r="AD3" s="314"/>
      <c r="AE3" s="314"/>
      <c r="AF3" s="314"/>
      <c r="AG3" s="314"/>
      <c r="AH3" s="314"/>
      <c r="AI3" s="314"/>
      <c r="AJ3" s="314"/>
      <c r="AK3" s="314"/>
      <c r="AL3" s="314"/>
      <c r="AM3" s="314"/>
      <c r="AN3" s="314"/>
      <c r="AO3" s="314"/>
      <c r="AP3" s="314"/>
      <c r="AQ3" s="314"/>
      <c r="AR3" s="314"/>
      <c r="AS3" s="314"/>
      <c r="AT3" s="314"/>
      <c r="AU3" s="314"/>
      <c r="AV3" s="314"/>
      <c r="AW3" s="314"/>
      <c r="AX3" s="314"/>
      <c r="AY3" s="314"/>
      <c r="AZ3" s="314"/>
      <c r="BA3" s="314"/>
      <c r="BB3" s="314"/>
      <c r="BC3" s="314"/>
      <c r="BD3" s="314"/>
      <c r="BE3" s="314"/>
      <c r="BF3" s="314"/>
      <c r="BG3" s="314"/>
      <c r="BH3" s="314"/>
      <c r="BI3" s="314"/>
      <c r="BJ3" s="314"/>
      <c r="BK3" s="314"/>
      <c r="BL3" s="314"/>
      <c r="BM3" s="314"/>
      <c r="BN3" s="314"/>
      <c r="BO3" s="314"/>
      <c r="BP3" s="314"/>
      <c r="BQ3" s="314"/>
      <c r="BR3" s="314"/>
      <c r="BS3" s="314"/>
      <c r="BT3" s="314"/>
      <c r="BU3" s="314"/>
      <c r="BV3" s="314"/>
      <c r="BX3" s="314"/>
      <c r="BY3" s="314"/>
      <c r="BZ3" s="314"/>
      <c r="CA3" s="314"/>
      <c r="CB3" s="314"/>
      <c r="CC3" s="314"/>
      <c r="CD3" s="314"/>
      <c r="CE3" s="314"/>
      <c r="CF3" s="314"/>
      <c r="CG3" s="314"/>
      <c r="CH3" s="314"/>
      <c r="CI3" s="314"/>
      <c r="CJ3" s="314"/>
      <c r="CK3" s="314"/>
      <c r="CL3" s="314"/>
      <c r="CM3" s="314"/>
      <c r="CN3" s="314"/>
      <c r="CO3" s="314"/>
      <c r="CP3" s="314"/>
      <c r="CQ3" s="314"/>
      <c r="CR3" s="314"/>
      <c r="CS3" s="314"/>
      <c r="CT3" s="314"/>
      <c r="CU3" s="314"/>
      <c r="CV3" s="314"/>
      <c r="CW3" s="314"/>
      <c r="CX3" s="314"/>
      <c r="CY3" s="314"/>
      <c r="CZ3" s="314"/>
      <c r="DA3" s="314"/>
      <c r="DB3" s="314"/>
      <c r="DC3" s="314"/>
      <c r="DD3" s="314"/>
      <c r="DE3" s="314"/>
      <c r="DF3" s="314"/>
      <c r="DG3" s="314"/>
      <c r="DH3" s="314"/>
      <c r="DI3" s="314"/>
      <c r="DJ3" s="314"/>
      <c r="DK3" s="314"/>
      <c r="DL3" s="314"/>
      <c r="DM3" s="314"/>
      <c r="DN3" s="314"/>
      <c r="DO3" s="314"/>
      <c r="DP3" s="314"/>
      <c r="DQ3" s="314"/>
      <c r="DR3" s="314"/>
      <c r="DS3" s="314"/>
      <c r="DT3" s="314"/>
      <c r="DU3" s="314"/>
      <c r="DV3" s="314"/>
      <c r="DW3" s="314"/>
      <c r="DX3" s="314"/>
      <c r="DY3" s="314"/>
      <c r="DZ3" s="314"/>
      <c r="EA3" s="314"/>
      <c r="EB3" s="314"/>
      <c r="EC3" s="314"/>
      <c r="ED3" s="314"/>
      <c r="FD3" s="317"/>
      <c r="FE3" s="317"/>
      <c r="FF3" s="317"/>
      <c r="FG3" s="317"/>
      <c r="FH3" s="301"/>
      <c r="FI3" s="301"/>
      <c r="FJ3" s="301"/>
      <c r="FK3" s="301"/>
      <c r="FL3" s="318"/>
      <c r="FM3" s="318"/>
      <c r="FN3" s="318"/>
      <c r="FO3" s="319"/>
      <c r="FP3" s="320"/>
      <c r="FQ3" s="320"/>
      <c r="FR3" s="320"/>
      <c r="FS3" s="320"/>
      <c r="FT3" s="300"/>
      <c r="FY3" s="317"/>
      <c r="FZ3" s="317"/>
      <c r="GA3" s="317"/>
      <c r="GB3" s="317"/>
      <c r="GC3" s="301"/>
      <c r="GD3" s="301"/>
      <c r="GE3" s="301"/>
      <c r="GF3" s="301"/>
      <c r="GG3" s="318"/>
      <c r="GH3" s="318"/>
      <c r="GI3" s="318"/>
      <c r="GJ3" s="319"/>
      <c r="GK3" s="320"/>
      <c r="GL3" s="320"/>
      <c r="GM3" s="320"/>
      <c r="GN3" s="320"/>
      <c r="GO3" s="300"/>
      <c r="HD3" s="317"/>
      <c r="HE3" s="317"/>
      <c r="HF3" s="317"/>
      <c r="HG3" s="317"/>
      <c r="HH3" s="301"/>
      <c r="HI3" s="301"/>
      <c r="HJ3" s="301"/>
      <c r="HK3" s="301"/>
      <c r="HL3" s="318"/>
      <c r="HM3" s="318"/>
      <c r="HN3" s="318"/>
      <c r="HO3" s="319"/>
      <c r="HP3" s="320"/>
      <c r="HQ3" s="320"/>
      <c r="HR3" s="320"/>
      <c r="HS3" s="320"/>
      <c r="HT3" s="300"/>
      <c r="HX3" s="333"/>
      <c r="HY3" s="334"/>
      <c r="HZ3" s="334"/>
      <c r="IA3" s="306"/>
      <c r="IB3" s="333"/>
      <c r="IC3" s="334"/>
      <c r="ID3" s="334"/>
      <c r="IG3" s="317"/>
      <c r="IH3" s="317"/>
      <c r="II3" s="317"/>
      <c r="IJ3" s="317"/>
      <c r="IK3" s="301"/>
      <c r="IL3" s="301"/>
      <c r="IM3" s="301"/>
      <c r="IN3" s="301"/>
      <c r="IO3" s="321"/>
      <c r="IP3" s="321"/>
      <c r="IQ3" s="321"/>
      <c r="IR3" s="322"/>
      <c r="IS3" s="323"/>
      <c r="IT3" s="323"/>
      <c r="IU3" s="323"/>
      <c r="IV3" s="320"/>
      <c r="IW3" s="320"/>
      <c r="IX3" s="320"/>
      <c r="IY3" s="320"/>
      <c r="IZ3" s="302"/>
      <c r="JA3" s="324"/>
      <c r="JB3" s="325"/>
      <c r="JC3" s="326"/>
      <c r="JN3" s="317"/>
      <c r="JO3" s="317"/>
      <c r="JP3" s="317"/>
      <c r="JQ3" s="317"/>
      <c r="JR3" s="301"/>
      <c r="JS3" s="301"/>
      <c r="JT3" s="301"/>
      <c r="JU3" s="301"/>
      <c r="JV3" s="327"/>
      <c r="JW3" s="327"/>
      <c r="JX3" s="327"/>
      <c r="JY3" s="328"/>
      <c r="JZ3" s="323"/>
      <c r="KA3" s="323"/>
      <c r="KB3" s="323"/>
      <c r="KC3" s="320"/>
      <c r="KD3" s="320"/>
      <c r="KE3" s="320"/>
      <c r="KF3" s="320"/>
      <c r="KG3" s="302"/>
    </row>
    <row r="4" spans="3:328" ht="17.100000000000001" customHeight="1" x14ac:dyDescent="0.3">
      <c r="C4" s="335"/>
      <c r="D4" s="2"/>
      <c r="E4" s="2"/>
      <c r="F4" s="2"/>
      <c r="G4" s="2"/>
      <c r="H4" s="2"/>
      <c r="I4" s="298"/>
      <c r="J4" s="298"/>
      <c r="K4" s="298"/>
      <c r="L4" s="298"/>
      <c r="M4" s="298"/>
      <c r="V4" s="314"/>
      <c r="W4" s="314"/>
      <c r="X4" s="314"/>
      <c r="Y4" s="314"/>
      <c r="Z4" s="314"/>
      <c r="AA4" s="314"/>
      <c r="AB4" s="314"/>
      <c r="AC4" s="314"/>
      <c r="AD4" s="314"/>
      <c r="AE4" s="314"/>
      <c r="AF4" s="314"/>
      <c r="AG4" s="314"/>
      <c r="AH4" s="314"/>
      <c r="AI4" s="314"/>
      <c r="AJ4" s="314"/>
      <c r="AK4" s="314"/>
      <c r="AL4" s="314"/>
      <c r="AM4" s="314"/>
      <c r="AN4" s="314"/>
      <c r="AO4" s="314"/>
      <c r="AP4" s="314"/>
      <c r="AQ4" s="314"/>
      <c r="AR4" s="314"/>
      <c r="AS4" s="314"/>
      <c r="AT4" s="314"/>
      <c r="AU4" s="314"/>
      <c r="AV4" s="314"/>
      <c r="AW4" s="314"/>
      <c r="AX4" s="314"/>
      <c r="AY4" s="314"/>
      <c r="AZ4" s="314"/>
      <c r="BA4" s="314"/>
      <c r="BB4" s="314"/>
      <c r="BC4" s="314"/>
      <c r="BD4" s="314"/>
      <c r="BE4" s="314"/>
      <c r="BF4" s="314"/>
      <c r="BG4" s="314"/>
      <c r="BH4" s="314"/>
      <c r="BI4" s="314"/>
      <c r="BJ4" s="314"/>
      <c r="BK4" s="314"/>
      <c r="BL4" s="314"/>
      <c r="BM4" s="314"/>
      <c r="BN4" s="314"/>
      <c r="BO4" s="314"/>
      <c r="BP4" s="314"/>
      <c r="BQ4" s="314"/>
      <c r="BR4" s="314"/>
      <c r="BS4" s="314"/>
      <c r="BT4" s="314"/>
      <c r="BU4" s="314"/>
      <c r="BV4" s="314"/>
      <c r="BX4" s="314"/>
      <c r="BY4" s="314"/>
      <c r="BZ4" s="314"/>
      <c r="CA4" s="314"/>
      <c r="CB4" s="314"/>
      <c r="CC4" s="314"/>
      <c r="CD4" s="314"/>
      <c r="CE4" s="314"/>
      <c r="CF4" s="314"/>
      <c r="CG4" s="314"/>
      <c r="CH4" s="314"/>
      <c r="CI4" s="314"/>
      <c r="CJ4" s="314"/>
      <c r="CK4" s="314"/>
      <c r="CL4" s="314"/>
      <c r="CM4" s="314"/>
      <c r="CN4" s="314"/>
      <c r="CO4" s="314"/>
      <c r="CP4" s="314"/>
      <c r="CQ4" s="314"/>
      <c r="CR4" s="314"/>
      <c r="CS4" s="314"/>
      <c r="CT4" s="314"/>
      <c r="CU4" s="314"/>
      <c r="CV4" s="314"/>
      <c r="CW4" s="314"/>
      <c r="CX4" s="314"/>
      <c r="CY4" s="314"/>
      <c r="CZ4" s="314"/>
      <c r="DA4" s="314"/>
      <c r="DB4" s="314"/>
      <c r="DC4" s="314"/>
      <c r="DD4" s="314"/>
      <c r="DE4" s="314"/>
      <c r="DF4" s="314"/>
      <c r="DG4" s="314"/>
      <c r="DH4" s="314"/>
      <c r="DI4" s="314"/>
      <c r="DJ4" s="314"/>
      <c r="DK4" s="314"/>
      <c r="DL4" s="314"/>
      <c r="DM4" s="314"/>
      <c r="DN4" s="314"/>
      <c r="DO4" s="314"/>
      <c r="DP4" s="314"/>
      <c r="DQ4" s="314"/>
      <c r="DR4" s="314"/>
      <c r="DS4" s="314"/>
      <c r="DT4" s="314"/>
      <c r="DU4" s="314"/>
      <c r="DV4" s="314"/>
      <c r="DW4" s="314"/>
      <c r="DX4" s="314"/>
      <c r="DY4" s="314"/>
      <c r="DZ4" s="314"/>
      <c r="EA4" s="314"/>
      <c r="EB4" s="314"/>
      <c r="EC4" s="314"/>
      <c r="ED4" s="314"/>
      <c r="FD4" s="317"/>
      <c r="FE4" s="317"/>
      <c r="FF4" s="317"/>
      <c r="FG4" s="317"/>
      <c r="FH4" s="301"/>
      <c r="FI4" s="301"/>
      <c r="FJ4" s="301"/>
      <c r="FK4" s="301"/>
      <c r="FL4" s="318"/>
      <c r="FM4" s="318"/>
      <c r="FN4" s="318"/>
      <c r="FO4" s="319"/>
      <c r="FP4" s="320"/>
      <c r="FQ4" s="320"/>
      <c r="FR4" s="320"/>
      <c r="FS4" s="320"/>
      <c r="FT4" s="300"/>
      <c r="FY4" s="317"/>
      <c r="FZ4" s="317"/>
      <c r="GA4" s="317"/>
      <c r="GB4" s="317"/>
      <c r="GC4" s="301"/>
      <c r="GD4" s="301"/>
      <c r="GE4" s="301"/>
      <c r="GF4" s="301"/>
      <c r="GG4" s="318"/>
      <c r="GH4" s="318"/>
      <c r="GI4" s="318"/>
      <c r="GJ4" s="319"/>
      <c r="GK4" s="320"/>
      <c r="GL4" s="320"/>
      <c r="GM4" s="320"/>
      <c r="GN4" s="320"/>
      <c r="GO4" s="300"/>
      <c r="HD4" s="317"/>
      <c r="HE4" s="317"/>
      <c r="HF4" s="317"/>
      <c r="HG4" s="317"/>
      <c r="HH4" s="301"/>
      <c r="HI4" s="301"/>
      <c r="HJ4" s="301"/>
      <c r="HK4" s="301"/>
      <c r="HL4" s="318"/>
      <c r="HM4" s="318"/>
      <c r="HN4" s="318"/>
      <c r="HO4" s="319"/>
      <c r="HP4" s="320"/>
      <c r="HQ4" s="320"/>
      <c r="HR4" s="320"/>
      <c r="HS4" s="320"/>
      <c r="HT4" s="300"/>
      <c r="HX4" s="297"/>
      <c r="IG4" s="317"/>
      <c r="IH4" s="317"/>
      <c r="II4" s="317"/>
      <c r="IJ4" s="317"/>
      <c r="IK4" s="301"/>
      <c r="IL4" s="301"/>
      <c r="IM4" s="301"/>
      <c r="IN4" s="301"/>
      <c r="IO4" s="321"/>
      <c r="IP4" s="321"/>
      <c r="IQ4" s="321"/>
      <c r="IR4" s="322"/>
      <c r="IS4" s="323"/>
      <c r="IT4" s="323"/>
      <c r="IU4" s="323"/>
      <c r="IV4" s="320"/>
      <c r="IW4" s="320"/>
      <c r="IX4" s="320"/>
      <c r="IY4" s="320"/>
      <c r="IZ4" s="302"/>
      <c r="JA4" s="324"/>
      <c r="JB4" s="325"/>
      <c r="JC4" s="326"/>
      <c r="JN4" s="317"/>
      <c r="JO4" s="317"/>
      <c r="JP4" s="317"/>
      <c r="JQ4" s="317"/>
      <c r="JR4" s="301"/>
      <c r="JS4" s="301"/>
      <c r="JT4" s="301"/>
      <c r="JU4" s="301"/>
      <c r="JV4" s="327"/>
      <c r="JW4" s="327"/>
      <c r="JX4" s="327"/>
      <c r="JY4" s="328"/>
      <c r="JZ4" s="323"/>
      <c r="KA4" s="323"/>
      <c r="KB4" s="323"/>
      <c r="KC4" s="320"/>
      <c r="KD4" s="320"/>
      <c r="KE4" s="320"/>
      <c r="KF4" s="320"/>
      <c r="KG4" s="302"/>
    </row>
    <row r="5" spans="3:328" ht="17.100000000000001" customHeight="1" x14ac:dyDescent="0.3">
      <c r="C5" s="335"/>
      <c r="D5" s="2"/>
      <c r="E5" s="2"/>
      <c r="F5" s="2"/>
      <c r="G5" s="2"/>
      <c r="H5" s="2"/>
      <c r="I5" s="298"/>
      <c r="J5" s="298"/>
      <c r="K5" s="298"/>
      <c r="L5" s="298"/>
      <c r="M5" s="298"/>
      <c r="V5" s="314"/>
      <c r="W5" s="314"/>
      <c r="X5" s="314"/>
      <c r="Y5" s="314"/>
      <c r="Z5" s="314"/>
      <c r="AA5" s="314"/>
      <c r="AB5" s="314"/>
      <c r="AC5" s="314"/>
      <c r="AD5" s="314"/>
      <c r="AE5" s="314"/>
      <c r="AF5" s="314"/>
      <c r="AG5" s="314"/>
      <c r="AH5" s="314"/>
      <c r="AI5" s="314"/>
      <c r="AJ5" s="314"/>
      <c r="AK5" s="314"/>
      <c r="AL5" s="314"/>
      <c r="AM5" s="314"/>
      <c r="AN5" s="314"/>
      <c r="AO5" s="314"/>
      <c r="AP5" s="314"/>
      <c r="AQ5" s="314"/>
      <c r="AR5" s="314"/>
      <c r="AS5" s="314"/>
      <c r="AT5" s="314"/>
      <c r="AU5" s="314"/>
      <c r="AV5" s="314"/>
      <c r="AW5" s="314"/>
      <c r="AX5" s="314"/>
      <c r="AY5" s="314"/>
      <c r="AZ5" s="314"/>
      <c r="BA5" s="314"/>
      <c r="BB5" s="314"/>
      <c r="BC5" s="314"/>
      <c r="BD5" s="314"/>
      <c r="BE5" s="314"/>
      <c r="BF5" s="314"/>
      <c r="BG5" s="314"/>
      <c r="BH5" s="314"/>
      <c r="BI5" s="314"/>
      <c r="BJ5" s="314"/>
      <c r="BK5" s="314"/>
      <c r="BL5" s="314"/>
      <c r="BM5" s="314"/>
      <c r="BN5" s="314"/>
      <c r="BO5" s="314"/>
      <c r="BP5" s="314"/>
      <c r="BQ5" s="314"/>
      <c r="BR5" s="314"/>
      <c r="BS5" s="314"/>
      <c r="BT5" s="314"/>
      <c r="BU5" s="314"/>
      <c r="BV5" s="314"/>
      <c r="BW5" s="336"/>
      <c r="BX5" s="314"/>
      <c r="BY5" s="314"/>
      <c r="BZ5" s="314"/>
      <c r="CA5" s="314"/>
      <c r="CB5" s="314"/>
      <c r="CC5" s="314"/>
      <c r="CD5" s="314"/>
      <c r="CE5" s="314"/>
      <c r="CF5" s="314"/>
      <c r="CG5" s="314"/>
      <c r="CH5" s="314"/>
      <c r="CI5" s="314"/>
      <c r="CJ5" s="314"/>
      <c r="CK5" s="314"/>
      <c r="CL5" s="314"/>
      <c r="CM5" s="314"/>
      <c r="CN5" s="314"/>
      <c r="CO5" s="314"/>
      <c r="CP5" s="314"/>
      <c r="CQ5" s="314"/>
      <c r="CR5" s="314"/>
      <c r="CS5" s="314"/>
      <c r="CT5" s="314"/>
      <c r="CU5" s="314"/>
      <c r="CV5" s="314"/>
      <c r="CW5" s="314"/>
      <c r="CX5" s="314"/>
      <c r="CY5" s="314"/>
      <c r="CZ5" s="314"/>
      <c r="DA5" s="314"/>
      <c r="DB5" s="314"/>
      <c r="DC5" s="314"/>
      <c r="DD5" s="314"/>
      <c r="DE5" s="314"/>
      <c r="DF5" s="314"/>
      <c r="DG5" s="314"/>
      <c r="DH5" s="314"/>
      <c r="DI5" s="314"/>
      <c r="DJ5" s="314"/>
      <c r="DK5" s="314"/>
      <c r="DL5" s="314"/>
      <c r="DM5" s="314"/>
      <c r="DN5" s="314"/>
      <c r="DO5" s="314"/>
      <c r="DP5" s="314"/>
      <c r="DQ5" s="314"/>
      <c r="DR5" s="314"/>
      <c r="DS5" s="314"/>
      <c r="DT5" s="314"/>
      <c r="DU5" s="314"/>
      <c r="DV5" s="314"/>
      <c r="DW5" s="314"/>
      <c r="DX5" s="314"/>
      <c r="DY5" s="314"/>
      <c r="DZ5" s="314"/>
      <c r="EA5" s="314"/>
      <c r="EB5" s="314"/>
      <c r="EC5" s="314"/>
      <c r="ED5" s="314"/>
      <c r="FD5" s="317"/>
      <c r="FE5" s="317"/>
      <c r="FF5" s="317"/>
      <c r="FG5" s="317"/>
      <c r="FH5" s="301"/>
      <c r="FI5" s="301"/>
      <c r="FJ5" s="301"/>
      <c r="FK5" s="301"/>
      <c r="FL5" s="318"/>
      <c r="FM5" s="318"/>
      <c r="FN5" s="318"/>
      <c r="FO5" s="319"/>
      <c r="FP5" s="320"/>
      <c r="FQ5" s="320"/>
      <c r="FR5" s="320"/>
      <c r="FS5" s="320"/>
      <c r="FT5" s="300"/>
      <c r="FY5" s="317"/>
      <c r="FZ5" s="317"/>
      <c r="GA5" s="317"/>
      <c r="GB5" s="317"/>
      <c r="GC5" s="301"/>
      <c r="GD5" s="301"/>
      <c r="GE5" s="301"/>
      <c r="GF5" s="301"/>
      <c r="GG5" s="318"/>
      <c r="GH5" s="318"/>
      <c r="GI5" s="318"/>
      <c r="GJ5" s="319"/>
      <c r="GK5" s="320"/>
      <c r="GL5" s="320"/>
      <c r="GM5" s="320"/>
      <c r="GN5" s="320"/>
      <c r="GO5" s="300"/>
      <c r="HD5" s="317"/>
      <c r="HE5" s="317"/>
      <c r="HF5" s="317"/>
      <c r="HG5" s="317"/>
      <c r="HH5" s="301"/>
      <c r="HI5" s="301"/>
      <c r="HJ5" s="301"/>
      <c r="HK5" s="301"/>
      <c r="HL5" s="318"/>
      <c r="HM5" s="318"/>
      <c r="HN5" s="318"/>
      <c r="HO5" s="319"/>
      <c r="HP5" s="320"/>
      <c r="HQ5" s="320"/>
      <c r="HR5" s="320"/>
      <c r="HS5" s="320"/>
      <c r="HT5" s="300"/>
      <c r="HX5" s="304"/>
      <c r="HY5" s="303"/>
      <c r="HZ5" s="303"/>
      <c r="IA5" s="303"/>
      <c r="IB5" s="303"/>
      <c r="IG5" s="317"/>
      <c r="IH5" s="317"/>
      <c r="II5" s="317"/>
      <c r="IJ5" s="317"/>
      <c r="IK5" s="301"/>
      <c r="IL5" s="301"/>
      <c r="IM5" s="301"/>
      <c r="IN5" s="301"/>
      <c r="IO5" s="321"/>
      <c r="IP5" s="321"/>
      <c r="IQ5" s="321"/>
      <c r="IR5" s="322"/>
      <c r="IS5" s="323"/>
      <c r="IT5" s="323"/>
      <c r="IU5" s="323"/>
      <c r="IV5" s="320"/>
      <c r="IW5" s="320"/>
      <c r="IX5" s="320"/>
      <c r="IY5" s="320"/>
      <c r="IZ5" s="302"/>
      <c r="JA5" s="324"/>
      <c r="JB5" s="325"/>
      <c r="JC5" s="326"/>
      <c r="JN5" s="317"/>
      <c r="JO5" s="317"/>
      <c r="JP5" s="317"/>
      <c r="JQ5" s="317"/>
      <c r="JR5" s="301"/>
      <c r="JS5" s="301"/>
      <c r="JT5" s="301"/>
      <c r="JU5" s="301"/>
      <c r="JV5" s="327"/>
      <c r="JW5" s="327"/>
      <c r="JX5" s="327"/>
      <c r="JY5" s="328"/>
      <c r="JZ5" s="323"/>
      <c r="KA5" s="323"/>
      <c r="KB5" s="323"/>
      <c r="KC5" s="320"/>
      <c r="KD5" s="320"/>
      <c r="KE5" s="320"/>
      <c r="KF5" s="320"/>
      <c r="KG5" s="302"/>
    </row>
    <row r="6" spans="3:328" ht="17.100000000000001" customHeight="1" x14ac:dyDescent="0.3">
      <c r="C6" s="335"/>
      <c r="D6" s="2"/>
      <c r="E6" s="2"/>
      <c r="F6" s="2"/>
      <c r="G6" s="2"/>
      <c r="H6" s="2"/>
      <c r="I6" s="298"/>
      <c r="J6" s="298"/>
      <c r="K6" s="298"/>
      <c r="L6" s="298"/>
      <c r="M6" s="298"/>
      <c r="W6" s="314"/>
      <c r="X6" s="314"/>
      <c r="Y6" s="314"/>
      <c r="Z6" s="314"/>
      <c r="AA6" s="314"/>
      <c r="AB6" s="314"/>
      <c r="AC6" s="314"/>
      <c r="AD6" s="314"/>
      <c r="AE6" s="314"/>
      <c r="AF6" s="314"/>
      <c r="AG6" s="314"/>
      <c r="AH6" s="314"/>
      <c r="AI6" s="314"/>
      <c r="AJ6" s="314"/>
      <c r="AK6" s="314"/>
      <c r="AL6" s="314"/>
      <c r="AM6" s="314"/>
      <c r="AN6" s="314"/>
      <c r="AO6" s="314"/>
      <c r="AP6" s="314"/>
      <c r="AQ6" s="314"/>
      <c r="AR6" s="314"/>
      <c r="AS6" s="314"/>
      <c r="AT6" s="314"/>
      <c r="AU6" s="314"/>
      <c r="AV6" s="314"/>
      <c r="AW6" s="314"/>
      <c r="AX6" s="314"/>
      <c r="AY6" s="314"/>
      <c r="AZ6" s="314"/>
      <c r="BA6" s="314"/>
      <c r="BB6" s="314"/>
      <c r="BC6" s="314"/>
      <c r="BD6" s="314"/>
      <c r="BE6" s="314"/>
      <c r="BF6" s="314"/>
      <c r="BG6" s="314"/>
      <c r="BH6" s="314"/>
      <c r="BI6" s="314"/>
      <c r="BJ6" s="314"/>
      <c r="BK6" s="314"/>
      <c r="BL6" s="314"/>
      <c r="BM6" s="314"/>
      <c r="BN6" s="314"/>
      <c r="BO6" s="314"/>
      <c r="BP6" s="314"/>
      <c r="BQ6" s="314"/>
      <c r="BR6" s="314"/>
      <c r="BS6" s="314"/>
      <c r="BT6" s="314"/>
      <c r="BU6" s="314"/>
      <c r="BV6" s="314"/>
      <c r="BW6" s="337"/>
      <c r="BX6" s="314"/>
      <c r="BY6" s="314"/>
      <c r="BZ6" s="314"/>
      <c r="CA6" s="314"/>
      <c r="CB6" s="314"/>
      <c r="CC6" s="314"/>
      <c r="CD6" s="314"/>
      <c r="CE6" s="314"/>
      <c r="CF6" s="314"/>
      <c r="CG6" s="314"/>
      <c r="CH6" s="314"/>
      <c r="CI6" s="314"/>
      <c r="CJ6" s="314"/>
      <c r="CK6" s="314"/>
      <c r="CL6" s="314"/>
      <c r="CM6" s="314"/>
      <c r="CN6" s="314"/>
      <c r="CO6" s="314"/>
      <c r="CP6" s="314"/>
      <c r="CQ6" s="314"/>
      <c r="CR6" s="314"/>
      <c r="CS6" s="314"/>
      <c r="CT6" s="314"/>
      <c r="CU6" s="314"/>
      <c r="CV6" s="314"/>
      <c r="CW6" s="314"/>
      <c r="CX6" s="314"/>
      <c r="CY6" s="314"/>
      <c r="CZ6" s="314"/>
      <c r="DA6" s="314"/>
      <c r="DB6" s="314"/>
      <c r="DC6" s="314"/>
      <c r="DD6" s="314"/>
      <c r="DE6" s="314"/>
      <c r="DF6" s="314"/>
      <c r="DG6" s="314"/>
      <c r="DH6" s="314"/>
      <c r="DI6" s="314"/>
      <c r="DJ6" s="314"/>
      <c r="DK6" s="314"/>
      <c r="DL6" s="314"/>
      <c r="DM6" s="314"/>
      <c r="DN6" s="314"/>
      <c r="DO6" s="314"/>
      <c r="DP6" s="314"/>
      <c r="DQ6" s="314"/>
      <c r="DR6" s="314"/>
      <c r="DS6" s="314"/>
      <c r="DT6" s="314"/>
      <c r="DU6" s="314"/>
      <c r="DV6" s="314"/>
      <c r="DW6" s="314"/>
      <c r="DX6" s="314"/>
      <c r="DY6" s="314"/>
      <c r="DZ6" s="314"/>
      <c r="EA6" s="314"/>
      <c r="EB6" s="314"/>
      <c r="EC6" s="314"/>
      <c r="ED6" s="314"/>
      <c r="FD6" s="317"/>
      <c r="FE6" s="317"/>
      <c r="FF6" s="317"/>
      <c r="FG6" s="317"/>
      <c r="FH6" s="301"/>
      <c r="FI6" s="301"/>
      <c r="FJ6" s="301"/>
      <c r="FK6" s="301"/>
      <c r="FL6" s="318"/>
      <c r="FM6" s="318"/>
      <c r="FN6" s="318"/>
      <c r="FO6" s="319"/>
      <c r="FP6" s="320"/>
      <c r="FQ6" s="320"/>
      <c r="FR6" s="320"/>
      <c r="FS6" s="320"/>
      <c r="FT6" s="300"/>
      <c r="FY6" s="317"/>
      <c r="FZ6" s="317"/>
      <c r="GA6" s="317"/>
      <c r="GB6" s="317"/>
      <c r="GC6" s="301"/>
      <c r="GD6" s="301"/>
      <c r="GE6" s="301"/>
      <c r="GF6" s="301"/>
      <c r="GG6" s="318"/>
      <c r="GH6" s="318"/>
      <c r="GI6" s="318"/>
      <c r="GJ6" s="319"/>
      <c r="GK6" s="320"/>
      <c r="GL6" s="320"/>
      <c r="GM6" s="320"/>
      <c r="GN6" s="320"/>
      <c r="GO6" s="300"/>
      <c r="HD6" s="317"/>
      <c r="HE6" s="317"/>
      <c r="HF6" s="317"/>
      <c r="HG6" s="317"/>
      <c r="HH6" s="301"/>
      <c r="HI6" s="301"/>
      <c r="HJ6" s="301"/>
      <c r="HK6" s="301"/>
      <c r="HL6" s="318"/>
      <c r="HM6" s="318"/>
      <c r="HN6" s="318"/>
      <c r="HO6" s="319"/>
      <c r="HP6" s="320"/>
      <c r="HQ6" s="320"/>
      <c r="HR6" s="320"/>
      <c r="HS6" s="320"/>
      <c r="HT6" s="300"/>
      <c r="HX6" s="303"/>
      <c r="HY6" s="303"/>
      <c r="HZ6" s="303"/>
      <c r="IA6" s="303"/>
      <c r="IB6" s="303"/>
      <c r="IC6" s="303"/>
      <c r="ID6" s="303"/>
      <c r="IG6" s="317"/>
      <c r="IH6" s="317"/>
      <c r="II6" s="317"/>
      <c r="IJ6" s="317"/>
      <c r="IK6" s="301"/>
      <c r="IL6" s="301"/>
      <c r="IM6" s="301"/>
      <c r="IN6" s="301"/>
      <c r="IO6" s="321"/>
      <c r="IP6" s="321"/>
      <c r="IQ6" s="321"/>
      <c r="IR6" s="322"/>
      <c r="IS6" s="323"/>
      <c r="IT6" s="323"/>
      <c r="IU6" s="323"/>
      <c r="IV6" s="320"/>
      <c r="IW6" s="320"/>
      <c r="IX6" s="320"/>
      <c r="IY6" s="320"/>
      <c r="IZ6" s="302"/>
      <c r="JA6" s="324"/>
      <c r="JB6" s="325"/>
      <c r="JC6" s="326"/>
      <c r="JN6" s="317"/>
      <c r="JO6" s="317"/>
      <c r="JP6" s="317"/>
      <c r="JQ6" s="317"/>
      <c r="JR6" s="301"/>
      <c r="JS6" s="301"/>
      <c r="JT6" s="301"/>
      <c r="JU6" s="301"/>
      <c r="JV6" s="327"/>
      <c r="JW6" s="327"/>
      <c r="JX6" s="327"/>
      <c r="JY6" s="328"/>
      <c r="JZ6" s="323"/>
      <c r="KA6" s="323"/>
      <c r="KB6" s="323"/>
      <c r="KC6" s="320"/>
      <c r="KD6" s="320"/>
      <c r="KE6" s="320"/>
      <c r="KF6" s="320"/>
      <c r="KG6" s="302"/>
    </row>
    <row r="7" spans="3:328" ht="17.100000000000001" customHeight="1" x14ac:dyDescent="0.3">
      <c r="C7" s="335"/>
      <c r="D7" s="2"/>
      <c r="E7" s="2"/>
      <c r="F7" s="2"/>
      <c r="G7" s="2"/>
      <c r="H7" s="2"/>
      <c r="I7" s="298"/>
      <c r="J7" s="298"/>
      <c r="K7" s="298"/>
      <c r="L7" s="298"/>
      <c r="M7" s="298"/>
      <c r="W7" s="314"/>
      <c r="X7" s="314"/>
      <c r="Y7" s="314"/>
      <c r="Z7" s="314"/>
      <c r="AA7" s="314"/>
      <c r="AB7" s="314"/>
      <c r="AC7" s="314"/>
      <c r="AD7" s="314"/>
      <c r="AE7" s="314"/>
      <c r="AF7" s="314"/>
      <c r="AG7" s="314"/>
      <c r="AH7" s="314"/>
      <c r="AI7" s="314"/>
      <c r="AJ7" s="314"/>
      <c r="AK7" s="314"/>
      <c r="AL7" s="314"/>
      <c r="AM7" s="314"/>
      <c r="AN7" s="314"/>
      <c r="AO7" s="314"/>
      <c r="AP7" s="314"/>
      <c r="AQ7" s="314"/>
      <c r="AR7" s="314"/>
      <c r="AS7" s="314"/>
      <c r="AT7" s="314"/>
      <c r="AU7" s="314"/>
      <c r="AV7" s="314"/>
      <c r="AW7" s="314"/>
      <c r="AX7" s="314"/>
      <c r="AY7" s="314"/>
      <c r="AZ7" s="314"/>
      <c r="BA7" s="314"/>
      <c r="BB7" s="314"/>
      <c r="BC7" s="314"/>
      <c r="BD7" s="314"/>
      <c r="BE7" s="314"/>
      <c r="BF7" s="314"/>
      <c r="BG7" s="314"/>
      <c r="BH7" s="314"/>
      <c r="BI7" s="314"/>
      <c r="BJ7" s="314"/>
      <c r="BK7" s="314"/>
      <c r="BL7" s="314"/>
      <c r="BM7" s="314"/>
      <c r="BN7" s="314"/>
      <c r="BO7" s="314"/>
      <c r="BP7" s="314"/>
      <c r="BQ7" s="314"/>
      <c r="BR7" s="314"/>
      <c r="BS7" s="314"/>
      <c r="BT7" s="314"/>
      <c r="BU7" s="314"/>
      <c r="BV7" s="314"/>
      <c r="BW7" s="291"/>
      <c r="BX7" s="314"/>
      <c r="BY7" s="314"/>
      <c r="BZ7" s="314"/>
      <c r="CA7" s="314"/>
      <c r="CB7" s="314"/>
      <c r="CC7" s="314"/>
      <c r="CD7" s="314"/>
      <c r="CE7" s="314"/>
      <c r="CF7" s="314"/>
      <c r="CG7" s="314"/>
      <c r="CH7" s="314"/>
      <c r="CI7" s="314"/>
      <c r="CJ7" s="314"/>
      <c r="CK7" s="314"/>
      <c r="CL7" s="314"/>
      <c r="CM7" s="314"/>
      <c r="CN7" s="314"/>
      <c r="CO7" s="314"/>
      <c r="CP7" s="314"/>
      <c r="CQ7" s="314"/>
      <c r="CR7" s="314"/>
      <c r="CS7" s="314"/>
      <c r="CT7" s="314"/>
      <c r="CU7" s="314"/>
      <c r="CV7" s="314"/>
      <c r="CW7" s="314"/>
      <c r="CX7" s="314"/>
      <c r="CY7" s="314"/>
      <c r="CZ7" s="314"/>
      <c r="DA7" s="314"/>
      <c r="DB7" s="314"/>
      <c r="DC7" s="314"/>
      <c r="DD7" s="314"/>
      <c r="DE7" s="314"/>
      <c r="DF7" s="314"/>
      <c r="DG7" s="314"/>
      <c r="DH7" s="314"/>
      <c r="DI7" s="314"/>
      <c r="DJ7" s="314"/>
      <c r="DK7" s="314"/>
      <c r="DL7" s="314"/>
      <c r="DM7" s="314"/>
      <c r="DN7" s="314"/>
      <c r="DO7" s="314"/>
      <c r="DP7" s="314"/>
      <c r="DQ7" s="314"/>
      <c r="DR7" s="314"/>
      <c r="DS7" s="314"/>
      <c r="DT7" s="314"/>
      <c r="DU7" s="314"/>
      <c r="DV7" s="314"/>
      <c r="DW7" s="314"/>
      <c r="DX7" s="314"/>
      <c r="DY7" s="314"/>
      <c r="DZ7" s="314"/>
      <c r="EA7" s="314"/>
      <c r="EB7" s="314"/>
      <c r="EC7" s="314"/>
      <c r="ED7" s="314"/>
      <c r="FD7" s="317"/>
      <c r="FE7" s="317"/>
      <c r="FF7" s="317"/>
      <c r="FG7" s="317"/>
      <c r="FH7" s="301"/>
      <c r="FI7" s="301"/>
      <c r="FJ7" s="301"/>
      <c r="FK7" s="301"/>
      <c r="FL7" s="318"/>
      <c r="FM7" s="318"/>
      <c r="FN7" s="318"/>
      <c r="FO7" s="319"/>
      <c r="FP7" s="320"/>
      <c r="FQ7" s="320"/>
      <c r="FR7" s="320"/>
      <c r="FS7" s="320"/>
      <c r="FT7" s="300"/>
      <c r="FY7" s="317"/>
      <c r="FZ7" s="317"/>
      <c r="GA7" s="317"/>
      <c r="GB7" s="317"/>
      <c r="GC7" s="301"/>
      <c r="GD7" s="301"/>
      <c r="GE7" s="301"/>
      <c r="GF7" s="301"/>
      <c r="GG7" s="318"/>
      <c r="GH7" s="318"/>
      <c r="GI7" s="318"/>
      <c r="GJ7" s="319"/>
      <c r="GK7" s="320"/>
      <c r="GL7" s="320"/>
      <c r="GM7" s="320"/>
      <c r="GN7" s="320"/>
      <c r="GO7" s="300"/>
      <c r="GX7" s="320"/>
      <c r="GY7" s="320"/>
      <c r="GZ7" s="320"/>
      <c r="HA7" s="320"/>
      <c r="HD7" s="317"/>
      <c r="HE7" s="317"/>
      <c r="HF7" s="317"/>
      <c r="HG7" s="317"/>
      <c r="HH7" s="301"/>
      <c r="HI7" s="301"/>
      <c r="HJ7" s="301"/>
      <c r="HK7" s="301"/>
      <c r="HL7" s="318"/>
      <c r="HM7" s="318"/>
      <c r="HN7" s="318"/>
      <c r="HO7" s="319"/>
      <c r="HP7" s="320"/>
      <c r="HQ7" s="320"/>
      <c r="HR7" s="320"/>
      <c r="HS7" s="320"/>
      <c r="HT7" s="300"/>
      <c r="HX7" s="303"/>
      <c r="HY7" s="303"/>
      <c r="HZ7" s="303"/>
      <c r="IA7" s="303"/>
      <c r="IB7" s="303"/>
      <c r="IG7" s="317"/>
      <c r="IH7" s="317"/>
      <c r="II7" s="317"/>
      <c r="IJ7" s="317"/>
      <c r="IK7" s="301"/>
      <c r="IL7" s="301"/>
      <c r="IM7" s="301"/>
      <c r="IN7" s="301"/>
      <c r="IO7" s="321"/>
      <c r="IP7" s="321"/>
      <c r="IQ7" s="321"/>
      <c r="IR7" s="322"/>
      <c r="IS7" s="323"/>
      <c r="IT7" s="323"/>
      <c r="IU7" s="323"/>
      <c r="IV7" s="320"/>
      <c r="IW7" s="320"/>
      <c r="IX7" s="320"/>
      <c r="IY7" s="320"/>
      <c r="IZ7" s="302"/>
      <c r="JA7" s="324"/>
      <c r="JB7" s="325"/>
      <c r="JC7" s="326"/>
      <c r="JN7" s="317"/>
      <c r="JO7" s="317"/>
      <c r="JP7" s="317"/>
      <c r="JQ7" s="317"/>
      <c r="JR7" s="301"/>
      <c r="JS7" s="301"/>
      <c r="JT7" s="301"/>
      <c r="JU7" s="301"/>
      <c r="JV7" s="327"/>
      <c r="JW7" s="327"/>
      <c r="JX7" s="327"/>
      <c r="JY7" s="328"/>
      <c r="JZ7" s="323"/>
      <c r="KA7" s="323"/>
      <c r="KB7" s="323"/>
      <c r="KC7" s="320"/>
      <c r="KD7" s="320"/>
      <c r="KE7" s="320"/>
      <c r="KF7" s="320"/>
      <c r="KG7" s="302"/>
    </row>
    <row r="8" spans="3:328" ht="17.100000000000001" customHeight="1" x14ac:dyDescent="0.3">
      <c r="C8" s="335"/>
      <c r="D8" s="1"/>
      <c r="W8" s="314"/>
      <c r="X8" s="314"/>
      <c r="Y8" s="314"/>
      <c r="Z8" s="314"/>
      <c r="AA8" s="314"/>
      <c r="AB8" s="314"/>
      <c r="AC8" s="314"/>
      <c r="AD8" s="314"/>
      <c r="AE8" s="314"/>
      <c r="AF8" s="314"/>
      <c r="AG8" s="314"/>
      <c r="AH8" s="314"/>
      <c r="AI8" s="314"/>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258"/>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FD8" s="317"/>
      <c r="FE8" s="317"/>
      <c r="FF8" s="317"/>
      <c r="FG8" s="317"/>
      <c r="FH8" s="301"/>
      <c r="FI8" s="301"/>
      <c r="FJ8" s="301"/>
      <c r="FK8" s="301"/>
      <c r="FL8" s="318"/>
      <c r="FM8" s="318"/>
      <c r="FN8" s="318"/>
      <c r="FO8" s="319"/>
      <c r="FP8" s="320"/>
      <c r="FQ8" s="320"/>
      <c r="FR8" s="320"/>
      <c r="FS8" s="320"/>
      <c r="FT8" s="300"/>
      <c r="FY8" s="317"/>
      <c r="FZ8" s="317"/>
      <c r="GA8" s="317"/>
      <c r="GB8" s="317"/>
      <c r="GC8" s="301"/>
      <c r="GD8" s="301"/>
      <c r="GE8" s="301"/>
      <c r="GF8" s="301"/>
      <c r="GG8" s="318"/>
      <c r="GH8" s="318"/>
      <c r="GI8" s="318"/>
      <c r="GJ8" s="319"/>
      <c r="GK8" s="320"/>
      <c r="GL8" s="320"/>
      <c r="GM8" s="320"/>
      <c r="GN8" s="320"/>
      <c r="GO8" s="300"/>
      <c r="GW8" s="305"/>
      <c r="GX8" s="303"/>
      <c r="HD8" s="317"/>
      <c r="HE8" s="317"/>
      <c r="HF8" s="317"/>
      <c r="HG8" s="317"/>
      <c r="HH8" s="301"/>
      <c r="HI8" s="301"/>
      <c r="HJ8" s="301"/>
      <c r="HK8" s="301"/>
      <c r="HL8" s="318"/>
      <c r="HM8" s="318"/>
      <c r="HN8" s="318"/>
      <c r="HO8" s="319"/>
      <c r="HP8" s="320"/>
      <c r="HQ8" s="320"/>
      <c r="HR8" s="320"/>
      <c r="HS8" s="320"/>
      <c r="HT8" s="300"/>
      <c r="HX8" s="304"/>
      <c r="HY8" s="303"/>
      <c r="HZ8" s="303"/>
      <c r="IA8" s="303"/>
      <c r="IB8" s="303"/>
      <c r="IG8" s="317"/>
      <c r="IH8" s="317"/>
      <c r="II8" s="317"/>
      <c r="IJ8" s="317"/>
      <c r="IK8" s="301"/>
      <c r="IL8" s="301"/>
      <c r="IM8" s="301"/>
      <c r="IN8" s="301"/>
      <c r="IO8" s="321"/>
      <c r="IP8" s="321"/>
      <c r="IQ8" s="321"/>
      <c r="IR8" s="322"/>
      <c r="IS8" s="323"/>
      <c r="IT8" s="323"/>
      <c r="IU8" s="323"/>
      <c r="IV8" s="320"/>
      <c r="IW8" s="320"/>
      <c r="IX8" s="320"/>
      <c r="IY8" s="320"/>
      <c r="IZ8" s="302"/>
      <c r="JA8" s="324"/>
      <c r="JB8" s="325"/>
      <c r="JC8" s="326"/>
      <c r="JN8" s="317"/>
      <c r="JO8" s="317"/>
      <c r="JP8" s="317"/>
      <c r="JQ8" s="317"/>
      <c r="JR8" s="301"/>
      <c r="JS8" s="301"/>
      <c r="JT8" s="301"/>
      <c r="JU8" s="301"/>
      <c r="JV8" s="327"/>
      <c r="JW8" s="327"/>
      <c r="JX8" s="327"/>
      <c r="JY8" s="328"/>
      <c r="JZ8" s="323"/>
      <c r="KA8" s="323"/>
      <c r="KB8" s="323"/>
      <c r="KC8" s="320"/>
      <c r="KD8" s="320"/>
      <c r="KE8" s="320"/>
      <c r="KF8" s="320"/>
      <c r="KG8" s="302"/>
    </row>
    <row r="9" spans="3:328" ht="17.100000000000001" customHeight="1" x14ac:dyDescent="0.3">
      <c r="C9" s="335"/>
      <c r="D9" s="1"/>
      <c r="W9" s="314"/>
      <c r="X9" s="314"/>
      <c r="Y9" s="314"/>
      <c r="Z9" s="314"/>
      <c r="AA9" s="314"/>
      <c r="AB9" s="314"/>
      <c r="AC9" s="314"/>
      <c r="AD9" s="314"/>
      <c r="AE9" s="314"/>
      <c r="AF9" s="314"/>
      <c r="AG9" s="314"/>
      <c r="AH9" s="314"/>
      <c r="AI9" s="314"/>
      <c r="AJ9" s="314"/>
      <c r="AK9" s="314"/>
      <c r="AL9" s="314"/>
      <c r="AM9" s="314"/>
      <c r="AN9" s="314"/>
      <c r="AO9" s="314"/>
      <c r="AP9" s="314"/>
      <c r="AQ9" s="314"/>
      <c r="AR9" s="314"/>
      <c r="AS9" s="314"/>
      <c r="AT9" s="314"/>
      <c r="AU9" s="314"/>
      <c r="AV9" s="314"/>
      <c r="AW9" s="314"/>
      <c r="AX9" s="314"/>
      <c r="AY9" s="314"/>
      <c r="AZ9" s="314"/>
      <c r="BA9" s="314"/>
      <c r="BB9" s="314"/>
      <c r="BC9" s="314"/>
      <c r="BD9" s="314"/>
      <c r="BE9" s="314"/>
      <c r="BF9" s="314"/>
      <c r="BG9" s="314"/>
      <c r="BH9" s="314"/>
      <c r="BI9" s="314"/>
      <c r="BJ9" s="314"/>
      <c r="BK9" s="314"/>
      <c r="BL9" s="314"/>
      <c r="BM9" s="314"/>
      <c r="BN9" s="314"/>
      <c r="BO9" s="314"/>
      <c r="BP9" s="314"/>
      <c r="BQ9" s="314"/>
      <c r="BR9" s="314"/>
      <c r="BS9" s="314"/>
      <c r="BT9" s="314"/>
      <c r="BU9" s="314"/>
      <c r="BV9" s="314"/>
      <c r="BW9" s="258"/>
      <c r="BX9" s="314"/>
      <c r="BY9" s="314"/>
      <c r="BZ9" s="314"/>
      <c r="CA9" s="314"/>
      <c r="CB9" s="314"/>
      <c r="CC9" s="314"/>
      <c r="CD9" s="314"/>
      <c r="CE9" s="314"/>
      <c r="CF9" s="314"/>
      <c r="CG9" s="314"/>
      <c r="CH9" s="314"/>
      <c r="CI9" s="314"/>
      <c r="CJ9" s="314"/>
      <c r="CK9" s="314"/>
      <c r="CL9" s="314"/>
      <c r="CM9" s="314"/>
      <c r="CN9" s="314"/>
      <c r="CO9" s="314"/>
      <c r="CP9" s="314"/>
      <c r="CQ9" s="314"/>
      <c r="CR9" s="314"/>
      <c r="CS9" s="314"/>
      <c r="CT9" s="314"/>
      <c r="CU9" s="314"/>
      <c r="CV9" s="314"/>
      <c r="CW9" s="314"/>
      <c r="CX9" s="314"/>
      <c r="CY9" s="314"/>
      <c r="CZ9" s="314"/>
      <c r="DA9" s="314"/>
      <c r="DB9" s="314"/>
      <c r="DC9" s="314"/>
      <c r="DD9" s="314"/>
      <c r="DE9" s="314"/>
      <c r="DF9" s="314"/>
      <c r="DG9" s="314"/>
      <c r="DH9" s="314"/>
      <c r="DI9" s="314"/>
      <c r="DJ9" s="314"/>
      <c r="DK9" s="314"/>
      <c r="DL9" s="314"/>
      <c r="DM9" s="314"/>
      <c r="DN9" s="314"/>
      <c r="DO9" s="314"/>
      <c r="DP9" s="314"/>
      <c r="DQ9" s="314"/>
      <c r="DR9" s="314"/>
      <c r="DS9" s="314"/>
      <c r="DT9" s="314"/>
      <c r="DU9" s="314"/>
      <c r="DV9" s="314"/>
      <c r="DW9" s="314"/>
      <c r="DX9" s="314"/>
      <c r="DY9" s="314"/>
      <c r="DZ9" s="314"/>
      <c r="EA9" s="314"/>
      <c r="EB9" s="314"/>
      <c r="EC9" s="314"/>
      <c r="ED9" s="314"/>
      <c r="FD9" s="317"/>
      <c r="FE9" s="317"/>
      <c r="FF9" s="317"/>
      <c r="FG9" s="317"/>
      <c r="FH9" s="301"/>
      <c r="FI9" s="301"/>
      <c r="FJ9" s="301"/>
      <c r="FK9" s="301"/>
      <c r="FL9" s="318"/>
      <c r="FM9" s="318"/>
      <c r="FN9" s="318"/>
      <c r="FO9" s="319"/>
      <c r="FP9" s="320"/>
      <c r="FQ9" s="320"/>
      <c r="FR9" s="320"/>
      <c r="FS9" s="320"/>
      <c r="FT9" s="300"/>
      <c r="FY9" s="317"/>
      <c r="FZ9" s="317"/>
      <c r="GA9" s="317"/>
      <c r="GB9" s="317"/>
      <c r="GC9" s="301"/>
      <c r="GD9" s="301"/>
      <c r="GE9" s="301"/>
      <c r="GF9" s="301"/>
      <c r="GG9" s="318"/>
      <c r="GH9" s="318"/>
      <c r="GI9" s="318"/>
      <c r="GJ9" s="319"/>
      <c r="GK9" s="320"/>
      <c r="GL9" s="320"/>
      <c r="GM9" s="320"/>
      <c r="GN9" s="320"/>
      <c r="GO9" s="300"/>
      <c r="GX9" s="303"/>
      <c r="HD9" s="317"/>
      <c r="HE9" s="317"/>
      <c r="HF9" s="317"/>
      <c r="HG9" s="317"/>
      <c r="HH9" s="301"/>
      <c r="HI9" s="301"/>
      <c r="HJ9" s="301"/>
      <c r="HK9" s="301"/>
      <c r="HL9" s="318"/>
      <c r="HM9" s="318"/>
      <c r="HN9" s="318"/>
      <c r="HO9" s="319"/>
      <c r="HP9" s="320"/>
      <c r="HQ9" s="320"/>
      <c r="HR9" s="320"/>
      <c r="HS9" s="320"/>
      <c r="HT9" s="300"/>
      <c r="HY9" s="303"/>
      <c r="HZ9" s="303"/>
      <c r="IA9" s="303"/>
      <c r="IB9" s="303"/>
      <c r="IG9" s="317"/>
      <c r="IH9" s="317"/>
      <c r="II9" s="317"/>
      <c r="IJ9" s="317"/>
      <c r="IK9" s="301"/>
      <c r="IL9" s="301"/>
      <c r="IM9" s="301"/>
      <c r="IN9" s="301"/>
      <c r="IO9" s="321"/>
      <c r="IP9" s="321"/>
      <c r="IQ9" s="321"/>
      <c r="IR9" s="322"/>
      <c r="IS9" s="323"/>
      <c r="IT9" s="323"/>
      <c r="IU9" s="323"/>
      <c r="IV9" s="320"/>
      <c r="IW9" s="320"/>
      <c r="IX9" s="320"/>
      <c r="IY9" s="320"/>
      <c r="IZ9" s="302"/>
      <c r="JA9" s="324"/>
      <c r="JB9" s="325"/>
      <c r="JC9" s="326"/>
      <c r="JN9" s="317"/>
      <c r="JO9" s="317"/>
      <c r="JP9" s="317"/>
      <c r="JQ9" s="317"/>
      <c r="JR9" s="301"/>
      <c r="JS9" s="301"/>
      <c r="JT9" s="301"/>
      <c r="JU9" s="301"/>
      <c r="JV9" s="327"/>
      <c r="JW9" s="327"/>
      <c r="JX9" s="327"/>
      <c r="JY9" s="328"/>
      <c r="JZ9" s="323"/>
      <c r="KA9" s="323"/>
      <c r="KB9" s="323"/>
      <c r="KC9" s="320"/>
      <c r="KD9" s="320"/>
      <c r="KE9" s="320"/>
      <c r="KF9" s="320"/>
      <c r="KG9" s="302"/>
    </row>
    <row r="10" spans="3:328" ht="17.100000000000001" customHeight="1" x14ac:dyDescent="0.3">
      <c r="C10" s="335"/>
      <c r="D10" s="1"/>
      <c r="G10" s="284"/>
      <c r="H10" s="284"/>
      <c r="I10" s="284"/>
      <c r="J10" s="284"/>
      <c r="K10" s="284"/>
      <c r="L10" s="284"/>
      <c r="M10" s="284"/>
      <c r="N10" s="284"/>
      <c r="O10" s="284"/>
      <c r="P10" s="284"/>
      <c r="Q10" s="284"/>
      <c r="W10" s="314"/>
      <c r="X10" s="314"/>
      <c r="Y10" s="314"/>
      <c r="Z10" s="314"/>
      <c r="AA10" s="314"/>
      <c r="AB10" s="314"/>
      <c r="AC10" s="314"/>
      <c r="AD10" s="314"/>
      <c r="AE10" s="314"/>
      <c r="AF10" s="314"/>
      <c r="AG10" s="314"/>
      <c r="AH10" s="314"/>
      <c r="AI10" s="314"/>
      <c r="AJ10" s="314"/>
      <c r="AK10" s="314"/>
      <c r="AL10" s="314"/>
      <c r="AM10" s="314"/>
      <c r="AN10" s="314"/>
      <c r="AO10" s="314"/>
      <c r="AP10" s="314"/>
      <c r="AQ10" s="314"/>
      <c r="AR10" s="314"/>
      <c r="AS10" s="314"/>
      <c r="AT10" s="314"/>
      <c r="AU10" s="314"/>
      <c r="AV10" s="314"/>
      <c r="AW10" s="314"/>
      <c r="AX10" s="314"/>
      <c r="AY10" s="314"/>
      <c r="AZ10" s="314"/>
      <c r="BA10" s="314"/>
      <c r="BB10" s="314"/>
      <c r="BC10" s="314"/>
      <c r="BD10" s="314"/>
      <c r="BE10" s="314"/>
      <c r="BF10" s="314"/>
      <c r="BG10" s="314"/>
      <c r="BH10" s="314"/>
      <c r="BI10" s="314"/>
      <c r="BJ10" s="314"/>
      <c r="BK10" s="314"/>
      <c r="BL10" s="314"/>
      <c r="BM10" s="314"/>
      <c r="BN10" s="314"/>
      <c r="BO10" s="314"/>
      <c r="BP10" s="314"/>
      <c r="BQ10" s="314"/>
      <c r="BR10" s="314"/>
      <c r="BS10" s="314"/>
      <c r="BT10" s="314"/>
      <c r="BU10" s="314"/>
      <c r="BV10" s="314"/>
      <c r="BW10" s="291"/>
      <c r="BX10" s="314"/>
      <c r="BY10" s="314"/>
      <c r="BZ10" s="314"/>
      <c r="CA10" s="314"/>
      <c r="CB10" s="314"/>
      <c r="CC10" s="314"/>
      <c r="CD10" s="314"/>
      <c r="CE10" s="314"/>
      <c r="CF10" s="314"/>
      <c r="CG10" s="314"/>
      <c r="CH10" s="314"/>
      <c r="CI10" s="314"/>
      <c r="CJ10" s="314"/>
      <c r="CK10" s="314"/>
      <c r="CL10" s="314"/>
      <c r="CM10" s="314"/>
      <c r="CN10" s="314"/>
      <c r="CO10" s="314"/>
      <c r="CP10" s="314"/>
      <c r="CQ10" s="314"/>
      <c r="CR10" s="314"/>
      <c r="CS10" s="314"/>
      <c r="CT10" s="314"/>
      <c r="CU10" s="314"/>
      <c r="CV10" s="314"/>
      <c r="CW10" s="314"/>
      <c r="CX10" s="314"/>
      <c r="CY10" s="314"/>
      <c r="CZ10" s="314"/>
      <c r="DA10" s="314"/>
      <c r="DB10" s="314"/>
      <c r="DC10" s="314"/>
      <c r="DD10" s="314"/>
      <c r="DE10" s="314"/>
      <c r="DF10" s="314"/>
      <c r="DG10" s="314"/>
      <c r="DH10" s="314"/>
      <c r="DI10" s="314"/>
      <c r="DJ10" s="314"/>
      <c r="DK10" s="314"/>
      <c r="DL10" s="314"/>
      <c r="DM10" s="314"/>
      <c r="DN10" s="314"/>
      <c r="DO10" s="314"/>
      <c r="DP10" s="314"/>
      <c r="DQ10" s="314"/>
      <c r="DR10" s="314"/>
      <c r="DS10" s="314"/>
      <c r="DT10" s="314"/>
      <c r="DU10" s="314"/>
      <c r="DV10" s="314"/>
      <c r="DW10" s="314"/>
      <c r="DX10" s="314"/>
      <c r="DY10" s="314"/>
      <c r="DZ10" s="314"/>
      <c r="EA10" s="314"/>
      <c r="EB10" s="314"/>
      <c r="EC10" s="314"/>
      <c r="ED10" s="314"/>
      <c r="EE10" s="338"/>
      <c r="EF10" s="64"/>
      <c r="EG10" s="64"/>
      <c r="EH10" s="64"/>
      <c r="EI10" s="64"/>
      <c r="EJ10" s="64"/>
      <c r="EK10" s="64"/>
      <c r="EL10" s="64"/>
      <c r="EM10" s="64"/>
      <c r="EN10" s="64"/>
      <c r="EO10" s="64"/>
      <c r="EP10" s="64"/>
      <c r="EQ10" s="64"/>
      <c r="ER10" s="64"/>
      <c r="ES10" s="64"/>
      <c r="ET10" s="64"/>
      <c r="EU10" s="310"/>
      <c r="FD10" s="317"/>
      <c r="FE10" s="317"/>
      <c r="FF10" s="317"/>
      <c r="FG10" s="317"/>
      <c r="FH10" s="301"/>
      <c r="FI10" s="301"/>
      <c r="FJ10" s="301"/>
      <c r="FK10" s="301"/>
      <c r="FL10" s="318"/>
      <c r="FM10" s="318"/>
      <c r="FN10" s="318"/>
      <c r="FO10" s="319"/>
      <c r="FP10" s="320"/>
      <c r="FQ10" s="320"/>
      <c r="FR10" s="320"/>
      <c r="FS10" s="320"/>
      <c r="FT10" s="300"/>
      <c r="FY10" s="317"/>
      <c r="FZ10" s="317"/>
      <c r="GA10" s="317"/>
      <c r="GB10" s="317"/>
      <c r="GC10" s="301"/>
      <c r="GD10" s="301"/>
      <c r="GE10" s="301"/>
      <c r="GF10" s="301"/>
      <c r="GG10" s="318"/>
      <c r="GH10" s="318"/>
      <c r="GI10" s="318"/>
      <c r="GJ10" s="319"/>
      <c r="GK10" s="320"/>
      <c r="GL10" s="320"/>
      <c r="GM10" s="320"/>
      <c r="GN10" s="320"/>
      <c r="GO10" s="300"/>
      <c r="HD10" s="317"/>
      <c r="HE10" s="317"/>
      <c r="HF10" s="317"/>
      <c r="HG10" s="317"/>
      <c r="HH10" s="301"/>
      <c r="HI10" s="301"/>
      <c r="HJ10" s="301"/>
      <c r="HK10" s="301"/>
      <c r="HL10" s="318"/>
      <c r="HM10" s="318"/>
      <c r="HN10" s="318"/>
      <c r="HO10" s="319"/>
      <c r="HP10" s="320"/>
      <c r="HQ10" s="320"/>
      <c r="HR10" s="320"/>
      <c r="HS10" s="320"/>
      <c r="HT10" s="300"/>
      <c r="HX10" s="303"/>
      <c r="HY10" s="303"/>
      <c r="HZ10" s="303"/>
      <c r="IA10" s="303"/>
      <c r="IB10" s="303"/>
      <c r="IG10" s="317"/>
      <c r="IH10" s="317"/>
      <c r="II10" s="317"/>
      <c r="IJ10" s="317"/>
      <c r="IK10" s="301"/>
      <c r="IL10" s="301"/>
      <c r="IM10" s="301"/>
      <c r="IN10" s="301"/>
      <c r="IO10" s="321"/>
      <c r="IP10" s="321"/>
      <c r="IQ10" s="321"/>
      <c r="IR10" s="322"/>
      <c r="IS10" s="323"/>
      <c r="IT10" s="323"/>
      <c r="IU10" s="323"/>
      <c r="IV10" s="320"/>
      <c r="IW10" s="320"/>
      <c r="IX10" s="320"/>
      <c r="IY10" s="320"/>
      <c r="IZ10" s="302"/>
      <c r="JA10" s="324"/>
      <c r="JB10" s="325"/>
      <c r="JC10" s="326"/>
      <c r="JN10" s="317"/>
      <c r="JO10" s="317"/>
      <c r="JP10" s="317"/>
      <c r="JQ10" s="317"/>
      <c r="JR10" s="301"/>
      <c r="JS10" s="301"/>
      <c r="JT10" s="301"/>
      <c r="JU10" s="301"/>
      <c r="JV10" s="327"/>
      <c r="JW10" s="327"/>
      <c r="JX10" s="327"/>
      <c r="JY10" s="328"/>
      <c r="JZ10" s="323"/>
      <c r="KA10" s="323"/>
      <c r="KB10" s="323"/>
      <c r="KC10" s="320"/>
      <c r="KD10" s="320"/>
      <c r="KE10" s="320"/>
      <c r="KF10" s="320"/>
      <c r="KG10" s="302"/>
    </row>
    <row r="11" spans="3:328" ht="17.100000000000001" customHeight="1" x14ac:dyDescent="0.3">
      <c r="C11" s="335"/>
      <c r="D11" s="1"/>
      <c r="G11" s="284"/>
      <c r="H11" s="284"/>
      <c r="I11" s="284"/>
      <c r="J11" s="284"/>
      <c r="K11" s="284"/>
      <c r="L11" s="284"/>
      <c r="M11" s="284"/>
      <c r="N11" s="284"/>
      <c r="O11" s="284"/>
      <c r="P11" s="284"/>
      <c r="Q11" s="284"/>
      <c r="W11" s="314"/>
      <c r="X11" s="314"/>
      <c r="Y11" s="314"/>
      <c r="Z11" s="314"/>
      <c r="AA11" s="314"/>
      <c r="AX11" s="314"/>
      <c r="AY11" s="314"/>
      <c r="AZ11" s="314"/>
      <c r="BA11" s="314"/>
      <c r="BB11" s="314"/>
      <c r="BC11" s="314"/>
      <c r="BD11" s="314"/>
      <c r="BE11" s="314"/>
      <c r="BF11" s="314"/>
      <c r="BG11" s="314"/>
      <c r="BH11" s="314"/>
      <c r="BI11" s="314"/>
      <c r="BJ11" s="314"/>
      <c r="BK11" s="314"/>
      <c r="BL11" s="314"/>
      <c r="BM11" s="314"/>
      <c r="BN11" s="314"/>
      <c r="BO11" s="314"/>
      <c r="BP11" s="314"/>
      <c r="BQ11" s="314"/>
      <c r="BR11" s="314"/>
      <c r="BS11" s="314"/>
      <c r="BT11" s="314"/>
      <c r="BU11" s="314"/>
      <c r="BV11" s="314"/>
      <c r="BW11" s="291"/>
      <c r="BX11" s="314"/>
      <c r="BY11" s="314"/>
      <c r="BZ11" s="314"/>
      <c r="CA11" s="314"/>
      <c r="CB11" s="314"/>
      <c r="CC11" s="314"/>
      <c r="CD11" s="314"/>
      <c r="CE11" s="314"/>
      <c r="CF11" s="314"/>
      <c r="CG11" s="314"/>
      <c r="CH11" s="314"/>
      <c r="CI11" s="314"/>
      <c r="CJ11" s="314"/>
      <c r="CK11" s="314"/>
      <c r="CL11" s="314"/>
      <c r="CM11" s="314"/>
      <c r="CN11" s="314"/>
      <c r="CO11" s="314"/>
      <c r="CP11" s="314"/>
      <c r="CQ11" s="314"/>
      <c r="CR11" s="314"/>
      <c r="CS11" s="314"/>
      <c r="CT11" s="314"/>
      <c r="CU11" s="314"/>
      <c r="CV11" s="314"/>
      <c r="CW11" s="314"/>
      <c r="CX11" s="314"/>
      <c r="CY11" s="314"/>
      <c r="CZ11" s="314"/>
      <c r="DA11" s="314"/>
      <c r="DB11" s="314"/>
      <c r="DC11" s="314"/>
      <c r="DD11" s="314"/>
      <c r="DE11" s="314"/>
      <c r="DF11" s="314"/>
      <c r="DG11" s="314"/>
      <c r="DH11" s="314"/>
      <c r="DI11" s="314"/>
      <c r="DJ11" s="314"/>
      <c r="DK11" s="314"/>
      <c r="DL11" s="314"/>
      <c r="DM11" s="314"/>
      <c r="DN11" s="314"/>
      <c r="DO11" s="314"/>
      <c r="DP11" s="314"/>
      <c r="DQ11" s="314"/>
      <c r="DR11" s="314"/>
      <c r="DS11" s="314"/>
      <c r="DT11" s="314"/>
      <c r="DU11" s="314"/>
      <c r="DV11" s="314"/>
      <c r="DW11" s="314"/>
      <c r="DX11" s="314"/>
      <c r="DY11" s="314"/>
      <c r="DZ11" s="314"/>
      <c r="EA11" s="314"/>
      <c r="EB11" s="314"/>
      <c r="EC11" s="314"/>
      <c r="ED11" s="314"/>
      <c r="EE11" s="338"/>
      <c r="EF11" s="64"/>
      <c r="EG11" s="64"/>
      <c r="EH11" s="64"/>
      <c r="EI11" s="64"/>
      <c r="EJ11" s="64"/>
      <c r="EK11" s="64"/>
      <c r="EL11" s="64"/>
      <c r="EM11" s="64"/>
      <c r="EN11" s="64"/>
      <c r="EO11" s="64"/>
      <c r="EP11" s="64"/>
      <c r="EQ11" s="64"/>
      <c r="ER11" s="64"/>
      <c r="ES11" s="64"/>
      <c r="ET11" s="64"/>
      <c r="EU11" s="310"/>
      <c r="FD11" s="317"/>
      <c r="FE11" s="317"/>
      <c r="FF11" s="317"/>
      <c r="FG11" s="317"/>
      <c r="FH11" s="301"/>
      <c r="FI11" s="301"/>
      <c r="FJ11" s="301"/>
      <c r="FK11" s="301"/>
      <c r="FL11" s="318"/>
      <c r="FM11" s="318"/>
      <c r="FN11" s="318"/>
      <c r="FO11" s="319"/>
      <c r="FP11" s="320"/>
      <c r="FQ11" s="320"/>
      <c r="FR11" s="320"/>
      <c r="FS11" s="320"/>
      <c r="FT11" s="300"/>
      <c r="FY11" s="317"/>
      <c r="FZ11" s="317"/>
      <c r="GA11" s="317"/>
      <c r="GB11" s="317"/>
      <c r="GC11" s="301"/>
      <c r="GD11" s="301"/>
      <c r="GE11" s="301"/>
      <c r="GF11" s="301"/>
      <c r="GG11" s="318"/>
      <c r="GH11" s="318"/>
      <c r="GI11" s="318"/>
      <c r="GJ11" s="319"/>
      <c r="GK11" s="320"/>
      <c r="GL11" s="320"/>
      <c r="GM11" s="320"/>
      <c r="GN11" s="320"/>
      <c r="GO11" s="300"/>
      <c r="HD11" s="317"/>
      <c r="HE11" s="317"/>
      <c r="HF11" s="317"/>
      <c r="HG11" s="317"/>
      <c r="HH11" s="301"/>
      <c r="HI11" s="301"/>
      <c r="HJ11" s="301"/>
      <c r="HK11" s="301"/>
      <c r="HL11" s="318"/>
      <c r="HM11" s="318"/>
      <c r="HN11" s="318"/>
      <c r="HO11" s="319"/>
      <c r="HP11" s="320"/>
      <c r="HQ11" s="320"/>
      <c r="HR11" s="320"/>
      <c r="HS11" s="320"/>
      <c r="HT11" s="300"/>
      <c r="HX11" s="303"/>
      <c r="HY11" s="303"/>
      <c r="HZ11" s="303"/>
      <c r="IA11" s="303"/>
      <c r="IB11" s="303"/>
      <c r="IG11" s="317"/>
      <c r="IH11" s="317"/>
      <c r="II11" s="317"/>
      <c r="IJ11" s="317"/>
      <c r="IK11" s="301"/>
      <c r="IL11" s="301"/>
      <c r="IM11" s="301"/>
      <c r="IN11" s="301"/>
      <c r="IO11" s="321"/>
      <c r="IP11" s="321"/>
      <c r="IQ11" s="321"/>
      <c r="IR11" s="322"/>
      <c r="IS11" s="323"/>
      <c r="IT11" s="323"/>
      <c r="IU11" s="323"/>
      <c r="IV11" s="320"/>
      <c r="IW11" s="320"/>
      <c r="IX11" s="320"/>
      <c r="IY11" s="320"/>
      <c r="IZ11" s="302"/>
      <c r="JA11" s="324"/>
      <c r="JB11" s="325"/>
      <c r="JC11" s="326"/>
      <c r="JN11" s="317"/>
      <c r="JO11" s="317"/>
      <c r="JP11" s="317"/>
      <c r="JQ11" s="317"/>
      <c r="JR11" s="301"/>
      <c r="JS11" s="301"/>
      <c r="JT11" s="301"/>
      <c r="JU11" s="301"/>
      <c r="JV11" s="327"/>
      <c r="JW11" s="327"/>
      <c r="JX11" s="327"/>
      <c r="JY11" s="328"/>
      <c r="JZ11" s="323"/>
      <c r="KA11" s="323"/>
      <c r="KB11" s="323"/>
      <c r="KC11" s="320"/>
      <c r="KD11" s="320"/>
      <c r="KE11" s="320"/>
      <c r="KF11" s="320"/>
      <c r="KG11" s="302"/>
    </row>
    <row r="12" spans="3:328" ht="17.100000000000001" customHeight="1" x14ac:dyDescent="0.3">
      <c r="C12" s="335"/>
      <c r="D12" s="1"/>
      <c r="G12" s="284"/>
      <c r="H12" s="284"/>
      <c r="I12" s="284"/>
      <c r="J12" s="284"/>
      <c r="K12" s="284"/>
      <c r="L12" s="284"/>
      <c r="M12" s="284"/>
      <c r="N12" s="284"/>
      <c r="O12" s="284"/>
      <c r="P12" s="284"/>
      <c r="Q12" s="284"/>
      <c r="W12" s="314"/>
      <c r="X12" s="314"/>
      <c r="Y12" s="314"/>
      <c r="Z12" s="314"/>
      <c r="AA12" s="314"/>
      <c r="AX12" s="314"/>
      <c r="AY12" s="314"/>
      <c r="AZ12" s="314"/>
      <c r="BA12" s="314"/>
      <c r="BB12" s="314"/>
      <c r="BC12" s="314"/>
      <c r="BD12" s="314"/>
      <c r="BE12" s="314"/>
      <c r="BF12" s="314"/>
      <c r="BG12" s="314"/>
      <c r="BH12" s="314"/>
      <c r="BI12" s="314"/>
      <c r="BJ12" s="314"/>
      <c r="BK12" s="314"/>
      <c r="BL12" s="314"/>
      <c r="BM12" s="314"/>
      <c r="BN12" s="314"/>
      <c r="BO12" s="314"/>
      <c r="BP12" s="314"/>
      <c r="BQ12" s="314"/>
      <c r="BR12" s="314"/>
      <c r="BS12" s="314"/>
      <c r="BT12" s="314"/>
      <c r="BU12" s="314"/>
      <c r="BV12" s="314"/>
      <c r="BW12" s="259"/>
      <c r="BX12" s="314"/>
      <c r="BY12" s="314"/>
      <c r="BZ12" s="314"/>
      <c r="CA12" s="314"/>
      <c r="CB12" s="314"/>
      <c r="CC12" s="314"/>
      <c r="CD12" s="314"/>
      <c r="CE12" s="314"/>
      <c r="CF12" s="314"/>
      <c r="CG12" s="314"/>
      <c r="CH12" s="314"/>
      <c r="CI12" s="314"/>
      <c r="CJ12" s="314"/>
      <c r="CK12" s="314"/>
      <c r="CL12" s="314"/>
      <c r="CM12" s="314"/>
      <c r="CN12" s="314"/>
      <c r="CO12" s="314"/>
      <c r="CP12" s="314"/>
      <c r="CQ12" s="314"/>
      <c r="CR12" s="314"/>
      <c r="CS12" s="314"/>
      <c r="CT12" s="314"/>
      <c r="CU12" s="314"/>
      <c r="CV12" s="314"/>
      <c r="CW12" s="314"/>
      <c r="CX12" s="314"/>
      <c r="CY12" s="314"/>
      <c r="CZ12" s="314"/>
      <c r="DA12" s="314"/>
      <c r="DB12" s="314"/>
      <c r="DC12" s="314"/>
      <c r="DD12" s="314"/>
      <c r="DE12" s="314"/>
      <c r="DF12" s="314"/>
      <c r="DG12" s="314"/>
      <c r="DH12" s="314"/>
      <c r="DI12" s="314"/>
      <c r="DJ12" s="314"/>
      <c r="DK12" s="314"/>
      <c r="DL12" s="314"/>
      <c r="DM12" s="314"/>
      <c r="DN12" s="314"/>
      <c r="DO12" s="314"/>
      <c r="DP12" s="314"/>
      <c r="DQ12" s="314"/>
      <c r="DR12" s="314"/>
      <c r="DS12" s="314"/>
      <c r="DT12" s="314"/>
      <c r="DU12" s="314"/>
      <c r="DV12" s="314"/>
      <c r="DW12" s="314"/>
      <c r="DX12" s="314"/>
      <c r="DY12" s="314"/>
      <c r="DZ12" s="314"/>
      <c r="EA12" s="314"/>
      <c r="EB12" s="314"/>
      <c r="EC12" s="314"/>
      <c r="ED12" s="314"/>
      <c r="EE12" s="258"/>
      <c r="EF12" s="64"/>
      <c r="EG12" s="64"/>
      <c r="EH12" s="64"/>
      <c r="EI12" s="64"/>
      <c r="EJ12" s="64"/>
      <c r="EK12" s="64"/>
      <c r="EL12" s="64"/>
      <c r="EM12" s="64"/>
      <c r="EN12" s="64"/>
      <c r="EO12" s="64"/>
      <c r="EP12" s="64"/>
      <c r="EQ12" s="64"/>
      <c r="ER12" s="64"/>
      <c r="ES12" s="64"/>
      <c r="ET12" s="64"/>
      <c r="EU12" s="310"/>
      <c r="FD12" s="317"/>
      <c r="FE12" s="317"/>
      <c r="FF12" s="317"/>
      <c r="FG12" s="317"/>
      <c r="FH12" s="301"/>
      <c r="FI12" s="301"/>
      <c r="FJ12" s="301"/>
      <c r="FK12" s="301"/>
      <c r="FL12" s="318"/>
      <c r="FM12" s="318"/>
      <c r="FN12" s="318"/>
      <c r="FO12" s="319"/>
      <c r="FP12" s="320"/>
      <c r="FQ12" s="320"/>
      <c r="FR12" s="320"/>
      <c r="FS12" s="320"/>
      <c r="FT12" s="300"/>
      <c r="FY12" s="317"/>
      <c r="FZ12" s="317"/>
      <c r="GA12" s="317"/>
      <c r="GB12" s="317"/>
      <c r="GC12" s="301"/>
      <c r="GD12" s="301"/>
      <c r="GE12" s="301"/>
      <c r="GF12" s="301"/>
      <c r="GG12" s="318"/>
      <c r="GH12" s="318"/>
      <c r="GI12" s="318"/>
      <c r="GJ12" s="319"/>
      <c r="GK12" s="320"/>
      <c r="GL12" s="320"/>
      <c r="GM12" s="320"/>
      <c r="GN12" s="320"/>
      <c r="GO12" s="300"/>
      <c r="HD12" s="317"/>
      <c r="HE12" s="317"/>
      <c r="HF12" s="317"/>
      <c r="HG12" s="317"/>
      <c r="HH12" s="301"/>
      <c r="HI12" s="301"/>
      <c r="HJ12" s="301"/>
      <c r="HK12" s="301"/>
      <c r="HL12" s="318"/>
      <c r="HM12" s="318"/>
      <c r="HN12" s="318"/>
      <c r="HO12" s="319"/>
      <c r="HP12" s="320"/>
      <c r="HQ12" s="320"/>
      <c r="HR12" s="320"/>
      <c r="HS12" s="320"/>
      <c r="HT12" s="300"/>
      <c r="HY12" s="303"/>
      <c r="HZ12" s="303"/>
      <c r="IA12" s="303"/>
      <c r="IB12" s="303"/>
      <c r="IG12" s="317"/>
      <c r="IH12" s="317"/>
      <c r="II12" s="317"/>
      <c r="IJ12" s="317"/>
      <c r="IK12" s="301"/>
      <c r="IL12" s="301"/>
      <c r="IM12" s="301"/>
      <c r="IN12" s="301"/>
      <c r="IO12" s="321"/>
      <c r="IP12" s="321"/>
      <c r="IQ12" s="321"/>
      <c r="IR12" s="322"/>
      <c r="IS12" s="323"/>
      <c r="IT12" s="323"/>
      <c r="IU12" s="323"/>
      <c r="IV12" s="320"/>
      <c r="IW12" s="320"/>
      <c r="IX12" s="320"/>
      <c r="IY12" s="320"/>
      <c r="IZ12" s="302"/>
      <c r="JA12" s="324"/>
      <c r="JB12" s="325"/>
      <c r="JC12" s="326"/>
      <c r="JN12" s="317"/>
      <c r="JO12" s="317"/>
      <c r="JP12" s="317"/>
      <c r="JQ12" s="317"/>
      <c r="JR12" s="301"/>
      <c r="JS12" s="301"/>
      <c r="JT12" s="301"/>
      <c r="JU12" s="301"/>
      <c r="JV12" s="327"/>
      <c r="JW12" s="327"/>
      <c r="JX12" s="327"/>
      <c r="JY12" s="328"/>
      <c r="JZ12" s="323"/>
      <c r="KA12" s="323"/>
      <c r="KB12" s="323"/>
      <c r="KC12" s="320"/>
      <c r="KD12" s="320"/>
      <c r="KE12" s="320"/>
      <c r="KF12" s="320"/>
      <c r="KG12" s="302"/>
    </row>
    <row r="13" spans="3:328" ht="17.100000000000001" customHeight="1" x14ac:dyDescent="0.3">
      <c r="C13" s="335"/>
      <c r="D13" s="1"/>
      <c r="G13" s="284"/>
      <c r="H13" s="284"/>
      <c r="I13" s="284"/>
      <c r="J13" s="284"/>
      <c r="K13" s="284"/>
      <c r="L13" s="284"/>
      <c r="M13" s="284"/>
      <c r="N13" s="284"/>
      <c r="O13" s="284"/>
      <c r="P13" s="284"/>
      <c r="Q13" s="284"/>
      <c r="W13" s="314"/>
      <c r="X13" s="314"/>
      <c r="Y13" s="314"/>
      <c r="Z13" s="314"/>
      <c r="AA13" s="314"/>
      <c r="AX13" s="314"/>
      <c r="AY13" s="314"/>
      <c r="AZ13" s="314"/>
      <c r="BA13" s="314"/>
      <c r="BB13" s="314"/>
      <c r="BC13" s="314"/>
      <c r="BD13" s="314"/>
      <c r="BE13" s="314"/>
      <c r="BF13" s="314"/>
      <c r="BG13" s="314"/>
      <c r="BH13" s="314"/>
      <c r="BI13" s="314"/>
      <c r="BJ13" s="314"/>
      <c r="BK13" s="314"/>
      <c r="BL13" s="314"/>
      <c r="BM13" s="314"/>
      <c r="BN13" s="314"/>
      <c r="BO13" s="314"/>
      <c r="BP13" s="314"/>
      <c r="BQ13" s="314"/>
      <c r="BR13" s="314"/>
      <c r="BS13" s="314"/>
      <c r="BT13" s="314"/>
      <c r="BU13" s="314"/>
      <c r="BV13" s="314"/>
      <c r="BW13" s="259"/>
      <c r="BX13" s="314"/>
      <c r="BY13" s="314"/>
      <c r="BZ13" s="314"/>
      <c r="CA13" s="314"/>
      <c r="CB13" s="314"/>
      <c r="CC13" s="314"/>
      <c r="CD13" s="314"/>
      <c r="CE13" s="314"/>
      <c r="CF13" s="314"/>
      <c r="CG13" s="314"/>
      <c r="CH13" s="314"/>
      <c r="CI13" s="314"/>
      <c r="CJ13" s="314"/>
      <c r="CK13" s="314"/>
      <c r="CL13" s="314"/>
      <c r="CM13" s="314"/>
      <c r="CN13" s="314"/>
      <c r="CO13" s="314"/>
      <c r="CP13" s="314"/>
      <c r="CQ13" s="314"/>
      <c r="CR13" s="314"/>
      <c r="CS13" s="314"/>
      <c r="CT13" s="314"/>
      <c r="CU13" s="314"/>
      <c r="CV13" s="314"/>
      <c r="CW13" s="314"/>
      <c r="CX13" s="314"/>
      <c r="CY13" s="314"/>
      <c r="CZ13" s="314"/>
      <c r="DA13" s="314"/>
      <c r="DB13" s="314"/>
      <c r="DC13" s="314"/>
      <c r="DD13" s="314"/>
      <c r="DE13" s="314"/>
      <c r="DF13" s="314"/>
      <c r="DG13" s="314"/>
      <c r="DH13" s="314"/>
      <c r="DI13" s="314"/>
      <c r="DJ13" s="314"/>
      <c r="DK13" s="314"/>
      <c r="DL13" s="314"/>
      <c r="DM13" s="314"/>
      <c r="DN13" s="314"/>
      <c r="DO13" s="314"/>
      <c r="DP13" s="314"/>
      <c r="DQ13" s="314"/>
      <c r="DR13" s="314"/>
      <c r="DS13" s="314"/>
      <c r="DT13" s="314"/>
      <c r="DU13" s="314"/>
      <c r="DV13" s="314"/>
      <c r="DW13" s="314"/>
      <c r="DX13" s="314"/>
      <c r="DY13" s="314"/>
      <c r="DZ13" s="314"/>
      <c r="EA13" s="314"/>
      <c r="EB13" s="314"/>
      <c r="EC13" s="314"/>
      <c r="ED13" s="314"/>
      <c r="EE13" s="338"/>
      <c r="EF13" s="64"/>
      <c r="EG13" s="64"/>
      <c r="EH13" s="64"/>
      <c r="EI13" s="64"/>
      <c r="EJ13" s="64"/>
      <c r="EK13" s="64"/>
      <c r="EL13" s="64"/>
      <c r="EM13" s="64"/>
      <c r="EN13" s="64"/>
      <c r="EO13" s="64"/>
      <c r="EP13" s="64"/>
      <c r="EQ13" s="64"/>
      <c r="ER13" s="64"/>
      <c r="ES13" s="64"/>
      <c r="ET13" s="64"/>
      <c r="EU13" s="310"/>
      <c r="FD13" s="317"/>
      <c r="FE13" s="317"/>
      <c r="FF13" s="317"/>
      <c r="FG13" s="317"/>
      <c r="FH13" s="301"/>
      <c r="FI13" s="301"/>
      <c r="FJ13" s="301"/>
      <c r="FK13" s="301"/>
      <c r="FL13" s="318"/>
      <c r="FM13" s="318"/>
      <c r="FN13" s="318"/>
      <c r="FO13" s="319"/>
      <c r="FP13" s="320"/>
      <c r="FQ13" s="320"/>
      <c r="FR13" s="320"/>
      <c r="FS13" s="320"/>
      <c r="FT13" s="300"/>
      <c r="FY13" s="317"/>
      <c r="FZ13" s="317"/>
      <c r="GA13" s="317"/>
      <c r="GB13" s="317"/>
      <c r="GC13" s="301"/>
      <c r="GD13" s="301"/>
      <c r="GE13" s="301"/>
      <c r="GF13" s="301"/>
      <c r="GG13" s="318"/>
      <c r="GH13" s="318"/>
      <c r="GI13" s="318"/>
      <c r="GJ13" s="319"/>
      <c r="GK13" s="320"/>
      <c r="GL13" s="320"/>
      <c r="GM13" s="320"/>
      <c r="GN13" s="320"/>
      <c r="GO13" s="300"/>
      <c r="HD13" s="317"/>
      <c r="HE13" s="317"/>
      <c r="HF13" s="317"/>
      <c r="HG13" s="317"/>
      <c r="HH13" s="301"/>
      <c r="HI13" s="301"/>
      <c r="HJ13" s="301"/>
      <c r="HK13" s="301"/>
      <c r="HL13" s="318"/>
      <c r="HM13" s="318"/>
      <c r="HN13" s="318"/>
      <c r="HO13" s="319"/>
      <c r="HP13" s="320"/>
      <c r="HQ13" s="320"/>
      <c r="HR13" s="320"/>
      <c r="HS13" s="320"/>
      <c r="HT13" s="300"/>
      <c r="HX13" s="303"/>
      <c r="HY13" s="303"/>
      <c r="HZ13" s="303"/>
      <c r="IA13" s="303"/>
      <c r="IB13" s="303"/>
      <c r="IG13" s="317"/>
      <c r="IH13" s="317"/>
      <c r="II13" s="317"/>
      <c r="IJ13" s="317"/>
      <c r="IK13" s="301"/>
      <c r="IL13" s="301"/>
      <c r="IM13" s="301"/>
      <c r="IN13" s="301"/>
      <c r="IO13" s="321"/>
      <c r="IP13" s="321"/>
      <c r="IQ13" s="321"/>
      <c r="IR13" s="322"/>
      <c r="IS13" s="323"/>
      <c r="IT13" s="323"/>
      <c r="IU13" s="323"/>
      <c r="IV13" s="320"/>
      <c r="IW13" s="320"/>
      <c r="IX13" s="320"/>
      <c r="IY13" s="320"/>
      <c r="IZ13" s="302"/>
      <c r="JA13" s="324"/>
      <c r="JB13" s="325"/>
      <c r="JC13" s="326"/>
      <c r="JN13" s="317"/>
      <c r="JO13" s="317"/>
      <c r="JP13" s="317"/>
      <c r="JQ13" s="317"/>
      <c r="JR13" s="301"/>
      <c r="JS13" s="301"/>
      <c r="JT13" s="301"/>
      <c r="JU13" s="301"/>
      <c r="JV13" s="327"/>
      <c r="JW13" s="327"/>
      <c r="JX13" s="327"/>
      <c r="JY13" s="328"/>
      <c r="JZ13" s="323"/>
      <c r="KA13" s="323"/>
      <c r="KB13" s="323"/>
      <c r="KC13" s="320"/>
      <c r="KD13" s="320"/>
      <c r="KE13" s="320"/>
      <c r="KF13" s="320"/>
      <c r="KG13" s="302"/>
    </row>
    <row r="14" spans="3:328" ht="17.100000000000001" customHeight="1" x14ac:dyDescent="0.3">
      <c r="C14" s="335"/>
      <c r="D14" s="1"/>
      <c r="G14" s="284"/>
      <c r="H14" s="284"/>
      <c r="I14" s="284"/>
      <c r="J14" s="284"/>
      <c r="K14" s="284"/>
      <c r="L14" s="284"/>
      <c r="M14" s="284"/>
      <c r="N14" s="284"/>
      <c r="O14" s="284"/>
      <c r="P14" s="284"/>
      <c r="Q14" s="284"/>
      <c r="W14" s="314"/>
      <c r="X14" s="314"/>
      <c r="Y14" s="314"/>
      <c r="Z14" s="314"/>
      <c r="AA14" s="314"/>
      <c r="AX14" s="314"/>
      <c r="AY14" s="314"/>
      <c r="AZ14" s="314"/>
      <c r="BA14" s="314"/>
      <c r="BB14" s="314"/>
      <c r="BC14" s="314"/>
      <c r="BD14" s="314"/>
      <c r="BE14" s="314"/>
      <c r="BV14" s="314"/>
      <c r="BW14" s="291"/>
      <c r="BX14" s="314"/>
      <c r="BY14" s="314"/>
      <c r="BZ14" s="314"/>
      <c r="CA14" s="314"/>
      <c r="CB14" s="314"/>
      <c r="CC14" s="314"/>
      <c r="CD14" s="314"/>
      <c r="CE14" s="314"/>
      <c r="CF14" s="314"/>
      <c r="CG14" s="314"/>
      <c r="CH14" s="314"/>
      <c r="CI14" s="314"/>
      <c r="CJ14" s="314"/>
      <c r="CK14" s="314"/>
      <c r="CL14" s="314"/>
      <c r="CM14" s="314"/>
      <c r="CN14" s="314"/>
      <c r="CO14" s="314"/>
      <c r="CP14" s="314"/>
      <c r="CQ14" s="314"/>
      <c r="CR14" s="314"/>
      <c r="CS14" s="314"/>
      <c r="CT14" s="314"/>
      <c r="CU14" s="314"/>
      <c r="CV14" s="314"/>
      <c r="CW14" s="314"/>
      <c r="CX14" s="314"/>
      <c r="CY14" s="314"/>
      <c r="CZ14" s="314"/>
      <c r="DA14" s="314"/>
      <c r="DB14" s="314"/>
      <c r="DC14" s="314"/>
      <c r="DD14" s="314"/>
      <c r="DE14" s="314"/>
      <c r="DF14" s="314"/>
      <c r="DG14" s="314"/>
      <c r="DH14" s="314"/>
      <c r="DI14" s="314"/>
      <c r="DJ14" s="314"/>
      <c r="DK14" s="314"/>
      <c r="DL14" s="314"/>
      <c r="DM14" s="314"/>
      <c r="DN14" s="314"/>
      <c r="DO14" s="314"/>
      <c r="DP14" s="314"/>
      <c r="DQ14" s="314"/>
      <c r="DR14" s="314"/>
      <c r="DS14" s="314"/>
      <c r="DT14" s="314"/>
      <c r="DU14" s="314"/>
      <c r="DV14" s="314"/>
      <c r="DW14" s="314"/>
      <c r="DX14" s="314"/>
      <c r="DY14" s="314"/>
      <c r="DZ14" s="314"/>
      <c r="EA14" s="314"/>
      <c r="EB14" s="314"/>
      <c r="EC14" s="314"/>
      <c r="ED14" s="314"/>
      <c r="EE14" s="258"/>
      <c r="EF14" s="64"/>
      <c r="EG14" s="64"/>
      <c r="EH14" s="64"/>
      <c r="EI14" s="64"/>
      <c r="EJ14" s="64"/>
      <c r="EK14" s="64"/>
      <c r="EL14" s="64"/>
      <c r="EM14" s="64"/>
      <c r="EN14" s="64"/>
      <c r="EO14" s="64"/>
      <c r="EP14" s="64"/>
      <c r="EQ14" s="64"/>
      <c r="ER14" s="64"/>
      <c r="ES14" s="64"/>
      <c r="ET14" s="64"/>
      <c r="EU14" s="310"/>
      <c r="FD14" s="317"/>
      <c r="FE14" s="317"/>
      <c r="FF14" s="317"/>
      <c r="FG14" s="317"/>
      <c r="FH14" s="301"/>
      <c r="FI14" s="301"/>
      <c r="FJ14" s="301"/>
      <c r="FK14" s="301"/>
      <c r="FL14" s="318"/>
      <c r="FM14" s="318"/>
      <c r="FN14" s="318"/>
      <c r="FO14" s="319"/>
      <c r="FP14" s="320"/>
      <c r="FQ14" s="320"/>
      <c r="FR14" s="320"/>
      <c r="FS14" s="320"/>
      <c r="FT14" s="300"/>
      <c r="FY14" s="317"/>
      <c r="FZ14" s="317"/>
      <c r="GA14" s="317"/>
      <c r="GB14" s="317"/>
      <c r="GC14" s="301"/>
      <c r="GD14" s="301"/>
      <c r="GE14" s="301"/>
      <c r="GF14" s="301"/>
      <c r="GG14" s="318"/>
      <c r="GH14" s="318"/>
      <c r="GI14" s="318"/>
      <c r="GJ14" s="319"/>
      <c r="GK14" s="320"/>
      <c r="GL14" s="320"/>
      <c r="GM14" s="320"/>
      <c r="GN14" s="320"/>
      <c r="GO14" s="300"/>
      <c r="HD14" s="317"/>
      <c r="HE14" s="317"/>
      <c r="HF14" s="317"/>
      <c r="HG14" s="317"/>
      <c r="HH14" s="301"/>
      <c r="HI14" s="301"/>
      <c r="HJ14" s="301"/>
      <c r="HK14" s="301"/>
      <c r="HL14" s="318"/>
      <c r="HM14" s="318"/>
      <c r="HN14" s="318"/>
      <c r="HO14" s="319"/>
      <c r="HP14" s="320"/>
      <c r="HQ14" s="320"/>
      <c r="HR14" s="320"/>
      <c r="HS14" s="320"/>
      <c r="HT14" s="300"/>
      <c r="HX14" s="303"/>
      <c r="HY14" s="303"/>
      <c r="HZ14" s="303"/>
      <c r="IA14" s="303"/>
      <c r="IB14" s="303"/>
      <c r="IG14" s="317"/>
      <c r="IH14" s="317"/>
      <c r="II14" s="317"/>
      <c r="IJ14" s="317"/>
      <c r="IK14" s="301"/>
      <c r="IL14" s="301"/>
      <c r="IM14" s="301"/>
      <c r="IN14" s="301"/>
      <c r="IO14" s="321"/>
      <c r="IP14" s="321"/>
      <c r="IQ14" s="321"/>
      <c r="IR14" s="322"/>
      <c r="IS14" s="323"/>
      <c r="IT14" s="323"/>
      <c r="IU14" s="323"/>
      <c r="IV14" s="320"/>
      <c r="IW14" s="320"/>
      <c r="IX14" s="320"/>
      <c r="IY14" s="320"/>
      <c r="IZ14" s="302"/>
      <c r="JA14" s="324"/>
      <c r="JB14" s="325"/>
      <c r="JC14" s="326"/>
      <c r="JN14" s="317"/>
      <c r="JO14" s="317"/>
      <c r="JP14" s="317"/>
      <c r="JQ14" s="317"/>
      <c r="JR14" s="301"/>
      <c r="JS14" s="301"/>
      <c r="JT14" s="301"/>
      <c r="JU14" s="301"/>
      <c r="JV14" s="327"/>
      <c r="JW14" s="327"/>
      <c r="JX14" s="327"/>
      <c r="JY14" s="328"/>
      <c r="JZ14" s="323"/>
      <c r="KA14" s="323"/>
      <c r="KB14" s="323"/>
      <c r="KC14" s="320"/>
      <c r="KD14" s="320"/>
      <c r="KE14" s="320"/>
      <c r="KF14" s="320"/>
      <c r="KG14" s="302"/>
    </row>
    <row r="15" spans="3:328" ht="17.100000000000001" customHeight="1" x14ac:dyDescent="0.3">
      <c r="C15" s="335"/>
      <c r="D15" s="1"/>
      <c r="G15" s="284"/>
      <c r="H15" s="284"/>
      <c r="I15" s="284"/>
      <c r="J15" s="284"/>
      <c r="K15" s="284"/>
      <c r="L15" s="284"/>
      <c r="M15" s="284"/>
      <c r="N15" s="284"/>
      <c r="O15" s="284"/>
      <c r="P15" s="284"/>
      <c r="Q15" s="284"/>
      <c r="W15" s="314"/>
      <c r="X15" s="314"/>
      <c r="Y15" s="314"/>
      <c r="Z15" s="314"/>
      <c r="AA15" s="314"/>
      <c r="AX15" s="314"/>
      <c r="AY15" s="314"/>
      <c r="AZ15" s="314"/>
      <c r="BA15" s="314"/>
      <c r="BB15" s="314"/>
      <c r="BC15" s="314"/>
      <c r="BD15" s="314"/>
      <c r="BE15" s="314"/>
      <c r="BV15" s="314"/>
      <c r="BW15" s="339"/>
      <c r="BX15" s="314"/>
      <c r="BY15" s="314"/>
      <c r="BZ15" s="314"/>
      <c r="CA15" s="314"/>
      <c r="CB15" s="314"/>
      <c r="CC15" s="314"/>
      <c r="CD15" s="314"/>
      <c r="CE15" s="314"/>
      <c r="CF15" s="314"/>
      <c r="CG15" s="314"/>
      <c r="CH15" s="314"/>
      <c r="CI15" s="314"/>
      <c r="CJ15" s="314"/>
      <c r="CK15" s="314"/>
      <c r="CL15" s="314"/>
      <c r="CM15" s="314"/>
      <c r="CN15" s="314"/>
      <c r="CO15" s="314"/>
      <c r="CP15" s="314"/>
      <c r="CQ15" s="314"/>
      <c r="CR15" s="314"/>
      <c r="CS15" s="314"/>
      <c r="CT15" s="314"/>
      <c r="CU15" s="314"/>
      <c r="CV15" s="314"/>
      <c r="CW15" s="314"/>
      <c r="CX15" s="314"/>
      <c r="CY15" s="314"/>
      <c r="CZ15" s="314"/>
      <c r="DA15" s="314"/>
      <c r="DB15" s="314"/>
      <c r="DC15" s="314"/>
      <c r="DD15" s="314"/>
      <c r="DE15" s="314"/>
      <c r="DF15" s="314"/>
      <c r="DG15" s="314"/>
      <c r="DH15" s="314"/>
      <c r="DI15" s="314"/>
      <c r="DJ15" s="314"/>
      <c r="DK15" s="314"/>
      <c r="DL15" s="314"/>
      <c r="DM15" s="314"/>
      <c r="DN15" s="314"/>
      <c r="DO15" s="314"/>
      <c r="DP15" s="314"/>
      <c r="DQ15" s="314"/>
      <c r="DR15" s="314"/>
      <c r="DS15" s="314"/>
      <c r="DT15" s="314"/>
      <c r="DU15" s="314"/>
      <c r="DV15" s="314"/>
      <c r="DW15" s="314"/>
      <c r="DX15" s="314"/>
      <c r="DY15" s="314"/>
      <c r="DZ15" s="314"/>
      <c r="EA15" s="314"/>
      <c r="EB15" s="314"/>
      <c r="EC15" s="314"/>
      <c r="ED15" s="314"/>
      <c r="FD15" s="317"/>
      <c r="FE15" s="317"/>
      <c r="FF15" s="317"/>
      <c r="FG15" s="317"/>
      <c r="FH15" s="301"/>
      <c r="FI15" s="301"/>
      <c r="FJ15" s="301"/>
      <c r="FK15" s="301"/>
      <c r="FL15" s="318"/>
      <c r="FM15" s="318"/>
      <c r="FN15" s="318"/>
      <c r="FO15" s="319"/>
      <c r="FP15" s="320"/>
      <c r="FQ15" s="320"/>
      <c r="FR15" s="320"/>
      <c r="FS15" s="320"/>
      <c r="FT15" s="300"/>
      <c r="FY15" s="317"/>
      <c r="FZ15" s="317"/>
      <c r="GA15" s="317"/>
      <c r="GB15" s="317"/>
      <c r="GC15" s="301"/>
      <c r="GD15" s="301"/>
      <c r="GE15" s="301"/>
      <c r="GF15" s="301"/>
      <c r="GG15" s="318"/>
      <c r="GH15" s="318"/>
      <c r="GI15" s="318"/>
      <c r="GJ15" s="319"/>
      <c r="GK15" s="320"/>
      <c r="GL15" s="320"/>
      <c r="GM15" s="320"/>
      <c r="GN15" s="320"/>
      <c r="GO15" s="300"/>
      <c r="HD15" s="317"/>
      <c r="HE15" s="317"/>
      <c r="HF15" s="317"/>
      <c r="HG15" s="317"/>
      <c r="HH15" s="301"/>
      <c r="HI15" s="301"/>
      <c r="HJ15" s="301"/>
      <c r="HK15" s="301"/>
      <c r="HL15" s="318"/>
      <c r="HM15" s="318"/>
      <c r="HN15" s="318"/>
      <c r="HO15" s="319"/>
      <c r="HP15" s="320"/>
      <c r="HQ15" s="320"/>
      <c r="HR15" s="320"/>
      <c r="HS15" s="320"/>
      <c r="HT15" s="300"/>
      <c r="HX15" s="303"/>
      <c r="HY15" s="303"/>
      <c r="HZ15" s="303"/>
      <c r="IA15" s="303"/>
      <c r="IB15" s="303"/>
      <c r="IC15" s="303"/>
      <c r="IG15" s="317"/>
      <c r="IH15" s="317"/>
      <c r="II15" s="317"/>
      <c r="IJ15" s="317"/>
      <c r="IK15" s="301"/>
      <c r="IL15" s="301"/>
      <c r="IM15" s="301"/>
      <c r="IN15" s="301"/>
      <c r="IO15" s="321"/>
      <c r="IP15" s="321"/>
      <c r="IQ15" s="321"/>
      <c r="IR15" s="322"/>
      <c r="IS15" s="323"/>
      <c r="IT15" s="323"/>
      <c r="IU15" s="323"/>
      <c r="IV15" s="320"/>
      <c r="IW15" s="320"/>
      <c r="IX15" s="320"/>
      <c r="IY15" s="320"/>
      <c r="IZ15" s="302"/>
      <c r="JA15" s="324"/>
      <c r="JB15" s="325"/>
      <c r="JC15" s="326"/>
      <c r="JN15" s="317"/>
      <c r="JO15" s="317"/>
      <c r="JP15" s="317"/>
      <c r="JQ15" s="317"/>
      <c r="JR15" s="301"/>
      <c r="JS15" s="301"/>
      <c r="JT15" s="301"/>
      <c r="JU15" s="301"/>
      <c r="JV15" s="327"/>
      <c r="JW15" s="327"/>
      <c r="JX15" s="327"/>
      <c r="JY15" s="328"/>
      <c r="JZ15" s="323"/>
      <c r="KA15" s="323"/>
      <c r="KB15" s="323"/>
      <c r="KC15" s="320"/>
      <c r="KD15" s="320"/>
      <c r="KE15" s="320"/>
      <c r="KF15" s="320"/>
      <c r="KG15" s="302"/>
    </row>
    <row r="16" spans="3:328" ht="17.100000000000001" customHeight="1" x14ac:dyDescent="0.3">
      <c r="D16" s="1"/>
      <c r="G16" s="284"/>
      <c r="H16" s="284"/>
      <c r="I16" s="284"/>
      <c r="J16" s="284"/>
      <c r="K16" s="284"/>
      <c r="L16" s="284"/>
      <c r="M16" s="284"/>
      <c r="N16" s="284"/>
      <c r="O16" s="284"/>
      <c r="P16" s="284"/>
      <c r="Q16" s="284"/>
      <c r="W16" s="314"/>
      <c r="X16" s="314"/>
      <c r="Y16" s="314"/>
      <c r="Z16" s="314"/>
      <c r="AA16" s="314"/>
      <c r="AX16" s="314"/>
      <c r="AY16" s="314"/>
      <c r="AZ16" s="314"/>
      <c r="BA16" s="314"/>
      <c r="BB16" s="314"/>
      <c r="BC16" s="314"/>
      <c r="BD16" s="314"/>
      <c r="BE16" s="314"/>
      <c r="BV16" s="314"/>
      <c r="BW16" s="339"/>
      <c r="BX16" s="314"/>
      <c r="BY16" s="314"/>
      <c r="BZ16" s="314"/>
      <c r="CA16" s="314"/>
      <c r="CB16" s="314"/>
      <c r="CC16" s="314"/>
      <c r="CD16" s="314"/>
      <c r="CE16" s="314"/>
      <c r="CF16" s="314"/>
      <c r="CG16" s="314"/>
      <c r="CH16" s="314"/>
      <c r="CI16" s="314"/>
      <c r="CJ16" s="314"/>
      <c r="CK16" s="314"/>
      <c r="CL16" s="314"/>
      <c r="CM16" s="314"/>
      <c r="CN16" s="314"/>
      <c r="CO16" s="314"/>
      <c r="CP16" s="314"/>
      <c r="CQ16" s="314"/>
      <c r="CR16" s="314"/>
      <c r="CS16" s="314"/>
      <c r="CT16" s="314"/>
      <c r="CU16" s="314"/>
      <c r="CV16" s="314"/>
      <c r="CW16" s="314"/>
      <c r="CX16" s="314"/>
      <c r="CY16" s="314"/>
      <c r="CZ16" s="314"/>
      <c r="DA16" s="314"/>
      <c r="DB16" s="314"/>
      <c r="DC16" s="314"/>
      <c r="DD16" s="314"/>
      <c r="DE16" s="314"/>
      <c r="DF16" s="314"/>
      <c r="DG16" s="314"/>
      <c r="DH16" s="314"/>
      <c r="DI16" s="314"/>
      <c r="DJ16" s="314"/>
      <c r="DK16" s="314"/>
      <c r="DL16" s="314"/>
      <c r="DM16" s="314"/>
      <c r="DN16" s="314"/>
      <c r="DO16" s="314"/>
      <c r="DP16" s="314"/>
      <c r="DQ16" s="314"/>
      <c r="DR16" s="314"/>
      <c r="DS16" s="314"/>
      <c r="DT16" s="314"/>
      <c r="DU16" s="314"/>
      <c r="DV16" s="314"/>
      <c r="DW16" s="314"/>
      <c r="DX16" s="314"/>
      <c r="DY16" s="314"/>
      <c r="DZ16" s="314"/>
      <c r="EA16" s="314"/>
      <c r="EB16" s="314"/>
      <c r="EC16" s="314"/>
      <c r="ED16" s="314"/>
      <c r="EE16" s="298"/>
      <c r="EF16" s="299"/>
      <c r="EG16" s="299"/>
      <c r="FD16" s="317"/>
      <c r="FE16" s="317"/>
      <c r="FF16" s="317"/>
      <c r="FG16" s="317"/>
      <c r="FH16" s="301"/>
      <c r="FI16" s="301"/>
      <c r="FJ16" s="301"/>
      <c r="FK16" s="301"/>
      <c r="FL16" s="318"/>
      <c r="FM16" s="318"/>
      <c r="FN16" s="318"/>
      <c r="FO16" s="319"/>
      <c r="FP16" s="320"/>
      <c r="FQ16" s="320"/>
      <c r="FR16" s="320"/>
      <c r="FS16" s="320"/>
      <c r="FT16" s="300"/>
      <c r="FY16" s="317"/>
      <c r="FZ16" s="317"/>
      <c r="GA16" s="317"/>
      <c r="GB16" s="317"/>
      <c r="GC16" s="301"/>
      <c r="GD16" s="301"/>
      <c r="GE16" s="301"/>
      <c r="GF16" s="301"/>
      <c r="GG16" s="318"/>
      <c r="GH16" s="318"/>
      <c r="GI16" s="318"/>
      <c r="GJ16" s="319"/>
      <c r="GK16" s="320"/>
      <c r="GL16" s="320"/>
      <c r="GM16" s="320"/>
      <c r="GN16" s="320"/>
      <c r="GO16" s="300"/>
      <c r="HD16" s="317"/>
      <c r="HE16" s="317"/>
      <c r="HF16" s="317"/>
      <c r="HG16" s="317"/>
      <c r="HH16" s="301"/>
      <c r="HI16" s="301"/>
      <c r="HJ16" s="301"/>
      <c r="HK16" s="301"/>
      <c r="HL16" s="318"/>
      <c r="HM16" s="318"/>
      <c r="HN16" s="318"/>
      <c r="HO16" s="319"/>
      <c r="HP16" s="320"/>
      <c r="HQ16" s="320"/>
      <c r="HR16" s="320"/>
      <c r="HS16" s="320"/>
      <c r="HT16" s="300"/>
      <c r="HX16" s="303"/>
      <c r="HZ16" s="303"/>
      <c r="IA16" s="303"/>
      <c r="IB16" s="303"/>
      <c r="IC16" s="303"/>
      <c r="IG16" s="317"/>
      <c r="IH16" s="317"/>
      <c r="II16" s="317"/>
      <c r="IJ16" s="317"/>
      <c r="IK16" s="301"/>
      <c r="IL16" s="301"/>
      <c r="IM16" s="301"/>
      <c r="IN16" s="301"/>
      <c r="IO16" s="321"/>
      <c r="IP16" s="321"/>
      <c r="IQ16" s="321"/>
      <c r="IR16" s="322"/>
      <c r="IS16" s="323"/>
      <c r="IT16" s="323"/>
      <c r="IU16" s="323"/>
      <c r="IV16" s="320"/>
      <c r="IW16" s="320"/>
      <c r="IX16" s="320"/>
      <c r="IY16" s="320"/>
      <c r="IZ16" s="302"/>
      <c r="JA16" s="324"/>
      <c r="JB16" s="325"/>
      <c r="JC16" s="326"/>
    </row>
    <row r="17" spans="4:263" ht="17.100000000000001" customHeight="1" x14ac:dyDescent="0.3">
      <c r="D17" s="1"/>
      <c r="G17" s="284"/>
      <c r="H17" s="284"/>
      <c r="I17" s="284"/>
      <c r="J17" s="284"/>
      <c r="K17" s="284"/>
      <c r="L17" s="284"/>
      <c r="M17" s="284"/>
      <c r="N17" s="284"/>
      <c r="O17" s="284"/>
      <c r="P17" s="284"/>
      <c r="Q17" s="284"/>
      <c r="W17" s="314"/>
      <c r="X17" s="314"/>
      <c r="Y17" s="314"/>
      <c r="Z17" s="314"/>
      <c r="AA17" s="314"/>
      <c r="AX17" s="314"/>
      <c r="AY17" s="314"/>
      <c r="AZ17" s="314"/>
      <c r="BA17" s="314"/>
      <c r="BB17" s="314"/>
      <c r="BC17" s="314"/>
      <c r="BD17" s="314"/>
      <c r="BE17" s="314"/>
      <c r="BV17" s="314"/>
      <c r="BW17" s="339"/>
      <c r="BX17" s="314"/>
      <c r="BY17" s="314"/>
      <c r="BZ17" s="314"/>
      <c r="CA17" s="314"/>
      <c r="CB17" s="314"/>
      <c r="CC17" s="314"/>
      <c r="CD17" s="314"/>
      <c r="CE17" s="314"/>
      <c r="CF17" s="314"/>
      <c r="CG17" s="314"/>
      <c r="CH17" s="314"/>
      <c r="CI17" s="314"/>
      <c r="CJ17" s="314"/>
      <c r="CK17" s="314"/>
      <c r="CL17" s="314"/>
      <c r="CM17" s="314"/>
      <c r="CN17" s="314"/>
      <c r="CO17" s="314"/>
      <c r="CP17" s="314"/>
      <c r="CQ17" s="314"/>
      <c r="CR17" s="314"/>
      <c r="CS17" s="314"/>
      <c r="CT17" s="314"/>
      <c r="CU17" s="314"/>
      <c r="CV17" s="314"/>
      <c r="CW17" s="314"/>
      <c r="CX17" s="314"/>
      <c r="CY17" s="314"/>
      <c r="CZ17" s="314"/>
      <c r="DA17" s="314"/>
      <c r="DB17" s="314"/>
      <c r="DC17" s="314"/>
      <c r="DD17" s="314"/>
      <c r="DE17" s="314"/>
      <c r="DF17" s="314"/>
      <c r="DG17" s="314"/>
      <c r="DH17" s="314"/>
      <c r="DI17" s="314"/>
      <c r="DJ17" s="314"/>
      <c r="DK17" s="314"/>
      <c r="DL17" s="314"/>
      <c r="DM17" s="314"/>
      <c r="DN17" s="314"/>
      <c r="DO17" s="314"/>
      <c r="DP17" s="314"/>
      <c r="DQ17" s="314"/>
      <c r="DR17" s="314"/>
      <c r="DS17" s="314"/>
      <c r="DT17" s="314"/>
      <c r="DU17" s="314"/>
      <c r="DV17" s="314"/>
      <c r="DW17" s="314"/>
      <c r="DX17" s="314"/>
      <c r="DY17" s="314"/>
      <c r="DZ17" s="314"/>
      <c r="EA17" s="314"/>
      <c r="EB17" s="314"/>
      <c r="EC17" s="314"/>
      <c r="ED17" s="314"/>
      <c r="EE17" s="298"/>
      <c r="EF17" s="299"/>
      <c r="EG17" s="299"/>
      <c r="FD17" s="317"/>
      <c r="FE17" s="317"/>
      <c r="FF17" s="317"/>
      <c r="FG17" s="317"/>
      <c r="FH17" s="301"/>
      <c r="FI17" s="301"/>
      <c r="FJ17" s="301"/>
      <c r="FK17" s="301"/>
      <c r="FL17" s="318"/>
      <c r="FM17" s="318"/>
      <c r="FN17" s="318"/>
      <c r="FO17" s="319"/>
      <c r="FP17" s="320"/>
      <c r="FQ17" s="320"/>
      <c r="FR17" s="320"/>
      <c r="FS17" s="320"/>
      <c r="FT17" s="300"/>
      <c r="FY17" s="317"/>
      <c r="FZ17" s="317"/>
      <c r="GA17" s="317"/>
      <c r="GB17" s="317"/>
      <c r="GC17" s="301"/>
      <c r="GD17" s="301"/>
      <c r="GE17" s="301"/>
      <c r="GF17" s="301"/>
      <c r="GG17" s="318"/>
      <c r="GH17" s="318"/>
      <c r="GI17" s="318"/>
      <c r="GJ17" s="319"/>
      <c r="GK17" s="320"/>
      <c r="GL17" s="320"/>
      <c r="GM17" s="320"/>
      <c r="GN17" s="320"/>
      <c r="GO17" s="300"/>
      <c r="HD17" s="317"/>
      <c r="HE17" s="317"/>
      <c r="HF17" s="317"/>
      <c r="HG17" s="317"/>
      <c r="HH17" s="301"/>
      <c r="HI17" s="301"/>
      <c r="HJ17" s="301"/>
      <c r="HK17" s="301"/>
      <c r="HL17" s="318"/>
      <c r="HM17" s="318"/>
      <c r="HN17" s="318"/>
      <c r="HO17" s="319"/>
      <c r="HP17" s="320"/>
      <c r="HQ17" s="320"/>
      <c r="HR17" s="320"/>
      <c r="HS17" s="320"/>
      <c r="HT17" s="300"/>
      <c r="HX17" s="303"/>
      <c r="HZ17" s="303"/>
      <c r="IA17" s="303"/>
      <c r="IB17" s="303"/>
      <c r="IC17" s="303"/>
      <c r="IG17" s="317"/>
      <c r="IH17" s="317"/>
      <c r="II17" s="317"/>
      <c r="IJ17" s="317"/>
      <c r="IK17" s="301"/>
      <c r="IL17" s="301"/>
      <c r="IM17" s="301"/>
      <c r="IN17" s="301"/>
      <c r="IO17" s="321"/>
      <c r="IP17" s="321"/>
      <c r="IQ17" s="321"/>
      <c r="IR17" s="322"/>
      <c r="IS17" s="323"/>
      <c r="IT17" s="323"/>
      <c r="IU17" s="323"/>
      <c r="IV17" s="320"/>
      <c r="IW17" s="320"/>
      <c r="IX17" s="320"/>
      <c r="IY17" s="320"/>
      <c r="IZ17" s="302"/>
      <c r="JA17" s="324"/>
      <c r="JB17" s="325"/>
      <c r="JC17" s="326"/>
    </row>
    <row r="18" spans="4:263" ht="17.100000000000001" customHeight="1" x14ac:dyDescent="0.3">
      <c r="D18" s="1"/>
      <c r="G18" s="284"/>
      <c r="H18" s="284"/>
      <c r="I18" s="284"/>
      <c r="J18" s="284"/>
      <c r="K18" s="284"/>
      <c r="L18" s="284"/>
      <c r="M18" s="284"/>
      <c r="N18" s="284"/>
      <c r="O18" s="284"/>
      <c r="P18" s="284"/>
      <c r="Q18" s="284"/>
      <c r="W18" s="314"/>
      <c r="X18" s="314"/>
      <c r="Y18" s="314"/>
      <c r="Z18" s="314"/>
      <c r="AA18" s="314"/>
      <c r="AX18" s="314"/>
      <c r="AY18" s="314"/>
      <c r="AZ18" s="314"/>
      <c r="BA18" s="314"/>
      <c r="BF18" s="1"/>
      <c r="BG18" s="1"/>
      <c r="BH18" s="1"/>
      <c r="BI18" s="1"/>
      <c r="BJ18" s="1"/>
      <c r="BK18" s="1"/>
      <c r="BL18" s="1"/>
      <c r="BM18" s="1"/>
      <c r="BN18" s="1"/>
      <c r="BO18" s="1"/>
      <c r="BP18" s="1"/>
      <c r="BQ18" s="1"/>
      <c r="BR18" s="1"/>
      <c r="BS18" s="1"/>
      <c r="BT18" s="1"/>
      <c r="BU18" s="1"/>
      <c r="BV18" s="314"/>
      <c r="BW18" s="291"/>
      <c r="BX18" s="314"/>
      <c r="BY18" s="314"/>
      <c r="BZ18" s="314"/>
      <c r="CA18" s="314"/>
      <c r="CB18" s="314"/>
      <c r="CC18" s="314"/>
      <c r="CD18" s="314"/>
      <c r="CE18" s="314"/>
      <c r="CF18" s="314"/>
      <c r="CG18" s="314"/>
      <c r="CH18" s="314"/>
      <c r="CI18" s="314"/>
      <c r="CJ18" s="314"/>
      <c r="CK18" s="314"/>
      <c r="CL18" s="314"/>
      <c r="CM18" s="314"/>
      <c r="CN18" s="314"/>
      <c r="CO18" s="314"/>
      <c r="CP18" s="314"/>
      <c r="CQ18" s="314"/>
      <c r="CR18" s="314"/>
      <c r="CS18" s="314"/>
      <c r="CT18" s="314"/>
      <c r="CU18" s="314"/>
      <c r="CV18" s="314"/>
      <c r="CW18" s="314"/>
      <c r="CX18" s="314"/>
      <c r="CY18" s="314"/>
      <c r="CZ18" s="314"/>
      <c r="DA18" s="314"/>
      <c r="DB18" s="314"/>
      <c r="DC18" s="314"/>
      <c r="DD18" s="314"/>
      <c r="DE18" s="314"/>
      <c r="DF18" s="314"/>
      <c r="DG18" s="314"/>
      <c r="DH18" s="314"/>
      <c r="DI18" s="314"/>
      <c r="DJ18" s="314"/>
      <c r="DK18" s="314"/>
      <c r="DL18" s="314"/>
      <c r="DM18" s="314"/>
      <c r="DN18" s="314"/>
      <c r="DO18" s="314"/>
      <c r="DP18" s="314"/>
      <c r="DQ18" s="314"/>
      <c r="DR18" s="314"/>
      <c r="DS18" s="314"/>
      <c r="DT18" s="314"/>
      <c r="DU18" s="314"/>
      <c r="DV18" s="314"/>
      <c r="DW18" s="314"/>
      <c r="DX18" s="314"/>
      <c r="DY18" s="314"/>
      <c r="DZ18" s="314"/>
      <c r="EA18" s="314"/>
      <c r="EB18" s="314"/>
      <c r="EC18" s="314"/>
      <c r="ED18" s="314"/>
      <c r="EF18" s="299"/>
      <c r="EG18" s="298"/>
      <c r="EH18" s="298"/>
      <c r="FD18" s="317"/>
      <c r="FE18" s="317"/>
      <c r="FF18" s="317"/>
      <c r="FG18" s="317"/>
      <c r="FH18" s="301"/>
      <c r="FI18" s="301"/>
      <c r="FJ18" s="301"/>
      <c r="FK18" s="301"/>
      <c r="FL18" s="318"/>
      <c r="FM18" s="318"/>
      <c r="FN18" s="318"/>
      <c r="FO18" s="319"/>
      <c r="FP18" s="320"/>
      <c r="FQ18" s="320"/>
      <c r="FR18" s="320"/>
      <c r="FS18" s="320"/>
      <c r="FT18" s="300"/>
      <c r="FY18" s="317"/>
      <c r="FZ18" s="317"/>
      <c r="GA18" s="317"/>
      <c r="GB18" s="317"/>
      <c r="GC18" s="301"/>
      <c r="GD18" s="301"/>
      <c r="GE18" s="301"/>
      <c r="GF18" s="301"/>
      <c r="GG18" s="318"/>
      <c r="GH18" s="318"/>
      <c r="GI18" s="318"/>
      <c r="GJ18" s="319"/>
      <c r="GK18" s="320"/>
      <c r="GL18" s="320"/>
      <c r="GM18" s="320"/>
      <c r="GN18" s="320"/>
      <c r="GO18" s="300"/>
      <c r="HD18" s="317"/>
      <c r="HE18" s="317"/>
      <c r="HF18" s="317"/>
      <c r="HG18" s="317"/>
      <c r="HH18" s="301"/>
      <c r="HI18" s="301"/>
      <c r="HJ18" s="301"/>
      <c r="HK18" s="301"/>
      <c r="HL18" s="318"/>
      <c r="HM18" s="318"/>
      <c r="HN18" s="318"/>
      <c r="HO18" s="319"/>
      <c r="HP18" s="320"/>
      <c r="HQ18" s="320"/>
      <c r="HR18" s="320"/>
      <c r="HS18" s="320"/>
      <c r="HT18" s="300"/>
      <c r="HY18" s="303"/>
      <c r="HZ18" s="303"/>
      <c r="IA18" s="303"/>
      <c r="IB18" s="303"/>
      <c r="IG18" s="317"/>
      <c r="IH18" s="317"/>
      <c r="II18" s="317"/>
      <c r="IJ18" s="317"/>
      <c r="IK18" s="301"/>
      <c r="IL18" s="301"/>
      <c r="IM18" s="301"/>
      <c r="IN18" s="301"/>
      <c r="IO18" s="321"/>
      <c r="IP18" s="321"/>
      <c r="IQ18" s="321"/>
      <c r="IR18" s="322"/>
      <c r="IS18" s="323"/>
      <c r="IT18" s="323"/>
      <c r="IU18" s="323"/>
      <c r="IV18" s="320"/>
      <c r="IW18" s="320"/>
      <c r="IX18" s="320"/>
      <c r="IY18" s="320"/>
      <c r="IZ18" s="302"/>
      <c r="JA18" s="324"/>
      <c r="JB18" s="325"/>
      <c r="JC18" s="326"/>
    </row>
    <row r="19" spans="4:263" ht="17.100000000000001" customHeight="1" x14ac:dyDescent="0.3">
      <c r="D19" s="1"/>
      <c r="G19" s="284"/>
      <c r="H19" s="284"/>
      <c r="I19" s="284"/>
      <c r="J19" s="284"/>
      <c r="K19" s="284"/>
      <c r="L19" s="284"/>
      <c r="M19" s="284"/>
      <c r="N19" s="284"/>
      <c r="O19" s="284"/>
      <c r="P19" s="284"/>
      <c r="Q19" s="284"/>
      <c r="W19" s="314"/>
      <c r="X19" s="314"/>
      <c r="Y19" s="314"/>
      <c r="Z19" s="314"/>
      <c r="AA19" s="314"/>
      <c r="AX19" s="314"/>
      <c r="AY19" s="314"/>
      <c r="AZ19" s="314"/>
      <c r="BA19" s="314"/>
      <c r="BV19" s="314"/>
      <c r="BW19" s="340"/>
      <c r="BX19" s="314"/>
      <c r="BY19" s="314"/>
      <c r="BZ19" s="314"/>
      <c r="CA19" s="314"/>
      <c r="CB19" s="314"/>
      <c r="CC19" s="314"/>
      <c r="CD19" s="314"/>
      <c r="CE19" s="314"/>
      <c r="CF19" s="314"/>
      <c r="CG19" s="314"/>
      <c r="CH19" s="314"/>
      <c r="CI19" s="314"/>
      <c r="CJ19" s="314"/>
      <c r="CK19" s="314"/>
      <c r="CL19" s="314"/>
      <c r="CM19" s="314"/>
      <c r="CN19" s="314"/>
      <c r="CO19" s="314"/>
      <c r="CP19" s="314"/>
      <c r="CQ19" s="314"/>
      <c r="CR19" s="314"/>
      <c r="CS19" s="314"/>
      <c r="CT19" s="314"/>
      <c r="CU19" s="314"/>
      <c r="CV19" s="314"/>
      <c r="CW19" s="314"/>
      <c r="CX19" s="314"/>
      <c r="CY19" s="314"/>
      <c r="CZ19" s="314"/>
      <c r="DA19" s="314"/>
      <c r="DB19" s="314"/>
      <c r="DC19" s="314"/>
      <c r="DD19" s="314"/>
      <c r="DE19" s="314"/>
      <c r="DF19" s="314"/>
      <c r="DG19" s="314"/>
      <c r="DH19" s="314"/>
      <c r="DI19" s="314"/>
      <c r="DJ19" s="314"/>
      <c r="DK19" s="314"/>
      <c r="DL19" s="314"/>
      <c r="DM19" s="314"/>
      <c r="DN19" s="314"/>
      <c r="DO19" s="314"/>
      <c r="DP19" s="314"/>
      <c r="DQ19" s="314"/>
      <c r="DR19" s="314"/>
      <c r="DS19" s="314"/>
      <c r="DT19" s="314"/>
      <c r="DU19" s="314"/>
      <c r="DV19" s="314"/>
      <c r="DW19" s="314"/>
      <c r="DX19" s="314"/>
      <c r="DY19" s="314"/>
      <c r="DZ19" s="314"/>
      <c r="EA19" s="314"/>
      <c r="EB19" s="314"/>
      <c r="EC19" s="314"/>
      <c r="ED19" s="314"/>
      <c r="FD19" s="317"/>
      <c r="FE19" s="317"/>
      <c r="FF19" s="317"/>
      <c r="FG19" s="317"/>
      <c r="FH19" s="301"/>
      <c r="FI19" s="301"/>
      <c r="FJ19" s="301"/>
      <c r="FK19" s="301"/>
      <c r="FL19" s="318"/>
      <c r="FM19" s="318"/>
      <c r="FN19" s="318"/>
      <c r="FO19" s="319"/>
      <c r="FP19" s="320"/>
      <c r="FQ19" s="320"/>
      <c r="FR19" s="320"/>
      <c r="FS19" s="320"/>
      <c r="FT19" s="300"/>
      <c r="FY19" s="317"/>
      <c r="FZ19" s="317"/>
      <c r="GA19" s="317"/>
      <c r="GB19" s="317"/>
      <c r="GC19" s="301"/>
      <c r="GD19" s="301"/>
      <c r="GE19" s="301"/>
      <c r="GF19" s="301"/>
      <c r="GG19" s="318"/>
      <c r="GH19" s="318"/>
      <c r="GI19" s="318"/>
      <c r="GJ19" s="319"/>
      <c r="GK19" s="320"/>
      <c r="GL19" s="320"/>
      <c r="GM19" s="320"/>
      <c r="GN19" s="320"/>
      <c r="GO19" s="300"/>
      <c r="HD19" s="317"/>
      <c r="HE19" s="317"/>
      <c r="HF19" s="317"/>
      <c r="HG19" s="317"/>
      <c r="HH19" s="301"/>
      <c r="HI19" s="301"/>
      <c r="HJ19" s="301"/>
      <c r="HK19" s="301"/>
      <c r="HL19" s="318"/>
      <c r="HM19" s="318"/>
      <c r="HN19" s="318"/>
      <c r="HO19" s="319"/>
      <c r="HP19" s="320"/>
      <c r="HQ19" s="320"/>
      <c r="HR19" s="320"/>
      <c r="HS19" s="320"/>
      <c r="HT19" s="300"/>
      <c r="HX19" s="303"/>
      <c r="HY19" s="297"/>
      <c r="HZ19" s="297"/>
      <c r="IA19" s="297"/>
      <c r="IB19" s="297"/>
      <c r="IG19" s="317"/>
      <c r="IH19" s="317"/>
      <c r="II19" s="317"/>
      <c r="IJ19" s="317"/>
      <c r="IK19" s="301"/>
      <c r="IL19" s="301"/>
      <c r="IM19" s="301"/>
      <c r="IN19" s="301"/>
      <c r="IO19" s="321"/>
      <c r="IP19" s="321"/>
      <c r="IQ19" s="321"/>
      <c r="IR19" s="322"/>
      <c r="IS19" s="323"/>
      <c r="IT19" s="323"/>
      <c r="IU19" s="323"/>
      <c r="IV19" s="320"/>
      <c r="IW19" s="320"/>
      <c r="IX19" s="320"/>
      <c r="IY19" s="320"/>
      <c r="IZ19" s="302"/>
      <c r="JA19" s="324"/>
      <c r="JB19" s="325"/>
      <c r="JC19" s="326"/>
    </row>
    <row r="20" spans="4:263" ht="17.100000000000001" customHeight="1" x14ac:dyDescent="0.3">
      <c r="D20" s="1"/>
      <c r="G20" s="284"/>
      <c r="H20" s="284"/>
      <c r="I20" s="284"/>
      <c r="J20" s="284"/>
      <c r="K20" s="284"/>
      <c r="L20" s="284"/>
      <c r="M20" s="284"/>
      <c r="N20" s="284"/>
      <c r="O20" s="284"/>
      <c r="P20" s="284"/>
      <c r="Q20" s="284"/>
      <c r="W20" s="314"/>
      <c r="X20" s="314"/>
      <c r="Y20" s="314"/>
      <c r="Z20" s="314"/>
      <c r="AA20" s="314"/>
      <c r="AX20" s="314"/>
      <c r="AY20" s="314"/>
      <c r="AZ20" s="314"/>
      <c r="BA20" s="314"/>
      <c r="BV20" s="314"/>
      <c r="BW20" s="340"/>
      <c r="BX20" s="314"/>
      <c r="BY20" s="314"/>
      <c r="BZ20" s="314"/>
      <c r="CA20" s="314"/>
      <c r="CB20" s="314"/>
      <c r="CC20" s="314"/>
      <c r="CD20" s="314"/>
      <c r="CE20" s="314"/>
      <c r="CF20" s="314"/>
      <c r="CG20" s="314"/>
      <c r="CH20" s="314"/>
      <c r="CI20" s="314"/>
      <c r="CJ20" s="314"/>
      <c r="CK20" s="314"/>
      <c r="CL20" s="314"/>
      <c r="CM20" s="314"/>
      <c r="CN20" s="314"/>
      <c r="CO20" s="314"/>
      <c r="CP20" s="314"/>
      <c r="CQ20" s="314"/>
      <c r="CR20" s="314"/>
      <c r="CS20" s="314"/>
      <c r="CT20" s="314"/>
      <c r="CU20" s="314"/>
      <c r="CV20" s="314"/>
      <c r="CW20" s="314"/>
      <c r="CX20" s="314"/>
      <c r="CY20" s="314"/>
      <c r="CZ20" s="314"/>
      <c r="DA20" s="314"/>
      <c r="DB20" s="314"/>
      <c r="DC20" s="314"/>
      <c r="DD20" s="314"/>
      <c r="DE20" s="314"/>
      <c r="DF20" s="314"/>
      <c r="DG20" s="314"/>
      <c r="DH20" s="314"/>
      <c r="DI20" s="314"/>
      <c r="DJ20" s="314"/>
      <c r="DK20" s="314"/>
      <c r="DL20" s="314"/>
      <c r="DM20" s="314"/>
      <c r="DN20" s="314"/>
      <c r="DO20" s="314"/>
      <c r="DP20" s="314"/>
      <c r="DQ20" s="314"/>
      <c r="DR20" s="314"/>
      <c r="DS20" s="314"/>
      <c r="DT20" s="314"/>
      <c r="DU20" s="314"/>
      <c r="DV20" s="314"/>
      <c r="DW20" s="314"/>
      <c r="DX20" s="314"/>
      <c r="DY20" s="314"/>
      <c r="DZ20" s="314"/>
      <c r="EA20" s="314"/>
      <c r="EB20" s="314"/>
      <c r="EC20" s="314"/>
      <c r="ED20" s="314"/>
      <c r="FY20" s="317"/>
      <c r="FZ20" s="317"/>
      <c r="GA20" s="317"/>
      <c r="GB20" s="317"/>
      <c r="GC20" s="301"/>
      <c r="GD20" s="301"/>
      <c r="GE20" s="301"/>
      <c r="GF20" s="301"/>
      <c r="GG20" s="318"/>
      <c r="GH20" s="318"/>
      <c r="GI20" s="318"/>
      <c r="GJ20" s="319"/>
      <c r="GK20" s="320"/>
      <c r="GL20" s="320"/>
      <c r="GM20" s="320"/>
      <c r="GN20" s="320"/>
      <c r="GO20" s="300"/>
      <c r="HD20" s="317"/>
      <c r="HE20" s="317"/>
      <c r="HF20" s="317"/>
      <c r="HG20" s="317"/>
      <c r="HH20" s="301"/>
      <c r="HI20" s="301"/>
      <c r="HJ20" s="301"/>
      <c r="HK20" s="301"/>
      <c r="HL20" s="318"/>
      <c r="HM20" s="318"/>
      <c r="HN20" s="318"/>
      <c r="HO20" s="319"/>
      <c r="HP20" s="320"/>
      <c r="HQ20" s="320"/>
      <c r="HR20" s="320"/>
      <c r="HS20" s="320"/>
      <c r="HT20" s="300"/>
      <c r="HX20" s="303"/>
      <c r="HY20" s="297"/>
      <c r="HZ20" s="297"/>
      <c r="IA20" s="297"/>
      <c r="IB20" s="297"/>
      <c r="IG20" s="317"/>
      <c r="IH20" s="317"/>
      <c r="II20" s="317"/>
      <c r="IJ20" s="317"/>
      <c r="IK20" s="301"/>
      <c r="IL20" s="301"/>
      <c r="IM20" s="301"/>
      <c r="IN20" s="301"/>
      <c r="IO20" s="321"/>
      <c r="IP20" s="321"/>
      <c r="IQ20" s="321"/>
      <c r="IR20" s="322"/>
      <c r="IS20" s="323"/>
      <c r="IT20" s="323"/>
      <c r="IU20" s="323"/>
      <c r="IV20" s="320"/>
      <c r="IW20" s="320"/>
      <c r="IX20" s="320"/>
      <c r="IY20" s="320"/>
      <c r="IZ20" s="302"/>
      <c r="JA20" s="324"/>
      <c r="JB20" s="325"/>
      <c r="JC20" s="326"/>
    </row>
    <row r="21" spans="4:263" ht="17.100000000000001" customHeight="1" x14ac:dyDescent="0.3">
      <c r="D21" s="1"/>
      <c r="G21" s="284"/>
      <c r="H21" s="284"/>
      <c r="I21" s="284"/>
      <c r="J21" s="284"/>
      <c r="K21" s="284"/>
      <c r="L21" s="284"/>
      <c r="M21" s="284"/>
      <c r="N21" s="284"/>
      <c r="O21" s="284"/>
      <c r="P21" s="284"/>
      <c r="Q21" s="284"/>
      <c r="W21" s="314"/>
      <c r="X21" s="314"/>
      <c r="Y21" s="314"/>
      <c r="Z21" s="314"/>
      <c r="AA21" s="314"/>
      <c r="AX21" s="314"/>
      <c r="AY21" s="314"/>
      <c r="AZ21" s="314"/>
      <c r="BA21" s="314"/>
      <c r="BV21" s="314"/>
      <c r="BX21" s="314"/>
      <c r="BY21" s="314"/>
      <c r="BZ21" s="314"/>
      <c r="CA21" s="314"/>
      <c r="CB21" s="314"/>
      <c r="CC21" s="314"/>
      <c r="CD21" s="314"/>
      <c r="CE21" s="314"/>
      <c r="CF21" s="314"/>
      <c r="CG21" s="314"/>
      <c r="CH21" s="314"/>
      <c r="CI21" s="314"/>
      <c r="CJ21" s="314"/>
      <c r="CK21" s="314"/>
      <c r="CL21" s="314"/>
      <c r="CM21" s="314"/>
      <c r="CN21" s="314"/>
      <c r="CO21" s="314"/>
      <c r="CP21" s="314"/>
      <c r="CQ21" s="314"/>
      <c r="CR21" s="314"/>
      <c r="CS21" s="314"/>
      <c r="CT21" s="314"/>
      <c r="CU21" s="314"/>
      <c r="CV21" s="314"/>
      <c r="CW21" s="314"/>
      <c r="CX21" s="314"/>
      <c r="CY21" s="314"/>
      <c r="CZ21" s="314"/>
      <c r="DA21" s="314"/>
      <c r="DB21" s="314"/>
      <c r="DC21" s="314"/>
      <c r="DD21" s="314"/>
      <c r="DE21" s="314"/>
      <c r="DF21" s="314"/>
      <c r="DG21" s="314"/>
      <c r="DH21" s="314"/>
      <c r="DI21" s="314"/>
      <c r="DJ21" s="314"/>
      <c r="DK21" s="314"/>
      <c r="DL21" s="314"/>
      <c r="DM21" s="314"/>
      <c r="DN21" s="314"/>
      <c r="DO21" s="314"/>
      <c r="DP21" s="314"/>
      <c r="DQ21" s="314"/>
      <c r="DR21" s="314"/>
      <c r="DS21" s="314"/>
      <c r="DT21" s="314"/>
      <c r="DU21" s="314"/>
      <c r="DV21" s="314"/>
      <c r="DW21" s="314"/>
      <c r="DX21" s="314"/>
      <c r="DY21" s="314"/>
      <c r="DZ21" s="314"/>
      <c r="EA21" s="314"/>
      <c r="EB21" s="314"/>
      <c r="EC21" s="314"/>
      <c r="ED21" s="314"/>
      <c r="FY21" s="317"/>
      <c r="FZ21" s="317"/>
      <c r="GA21" s="317"/>
      <c r="GB21" s="317"/>
      <c r="GC21" s="301"/>
      <c r="GD21" s="301"/>
      <c r="GE21" s="301"/>
      <c r="GF21" s="301"/>
      <c r="GG21" s="318"/>
      <c r="GH21" s="318"/>
      <c r="GI21" s="318"/>
      <c r="GJ21" s="319"/>
      <c r="GK21" s="320"/>
      <c r="GL21" s="320"/>
      <c r="GM21" s="320"/>
      <c r="GN21" s="320"/>
      <c r="GO21" s="300"/>
      <c r="HD21" s="317"/>
      <c r="HE21" s="317"/>
      <c r="HF21" s="317"/>
      <c r="HG21" s="317"/>
      <c r="HH21" s="301"/>
      <c r="HI21" s="301"/>
      <c r="HJ21" s="301"/>
      <c r="HK21" s="301"/>
      <c r="HL21" s="318"/>
      <c r="HM21" s="318"/>
      <c r="HN21" s="318"/>
      <c r="HO21" s="319"/>
      <c r="HP21" s="320"/>
      <c r="HQ21" s="320"/>
      <c r="HR21" s="320"/>
      <c r="HS21" s="320"/>
      <c r="HT21" s="300"/>
      <c r="HX21" s="303"/>
      <c r="HY21" s="297"/>
      <c r="HZ21" s="297"/>
      <c r="IA21" s="297"/>
      <c r="IB21" s="297"/>
      <c r="IC21" s="303"/>
      <c r="IG21" s="317"/>
      <c r="IH21" s="317"/>
      <c r="II21" s="317"/>
      <c r="IJ21" s="317"/>
      <c r="IK21" s="301"/>
      <c r="IL21" s="301"/>
      <c r="IM21" s="301"/>
      <c r="IN21" s="301"/>
      <c r="IO21" s="321"/>
      <c r="IP21" s="321"/>
      <c r="IQ21" s="321"/>
      <c r="IR21" s="322"/>
      <c r="IS21" s="323"/>
      <c r="IT21" s="323"/>
      <c r="IU21" s="323"/>
      <c r="IV21" s="320"/>
      <c r="IW21" s="320"/>
      <c r="IX21" s="320"/>
      <c r="IY21" s="320"/>
      <c r="IZ21" s="302"/>
      <c r="JA21" s="324"/>
      <c r="JB21" s="325"/>
      <c r="JC21" s="326"/>
    </row>
    <row r="22" spans="4:263" ht="17.100000000000001" customHeight="1" x14ac:dyDescent="0.3">
      <c r="D22" s="1"/>
      <c r="G22" s="284"/>
      <c r="H22" s="284"/>
      <c r="I22" s="284"/>
      <c r="J22" s="284"/>
      <c r="K22" s="284"/>
      <c r="L22" s="284"/>
      <c r="M22" s="284"/>
      <c r="N22" s="284"/>
      <c r="O22" s="284"/>
      <c r="P22" s="284"/>
      <c r="Q22" s="284"/>
      <c r="W22" s="314"/>
      <c r="X22" s="314"/>
      <c r="Y22" s="314"/>
      <c r="Z22" s="314"/>
      <c r="AA22" s="314"/>
      <c r="AX22" s="314"/>
      <c r="AY22" s="314"/>
      <c r="AZ22" s="314"/>
      <c r="BA22" s="314"/>
      <c r="BB22" s="1"/>
      <c r="BC22" s="1"/>
      <c r="BD22" s="1"/>
      <c r="BE22" s="1"/>
      <c r="BV22" s="314"/>
      <c r="BX22" s="314"/>
      <c r="BY22" s="314"/>
      <c r="BZ22" s="314"/>
      <c r="CA22" s="314"/>
      <c r="CB22" s="314"/>
      <c r="CC22" s="314"/>
      <c r="CD22" s="314"/>
      <c r="CE22" s="314"/>
      <c r="CF22" s="314"/>
      <c r="CG22" s="314"/>
      <c r="CH22" s="314"/>
      <c r="CI22" s="314"/>
      <c r="CJ22" s="314"/>
      <c r="CK22" s="314"/>
      <c r="CL22" s="314"/>
      <c r="CM22" s="314"/>
      <c r="CN22" s="314"/>
      <c r="CO22" s="314"/>
      <c r="CP22" s="314"/>
      <c r="CQ22" s="314"/>
      <c r="CR22" s="314"/>
      <c r="CS22" s="314"/>
      <c r="CT22" s="314"/>
      <c r="CU22" s="314"/>
      <c r="CV22" s="314"/>
      <c r="CW22" s="314"/>
      <c r="CX22" s="314"/>
      <c r="CY22" s="314"/>
      <c r="CZ22" s="314"/>
      <c r="DA22" s="314"/>
      <c r="DB22" s="314"/>
      <c r="DC22" s="314"/>
      <c r="DD22" s="314"/>
      <c r="DE22" s="314"/>
      <c r="DF22" s="314"/>
      <c r="DG22" s="314"/>
      <c r="DH22" s="314"/>
      <c r="DI22" s="314"/>
      <c r="DJ22" s="314"/>
      <c r="DK22" s="314"/>
      <c r="DL22" s="314"/>
      <c r="DM22" s="314"/>
      <c r="DN22" s="314"/>
      <c r="DO22" s="314"/>
      <c r="DP22" s="314"/>
      <c r="DQ22" s="314"/>
      <c r="DR22" s="314"/>
      <c r="DS22" s="314"/>
      <c r="DT22" s="314"/>
      <c r="DU22" s="314"/>
      <c r="DV22" s="314"/>
      <c r="DW22" s="314"/>
      <c r="DX22" s="314"/>
      <c r="DY22" s="314"/>
      <c r="DZ22" s="314"/>
      <c r="EA22" s="314"/>
      <c r="EB22" s="314"/>
      <c r="EC22" s="314"/>
      <c r="ED22" s="314"/>
      <c r="FY22" s="317"/>
      <c r="FZ22" s="317"/>
      <c r="GA22" s="317"/>
      <c r="GB22" s="317"/>
      <c r="GC22" s="301"/>
      <c r="GD22" s="301"/>
      <c r="GE22" s="301"/>
      <c r="GF22" s="301"/>
      <c r="GG22" s="318"/>
      <c r="GH22" s="318"/>
      <c r="GI22" s="318"/>
      <c r="GJ22" s="319"/>
      <c r="GK22" s="320"/>
      <c r="GL22" s="320"/>
      <c r="GM22" s="320"/>
      <c r="GN22" s="320"/>
      <c r="GO22" s="300"/>
      <c r="HD22" s="317"/>
      <c r="HE22" s="317"/>
      <c r="HF22" s="317"/>
      <c r="HG22" s="317"/>
      <c r="HH22" s="301"/>
      <c r="HI22" s="301"/>
      <c r="HJ22" s="301"/>
      <c r="HK22" s="301"/>
      <c r="HL22" s="318"/>
      <c r="HM22" s="318"/>
      <c r="HN22" s="318"/>
      <c r="HO22" s="319"/>
      <c r="HP22" s="320"/>
      <c r="HQ22" s="320"/>
      <c r="HR22" s="320"/>
      <c r="HS22" s="320"/>
      <c r="HT22" s="300"/>
      <c r="HX22" s="303"/>
      <c r="HY22" s="297"/>
      <c r="HZ22" s="297"/>
      <c r="IA22" s="297"/>
      <c r="IB22" s="297"/>
      <c r="IG22" s="317"/>
      <c r="IH22" s="317"/>
      <c r="II22" s="317"/>
      <c r="IJ22" s="317"/>
      <c r="IK22" s="301"/>
      <c r="IL22" s="301"/>
      <c r="IM22" s="301"/>
      <c r="IN22" s="301"/>
      <c r="IO22" s="321"/>
      <c r="IP22" s="321"/>
      <c r="IQ22" s="321"/>
      <c r="IR22" s="322"/>
      <c r="IS22" s="323"/>
      <c r="IT22" s="323"/>
      <c r="IU22" s="323"/>
      <c r="IV22" s="320"/>
      <c r="IW22" s="320"/>
      <c r="IX22" s="320"/>
      <c r="IY22" s="320"/>
      <c r="IZ22" s="302"/>
      <c r="JA22" s="324"/>
      <c r="JB22" s="325"/>
      <c r="JC22" s="326"/>
    </row>
    <row r="23" spans="4:263" ht="17.100000000000001" customHeight="1" x14ac:dyDescent="0.3">
      <c r="D23" s="1"/>
      <c r="G23" s="284"/>
      <c r="H23" s="284"/>
      <c r="I23" s="284"/>
      <c r="J23" s="284"/>
      <c r="K23" s="284"/>
      <c r="L23" s="284"/>
      <c r="M23" s="284"/>
      <c r="N23" s="284"/>
      <c r="O23" s="284"/>
      <c r="P23" s="284"/>
      <c r="Q23" s="284"/>
      <c r="W23" s="314"/>
      <c r="X23" s="314"/>
      <c r="Y23" s="314"/>
      <c r="Z23" s="314"/>
      <c r="AA23" s="314"/>
      <c r="AX23" s="314"/>
      <c r="AY23" s="314"/>
      <c r="AZ23" s="314"/>
      <c r="BA23" s="314"/>
      <c r="BR23" s="314"/>
      <c r="BS23" s="314"/>
      <c r="BT23" s="314"/>
      <c r="BU23" s="314"/>
      <c r="BV23" s="314"/>
      <c r="BX23" s="314"/>
      <c r="BY23" s="314"/>
      <c r="BZ23" s="314"/>
      <c r="CA23" s="314"/>
      <c r="CB23" s="314"/>
      <c r="CC23" s="314"/>
      <c r="CD23" s="314"/>
      <c r="CE23" s="314"/>
      <c r="CF23" s="314"/>
      <c r="CG23" s="314"/>
      <c r="CH23" s="314"/>
      <c r="CI23" s="314"/>
      <c r="CJ23" s="314"/>
      <c r="CK23" s="314"/>
      <c r="CL23" s="314"/>
      <c r="CM23" s="314"/>
      <c r="CN23" s="314"/>
      <c r="CO23" s="314"/>
      <c r="CP23" s="314"/>
      <c r="CQ23" s="314"/>
      <c r="CR23" s="314"/>
      <c r="CS23" s="314"/>
      <c r="CT23" s="314"/>
      <c r="CU23" s="314"/>
      <c r="CV23" s="314"/>
      <c r="CW23" s="314"/>
      <c r="CX23" s="314"/>
      <c r="CY23" s="314"/>
      <c r="CZ23" s="314"/>
      <c r="DA23" s="314"/>
      <c r="DB23" s="314"/>
      <c r="DC23" s="314"/>
      <c r="DD23" s="314"/>
      <c r="DE23" s="314"/>
      <c r="DF23" s="314"/>
      <c r="DG23" s="314"/>
      <c r="DH23" s="314"/>
      <c r="DI23" s="314"/>
      <c r="DJ23" s="314"/>
      <c r="DK23" s="314"/>
      <c r="DL23" s="314"/>
      <c r="DM23" s="314"/>
      <c r="DN23" s="314"/>
      <c r="DO23" s="314"/>
      <c r="DP23" s="314"/>
      <c r="DQ23" s="314"/>
      <c r="DR23" s="314"/>
      <c r="DS23" s="314"/>
      <c r="DT23" s="314"/>
      <c r="DU23" s="314"/>
      <c r="DV23" s="314"/>
      <c r="DW23" s="314"/>
      <c r="DX23" s="314"/>
      <c r="DY23" s="314"/>
      <c r="DZ23" s="314"/>
      <c r="EA23" s="314"/>
      <c r="EB23" s="314"/>
      <c r="EC23" s="314"/>
      <c r="ED23" s="314"/>
      <c r="FY23" s="317"/>
      <c r="FZ23" s="317"/>
      <c r="GA23" s="317"/>
      <c r="GB23" s="317"/>
      <c r="GC23" s="301"/>
      <c r="GD23" s="301"/>
      <c r="GE23" s="301"/>
      <c r="GF23" s="301"/>
      <c r="GG23" s="318"/>
      <c r="GH23" s="318"/>
      <c r="GI23" s="318"/>
      <c r="GJ23" s="319"/>
      <c r="GK23" s="320"/>
      <c r="GL23" s="320"/>
      <c r="GM23" s="320"/>
      <c r="GN23" s="320"/>
      <c r="GO23" s="300"/>
      <c r="HD23" s="317"/>
      <c r="HE23" s="317"/>
      <c r="HF23" s="317"/>
      <c r="HG23" s="317"/>
      <c r="HH23" s="301"/>
      <c r="HI23" s="301"/>
      <c r="HJ23" s="301"/>
      <c r="HK23" s="301"/>
      <c r="HL23" s="318"/>
      <c r="HM23" s="318"/>
      <c r="HN23" s="318"/>
      <c r="HO23" s="319"/>
      <c r="HP23" s="320"/>
      <c r="HQ23" s="320"/>
      <c r="HR23" s="320"/>
      <c r="HS23" s="320"/>
      <c r="HT23" s="300"/>
      <c r="HX23" s="303"/>
      <c r="HY23" s="297"/>
      <c r="HZ23" s="297"/>
      <c r="IA23" s="297"/>
      <c r="IB23" s="297"/>
      <c r="IG23" s="317"/>
      <c r="IH23" s="317"/>
      <c r="II23" s="317"/>
      <c r="IJ23" s="317"/>
      <c r="IK23" s="301"/>
      <c r="IL23" s="301"/>
      <c r="IM23" s="301"/>
      <c r="IN23" s="301"/>
      <c r="IO23" s="321"/>
      <c r="IP23" s="321"/>
      <c r="IQ23" s="321"/>
      <c r="IR23" s="322"/>
      <c r="IS23" s="323"/>
      <c r="IT23" s="323"/>
      <c r="IU23" s="323"/>
      <c r="IV23" s="320"/>
      <c r="IW23" s="320"/>
      <c r="IX23" s="320"/>
      <c r="IY23" s="320"/>
      <c r="IZ23" s="302"/>
      <c r="JA23" s="324"/>
      <c r="JB23" s="325"/>
      <c r="JC23" s="326"/>
    </row>
    <row r="24" spans="4:263" ht="17.100000000000001" customHeight="1" x14ac:dyDescent="0.3">
      <c r="D24" s="1"/>
      <c r="G24" s="284"/>
      <c r="H24" s="284"/>
      <c r="I24" s="284"/>
      <c r="J24" s="284"/>
      <c r="K24" s="284"/>
      <c r="L24" s="284"/>
      <c r="M24" s="284"/>
      <c r="N24" s="284"/>
      <c r="O24" s="284"/>
      <c r="P24" s="284"/>
      <c r="Q24" s="284"/>
      <c r="W24" s="314"/>
      <c r="X24" s="314"/>
      <c r="Y24" s="314"/>
      <c r="Z24" s="314"/>
      <c r="AA24" s="314"/>
      <c r="AX24" s="314"/>
      <c r="AY24" s="314"/>
      <c r="AZ24" s="314"/>
      <c r="BA24" s="314"/>
      <c r="BR24" s="314"/>
      <c r="BS24" s="314"/>
      <c r="BT24" s="314"/>
      <c r="BU24" s="314"/>
      <c r="BV24" s="314"/>
      <c r="BX24" s="314"/>
      <c r="BY24" s="314"/>
      <c r="BZ24" s="314"/>
      <c r="CA24" s="314"/>
      <c r="CB24" s="314"/>
      <c r="CC24" s="314"/>
      <c r="CD24" s="314"/>
      <c r="CE24" s="314"/>
      <c r="CF24" s="314"/>
      <c r="CG24" s="314"/>
      <c r="CH24" s="314"/>
      <c r="CI24" s="314"/>
      <c r="CJ24" s="314"/>
      <c r="CK24" s="314"/>
      <c r="CL24" s="314"/>
      <c r="CM24" s="314"/>
      <c r="CN24" s="314"/>
      <c r="CO24" s="314"/>
      <c r="CP24" s="314"/>
      <c r="CQ24" s="314"/>
      <c r="CR24" s="314"/>
      <c r="CS24" s="314"/>
      <c r="CT24" s="314"/>
      <c r="CU24" s="314"/>
      <c r="CV24" s="314"/>
      <c r="CW24" s="314"/>
      <c r="CX24" s="314"/>
      <c r="CY24" s="314"/>
      <c r="CZ24" s="314"/>
      <c r="DA24" s="314"/>
      <c r="DB24" s="314"/>
      <c r="DC24" s="314"/>
      <c r="DD24" s="314"/>
      <c r="DE24" s="314"/>
      <c r="DF24" s="314"/>
      <c r="DG24" s="314"/>
      <c r="DH24" s="314"/>
      <c r="DI24" s="314"/>
      <c r="DJ24" s="314"/>
      <c r="DK24" s="314"/>
      <c r="DL24" s="314"/>
      <c r="DM24" s="314"/>
      <c r="DN24" s="314"/>
      <c r="DO24" s="314"/>
      <c r="DP24" s="314"/>
      <c r="DQ24" s="314"/>
      <c r="DR24" s="314"/>
      <c r="DS24" s="314"/>
      <c r="DT24" s="314"/>
      <c r="DU24" s="314"/>
      <c r="DV24" s="314"/>
      <c r="DW24" s="314"/>
      <c r="DX24" s="314"/>
      <c r="DY24" s="314"/>
      <c r="DZ24" s="314"/>
      <c r="EA24" s="314"/>
      <c r="EB24" s="314"/>
      <c r="EC24" s="314"/>
      <c r="ED24" s="314"/>
      <c r="FY24" s="317"/>
      <c r="FZ24" s="317"/>
      <c r="GA24" s="317"/>
      <c r="GB24" s="317"/>
      <c r="GC24" s="301"/>
      <c r="GD24" s="301"/>
      <c r="GE24" s="301"/>
      <c r="GF24" s="301"/>
      <c r="GG24" s="318"/>
      <c r="GH24" s="318"/>
      <c r="GI24" s="318"/>
      <c r="GJ24" s="319"/>
      <c r="GK24" s="320"/>
      <c r="GL24" s="320"/>
      <c r="GM24" s="320"/>
      <c r="GN24" s="320"/>
      <c r="GO24" s="300"/>
      <c r="HD24" s="317"/>
      <c r="HE24" s="317"/>
      <c r="HF24" s="317"/>
      <c r="HG24" s="317"/>
      <c r="HH24" s="301"/>
      <c r="HI24" s="301"/>
      <c r="HJ24" s="301"/>
      <c r="HK24" s="301"/>
      <c r="HL24" s="318"/>
      <c r="HM24" s="318"/>
      <c r="HN24" s="318"/>
      <c r="HO24" s="319"/>
      <c r="HP24" s="320"/>
      <c r="HQ24" s="320"/>
      <c r="HR24" s="320"/>
      <c r="HS24" s="320"/>
      <c r="HT24" s="300"/>
      <c r="HX24" s="303"/>
      <c r="HY24" s="297"/>
      <c r="HZ24" s="297"/>
      <c r="IA24" s="297"/>
      <c r="IB24" s="297"/>
      <c r="IG24" s="317"/>
      <c r="IH24" s="317"/>
      <c r="II24" s="317"/>
      <c r="IJ24" s="317"/>
      <c r="IK24" s="301"/>
      <c r="IL24" s="301"/>
      <c r="IM24" s="301"/>
      <c r="IN24" s="301"/>
      <c r="IO24" s="321"/>
      <c r="IP24" s="321"/>
      <c r="IQ24" s="321"/>
      <c r="IR24" s="322"/>
      <c r="IS24" s="323"/>
      <c r="IT24" s="323"/>
      <c r="IU24" s="323"/>
      <c r="IV24" s="320"/>
      <c r="IW24" s="320"/>
      <c r="IX24" s="320"/>
      <c r="IY24" s="320"/>
      <c r="IZ24" s="302"/>
      <c r="JA24" s="324"/>
      <c r="JB24" s="325"/>
      <c r="JC24" s="326"/>
    </row>
    <row r="25" spans="4:263" ht="17.100000000000001" customHeight="1" x14ac:dyDescent="0.3">
      <c r="D25" s="1"/>
      <c r="G25" s="284"/>
      <c r="H25" s="284"/>
      <c r="I25" s="284"/>
      <c r="J25" s="284"/>
      <c r="K25" s="284"/>
      <c r="L25" s="284"/>
      <c r="M25" s="284"/>
      <c r="N25" s="284"/>
      <c r="O25" s="284"/>
      <c r="P25" s="284"/>
      <c r="Q25" s="284"/>
      <c r="W25" s="314"/>
      <c r="X25" s="314"/>
      <c r="Y25" s="314"/>
      <c r="Z25" s="314"/>
      <c r="AA25" s="314"/>
      <c r="AX25" s="314"/>
      <c r="AY25" s="314"/>
      <c r="AZ25" s="314"/>
      <c r="BA25" s="314"/>
      <c r="BR25" s="314"/>
      <c r="BS25" s="314"/>
      <c r="BT25" s="314"/>
      <c r="BU25" s="314"/>
      <c r="BV25" s="314"/>
      <c r="BX25" s="314"/>
      <c r="BY25" s="314"/>
      <c r="BZ25" s="314"/>
      <c r="CA25" s="314"/>
      <c r="CB25" s="314"/>
      <c r="CC25" s="314"/>
      <c r="CD25" s="314"/>
      <c r="CE25" s="314"/>
      <c r="CF25" s="314"/>
      <c r="CG25" s="314"/>
      <c r="CH25" s="314"/>
      <c r="CI25" s="314"/>
      <c r="CJ25" s="314"/>
      <c r="CK25" s="314"/>
      <c r="CL25" s="314"/>
      <c r="CM25" s="314"/>
      <c r="CN25" s="314"/>
      <c r="CO25" s="314"/>
      <c r="CP25" s="314"/>
      <c r="CQ25" s="314"/>
      <c r="CR25" s="314"/>
      <c r="CS25" s="314"/>
      <c r="CT25" s="314"/>
      <c r="CU25" s="314"/>
      <c r="CV25" s="314"/>
      <c r="CW25" s="314"/>
      <c r="CX25" s="314"/>
      <c r="CY25" s="314"/>
      <c r="CZ25" s="314"/>
      <c r="DA25" s="314"/>
      <c r="DB25" s="314"/>
      <c r="DC25" s="314"/>
      <c r="DD25" s="314"/>
      <c r="DE25" s="314"/>
      <c r="DF25" s="314"/>
      <c r="DG25" s="314"/>
      <c r="DH25" s="314"/>
      <c r="DI25" s="314"/>
      <c r="DJ25" s="314"/>
      <c r="DK25" s="314"/>
      <c r="DL25" s="314"/>
      <c r="DM25" s="314"/>
      <c r="DN25" s="314"/>
      <c r="DO25" s="314"/>
      <c r="DP25" s="314"/>
      <c r="DQ25" s="314"/>
      <c r="DR25" s="314"/>
      <c r="DS25" s="314"/>
      <c r="DT25" s="314"/>
      <c r="DU25" s="314"/>
      <c r="DV25" s="314"/>
      <c r="DW25" s="314"/>
      <c r="DX25" s="314"/>
      <c r="DY25" s="314"/>
      <c r="DZ25" s="314"/>
      <c r="EA25" s="314"/>
      <c r="EB25" s="314"/>
      <c r="EC25" s="314"/>
      <c r="ED25" s="314"/>
      <c r="FY25" s="317"/>
      <c r="FZ25" s="317"/>
      <c r="GA25" s="317"/>
      <c r="GB25" s="317"/>
      <c r="GC25" s="301"/>
      <c r="GD25" s="301"/>
      <c r="GE25" s="301"/>
      <c r="GF25" s="301"/>
      <c r="GG25" s="318"/>
      <c r="GH25" s="318"/>
      <c r="GI25" s="318"/>
      <c r="GJ25" s="319"/>
      <c r="GK25" s="320"/>
      <c r="GL25" s="320"/>
      <c r="GM25" s="320"/>
      <c r="GN25" s="320"/>
      <c r="GO25" s="300"/>
      <c r="HD25" s="317"/>
      <c r="HE25" s="317"/>
      <c r="HF25" s="317"/>
      <c r="HG25" s="317"/>
      <c r="HH25" s="301"/>
      <c r="HI25" s="301"/>
      <c r="HJ25" s="301"/>
      <c r="HK25" s="301"/>
      <c r="HL25" s="318"/>
      <c r="HM25" s="318"/>
      <c r="HN25" s="318"/>
      <c r="HO25" s="319"/>
      <c r="HP25" s="320"/>
      <c r="HQ25" s="320"/>
      <c r="HR25" s="320"/>
      <c r="HS25" s="320"/>
      <c r="HT25" s="300"/>
      <c r="HX25" s="303"/>
      <c r="IG25" s="317"/>
      <c r="IH25" s="317"/>
      <c r="II25" s="317"/>
      <c r="IJ25" s="317"/>
      <c r="IK25" s="301"/>
      <c r="IL25" s="301"/>
      <c r="IM25" s="301"/>
      <c r="IN25" s="301"/>
      <c r="IO25" s="321"/>
      <c r="IP25" s="321"/>
      <c r="IQ25" s="321"/>
      <c r="IR25" s="322"/>
      <c r="IS25" s="323"/>
      <c r="IT25" s="323"/>
      <c r="IU25" s="323"/>
      <c r="IV25" s="320"/>
      <c r="IW25" s="320"/>
      <c r="IX25" s="320"/>
      <c r="IY25" s="320"/>
      <c r="IZ25" s="302"/>
      <c r="JA25" s="324"/>
      <c r="JB25" s="325"/>
      <c r="JC25" s="326"/>
    </row>
    <row r="26" spans="4:263" ht="17.100000000000001" customHeight="1" x14ac:dyDescent="0.3">
      <c r="D26" s="1"/>
      <c r="G26" s="284"/>
      <c r="H26" s="284"/>
      <c r="I26" s="284"/>
      <c r="J26" s="284"/>
      <c r="K26" s="284"/>
      <c r="L26" s="284"/>
      <c r="M26" s="284"/>
      <c r="N26" s="284"/>
      <c r="O26" s="284"/>
      <c r="P26" s="284"/>
      <c r="Q26" s="284"/>
      <c r="W26" s="314"/>
      <c r="X26" s="314"/>
      <c r="Y26" s="314"/>
      <c r="Z26" s="314"/>
      <c r="AA26" s="314"/>
      <c r="AX26" s="314"/>
      <c r="AY26" s="314"/>
      <c r="AZ26" s="314"/>
      <c r="BA26" s="314"/>
      <c r="BR26" s="314"/>
      <c r="BS26" s="314"/>
      <c r="BT26" s="314"/>
      <c r="BU26" s="314"/>
      <c r="BV26" s="314"/>
      <c r="BX26" s="314"/>
      <c r="BY26" s="314"/>
      <c r="BZ26" s="314"/>
      <c r="CA26" s="314"/>
      <c r="CB26" s="314"/>
      <c r="CC26" s="314"/>
      <c r="CD26" s="314"/>
      <c r="CE26" s="314"/>
      <c r="CF26" s="314"/>
      <c r="CG26" s="314"/>
      <c r="CH26" s="314"/>
      <c r="CI26" s="314"/>
      <c r="CJ26" s="314"/>
      <c r="CK26" s="314"/>
      <c r="CL26" s="314"/>
      <c r="CM26" s="314"/>
      <c r="CN26" s="314"/>
      <c r="CO26" s="314"/>
      <c r="CP26" s="314"/>
      <c r="CQ26" s="314"/>
      <c r="CR26" s="314"/>
      <c r="CS26" s="314"/>
      <c r="CT26" s="314"/>
      <c r="CU26" s="314"/>
      <c r="CV26" s="314"/>
      <c r="CW26" s="314"/>
      <c r="CX26" s="314"/>
      <c r="CY26" s="314"/>
      <c r="CZ26" s="314"/>
      <c r="DA26" s="314"/>
      <c r="DB26" s="314"/>
      <c r="DC26" s="314"/>
      <c r="DD26" s="314"/>
      <c r="DE26" s="314"/>
      <c r="DF26" s="314"/>
      <c r="DG26" s="314"/>
      <c r="DH26" s="314"/>
      <c r="DI26" s="314"/>
      <c r="DJ26" s="314"/>
      <c r="DK26" s="314"/>
      <c r="DL26" s="314"/>
      <c r="DM26" s="314"/>
      <c r="DN26" s="314"/>
      <c r="DO26" s="314"/>
      <c r="DP26" s="314"/>
      <c r="DQ26" s="314"/>
      <c r="DR26" s="314"/>
      <c r="DS26" s="314"/>
      <c r="DT26" s="314"/>
      <c r="DU26" s="314"/>
      <c r="DV26" s="314"/>
      <c r="DW26" s="314"/>
      <c r="DX26" s="314"/>
      <c r="DY26" s="314"/>
      <c r="DZ26" s="314"/>
      <c r="EA26" s="314"/>
      <c r="EB26" s="314"/>
      <c r="EC26" s="314"/>
      <c r="ED26" s="314"/>
      <c r="FY26" s="317"/>
      <c r="FZ26" s="317"/>
      <c r="GA26" s="317"/>
      <c r="GB26" s="317"/>
      <c r="GC26" s="301"/>
      <c r="GD26" s="301"/>
      <c r="GE26" s="301"/>
      <c r="GF26" s="301"/>
      <c r="GG26" s="318"/>
      <c r="GH26" s="318"/>
      <c r="GI26" s="318"/>
      <c r="GJ26" s="319"/>
      <c r="GK26" s="320"/>
      <c r="GL26" s="320"/>
      <c r="GM26" s="320"/>
      <c r="GN26" s="320"/>
      <c r="GO26" s="300"/>
      <c r="HD26" s="317"/>
      <c r="HE26" s="317"/>
      <c r="HF26" s="317"/>
      <c r="HG26" s="317"/>
      <c r="HH26" s="301"/>
      <c r="HI26" s="301"/>
      <c r="HJ26" s="301"/>
      <c r="HK26" s="301"/>
      <c r="HL26" s="318"/>
      <c r="HM26" s="318"/>
      <c r="HN26" s="318"/>
      <c r="HO26" s="319"/>
      <c r="HP26" s="320"/>
      <c r="HQ26" s="320"/>
      <c r="HR26" s="320"/>
      <c r="HS26" s="320"/>
      <c r="HT26" s="300"/>
      <c r="HX26" s="303"/>
      <c r="IG26" s="317"/>
      <c r="IH26" s="317"/>
      <c r="II26" s="317"/>
      <c r="IJ26" s="317"/>
      <c r="IK26" s="301"/>
      <c r="IL26" s="301"/>
      <c r="IM26" s="301"/>
      <c r="IN26" s="301"/>
      <c r="IO26" s="321"/>
      <c r="IP26" s="321"/>
      <c r="IQ26" s="321"/>
      <c r="IR26" s="322"/>
      <c r="IS26" s="323"/>
      <c r="IT26" s="323"/>
      <c r="IU26" s="323"/>
      <c r="IV26" s="320"/>
      <c r="IW26" s="320"/>
      <c r="IX26" s="320"/>
      <c r="IY26" s="320"/>
      <c r="IZ26" s="302"/>
      <c r="JA26" s="324"/>
      <c r="JB26" s="325"/>
      <c r="JC26" s="326"/>
    </row>
    <row r="27" spans="4:263" ht="17.100000000000001" customHeight="1" x14ac:dyDescent="0.3">
      <c r="D27" s="1"/>
      <c r="G27" s="284"/>
      <c r="H27" s="284"/>
      <c r="I27" s="284"/>
      <c r="J27" s="284"/>
      <c r="K27" s="284"/>
      <c r="L27" s="284"/>
      <c r="M27" s="284"/>
      <c r="N27" s="284"/>
      <c r="O27" s="284"/>
      <c r="P27" s="284"/>
      <c r="Q27" s="284"/>
      <c r="W27" s="314"/>
      <c r="X27" s="314"/>
      <c r="Y27" s="314"/>
      <c r="Z27" s="314"/>
      <c r="AA27" s="314"/>
      <c r="AX27" s="314"/>
      <c r="AY27" s="314"/>
      <c r="AZ27" s="314"/>
      <c r="BA27" s="314"/>
      <c r="BB27" s="314"/>
      <c r="BC27" s="314"/>
      <c r="BD27" s="314"/>
      <c r="BE27" s="314"/>
      <c r="BF27" s="314"/>
      <c r="BG27" s="314"/>
      <c r="BH27" s="314"/>
      <c r="BI27" s="314"/>
      <c r="BJ27" s="314"/>
      <c r="BK27" s="314"/>
      <c r="BL27" s="314"/>
      <c r="BM27" s="314"/>
      <c r="BN27" s="314"/>
      <c r="BO27" s="314"/>
      <c r="BP27" s="314"/>
      <c r="BQ27" s="314"/>
      <c r="BR27" s="314"/>
      <c r="BS27" s="314"/>
      <c r="BT27" s="314"/>
      <c r="BU27" s="314"/>
      <c r="BV27" s="314"/>
      <c r="BX27" s="314"/>
      <c r="BY27" s="314"/>
      <c r="BZ27" s="314"/>
      <c r="CA27" s="314"/>
      <c r="CB27" s="314"/>
      <c r="CC27" s="314"/>
      <c r="CD27" s="314"/>
      <c r="CE27" s="314"/>
      <c r="CF27" s="314"/>
      <c r="CG27" s="314"/>
      <c r="CH27" s="314"/>
      <c r="CI27" s="314"/>
      <c r="CJ27" s="314"/>
      <c r="CK27" s="314"/>
      <c r="CL27" s="314"/>
      <c r="CM27" s="314"/>
      <c r="CN27" s="314"/>
      <c r="CO27" s="314"/>
      <c r="CP27" s="314"/>
      <c r="CQ27" s="314"/>
      <c r="CR27" s="314"/>
      <c r="CS27" s="314"/>
      <c r="CT27" s="314"/>
      <c r="CU27" s="314"/>
      <c r="CV27" s="314"/>
      <c r="CW27" s="314"/>
      <c r="CX27" s="314"/>
      <c r="CY27" s="314"/>
      <c r="CZ27" s="314"/>
      <c r="DA27" s="314"/>
      <c r="DB27" s="314"/>
      <c r="DC27" s="314"/>
      <c r="DD27" s="314"/>
      <c r="DE27" s="314"/>
      <c r="DF27" s="314"/>
      <c r="DG27" s="314"/>
      <c r="DH27" s="314"/>
      <c r="DI27" s="314"/>
      <c r="DJ27" s="314"/>
      <c r="DK27" s="314"/>
      <c r="DL27" s="314"/>
      <c r="DM27" s="314"/>
      <c r="DN27" s="314"/>
      <c r="DO27" s="314"/>
      <c r="DP27" s="314"/>
      <c r="DQ27" s="314"/>
      <c r="DR27" s="314"/>
      <c r="DS27" s="314"/>
      <c r="DT27" s="314"/>
      <c r="DU27" s="314"/>
      <c r="DV27" s="314"/>
      <c r="DW27" s="314"/>
      <c r="DX27" s="314"/>
      <c r="DY27" s="314"/>
      <c r="DZ27" s="314"/>
      <c r="EA27" s="314"/>
      <c r="EB27" s="314"/>
      <c r="EC27" s="314"/>
      <c r="ED27" s="314"/>
      <c r="FY27" s="317"/>
      <c r="FZ27" s="317"/>
      <c r="GA27" s="317"/>
      <c r="GB27" s="317"/>
      <c r="GC27" s="301"/>
      <c r="GD27" s="301"/>
      <c r="GE27" s="301"/>
      <c r="GF27" s="301"/>
      <c r="GG27" s="318"/>
      <c r="GH27" s="318"/>
      <c r="GI27" s="318"/>
      <c r="GJ27" s="319"/>
      <c r="GK27" s="320"/>
      <c r="GL27" s="320"/>
      <c r="GM27" s="320"/>
      <c r="GN27" s="320"/>
      <c r="GO27" s="300"/>
      <c r="HD27" s="317"/>
      <c r="HE27" s="317"/>
      <c r="HF27" s="317"/>
      <c r="HG27" s="317"/>
      <c r="HH27" s="301"/>
      <c r="HI27" s="301"/>
      <c r="HJ27" s="301"/>
      <c r="HK27" s="301"/>
      <c r="HL27" s="318"/>
      <c r="HM27" s="318"/>
      <c r="HN27" s="318"/>
      <c r="HO27" s="319"/>
      <c r="HP27" s="320"/>
      <c r="HQ27" s="320"/>
      <c r="HR27" s="320"/>
      <c r="HS27" s="320"/>
      <c r="HT27" s="300"/>
      <c r="IG27" s="317"/>
      <c r="IH27" s="317"/>
      <c r="II27" s="317"/>
      <c r="IJ27" s="317"/>
      <c r="IK27" s="301"/>
      <c r="IL27" s="301"/>
      <c r="IM27" s="301"/>
      <c r="IN27" s="301"/>
      <c r="IO27" s="321"/>
      <c r="IP27" s="321"/>
      <c r="IQ27" s="321"/>
      <c r="IR27" s="322"/>
      <c r="IS27" s="323"/>
      <c r="IT27" s="323"/>
      <c r="IU27" s="323"/>
      <c r="IV27" s="320"/>
      <c r="IW27" s="320"/>
      <c r="IX27" s="320"/>
      <c r="IY27" s="320"/>
      <c r="IZ27" s="302"/>
      <c r="JA27" s="324"/>
      <c r="JB27" s="325"/>
      <c r="JC27" s="326"/>
    </row>
    <row r="28" spans="4:263" ht="17.100000000000001" customHeight="1" x14ac:dyDescent="0.3">
      <c r="D28" s="1"/>
      <c r="V28" s="314"/>
      <c r="W28" s="314"/>
      <c r="X28" s="314"/>
      <c r="Y28" s="314"/>
      <c r="Z28" s="314"/>
      <c r="AA28" s="314"/>
      <c r="AX28" s="314"/>
      <c r="AY28" s="314"/>
      <c r="AZ28" s="314"/>
      <c r="BA28" s="314"/>
      <c r="BB28" s="314"/>
      <c r="BC28" s="314"/>
      <c r="BD28" s="314"/>
      <c r="BE28" s="314"/>
      <c r="BF28" s="314"/>
      <c r="BG28" s="314"/>
      <c r="BH28" s="314"/>
      <c r="BI28" s="314"/>
      <c r="BJ28" s="314"/>
      <c r="BK28" s="314"/>
      <c r="BL28" s="314"/>
      <c r="BM28" s="314"/>
      <c r="BN28" s="314"/>
      <c r="BO28" s="314"/>
      <c r="BP28" s="314"/>
      <c r="BQ28" s="314"/>
      <c r="BR28" s="314"/>
      <c r="BS28" s="314"/>
      <c r="BT28" s="314"/>
      <c r="BU28" s="314"/>
      <c r="BV28" s="314"/>
      <c r="BX28" s="314"/>
      <c r="BY28" s="314"/>
      <c r="BZ28" s="314"/>
      <c r="CA28" s="314"/>
      <c r="CB28" s="314"/>
      <c r="CC28" s="314"/>
      <c r="CD28" s="314"/>
      <c r="CE28" s="314"/>
      <c r="CF28" s="314"/>
      <c r="CG28" s="314"/>
      <c r="CH28" s="314"/>
      <c r="CI28" s="314"/>
      <c r="CJ28" s="314"/>
      <c r="CK28" s="314"/>
      <c r="CL28" s="314"/>
      <c r="CM28" s="314"/>
      <c r="CN28" s="314"/>
      <c r="CO28" s="314"/>
      <c r="CP28" s="314"/>
      <c r="CQ28" s="314"/>
      <c r="CR28" s="314"/>
      <c r="CS28" s="314"/>
      <c r="CT28" s="314"/>
      <c r="CU28" s="314"/>
      <c r="CV28" s="314"/>
      <c r="CW28" s="314"/>
      <c r="CX28" s="314"/>
      <c r="CY28" s="314"/>
      <c r="CZ28" s="314"/>
      <c r="DA28" s="314"/>
      <c r="DB28" s="314"/>
      <c r="DC28" s="314"/>
      <c r="DD28" s="314"/>
      <c r="DE28" s="314"/>
      <c r="DF28" s="314"/>
      <c r="DG28" s="314"/>
      <c r="DH28" s="314"/>
      <c r="DI28" s="314"/>
      <c r="DJ28" s="314"/>
      <c r="DK28" s="314"/>
      <c r="DL28" s="314"/>
      <c r="DM28" s="314"/>
      <c r="DN28" s="314"/>
      <c r="DO28" s="314"/>
      <c r="DP28" s="314"/>
      <c r="DQ28" s="314"/>
      <c r="DR28" s="314"/>
      <c r="DS28" s="314"/>
      <c r="DT28" s="314"/>
      <c r="DU28" s="314"/>
      <c r="DV28" s="314"/>
      <c r="DW28" s="314"/>
      <c r="DX28" s="314"/>
      <c r="DY28" s="314"/>
      <c r="DZ28" s="314"/>
      <c r="EA28" s="314"/>
      <c r="EB28" s="314"/>
      <c r="EC28" s="314"/>
      <c r="ED28" s="314"/>
      <c r="FY28" s="317"/>
      <c r="FZ28" s="317"/>
      <c r="GA28" s="317"/>
      <c r="GB28" s="317"/>
      <c r="GC28" s="301"/>
      <c r="GD28" s="301"/>
      <c r="GE28" s="301"/>
      <c r="GF28" s="301"/>
      <c r="GG28" s="318"/>
      <c r="GH28" s="318"/>
      <c r="GI28" s="318"/>
      <c r="GJ28" s="319"/>
      <c r="GK28" s="320"/>
      <c r="GL28" s="320"/>
      <c r="GM28" s="320"/>
      <c r="GN28" s="320"/>
      <c r="GO28" s="300"/>
      <c r="HD28" s="317"/>
      <c r="HE28" s="317"/>
      <c r="HF28" s="317"/>
      <c r="HG28" s="317"/>
      <c r="HH28" s="301"/>
      <c r="HI28" s="301"/>
      <c r="HJ28" s="301"/>
      <c r="HK28" s="301"/>
      <c r="HL28" s="318"/>
      <c r="HM28" s="318"/>
      <c r="HN28" s="318"/>
      <c r="HO28" s="319"/>
      <c r="HP28" s="320"/>
      <c r="HQ28" s="320"/>
      <c r="HR28" s="320"/>
      <c r="HS28" s="320"/>
      <c r="HT28" s="300"/>
      <c r="IG28" s="317"/>
      <c r="IH28" s="317"/>
      <c r="II28" s="317"/>
      <c r="IJ28" s="317"/>
      <c r="IK28" s="301"/>
      <c r="IL28" s="301"/>
      <c r="IM28" s="301"/>
      <c r="IN28" s="301"/>
      <c r="IO28" s="321"/>
      <c r="IP28" s="321"/>
      <c r="IQ28" s="321"/>
      <c r="IR28" s="322"/>
      <c r="IS28" s="323"/>
      <c r="IT28" s="323"/>
      <c r="IU28" s="323"/>
      <c r="IV28" s="320"/>
      <c r="IW28" s="320"/>
      <c r="IX28" s="320"/>
      <c r="IY28" s="320"/>
      <c r="IZ28" s="302"/>
      <c r="JA28" s="324"/>
      <c r="JB28" s="325"/>
      <c r="JC28" s="326"/>
    </row>
    <row r="29" spans="4:263" ht="17.100000000000001" customHeight="1" x14ac:dyDescent="0.3">
      <c r="D29" s="1"/>
      <c r="V29" s="314"/>
      <c r="W29" s="314"/>
      <c r="X29" s="314"/>
      <c r="Y29" s="314"/>
      <c r="Z29" s="314"/>
      <c r="AA29" s="314"/>
      <c r="AX29" s="314"/>
      <c r="AY29" s="314"/>
      <c r="AZ29" s="314"/>
      <c r="BA29" s="314"/>
      <c r="BB29" s="314"/>
      <c r="BC29" s="314"/>
      <c r="BD29" s="314"/>
      <c r="BE29" s="314"/>
      <c r="BF29" s="314"/>
      <c r="BG29" s="314"/>
      <c r="BH29" s="314"/>
      <c r="BI29" s="314"/>
      <c r="BJ29" s="314"/>
      <c r="BK29" s="314"/>
      <c r="BL29" s="314"/>
      <c r="BM29" s="314"/>
      <c r="BN29" s="314"/>
      <c r="BO29" s="314"/>
      <c r="BP29" s="314"/>
      <c r="BQ29" s="314"/>
      <c r="BR29" s="314"/>
      <c r="BS29" s="314"/>
      <c r="BT29" s="314"/>
      <c r="BU29" s="314"/>
      <c r="BV29" s="314"/>
      <c r="BX29" s="314"/>
      <c r="BY29" s="314"/>
      <c r="BZ29" s="314"/>
      <c r="CA29" s="314"/>
      <c r="CB29" s="314"/>
      <c r="CC29" s="314"/>
      <c r="CD29" s="314"/>
      <c r="CE29" s="314"/>
      <c r="CF29" s="314"/>
      <c r="CG29" s="314"/>
      <c r="CH29" s="314"/>
      <c r="CI29" s="314"/>
      <c r="CJ29" s="314"/>
      <c r="CK29" s="314"/>
      <c r="CL29" s="314"/>
      <c r="CM29" s="314"/>
      <c r="CN29" s="314"/>
      <c r="CO29" s="314"/>
      <c r="CP29" s="314"/>
      <c r="CQ29" s="314"/>
      <c r="CR29" s="314"/>
      <c r="CS29" s="314"/>
      <c r="CT29" s="314"/>
      <c r="CU29" s="314"/>
      <c r="CV29" s="314"/>
      <c r="CW29" s="314"/>
      <c r="CX29" s="314"/>
      <c r="CY29" s="314"/>
      <c r="CZ29" s="314"/>
      <c r="DA29" s="314"/>
      <c r="DB29" s="314"/>
      <c r="DC29" s="314"/>
      <c r="DD29" s="314"/>
      <c r="DE29" s="314"/>
      <c r="DF29" s="314"/>
      <c r="DG29" s="314"/>
      <c r="DH29" s="314"/>
      <c r="DI29" s="314"/>
      <c r="DJ29" s="314"/>
      <c r="DK29" s="314"/>
      <c r="DL29" s="314"/>
      <c r="DM29" s="314"/>
      <c r="DN29" s="314"/>
      <c r="DO29" s="314"/>
      <c r="DP29" s="314"/>
      <c r="DQ29" s="314"/>
      <c r="DR29" s="314"/>
      <c r="DS29" s="314"/>
      <c r="DT29" s="314"/>
      <c r="DU29" s="314"/>
      <c r="DV29" s="314"/>
      <c r="DW29" s="314"/>
      <c r="DX29" s="314"/>
      <c r="DY29" s="314"/>
      <c r="DZ29" s="314"/>
      <c r="EA29" s="314"/>
      <c r="EB29" s="314"/>
      <c r="EC29" s="314"/>
      <c r="ED29" s="314"/>
      <c r="FY29" s="317"/>
      <c r="FZ29" s="317"/>
      <c r="GA29" s="317"/>
      <c r="GB29" s="317"/>
      <c r="GC29" s="301"/>
      <c r="GD29" s="301"/>
      <c r="GE29" s="301"/>
      <c r="GF29" s="301"/>
      <c r="GG29" s="318"/>
      <c r="GH29" s="318"/>
      <c r="GI29" s="318"/>
      <c r="GJ29" s="319"/>
      <c r="GK29" s="320"/>
      <c r="GL29" s="320"/>
      <c r="GM29" s="320"/>
      <c r="GN29" s="320"/>
      <c r="GO29" s="300"/>
      <c r="HD29" s="317"/>
      <c r="HE29" s="317"/>
      <c r="HF29" s="317"/>
      <c r="HG29" s="317"/>
      <c r="HH29" s="301"/>
      <c r="HI29" s="301"/>
      <c r="HJ29" s="301"/>
      <c r="HK29" s="301"/>
      <c r="HL29" s="318"/>
      <c r="HM29" s="318"/>
      <c r="HN29" s="318"/>
      <c r="HO29" s="319"/>
      <c r="HP29" s="320"/>
      <c r="HQ29" s="320"/>
      <c r="HR29" s="320"/>
      <c r="HS29" s="320"/>
      <c r="HT29" s="300"/>
      <c r="IG29" s="317"/>
      <c r="IH29" s="317"/>
      <c r="II29" s="317"/>
      <c r="IJ29" s="317"/>
      <c r="IK29" s="301"/>
      <c r="IL29" s="301"/>
      <c r="IM29" s="301"/>
      <c r="IN29" s="301"/>
      <c r="IO29" s="321"/>
      <c r="IP29" s="321"/>
      <c r="IQ29" s="321"/>
      <c r="IR29" s="322"/>
      <c r="IS29" s="323"/>
      <c r="IT29" s="323"/>
      <c r="IU29" s="323"/>
      <c r="IV29" s="320"/>
      <c r="IW29" s="320"/>
      <c r="IX29" s="320"/>
      <c r="IY29" s="320"/>
      <c r="IZ29" s="302"/>
      <c r="JA29" s="324"/>
      <c r="JB29" s="325"/>
      <c r="JC29" s="326"/>
    </row>
    <row r="30" spans="4:263" ht="17.100000000000001" customHeight="1" x14ac:dyDescent="0.3">
      <c r="D30" s="1"/>
      <c r="V30" s="314"/>
      <c r="W30" s="314"/>
      <c r="X30" s="314"/>
      <c r="Y30" s="314"/>
      <c r="Z30" s="314"/>
      <c r="AA30" s="314"/>
      <c r="AX30" s="314"/>
      <c r="AY30" s="314"/>
      <c r="AZ30" s="314"/>
      <c r="BA30" s="314"/>
      <c r="BB30" s="314"/>
      <c r="BC30" s="314"/>
      <c r="BD30" s="314"/>
      <c r="BE30" s="314"/>
      <c r="BF30" s="314"/>
      <c r="BG30" s="314"/>
      <c r="BH30" s="314"/>
      <c r="BI30" s="314"/>
      <c r="BJ30" s="314"/>
      <c r="BK30" s="314"/>
      <c r="BL30" s="314"/>
      <c r="BM30" s="314"/>
      <c r="BN30" s="314"/>
      <c r="BO30" s="314"/>
      <c r="BP30" s="314"/>
      <c r="BQ30" s="314"/>
      <c r="BR30" s="314"/>
      <c r="BS30" s="314"/>
      <c r="BT30" s="314"/>
      <c r="BU30" s="314"/>
      <c r="BV30" s="314"/>
      <c r="BX30" s="314"/>
      <c r="BY30" s="314"/>
      <c r="BZ30" s="314"/>
      <c r="CA30" s="314"/>
      <c r="CB30" s="314"/>
      <c r="CC30" s="314"/>
      <c r="CD30" s="314"/>
      <c r="CE30" s="314"/>
      <c r="CF30" s="314"/>
      <c r="CG30" s="314"/>
      <c r="CH30" s="314"/>
      <c r="CI30" s="314"/>
      <c r="CJ30" s="314"/>
      <c r="CK30" s="314"/>
      <c r="CL30" s="314"/>
      <c r="CM30" s="314"/>
      <c r="CN30" s="314"/>
      <c r="CO30" s="314"/>
      <c r="CP30" s="314"/>
      <c r="CQ30" s="314"/>
      <c r="CR30" s="314"/>
      <c r="CS30" s="314"/>
      <c r="CT30" s="314"/>
      <c r="CU30" s="314"/>
      <c r="CV30" s="314"/>
      <c r="CW30" s="314"/>
      <c r="CX30" s="314"/>
      <c r="CY30" s="314"/>
      <c r="CZ30" s="314"/>
      <c r="DA30" s="314"/>
      <c r="DB30" s="314"/>
      <c r="DC30" s="314"/>
      <c r="DD30" s="314"/>
      <c r="DE30" s="314"/>
      <c r="DF30" s="314"/>
      <c r="DG30" s="314"/>
      <c r="DH30" s="314"/>
      <c r="DI30" s="314"/>
      <c r="DJ30" s="314"/>
      <c r="DK30" s="314"/>
      <c r="DL30" s="314"/>
      <c r="DM30" s="314"/>
      <c r="DN30" s="314"/>
      <c r="DO30" s="314"/>
      <c r="DP30" s="314"/>
      <c r="DQ30" s="314"/>
      <c r="DR30" s="314"/>
      <c r="DS30" s="314"/>
      <c r="DT30" s="314"/>
      <c r="DU30" s="314"/>
      <c r="DV30" s="314"/>
      <c r="DW30" s="314"/>
      <c r="DX30" s="314"/>
      <c r="DY30" s="314"/>
      <c r="DZ30" s="314"/>
      <c r="EA30" s="314"/>
      <c r="EB30" s="314"/>
      <c r="EC30" s="314"/>
      <c r="ED30" s="314"/>
      <c r="FY30" s="317"/>
      <c r="FZ30" s="317"/>
      <c r="GA30" s="317"/>
      <c r="GB30" s="317"/>
      <c r="GC30" s="301"/>
      <c r="GD30" s="301"/>
      <c r="GE30" s="301"/>
      <c r="GF30" s="301"/>
      <c r="GG30" s="318"/>
      <c r="GH30" s="318"/>
      <c r="GI30" s="318"/>
      <c r="GJ30" s="319"/>
      <c r="GK30" s="320"/>
      <c r="GL30" s="320"/>
      <c r="GM30" s="320"/>
      <c r="GN30" s="320"/>
      <c r="GO30" s="300"/>
      <c r="HD30" s="317"/>
      <c r="HE30" s="317"/>
      <c r="HF30" s="317"/>
      <c r="HG30" s="317"/>
      <c r="HH30" s="301"/>
      <c r="HI30" s="301"/>
      <c r="HJ30" s="301"/>
      <c r="HK30" s="301"/>
      <c r="HL30" s="318"/>
      <c r="HM30" s="318"/>
      <c r="HN30" s="318"/>
      <c r="HO30" s="319"/>
      <c r="HP30" s="320"/>
      <c r="HQ30" s="320"/>
      <c r="HR30" s="320"/>
      <c r="HS30" s="320"/>
      <c r="HT30" s="300"/>
      <c r="IG30" s="317"/>
      <c r="IH30" s="317"/>
      <c r="II30" s="317"/>
      <c r="IJ30" s="317"/>
      <c r="IK30" s="301"/>
      <c r="IL30" s="301"/>
      <c r="IM30" s="301"/>
      <c r="IN30" s="301"/>
      <c r="IO30" s="321"/>
      <c r="IP30" s="321"/>
      <c r="IQ30" s="321"/>
      <c r="IR30" s="322"/>
      <c r="IS30" s="323"/>
      <c r="IT30" s="323"/>
      <c r="IU30" s="323"/>
      <c r="IV30" s="320"/>
      <c r="IW30" s="320"/>
      <c r="IX30" s="320"/>
      <c r="IY30" s="320"/>
      <c r="IZ30" s="302"/>
      <c r="JA30" s="324"/>
      <c r="JB30" s="325"/>
      <c r="JC30" s="326"/>
    </row>
    <row r="31" spans="4:263" ht="17.100000000000001" customHeight="1" x14ac:dyDescent="0.3">
      <c r="D31" s="1"/>
      <c r="V31" s="314"/>
      <c r="W31" s="314"/>
      <c r="X31" s="314"/>
      <c r="Y31" s="314"/>
      <c r="Z31" s="314"/>
      <c r="AA31" s="314"/>
      <c r="AX31" s="314"/>
      <c r="AY31" s="314"/>
      <c r="AZ31" s="314"/>
      <c r="BA31" s="314"/>
      <c r="BB31" s="314"/>
      <c r="BC31" s="314"/>
      <c r="BD31" s="314"/>
      <c r="BE31" s="314"/>
      <c r="BF31" s="314"/>
      <c r="BG31" s="314"/>
      <c r="BH31" s="314"/>
      <c r="BI31" s="314"/>
      <c r="BJ31" s="314"/>
      <c r="BK31" s="314"/>
      <c r="BL31" s="314"/>
      <c r="BM31" s="314"/>
      <c r="BN31" s="314"/>
      <c r="BO31" s="314"/>
      <c r="BP31" s="314"/>
      <c r="BQ31" s="314"/>
      <c r="BR31" s="314"/>
      <c r="BS31" s="314"/>
      <c r="BT31" s="314"/>
      <c r="BU31" s="314"/>
      <c r="BV31" s="314"/>
      <c r="BX31" s="314"/>
      <c r="BY31" s="314"/>
      <c r="BZ31" s="314"/>
      <c r="CA31" s="314"/>
      <c r="CB31" s="314"/>
      <c r="CC31" s="314"/>
      <c r="CD31" s="314"/>
      <c r="CE31" s="314"/>
      <c r="CF31" s="314"/>
      <c r="CG31" s="314"/>
      <c r="CH31" s="314"/>
      <c r="CI31" s="314"/>
      <c r="CJ31" s="314"/>
      <c r="CK31" s="314"/>
      <c r="CL31" s="314"/>
      <c r="CM31" s="314"/>
      <c r="CN31" s="314"/>
      <c r="CO31" s="314"/>
      <c r="CP31" s="314"/>
      <c r="CQ31" s="314"/>
      <c r="CR31" s="314"/>
      <c r="CS31" s="314"/>
      <c r="CT31" s="314"/>
      <c r="CU31" s="314"/>
      <c r="CV31" s="314"/>
      <c r="CW31" s="314"/>
      <c r="CX31" s="314"/>
      <c r="CY31" s="314"/>
      <c r="CZ31" s="314"/>
      <c r="DA31" s="314"/>
      <c r="DB31" s="314"/>
      <c r="DC31" s="314"/>
      <c r="DD31" s="314"/>
      <c r="DE31" s="314"/>
      <c r="DF31" s="314"/>
      <c r="DG31" s="314"/>
      <c r="DH31" s="314"/>
      <c r="DI31" s="314"/>
      <c r="DJ31" s="314"/>
      <c r="DK31" s="314"/>
      <c r="DL31" s="314"/>
      <c r="DM31" s="314"/>
      <c r="DN31" s="314"/>
      <c r="DO31" s="314"/>
      <c r="DP31" s="314"/>
      <c r="DQ31" s="314"/>
      <c r="DR31" s="314"/>
      <c r="DS31" s="314"/>
      <c r="DT31" s="314"/>
      <c r="DU31" s="314"/>
      <c r="DV31" s="314"/>
      <c r="DW31" s="314"/>
      <c r="DX31" s="314"/>
      <c r="DY31" s="314"/>
      <c r="DZ31" s="314"/>
      <c r="EA31" s="314"/>
      <c r="EB31" s="314"/>
      <c r="EC31" s="314"/>
      <c r="ED31" s="314"/>
      <c r="FY31" s="317"/>
      <c r="FZ31" s="317"/>
      <c r="GA31" s="317"/>
      <c r="GB31" s="317"/>
      <c r="GC31" s="301"/>
      <c r="GD31" s="301"/>
      <c r="GE31" s="301"/>
      <c r="GF31" s="301"/>
      <c r="GG31" s="318"/>
      <c r="GH31" s="318"/>
      <c r="GI31" s="318"/>
      <c r="GJ31" s="319"/>
      <c r="GK31" s="320"/>
      <c r="GL31" s="320"/>
      <c r="GM31" s="320"/>
      <c r="GN31" s="320"/>
      <c r="GO31" s="300"/>
      <c r="HD31" s="317"/>
      <c r="HE31" s="317"/>
      <c r="HF31" s="317"/>
      <c r="HG31" s="317"/>
      <c r="HH31" s="301"/>
      <c r="HI31" s="301"/>
      <c r="HJ31" s="301"/>
      <c r="HK31" s="301"/>
      <c r="HL31" s="318"/>
      <c r="HM31" s="318"/>
      <c r="HN31" s="318"/>
      <c r="HO31" s="319"/>
      <c r="HP31" s="320"/>
      <c r="HQ31" s="320"/>
      <c r="HR31" s="320"/>
      <c r="HS31" s="320"/>
      <c r="HT31" s="300"/>
      <c r="IG31" s="317"/>
      <c r="IH31" s="317"/>
      <c r="II31" s="317"/>
      <c r="IJ31" s="317"/>
      <c r="IK31" s="301"/>
      <c r="IL31" s="301"/>
      <c r="IM31" s="301"/>
      <c r="IN31" s="301"/>
      <c r="IO31" s="321"/>
      <c r="IP31" s="321"/>
      <c r="IQ31" s="321"/>
      <c r="IR31" s="322"/>
      <c r="IS31" s="323"/>
      <c r="IT31" s="323"/>
      <c r="IU31" s="323"/>
      <c r="IV31" s="320"/>
      <c r="IW31" s="320"/>
      <c r="IX31" s="320"/>
      <c r="IY31" s="320"/>
      <c r="IZ31" s="302"/>
      <c r="JA31" s="324"/>
      <c r="JB31" s="325"/>
      <c r="JC31" s="326"/>
    </row>
    <row r="32" spans="4:263" ht="17.100000000000001" customHeight="1" x14ac:dyDescent="0.3">
      <c r="D32" s="1"/>
      <c r="E32" s="284"/>
      <c r="F32" s="284"/>
      <c r="G32" s="284"/>
      <c r="H32" s="284"/>
      <c r="I32" s="284"/>
      <c r="J32" s="284"/>
      <c r="K32" s="284"/>
      <c r="L32" s="284"/>
      <c r="M32" s="284"/>
      <c r="N32" s="284"/>
      <c r="O32" s="284"/>
      <c r="P32" s="284"/>
      <c r="Q32" s="284"/>
      <c r="V32" s="314"/>
      <c r="W32" s="314"/>
      <c r="X32" s="314"/>
      <c r="Y32" s="314"/>
      <c r="Z32" s="314"/>
      <c r="AA32" s="314"/>
      <c r="AX32" s="314"/>
      <c r="AY32" s="314"/>
      <c r="AZ32" s="314"/>
      <c r="BA32" s="314"/>
      <c r="BB32" s="314"/>
      <c r="BC32" s="314"/>
      <c r="BD32" s="314"/>
      <c r="BE32" s="314"/>
      <c r="BF32" s="314"/>
      <c r="BG32" s="314"/>
      <c r="BH32" s="314"/>
      <c r="BI32" s="314"/>
      <c r="BJ32" s="314"/>
      <c r="BK32" s="314"/>
      <c r="BL32" s="314"/>
      <c r="BM32" s="314"/>
      <c r="BN32" s="314"/>
      <c r="BO32" s="314"/>
      <c r="BP32" s="314"/>
      <c r="BQ32" s="314"/>
      <c r="BR32" s="314"/>
      <c r="BS32" s="314"/>
      <c r="BT32" s="314"/>
      <c r="BU32" s="314"/>
      <c r="BV32" s="314"/>
      <c r="BX32" s="314"/>
      <c r="BY32" s="314"/>
      <c r="BZ32" s="314"/>
      <c r="CA32" s="314"/>
      <c r="CB32" s="314"/>
      <c r="CC32" s="314"/>
      <c r="CD32" s="314"/>
      <c r="CE32" s="314"/>
      <c r="CF32" s="314"/>
      <c r="CG32" s="314"/>
      <c r="CH32" s="314"/>
      <c r="CI32" s="314"/>
      <c r="CJ32" s="314"/>
      <c r="CK32" s="314"/>
      <c r="CL32" s="314"/>
      <c r="CM32" s="314"/>
      <c r="CN32" s="314"/>
      <c r="CO32" s="314"/>
      <c r="CP32" s="314"/>
      <c r="CQ32" s="314"/>
      <c r="CR32" s="314"/>
      <c r="CS32" s="314"/>
      <c r="CT32" s="314"/>
      <c r="CU32" s="314"/>
      <c r="CV32" s="314"/>
      <c r="CW32" s="314"/>
      <c r="CX32" s="314"/>
      <c r="CY32" s="314"/>
      <c r="CZ32" s="314"/>
      <c r="DA32" s="314"/>
      <c r="DB32" s="314"/>
      <c r="DC32" s="314"/>
      <c r="DD32" s="314"/>
      <c r="DE32" s="314"/>
      <c r="DF32" s="314"/>
      <c r="DG32" s="314"/>
      <c r="DH32" s="314"/>
      <c r="DI32" s="314"/>
      <c r="DJ32" s="314"/>
      <c r="DK32" s="314"/>
      <c r="DL32" s="314"/>
      <c r="DM32" s="314"/>
      <c r="DN32" s="314"/>
      <c r="DO32" s="314"/>
      <c r="DP32" s="314"/>
      <c r="DQ32" s="314"/>
      <c r="DR32" s="314"/>
      <c r="DS32" s="314"/>
      <c r="DT32" s="314"/>
      <c r="DU32" s="314"/>
      <c r="DV32" s="314"/>
      <c r="DW32" s="314"/>
      <c r="DX32" s="314"/>
      <c r="DY32" s="314"/>
      <c r="DZ32" s="314"/>
      <c r="EA32" s="314"/>
      <c r="EB32" s="314"/>
      <c r="EC32" s="314"/>
      <c r="ED32" s="314"/>
      <c r="FY32" s="317"/>
      <c r="FZ32" s="317"/>
      <c r="GA32" s="317"/>
      <c r="GB32" s="317"/>
      <c r="GC32" s="301"/>
      <c r="GD32" s="301"/>
      <c r="GE32" s="301"/>
      <c r="GF32" s="301"/>
      <c r="GG32" s="318"/>
      <c r="GH32" s="318"/>
      <c r="GI32" s="318"/>
      <c r="GJ32" s="319"/>
      <c r="GK32" s="320"/>
      <c r="GL32" s="320"/>
      <c r="GM32" s="320"/>
      <c r="GN32" s="320"/>
      <c r="GO32" s="300"/>
      <c r="HD32" s="317"/>
      <c r="HE32" s="317"/>
      <c r="HF32" s="317"/>
      <c r="HG32" s="317"/>
      <c r="HH32" s="301"/>
      <c r="HI32" s="301"/>
      <c r="HJ32" s="301"/>
      <c r="HK32" s="301"/>
      <c r="HL32" s="318"/>
      <c r="HM32" s="318"/>
      <c r="HN32" s="318"/>
      <c r="HO32" s="319"/>
      <c r="HP32" s="320"/>
      <c r="HQ32" s="320"/>
      <c r="HR32" s="320"/>
      <c r="HS32" s="320"/>
      <c r="HT32" s="300"/>
      <c r="IG32" s="317"/>
      <c r="IH32" s="317"/>
      <c r="II32" s="317"/>
      <c r="IJ32" s="317"/>
      <c r="IK32" s="301"/>
      <c r="IL32" s="301"/>
      <c r="IM32" s="301"/>
      <c r="IN32" s="301"/>
      <c r="IO32" s="321"/>
      <c r="IP32" s="321"/>
      <c r="IQ32" s="321"/>
      <c r="IR32" s="322"/>
      <c r="IS32" s="323"/>
      <c r="IT32" s="323"/>
      <c r="IU32" s="323"/>
      <c r="IV32" s="320"/>
      <c r="IW32" s="320"/>
      <c r="IX32" s="320"/>
      <c r="IY32" s="320"/>
      <c r="IZ32" s="302"/>
      <c r="JA32" s="324"/>
      <c r="JB32" s="325"/>
      <c r="JC32" s="326"/>
    </row>
    <row r="33" spans="3:263" ht="17.100000000000001" customHeight="1" x14ac:dyDescent="0.3">
      <c r="D33" s="1"/>
      <c r="E33" s="284"/>
      <c r="F33" s="284"/>
      <c r="G33" s="284"/>
      <c r="H33" s="284"/>
      <c r="I33" s="284"/>
      <c r="J33" s="284"/>
      <c r="K33" s="284"/>
      <c r="L33" s="284"/>
      <c r="M33" s="284"/>
      <c r="N33" s="284"/>
      <c r="O33" s="284"/>
      <c r="P33" s="284"/>
      <c r="Q33" s="284"/>
      <c r="V33" s="314"/>
      <c r="W33" s="314"/>
      <c r="X33" s="314"/>
      <c r="Y33" s="314"/>
      <c r="Z33" s="314"/>
      <c r="AA33" s="314"/>
      <c r="AB33" s="314"/>
      <c r="AC33" s="314"/>
      <c r="AD33" s="314"/>
      <c r="AE33" s="314"/>
      <c r="AF33" s="314"/>
      <c r="AG33" s="314"/>
      <c r="AH33" s="314"/>
      <c r="AI33" s="314"/>
      <c r="AJ33" s="314"/>
      <c r="AK33" s="314"/>
      <c r="AL33" s="314"/>
      <c r="AM33" s="314"/>
      <c r="AN33" s="314"/>
      <c r="AO33" s="314"/>
      <c r="AP33" s="314"/>
      <c r="AQ33" s="314"/>
      <c r="AR33" s="314"/>
      <c r="AS33" s="314"/>
      <c r="AT33" s="314"/>
      <c r="AU33" s="314"/>
      <c r="AV33" s="314"/>
      <c r="AW33" s="314"/>
      <c r="AX33" s="314"/>
      <c r="AY33" s="314"/>
      <c r="AZ33" s="314"/>
      <c r="BA33" s="314"/>
      <c r="BB33" s="314"/>
      <c r="BC33" s="314"/>
      <c r="BD33" s="314"/>
      <c r="BE33" s="314"/>
      <c r="BF33" s="314"/>
      <c r="BG33" s="314"/>
      <c r="BH33" s="314"/>
      <c r="BI33" s="314"/>
      <c r="BJ33" s="314"/>
      <c r="BK33" s="314"/>
      <c r="BL33" s="314"/>
      <c r="BM33" s="314"/>
      <c r="BN33" s="314"/>
      <c r="BO33" s="314"/>
      <c r="BP33" s="314"/>
      <c r="BQ33" s="314"/>
      <c r="BR33" s="314"/>
      <c r="BS33" s="314"/>
      <c r="BT33" s="314"/>
      <c r="BU33" s="314"/>
      <c r="BV33" s="314"/>
      <c r="BX33" s="314"/>
      <c r="BY33" s="314"/>
      <c r="BZ33" s="314"/>
      <c r="CA33" s="314"/>
      <c r="CB33" s="314"/>
      <c r="CC33" s="314"/>
      <c r="CD33" s="314"/>
      <c r="CE33" s="314"/>
      <c r="CF33" s="314"/>
      <c r="CG33" s="314"/>
      <c r="CH33" s="314"/>
      <c r="CI33" s="314"/>
      <c r="CJ33" s="314"/>
      <c r="CK33" s="314"/>
      <c r="CL33" s="314"/>
      <c r="CM33" s="314"/>
      <c r="CN33" s="314"/>
      <c r="CO33" s="314"/>
      <c r="CP33" s="314"/>
      <c r="CQ33" s="314"/>
      <c r="CR33" s="314"/>
      <c r="CS33" s="314"/>
      <c r="CT33" s="314"/>
      <c r="CU33" s="314"/>
      <c r="CV33" s="314"/>
      <c r="CW33" s="314"/>
      <c r="CX33" s="314"/>
      <c r="CY33" s="314"/>
      <c r="CZ33" s="314"/>
      <c r="DA33" s="314"/>
      <c r="DB33" s="314"/>
      <c r="DC33" s="314"/>
      <c r="DD33" s="314"/>
      <c r="DE33" s="314"/>
      <c r="DF33" s="314"/>
      <c r="DG33" s="314"/>
      <c r="DH33" s="314"/>
      <c r="DI33" s="314"/>
      <c r="DJ33" s="314"/>
      <c r="DK33" s="314"/>
      <c r="DL33" s="314"/>
      <c r="DM33" s="314"/>
      <c r="DN33" s="314"/>
      <c r="DO33" s="314"/>
      <c r="DP33" s="314"/>
      <c r="DQ33" s="314"/>
      <c r="DR33" s="314"/>
      <c r="DS33" s="314"/>
      <c r="DT33" s="314"/>
      <c r="DU33" s="314"/>
      <c r="DV33" s="314"/>
      <c r="DW33" s="314"/>
      <c r="DX33" s="314"/>
      <c r="DY33" s="314"/>
      <c r="DZ33" s="314"/>
      <c r="EA33" s="314"/>
      <c r="EB33" s="314"/>
      <c r="EC33" s="314"/>
      <c r="ED33" s="314"/>
      <c r="FY33" s="317"/>
      <c r="FZ33" s="317"/>
      <c r="GA33" s="317"/>
      <c r="GB33" s="317"/>
      <c r="GC33" s="301"/>
      <c r="GD33" s="301"/>
      <c r="GE33" s="301"/>
      <c r="GF33" s="301"/>
      <c r="GG33" s="318"/>
      <c r="GH33" s="318"/>
      <c r="GI33" s="318"/>
      <c r="GJ33" s="319"/>
      <c r="GK33" s="320"/>
      <c r="GL33" s="320"/>
      <c r="GM33" s="320"/>
      <c r="GN33" s="320"/>
      <c r="GO33" s="300"/>
      <c r="HD33" s="317"/>
      <c r="HE33" s="317"/>
      <c r="HF33" s="317"/>
      <c r="HG33" s="317"/>
      <c r="HH33" s="301"/>
      <c r="HI33" s="301"/>
      <c r="HJ33" s="301"/>
      <c r="HK33" s="301"/>
      <c r="HL33" s="318"/>
      <c r="HM33" s="318"/>
      <c r="HN33" s="318"/>
      <c r="HO33" s="319"/>
      <c r="HP33" s="320"/>
      <c r="HQ33" s="320"/>
      <c r="HR33" s="320"/>
      <c r="HS33" s="320"/>
      <c r="HT33" s="300"/>
      <c r="IG33" s="317"/>
      <c r="IH33" s="317"/>
      <c r="II33" s="317"/>
      <c r="IJ33" s="317"/>
      <c r="IK33" s="301"/>
      <c r="IL33" s="301"/>
      <c r="IM33" s="301"/>
      <c r="IN33" s="301"/>
      <c r="IO33" s="321"/>
      <c r="IP33" s="321"/>
      <c r="IQ33" s="321"/>
      <c r="IR33" s="322"/>
      <c r="IS33" s="323"/>
      <c r="IT33" s="323"/>
      <c r="IU33" s="323"/>
      <c r="IV33" s="320"/>
      <c r="IW33" s="320"/>
      <c r="IX33" s="320"/>
      <c r="IY33" s="320"/>
      <c r="IZ33" s="302"/>
      <c r="JA33" s="324"/>
      <c r="JB33" s="325"/>
      <c r="JC33" s="326"/>
    </row>
    <row r="34" spans="3:263" ht="17.100000000000001" customHeight="1" x14ac:dyDescent="0.3">
      <c r="D34" s="1"/>
      <c r="E34" s="284"/>
      <c r="F34" s="284"/>
      <c r="G34" s="284"/>
      <c r="H34" s="284"/>
      <c r="I34" s="284"/>
      <c r="J34" s="284"/>
      <c r="K34" s="284"/>
      <c r="L34" s="284"/>
      <c r="M34" s="284"/>
      <c r="N34" s="284"/>
      <c r="O34" s="284"/>
      <c r="P34" s="284"/>
      <c r="Q34" s="284"/>
      <c r="V34" s="314"/>
      <c r="W34" s="314"/>
      <c r="X34" s="314"/>
      <c r="Y34" s="314"/>
      <c r="Z34" s="314"/>
      <c r="AA34" s="314"/>
      <c r="AB34" s="314"/>
      <c r="AC34" s="314"/>
      <c r="AD34" s="314"/>
      <c r="AE34" s="314"/>
      <c r="AF34" s="314"/>
      <c r="AG34" s="314"/>
      <c r="AH34" s="314"/>
      <c r="AI34" s="314"/>
      <c r="AJ34" s="314"/>
      <c r="AK34" s="314"/>
      <c r="AL34" s="314"/>
      <c r="AM34" s="314"/>
      <c r="AN34" s="314"/>
      <c r="AO34" s="314"/>
      <c r="AP34" s="314"/>
      <c r="AQ34" s="314"/>
      <c r="AR34" s="314"/>
      <c r="AS34" s="314"/>
      <c r="AT34" s="314"/>
      <c r="AU34" s="314"/>
      <c r="AV34" s="314"/>
      <c r="AW34" s="314"/>
      <c r="AX34" s="314"/>
      <c r="AY34" s="314"/>
      <c r="AZ34" s="314"/>
      <c r="BA34" s="314"/>
      <c r="BB34" s="314"/>
      <c r="BC34" s="314"/>
      <c r="BD34" s="314"/>
      <c r="BE34" s="314"/>
      <c r="BF34" s="314"/>
      <c r="BG34" s="314"/>
      <c r="BH34" s="314"/>
      <c r="BI34" s="314"/>
      <c r="BJ34" s="314"/>
      <c r="BK34" s="314"/>
      <c r="BL34" s="314"/>
      <c r="BM34" s="314"/>
      <c r="BN34" s="314"/>
      <c r="BO34" s="314"/>
      <c r="BP34" s="314"/>
      <c r="BQ34" s="314"/>
      <c r="BR34" s="314"/>
      <c r="BS34" s="314"/>
      <c r="BT34" s="314"/>
      <c r="BU34" s="314"/>
      <c r="BV34" s="314"/>
      <c r="BX34" s="314"/>
      <c r="BY34" s="314"/>
      <c r="BZ34" s="314"/>
      <c r="CA34" s="314"/>
      <c r="CB34" s="314"/>
      <c r="CC34" s="314"/>
      <c r="CD34" s="314"/>
      <c r="CE34" s="314"/>
      <c r="CF34" s="314"/>
      <c r="CG34" s="314"/>
      <c r="CH34" s="314"/>
      <c r="CI34" s="314"/>
      <c r="CJ34" s="314"/>
      <c r="CK34" s="314"/>
      <c r="CL34" s="314"/>
      <c r="CM34" s="314"/>
      <c r="CN34" s="314"/>
      <c r="CO34" s="314"/>
      <c r="CP34" s="314"/>
      <c r="CQ34" s="314"/>
      <c r="CR34" s="314"/>
      <c r="CS34" s="314"/>
      <c r="CT34" s="314"/>
      <c r="CU34" s="314"/>
      <c r="CV34" s="314"/>
      <c r="CW34" s="314"/>
      <c r="CX34" s="314"/>
      <c r="CY34" s="314"/>
      <c r="CZ34" s="314"/>
      <c r="DA34" s="314"/>
      <c r="DB34" s="314"/>
      <c r="DC34" s="314"/>
      <c r="DD34" s="314"/>
      <c r="DE34" s="314"/>
      <c r="DF34" s="314"/>
      <c r="DG34" s="314"/>
      <c r="DH34" s="314"/>
      <c r="DI34" s="314"/>
      <c r="DJ34" s="314"/>
      <c r="DK34" s="314"/>
      <c r="DL34" s="314"/>
      <c r="DM34" s="314"/>
      <c r="DN34" s="314"/>
      <c r="DO34" s="314"/>
      <c r="DP34" s="314"/>
      <c r="DQ34" s="314"/>
      <c r="DR34" s="314"/>
      <c r="DS34" s="314"/>
      <c r="DT34" s="314"/>
      <c r="DU34" s="314"/>
      <c r="DV34" s="314"/>
      <c r="DW34" s="314"/>
      <c r="DX34" s="314"/>
      <c r="DY34" s="314"/>
      <c r="DZ34" s="314"/>
      <c r="EA34" s="314"/>
      <c r="EB34" s="314"/>
      <c r="EC34" s="314"/>
      <c r="ED34" s="314"/>
      <c r="FY34" s="317"/>
      <c r="FZ34" s="317"/>
      <c r="GA34" s="317"/>
      <c r="GB34" s="317"/>
      <c r="GC34" s="301"/>
      <c r="GD34" s="301"/>
      <c r="GE34" s="301"/>
      <c r="GF34" s="301"/>
      <c r="GG34" s="318"/>
      <c r="GH34" s="318"/>
      <c r="GI34" s="318"/>
      <c r="GJ34" s="319"/>
      <c r="GK34" s="320"/>
      <c r="GL34" s="320"/>
      <c r="GM34" s="320"/>
      <c r="GN34" s="320"/>
      <c r="GO34" s="300"/>
      <c r="HD34" s="317"/>
      <c r="HE34" s="317"/>
      <c r="HF34" s="317"/>
      <c r="HG34" s="317"/>
      <c r="HH34" s="301"/>
      <c r="HI34" s="301"/>
      <c r="HJ34" s="301"/>
      <c r="HK34" s="301"/>
      <c r="HL34" s="318"/>
      <c r="HM34" s="318"/>
      <c r="HN34" s="318"/>
      <c r="HO34" s="319"/>
      <c r="HP34" s="320"/>
      <c r="HQ34" s="320"/>
      <c r="HR34" s="320"/>
      <c r="HS34" s="320"/>
      <c r="HT34" s="300"/>
      <c r="IG34" s="317"/>
      <c r="IH34" s="317"/>
      <c r="II34" s="317"/>
      <c r="IJ34" s="317"/>
      <c r="IK34" s="301"/>
      <c r="IL34" s="301"/>
      <c r="IM34" s="301"/>
      <c r="IN34" s="301"/>
      <c r="IO34" s="321"/>
      <c r="IP34" s="321"/>
      <c r="IQ34" s="321"/>
      <c r="IR34" s="322"/>
      <c r="IS34" s="323"/>
      <c r="IT34" s="323"/>
      <c r="IU34" s="323"/>
      <c r="IV34" s="320"/>
      <c r="IW34" s="320"/>
      <c r="IX34" s="320"/>
      <c r="IY34" s="320"/>
      <c r="IZ34" s="302"/>
      <c r="JA34" s="324"/>
      <c r="JB34" s="325"/>
      <c r="JC34" s="326"/>
    </row>
    <row r="35" spans="3:263" ht="17.100000000000001" customHeight="1" x14ac:dyDescent="0.3">
      <c r="D35" s="1"/>
      <c r="E35" s="284"/>
      <c r="F35" s="284"/>
      <c r="G35" s="284"/>
      <c r="H35" s="284"/>
      <c r="I35" s="284"/>
      <c r="J35" s="284"/>
      <c r="K35" s="284"/>
      <c r="L35" s="284"/>
      <c r="M35" s="284"/>
      <c r="N35" s="284"/>
      <c r="O35" s="284"/>
      <c r="P35" s="284"/>
      <c r="Q35" s="284"/>
      <c r="V35" s="314"/>
      <c r="W35" s="314"/>
      <c r="X35" s="314"/>
      <c r="Y35" s="314"/>
      <c r="Z35" s="314"/>
      <c r="AA35" s="314"/>
      <c r="AB35" s="314"/>
      <c r="AC35" s="314"/>
      <c r="AD35" s="314"/>
      <c r="AE35" s="314"/>
      <c r="AF35" s="314"/>
      <c r="AG35" s="314"/>
      <c r="AH35" s="314"/>
      <c r="AI35" s="314"/>
      <c r="AJ35" s="314"/>
      <c r="AK35" s="314"/>
      <c r="AL35" s="314"/>
      <c r="AM35" s="314"/>
      <c r="AN35" s="314"/>
      <c r="AO35" s="314"/>
      <c r="AP35" s="314"/>
      <c r="AQ35" s="314"/>
      <c r="AR35" s="314"/>
      <c r="AS35" s="314"/>
      <c r="AT35" s="314"/>
      <c r="AU35" s="314"/>
      <c r="AV35" s="314"/>
      <c r="AW35" s="314"/>
      <c r="AX35" s="314"/>
      <c r="AY35" s="314"/>
      <c r="AZ35" s="314"/>
      <c r="BA35" s="314"/>
      <c r="BB35" s="314"/>
      <c r="BC35" s="314"/>
      <c r="BD35" s="314"/>
      <c r="BE35" s="314"/>
      <c r="BF35" s="314"/>
      <c r="BG35" s="314"/>
      <c r="BH35" s="314"/>
      <c r="BI35" s="314"/>
      <c r="BJ35" s="314"/>
      <c r="BK35" s="314"/>
      <c r="BL35" s="314"/>
      <c r="BM35" s="314"/>
      <c r="BN35" s="314"/>
      <c r="BO35" s="314"/>
      <c r="BP35" s="314"/>
      <c r="BQ35" s="314"/>
      <c r="BR35" s="314"/>
      <c r="BS35" s="314"/>
      <c r="BT35" s="314"/>
      <c r="BU35" s="314"/>
      <c r="BV35" s="314"/>
      <c r="BX35" s="314"/>
      <c r="BY35" s="314"/>
      <c r="BZ35" s="314"/>
      <c r="CA35" s="314"/>
      <c r="CB35" s="314"/>
      <c r="CC35" s="314"/>
      <c r="CD35" s="314"/>
      <c r="CE35" s="314"/>
      <c r="CF35" s="314"/>
      <c r="CG35" s="314"/>
      <c r="CH35" s="314"/>
      <c r="CI35" s="314"/>
      <c r="CJ35" s="314"/>
      <c r="CK35" s="314"/>
      <c r="CL35" s="314"/>
      <c r="CM35" s="314"/>
      <c r="CN35" s="314"/>
      <c r="CO35" s="314"/>
      <c r="CP35" s="314"/>
      <c r="CQ35" s="314"/>
      <c r="CR35" s="314"/>
      <c r="CS35" s="314"/>
      <c r="CT35" s="314"/>
      <c r="CU35" s="314"/>
      <c r="CV35" s="314"/>
      <c r="CW35" s="314"/>
      <c r="CX35" s="314"/>
      <c r="CY35" s="314"/>
      <c r="CZ35" s="314"/>
      <c r="DA35" s="314"/>
      <c r="DB35" s="314"/>
      <c r="DC35" s="314"/>
      <c r="DD35" s="314"/>
      <c r="DE35" s="314"/>
      <c r="DF35" s="314"/>
      <c r="DG35" s="314"/>
      <c r="DH35" s="314"/>
      <c r="DI35" s="314"/>
      <c r="DJ35" s="314"/>
      <c r="DK35" s="314"/>
      <c r="DL35" s="314"/>
      <c r="DM35" s="314"/>
      <c r="DN35" s="314"/>
      <c r="DO35" s="314"/>
      <c r="DP35" s="314"/>
      <c r="DQ35" s="314"/>
      <c r="DR35" s="314"/>
      <c r="DS35" s="314"/>
      <c r="DT35" s="314"/>
      <c r="DU35" s="314"/>
      <c r="DV35" s="314"/>
      <c r="DW35" s="314"/>
      <c r="DX35" s="314"/>
      <c r="DY35" s="314"/>
      <c r="DZ35" s="314"/>
      <c r="EA35" s="314"/>
      <c r="EB35" s="314"/>
      <c r="EC35" s="314"/>
      <c r="ED35" s="314"/>
      <c r="FY35" s="317"/>
      <c r="FZ35" s="317"/>
      <c r="GA35" s="317"/>
      <c r="GB35" s="317"/>
      <c r="GC35" s="301"/>
      <c r="GD35" s="301"/>
      <c r="GE35" s="301"/>
      <c r="GF35" s="301"/>
      <c r="GG35" s="318"/>
      <c r="GH35" s="318"/>
      <c r="GI35" s="318"/>
      <c r="GJ35" s="319"/>
      <c r="GK35" s="320"/>
      <c r="GL35" s="320"/>
      <c r="GM35" s="320"/>
      <c r="GN35" s="320"/>
      <c r="GO35" s="300"/>
      <c r="HD35" s="317"/>
      <c r="HE35" s="317"/>
      <c r="HF35" s="317"/>
      <c r="HG35" s="317"/>
      <c r="HH35" s="301"/>
      <c r="HI35" s="301"/>
      <c r="HJ35" s="301"/>
      <c r="HK35" s="301"/>
      <c r="HL35" s="318"/>
      <c r="HM35" s="318"/>
      <c r="HN35" s="318"/>
      <c r="HO35" s="319"/>
      <c r="HP35" s="320"/>
      <c r="HQ35" s="320"/>
      <c r="HR35" s="320"/>
      <c r="HS35" s="320"/>
      <c r="HT35" s="300"/>
      <c r="IG35" s="317"/>
      <c r="IH35" s="317"/>
      <c r="II35" s="317"/>
      <c r="IJ35" s="317"/>
      <c r="IK35" s="301"/>
      <c r="IL35" s="301"/>
      <c r="IM35" s="301"/>
      <c r="IN35" s="301"/>
      <c r="IO35" s="321"/>
      <c r="IP35" s="321"/>
      <c r="IQ35" s="321"/>
      <c r="IR35" s="322"/>
      <c r="IS35" s="323"/>
      <c r="IT35" s="323"/>
      <c r="IU35" s="323"/>
      <c r="IV35" s="320"/>
      <c r="IW35" s="320"/>
      <c r="IX35" s="320"/>
      <c r="IY35" s="320"/>
      <c r="IZ35" s="302"/>
      <c r="JA35" s="324"/>
      <c r="JB35" s="325"/>
      <c r="JC35" s="326"/>
    </row>
    <row r="36" spans="3:263" ht="17.100000000000001" customHeight="1" x14ac:dyDescent="0.3">
      <c r="D36" s="1"/>
      <c r="E36" s="284"/>
      <c r="F36" s="284"/>
      <c r="G36" s="284"/>
      <c r="H36" s="284"/>
      <c r="I36" s="284"/>
      <c r="J36" s="284"/>
      <c r="K36" s="284"/>
      <c r="L36" s="284"/>
      <c r="M36" s="284"/>
      <c r="N36" s="284"/>
      <c r="O36" s="284"/>
      <c r="P36" s="284"/>
      <c r="Q36" s="284"/>
      <c r="V36" s="314"/>
      <c r="W36" s="314"/>
      <c r="X36" s="314"/>
      <c r="Y36" s="314"/>
      <c r="Z36" s="314"/>
      <c r="AA36" s="314"/>
      <c r="AB36" s="314"/>
      <c r="AC36" s="314"/>
      <c r="AD36" s="314"/>
      <c r="AE36" s="314"/>
      <c r="AF36" s="314"/>
      <c r="AG36" s="314"/>
      <c r="AH36" s="314"/>
      <c r="AI36" s="314"/>
      <c r="AJ36" s="314"/>
      <c r="AK36" s="314"/>
      <c r="AL36" s="314"/>
      <c r="AM36" s="314"/>
      <c r="AN36" s="314"/>
      <c r="AO36" s="314"/>
      <c r="AP36" s="314"/>
      <c r="AQ36" s="314"/>
      <c r="AR36" s="314"/>
      <c r="AS36" s="314"/>
      <c r="AT36" s="314"/>
      <c r="AU36" s="314"/>
      <c r="AV36" s="314"/>
      <c r="AW36" s="314"/>
      <c r="AX36" s="314"/>
      <c r="AY36" s="314"/>
      <c r="AZ36" s="314"/>
      <c r="BA36" s="314"/>
      <c r="BB36" s="314"/>
      <c r="BC36" s="314"/>
      <c r="BD36" s="314"/>
      <c r="BE36" s="314"/>
      <c r="BF36" s="314"/>
      <c r="BG36" s="314"/>
      <c r="BH36" s="314"/>
      <c r="BI36" s="314"/>
      <c r="BJ36" s="314"/>
      <c r="BK36" s="314"/>
      <c r="BL36" s="314"/>
      <c r="BM36" s="314"/>
      <c r="BN36" s="314"/>
      <c r="BO36" s="314"/>
      <c r="BP36" s="314"/>
      <c r="BQ36" s="314"/>
      <c r="BR36" s="314"/>
      <c r="BS36" s="314"/>
      <c r="BT36" s="314"/>
      <c r="BU36" s="314"/>
      <c r="BV36" s="314"/>
      <c r="BX36" s="314"/>
      <c r="BY36" s="314"/>
      <c r="BZ36" s="314"/>
      <c r="CA36" s="314"/>
      <c r="CB36" s="314"/>
      <c r="CC36" s="314"/>
      <c r="CD36" s="314"/>
      <c r="CE36" s="314"/>
      <c r="CF36" s="314"/>
      <c r="CG36" s="314"/>
      <c r="CH36" s="314"/>
      <c r="CI36" s="314"/>
      <c r="CJ36" s="314"/>
      <c r="CK36" s="314"/>
      <c r="CL36" s="314"/>
      <c r="CM36" s="314"/>
      <c r="CN36" s="314"/>
      <c r="CO36" s="314"/>
      <c r="CP36" s="314"/>
      <c r="CQ36" s="314"/>
      <c r="CR36" s="314"/>
      <c r="CS36" s="314"/>
      <c r="CT36" s="314"/>
      <c r="CU36" s="314"/>
      <c r="CV36" s="314"/>
      <c r="CW36" s="314"/>
      <c r="CX36" s="314"/>
      <c r="CY36" s="314"/>
      <c r="CZ36" s="314"/>
      <c r="DA36" s="314"/>
      <c r="DB36" s="314"/>
      <c r="DC36" s="314"/>
      <c r="DD36" s="314"/>
      <c r="DE36" s="314"/>
      <c r="DF36" s="314"/>
      <c r="DG36" s="314"/>
      <c r="DH36" s="314"/>
      <c r="DI36" s="314"/>
      <c r="DJ36" s="314"/>
      <c r="DK36" s="314"/>
      <c r="DL36" s="314"/>
      <c r="DM36" s="314"/>
      <c r="DN36" s="314"/>
      <c r="DO36" s="314"/>
      <c r="DP36" s="314"/>
      <c r="DQ36" s="314"/>
      <c r="DR36" s="314"/>
      <c r="DS36" s="314"/>
      <c r="DT36" s="314"/>
      <c r="DU36" s="314"/>
      <c r="DV36" s="314"/>
      <c r="DW36" s="314"/>
      <c r="DX36" s="314"/>
      <c r="DY36" s="314"/>
      <c r="DZ36" s="314"/>
      <c r="EA36" s="314"/>
      <c r="EB36" s="314"/>
      <c r="EC36" s="314"/>
      <c r="ED36" s="314"/>
      <c r="FY36" s="317"/>
      <c r="FZ36" s="317"/>
      <c r="GA36" s="317"/>
      <c r="GB36" s="317"/>
      <c r="GC36" s="301"/>
      <c r="GD36" s="301"/>
      <c r="GE36" s="301"/>
      <c r="GF36" s="301"/>
      <c r="GG36" s="318"/>
      <c r="GH36" s="318"/>
      <c r="GI36" s="318"/>
      <c r="GJ36" s="319"/>
      <c r="GK36" s="320"/>
      <c r="GL36" s="320"/>
      <c r="GM36" s="320"/>
      <c r="GN36" s="320"/>
      <c r="GO36" s="300"/>
      <c r="HD36" s="317"/>
      <c r="HE36" s="317"/>
      <c r="HF36" s="317"/>
      <c r="HG36" s="317"/>
      <c r="HH36" s="301"/>
      <c r="HI36" s="301"/>
      <c r="HJ36" s="301"/>
      <c r="HK36" s="301"/>
      <c r="HL36" s="318"/>
      <c r="HM36" s="318"/>
      <c r="HN36" s="318"/>
      <c r="HO36" s="319"/>
      <c r="HP36" s="320"/>
      <c r="HQ36" s="320"/>
      <c r="HR36" s="320"/>
      <c r="HS36" s="320"/>
      <c r="HT36" s="300"/>
      <c r="IG36" s="317"/>
      <c r="IH36" s="317"/>
      <c r="II36" s="317"/>
      <c r="IJ36" s="317"/>
      <c r="IK36" s="301"/>
      <c r="IL36" s="301"/>
      <c r="IM36" s="301"/>
      <c r="IN36" s="301"/>
      <c r="IO36" s="321"/>
      <c r="IP36" s="321"/>
      <c r="IQ36" s="321"/>
      <c r="IR36" s="322"/>
      <c r="IS36" s="323"/>
      <c r="IT36" s="323"/>
      <c r="IU36" s="323"/>
      <c r="IV36" s="320"/>
      <c r="IW36" s="320"/>
      <c r="IX36" s="320"/>
      <c r="IY36" s="320"/>
      <c r="IZ36" s="302"/>
      <c r="JA36" s="324"/>
      <c r="JB36" s="325"/>
      <c r="JC36" s="326"/>
    </row>
    <row r="37" spans="3:263" ht="17.100000000000001" customHeight="1" x14ac:dyDescent="0.3">
      <c r="D37" s="1"/>
      <c r="E37" s="1"/>
      <c r="F37" s="1"/>
      <c r="G37" s="1"/>
      <c r="H37" s="1"/>
      <c r="I37" s="1"/>
      <c r="J37" s="1"/>
      <c r="K37" s="1"/>
      <c r="L37" s="1"/>
      <c r="M37" s="1"/>
      <c r="N37" s="1"/>
      <c r="O37" s="1"/>
      <c r="P37" s="1"/>
      <c r="Q37" s="1"/>
      <c r="R37" s="1"/>
      <c r="S37" s="1"/>
      <c r="T37" s="1"/>
      <c r="U37" s="1"/>
      <c r="V37" s="314"/>
      <c r="W37" s="314"/>
      <c r="X37" s="314"/>
      <c r="Y37" s="314"/>
      <c r="Z37" s="314"/>
      <c r="AA37" s="314"/>
      <c r="AB37" s="314"/>
      <c r="AC37" s="314"/>
      <c r="AD37" s="314"/>
      <c r="AE37" s="314"/>
      <c r="AF37" s="314"/>
      <c r="AG37" s="314"/>
      <c r="AH37" s="314"/>
      <c r="AI37" s="314"/>
      <c r="AJ37" s="314"/>
      <c r="AK37" s="314"/>
      <c r="AL37" s="314"/>
      <c r="AM37" s="314"/>
      <c r="AN37" s="314"/>
      <c r="AO37" s="314"/>
      <c r="AP37" s="314"/>
      <c r="AQ37" s="314"/>
      <c r="AR37" s="314"/>
      <c r="AS37" s="314"/>
      <c r="AT37" s="314"/>
      <c r="AU37" s="314"/>
      <c r="AV37" s="314"/>
      <c r="AW37" s="314"/>
      <c r="AX37" s="314"/>
      <c r="AY37" s="314"/>
      <c r="AZ37" s="314"/>
      <c r="BA37" s="314"/>
      <c r="BB37" s="314"/>
      <c r="BC37" s="314"/>
      <c r="BD37" s="314"/>
      <c r="BE37" s="314"/>
      <c r="BF37" s="314"/>
      <c r="BG37" s="314"/>
      <c r="BH37" s="314"/>
      <c r="BI37" s="314"/>
      <c r="BJ37" s="314"/>
      <c r="BK37" s="314"/>
      <c r="BL37" s="314"/>
      <c r="BM37" s="314"/>
      <c r="BN37" s="314"/>
      <c r="BO37" s="314"/>
      <c r="BP37" s="314"/>
      <c r="BQ37" s="314"/>
      <c r="BR37" s="314"/>
      <c r="BS37" s="314"/>
      <c r="BT37" s="314"/>
      <c r="BU37" s="314"/>
      <c r="BV37" s="314"/>
      <c r="BX37" s="314"/>
      <c r="BY37" s="314"/>
      <c r="BZ37" s="314"/>
      <c r="CA37" s="314"/>
      <c r="CB37" s="314"/>
      <c r="CC37" s="314"/>
      <c r="CD37" s="314"/>
      <c r="CE37" s="314"/>
      <c r="CF37" s="314"/>
      <c r="CG37" s="314"/>
      <c r="CH37" s="314"/>
      <c r="CI37" s="314"/>
      <c r="CJ37" s="314"/>
      <c r="CK37" s="314"/>
      <c r="CL37" s="314"/>
      <c r="CM37" s="314"/>
      <c r="CN37" s="314"/>
      <c r="CO37" s="314"/>
      <c r="CP37" s="314"/>
      <c r="CQ37" s="314"/>
      <c r="CR37" s="314"/>
      <c r="CS37" s="314"/>
      <c r="CT37" s="314"/>
      <c r="CU37" s="314"/>
      <c r="CV37" s="314"/>
      <c r="CW37" s="314"/>
      <c r="CX37" s="314"/>
      <c r="CY37" s="314"/>
      <c r="CZ37" s="314"/>
      <c r="DA37" s="314"/>
      <c r="DB37" s="314"/>
      <c r="DC37" s="314"/>
      <c r="DD37" s="314"/>
      <c r="DE37" s="314"/>
      <c r="DF37" s="314"/>
      <c r="DG37" s="314"/>
      <c r="DH37" s="314"/>
      <c r="DI37" s="314"/>
      <c r="DJ37" s="314"/>
      <c r="DK37" s="314"/>
      <c r="DL37" s="314"/>
      <c r="DM37" s="314"/>
      <c r="DN37" s="314"/>
      <c r="DO37" s="314"/>
      <c r="DP37" s="314"/>
      <c r="DQ37" s="314"/>
      <c r="DR37" s="314"/>
      <c r="DS37" s="314"/>
      <c r="DT37" s="314"/>
      <c r="DU37" s="314"/>
      <c r="DV37" s="314"/>
      <c r="DW37" s="314"/>
      <c r="DX37" s="314"/>
      <c r="DY37" s="314"/>
      <c r="DZ37" s="314"/>
      <c r="EA37" s="314"/>
      <c r="EB37" s="314"/>
      <c r="EC37" s="314"/>
      <c r="ED37" s="314"/>
      <c r="FY37" s="317"/>
      <c r="FZ37" s="317"/>
      <c r="GA37" s="317"/>
      <c r="GB37" s="317"/>
      <c r="GC37" s="301"/>
      <c r="GD37" s="301"/>
      <c r="GE37" s="301"/>
      <c r="GF37" s="301"/>
      <c r="GG37" s="318"/>
      <c r="GH37" s="318"/>
      <c r="GI37" s="318"/>
      <c r="GJ37" s="319"/>
      <c r="GK37" s="320"/>
      <c r="GL37" s="320"/>
      <c r="GM37" s="320"/>
      <c r="GN37" s="320"/>
      <c r="GO37" s="300"/>
      <c r="HD37" s="317"/>
      <c r="HE37" s="317"/>
      <c r="HF37" s="317"/>
      <c r="HG37" s="317"/>
      <c r="HH37" s="301"/>
      <c r="HI37" s="301"/>
      <c r="HJ37" s="301"/>
      <c r="HK37" s="301"/>
      <c r="HL37" s="318"/>
      <c r="HM37" s="318"/>
      <c r="HN37" s="318"/>
      <c r="HO37" s="319"/>
      <c r="HP37" s="320"/>
      <c r="HQ37" s="320"/>
      <c r="HR37" s="320"/>
      <c r="HS37" s="320"/>
      <c r="HT37" s="300"/>
      <c r="IG37" s="317"/>
      <c r="IH37" s="317"/>
      <c r="II37" s="317"/>
      <c r="IJ37" s="317"/>
      <c r="IK37" s="301"/>
      <c r="IL37" s="301"/>
      <c r="IM37" s="301"/>
      <c r="IN37" s="301"/>
      <c r="IO37" s="321"/>
      <c r="IP37" s="321"/>
      <c r="IQ37" s="321"/>
      <c r="IR37" s="322"/>
      <c r="IS37" s="323"/>
      <c r="IT37" s="323"/>
      <c r="IU37" s="323"/>
      <c r="IV37" s="320"/>
      <c r="IW37" s="320"/>
      <c r="IX37" s="320"/>
      <c r="IY37" s="320"/>
      <c r="IZ37" s="302"/>
      <c r="JA37" s="324"/>
      <c r="JB37" s="325"/>
      <c r="JC37" s="326"/>
    </row>
    <row r="38" spans="3:263" ht="17.100000000000001" customHeight="1" x14ac:dyDescent="0.3">
      <c r="R38" s="314"/>
      <c r="S38" s="314"/>
      <c r="T38" s="314"/>
      <c r="U38" s="314"/>
      <c r="V38" s="314"/>
      <c r="W38" s="314"/>
      <c r="X38" s="314"/>
      <c r="Y38" s="314"/>
      <c r="Z38" s="314"/>
      <c r="AA38" s="314"/>
      <c r="AB38" s="314"/>
      <c r="AC38" s="314"/>
      <c r="AD38" s="314"/>
      <c r="AE38" s="314"/>
      <c r="AF38" s="314"/>
      <c r="AG38" s="314"/>
      <c r="AH38" s="314"/>
      <c r="AI38" s="314"/>
      <c r="AJ38" s="314"/>
      <c r="AK38" s="314"/>
      <c r="AL38" s="314"/>
      <c r="AM38" s="314"/>
      <c r="AN38" s="314"/>
      <c r="AO38" s="314"/>
      <c r="AP38" s="314"/>
      <c r="AQ38" s="314"/>
      <c r="AR38" s="314"/>
      <c r="AS38" s="314"/>
      <c r="AT38" s="314"/>
      <c r="AU38" s="314"/>
      <c r="AV38" s="314"/>
      <c r="AW38" s="314"/>
      <c r="AX38" s="314"/>
      <c r="AY38" s="314"/>
      <c r="AZ38" s="314"/>
      <c r="BA38" s="314"/>
      <c r="BB38" s="314"/>
      <c r="BC38" s="314"/>
      <c r="BD38" s="314"/>
      <c r="BE38" s="314"/>
      <c r="BF38" s="314"/>
      <c r="BG38" s="314"/>
      <c r="BH38" s="314"/>
      <c r="BI38" s="314"/>
      <c r="BJ38" s="314"/>
      <c r="BK38" s="314"/>
      <c r="BL38" s="314"/>
      <c r="BM38" s="314"/>
      <c r="BN38" s="314"/>
      <c r="BO38" s="314"/>
      <c r="BP38" s="314"/>
      <c r="BQ38" s="314"/>
      <c r="BR38" s="314"/>
      <c r="BS38" s="314"/>
      <c r="BT38" s="314"/>
      <c r="BU38" s="314"/>
      <c r="BV38" s="314"/>
      <c r="BX38" s="314"/>
      <c r="BY38" s="314"/>
      <c r="BZ38" s="314"/>
      <c r="CA38" s="314"/>
      <c r="CB38" s="314"/>
      <c r="CC38" s="314"/>
      <c r="CD38" s="314"/>
      <c r="CE38" s="314"/>
      <c r="CF38" s="314"/>
      <c r="CG38" s="314"/>
      <c r="CH38" s="314"/>
      <c r="CI38" s="314"/>
      <c r="CJ38" s="314"/>
      <c r="CK38" s="314"/>
      <c r="CL38" s="314"/>
      <c r="CM38" s="314"/>
      <c r="CN38" s="314"/>
      <c r="CO38" s="314"/>
      <c r="CP38" s="314"/>
      <c r="CQ38" s="314"/>
      <c r="CR38" s="314"/>
      <c r="CS38" s="314"/>
      <c r="CT38" s="314"/>
      <c r="CU38" s="314"/>
      <c r="CV38" s="314"/>
      <c r="CW38" s="314"/>
      <c r="CX38" s="314"/>
      <c r="CY38" s="314"/>
      <c r="CZ38" s="314"/>
      <c r="DA38" s="314"/>
      <c r="DB38" s="314"/>
      <c r="DC38" s="314"/>
      <c r="DD38" s="314"/>
      <c r="DE38" s="314"/>
      <c r="DF38" s="314"/>
      <c r="DG38" s="314"/>
      <c r="DH38" s="314"/>
      <c r="DI38" s="314"/>
      <c r="DJ38" s="314"/>
      <c r="DK38" s="314"/>
      <c r="DL38" s="314"/>
      <c r="DM38" s="314"/>
      <c r="DN38" s="314"/>
      <c r="DO38" s="314"/>
      <c r="DP38" s="314"/>
      <c r="DQ38" s="314"/>
      <c r="DR38" s="314"/>
      <c r="DS38" s="314"/>
      <c r="DT38" s="314"/>
      <c r="DU38" s="314"/>
      <c r="DV38" s="314"/>
      <c r="DW38" s="314"/>
      <c r="DX38" s="314"/>
      <c r="DY38" s="314"/>
      <c r="DZ38" s="314"/>
      <c r="EA38" s="314"/>
      <c r="EB38" s="314"/>
      <c r="EC38" s="314"/>
      <c r="ED38" s="314"/>
      <c r="FY38" s="317"/>
      <c r="FZ38" s="317"/>
      <c r="GA38" s="317"/>
      <c r="GB38" s="317"/>
      <c r="GC38" s="301"/>
      <c r="GD38" s="301"/>
      <c r="GE38" s="301"/>
      <c r="GF38" s="301"/>
      <c r="GG38" s="318"/>
      <c r="GH38" s="318"/>
      <c r="GI38" s="318"/>
      <c r="GJ38" s="319"/>
      <c r="GK38" s="320"/>
      <c r="GL38" s="320"/>
      <c r="GM38" s="320"/>
      <c r="GN38" s="320"/>
      <c r="GO38" s="300"/>
      <c r="HD38" s="317"/>
      <c r="HE38" s="317"/>
      <c r="HF38" s="317"/>
      <c r="HG38" s="317"/>
      <c r="HH38" s="301"/>
      <c r="HI38" s="301"/>
      <c r="HJ38" s="301"/>
      <c r="HK38" s="301"/>
      <c r="HL38" s="318"/>
      <c r="HM38" s="318"/>
      <c r="HN38" s="318"/>
      <c r="HO38" s="319"/>
      <c r="HP38" s="320"/>
      <c r="HQ38" s="320"/>
      <c r="HR38" s="320"/>
      <c r="HS38" s="320"/>
      <c r="HT38" s="300"/>
      <c r="IG38" s="317"/>
      <c r="IH38" s="317"/>
      <c r="II38" s="317"/>
      <c r="IJ38" s="317"/>
      <c r="IK38" s="301"/>
      <c r="IL38" s="301"/>
      <c r="IM38" s="301"/>
      <c r="IN38" s="301"/>
      <c r="IO38" s="321"/>
      <c r="IP38" s="321"/>
      <c r="IQ38" s="321"/>
      <c r="IR38" s="322"/>
      <c r="IS38" s="323"/>
      <c r="IT38" s="323"/>
      <c r="IU38" s="323"/>
      <c r="IV38" s="320"/>
      <c r="IW38" s="320"/>
      <c r="IX38" s="320"/>
      <c r="IY38" s="320"/>
      <c r="IZ38" s="302"/>
      <c r="JA38" s="324"/>
      <c r="JB38" s="325"/>
      <c r="JC38" s="326"/>
    </row>
    <row r="39" spans="3:263" ht="17.100000000000001" customHeight="1" x14ac:dyDescent="0.3">
      <c r="R39" s="314"/>
      <c r="S39" s="314"/>
      <c r="T39" s="314"/>
      <c r="U39" s="314"/>
      <c r="V39" s="314"/>
      <c r="W39" s="314"/>
      <c r="X39" s="314"/>
      <c r="Y39" s="314"/>
      <c r="Z39" s="314"/>
      <c r="AA39" s="314"/>
      <c r="AB39" s="314"/>
      <c r="AC39" s="314"/>
      <c r="AD39" s="314"/>
      <c r="AE39" s="314"/>
      <c r="AF39" s="314"/>
      <c r="AG39" s="314"/>
      <c r="AH39" s="314"/>
      <c r="AI39" s="314"/>
      <c r="AJ39" s="314"/>
      <c r="AK39" s="314"/>
      <c r="AL39" s="314"/>
      <c r="AM39" s="314"/>
      <c r="AN39" s="314"/>
      <c r="AO39" s="314"/>
      <c r="AP39" s="314"/>
      <c r="AQ39" s="314"/>
      <c r="AR39" s="314"/>
      <c r="AS39" s="314"/>
      <c r="AT39" s="314"/>
      <c r="AU39" s="314"/>
      <c r="AV39" s="314"/>
      <c r="AW39" s="314"/>
      <c r="AX39" s="314"/>
      <c r="AY39" s="314"/>
      <c r="AZ39" s="314"/>
      <c r="BA39" s="314"/>
      <c r="BB39" s="314"/>
      <c r="BC39" s="314"/>
      <c r="BD39" s="314"/>
      <c r="BE39" s="314"/>
      <c r="BF39" s="314"/>
      <c r="BG39" s="314"/>
      <c r="BH39" s="314"/>
      <c r="BI39" s="314"/>
      <c r="BJ39" s="314"/>
      <c r="BK39" s="314"/>
      <c r="BL39" s="314"/>
      <c r="BM39" s="314"/>
      <c r="BN39" s="314"/>
      <c r="BO39" s="314"/>
      <c r="BP39" s="314"/>
      <c r="BQ39" s="314"/>
      <c r="BR39" s="314"/>
      <c r="BS39" s="314"/>
      <c r="BT39" s="314"/>
      <c r="BU39" s="314"/>
      <c r="BV39" s="314"/>
      <c r="BX39" s="314"/>
      <c r="BY39" s="314"/>
      <c r="BZ39" s="314"/>
      <c r="CA39" s="314"/>
      <c r="CB39" s="314"/>
      <c r="CC39" s="314"/>
      <c r="CD39" s="314"/>
      <c r="CE39" s="314"/>
      <c r="CF39" s="314"/>
      <c r="CG39" s="314"/>
      <c r="CH39" s="314"/>
      <c r="CI39" s="314"/>
      <c r="CJ39" s="314"/>
      <c r="CK39" s="314"/>
      <c r="CL39" s="314"/>
      <c r="CM39" s="314"/>
      <c r="CN39" s="314"/>
      <c r="CO39" s="314"/>
      <c r="CP39" s="314"/>
      <c r="CQ39" s="314"/>
      <c r="CR39" s="314"/>
      <c r="CS39" s="314"/>
      <c r="CT39" s="314"/>
      <c r="CU39" s="314"/>
      <c r="CV39" s="314"/>
      <c r="CW39" s="314"/>
      <c r="CX39" s="314"/>
      <c r="CY39" s="314"/>
      <c r="CZ39" s="314"/>
      <c r="DA39" s="314"/>
      <c r="DB39" s="314"/>
      <c r="DC39" s="314"/>
      <c r="DD39" s="314"/>
      <c r="DE39" s="314"/>
      <c r="DF39" s="314"/>
      <c r="DG39" s="314"/>
      <c r="DH39" s="314"/>
      <c r="DI39" s="314"/>
      <c r="DJ39" s="314"/>
      <c r="DK39" s="314"/>
      <c r="DL39" s="314"/>
      <c r="DM39" s="314"/>
      <c r="DN39" s="314"/>
      <c r="DO39" s="314"/>
      <c r="DP39" s="314"/>
      <c r="DQ39" s="314"/>
      <c r="DR39" s="314"/>
      <c r="DS39" s="314"/>
      <c r="DT39" s="314"/>
      <c r="DU39" s="314"/>
      <c r="DV39" s="314"/>
      <c r="DW39" s="314"/>
      <c r="DX39" s="314"/>
      <c r="DY39" s="314"/>
      <c r="DZ39" s="314"/>
      <c r="EA39" s="314"/>
      <c r="EB39" s="314"/>
      <c r="EC39" s="314"/>
      <c r="ED39" s="314"/>
      <c r="FY39" s="317"/>
      <c r="FZ39" s="317"/>
      <c r="GA39" s="317"/>
      <c r="GB39" s="317"/>
      <c r="GC39" s="301"/>
      <c r="GD39" s="301"/>
      <c r="GE39" s="301"/>
      <c r="GF39" s="301"/>
      <c r="GG39" s="318"/>
      <c r="GH39" s="318"/>
      <c r="GI39" s="318"/>
      <c r="GJ39" s="319"/>
      <c r="GK39" s="320"/>
      <c r="GL39" s="320"/>
      <c r="GM39" s="320"/>
      <c r="GN39" s="320"/>
      <c r="GO39" s="300"/>
      <c r="HD39" s="317"/>
      <c r="HE39" s="317"/>
      <c r="HF39" s="317"/>
      <c r="HG39" s="317"/>
      <c r="HH39" s="301"/>
      <c r="HI39" s="301"/>
      <c r="HJ39" s="301"/>
      <c r="HK39" s="301"/>
      <c r="HL39" s="318"/>
      <c r="HM39" s="318"/>
      <c r="HN39" s="318"/>
      <c r="HO39" s="319"/>
      <c r="HP39" s="320"/>
      <c r="HQ39" s="320"/>
      <c r="HR39" s="320"/>
      <c r="HS39" s="320"/>
      <c r="HT39" s="300"/>
      <c r="IG39" s="317"/>
      <c r="IH39" s="317"/>
      <c r="II39" s="317"/>
      <c r="IJ39" s="317"/>
      <c r="IK39" s="301"/>
      <c r="IL39" s="301"/>
      <c r="IM39" s="301"/>
      <c r="IN39" s="301"/>
      <c r="IO39" s="321"/>
      <c r="IP39" s="321"/>
      <c r="IQ39" s="321"/>
      <c r="IR39" s="322"/>
      <c r="IS39" s="323"/>
      <c r="IT39" s="323"/>
      <c r="IU39" s="323"/>
      <c r="IV39" s="320"/>
      <c r="IW39" s="320"/>
      <c r="IX39" s="320"/>
      <c r="IY39" s="320"/>
      <c r="IZ39" s="302"/>
      <c r="JA39" s="324"/>
      <c r="JB39" s="325"/>
      <c r="JC39" s="326"/>
    </row>
    <row r="40" spans="3:263" ht="17.100000000000001" customHeight="1" x14ac:dyDescent="0.3">
      <c r="R40" s="314"/>
      <c r="S40" s="314"/>
      <c r="T40" s="314"/>
      <c r="U40" s="314"/>
      <c r="V40" s="314"/>
      <c r="W40" s="314"/>
      <c r="X40" s="314"/>
      <c r="Y40" s="314"/>
      <c r="Z40" s="314"/>
      <c r="AA40" s="314"/>
      <c r="AB40" s="314"/>
      <c r="AC40" s="314"/>
      <c r="AD40" s="314"/>
      <c r="AE40" s="314"/>
      <c r="AF40" s="314"/>
      <c r="AG40" s="314"/>
      <c r="AH40" s="314"/>
      <c r="AI40" s="314"/>
      <c r="AJ40" s="314"/>
      <c r="AK40" s="314"/>
      <c r="AL40" s="314"/>
      <c r="AM40" s="314"/>
      <c r="AN40" s="314"/>
      <c r="AO40" s="314"/>
      <c r="AP40" s="314"/>
      <c r="AQ40" s="314"/>
      <c r="AR40" s="314"/>
      <c r="AS40" s="314"/>
      <c r="AT40" s="314"/>
      <c r="AU40" s="314"/>
      <c r="AV40" s="314"/>
      <c r="AW40" s="314"/>
      <c r="AX40" s="314"/>
      <c r="AY40" s="314"/>
      <c r="AZ40" s="314"/>
      <c r="BA40" s="314"/>
      <c r="BB40" s="314"/>
      <c r="BC40" s="314"/>
      <c r="BD40" s="314"/>
      <c r="BE40" s="314"/>
      <c r="BF40" s="314"/>
      <c r="BG40" s="314"/>
      <c r="BH40" s="314"/>
      <c r="BI40" s="314"/>
      <c r="BJ40" s="314"/>
      <c r="BK40" s="314"/>
      <c r="BL40" s="314"/>
      <c r="BM40" s="314"/>
      <c r="BN40" s="314"/>
      <c r="BO40" s="314"/>
      <c r="BP40" s="314"/>
      <c r="BQ40" s="314"/>
      <c r="BR40" s="314"/>
      <c r="BS40" s="314"/>
      <c r="BT40" s="314"/>
      <c r="BU40" s="314"/>
      <c r="BV40" s="314"/>
      <c r="BX40" s="314"/>
      <c r="BY40" s="314"/>
      <c r="BZ40" s="314"/>
      <c r="CA40" s="314"/>
      <c r="CB40" s="314"/>
      <c r="CC40" s="314"/>
      <c r="CD40" s="314"/>
      <c r="CE40" s="314"/>
      <c r="CF40" s="314"/>
      <c r="CG40" s="314"/>
      <c r="CH40" s="314"/>
      <c r="CI40" s="314"/>
      <c r="CJ40" s="314"/>
      <c r="CK40" s="314"/>
      <c r="CL40" s="314"/>
      <c r="CM40" s="314"/>
      <c r="CN40" s="314"/>
      <c r="CO40" s="314"/>
      <c r="CP40" s="314"/>
      <c r="CQ40" s="314"/>
      <c r="CR40" s="314"/>
      <c r="CS40" s="314"/>
      <c r="CT40" s="314"/>
      <c r="CU40" s="314"/>
      <c r="CV40" s="314"/>
      <c r="CW40" s="314"/>
      <c r="CX40" s="314"/>
      <c r="CY40" s="314"/>
      <c r="CZ40" s="314"/>
      <c r="DA40" s="314"/>
      <c r="DB40" s="314"/>
      <c r="DC40" s="314"/>
      <c r="DD40" s="314"/>
      <c r="DE40" s="314"/>
      <c r="DF40" s="314"/>
      <c r="DG40" s="314"/>
      <c r="DH40" s="314"/>
      <c r="DI40" s="314"/>
      <c r="DJ40" s="314"/>
      <c r="DK40" s="314"/>
      <c r="DL40" s="314"/>
      <c r="DM40" s="314"/>
      <c r="DN40" s="314"/>
      <c r="DO40" s="314"/>
      <c r="DP40" s="314"/>
      <c r="DQ40" s="314"/>
      <c r="DR40" s="314"/>
      <c r="DS40" s="314"/>
      <c r="DT40" s="314"/>
      <c r="DU40" s="314"/>
      <c r="DV40" s="314"/>
      <c r="DW40" s="314"/>
      <c r="DX40" s="314"/>
      <c r="DY40" s="314"/>
      <c r="DZ40" s="314"/>
      <c r="EA40" s="314"/>
      <c r="EB40" s="314"/>
      <c r="EC40" s="314"/>
      <c r="ED40" s="314"/>
      <c r="FY40" s="317"/>
      <c r="FZ40" s="317"/>
      <c r="GA40" s="317"/>
      <c r="GB40" s="317"/>
      <c r="GC40" s="301"/>
      <c r="GD40" s="301"/>
      <c r="GE40" s="301"/>
      <c r="GF40" s="301"/>
      <c r="GG40" s="318"/>
      <c r="GH40" s="318"/>
      <c r="GI40" s="318"/>
      <c r="GJ40" s="319"/>
      <c r="GK40" s="320"/>
      <c r="GL40" s="320"/>
      <c r="GM40" s="320"/>
      <c r="GN40" s="320"/>
      <c r="GO40" s="300"/>
      <c r="HD40" s="317"/>
      <c r="HE40" s="317"/>
      <c r="HF40" s="317"/>
      <c r="HG40" s="317"/>
      <c r="HH40" s="301"/>
      <c r="HI40" s="301"/>
      <c r="HJ40" s="301"/>
      <c r="HK40" s="301"/>
      <c r="HL40" s="318"/>
      <c r="HM40" s="318"/>
      <c r="HN40" s="318"/>
      <c r="HO40" s="319"/>
      <c r="HP40" s="320"/>
      <c r="HQ40" s="320"/>
      <c r="HR40" s="320"/>
      <c r="HS40" s="320"/>
      <c r="HT40" s="300"/>
      <c r="IG40" s="317"/>
      <c r="IH40" s="317"/>
      <c r="II40" s="317"/>
      <c r="IJ40" s="317"/>
      <c r="IK40" s="301"/>
      <c r="IL40" s="301"/>
      <c r="IM40" s="301"/>
      <c r="IN40" s="301"/>
      <c r="IO40" s="321"/>
      <c r="IP40" s="321"/>
      <c r="IQ40" s="321"/>
      <c r="IR40" s="322"/>
      <c r="IS40" s="323"/>
      <c r="IT40" s="323"/>
      <c r="IU40" s="323"/>
      <c r="IV40" s="320"/>
      <c r="IW40" s="320"/>
      <c r="IX40" s="320"/>
      <c r="IY40" s="320"/>
      <c r="IZ40" s="302"/>
      <c r="JA40" s="324"/>
      <c r="JB40" s="325"/>
      <c r="JC40" s="326"/>
    </row>
    <row r="41" spans="3:263" ht="17.100000000000001" customHeight="1" x14ac:dyDescent="0.3">
      <c r="R41" s="314"/>
      <c r="S41" s="314"/>
      <c r="T41" s="314"/>
      <c r="U41" s="314"/>
      <c r="V41" s="314"/>
      <c r="W41" s="314"/>
      <c r="X41" s="314"/>
      <c r="Y41" s="314"/>
      <c r="Z41" s="314"/>
      <c r="AA41" s="314"/>
      <c r="AB41" s="314"/>
      <c r="AC41" s="314"/>
      <c r="AD41" s="314"/>
      <c r="AE41" s="314"/>
      <c r="AF41" s="314"/>
      <c r="AG41" s="314"/>
      <c r="AH41" s="314"/>
      <c r="AI41" s="314"/>
      <c r="AJ41" s="314"/>
      <c r="AK41" s="314"/>
      <c r="AL41" s="314"/>
      <c r="AM41" s="314"/>
      <c r="AN41" s="314"/>
      <c r="AO41" s="314"/>
      <c r="AP41" s="314"/>
      <c r="AQ41" s="314"/>
      <c r="AR41" s="314"/>
      <c r="AS41" s="314"/>
      <c r="AT41" s="314"/>
      <c r="AU41" s="314"/>
      <c r="AV41" s="314"/>
      <c r="AW41" s="314"/>
      <c r="AX41" s="314"/>
      <c r="AY41" s="314"/>
      <c r="AZ41" s="314"/>
      <c r="BA41" s="314"/>
      <c r="BB41" s="314"/>
      <c r="BC41" s="314"/>
      <c r="BD41" s="314"/>
      <c r="BE41" s="314"/>
      <c r="BF41" s="314"/>
      <c r="BG41" s="314"/>
      <c r="BH41" s="314"/>
      <c r="BI41" s="314"/>
      <c r="BJ41" s="314"/>
      <c r="BK41" s="314"/>
      <c r="BL41" s="314"/>
      <c r="BM41" s="314"/>
      <c r="BN41" s="314"/>
      <c r="BO41" s="314"/>
      <c r="BP41" s="314"/>
      <c r="BQ41" s="314"/>
      <c r="BR41" s="314"/>
      <c r="BS41" s="314"/>
      <c r="BT41" s="314"/>
      <c r="BU41" s="314"/>
      <c r="BV41" s="314"/>
      <c r="BW41" s="341"/>
      <c r="BX41" s="314"/>
      <c r="BY41" s="314"/>
      <c r="BZ41" s="314"/>
      <c r="CA41" s="314"/>
      <c r="CB41" s="314"/>
      <c r="CC41" s="314"/>
      <c r="CD41" s="314"/>
      <c r="CE41" s="314"/>
      <c r="CF41" s="314"/>
      <c r="CG41" s="314"/>
      <c r="CH41" s="314"/>
      <c r="CI41" s="314"/>
      <c r="CJ41" s="314"/>
      <c r="CK41" s="314"/>
      <c r="CL41" s="314"/>
      <c r="CM41" s="314"/>
      <c r="CN41" s="314"/>
      <c r="CO41" s="314"/>
      <c r="CP41" s="314"/>
      <c r="CQ41" s="314"/>
      <c r="CR41" s="314"/>
      <c r="CS41" s="314"/>
      <c r="CT41" s="314"/>
      <c r="CU41" s="314"/>
      <c r="CV41" s="314"/>
      <c r="CW41" s="314"/>
      <c r="CX41" s="314"/>
      <c r="CY41" s="314"/>
      <c r="CZ41" s="314"/>
      <c r="DA41" s="314"/>
      <c r="DB41" s="314"/>
      <c r="DC41" s="314"/>
      <c r="DD41" s="314"/>
      <c r="DE41" s="314"/>
      <c r="DF41" s="314"/>
      <c r="DG41" s="314"/>
      <c r="DH41" s="314"/>
      <c r="DI41" s="314"/>
      <c r="DJ41" s="314"/>
      <c r="DK41" s="314"/>
      <c r="DL41" s="314"/>
      <c r="DM41" s="314"/>
      <c r="DN41" s="314"/>
      <c r="DO41" s="314"/>
      <c r="DP41" s="314"/>
      <c r="DQ41" s="314"/>
      <c r="DR41" s="314"/>
      <c r="DS41" s="314"/>
      <c r="DT41" s="314"/>
      <c r="DU41" s="314"/>
      <c r="DV41" s="314"/>
      <c r="DW41" s="314"/>
      <c r="DX41" s="314"/>
      <c r="DY41" s="314"/>
      <c r="DZ41" s="314"/>
      <c r="EA41" s="314"/>
      <c r="EB41" s="314"/>
      <c r="EC41" s="314"/>
      <c r="ED41" s="314"/>
      <c r="FY41" s="317"/>
      <c r="FZ41" s="317"/>
      <c r="GA41" s="317"/>
      <c r="GB41" s="317"/>
      <c r="GC41" s="301"/>
      <c r="GD41" s="301"/>
      <c r="GE41" s="301"/>
      <c r="GF41" s="301"/>
      <c r="GG41" s="318"/>
      <c r="GH41" s="318"/>
      <c r="GI41" s="318"/>
      <c r="GJ41" s="319"/>
      <c r="GK41" s="320"/>
      <c r="GL41" s="320"/>
      <c r="GM41" s="320"/>
      <c r="GN41" s="320"/>
      <c r="GO41" s="300"/>
      <c r="HD41" s="317"/>
      <c r="HE41" s="317"/>
      <c r="HF41" s="317"/>
      <c r="HG41" s="317"/>
      <c r="HH41" s="301"/>
      <c r="HI41" s="301"/>
      <c r="HJ41" s="301"/>
      <c r="HK41" s="301"/>
      <c r="HL41" s="318"/>
      <c r="HM41" s="318"/>
      <c r="HN41" s="318"/>
      <c r="HO41" s="319"/>
      <c r="HP41" s="320"/>
      <c r="HQ41" s="320"/>
      <c r="HR41" s="320"/>
      <c r="HS41" s="320"/>
      <c r="HT41" s="300"/>
      <c r="IG41" s="317"/>
      <c r="IH41" s="317"/>
      <c r="II41" s="317"/>
      <c r="IJ41" s="317"/>
      <c r="IK41" s="301"/>
      <c r="IL41" s="301"/>
      <c r="IM41" s="301"/>
      <c r="IN41" s="301"/>
      <c r="IO41" s="321"/>
      <c r="IP41" s="321"/>
      <c r="IQ41" s="321"/>
      <c r="IR41" s="322"/>
      <c r="IS41" s="323"/>
      <c r="IT41" s="323"/>
      <c r="IU41" s="323"/>
      <c r="IV41" s="320"/>
      <c r="IW41" s="320"/>
      <c r="IX41" s="320"/>
      <c r="IY41" s="320"/>
      <c r="IZ41" s="302"/>
      <c r="JA41" s="324"/>
      <c r="JB41" s="325"/>
      <c r="JC41" s="326"/>
    </row>
    <row r="42" spans="3:263" ht="17.100000000000001" customHeight="1" x14ac:dyDescent="0.3">
      <c r="R42" s="314"/>
      <c r="S42" s="314"/>
      <c r="T42" s="314"/>
      <c r="U42" s="314"/>
      <c r="V42" s="314"/>
      <c r="W42" s="314"/>
      <c r="X42" s="314"/>
      <c r="Y42" s="314"/>
      <c r="Z42" s="314"/>
      <c r="AA42" s="314"/>
      <c r="AB42" s="314"/>
      <c r="AC42" s="314"/>
      <c r="AD42" s="314"/>
      <c r="AE42" s="314"/>
      <c r="AF42" s="314"/>
      <c r="AG42" s="314"/>
      <c r="AH42" s="314"/>
      <c r="AI42" s="314"/>
      <c r="AJ42" s="314"/>
      <c r="AK42" s="314"/>
      <c r="AL42" s="314"/>
      <c r="AM42" s="314"/>
      <c r="AN42" s="314"/>
      <c r="AO42" s="314"/>
      <c r="AP42" s="314"/>
      <c r="AQ42" s="314"/>
      <c r="AR42" s="314"/>
      <c r="AS42" s="314"/>
      <c r="AT42" s="314"/>
      <c r="AU42" s="314"/>
      <c r="AV42" s="314"/>
      <c r="AW42" s="314"/>
      <c r="AX42" s="314"/>
      <c r="AY42" s="314"/>
      <c r="AZ42" s="314"/>
      <c r="BA42" s="314"/>
      <c r="BB42" s="314"/>
      <c r="BC42" s="314"/>
      <c r="BD42" s="314"/>
      <c r="BE42" s="314"/>
      <c r="BF42" s="314"/>
      <c r="BG42" s="314"/>
      <c r="BH42" s="314"/>
      <c r="BI42" s="314"/>
      <c r="BJ42" s="314"/>
      <c r="BK42" s="314"/>
      <c r="BL42" s="314"/>
      <c r="BM42" s="314"/>
      <c r="BN42" s="314"/>
      <c r="BO42" s="314"/>
      <c r="BP42" s="314"/>
      <c r="BQ42" s="314"/>
      <c r="BR42" s="314"/>
      <c r="BS42" s="314"/>
      <c r="BT42" s="314"/>
      <c r="BU42" s="314"/>
      <c r="BV42" s="314"/>
      <c r="BW42" s="341"/>
      <c r="BX42" s="314"/>
      <c r="BY42" s="314"/>
      <c r="BZ42" s="314"/>
      <c r="CA42" s="314"/>
      <c r="CB42" s="314"/>
      <c r="CC42" s="314"/>
      <c r="CD42" s="314"/>
      <c r="CE42" s="314"/>
      <c r="CF42" s="314"/>
      <c r="CG42" s="314"/>
      <c r="CH42" s="314"/>
      <c r="CI42" s="314"/>
      <c r="CJ42" s="314"/>
      <c r="CK42" s="314"/>
      <c r="CL42" s="314"/>
      <c r="CM42" s="314"/>
      <c r="CN42" s="314"/>
      <c r="CO42" s="314"/>
      <c r="CP42" s="314"/>
      <c r="CQ42" s="314"/>
      <c r="CR42" s="314"/>
      <c r="CS42" s="314"/>
      <c r="CT42" s="314"/>
      <c r="CU42" s="314"/>
      <c r="CV42" s="314"/>
      <c r="CW42" s="314"/>
      <c r="CX42" s="314"/>
      <c r="CY42" s="314"/>
      <c r="CZ42" s="314"/>
      <c r="DA42" s="314"/>
      <c r="DB42" s="314"/>
      <c r="DC42" s="314"/>
      <c r="DD42" s="314"/>
      <c r="DE42" s="314"/>
      <c r="DF42" s="314"/>
      <c r="DG42" s="314"/>
      <c r="DH42" s="314"/>
      <c r="DI42" s="314"/>
      <c r="DJ42" s="314"/>
      <c r="DK42" s="314"/>
      <c r="DL42" s="314"/>
      <c r="DM42" s="314"/>
      <c r="DN42" s="314"/>
      <c r="DO42" s="314"/>
      <c r="DP42" s="314"/>
      <c r="DQ42" s="314"/>
      <c r="DR42" s="314"/>
      <c r="DS42" s="314"/>
      <c r="DT42" s="314"/>
      <c r="DU42" s="314"/>
      <c r="DV42" s="314"/>
      <c r="DW42" s="314"/>
      <c r="DX42" s="314"/>
      <c r="DY42" s="314"/>
      <c r="DZ42" s="314"/>
      <c r="EA42" s="314"/>
      <c r="EB42" s="314"/>
      <c r="EC42" s="314"/>
      <c r="ED42" s="314"/>
      <c r="FY42" s="317"/>
      <c r="FZ42" s="317"/>
      <c r="GA42" s="317"/>
      <c r="GB42" s="317"/>
      <c r="GC42" s="301"/>
      <c r="GD42" s="301"/>
      <c r="GE42" s="301"/>
      <c r="GF42" s="301"/>
      <c r="GG42" s="318"/>
      <c r="GH42" s="318"/>
      <c r="GI42" s="318"/>
      <c r="GJ42" s="319"/>
      <c r="GK42" s="320"/>
      <c r="GL42" s="320"/>
      <c r="GM42" s="320"/>
      <c r="GN42" s="320"/>
      <c r="GO42" s="300"/>
      <c r="HD42" s="317"/>
      <c r="HE42" s="317"/>
      <c r="HF42" s="317"/>
      <c r="HG42" s="317"/>
      <c r="HH42" s="301"/>
      <c r="HI42" s="301"/>
      <c r="HJ42" s="301"/>
      <c r="HK42" s="301"/>
      <c r="HL42" s="318"/>
      <c r="HM42" s="318"/>
      <c r="HN42" s="318"/>
      <c r="HO42" s="319"/>
      <c r="HP42" s="320"/>
      <c r="HQ42" s="320"/>
      <c r="HR42" s="320"/>
      <c r="HS42" s="320"/>
      <c r="HT42" s="300"/>
    </row>
    <row r="43" spans="3:263" ht="17.100000000000001" customHeight="1" x14ac:dyDescent="0.3">
      <c r="BI43" s="285"/>
      <c r="BJ43" s="286"/>
      <c r="BK43" s="1"/>
      <c r="BL43" s="285"/>
      <c r="BM43" s="287"/>
      <c r="BN43" s="289"/>
      <c r="BO43" s="288"/>
      <c r="BP43" s="286"/>
      <c r="BT43" s="307"/>
      <c r="BU43" s="307"/>
      <c r="BV43" s="307"/>
      <c r="BW43" s="307"/>
      <c r="DQ43" s="285"/>
      <c r="DR43" s="286"/>
      <c r="DS43" s="1"/>
      <c r="DT43" s="285"/>
      <c r="DU43" s="287"/>
      <c r="DV43" s="289"/>
      <c r="DW43" s="288"/>
      <c r="DX43" s="286"/>
      <c r="EB43" s="307"/>
      <c r="EC43" s="307"/>
      <c r="ED43" s="307"/>
      <c r="EE43" s="210"/>
      <c r="EF43" s="210"/>
      <c r="EG43" s="210"/>
      <c r="EH43" s="210"/>
      <c r="EI43" s="210"/>
      <c r="EJ43" s="210"/>
      <c r="EK43" s="210"/>
      <c r="EL43" s="210"/>
      <c r="EM43" s="210"/>
      <c r="EN43" s="210"/>
      <c r="EO43" s="310"/>
      <c r="EP43" s="310"/>
      <c r="EQ43" s="310"/>
      <c r="ER43" s="310"/>
      <c r="ES43" s="310"/>
      <c r="ET43" s="310"/>
      <c r="EU43" s="310"/>
      <c r="EV43" s="310"/>
      <c r="FY43" s="317"/>
      <c r="FZ43" s="317"/>
      <c r="GA43" s="317"/>
      <c r="GB43" s="317"/>
      <c r="GC43" s="301"/>
      <c r="GD43" s="301"/>
      <c r="GE43" s="301"/>
      <c r="GF43" s="301"/>
      <c r="GG43" s="318"/>
      <c r="GH43" s="318"/>
      <c r="GI43" s="318"/>
      <c r="GJ43" s="319"/>
      <c r="GK43" s="320"/>
      <c r="GL43" s="320"/>
      <c r="GM43" s="320"/>
      <c r="GN43" s="320"/>
      <c r="GO43" s="300"/>
      <c r="HD43" s="317"/>
      <c r="HE43" s="317"/>
      <c r="HF43" s="317"/>
      <c r="HG43" s="317"/>
      <c r="HH43" s="301"/>
      <c r="HI43" s="301"/>
      <c r="HJ43" s="301"/>
      <c r="HK43" s="301"/>
      <c r="HL43" s="318"/>
      <c r="HM43" s="318"/>
      <c r="HN43" s="318"/>
      <c r="HO43" s="319"/>
      <c r="HP43" s="320"/>
      <c r="HQ43" s="320"/>
      <c r="HR43" s="320"/>
      <c r="HS43" s="320"/>
      <c r="HT43" s="300"/>
    </row>
    <row r="44" spans="3:263" ht="17.100000000000001" customHeight="1" x14ac:dyDescent="0.3">
      <c r="E44" s="316"/>
      <c r="F44" s="316"/>
      <c r="G44" s="316"/>
      <c r="H44" s="316"/>
      <c r="I44" s="316"/>
      <c r="J44" s="316"/>
      <c r="K44" s="316"/>
      <c r="L44" s="316"/>
      <c r="M44" s="316"/>
      <c r="N44" s="316"/>
      <c r="O44" s="316"/>
      <c r="P44" s="316"/>
      <c r="Q44" s="316"/>
      <c r="R44" s="314"/>
      <c r="S44" s="314"/>
      <c r="T44" s="314"/>
      <c r="U44" s="314"/>
      <c r="V44" s="314"/>
      <c r="W44" s="314"/>
      <c r="X44" s="314"/>
      <c r="Y44" s="314"/>
      <c r="Z44" s="314"/>
      <c r="AA44" s="314"/>
      <c r="AB44" s="314"/>
      <c r="AC44" s="314"/>
      <c r="AD44" s="314"/>
      <c r="AE44" s="314"/>
      <c r="AF44" s="314"/>
      <c r="AG44" s="314"/>
      <c r="AH44" s="314"/>
      <c r="AI44" s="314"/>
      <c r="AJ44" s="314"/>
      <c r="AK44" s="314"/>
      <c r="AL44" s="314"/>
      <c r="AM44" s="314"/>
      <c r="AN44" s="314"/>
      <c r="AO44" s="314"/>
      <c r="AP44" s="314"/>
      <c r="AQ44" s="314"/>
      <c r="AR44" s="314"/>
      <c r="AS44" s="314"/>
      <c r="AT44" s="314"/>
      <c r="AU44" s="314"/>
      <c r="AV44" s="314"/>
      <c r="AW44" s="314"/>
      <c r="AX44" s="314"/>
      <c r="AY44" s="314"/>
      <c r="AZ44" s="314"/>
      <c r="BA44" s="314"/>
      <c r="BB44" s="314"/>
      <c r="BC44" s="314"/>
      <c r="BD44" s="314"/>
      <c r="BE44" s="314"/>
      <c r="BF44" s="314"/>
      <c r="BG44" s="314"/>
      <c r="BH44" s="314"/>
      <c r="BI44" s="314"/>
      <c r="BJ44" s="314"/>
      <c r="BK44" s="314"/>
      <c r="BL44" s="314"/>
      <c r="BM44" s="314"/>
      <c r="BN44" s="314"/>
      <c r="BO44" s="314"/>
      <c r="BP44" s="314"/>
      <c r="BQ44" s="314"/>
      <c r="BR44" s="314"/>
      <c r="BS44" s="314"/>
      <c r="BT44" s="314"/>
      <c r="BU44" s="314"/>
      <c r="BV44" s="314"/>
      <c r="BX44" s="314"/>
      <c r="BY44" s="314"/>
      <c r="BZ44" s="314"/>
      <c r="CA44" s="314"/>
      <c r="CB44" s="314"/>
      <c r="CC44" s="314"/>
      <c r="CD44" s="314"/>
      <c r="CE44" s="314"/>
      <c r="CF44" s="314"/>
      <c r="CG44" s="314"/>
      <c r="CH44" s="314"/>
      <c r="CI44" s="314"/>
      <c r="CJ44" s="314"/>
      <c r="CK44" s="314"/>
      <c r="CL44" s="314"/>
      <c r="CM44" s="314"/>
      <c r="CN44" s="314"/>
      <c r="CO44" s="314"/>
      <c r="CP44" s="314"/>
      <c r="CQ44" s="314"/>
      <c r="CR44" s="314"/>
      <c r="CS44" s="314"/>
      <c r="CT44" s="314"/>
      <c r="CU44" s="314"/>
      <c r="CV44" s="314"/>
      <c r="CW44" s="314"/>
      <c r="CX44" s="314"/>
      <c r="CY44" s="314"/>
      <c r="CZ44" s="314"/>
      <c r="DA44" s="314"/>
      <c r="DB44" s="314"/>
      <c r="DC44" s="314"/>
      <c r="DD44" s="314"/>
      <c r="DE44" s="314"/>
      <c r="DF44" s="314"/>
      <c r="DG44" s="314"/>
      <c r="DH44" s="314"/>
      <c r="DI44" s="314"/>
      <c r="DJ44" s="314"/>
      <c r="DK44" s="314"/>
      <c r="DL44" s="314"/>
      <c r="DM44" s="314"/>
      <c r="DN44" s="314"/>
      <c r="DO44" s="314"/>
      <c r="DP44" s="314"/>
      <c r="DQ44" s="314"/>
      <c r="DR44" s="314"/>
      <c r="DS44" s="314"/>
      <c r="DT44" s="314"/>
      <c r="DU44" s="314"/>
      <c r="DV44" s="314"/>
      <c r="DW44" s="314"/>
      <c r="DX44" s="314"/>
      <c r="DY44" s="314"/>
      <c r="DZ44" s="314"/>
      <c r="EA44" s="314"/>
      <c r="EB44" s="314"/>
      <c r="EC44" s="314"/>
      <c r="ED44" s="314"/>
      <c r="EE44" s="258"/>
      <c r="EF44" s="64"/>
      <c r="EG44" s="64"/>
      <c r="EH44" s="64"/>
      <c r="EI44" s="64"/>
      <c r="EJ44" s="64"/>
      <c r="EK44" s="64"/>
      <c r="EL44" s="64"/>
      <c r="EM44" s="64"/>
      <c r="EN44" s="64"/>
      <c r="EO44" s="64"/>
      <c r="EP44" s="64"/>
      <c r="EQ44" s="64"/>
      <c r="ER44" s="64"/>
      <c r="ES44" s="64"/>
      <c r="ET44" s="64"/>
      <c r="EU44" s="64"/>
      <c r="EV44" s="309"/>
      <c r="FY44" s="317"/>
      <c r="FZ44" s="317"/>
      <c r="GA44" s="317"/>
      <c r="GB44" s="317"/>
      <c r="GC44" s="301"/>
      <c r="GD44" s="301"/>
      <c r="GE44" s="301"/>
      <c r="GF44" s="301"/>
      <c r="GG44" s="318"/>
      <c r="GH44" s="318"/>
      <c r="GI44" s="318"/>
      <c r="GJ44" s="319"/>
      <c r="GK44" s="320"/>
      <c r="GL44" s="320"/>
      <c r="GM44" s="320"/>
      <c r="GN44" s="320"/>
      <c r="GO44" s="300"/>
      <c r="HD44" s="317"/>
      <c r="HE44" s="317"/>
      <c r="HF44" s="317"/>
      <c r="HG44" s="317"/>
      <c r="HH44" s="301"/>
      <c r="HI44" s="301"/>
      <c r="HJ44" s="301"/>
      <c r="HK44" s="301"/>
      <c r="HL44" s="318"/>
      <c r="HM44" s="318"/>
      <c r="HN44" s="318"/>
      <c r="HO44" s="319"/>
      <c r="HP44" s="320"/>
      <c r="HQ44" s="320"/>
      <c r="HR44" s="320"/>
      <c r="HS44" s="320"/>
      <c r="HT44" s="300"/>
    </row>
    <row r="45" spans="3:263" ht="17.100000000000001" customHeight="1" x14ac:dyDescent="0.3">
      <c r="E45" s="330"/>
      <c r="F45" s="330"/>
      <c r="G45" s="330"/>
      <c r="H45" s="330"/>
      <c r="I45" s="331"/>
      <c r="J45" s="331"/>
      <c r="K45" s="331"/>
      <c r="L45" s="331"/>
      <c r="M45" s="331"/>
      <c r="N45" s="331"/>
      <c r="O45" s="332"/>
      <c r="P45" s="332"/>
      <c r="Q45" s="332"/>
      <c r="R45" s="314"/>
      <c r="S45" s="314"/>
      <c r="T45" s="314"/>
      <c r="U45" s="314"/>
      <c r="V45" s="314"/>
      <c r="W45" s="314"/>
      <c r="X45" s="314"/>
      <c r="Y45" s="314"/>
      <c r="Z45" s="314"/>
      <c r="AA45" s="314"/>
      <c r="AB45" s="314"/>
      <c r="AC45" s="314"/>
      <c r="AD45" s="314"/>
      <c r="AE45" s="314"/>
      <c r="AF45" s="314"/>
      <c r="AG45" s="314"/>
      <c r="AH45" s="314"/>
      <c r="AI45" s="314"/>
      <c r="AJ45" s="314"/>
      <c r="AK45" s="314"/>
      <c r="AL45" s="314"/>
      <c r="AM45" s="314"/>
      <c r="AN45" s="314"/>
      <c r="AO45" s="314"/>
      <c r="AP45" s="314"/>
      <c r="AQ45" s="314"/>
      <c r="AR45" s="314"/>
      <c r="AS45" s="314"/>
      <c r="AT45" s="314"/>
      <c r="AU45" s="314"/>
      <c r="AV45" s="314"/>
      <c r="AW45" s="314"/>
      <c r="AX45" s="314"/>
      <c r="AY45" s="314"/>
      <c r="AZ45" s="314"/>
      <c r="BA45" s="314"/>
      <c r="BB45" s="314"/>
      <c r="BC45" s="314"/>
      <c r="BD45" s="314"/>
      <c r="BE45" s="314"/>
      <c r="BF45" s="314"/>
      <c r="BG45" s="314"/>
      <c r="BH45" s="314"/>
      <c r="BI45" s="314"/>
      <c r="BJ45" s="314"/>
      <c r="BK45" s="314"/>
      <c r="BL45" s="314"/>
      <c r="BM45" s="314"/>
      <c r="BN45" s="314"/>
      <c r="BO45" s="314"/>
      <c r="BP45" s="314"/>
      <c r="BQ45" s="314"/>
      <c r="BR45" s="314"/>
      <c r="BS45" s="314"/>
      <c r="BT45" s="314"/>
      <c r="BU45" s="314"/>
      <c r="BV45" s="314"/>
      <c r="BX45" s="314"/>
      <c r="BY45" s="314"/>
      <c r="BZ45" s="314"/>
      <c r="CA45" s="314"/>
      <c r="CB45" s="314"/>
      <c r="CC45" s="314"/>
      <c r="CD45" s="314"/>
      <c r="CE45" s="314"/>
      <c r="CF45" s="314"/>
      <c r="CG45" s="314"/>
      <c r="CH45" s="314"/>
      <c r="CI45" s="314"/>
      <c r="CJ45" s="314"/>
      <c r="CK45" s="314"/>
      <c r="CL45" s="314"/>
      <c r="CM45" s="314"/>
      <c r="CN45" s="314"/>
      <c r="CO45" s="314"/>
      <c r="CP45" s="314"/>
      <c r="CQ45" s="314"/>
      <c r="CR45" s="314"/>
      <c r="CS45" s="314"/>
      <c r="CT45" s="314"/>
      <c r="CU45" s="314"/>
      <c r="CV45" s="314"/>
      <c r="CW45" s="314"/>
      <c r="CX45" s="314"/>
      <c r="CY45" s="314"/>
      <c r="CZ45" s="314"/>
      <c r="DA45" s="314"/>
      <c r="DB45" s="314"/>
      <c r="DC45" s="314"/>
      <c r="DD45" s="314"/>
      <c r="DE45" s="314"/>
      <c r="DF45" s="314"/>
      <c r="DG45" s="314"/>
      <c r="DH45" s="314"/>
      <c r="DI45" s="314"/>
      <c r="DJ45" s="314"/>
      <c r="DK45" s="314"/>
      <c r="DL45" s="314"/>
      <c r="DM45" s="314"/>
      <c r="DN45" s="314"/>
      <c r="DO45" s="314"/>
      <c r="DP45" s="314"/>
      <c r="DQ45" s="314"/>
      <c r="DR45" s="314"/>
      <c r="DS45" s="314"/>
      <c r="DT45" s="314"/>
      <c r="DU45" s="314"/>
      <c r="DV45" s="314"/>
      <c r="DW45" s="314"/>
      <c r="DX45" s="314"/>
      <c r="DY45" s="314"/>
      <c r="DZ45" s="314"/>
      <c r="EA45" s="314"/>
      <c r="EB45" s="314"/>
      <c r="EC45" s="314"/>
      <c r="ED45" s="314"/>
      <c r="EE45" s="338"/>
      <c r="EF45" s="64"/>
      <c r="EG45" s="64"/>
      <c r="EH45" s="64"/>
      <c r="EI45" s="64"/>
      <c r="EJ45" s="64"/>
      <c r="EK45" s="64"/>
      <c r="EL45" s="64"/>
      <c r="EM45" s="64"/>
      <c r="EN45" s="64"/>
      <c r="EO45" s="64"/>
      <c r="EP45" s="64"/>
      <c r="EQ45" s="64"/>
      <c r="ER45" s="64"/>
      <c r="ES45" s="64"/>
      <c r="ET45" s="64"/>
      <c r="EU45" s="64"/>
      <c r="EV45" s="308"/>
      <c r="FY45" s="317"/>
      <c r="FZ45" s="317"/>
      <c r="GA45" s="317"/>
      <c r="GB45" s="317"/>
      <c r="GC45" s="301"/>
      <c r="GD45" s="301"/>
      <c r="GE45" s="301"/>
      <c r="GF45" s="301"/>
      <c r="GG45" s="318"/>
      <c r="GH45" s="318"/>
      <c r="GI45" s="318"/>
      <c r="GJ45" s="319"/>
      <c r="GK45" s="320"/>
      <c r="GL45" s="320"/>
      <c r="GM45" s="320"/>
      <c r="GN45" s="320"/>
      <c r="GO45" s="300"/>
      <c r="HD45" s="317"/>
      <c r="HE45" s="317"/>
      <c r="HF45" s="317"/>
      <c r="HG45" s="317"/>
      <c r="HH45" s="301"/>
      <c r="HI45" s="301"/>
      <c r="HJ45" s="301"/>
      <c r="HK45" s="301"/>
      <c r="HL45" s="318"/>
      <c r="HM45" s="318"/>
      <c r="HN45" s="318"/>
      <c r="HO45" s="319"/>
      <c r="HP45" s="320"/>
      <c r="HQ45" s="320"/>
      <c r="HR45" s="320"/>
      <c r="HS45" s="320"/>
      <c r="HT45" s="300"/>
    </row>
    <row r="46" spans="3:263" ht="17.100000000000001" customHeight="1" x14ac:dyDescent="0.3">
      <c r="C46" s="335"/>
      <c r="R46" s="314"/>
      <c r="S46" s="314"/>
      <c r="T46" s="314"/>
      <c r="U46" s="314"/>
      <c r="V46" s="314"/>
      <c r="W46" s="314"/>
      <c r="X46" s="314"/>
      <c r="Y46" s="314"/>
      <c r="Z46" s="314"/>
      <c r="AA46" s="314"/>
      <c r="AB46" s="314"/>
      <c r="AC46" s="314"/>
      <c r="AD46" s="314"/>
      <c r="AE46" s="314"/>
      <c r="AF46" s="314"/>
      <c r="AG46" s="314"/>
      <c r="AH46" s="314"/>
      <c r="AI46" s="314"/>
      <c r="AJ46" s="314"/>
      <c r="AK46" s="314"/>
      <c r="AL46" s="314"/>
      <c r="AM46" s="314"/>
      <c r="AN46" s="314"/>
      <c r="AO46" s="314"/>
      <c r="AP46" s="314"/>
      <c r="AQ46" s="314"/>
      <c r="AR46" s="314"/>
      <c r="AS46" s="314"/>
      <c r="AT46" s="314"/>
      <c r="AU46" s="314"/>
      <c r="AV46" s="314"/>
      <c r="AW46" s="314"/>
      <c r="AX46" s="314"/>
      <c r="AY46" s="314"/>
      <c r="AZ46" s="314"/>
      <c r="BA46" s="314"/>
      <c r="BB46" s="314"/>
      <c r="BC46" s="314"/>
      <c r="BD46" s="314"/>
      <c r="BE46" s="314"/>
      <c r="BF46" s="314"/>
      <c r="BG46" s="314"/>
      <c r="BH46" s="314"/>
      <c r="BI46" s="314"/>
      <c r="BJ46" s="314"/>
      <c r="BK46" s="314"/>
      <c r="BL46" s="314"/>
      <c r="BM46" s="314"/>
      <c r="BN46" s="314"/>
      <c r="BO46" s="314"/>
      <c r="BP46" s="314"/>
      <c r="BQ46" s="314"/>
      <c r="BR46" s="314"/>
      <c r="BS46" s="314"/>
      <c r="BT46" s="314"/>
      <c r="BU46" s="314"/>
      <c r="BV46" s="314"/>
      <c r="BX46" s="314"/>
      <c r="BY46" s="314"/>
      <c r="BZ46" s="314"/>
      <c r="CA46" s="314"/>
      <c r="CB46" s="314"/>
      <c r="CC46" s="314"/>
      <c r="CD46" s="314"/>
      <c r="CE46" s="314"/>
      <c r="CF46" s="314"/>
      <c r="CG46" s="314"/>
      <c r="CH46" s="314"/>
      <c r="CI46" s="314"/>
      <c r="CJ46" s="314"/>
      <c r="CK46" s="314"/>
      <c r="CL46" s="314"/>
      <c r="CM46" s="314"/>
      <c r="CN46" s="314"/>
      <c r="CO46" s="314"/>
      <c r="CP46" s="314"/>
      <c r="CQ46" s="314"/>
      <c r="CR46" s="314"/>
      <c r="CS46" s="314"/>
      <c r="CT46" s="314"/>
      <c r="CU46" s="314"/>
      <c r="CV46" s="314"/>
      <c r="CW46" s="314"/>
      <c r="CX46" s="314"/>
      <c r="CY46" s="314"/>
      <c r="CZ46" s="314"/>
      <c r="DA46" s="314"/>
      <c r="DB46" s="314"/>
      <c r="DC46" s="314"/>
      <c r="DD46" s="314"/>
      <c r="DE46" s="314"/>
      <c r="DF46" s="314"/>
      <c r="DG46" s="314"/>
      <c r="DH46" s="314"/>
      <c r="DI46" s="314"/>
      <c r="DJ46" s="314"/>
      <c r="DK46" s="314"/>
      <c r="DL46" s="314"/>
      <c r="DM46" s="314"/>
      <c r="DN46" s="314"/>
      <c r="DO46" s="314"/>
      <c r="DP46" s="314"/>
      <c r="DQ46" s="314"/>
      <c r="DR46" s="314"/>
      <c r="DS46" s="314"/>
      <c r="DT46" s="314"/>
      <c r="DU46" s="314"/>
      <c r="DV46" s="314"/>
      <c r="DW46" s="314"/>
      <c r="DX46" s="314"/>
      <c r="DY46" s="314"/>
      <c r="DZ46" s="314"/>
      <c r="EA46" s="314"/>
      <c r="EB46" s="314"/>
      <c r="EC46" s="314"/>
      <c r="ED46" s="314"/>
      <c r="EE46" s="258"/>
      <c r="EF46" s="64"/>
      <c r="EG46" s="64"/>
      <c r="EH46" s="64"/>
      <c r="EI46" s="64"/>
      <c r="EJ46" s="64"/>
      <c r="EK46" s="64"/>
      <c r="EL46" s="64"/>
      <c r="EM46" s="64"/>
      <c r="EN46" s="64"/>
      <c r="EO46" s="64"/>
      <c r="EP46" s="64"/>
      <c r="EQ46" s="64"/>
      <c r="ER46" s="64"/>
      <c r="ES46" s="64"/>
      <c r="ET46" s="64"/>
      <c r="EU46" s="64"/>
      <c r="EV46" s="309"/>
      <c r="FY46" s="317"/>
      <c r="FZ46" s="317"/>
      <c r="GA46" s="317"/>
      <c r="GB46" s="317"/>
      <c r="GC46" s="301"/>
      <c r="GD46" s="301"/>
      <c r="GE46" s="301"/>
      <c r="GF46" s="301"/>
      <c r="GG46" s="318"/>
      <c r="GH46" s="318"/>
      <c r="GI46" s="318"/>
      <c r="GJ46" s="319"/>
      <c r="GK46" s="320"/>
      <c r="GL46" s="320"/>
      <c r="GM46" s="320"/>
      <c r="GN46" s="320"/>
      <c r="GO46" s="300"/>
      <c r="HD46" s="317"/>
      <c r="HE46" s="317"/>
      <c r="HF46" s="317"/>
      <c r="HG46" s="317"/>
      <c r="HH46" s="301"/>
      <c r="HI46" s="301"/>
      <c r="HJ46" s="301"/>
      <c r="HK46" s="301"/>
      <c r="HL46" s="318"/>
      <c r="HM46" s="318"/>
      <c r="HN46" s="318"/>
      <c r="HO46" s="319"/>
      <c r="HP46" s="320"/>
      <c r="HQ46" s="320"/>
      <c r="HR46" s="320"/>
      <c r="HS46" s="320"/>
      <c r="HT46" s="300"/>
    </row>
    <row r="47" spans="3:263" ht="17.100000000000001" customHeight="1" x14ac:dyDescent="0.3">
      <c r="C47" s="335"/>
      <c r="R47" s="314"/>
      <c r="S47" s="314"/>
      <c r="T47" s="314"/>
      <c r="U47" s="314"/>
      <c r="V47" s="314"/>
      <c r="W47" s="314"/>
      <c r="X47" s="314"/>
      <c r="Y47" s="314"/>
      <c r="Z47" s="314"/>
      <c r="AA47" s="314"/>
      <c r="AB47" s="314"/>
      <c r="AC47" s="314"/>
      <c r="AD47" s="314"/>
      <c r="AE47" s="314"/>
      <c r="AF47" s="314"/>
      <c r="AG47" s="314"/>
      <c r="AH47" s="314"/>
      <c r="AI47" s="314"/>
      <c r="AJ47" s="314"/>
      <c r="AK47" s="314"/>
      <c r="AL47" s="314"/>
      <c r="AM47" s="314"/>
      <c r="AN47" s="314"/>
      <c r="AO47" s="314"/>
      <c r="AP47" s="314"/>
      <c r="AQ47" s="314"/>
      <c r="AR47" s="314"/>
      <c r="AS47" s="314"/>
      <c r="AT47" s="314"/>
      <c r="AU47" s="314"/>
      <c r="AV47" s="314"/>
      <c r="AW47" s="314"/>
      <c r="AX47" s="314"/>
      <c r="AY47" s="314"/>
      <c r="AZ47" s="314"/>
      <c r="BA47" s="314"/>
      <c r="BB47" s="314"/>
      <c r="BC47" s="314"/>
      <c r="BD47" s="314"/>
      <c r="BE47" s="314"/>
      <c r="BF47" s="314"/>
      <c r="BG47" s="314"/>
      <c r="BH47" s="314"/>
      <c r="BI47" s="314"/>
      <c r="BJ47" s="314"/>
      <c r="BK47" s="314"/>
      <c r="BL47" s="314"/>
      <c r="BM47" s="314"/>
      <c r="BN47" s="314"/>
      <c r="BO47" s="314"/>
      <c r="BP47" s="314"/>
      <c r="BQ47" s="314"/>
      <c r="BR47" s="314"/>
      <c r="BS47" s="314"/>
      <c r="BT47" s="314"/>
      <c r="BU47" s="314"/>
      <c r="BV47" s="314"/>
      <c r="BW47" s="336"/>
      <c r="BX47" s="314"/>
      <c r="BY47" s="314"/>
      <c r="BZ47" s="314"/>
      <c r="CA47" s="314"/>
      <c r="CB47" s="314"/>
      <c r="CC47" s="314"/>
      <c r="CD47" s="314"/>
      <c r="CE47" s="314"/>
      <c r="CF47" s="314"/>
      <c r="CG47" s="314"/>
      <c r="CH47" s="314"/>
      <c r="CI47" s="314"/>
      <c r="CJ47" s="314"/>
      <c r="CK47" s="314"/>
      <c r="CL47" s="314"/>
      <c r="CM47" s="314"/>
      <c r="CN47" s="314"/>
      <c r="CO47" s="314"/>
      <c r="CP47" s="314"/>
      <c r="CQ47" s="314"/>
      <c r="CR47" s="314"/>
      <c r="CS47" s="314"/>
      <c r="CT47" s="314"/>
      <c r="CU47" s="314"/>
      <c r="CV47" s="314"/>
      <c r="CW47" s="314"/>
      <c r="CX47" s="314"/>
      <c r="CY47" s="314"/>
      <c r="CZ47" s="314"/>
      <c r="DA47" s="314"/>
      <c r="DB47" s="314"/>
      <c r="DC47" s="314"/>
      <c r="DD47" s="314"/>
      <c r="DE47" s="314"/>
      <c r="DF47" s="314"/>
      <c r="DG47" s="314"/>
      <c r="DH47" s="314"/>
      <c r="DI47" s="314"/>
      <c r="DJ47" s="314"/>
      <c r="DK47" s="314"/>
      <c r="DL47" s="314"/>
      <c r="DM47" s="314"/>
      <c r="DN47" s="314"/>
      <c r="DO47" s="314"/>
      <c r="DP47" s="314"/>
      <c r="DQ47" s="314"/>
      <c r="DR47" s="314"/>
      <c r="DS47" s="314"/>
      <c r="DT47" s="314"/>
      <c r="DU47" s="314"/>
      <c r="DV47" s="314"/>
      <c r="DW47" s="314"/>
      <c r="DX47" s="314"/>
      <c r="DY47" s="314"/>
      <c r="DZ47" s="314"/>
      <c r="EA47" s="314"/>
      <c r="EB47" s="314"/>
      <c r="EC47" s="314"/>
      <c r="ED47" s="314"/>
      <c r="EE47" s="338"/>
      <c r="EF47" s="64"/>
      <c r="EG47" s="64"/>
      <c r="EH47" s="64"/>
      <c r="EI47" s="64"/>
      <c r="EJ47" s="64"/>
      <c r="EK47" s="64"/>
      <c r="EL47" s="64"/>
      <c r="EM47" s="64"/>
      <c r="EN47" s="64"/>
      <c r="EO47" s="64"/>
      <c r="EP47" s="64"/>
      <c r="EQ47" s="64"/>
      <c r="ER47" s="64"/>
      <c r="ES47" s="64"/>
      <c r="ET47" s="64"/>
      <c r="EU47" s="64"/>
      <c r="EV47" s="308"/>
      <c r="FY47" s="317"/>
      <c r="FZ47" s="317"/>
      <c r="GA47" s="317"/>
      <c r="GB47" s="317"/>
      <c r="GC47" s="301"/>
      <c r="GD47" s="301"/>
      <c r="GE47" s="301"/>
      <c r="GF47" s="301"/>
      <c r="GG47" s="318"/>
      <c r="GH47" s="318"/>
      <c r="GI47" s="318"/>
      <c r="GJ47" s="319"/>
      <c r="GK47" s="320"/>
      <c r="GL47" s="320"/>
      <c r="GM47" s="320"/>
      <c r="GN47" s="320"/>
      <c r="GO47" s="300"/>
      <c r="HD47" s="317"/>
      <c r="HE47" s="317"/>
      <c r="HF47" s="317"/>
      <c r="HG47" s="317"/>
      <c r="HH47" s="301"/>
      <c r="HI47" s="301"/>
      <c r="HJ47" s="301"/>
      <c r="HK47" s="301"/>
      <c r="HL47" s="318"/>
      <c r="HM47" s="318"/>
      <c r="HN47" s="318"/>
      <c r="HO47" s="319"/>
      <c r="HP47" s="320"/>
      <c r="HQ47" s="320"/>
      <c r="HR47" s="320"/>
      <c r="HS47" s="320"/>
      <c r="HT47" s="300"/>
    </row>
    <row r="48" spans="3:263" ht="17.100000000000001" customHeight="1" x14ac:dyDescent="0.3">
      <c r="C48" s="335"/>
      <c r="R48" s="314"/>
      <c r="S48" s="314"/>
      <c r="T48" s="314"/>
      <c r="U48" s="314"/>
      <c r="V48" s="314"/>
      <c r="W48" s="314"/>
      <c r="X48" s="314"/>
      <c r="Y48" s="314"/>
      <c r="Z48" s="314"/>
      <c r="AA48" s="314"/>
      <c r="AB48" s="314"/>
      <c r="AC48" s="314"/>
      <c r="AD48" s="314"/>
      <c r="AE48" s="314"/>
      <c r="AF48" s="314"/>
      <c r="AG48" s="314"/>
      <c r="AH48" s="314"/>
      <c r="AI48" s="314"/>
      <c r="AJ48" s="314"/>
      <c r="AK48" s="314"/>
      <c r="AL48" s="314"/>
      <c r="AM48" s="314"/>
      <c r="AN48" s="314"/>
      <c r="AO48" s="314"/>
      <c r="AP48" s="314"/>
      <c r="AQ48" s="314"/>
      <c r="AR48" s="314"/>
      <c r="AS48" s="314"/>
      <c r="AT48" s="314"/>
      <c r="AU48" s="314"/>
      <c r="AV48" s="314"/>
      <c r="AW48" s="314"/>
      <c r="AX48" s="314"/>
      <c r="AY48" s="314"/>
      <c r="AZ48" s="314"/>
      <c r="BA48" s="314"/>
      <c r="BB48" s="314"/>
      <c r="BC48" s="314"/>
      <c r="BD48" s="314"/>
      <c r="BE48" s="314"/>
      <c r="BF48" s="314"/>
      <c r="BG48" s="314"/>
      <c r="BH48" s="314"/>
      <c r="BI48" s="314"/>
      <c r="BJ48" s="314"/>
      <c r="BK48" s="314"/>
      <c r="BL48" s="314"/>
      <c r="BM48" s="314"/>
      <c r="BN48" s="314"/>
      <c r="BO48" s="314"/>
      <c r="BP48" s="314"/>
      <c r="BQ48" s="314"/>
      <c r="BR48" s="314"/>
      <c r="BS48" s="314"/>
      <c r="BT48" s="314"/>
      <c r="BU48" s="314"/>
      <c r="BV48" s="314"/>
      <c r="BW48" s="337"/>
      <c r="BX48" s="314"/>
      <c r="BY48" s="314"/>
      <c r="BZ48" s="314"/>
      <c r="CA48" s="314"/>
      <c r="CB48" s="314"/>
      <c r="CC48" s="314"/>
      <c r="CD48" s="314"/>
      <c r="CE48" s="314"/>
      <c r="CF48" s="314"/>
      <c r="CG48" s="314"/>
      <c r="CH48" s="314"/>
      <c r="CI48" s="314"/>
      <c r="CJ48" s="314"/>
      <c r="CK48" s="314"/>
      <c r="CL48" s="314"/>
      <c r="CM48" s="314"/>
      <c r="CN48" s="314"/>
      <c r="CO48" s="314"/>
      <c r="CP48" s="314"/>
      <c r="CQ48" s="314"/>
      <c r="CR48" s="314"/>
      <c r="CS48" s="314"/>
      <c r="CT48" s="314"/>
      <c r="CU48" s="314"/>
      <c r="CV48" s="314"/>
      <c r="CW48" s="314"/>
      <c r="CX48" s="314"/>
      <c r="CY48" s="314"/>
      <c r="CZ48" s="314"/>
      <c r="DA48" s="314"/>
      <c r="DB48" s="314"/>
      <c r="DC48" s="314"/>
      <c r="DD48" s="314"/>
      <c r="DE48" s="314"/>
      <c r="DF48" s="314"/>
      <c r="DG48" s="314"/>
      <c r="DH48" s="314"/>
      <c r="DI48" s="314"/>
      <c r="DJ48" s="314"/>
      <c r="DK48" s="314"/>
      <c r="DL48" s="314"/>
      <c r="DM48" s="314"/>
      <c r="DN48" s="314"/>
      <c r="DO48" s="314"/>
      <c r="DP48" s="314"/>
      <c r="DQ48" s="314"/>
      <c r="DR48" s="314"/>
      <c r="DS48" s="314"/>
      <c r="DT48" s="314"/>
      <c r="DU48" s="314"/>
      <c r="DV48" s="314"/>
      <c r="DW48" s="314"/>
      <c r="DX48" s="314"/>
      <c r="DY48" s="314"/>
      <c r="DZ48" s="314"/>
      <c r="EA48" s="314"/>
      <c r="EB48" s="314"/>
      <c r="EC48" s="314"/>
      <c r="ED48" s="314"/>
      <c r="EE48" s="258"/>
      <c r="EF48" s="64"/>
      <c r="EG48" s="64"/>
      <c r="EH48" s="64"/>
      <c r="EI48" s="64"/>
      <c r="EJ48" s="64"/>
      <c r="EK48" s="64"/>
      <c r="EL48" s="64"/>
      <c r="EM48" s="64"/>
      <c r="EN48" s="64"/>
      <c r="EO48" s="64"/>
      <c r="EP48" s="64"/>
      <c r="EQ48" s="64"/>
      <c r="ER48" s="64"/>
      <c r="ES48" s="64"/>
      <c r="ET48" s="64"/>
      <c r="EU48" s="64"/>
      <c r="EV48" s="309"/>
      <c r="FY48" s="317"/>
      <c r="FZ48" s="317"/>
      <c r="GA48" s="317"/>
      <c r="GB48" s="317"/>
      <c r="GC48" s="301"/>
      <c r="GD48" s="301"/>
      <c r="GE48" s="301"/>
      <c r="GF48" s="301"/>
      <c r="GG48" s="318"/>
      <c r="GH48" s="318"/>
      <c r="GI48" s="318"/>
      <c r="GJ48" s="319"/>
      <c r="GK48" s="320"/>
      <c r="GL48" s="320"/>
      <c r="GM48" s="320"/>
      <c r="GN48" s="320"/>
      <c r="GO48" s="300"/>
      <c r="HD48" s="317"/>
      <c r="HE48" s="317"/>
      <c r="HF48" s="317"/>
      <c r="HG48" s="317"/>
      <c r="HH48" s="301"/>
      <c r="HI48" s="301"/>
      <c r="HJ48" s="301"/>
      <c r="HK48" s="301"/>
      <c r="HL48" s="318"/>
      <c r="HM48" s="318"/>
      <c r="HN48" s="318"/>
      <c r="HO48" s="319"/>
      <c r="HP48" s="320"/>
      <c r="HQ48" s="320"/>
      <c r="HR48" s="320"/>
      <c r="HS48" s="320"/>
      <c r="HT48" s="300"/>
    </row>
    <row r="49" spans="3:228" ht="17.100000000000001" customHeight="1" x14ac:dyDescent="0.3">
      <c r="C49" s="335"/>
      <c r="R49" s="314"/>
      <c r="S49" s="314"/>
      <c r="T49" s="314"/>
      <c r="U49" s="314"/>
      <c r="V49" s="314"/>
      <c r="W49" s="314"/>
      <c r="X49" s="314"/>
      <c r="Y49" s="314"/>
      <c r="Z49" s="314"/>
      <c r="AA49" s="314"/>
      <c r="AB49" s="314"/>
      <c r="AC49" s="314"/>
      <c r="AD49" s="314"/>
      <c r="AE49" s="314"/>
      <c r="AF49" s="314"/>
      <c r="AG49" s="314"/>
      <c r="AH49" s="314"/>
      <c r="AI49" s="314"/>
      <c r="AJ49" s="314"/>
      <c r="AK49" s="314"/>
      <c r="AL49" s="314"/>
      <c r="AM49" s="314"/>
      <c r="AN49" s="314"/>
      <c r="AO49" s="314"/>
      <c r="AP49" s="314"/>
      <c r="AQ49" s="314"/>
      <c r="AR49" s="314"/>
      <c r="AS49" s="314"/>
      <c r="AT49" s="314"/>
      <c r="AU49" s="314"/>
      <c r="AV49" s="314"/>
      <c r="AW49" s="314"/>
      <c r="AX49" s="314"/>
      <c r="AY49" s="314"/>
      <c r="AZ49" s="314"/>
      <c r="BA49" s="314"/>
      <c r="BB49" s="314"/>
      <c r="BC49" s="314"/>
      <c r="BD49" s="314"/>
      <c r="BE49" s="314"/>
      <c r="BF49" s="314"/>
      <c r="BG49" s="314"/>
      <c r="BH49" s="314"/>
      <c r="BI49" s="314"/>
      <c r="BJ49" s="314"/>
      <c r="BK49" s="314"/>
      <c r="BL49" s="314"/>
      <c r="BM49" s="314"/>
      <c r="BN49" s="314"/>
      <c r="BO49" s="314"/>
      <c r="BP49" s="314"/>
      <c r="BQ49" s="314"/>
      <c r="BR49" s="314"/>
      <c r="BS49" s="314"/>
      <c r="BT49" s="314"/>
      <c r="BU49" s="314"/>
      <c r="BV49" s="314"/>
      <c r="BW49" s="291"/>
      <c r="BX49" s="314"/>
      <c r="BY49" s="314"/>
      <c r="BZ49" s="314"/>
      <c r="CA49" s="314"/>
      <c r="CB49" s="314"/>
      <c r="CC49" s="314"/>
      <c r="CD49" s="314"/>
      <c r="CE49" s="314"/>
      <c r="CF49" s="314"/>
      <c r="CG49" s="314"/>
      <c r="CH49" s="314"/>
      <c r="CI49" s="314"/>
      <c r="CJ49" s="314"/>
      <c r="CK49" s="314"/>
      <c r="CL49" s="314"/>
      <c r="CM49" s="314"/>
      <c r="CN49" s="314"/>
      <c r="CO49" s="314"/>
      <c r="CP49" s="314"/>
      <c r="CQ49" s="314"/>
      <c r="CR49" s="314"/>
      <c r="CS49" s="314"/>
      <c r="CT49" s="314"/>
      <c r="CU49" s="314"/>
      <c r="CV49" s="314"/>
      <c r="CW49" s="314"/>
      <c r="CX49" s="314"/>
      <c r="CY49" s="314"/>
      <c r="CZ49" s="314"/>
      <c r="DA49" s="314"/>
      <c r="DB49" s="314"/>
      <c r="DC49" s="314"/>
      <c r="DD49" s="314"/>
      <c r="DE49" s="314"/>
      <c r="DF49" s="314"/>
      <c r="DG49" s="314"/>
      <c r="DH49" s="314"/>
      <c r="DI49" s="314"/>
      <c r="DJ49" s="314"/>
      <c r="DK49" s="314"/>
      <c r="DL49" s="314"/>
      <c r="DM49" s="314"/>
      <c r="DN49" s="314"/>
      <c r="DO49" s="314"/>
      <c r="DP49" s="314"/>
      <c r="DQ49" s="314"/>
      <c r="DR49" s="314"/>
      <c r="DS49" s="314"/>
      <c r="DT49" s="314"/>
      <c r="DU49" s="314"/>
      <c r="DV49" s="314"/>
      <c r="DW49" s="314"/>
      <c r="DX49" s="314"/>
      <c r="DY49" s="314"/>
      <c r="DZ49" s="314"/>
      <c r="EA49" s="314"/>
      <c r="EB49" s="314"/>
      <c r="EC49" s="314"/>
      <c r="ED49" s="314"/>
      <c r="EE49" s="338"/>
      <c r="EF49" s="64"/>
      <c r="EG49" s="64"/>
      <c r="EH49" s="64"/>
      <c r="EI49" s="64"/>
      <c r="EJ49" s="64"/>
      <c r="EK49" s="64"/>
      <c r="EL49" s="64"/>
      <c r="EM49" s="64"/>
      <c r="EN49" s="64"/>
      <c r="EO49" s="64"/>
      <c r="EP49" s="64"/>
      <c r="EQ49" s="64"/>
      <c r="ER49" s="64"/>
      <c r="ES49" s="64"/>
      <c r="ET49" s="64"/>
      <c r="EU49" s="64"/>
      <c r="EV49" s="308"/>
      <c r="FY49" s="317"/>
      <c r="FZ49" s="317"/>
      <c r="GA49" s="317"/>
      <c r="GB49" s="317"/>
      <c r="GC49" s="301"/>
      <c r="GD49" s="301"/>
      <c r="GE49" s="301"/>
      <c r="GF49" s="301"/>
      <c r="GG49" s="318"/>
      <c r="GH49" s="318"/>
      <c r="GI49" s="318"/>
      <c r="GJ49" s="319"/>
      <c r="GK49" s="320"/>
      <c r="GL49" s="320"/>
      <c r="GM49" s="320"/>
      <c r="GN49" s="320"/>
      <c r="GO49" s="300"/>
      <c r="HD49" s="317"/>
      <c r="HE49" s="317"/>
      <c r="HF49" s="317"/>
      <c r="HG49" s="317"/>
      <c r="HH49" s="301"/>
      <c r="HI49" s="301"/>
      <c r="HJ49" s="301"/>
      <c r="HK49" s="301"/>
      <c r="HL49" s="318"/>
      <c r="HM49" s="318"/>
      <c r="HN49" s="318"/>
      <c r="HO49" s="319"/>
      <c r="HP49" s="320"/>
      <c r="HQ49" s="320"/>
      <c r="HR49" s="320"/>
      <c r="HS49" s="320"/>
      <c r="HT49" s="300"/>
    </row>
    <row r="50" spans="3:228" ht="17.100000000000001" customHeight="1" x14ac:dyDescent="0.3">
      <c r="C50" s="335"/>
      <c r="R50" s="314"/>
      <c r="S50" s="314"/>
      <c r="T50" s="314"/>
      <c r="U50" s="314"/>
      <c r="V50" s="314"/>
      <c r="W50" s="314"/>
      <c r="X50" s="314"/>
      <c r="Y50" s="314"/>
      <c r="Z50" s="314"/>
      <c r="AA50" s="314"/>
      <c r="AB50" s="314"/>
      <c r="AC50" s="314"/>
      <c r="AD50" s="314"/>
      <c r="AE50" s="314"/>
      <c r="AF50" s="314"/>
      <c r="AG50" s="314"/>
      <c r="AH50" s="314"/>
      <c r="AI50" s="314"/>
      <c r="AJ50" s="314"/>
      <c r="AK50" s="314"/>
      <c r="AL50" s="314"/>
      <c r="AM50" s="314"/>
      <c r="AN50" s="314"/>
      <c r="AO50" s="314"/>
      <c r="AP50" s="314"/>
      <c r="AQ50" s="314"/>
      <c r="AR50" s="314"/>
      <c r="AS50" s="314"/>
      <c r="AT50" s="314"/>
      <c r="AU50" s="314"/>
      <c r="AV50" s="314"/>
      <c r="AW50" s="314"/>
      <c r="AX50" s="314"/>
      <c r="AY50" s="314"/>
      <c r="AZ50" s="314"/>
      <c r="BA50" s="314"/>
      <c r="BB50" s="314"/>
      <c r="BC50" s="314"/>
      <c r="BD50" s="314"/>
      <c r="BE50" s="314"/>
      <c r="BF50" s="314"/>
      <c r="BG50" s="314"/>
      <c r="BH50" s="314"/>
      <c r="BI50" s="314"/>
      <c r="BJ50" s="314"/>
      <c r="BK50" s="314"/>
      <c r="BL50" s="314"/>
      <c r="BM50" s="314"/>
      <c r="BN50" s="314"/>
      <c r="BO50" s="314"/>
      <c r="BP50" s="314"/>
      <c r="BQ50" s="314"/>
      <c r="BR50" s="314"/>
      <c r="BS50" s="314"/>
      <c r="BT50" s="314"/>
      <c r="BU50" s="314"/>
      <c r="BV50" s="314"/>
      <c r="BW50" s="258"/>
      <c r="BX50" s="314"/>
      <c r="BY50" s="314"/>
      <c r="BZ50" s="314"/>
      <c r="CA50" s="314"/>
      <c r="CB50" s="314"/>
      <c r="CC50" s="314"/>
      <c r="CD50" s="314"/>
      <c r="CE50" s="314"/>
      <c r="CF50" s="314"/>
      <c r="CG50" s="314"/>
      <c r="CH50" s="314"/>
      <c r="CI50" s="314"/>
      <c r="CJ50" s="314"/>
      <c r="CK50" s="314"/>
      <c r="CL50" s="314"/>
      <c r="CM50" s="314"/>
      <c r="CN50" s="314"/>
      <c r="CO50" s="314"/>
      <c r="CP50" s="314"/>
      <c r="CQ50" s="314"/>
      <c r="CR50" s="314"/>
      <c r="CS50" s="314"/>
      <c r="CT50" s="314"/>
      <c r="CU50" s="314"/>
      <c r="CV50" s="314"/>
      <c r="CW50" s="314"/>
      <c r="CX50" s="314"/>
      <c r="CY50" s="314"/>
      <c r="CZ50" s="314"/>
      <c r="DA50" s="314"/>
      <c r="DB50" s="314"/>
      <c r="DC50" s="314"/>
      <c r="DD50" s="314"/>
      <c r="DE50" s="314"/>
      <c r="DF50" s="314"/>
      <c r="DG50" s="314"/>
      <c r="DH50" s="314"/>
      <c r="DI50" s="314"/>
      <c r="DJ50" s="314"/>
      <c r="DK50" s="314"/>
      <c r="DL50" s="314"/>
      <c r="DM50" s="314"/>
      <c r="DN50" s="314"/>
      <c r="DO50" s="314"/>
      <c r="DP50" s="314"/>
      <c r="DQ50" s="314"/>
      <c r="DR50" s="314"/>
      <c r="DS50" s="314"/>
      <c r="DT50" s="314"/>
      <c r="DU50" s="314"/>
      <c r="DV50" s="314"/>
      <c r="DW50" s="314"/>
      <c r="DX50" s="314"/>
      <c r="DY50" s="314"/>
      <c r="DZ50" s="314"/>
      <c r="EA50" s="314"/>
      <c r="EB50" s="314"/>
      <c r="EC50" s="314"/>
      <c r="ED50" s="314"/>
      <c r="EE50" s="258"/>
      <c r="EF50" s="64"/>
      <c r="EG50" s="64"/>
      <c r="EH50" s="64"/>
      <c r="EI50" s="64"/>
      <c r="EJ50" s="64"/>
      <c r="EK50" s="64"/>
      <c r="EL50" s="64"/>
      <c r="EM50" s="64"/>
      <c r="EN50" s="64"/>
      <c r="EO50" s="64"/>
      <c r="EP50" s="64"/>
      <c r="EQ50" s="64"/>
      <c r="ER50" s="64"/>
      <c r="ES50" s="64"/>
      <c r="ET50" s="64"/>
      <c r="EU50" s="64"/>
      <c r="EV50" s="309"/>
      <c r="FY50" s="317"/>
      <c r="FZ50" s="317"/>
      <c r="GA50" s="317"/>
      <c r="GB50" s="317"/>
      <c r="GC50" s="301"/>
      <c r="GD50" s="301"/>
      <c r="GE50" s="301"/>
      <c r="GF50" s="301"/>
      <c r="GG50" s="318"/>
      <c r="GH50" s="318"/>
      <c r="GI50" s="318"/>
      <c r="GJ50" s="319"/>
      <c r="GK50" s="320"/>
      <c r="GL50" s="320"/>
      <c r="GM50" s="320"/>
      <c r="GN50" s="320"/>
      <c r="GO50" s="300"/>
      <c r="HD50" s="317"/>
      <c r="HE50" s="317"/>
      <c r="HF50" s="317"/>
      <c r="HG50" s="317"/>
      <c r="HH50" s="301"/>
      <c r="HI50" s="301"/>
      <c r="HJ50" s="301"/>
      <c r="HK50" s="301"/>
      <c r="HL50" s="318"/>
      <c r="HM50" s="318"/>
      <c r="HN50" s="318"/>
      <c r="HO50" s="319"/>
      <c r="HP50" s="320"/>
      <c r="HQ50" s="320"/>
      <c r="HR50" s="320"/>
      <c r="HS50" s="320"/>
      <c r="HT50" s="300"/>
    </row>
    <row r="51" spans="3:228" ht="17.100000000000001" customHeight="1" x14ac:dyDescent="0.3">
      <c r="C51" s="335"/>
      <c r="R51" s="314"/>
      <c r="S51" s="314"/>
      <c r="T51" s="314"/>
      <c r="U51" s="314"/>
      <c r="V51" s="314"/>
      <c r="W51" s="314"/>
      <c r="X51" s="314"/>
      <c r="Y51" s="314"/>
      <c r="Z51" s="314"/>
      <c r="AA51" s="314"/>
      <c r="AB51" s="314"/>
      <c r="AC51" s="314"/>
      <c r="AD51" s="314"/>
      <c r="AE51" s="314"/>
      <c r="AF51" s="314"/>
      <c r="AG51" s="314"/>
      <c r="AH51" s="314"/>
      <c r="AI51" s="314"/>
      <c r="AJ51" s="314"/>
      <c r="AK51" s="314"/>
      <c r="AL51" s="314"/>
      <c r="AM51" s="314"/>
      <c r="AN51" s="314"/>
      <c r="AO51" s="314"/>
      <c r="AP51" s="314"/>
      <c r="AQ51" s="314"/>
      <c r="AR51" s="314"/>
      <c r="AS51" s="314"/>
      <c r="AT51" s="314"/>
      <c r="AU51" s="314"/>
      <c r="AV51" s="314"/>
      <c r="AW51" s="314"/>
      <c r="AX51" s="314"/>
      <c r="AY51" s="314"/>
      <c r="AZ51" s="314"/>
      <c r="BA51" s="314"/>
      <c r="BB51" s="314"/>
      <c r="BC51" s="314"/>
      <c r="BD51" s="314"/>
      <c r="BE51" s="314"/>
      <c r="BF51" s="314"/>
      <c r="BG51" s="314"/>
      <c r="BH51" s="314"/>
      <c r="BI51" s="314"/>
      <c r="BJ51" s="314"/>
      <c r="BK51" s="314"/>
      <c r="BL51" s="314"/>
      <c r="BM51" s="314"/>
      <c r="BN51" s="314"/>
      <c r="BO51" s="314"/>
      <c r="BP51" s="314"/>
      <c r="BQ51" s="314"/>
      <c r="BR51" s="314"/>
      <c r="BS51" s="314"/>
      <c r="BT51" s="314"/>
      <c r="BU51" s="314"/>
      <c r="BV51" s="314"/>
      <c r="BW51" s="258"/>
      <c r="BX51" s="314"/>
      <c r="BY51" s="314"/>
      <c r="BZ51" s="314"/>
      <c r="CA51" s="314"/>
      <c r="CB51" s="314"/>
      <c r="CC51" s="314"/>
      <c r="CD51" s="314"/>
      <c r="CE51" s="314"/>
      <c r="CF51" s="314"/>
      <c r="CG51" s="314"/>
      <c r="CH51" s="314"/>
      <c r="CI51" s="314"/>
      <c r="CJ51" s="314"/>
      <c r="CK51" s="314"/>
      <c r="CL51" s="314"/>
      <c r="CM51" s="314"/>
      <c r="CN51" s="314"/>
      <c r="CO51" s="314"/>
      <c r="CP51" s="314"/>
      <c r="CQ51" s="314"/>
      <c r="CR51" s="314"/>
      <c r="CS51" s="314"/>
      <c r="CT51" s="314"/>
      <c r="CU51" s="314"/>
      <c r="CV51" s="314"/>
      <c r="CW51" s="314"/>
      <c r="CX51" s="314"/>
      <c r="CY51" s="314"/>
      <c r="CZ51" s="314"/>
      <c r="DA51" s="314"/>
      <c r="DB51" s="314"/>
      <c r="DC51" s="314"/>
      <c r="DD51" s="314"/>
      <c r="DE51" s="314"/>
      <c r="DF51" s="314"/>
      <c r="DG51" s="314"/>
      <c r="DH51" s="314"/>
      <c r="DI51" s="314"/>
      <c r="DJ51" s="314"/>
      <c r="DK51" s="314"/>
      <c r="DL51" s="314"/>
      <c r="DM51" s="314"/>
      <c r="DN51" s="314"/>
      <c r="DO51" s="314"/>
      <c r="DP51" s="314"/>
      <c r="DQ51" s="314"/>
      <c r="DR51" s="314"/>
      <c r="DS51" s="314"/>
      <c r="DT51" s="314"/>
      <c r="DU51" s="314"/>
      <c r="DV51" s="314"/>
      <c r="DW51" s="314"/>
      <c r="DX51" s="314"/>
      <c r="DY51" s="314"/>
      <c r="DZ51" s="314"/>
      <c r="EA51" s="314"/>
      <c r="EB51" s="314"/>
      <c r="EC51" s="314"/>
      <c r="ED51" s="314"/>
      <c r="EE51" s="338"/>
      <c r="EF51" s="64"/>
      <c r="EG51" s="64"/>
      <c r="EH51" s="64"/>
      <c r="EI51" s="64"/>
      <c r="EJ51" s="64"/>
      <c r="EK51" s="64"/>
      <c r="EL51" s="64"/>
      <c r="EM51" s="64"/>
      <c r="EN51" s="64"/>
      <c r="EO51" s="64"/>
      <c r="EP51" s="64"/>
      <c r="EQ51" s="64"/>
      <c r="ER51" s="64"/>
      <c r="ES51" s="64"/>
      <c r="ET51" s="64"/>
      <c r="EU51" s="64"/>
      <c r="EV51" s="308"/>
      <c r="FY51" s="317"/>
      <c r="FZ51" s="317"/>
      <c r="GA51" s="317"/>
      <c r="GB51" s="317"/>
      <c r="GC51" s="301"/>
      <c r="GD51" s="301"/>
      <c r="GE51" s="301"/>
      <c r="GF51" s="301"/>
      <c r="GG51" s="318"/>
      <c r="GH51" s="318"/>
      <c r="GI51" s="318"/>
      <c r="GJ51" s="319"/>
      <c r="GK51" s="320"/>
      <c r="GL51" s="320"/>
      <c r="GM51" s="320"/>
      <c r="GN51" s="320"/>
      <c r="GO51" s="300"/>
      <c r="HD51" s="317"/>
      <c r="HE51" s="317"/>
      <c r="HF51" s="317"/>
      <c r="HG51" s="317"/>
      <c r="HH51" s="301"/>
      <c r="HI51" s="301"/>
      <c r="HJ51" s="301"/>
      <c r="HK51" s="301"/>
      <c r="HL51" s="318"/>
      <c r="HM51" s="318"/>
      <c r="HN51" s="318"/>
      <c r="HO51" s="319"/>
      <c r="HP51" s="320"/>
      <c r="HQ51" s="320"/>
      <c r="HR51" s="320"/>
      <c r="HS51" s="320"/>
      <c r="HT51" s="300"/>
    </row>
    <row r="52" spans="3:228" ht="17.100000000000001" customHeight="1" x14ac:dyDescent="0.3">
      <c r="C52" s="335"/>
      <c r="R52" s="314"/>
      <c r="S52" s="314"/>
      <c r="T52" s="314"/>
      <c r="U52" s="314"/>
      <c r="V52" s="314"/>
      <c r="W52" s="314"/>
      <c r="X52" s="314"/>
      <c r="Y52" s="314"/>
      <c r="Z52" s="314"/>
      <c r="AA52" s="314"/>
      <c r="AB52" s="314"/>
      <c r="AC52" s="314"/>
      <c r="AD52" s="314"/>
      <c r="AE52" s="314"/>
      <c r="AF52" s="314"/>
      <c r="AG52" s="314"/>
      <c r="AH52" s="314"/>
      <c r="AI52" s="314"/>
      <c r="AJ52" s="314"/>
      <c r="AK52" s="314"/>
      <c r="AL52" s="314"/>
      <c r="AM52" s="314"/>
      <c r="AN52" s="314"/>
      <c r="AO52" s="314"/>
      <c r="AP52" s="314"/>
      <c r="AQ52" s="314"/>
      <c r="AR52" s="314"/>
      <c r="AS52" s="314"/>
      <c r="AT52" s="314"/>
      <c r="AU52" s="314"/>
      <c r="AV52" s="314"/>
      <c r="AW52" s="314"/>
      <c r="AX52" s="314"/>
      <c r="AY52" s="314"/>
      <c r="AZ52" s="314"/>
      <c r="BA52" s="314"/>
      <c r="BB52" s="314"/>
      <c r="BC52" s="314"/>
      <c r="BD52" s="314"/>
      <c r="BE52" s="314"/>
      <c r="BF52" s="314"/>
      <c r="BG52" s="314"/>
      <c r="BH52" s="314"/>
      <c r="BI52" s="314"/>
      <c r="BJ52" s="314"/>
      <c r="BK52" s="314"/>
      <c r="BL52" s="314"/>
      <c r="BM52" s="314"/>
      <c r="BN52" s="314"/>
      <c r="BO52" s="314"/>
      <c r="BP52" s="314"/>
      <c r="BQ52" s="314"/>
      <c r="BR52" s="314"/>
      <c r="BS52" s="314"/>
      <c r="BT52" s="314"/>
      <c r="BU52" s="314"/>
      <c r="BV52" s="314"/>
      <c r="BW52" s="291"/>
      <c r="BX52" s="314"/>
      <c r="BY52" s="314"/>
      <c r="BZ52" s="314"/>
      <c r="CA52" s="314"/>
      <c r="CB52" s="314"/>
      <c r="CC52" s="314"/>
      <c r="CD52" s="314"/>
      <c r="CE52" s="314"/>
      <c r="CF52" s="314"/>
      <c r="CG52" s="314"/>
      <c r="CH52" s="314"/>
      <c r="CI52" s="314"/>
      <c r="CJ52" s="314"/>
      <c r="CK52" s="314"/>
      <c r="CL52" s="314"/>
      <c r="CM52" s="314"/>
      <c r="CN52" s="314"/>
      <c r="CO52" s="314"/>
      <c r="CP52" s="314"/>
      <c r="CQ52" s="314"/>
      <c r="CR52" s="314"/>
      <c r="CS52" s="314"/>
      <c r="CT52" s="314"/>
      <c r="CU52" s="314"/>
      <c r="CV52" s="314"/>
      <c r="CW52" s="314"/>
      <c r="CX52" s="314"/>
      <c r="CY52" s="314"/>
      <c r="CZ52" s="314"/>
      <c r="DA52" s="314"/>
      <c r="DB52" s="314"/>
      <c r="DC52" s="314"/>
      <c r="DD52" s="314"/>
      <c r="DE52" s="314"/>
      <c r="DF52" s="314"/>
      <c r="DG52" s="314"/>
      <c r="DH52" s="314"/>
      <c r="DI52" s="314"/>
      <c r="DJ52" s="314"/>
      <c r="DK52" s="314"/>
      <c r="DL52" s="314"/>
      <c r="DM52" s="314"/>
      <c r="DN52" s="314"/>
      <c r="DO52" s="314"/>
      <c r="DP52" s="314"/>
      <c r="DQ52" s="314"/>
      <c r="DR52" s="314"/>
      <c r="DS52" s="314"/>
      <c r="DT52" s="314"/>
      <c r="DU52" s="314"/>
      <c r="DV52" s="314"/>
      <c r="DW52" s="314"/>
      <c r="DX52" s="314"/>
      <c r="DY52" s="314"/>
      <c r="DZ52" s="314"/>
      <c r="EA52" s="314"/>
      <c r="EB52" s="314"/>
      <c r="EC52" s="314"/>
      <c r="ED52" s="314"/>
      <c r="EE52" s="258"/>
      <c r="EF52" s="64"/>
      <c r="EG52" s="64"/>
      <c r="EH52" s="64"/>
      <c r="EI52" s="64"/>
      <c r="EJ52" s="64"/>
      <c r="EK52" s="64"/>
      <c r="EL52" s="64"/>
      <c r="EM52" s="64"/>
      <c r="EN52" s="64"/>
      <c r="EO52" s="64"/>
      <c r="EP52" s="64"/>
      <c r="EQ52" s="64"/>
      <c r="ER52" s="64"/>
      <c r="ES52" s="64"/>
      <c r="ET52" s="64"/>
      <c r="EU52" s="64"/>
      <c r="EV52" s="309"/>
      <c r="FY52" s="317"/>
      <c r="FZ52" s="317"/>
      <c r="GA52" s="317"/>
      <c r="GB52" s="317"/>
      <c r="GC52" s="301"/>
      <c r="GD52" s="301"/>
      <c r="GE52" s="301"/>
      <c r="GF52" s="301"/>
      <c r="GG52" s="318"/>
      <c r="GH52" s="318"/>
      <c r="GI52" s="318"/>
      <c r="GJ52" s="319"/>
      <c r="GK52" s="320"/>
      <c r="GL52" s="320"/>
      <c r="GM52" s="320"/>
      <c r="GN52" s="320"/>
      <c r="GO52" s="300"/>
      <c r="HD52" s="317"/>
      <c r="HE52" s="317"/>
      <c r="HF52" s="317"/>
      <c r="HG52" s="317"/>
      <c r="HH52" s="301"/>
      <c r="HI52" s="301"/>
      <c r="HJ52" s="301"/>
      <c r="HK52" s="301"/>
      <c r="HL52" s="318"/>
      <c r="HM52" s="318"/>
      <c r="HN52" s="318"/>
      <c r="HO52" s="319"/>
      <c r="HP52" s="320"/>
      <c r="HQ52" s="320"/>
      <c r="HR52" s="320"/>
      <c r="HS52" s="320"/>
      <c r="HT52" s="300"/>
    </row>
    <row r="53" spans="3:228" ht="17.100000000000001" customHeight="1" x14ac:dyDescent="0.3">
      <c r="C53" s="335"/>
      <c r="R53" s="314"/>
      <c r="S53" s="314"/>
      <c r="T53" s="314"/>
      <c r="U53" s="314"/>
      <c r="V53" s="314"/>
      <c r="W53" s="314"/>
      <c r="X53" s="314"/>
      <c r="Y53" s="314"/>
      <c r="Z53" s="314"/>
      <c r="AA53" s="314"/>
      <c r="AB53" s="314"/>
      <c r="AC53" s="314"/>
      <c r="AD53" s="314"/>
      <c r="AE53" s="314"/>
      <c r="AF53" s="314"/>
      <c r="AG53" s="314"/>
      <c r="AH53" s="314"/>
      <c r="AI53" s="314"/>
      <c r="AJ53" s="314"/>
      <c r="AK53" s="314"/>
      <c r="AL53" s="314"/>
      <c r="AM53" s="314"/>
      <c r="AN53" s="314"/>
      <c r="AO53" s="314"/>
      <c r="AP53" s="314"/>
      <c r="AQ53" s="314"/>
      <c r="AR53" s="314"/>
      <c r="AS53" s="314"/>
      <c r="AT53" s="314"/>
      <c r="AU53" s="314"/>
      <c r="AV53" s="314"/>
      <c r="AW53" s="314"/>
      <c r="AX53" s="314"/>
      <c r="AY53" s="314"/>
      <c r="AZ53" s="314"/>
      <c r="BA53" s="314"/>
      <c r="BB53" s="314"/>
      <c r="BC53" s="314"/>
      <c r="BD53" s="314"/>
      <c r="BE53" s="314"/>
      <c r="BF53" s="314"/>
      <c r="BG53" s="314"/>
      <c r="BH53" s="314"/>
      <c r="BI53" s="314"/>
      <c r="BJ53" s="314"/>
      <c r="BK53" s="314"/>
      <c r="BL53" s="314"/>
      <c r="BM53" s="314"/>
      <c r="BN53" s="314"/>
      <c r="BO53" s="314"/>
      <c r="BP53" s="314"/>
      <c r="BQ53" s="314"/>
      <c r="BR53" s="314"/>
      <c r="BS53" s="314"/>
      <c r="BT53" s="314"/>
      <c r="BU53" s="314"/>
      <c r="BV53" s="314"/>
      <c r="BW53" s="259"/>
      <c r="BX53" s="314"/>
      <c r="BY53" s="314"/>
      <c r="BZ53" s="314"/>
      <c r="CA53" s="314"/>
      <c r="CB53" s="314"/>
      <c r="CC53" s="314"/>
      <c r="CD53" s="314"/>
      <c r="CE53" s="314"/>
      <c r="CF53" s="314"/>
      <c r="CG53" s="314"/>
      <c r="CH53" s="314"/>
      <c r="CI53" s="314"/>
      <c r="CJ53" s="314"/>
      <c r="CK53" s="314"/>
      <c r="CL53" s="314"/>
      <c r="CM53" s="314"/>
      <c r="CN53" s="314"/>
      <c r="CO53" s="314"/>
      <c r="CP53" s="314"/>
      <c r="CQ53" s="314"/>
      <c r="CR53" s="314"/>
      <c r="CS53" s="314"/>
      <c r="CT53" s="314"/>
      <c r="CU53" s="314"/>
      <c r="CV53" s="314"/>
      <c r="CW53" s="314"/>
      <c r="CX53" s="314"/>
      <c r="CY53" s="314"/>
      <c r="CZ53" s="314"/>
      <c r="DA53" s="314"/>
      <c r="DB53" s="314"/>
      <c r="DC53" s="314"/>
      <c r="DD53" s="314"/>
      <c r="DE53" s="314"/>
      <c r="DF53" s="314"/>
      <c r="DG53" s="314"/>
      <c r="DH53" s="314"/>
      <c r="DI53" s="314"/>
      <c r="DJ53" s="314"/>
      <c r="DK53" s="314"/>
      <c r="DL53" s="314"/>
      <c r="DM53" s="314"/>
      <c r="DN53" s="314"/>
      <c r="DO53" s="314"/>
      <c r="DP53" s="314"/>
      <c r="DQ53" s="314"/>
      <c r="DR53" s="314"/>
      <c r="DS53" s="314"/>
      <c r="DT53" s="314"/>
      <c r="DU53" s="314"/>
      <c r="DV53" s="314"/>
      <c r="DW53" s="314"/>
      <c r="DX53" s="314"/>
      <c r="DY53" s="314"/>
      <c r="DZ53" s="314"/>
      <c r="EA53" s="314"/>
      <c r="EB53" s="314"/>
      <c r="EC53" s="314"/>
      <c r="ED53" s="314"/>
      <c r="EE53" s="342"/>
      <c r="EF53" s="64"/>
      <c r="EG53" s="64"/>
      <c r="EH53" s="64"/>
      <c r="EI53" s="64"/>
      <c r="EJ53" s="64"/>
      <c r="EK53" s="64"/>
      <c r="EL53" s="64"/>
      <c r="EM53" s="64"/>
      <c r="EN53" s="64"/>
      <c r="EO53" s="64"/>
      <c r="EP53" s="64"/>
      <c r="EQ53" s="64"/>
      <c r="ER53" s="64"/>
      <c r="ES53" s="64"/>
      <c r="ET53" s="64"/>
      <c r="EU53" s="64"/>
      <c r="EV53" s="308"/>
      <c r="FY53" s="317"/>
      <c r="FZ53" s="317"/>
      <c r="GA53" s="317"/>
      <c r="GB53" s="317"/>
      <c r="GC53" s="301"/>
      <c r="GD53" s="301"/>
      <c r="GE53" s="301"/>
      <c r="GF53" s="301"/>
      <c r="GG53" s="318"/>
      <c r="GH53" s="318"/>
      <c r="GI53" s="318"/>
      <c r="GJ53" s="319"/>
      <c r="GK53" s="320"/>
      <c r="GL53" s="320"/>
      <c r="GM53" s="320"/>
      <c r="GN53" s="320"/>
      <c r="GO53" s="300"/>
      <c r="HD53" s="317"/>
      <c r="HE53" s="317"/>
      <c r="HF53" s="317"/>
      <c r="HG53" s="317"/>
      <c r="HH53" s="301"/>
      <c r="HI53" s="301"/>
      <c r="HJ53" s="301"/>
      <c r="HK53" s="301"/>
      <c r="HL53" s="318"/>
      <c r="HM53" s="318"/>
      <c r="HN53" s="318"/>
      <c r="HO53" s="319"/>
      <c r="HP53" s="320"/>
      <c r="HQ53" s="320"/>
      <c r="HR53" s="320"/>
      <c r="HS53" s="320"/>
      <c r="HT53" s="300"/>
    </row>
    <row r="54" spans="3:228" ht="17.100000000000001" customHeight="1" x14ac:dyDescent="0.3">
      <c r="C54" s="335"/>
      <c r="R54" s="314"/>
      <c r="S54" s="314"/>
      <c r="T54" s="314"/>
      <c r="U54" s="314"/>
      <c r="V54" s="314"/>
      <c r="W54" s="314"/>
      <c r="X54" s="314"/>
      <c r="Y54" s="314"/>
      <c r="Z54" s="314"/>
      <c r="AA54" s="314"/>
      <c r="AB54" s="314"/>
      <c r="AC54" s="314"/>
      <c r="AD54" s="314"/>
      <c r="AE54" s="314"/>
      <c r="AF54" s="314"/>
      <c r="AG54" s="314"/>
      <c r="AH54" s="314"/>
      <c r="AI54" s="314"/>
      <c r="AJ54" s="314"/>
      <c r="AK54" s="314"/>
      <c r="AL54" s="314"/>
      <c r="AM54" s="314"/>
      <c r="AN54" s="314"/>
      <c r="AO54" s="314"/>
      <c r="AP54" s="314"/>
      <c r="AQ54" s="314"/>
      <c r="AR54" s="314"/>
      <c r="AS54" s="314"/>
      <c r="AT54" s="314"/>
      <c r="AU54" s="314"/>
      <c r="AV54" s="314"/>
      <c r="AW54" s="314"/>
      <c r="AX54" s="314"/>
      <c r="AY54" s="314"/>
      <c r="AZ54" s="314"/>
      <c r="BA54" s="314"/>
      <c r="BB54" s="314"/>
      <c r="BC54" s="314"/>
      <c r="BD54" s="314"/>
      <c r="BE54" s="314"/>
      <c r="BF54" s="314"/>
      <c r="BG54" s="314"/>
      <c r="BH54" s="314"/>
      <c r="BI54" s="314"/>
      <c r="BJ54" s="314"/>
      <c r="BK54" s="314"/>
      <c r="BL54" s="314"/>
      <c r="BM54" s="314"/>
      <c r="BN54" s="314"/>
      <c r="BO54" s="314"/>
      <c r="BP54" s="314"/>
      <c r="BQ54" s="314"/>
      <c r="BR54" s="314"/>
      <c r="BS54" s="314"/>
      <c r="BT54" s="314"/>
      <c r="BU54" s="314"/>
      <c r="BV54" s="314"/>
      <c r="BW54" s="259"/>
      <c r="BX54" s="314"/>
      <c r="BY54" s="314"/>
      <c r="BZ54" s="314"/>
      <c r="CA54" s="314"/>
      <c r="CB54" s="314"/>
      <c r="CC54" s="314"/>
      <c r="CD54" s="314"/>
      <c r="CE54" s="314"/>
      <c r="CF54" s="314"/>
      <c r="CG54" s="314"/>
      <c r="CH54" s="314"/>
      <c r="CI54" s="314"/>
      <c r="CJ54" s="314"/>
      <c r="CK54" s="314"/>
      <c r="CL54" s="314"/>
      <c r="CM54" s="314"/>
      <c r="CN54" s="314"/>
      <c r="CO54" s="314"/>
      <c r="CP54" s="314"/>
      <c r="CQ54" s="314"/>
      <c r="CR54" s="314"/>
      <c r="CS54" s="314"/>
      <c r="CT54" s="314"/>
      <c r="CU54" s="314"/>
      <c r="CV54" s="314"/>
      <c r="CW54" s="314"/>
      <c r="CX54" s="314"/>
      <c r="CY54" s="314"/>
      <c r="CZ54" s="314"/>
      <c r="DA54" s="314"/>
      <c r="DB54" s="314"/>
      <c r="DC54" s="314"/>
      <c r="DD54" s="314"/>
      <c r="DE54" s="314"/>
      <c r="DF54" s="314"/>
      <c r="DG54" s="314"/>
      <c r="DH54" s="314"/>
      <c r="DI54" s="314"/>
      <c r="DJ54" s="314"/>
      <c r="DK54" s="314"/>
      <c r="DL54" s="314"/>
      <c r="DM54" s="314"/>
      <c r="DN54" s="314"/>
      <c r="DO54" s="314"/>
      <c r="DP54" s="314"/>
      <c r="DQ54" s="314"/>
      <c r="DR54" s="314"/>
      <c r="DS54" s="314"/>
      <c r="DT54" s="314"/>
      <c r="DU54" s="314"/>
      <c r="DV54" s="314"/>
      <c r="DW54" s="314"/>
      <c r="DX54" s="314"/>
      <c r="DY54" s="314"/>
      <c r="DZ54" s="314"/>
      <c r="EA54" s="314"/>
      <c r="EB54" s="314"/>
      <c r="EC54" s="314"/>
      <c r="ED54" s="314"/>
      <c r="EE54" s="340"/>
      <c r="EF54" s="64"/>
      <c r="EG54" s="64"/>
      <c r="EH54" s="64"/>
      <c r="EI54" s="64"/>
      <c r="EJ54" s="64"/>
      <c r="EK54" s="64"/>
      <c r="EL54" s="64"/>
      <c r="EM54" s="64"/>
      <c r="EN54" s="64"/>
      <c r="EO54" s="64"/>
      <c r="EP54" s="64"/>
      <c r="EQ54" s="64"/>
      <c r="ER54" s="64"/>
      <c r="ES54" s="64"/>
      <c r="ET54" s="64"/>
      <c r="EU54" s="64"/>
      <c r="EV54" s="309"/>
      <c r="FY54" s="317"/>
      <c r="FZ54" s="317"/>
      <c r="GA54" s="317"/>
      <c r="GB54" s="317"/>
      <c r="GC54" s="301"/>
      <c r="GD54" s="301"/>
      <c r="GE54" s="301"/>
      <c r="GF54" s="301"/>
      <c r="GG54" s="318"/>
      <c r="GH54" s="318"/>
      <c r="GI54" s="318"/>
      <c r="GJ54" s="319"/>
      <c r="GK54" s="320"/>
      <c r="GL54" s="320"/>
      <c r="GM54" s="320"/>
      <c r="GN54" s="320"/>
      <c r="GO54" s="300"/>
      <c r="HD54" s="317"/>
      <c r="HE54" s="317"/>
      <c r="HF54" s="317"/>
      <c r="HG54" s="317"/>
      <c r="HH54" s="301"/>
      <c r="HI54" s="301"/>
      <c r="HJ54" s="301"/>
      <c r="HK54" s="301"/>
      <c r="HL54" s="318"/>
      <c r="HM54" s="318"/>
      <c r="HN54" s="318"/>
      <c r="HO54" s="319"/>
      <c r="HP54" s="320"/>
      <c r="HQ54" s="320"/>
      <c r="HR54" s="320"/>
      <c r="HS54" s="320"/>
      <c r="HT54" s="300"/>
    </row>
    <row r="55" spans="3:228" ht="17.100000000000001" customHeight="1" x14ac:dyDescent="0.3">
      <c r="C55" s="335"/>
      <c r="R55" s="314"/>
      <c r="S55" s="314"/>
      <c r="T55" s="314"/>
      <c r="U55" s="314"/>
      <c r="V55" s="314"/>
      <c r="W55" s="314"/>
      <c r="X55" s="314"/>
      <c r="Y55" s="314"/>
      <c r="Z55" s="314"/>
      <c r="AA55" s="314"/>
      <c r="AB55" s="314"/>
      <c r="AC55" s="314"/>
      <c r="AD55" s="314"/>
      <c r="AE55" s="314"/>
      <c r="AF55" s="314"/>
      <c r="AG55" s="314"/>
      <c r="AH55" s="314"/>
      <c r="AI55" s="314"/>
      <c r="AJ55" s="314"/>
      <c r="AK55" s="314"/>
      <c r="AL55" s="314"/>
      <c r="AM55" s="314"/>
      <c r="AN55" s="314"/>
      <c r="AO55" s="314"/>
      <c r="AP55" s="314"/>
      <c r="AQ55" s="314"/>
      <c r="AR55" s="314"/>
      <c r="AS55" s="314"/>
      <c r="AT55" s="314"/>
      <c r="AU55" s="314"/>
      <c r="AV55" s="314"/>
      <c r="AW55" s="314"/>
      <c r="AX55" s="314"/>
      <c r="AY55" s="314"/>
      <c r="AZ55" s="314"/>
      <c r="BA55" s="314"/>
      <c r="BB55" s="314"/>
      <c r="BC55" s="314"/>
      <c r="BD55" s="314"/>
      <c r="BE55" s="314"/>
      <c r="BF55" s="314"/>
      <c r="BG55" s="314"/>
      <c r="BH55" s="314"/>
      <c r="BI55" s="314"/>
      <c r="BJ55" s="314"/>
      <c r="BK55" s="314"/>
      <c r="BL55" s="314"/>
      <c r="BM55" s="314"/>
      <c r="BN55" s="314"/>
      <c r="BO55" s="314"/>
      <c r="BP55" s="314"/>
      <c r="BQ55" s="314"/>
      <c r="BR55" s="314"/>
      <c r="BS55" s="314"/>
      <c r="BT55" s="314"/>
      <c r="BU55" s="314"/>
      <c r="BV55" s="314"/>
      <c r="BW55" s="291"/>
      <c r="BX55" s="314"/>
      <c r="BY55" s="314"/>
      <c r="BZ55" s="314"/>
      <c r="CA55" s="314"/>
      <c r="CB55" s="314"/>
      <c r="CC55" s="314"/>
      <c r="CD55" s="314"/>
      <c r="CE55" s="314"/>
      <c r="CF55" s="314"/>
      <c r="CG55" s="314"/>
      <c r="CH55" s="314"/>
      <c r="CI55" s="314"/>
      <c r="CJ55" s="314"/>
      <c r="CK55" s="314"/>
      <c r="CL55" s="314"/>
      <c r="CM55" s="314"/>
      <c r="CN55" s="314"/>
      <c r="CO55" s="314"/>
      <c r="CP55" s="314"/>
      <c r="CQ55" s="314"/>
      <c r="CR55" s="314"/>
      <c r="CS55" s="314"/>
      <c r="CT55" s="314"/>
      <c r="CU55" s="314"/>
      <c r="CV55" s="314"/>
      <c r="CW55" s="314"/>
      <c r="CX55" s="314"/>
      <c r="CY55" s="314"/>
      <c r="CZ55" s="314"/>
      <c r="DA55" s="314"/>
      <c r="DB55" s="314"/>
      <c r="DC55" s="314"/>
      <c r="DD55" s="314"/>
      <c r="DE55" s="314"/>
      <c r="DF55" s="314"/>
      <c r="DG55" s="314"/>
      <c r="DH55" s="314"/>
      <c r="DI55" s="314"/>
      <c r="DJ55" s="314"/>
      <c r="DK55" s="314"/>
      <c r="DL55" s="314"/>
      <c r="DM55" s="314"/>
      <c r="DN55" s="314"/>
      <c r="DO55" s="314"/>
      <c r="DP55" s="314"/>
      <c r="DQ55" s="314"/>
      <c r="DR55" s="314"/>
      <c r="DS55" s="314"/>
      <c r="DT55" s="314"/>
      <c r="DU55" s="314"/>
      <c r="DV55" s="314"/>
      <c r="DW55" s="314"/>
      <c r="DX55" s="314"/>
      <c r="DY55" s="314"/>
      <c r="DZ55" s="314"/>
      <c r="EA55" s="314"/>
      <c r="EB55" s="314"/>
      <c r="EC55" s="314"/>
      <c r="ED55" s="314"/>
      <c r="EE55" s="338"/>
      <c r="EF55" s="64"/>
      <c r="EG55" s="64"/>
      <c r="EH55" s="64"/>
      <c r="EI55" s="64"/>
      <c r="EJ55" s="64"/>
      <c r="EK55" s="64"/>
      <c r="EL55" s="64"/>
      <c r="EM55" s="64"/>
      <c r="EN55" s="64"/>
      <c r="EO55" s="64"/>
      <c r="EP55" s="64"/>
      <c r="EQ55" s="64"/>
      <c r="ER55" s="64"/>
      <c r="ES55" s="64"/>
      <c r="ET55" s="64"/>
      <c r="EU55" s="64"/>
      <c r="EV55" s="308"/>
      <c r="FY55" s="317"/>
      <c r="FZ55" s="317"/>
      <c r="GA55" s="317"/>
      <c r="GB55" s="317"/>
      <c r="GC55" s="301"/>
      <c r="GD55" s="301"/>
      <c r="GE55" s="301"/>
      <c r="GF55" s="301"/>
      <c r="GG55" s="318"/>
      <c r="GH55" s="318"/>
      <c r="GI55" s="318"/>
      <c r="GJ55" s="319"/>
      <c r="GK55" s="320"/>
      <c r="GL55" s="320"/>
      <c r="GM55" s="320"/>
      <c r="GN55" s="320"/>
      <c r="GO55" s="300"/>
      <c r="HD55" s="317"/>
      <c r="HE55" s="317"/>
      <c r="HF55" s="317"/>
      <c r="HG55" s="317"/>
      <c r="HH55" s="301"/>
      <c r="HI55" s="301"/>
      <c r="HJ55" s="301"/>
      <c r="HK55" s="301"/>
      <c r="HL55" s="318"/>
      <c r="HM55" s="318"/>
      <c r="HN55" s="318"/>
      <c r="HO55" s="319"/>
      <c r="HP55" s="320"/>
      <c r="HQ55" s="320"/>
      <c r="HR55" s="320"/>
      <c r="HS55" s="320"/>
      <c r="HT55" s="300"/>
    </row>
    <row r="56" spans="3:228" ht="17.100000000000001" customHeight="1" x14ac:dyDescent="0.3">
      <c r="R56" s="314"/>
      <c r="S56" s="314"/>
      <c r="T56" s="314"/>
      <c r="U56" s="314"/>
      <c r="V56" s="314"/>
      <c r="W56" s="314"/>
      <c r="X56" s="314"/>
      <c r="Y56" s="314"/>
      <c r="Z56" s="314"/>
      <c r="AA56" s="314"/>
      <c r="AB56" s="314"/>
      <c r="AC56" s="314"/>
      <c r="AD56" s="314"/>
      <c r="AE56" s="314"/>
      <c r="AF56" s="314"/>
      <c r="AG56" s="314"/>
      <c r="AH56" s="314"/>
      <c r="AI56" s="314"/>
      <c r="AJ56" s="314"/>
      <c r="AK56" s="314"/>
      <c r="AL56" s="314"/>
      <c r="AM56" s="314"/>
      <c r="AN56" s="314"/>
      <c r="AO56" s="314"/>
      <c r="AP56" s="314"/>
      <c r="AQ56" s="314"/>
      <c r="AR56" s="314"/>
      <c r="AS56" s="314"/>
      <c r="AT56" s="314"/>
      <c r="AU56" s="314"/>
      <c r="AV56" s="314"/>
      <c r="AW56" s="314"/>
      <c r="AX56" s="314"/>
      <c r="AY56" s="314"/>
      <c r="AZ56" s="314"/>
      <c r="BA56" s="314"/>
      <c r="BB56" s="314"/>
      <c r="BC56" s="314"/>
      <c r="BD56" s="314"/>
      <c r="BE56" s="314"/>
      <c r="BF56" s="314"/>
      <c r="BG56" s="314"/>
      <c r="BH56" s="314"/>
      <c r="BI56" s="314"/>
      <c r="BJ56" s="314"/>
      <c r="BK56" s="314"/>
      <c r="BL56" s="314"/>
      <c r="BM56" s="314"/>
      <c r="BN56" s="314"/>
      <c r="BO56" s="314"/>
      <c r="BP56" s="314"/>
      <c r="BQ56" s="314"/>
      <c r="BR56" s="314"/>
      <c r="BS56" s="314"/>
      <c r="BT56" s="314"/>
      <c r="BU56" s="314"/>
      <c r="BV56" s="314"/>
      <c r="BW56" s="339"/>
      <c r="BX56" s="314"/>
      <c r="BY56" s="314"/>
      <c r="BZ56" s="314"/>
      <c r="CA56" s="314"/>
      <c r="CB56" s="314"/>
      <c r="CC56" s="314"/>
      <c r="CD56" s="314"/>
      <c r="CE56" s="314"/>
      <c r="CF56" s="314"/>
      <c r="CG56" s="314"/>
      <c r="CH56" s="314"/>
      <c r="CI56" s="314"/>
      <c r="CJ56" s="314"/>
      <c r="CK56" s="314"/>
      <c r="CL56" s="314"/>
      <c r="CM56" s="314"/>
      <c r="CN56" s="314"/>
      <c r="CO56" s="314"/>
      <c r="CP56" s="314"/>
      <c r="CQ56" s="314"/>
      <c r="CR56" s="314"/>
      <c r="CS56" s="314"/>
      <c r="CT56" s="314"/>
      <c r="CU56" s="314"/>
      <c r="CV56" s="314"/>
      <c r="CW56" s="314"/>
      <c r="CX56" s="314"/>
      <c r="CY56" s="314"/>
      <c r="CZ56" s="314"/>
      <c r="DA56" s="314"/>
      <c r="DB56" s="314"/>
      <c r="DC56" s="314"/>
      <c r="DD56" s="314"/>
      <c r="DE56" s="314"/>
      <c r="DF56" s="314"/>
      <c r="DG56" s="314"/>
      <c r="DH56" s="314"/>
      <c r="DI56" s="314"/>
      <c r="DJ56" s="314"/>
      <c r="DK56" s="314"/>
      <c r="DL56" s="314"/>
      <c r="DM56" s="314"/>
      <c r="DN56" s="314"/>
      <c r="DO56" s="314"/>
      <c r="DP56" s="314"/>
      <c r="DQ56" s="314"/>
      <c r="DR56" s="314"/>
      <c r="DS56" s="314"/>
      <c r="DT56" s="314"/>
      <c r="DU56" s="314"/>
      <c r="DV56" s="314"/>
      <c r="DW56" s="314"/>
      <c r="DX56" s="314"/>
      <c r="DY56" s="314"/>
      <c r="DZ56" s="314"/>
      <c r="EA56" s="314"/>
      <c r="EB56" s="314"/>
      <c r="EC56" s="314"/>
      <c r="ED56" s="314"/>
      <c r="EE56" s="258"/>
      <c r="EF56" s="64"/>
      <c r="EG56" s="64"/>
      <c r="EH56" s="64"/>
      <c r="EI56" s="64"/>
      <c r="EJ56" s="64"/>
      <c r="EK56" s="64"/>
      <c r="EL56" s="64"/>
      <c r="EM56" s="64"/>
      <c r="EN56" s="64"/>
      <c r="EO56" s="64"/>
      <c r="EP56" s="64"/>
      <c r="EQ56" s="64"/>
      <c r="ER56" s="64"/>
      <c r="ES56" s="64"/>
      <c r="ET56" s="64"/>
      <c r="EU56" s="64"/>
      <c r="EV56" s="309"/>
      <c r="FY56" s="317"/>
      <c r="FZ56" s="317"/>
      <c r="GA56" s="317"/>
      <c r="GB56" s="317"/>
      <c r="GC56" s="301"/>
      <c r="GD56" s="301"/>
      <c r="GE56" s="301"/>
      <c r="GF56" s="301"/>
      <c r="GG56" s="318"/>
      <c r="GH56" s="318"/>
      <c r="GI56" s="318"/>
      <c r="GJ56" s="319"/>
      <c r="GK56" s="320"/>
      <c r="GL56" s="320"/>
      <c r="GM56" s="320"/>
      <c r="GN56" s="320"/>
      <c r="GO56" s="300"/>
      <c r="HD56" s="317"/>
      <c r="HE56" s="317"/>
      <c r="HF56" s="317"/>
      <c r="HG56" s="317"/>
      <c r="HH56" s="301"/>
      <c r="HI56" s="301"/>
      <c r="HJ56" s="301"/>
      <c r="HK56" s="301"/>
      <c r="HL56" s="318"/>
      <c r="HM56" s="318"/>
      <c r="HN56" s="318"/>
      <c r="HO56" s="319"/>
      <c r="HP56" s="320"/>
      <c r="HQ56" s="320"/>
      <c r="HR56" s="320"/>
      <c r="HS56" s="320"/>
      <c r="HT56" s="300"/>
    </row>
    <row r="57" spans="3:228" ht="17.100000000000001" customHeight="1" x14ac:dyDescent="0.3">
      <c r="R57" s="314"/>
      <c r="S57" s="314"/>
      <c r="T57" s="314"/>
      <c r="U57" s="314"/>
      <c r="V57" s="314"/>
      <c r="W57" s="314"/>
      <c r="X57" s="314"/>
      <c r="Y57" s="314"/>
      <c r="Z57" s="314"/>
      <c r="AA57" s="314"/>
      <c r="AB57" s="314"/>
      <c r="AC57" s="314"/>
      <c r="AD57" s="314"/>
      <c r="AE57" s="314"/>
      <c r="AF57" s="314"/>
      <c r="AG57" s="314"/>
      <c r="AH57" s="314"/>
      <c r="AI57" s="314"/>
      <c r="AJ57" s="314"/>
      <c r="AK57" s="314"/>
      <c r="AL57" s="314"/>
      <c r="AM57" s="314"/>
      <c r="AN57" s="314"/>
      <c r="AO57" s="314"/>
      <c r="AP57" s="314"/>
      <c r="AQ57" s="314"/>
      <c r="AR57" s="314"/>
      <c r="AS57" s="314"/>
      <c r="AT57" s="314"/>
      <c r="AU57" s="314"/>
      <c r="AV57" s="314"/>
      <c r="AW57" s="314"/>
      <c r="AX57" s="314"/>
      <c r="AY57" s="314"/>
      <c r="AZ57" s="314"/>
      <c r="BA57" s="314"/>
      <c r="BB57" s="314"/>
      <c r="BC57" s="314"/>
      <c r="BD57" s="314"/>
      <c r="BE57" s="314"/>
      <c r="BF57" s="314"/>
      <c r="BG57" s="314"/>
      <c r="BH57" s="314"/>
      <c r="BI57" s="314"/>
      <c r="BJ57" s="314"/>
      <c r="BK57" s="314"/>
      <c r="BL57" s="314"/>
      <c r="BM57" s="314"/>
      <c r="BN57" s="314"/>
      <c r="BO57" s="314"/>
      <c r="BP57" s="314"/>
      <c r="BQ57" s="314"/>
      <c r="BR57" s="314"/>
      <c r="BS57" s="314"/>
      <c r="BT57" s="314"/>
      <c r="BU57" s="314"/>
      <c r="BV57" s="314"/>
      <c r="BW57" s="339"/>
      <c r="BX57" s="314"/>
      <c r="BY57" s="314"/>
      <c r="BZ57" s="314"/>
      <c r="CA57" s="314"/>
      <c r="CB57" s="314"/>
      <c r="CC57" s="314"/>
      <c r="CD57" s="314"/>
      <c r="CE57" s="314"/>
      <c r="CF57" s="314"/>
      <c r="CG57" s="314"/>
      <c r="CH57" s="314"/>
      <c r="CI57" s="314"/>
      <c r="CJ57" s="314"/>
      <c r="CK57" s="314"/>
      <c r="CL57" s="314"/>
      <c r="CM57" s="314"/>
      <c r="CN57" s="314"/>
      <c r="CO57" s="314"/>
      <c r="CP57" s="314"/>
      <c r="CQ57" s="314"/>
      <c r="CR57" s="314"/>
      <c r="CS57" s="314"/>
      <c r="CT57" s="314"/>
      <c r="CU57" s="314"/>
      <c r="CV57" s="314"/>
      <c r="CW57" s="314"/>
      <c r="CX57" s="314"/>
      <c r="CY57" s="314"/>
      <c r="CZ57" s="314"/>
      <c r="DA57" s="314"/>
      <c r="DB57" s="314"/>
      <c r="DC57" s="314"/>
      <c r="DD57" s="314"/>
      <c r="DE57" s="314"/>
      <c r="DF57" s="314"/>
      <c r="DG57" s="314"/>
      <c r="DH57" s="314"/>
      <c r="DI57" s="314"/>
      <c r="DJ57" s="314"/>
      <c r="DK57" s="314"/>
      <c r="DL57" s="314"/>
      <c r="DM57" s="314"/>
      <c r="DN57" s="314"/>
      <c r="DO57" s="314"/>
      <c r="DP57" s="314"/>
      <c r="DQ57" s="314"/>
      <c r="DR57" s="314"/>
      <c r="DS57" s="314"/>
      <c r="DT57" s="314"/>
      <c r="DU57" s="314"/>
      <c r="DV57" s="314"/>
      <c r="DW57" s="314"/>
      <c r="DX57" s="314"/>
      <c r="DY57" s="314"/>
      <c r="DZ57" s="314"/>
      <c r="EA57" s="314"/>
      <c r="EB57" s="314"/>
      <c r="EC57" s="314"/>
      <c r="ED57" s="314"/>
      <c r="EE57" s="338"/>
      <c r="EF57" s="64"/>
      <c r="EG57" s="64"/>
      <c r="EH57" s="64"/>
      <c r="EI57" s="64"/>
      <c r="EJ57" s="64"/>
      <c r="EK57" s="64"/>
      <c r="EL57" s="64"/>
      <c r="EM57" s="64"/>
      <c r="EN57" s="64"/>
      <c r="EO57" s="64"/>
      <c r="EP57" s="64"/>
      <c r="EQ57" s="64"/>
      <c r="ER57" s="64"/>
      <c r="ES57" s="64"/>
      <c r="ET57" s="64"/>
      <c r="EU57" s="64"/>
      <c r="EV57" s="308"/>
      <c r="FY57" s="317"/>
      <c r="FZ57" s="317"/>
      <c r="GA57" s="317"/>
      <c r="GB57" s="317"/>
      <c r="GC57" s="301"/>
      <c r="GD57" s="301"/>
      <c r="GE57" s="301"/>
      <c r="GF57" s="301"/>
      <c r="GG57" s="318"/>
      <c r="GH57" s="318"/>
      <c r="GI57" s="318"/>
      <c r="GJ57" s="319"/>
      <c r="GK57" s="320"/>
      <c r="GL57" s="320"/>
      <c r="GM57" s="320"/>
      <c r="GN57" s="320"/>
      <c r="GO57" s="300"/>
      <c r="HD57" s="317"/>
      <c r="HE57" s="317"/>
      <c r="HF57" s="317"/>
      <c r="HG57" s="317"/>
      <c r="HH57" s="301"/>
      <c r="HI57" s="301"/>
      <c r="HJ57" s="301"/>
      <c r="HK57" s="301"/>
      <c r="HL57" s="318"/>
      <c r="HM57" s="318"/>
      <c r="HN57" s="318"/>
      <c r="HO57" s="319"/>
      <c r="HP57" s="320"/>
      <c r="HQ57" s="320"/>
      <c r="HR57" s="320"/>
      <c r="HS57" s="320"/>
      <c r="HT57" s="300"/>
    </row>
    <row r="58" spans="3:228" ht="17.100000000000001" customHeight="1" x14ac:dyDescent="0.3">
      <c r="R58" s="314"/>
      <c r="S58" s="314"/>
      <c r="T58" s="314"/>
      <c r="U58" s="314"/>
      <c r="V58" s="314"/>
      <c r="W58" s="314"/>
      <c r="X58" s="314"/>
      <c r="Y58" s="314"/>
      <c r="Z58" s="314"/>
      <c r="AA58" s="314"/>
      <c r="AB58" s="314"/>
      <c r="AC58" s="314"/>
      <c r="AD58" s="314"/>
      <c r="AE58" s="314"/>
      <c r="AF58" s="314"/>
      <c r="AG58" s="314"/>
      <c r="AH58" s="314"/>
      <c r="AI58" s="314"/>
      <c r="AJ58" s="314"/>
      <c r="AK58" s="314"/>
      <c r="AL58" s="314"/>
      <c r="AM58" s="314"/>
      <c r="AN58" s="314"/>
      <c r="AO58" s="314"/>
      <c r="AP58" s="314"/>
      <c r="AQ58" s="314"/>
      <c r="AR58" s="314"/>
      <c r="AS58" s="314"/>
      <c r="AT58" s="314"/>
      <c r="AU58" s="314"/>
      <c r="AV58" s="314"/>
      <c r="AW58" s="314"/>
      <c r="AX58" s="314"/>
      <c r="AY58" s="314"/>
      <c r="AZ58" s="314"/>
      <c r="BA58" s="314"/>
      <c r="BB58" s="314"/>
      <c r="BC58" s="314"/>
      <c r="BD58" s="314"/>
      <c r="BE58" s="314"/>
      <c r="BF58" s="314"/>
      <c r="BG58" s="314"/>
      <c r="BH58" s="314"/>
      <c r="BI58" s="314"/>
      <c r="BJ58" s="314"/>
      <c r="BK58" s="314"/>
      <c r="BL58" s="314"/>
      <c r="BM58" s="314"/>
      <c r="BN58" s="314"/>
      <c r="BO58" s="314"/>
      <c r="BP58" s="314"/>
      <c r="BQ58" s="314"/>
      <c r="BR58" s="314"/>
      <c r="BS58" s="314"/>
      <c r="BT58" s="314"/>
      <c r="BU58" s="314"/>
      <c r="BV58" s="314"/>
      <c r="BW58" s="291"/>
      <c r="BX58" s="314"/>
      <c r="BY58" s="314"/>
      <c r="BZ58" s="314"/>
      <c r="CA58" s="314"/>
      <c r="CB58" s="314"/>
      <c r="CC58" s="314"/>
      <c r="CD58" s="314"/>
      <c r="CE58" s="314"/>
      <c r="CF58" s="314"/>
      <c r="CG58" s="314"/>
      <c r="CH58" s="314"/>
      <c r="CI58" s="314"/>
      <c r="CJ58" s="314"/>
      <c r="CK58" s="314"/>
      <c r="CL58" s="314"/>
      <c r="CM58" s="314"/>
      <c r="CN58" s="314"/>
      <c r="CO58" s="314"/>
      <c r="CP58" s="314"/>
      <c r="CQ58" s="314"/>
      <c r="CR58" s="314"/>
      <c r="CS58" s="314"/>
      <c r="CT58" s="314"/>
      <c r="CU58" s="314"/>
      <c r="CV58" s="314"/>
      <c r="CW58" s="314"/>
      <c r="CX58" s="314"/>
      <c r="CY58" s="314"/>
      <c r="CZ58" s="314"/>
      <c r="DA58" s="314"/>
      <c r="DB58" s="314"/>
      <c r="DC58" s="314"/>
      <c r="DD58" s="314"/>
      <c r="DE58" s="314"/>
      <c r="DF58" s="314"/>
      <c r="DG58" s="314"/>
      <c r="DH58" s="314"/>
      <c r="DI58" s="314"/>
      <c r="DJ58" s="314"/>
      <c r="DK58" s="314"/>
      <c r="DL58" s="314"/>
      <c r="DM58" s="314"/>
      <c r="DN58" s="314"/>
      <c r="DO58" s="314"/>
      <c r="DP58" s="314"/>
      <c r="DQ58" s="314"/>
      <c r="DR58" s="314"/>
      <c r="DS58" s="314"/>
      <c r="DT58" s="314"/>
      <c r="DU58" s="314"/>
      <c r="DV58" s="314"/>
      <c r="DW58" s="314"/>
      <c r="DX58" s="314"/>
      <c r="DY58" s="314"/>
      <c r="DZ58" s="314"/>
      <c r="EA58" s="314"/>
      <c r="EB58" s="314"/>
      <c r="EC58" s="314"/>
      <c r="ED58" s="314"/>
      <c r="EE58" s="258"/>
      <c r="EF58" s="64"/>
      <c r="EG58" s="64"/>
      <c r="EH58" s="64"/>
      <c r="EI58" s="64"/>
      <c r="EJ58" s="64"/>
      <c r="EK58" s="64"/>
      <c r="EL58" s="64"/>
      <c r="EM58" s="64"/>
      <c r="EN58" s="64"/>
      <c r="EO58" s="64"/>
      <c r="EP58" s="64"/>
      <c r="EQ58" s="64"/>
      <c r="ER58" s="64"/>
      <c r="ES58" s="64"/>
      <c r="ET58" s="64"/>
      <c r="EU58" s="64"/>
      <c r="EV58" s="309"/>
      <c r="FY58" s="317"/>
      <c r="FZ58" s="317"/>
      <c r="GA58" s="317"/>
      <c r="GB58" s="317"/>
      <c r="GC58" s="301"/>
      <c r="GD58" s="301"/>
      <c r="GE58" s="301"/>
      <c r="GF58" s="301"/>
      <c r="GG58" s="318"/>
      <c r="GH58" s="318"/>
      <c r="GI58" s="318"/>
      <c r="GJ58" s="319"/>
      <c r="GK58" s="320"/>
      <c r="GL58" s="320"/>
      <c r="GM58" s="320"/>
      <c r="GN58" s="320"/>
      <c r="GO58" s="300"/>
      <c r="HD58" s="317"/>
      <c r="HE58" s="317"/>
      <c r="HF58" s="317"/>
      <c r="HG58" s="317"/>
      <c r="HH58" s="301"/>
      <c r="HI58" s="301"/>
      <c r="HJ58" s="301"/>
      <c r="HK58" s="301"/>
      <c r="HL58" s="318"/>
      <c r="HM58" s="318"/>
      <c r="HN58" s="318"/>
      <c r="HO58" s="319"/>
      <c r="HP58" s="320"/>
      <c r="HQ58" s="320"/>
      <c r="HR58" s="320"/>
      <c r="HS58" s="320"/>
      <c r="HT58" s="300"/>
    </row>
    <row r="59" spans="3:228" ht="17.100000000000001" customHeight="1" x14ac:dyDescent="0.3">
      <c r="R59" s="314"/>
      <c r="S59" s="314"/>
      <c r="T59" s="314"/>
      <c r="U59" s="314"/>
      <c r="V59" s="314"/>
      <c r="W59" s="314"/>
      <c r="X59" s="314"/>
      <c r="Y59" s="314"/>
      <c r="Z59" s="314"/>
      <c r="AA59" s="314"/>
      <c r="AB59" s="314"/>
      <c r="AC59" s="314"/>
      <c r="AD59" s="314"/>
      <c r="AE59" s="314"/>
      <c r="AF59" s="314"/>
      <c r="AG59" s="314"/>
      <c r="AH59" s="314"/>
      <c r="AI59" s="314"/>
      <c r="AJ59" s="314"/>
      <c r="AK59" s="314"/>
      <c r="AL59" s="314"/>
      <c r="AM59" s="314"/>
      <c r="AN59" s="314"/>
      <c r="AO59" s="314"/>
      <c r="AP59" s="314"/>
      <c r="AQ59" s="314"/>
      <c r="AR59" s="314"/>
      <c r="AS59" s="314"/>
      <c r="AT59" s="314"/>
      <c r="AU59" s="314"/>
      <c r="AV59" s="314"/>
      <c r="AW59" s="314"/>
      <c r="AX59" s="314"/>
      <c r="AY59" s="314"/>
      <c r="AZ59" s="314"/>
      <c r="BA59" s="314"/>
      <c r="BB59" s="314"/>
      <c r="BC59" s="314"/>
      <c r="BD59" s="314"/>
      <c r="BE59" s="314"/>
      <c r="BF59" s="314"/>
      <c r="BG59" s="314"/>
      <c r="BH59" s="314"/>
      <c r="BI59" s="314"/>
      <c r="BJ59" s="314"/>
      <c r="BK59" s="314"/>
      <c r="BL59" s="314"/>
      <c r="BM59" s="314"/>
      <c r="BN59" s="314"/>
      <c r="BO59" s="314"/>
      <c r="BP59" s="314"/>
      <c r="BQ59" s="314"/>
      <c r="BR59" s="314"/>
      <c r="BS59" s="314"/>
      <c r="BT59" s="314"/>
      <c r="BU59" s="314"/>
      <c r="BV59" s="314"/>
      <c r="BW59" s="340"/>
      <c r="BX59" s="314"/>
      <c r="BY59" s="314"/>
      <c r="BZ59" s="314"/>
      <c r="CA59" s="314"/>
      <c r="CB59" s="314"/>
      <c r="CC59" s="314"/>
      <c r="CD59" s="314"/>
      <c r="CE59" s="314"/>
      <c r="CF59" s="314"/>
      <c r="CG59" s="314"/>
      <c r="CH59" s="314"/>
      <c r="CI59" s="314"/>
      <c r="CJ59" s="314"/>
      <c r="CK59" s="314"/>
      <c r="CL59" s="314"/>
      <c r="CM59" s="314"/>
      <c r="CN59" s="314"/>
      <c r="CO59" s="314"/>
      <c r="CP59" s="314"/>
      <c r="CQ59" s="314"/>
      <c r="CR59" s="314"/>
      <c r="CS59" s="314"/>
      <c r="CT59" s="314"/>
      <c r="CU59" s="314"/>
      <c r="CV59" s="314"/>
      <c r="CW59" s="314"/>
      <c r="CX59" s="314"/>
      <c r="CY59" s="314"/>
      <c r="CZ59" s="314"/>
      <c r="DA59" s="314"/>
      <c r="DB59" s="314"/>
      <c r="DC59" s="314"/>
      <c r="DD59" s="314"/>
      <c r="DE59" s="314"/>
      <c r="DF59" s="314"/>
      <c r="DG59" s="314"/>
      <c r="DH59" s="314"/>
      <c r="DI59" s="314"/>
      <c r="DJ59" s="314"/>
      <c r="DK59" s="314"/>
      <c r="DL59" s="314"/>
      <c r="DM59" s="314"/>
      <c r="DN59" s="314"/>
      <c r="DO59" s="314"/>
      <c r="DP59" s="314"/>
      <c r="DQ59" s="314"/>
      <c r="DR59" s="314"/>
      <c r="DS59" s="314"/>
      <c r="DT59" s="314"/>
      <c r="DU59" s="314"/>
      <c r="DV59" s="314"/>
      <c r="DW59" s="314"/>
      <c r="DX59" s="314"/>
      <c r="DY59" s="314"/>
      <c r="DZ59" s="314"/>
      <c r="EA59" s="314"/>
      <c r="EB59" s="314"/>
      <c r="EC59" s="314"/>
      <c r="ED59" s="314"/>
      <c r="EE59" s="338"/>
      <c r="EF59" s="64"/>
      <c r="EG59" s="64"/>
      <c r="EH59" s="64"/>
      <c r="EI59" s="64"/>
      <c r="EJ59" s="64"/>
      <c r="EK59" s="64"/>
      <c r="EL59" s="64"/>
      <c r="EM59" s="64"/>
      <c r="EN59" s="64"/>
      <c r="EO59" s="64"/>
      <c r="EP59" s="64"/>
      <c r="EQ59" s="64"/>
      <c r="ER59" s="64"/>
      <c r="ES59" s="64"/>
      <c r="ET59" s="64"/>
      <c r="EU59" s="64"/>
      <c r="EV59" s="308"/>
      <c r="FY59" s="317"/>
      <c r="FZ59" s="317"/>
      <c r="GA59" s="317"/>
      <c r="GB59" s="317"/>
      <c r="GC59" s="301"/>
      <c r="GD59" s="301"/>
      <c r="GE59" s="301"/>
      <c r="GF59" s="301"/>
      <c r="GG59" s="318"/>
      <c r="GH59" s="318"/>
      <c r="GI59" s="318"/>
      <c r="GJ59" s="319"/>
      <c r="GK59" s="320"/>
      <c r="GL59" s="320"/>
      <c r="GM59" s="320"/>
      <c r="GN59" s="320"/>
      <c r="GO59" s="300"/>
      <c r="HD59" s="317"/>
      <c r="HE59" s="317"/>
      <c r="HF59" s="317"/>
      <c r="HG59" s="317"/>
      <c r="HH59" s="301"/>
      <c r="HI59" s="301"/>
      <c r="HJ59" s="301"/>
      <c r="HK59" s="301"/>
      <c r="HL59" s="318"/>
      <c r="HM59" s="318"/>
      <c r="HN59" s="318"/>
      <c r="HO59" s="319"/>
      <c r="HP59" s="320"/>
      <c r="HQ59" s="320"/>
      <c r="HR59" s="320"/>
      <c r="HS59" s="320"/>
      <c r="HT59" s="300"/>
    </row>
    <row r="60" spans="3:228" ht="17.100000000000001" customHeight="1" x14ac:dyDescent="0.3">
      <c r="R60" s="314"/>
      <c r="S60" s="314"/>
      <c r="T60" s="314"/>
      <c r="U60" s="314"/>
      <c r="V60" s="314"/>
      <c r="W60" s="314"/>
      <c r="X60" s="314"/>
      <c r="Y60" s="314"/>
      <c r="Z60" s="314"/>
      <c r="AA60" s="314"/>
      <c r="AB60" s="314"/>
      <c r="AC60" s="314"/>
      <c r="AD60" s="314"/>
      <c r="AE60" s="314"/>
      <c r="AF60" s="314"/>
      <c r="AG60" s="314"/>
      <c r="AH60" s="314"/>
      <c r="AI60" s="314"/>
      <c r="AJ60" s="314"/>
      <c r="AK60" s="314"/>
      <c r="AL60" s="314"/>
      <c r="AM60" s="314"/>
      <c r="AN60" s="314"/>
      <c r="AO60" s="314"/>
      <c r="AP60" s="314"/>
      <c r="AQ60" s="314"/>
      <c r="AR60" s="314"/>
      <c r="AS60" s="314"/>
      <c r="AT60" s="314"/>
      <c r="AU60" s="314"/>
      <c r="AV60" s="314"/>
      <c r="AW60" s="314"/>
      <c r="AX60" s="314"/>
      <c r="AY60" s="314"/>
      <c r="AZ60" s="314"/>
      <c r="BA60" s="314"/>
      <c r="BB60" s="314"/>
      <c r="BC60" s="314"/>
      <c r="BD60" s="314"/>
      <c r="BE60" s="314"/>
      <c r="BF60" s="314"/>
      <c r="BG60" s="314"/>
      <c r="BH60" s="314"/>
      <c r="BI60" s="314"/>
      <c r="BJ60" s="314"/>
      <c r="BK60" s="314"/>
      <c r="BL60" s="314"/>
      <c r="BM60" s="314"/>
      <c r="BN60" s="314"/>
      <c r="BO60" s="314"/>
      <c r="BP60" s="314"/>
      <c r="BQ60" s="314"/>
      <c r="BR60" s="314"/>
      <c r="BS60" s="314"/>
      <c r="BT60" s="314"/>
      <c r="BU60" s="314"/>
      <c r="BV60" s="314"/>
      <c r="BW60" s="340"/>
      <c r="BX60" s="314"/>
      <c r="BY60" s="314"/>
      <c r="BZ60" s="314"/>
      <c r="CA60" s="314"/>
      <c r="CB60" s="314"/>
      <c r="CC60" s="314"/>
      <c r="CD60" s="314"/>
      <c r="CE60" s="314"/>
      <c r="CF60" s="314"/>
      <c r="CG60" s="314"/>
      <c r="CH60" s="314"/>
      <c r="CI60" s="314"/>
      <c r="CJ60" s="314"/>
      <c r="CK60" s="314"/>
      <c r="CL60" s="314"/>
      <c r="CM60" s="314"/>
      <c r="CN60" s="314"/>
      <c r="CO60" s="314"/>
      <c r="CP60" s="314"/>
      <c r="CQ60" s="314"/>
      <c r="CR60" s="314"/>
      <c r="CS60" s="314"/>
      <c r="CT60" s="314"/>
      <c r="CU60" s="314"/>
      <c r="CV60" s="314"/>
      <c r="CW60" s="314"/>
      <c r="CX60" s="314"/>
      <c r="CY60" s="314"/>
      <c r="CZ60" s="314"/>
      <c r="DA60" s="314"/>
      <c r="DB60" s="314"/>
      <c r="DC60" s="314"/>
      <c r="DD60" s="314"/>
      <c r="DE60" s="314"/>
      <c r="DF60" s="314"/>
      <c r="DG60" s="314"/>
      <c r="DH60" s="314"/>
      <c r="DI60" s="314"/>
      <c r="DJ60" s="314"/>
      <c r="DK60" s="314"/>
      <c r="DL60" s="314"/>
      <c r="DM60" s="314"/>
      <c r="DN60" s="314"/>
      <c r="DO60" s="314"/>
      <c r="DP60" s="314"/>
      <c r="DQ60" s="314"/>
      <c r="DR60" s="314"/>
      <c r="DS60" s="314"/>
      <c r="DT60" s="314"/>
      <c r="DU60" s="314"/>
      <c r="DV60" s="314"/>
      <c r="DW60" s="314"/>
      <c r="DX60" s="314"/>
      <c r="DY60" s="314"/>
      <c r="DZ60" s="314"/>
      <c r="EA60" s="314"/>
      <c r="EB60" s="314"/>
      <c r="EC60" s="314"/>
      <c r="ED60" s="314"/>
      <c r="EE60" s="258"/>
      <c r="EF60" s="64"/>
      <c r="EG60" s="64"/>
      <c r="EH60" s="64"/>
      <c r="EI60" s="64"/>
      <c r="EJ60" s="64"/>
      <c r="EK60" s="64"/>
      <c r="EL60" s="64"/>
      <c r="EM60" s="64"/>
      <c r="EN60" s="64"/>
      <c r="EO60" s="64"/>
      <c r="EP60" s="64"/>
      <c r="EQ60" s="64"/>
      <c r="ER60" s="64"/>
      <c r="ES60" s="64"/>
      <c r="ET60" s="64"/>
      <c r="EU60" s="64"/>
      <c r="EV60" s="309"/>
      <c r="FY60" s="317"/>
      <c r="FZ60" s="317"/>
      <c r="GA60" s="317"/>
      <c r="GB60" s="317"/>
      <c r="GC60" s="301"/>
      <c r="GD60" s="301"/>
      <c r="GE60" s="301"/>
      <c r="GF60" s="301"/>
      <c r="GG60" s="318"/>
      <c r="GH60" s="318"/>
      <c r="GI60" s="318"/>
      <c r="GJ60" s="319"/>
      <c r="GK60" s="320"/>
      <c r="GL60" s="320"/>
      <c r="GM60" s="320"/>
      <c r="GN60" s="320"/>
      <c r="GO60" s="300"/>
      <c r="HD60" s="317"/>
      <c r="HE60" s="317"/>
      <c r="HF60" s="317"/>
      <c r="HG60" s="317"/>
      <c r="HH60" s="301"/>
      <c r="HI60" s="301"/>
      <c r="HJ60" s="301"/>
      <c r="HK60" s="301"/>
      <c r="HL60" s="318"/>
      <c r="HM60" s="318"/>
      <c r="HN60" s="318"/>
      <c r="HO60" s="319"/>
      <c r="HP60" s="320"/>
      <c r="HQ60" s="320"/>
      <c r="HR60" s="320"/>
      <c r="HS60" s="320"/>
      <c r="HT60" s="300"/>
    </row>
    <row r="61" spans="3:228" ht="17.100000000000001" customHeight="1" x14ac:dyDescent="0.3">
      <c r="R61" s="314"/>
      <c r="S61" s="314"/>
      <c r="T61" s="314"/>
      <c r="U61" s="314"/>
      <c r="V61" s="314"/>
      <c r="W61" s="314"/>
      <c r="X61" s="314"/>
      <c r="Y61" s="314"/>
      <c r="Z61" s="314"/>
      <c r="AA61" s="314"/>
      <c r="AB61" s="314"/>
      <c r="AC61" s="314"/>
      <c r="AD61" s="314"/>
      <c r="AE61" s="314"/>
      <c r="AF61" s="314"/>
      <c r="AG61" s="314"/>
      <c r="AH61" s="314"/>
      <c r="AI61" s="314"/>
      <c r="AJ61" s="314"/>
      <c r="AK61" s="314"/>
      <c r="AL61" s="314"/>
      <c r="AM61" s="314"/>
      <c r="AN61" s="314"/>
      <c r="AO61" s="314"/>
      <c r="AP61" s="314"/>
      <c r="AQ61" s="314"/>
      <c r="AR61" s="314"/>
      <c r="AS61" s="314"/>
      <c r="AT61" s="314"/>
      <c r="AU61" s="314"/>
      <c r="AV61" s="314"/>
      <c r="AW61" s="314"/>
      <c r="AX61" s="314"/>
      <c r="AY61" s="314"/>
      <c r="AZ61" s="314"/>
      <c r="BA61" s="314"/>
      <c r="BB61" s="314"/>
      <c r="BC61" s="314"/>
      <c r="BD61" s="314"/>
      <c r="BE61" s="314"/>
      <c r="BF61" s="314"/>
      <c r="BG61" s="314"/>
      <c r="BH61" s="314"/>
      <c r="BI61" s="314"/>
      <c r="BJ61" s="314"/>
      <c r="BK61" s="314"/>
      <c r="BL61" s="314"/>
      <c r="BM61" s="314"/>
      <c r="BN61" s="314"/>
      <c r="BO61" s="314"/>
      <c r="BP61" s="314"/>
      <c r="BQ61" s="314"/>
      <c r="BR61" s="314"/>
      <c r="BS61" s="314"/>
      <c r="BT61" s="314"/>
      <c r="BU61" s="314"/>
      <c r="BV61" s="314"/>
      <c r="BX61" s="314"/>
      <c r="BY61" s="314"/>
      <c r="BZ61" s="314"/>
      <c r="CA61" s="314"/>
      <c r="CB61" s="314"/>
      <c r="CC61" s="314"/>
      <c r="CD61" s="314"/>
      <c r="CE61" s="314"/>
      <c r="CF61" s="314"/>
      <c r="CG61" s="314"/>
      <c r="CH61" s="314"/>
      <c r="CI61" s="314"/>
      <c r="CJ61" s="314"/>
      <c r="CK61" s="314"/>
      <c r="CL61" s="314"/>
      <c r="CM61" s="314"/>
      <c r="CN61" s="314"/>
      <c r="CO61" s="314"/>
      <c r="CP61" s="314"/>
      <c r="CQ61" s="314"/>
      <c r="CR61" s="314"/>
      <c r="CS61" s="314"/>
      <c r="CT61" s="314"/>
      <c r="CU61" s="314"/>
      <c r="CV61" s="314"/>
      <c r="CW61" s="314"/>
      <c r="CX61" s="314"/>
      <c r="CY61" s="314"/>
      <c r="CZ61" s="314"/>
      <c r="DA61" s="314"/>
      <c r="DB61" s="314"/>
      <c r="DC61" s="314"/>
      <c r="DD61" s="314"/>
      <c r="DE61" s="314"/>
      <c r="DF61" s="314"/>
      <c r="DG61" s="314"/>
      <c r="DH61" s="314"/>
      <c r="DI61" s="314"/>
      <c r="DJ61" s="314"/>
      <c r="DK61" s="314"/>
      <c r="DL61" s="314"/>
      <c r="DM61" s="314"/>
      <c r="DN61" s="314"/>
      <c r="DO61" s="314"/>
      <c r="DP61" s="314"/>
      <c r="DQ61" s="314"/>
      <c r="DR61" s="314"/>
      <c r="DS61" s="314"/>
      <c r="DT61" s="314"/>
      <c r="DU61" s="314"/>
      <c r="DV61" s="314"/>
      <c r="DW61" s="314"/>
      <c r="DX61" s="314"/>
      <c r="DY61" s="314"/>
      <c r="DZ61" s="314"/>
      <c r="EA61" s="314"/>
      <c r="EB61" s="314"/>
      <c r="EC61" s="314"/>
      <c r="ED61" s="314"/>
      <c r="EE61" s="342"/>
      <c r="EF61" s="64"/>
      <c r="EG61" s="64"/>
      <c r="EH61" s="64"/>
      <c r="EI61" s="64"/>
      <c r="EJ61" s="64"/>
      <c r="EK61" s="64"/>
      <c r="EL61" s="64"/>
      <c r="EM61" s="64"/>
      <c r="EN61" s="64"/>
      <c r="EO61" s="64"/>
      <c r="EP61" s="64"/>
      <c r="EQ61" s="64"/>
      <c r="ER61" s="64"/>
      <c r="ES61" s="64"/>
      <c r="ET61" s="64"/>
      <c r="EU61" s="64"/>
      <c r="EV61" s="308"/>
      <c r="FY61" s="317"/>
      <c r="FZ61" s="317"/>
      <c r="GA61" s="317"/>
      <c r="GB61" s="317"/>
      <c r="GC61" s="301"/>
      <c r="GD61" s="301"/>
      <c r="GE61" s="301"/>
      <c r="GF61" s="301"/>
      <c r="GG61" s="318"/>
      <c r="GH61" s="318"/>
      <c r="GI61" s="318"/>
      <c r="GJ61" s="319"/>
      <c r="GK61" s="320"/>
      <c r="GL61" s="320"/>
      <c r="GM61" s="320"/>
      <c r="GN61" s="320"/>
      <c r="GO61" s="300"/>
      <c r="HD61" s="317"/>
      <c r="HE61" s="317"/>
      <c r="HF61" s="317"/>
      <c r="HG61" s="317"/>
      <c r="HH61" s="301"/>
      <c r="HI61" s="301"/>
      <c r="HJ61" s="301"/>
      <c r="HK61" s="301"/>
      <c r="HL61" s="318"/>
      <c r="HM61" s="318"/>
      <c r="HN61" s="318"/>
      <c r="HO61" s="319"/>
      <c r="HP61" s="320"/>
      <c r="HQ61" s="320"/>
      <c r="HR61" s="320"/>
      <c r="HS61" s="320"/>
      <c r="HT61" s="300"/>
    </row>
    <row r="62" spans="3:228" ht="17.100000000000001" customHeight="1" x14ac:dyDescent="0.3">
      <c r="R62" s="314"/>
      <c r="S62" s="314"/>
      <c r="T62" s="314"/>
      <c r="U62" s="314"/>
      <c r="V62" s="314"/>
      <c r="W62" s="314"/>
      <c r="X62" s="314"/>
      <c r="Y62" s="314"/>
      <c r="Z62" s="314"/>
      <c r="AA62" s="314"/>
      <c r="AB62" s="314"/>
      <c r="AC62" s="314"/>
      <c r="AD62" s="314"/>
      <c r="AE62" s="314"/>
      <c r="AF62" s="314"/>
      <c r="AG62" s="314"/>
      <c r="AH62" s="314"/>
      <c r="AI62" s="314"/>
      <c r="AJ62" s="314"/>
      <c r="AK62" s="314"/>
      <c r="AL62" s="314"/>
      <c r="AM62" s="314"/>
      <c r="AN62" s="314"/>
      <c r="AO62" s="314"/>
      <c r="AP62" s="314"/>
      <c r="AQ62" s="314"/>
      <c r="AR62" s="314"/>
      <c r="AS62" s="314"/>
      <c r="AT62" s="314"/>
      <c r="AU62" s="314"/>
      <c r="AV62" s="314"/>
      <c r="AW62" s="314"/>
      <c r="AX62" s="314"/>
      <c r="AY62" s="314"/>
      <c r="AZ62" s="314"/>
      <c r="BA62" s="314"/>
      <c r="BB62" s="314"/>
      <c r="BC62" s="314"/>
      <c r="BD62" s="314"/>
      <c r="BE62" s="314"/>
      <c r="BF62" s="314"/>
      <c r="BG62" s="314"/>
      <c r="BH62" s="314"/>
      <c r="BI62" s="314"/>
      <c r="BJ62" s="314"/>
      <c r="BK62" s="314"/>
      <c r="BL62" s="314"/>
      <c r="BM62" s="314"/>
      <c r="BN62" s="314"/>
      <c r="BO62" s="314"/>
      <c r="BP62" s="314"/>
      <c r="BQ62" s="314"/>
      <c r="BR62" s="314"/>
      <c r="BS62" s="314"/>
      <c r="BT62" s="314"/>
      <c r="BU62" s="314"/>
      <c r="BV62" s="314"/>
      <c r="BX62" s="314"/>
      <c r="BY62" s="314"/>
      <c r="BZ62" s="314"/>
      <c r="CA62" s="314"/>
      <c r="CB62" s="314"/>
      <c r="CC62" s="314"/>
      <c r="CD62" s="314"/>
      <c r="CE62" s="314"/>
      <c r="CF62" s="314"/>
      <c r="CG62" s="314"/>
      <c r="CH62" s="314"/>
      <c r="CI62" s="314"/>
      <c r="CJ62" s="314"/>
      <c r="CK62" s="314"/>
      <c r="CL62" s="314"/>
      <c r="CM62" s="314"/>
      <c r="CN62" s="314"/>
      <c r="CO62" s="314"/>
      <c r="CP62" s="314"/>
      <c r="CQ62" s="314"/>
      <c r="CR62" s="314"/>
      <c r="CS62" s="314"/>
      <c r="CT62" s="314"/>
      <c r="CU62" s="314"/>
      <c r="CV62" s="314"/>
      <c r="CW62" s="314"/>
      <c r="CX62" s="314"/>
      <c r="CY62" s="314"/>
      <c r="CZ62" s="314"/>
      <c r="DA62" s="314"/>
      <c r="DB62" s="314"/>
      <c r="DC62" s="314"/>
      <c r="DD62" s="314"/>
      <c r="DE62" s="314"/>
      <c r="DF62" s="314"/>
      <c r="DG62" s="314"/>
      <c r="DH62" s="314"/>
      <c r="DI62" s="314"/>
      <c r="DJ62" s="314"/>
      <c r="DK62" s="314"/>
      <c r="DL62" s="314"/>
      <c r="DM62" s="314"/>
      <c r="DN62" s="314"/>
      <c r="DO62" s="314"/>
      <c r="DP62" s="314"/>
      <c r="DQ62" s="314"/>
      <c r="DR62" s="314"/>
      <c r="DS62" s="314"/>
      <c r="DT62" s="314"/>
      <c r="DU62" s="314"/>
      <c r="DV62" s="314"/>
      <c r="DW62" s="314"/>
      <c r="DX62" s="314"/>
      <c r="DY62" s="314"/>
      <c r="DZ62" s="314"/>
      <c r="EA62" s="314"/>
      <c r="EB62" s="314"/>
      <c r="EC62" s="314"/>
      <c r="ED62" s="314"/>
      <c r="EE62" s="340"/>
      <c r="EF62" s="64"/>
      <c r="EG62" s="64"/>
      <c r="EH62" s="64"/>
      <c r="EI62" s="64"/>
      <c r="EJ62" s="64"/>
      <c r="EK62" s="64"/>
      <c r="EL62" s="64"/>
      <c r="EM62" s="64"/>
      <c r="EN62" s="64"/>
      <c r="EO62" s="64"/>
      <c r="EP62" s="64"/>
      <c r="EQ62" s="64"/>
      <c r="ER62" s="64"/>
      <c r="ES62" s="64"/>
      <c r="ET62" s="64"/>
      <c r="EU62" s="64"/>
      <c r="EV62" s="309"/>
      <c r="FY62" s="317"/>
      <c r="FZ62" s="317"/>
      <c r="GA62" s="317"/>
      <c r="GB62" s="317"/>
      <c r="GC62" s="301"/>
      <c r="GD62" s="301"/>
      <c r="GE62" s="301"/>
      <c r="GF62" s="301"/>
      <c r="GG62" s="318"/>
      <c r="GH62" s="318"/>
      <c r="GI62" s="318"/>
      <c r="GJ62" s="319"/>
      <c r="GK62" s="320"/>
      <c r="GL62" s="320"/>
      <c r="GM62" s="320"/>
      <c r="GN62" s="320"/>
      <c r="GO62" s="300"/>
      <c r="HD62" s="317"/>
      <c r="HE62" s="317"/>
      <c r="HF62" s="317"/>
      <c r="HG62" s="317"/>
      <c r="HH62" s="301"/>
      <c r="HI62" s="301"/>
      <c r="HJ62" s="301"/>
      <c r="HK62" s="301"/>
      <c r="HL62" s="318"/>
      <c r="HM62" s="318"/>
      <c r="HN62" s="318"/>
      <c r="HO62" s="319"/>
      <c r="HP62" s="320"/>
      <c r="HQ62" s="320"/>
      <c r="HR62" s="320"/>
      <c r="HS62" s="320"/>
      <c r="HT62" s="300"/>
    </row>
    <row r="63" spans="3:228" ht="17.100000000000001" customHeight="1" x14ac:dyDescent="0.3">
      <c r="R63" s="314"/>
      <c r="S63" s="314"/>
      <c r="T63" s="314"/>
      <c r="U63" s="314"/>
      <c r="V63" s="314"/>
      <c r="W63" s="314"/>
      <c r="X63" s="314"/>
      <c r="Y63" s="314"/>
      <c r="Z63" s="314"/>
      <c r="AA63" s="314"/>
      <c r="AB63" s="314"/>
      <c r="AC63" s="314"/>
      <c r="AD63" s="314"/>
      <c r="AE63" s="314"/>
      <c r="AF63" s="314"/>
      <c r="AG63" s="314"/>
      <c r="AH63" s="314"/>
      <c r="AI63" s="314"/>
      <c r="AJ63" s="314"/>
      <c r="AK63" s="314"/>
      <c r="AL63" s="314"/>
      <c r="AM63" s="314"/>
      <c r="AN63" s="314"/>
      <c r="AO63" s="314"/>
      <c r="AP63" s="314"/>
      <c r="AQ63" s="314"/>
      <c r="AR63" s="314"/>
      <c r="AS63" s="314"/>
      <c r="AT63" s="314"/>
      <c r="AU63" s="314"/>
      <c r="AV63" s="314"/>
      <c r="AW63" s="314"/>
      <c r="AX63" s="314"/>
      <c r="AY63" s="314"/>
      <c r="AZ63" s="314"/>
      <c r="BA63" s="314"/>
      <c r="BB63" s="314"/>
      <c r="BC63" s="314"/>
      <c r="BD63" s="314"/>
      <c r="BE63" s="314"/>
      <c r="BF63" s="314"/>
      <c r="BG63" s="314"/>
      <c r="BH63" s="314"/>
      <c r="BI63" s="314"/>
      <c r="BJ63" s="314"/>
      <c r="BK63" s="314"/>
      <c r="BL63" s="314"/>
      <c r="BM63" s="314"/>
      <c r="BN63" s="314"/>
      <c r="BO63" s="314"/>
      <c r="BP63" s="314"/>
      <c r="BQ63" s="314"/>
      <c r="BR63" s="314"/>
      <c r="BS63" s="314"/>
      <c r="BT63" s="314"/>
      <c r="BU63" s="314"/>
      <c r="BV63" s="314"/>
      <c r="BX63" s="314"/>
      <c r="BY63" s="314"/>
      <c r="BZ63" s="314"/>
      <c r="CA63" s="314"/>
      <c r="CB63" s="314"/>
      <c r="CC63" s="314"/>
      <c r="CD63" s="314"/>
      <c r="CE63" s="314"/>
      <c r="CF63" s="314"/>
      <c r="CG63" s="314"/>
      <c r="CH63" s="314"/>
      <c r="CI63" s="314"/>
      <c r="CJ63" s="314"/>
      <c r="CK63" s="314"/>
      <c r="CL63" s="314"/>
      <c r="CM63" s="314"/>
      <c r="CN63" s="314"/>
      <c r="CO63" s="314"/>
      <c r="CP63" s="314"/>
      <c r="CQ63" s="314"/>
      <c r="CR63" s="314"/>
      <c r="CS63" s="314"/>
      <c r="CT63" s="314"/>
      <c r="CU63" s="314"/>
      <c r="CV63" s="314"/>
      <c r="CW63" s="314"/>
      <c r="CX63" s="314"/>
      <c r="CY63" s="314"/>
      <c r="CZ63" s="314"/>
      <c r="DA63" s="314"/>
      <c r="DB63" s="314"/>
      <c r="DC63" s="314"/>
      <c r="DD63" s="314"/>
      <c r="DE63" s="314"/>
      <c r="DF63" s="314"/>
      <c r="DG63" s="314"/>
      <c r="DH63" s="314"/>
      <c r="DI63" s="314"/>
      <c r="DJ63" s="314"/>
      <c r="DK63" s="314"/>
      <c r="DL63" s="314"/>
      <c r="DM63" s="314"/>
      <c r="DN63" s="314"/>
      <c r="DO63" s="314"/>
      <c r="DP63" s="314"/>
      <c r="DQ63" s="314"/>
      <c r="DR63" s="314"/>
      <c r="DS63" s="314"/>
      <c r="DT63" s="314"/>
      <c r="DU63" s="314"/>
      <c r="DV63" s="314"/>
      <c r="DW63" s="314"/>
      <c r="DX63" s="314"/>
      <c r="DY63" s="314"/>
      <c r="DZ63" s="314"/>
      <c r="EA63" s="314"/>
      <c r="EB63" s="314"/>
      <c r="EC63" s="314"/>
      <c r="ED63" s="314"/>
      <c r="EE63" s="343"/>
      <c r="EF63" s="64"/>
      <c r="EG63" s="64"/>
      <c r="EH63" s="64"/>
      <c r="EI63" s="64"/>
      <c r="EJ63" s="64"/>
      <c r="EK63" s="64"/>
      <c r="EL63" s="64"/>
      <c r="EM63" s="64"/>
      <c r="EN63" s="64"/>
      <c r="EO63" s="64"/>
      <c r="EP63" s="64"/>
      <c r="EQ63" s="64"/>
      <c r="ER63" s="64"/>
      <c r="ES63" s="64"/>
      <c r="ET63" s="64"/>
      <c r="EU63" s="64"/>
      <c r="EV63" s="308"/>
      <c r="FY63" s="317"/>
      <c r="FZ63" s="317"/>
      <c r="GA63" s="317"/>
      <c r="GB63" s="317"/>
      <c r="GC63" s="301"/>
      <c r="GD63" s="301"/>
      <c r="GE63" s="301"/>
      <c r="GF63" s="301"/>
      <c r="GG63" s="318"/>
      <c r="GH63" s="318"/>
      <c r="GI63" s="318"/>
      <c r="GJ63" s="319"/>
      <c r="GK63" s="320"/>
      <c r="GL63" s="320"/>
      <c r="GM63" s="320"/>
      <c r="GN63" s="320"/>
      <c r="GO63" s="300"/>
      <c r="HD63" s="317"/>
      <c r="HE63" s="317"/>
      <c r="HF63" s="317"/>
      <c r="HG63" s="317"/>
      <c r="HH63" s="301"/>
      <c r="HI63" s="301"/>
      <c r="HJ63" s="301"/>
      <c r="HK63" s="301"/>
      <c r="HL63" s="318"/>
      <c r="HM63" s="318"/>
      <c r="HN63" s="318"/>
      <c r="HO63" s="319"/>
      <c r="HP63" s="320"/>
      <c r="HQ63" s="320"/>
      <c r="HR63" s="320"/>
      <c r="HS63" s="320"/>
      <c r="HT63" s="300"/>
    </row>
    <row r="64" spans="3:228" ht="17.100000000000001" customHeight="1" x14ac:dyDescent="0.3">
      <c r="R64" s="314"/>
      <c r="S64" s="314"/>
      <c r="T64" s="314"/>
      <c r="U64" s="314"/>
      <c r="V64" s="314"/>
      <c r="W64" s="314"/>
      <c r="X64" s="314"/>
      <c r="Y64" s="314"/>
      <c r="Z64" s="314"/>
      <c r="AA64" s="314"/>
      <c r="AB64" s="314"/>
      <c r="AC64" s="314"/>
      <c r="AD64" s="314"/>
      <c r="AE64" s="314"/>
      <c r="AF64" s="314"/>
      <c r="AG64" s="314"/>
      <c r="AH64" s="314"/>
      <c r="AI64" s="314"/>
      <c r="AJ64" s="314"/>
      <c r="AK64" s="314"/>
      <c r="AL64" s="314"/>
      <c r="AM64" s="314"/>
      <c r="AN64" s="314"/>
      <c r="AO64" s="314"/>
      <c r="AP64" s="314"/>
      <c r="AQ64" s="314"/>
      <c r="AR64" s="314"/>
      <c r="AS64" s="314"/>
      <c r="AT64" s="314"/>
      <c r="AU64" s="314"/>
      <c r="AV64" s="314"/>
      <c r="AW64" s="314"/>
      <c r="AX64" s="314"/>
      <c r="AY64" s="314"/>
      <c r="AZ64" s="314"/>
      <c r="BA64" s="314"/>
      <c r="BB64" s="314"/>
      <c r="BC64" s="314"/>
      <c r="BD64" s="314"/>
      <c r="BE64" s="314"/>
      <c r="BF64" s="314"/>
      <c r="BG64" s="314"/>
      <c r="BH64" s="314"/>
      <c r="BI64" s="314"/>
      <c r="BJ64" s="314"/>
      <c r="BK64" s="314"/>
      <c r="BL64" s="314"/>
      <c r="BM64" s="314"/>
      <c r="BN64" s="314"/>
      <c r="BO64" s="314"/>
      <c r="BP64" s="314"/>
      <c r="BQ64" s="314"/>
      <c r="BR64" s="314"/>
      <c r="BS64" s="314"/>
      <c r="BT64" s="314"/>
      <c r="BU64" s="314"/>
      <c r="BV64" s="314"/>
      <c r="BX64" s="314"/>
      <c r="BY64" s="314"/>
      <c r="BZ64" s="314"/>
      <c r="CA64" s="314"/>
      <c r="CB64" s="314"/>
      <c r="CC64" s="314"/>
      <c r="CD64" s="314"/>
      <c r="CE64" s="314"/>
      <c r="CF64" s="314"/>
      <c r="CG64" s="314"/>
      <c r="CH64" s="314"/>
      <c r="CI64" s="314"/>
      <c r="CJ64" s="314"/>
      <c r="CK64" s="314"/>
      <c r="CL64" s="314"/>
      <c r="CM64" s="314"/>
      <c r="CN64" s="314"/>
      <c r="CO64" s="314"/>
      <c r="CP64" s="314"/>
      <c r="CQ64" s="314"/>
      <c r="CR64" s="314"/>
      <c r="CS64" s="314"/>
      <c r="CT64" s="314"/>
      <c r="CU64" s="314"/>
      <c r="CV64" s="314"/>
      <c r="CW64" s="314"/>
      <c r="CX64" s="314"/>
      <c r="CY64" s="314"/>
      <c r="CZ64" s="314"/>
      <c r="DA64" s="314"/>
      <c r="DB64" s="314"/>
      <c r="DC64" s="314"/>
      <c r="DD64" s="314"/>
      <c r="DE64" s="314"/>
      <c r="DF64" s="314"/>
      <c r="DG64" s="314"/>
      <c r="DH64" s="314"/>
      <c r="DI64" s="314"/>
      <c r="DJ64" s="314"/>
      <c r="DK64" s="314"/>
      <c r="DL64" s="314"/>
      <c r="DM64" s="314"/>
      <c r="DN64" s="314"/>
      <c r="DO64" s="314"/>
      <c r="DP64" s="314"/>
      <c r="DQ64" s="314"/>
      <c r="DR64" s="314"/>
      <c r="DS64" s="314"/>
      <c r="DT64" s="314"/>
      <c r="DU64" s="314"/>
      <c r="DV64" s="314"/>
      <c r="DW64" s="314"/>
      <c r="DX64" s="314"/>
      <c r="DY64" s="314"/>
      <c r="DZ64" s="314"/>
      <c r="EA64" s="314"/>
      <c r="EB64" s="314"/>
      <c r="EC64" s="314"/>
      <c r="ED64" s="314"/>
      <c r="EE64" s="339"/>
      <c r="EF64" s="64"/>
      <c r="EG64" s="64"/>
      <c r="EH64" s="64"/>
      <c r="EI64" s="64"/>
      <c r="EJ64" s="64"/>
      <c r="EK64" s="64"/>
      <c r="EL64" s="64"/>
      <c r="EM64" s="64"/>
      <c r="EN64" s="64"/>
      <c r="EO64" s="64"/>
      <c r="EP64" s="64"/>
      <c r="EQ64" s="64"/>
      <c r="ER64" s="64"/>
      <c r="ES64" s="64"/>
      <c r="ET64" s="64"/>
      <c r="EU64" s="64"/>
      <c r="EV64" s="309"/>
      <c r="FY64" s="317"/>
      <c r="FZ64" s="317"/>
      <c r="GA64" s="317"/>
      <c r="GB64" s="317"/>
      <c r="GC64" s="301"/>
      <c r="GD64" s="301"/>
      <c r="GE64" s="301"/>
      <c r="GF64" s="301"/>
      <c r="GG64" s="318"/>
      <c r="GH64" s="318"/>
      <c r="GI64" s="318"/>
      <c r="GJ64" s="319"/>
      <c r="GK64" s="320"/>
      <c r="GL64" s="320"/>
      <c r="GM64" s="320"/>
      <c r="GN64" s="320"/>
      <c r="GO64" s="300"/>
      <c r="HD64" s="317"/>
      <c r="HE64" s="317"/>
      <c r="HF64" s="317"/>
      <c r="HG64" s="317"/>
      <c r="HH64" s="301"/>
      <c r="HI64" s="301"/>
      <c r="HJ64" s="301"/>
      <c r="HK64" s="301"/>
      <c r="HL64" s="318"/>
      <c r="HM64" s="318"/>
      <c r="HN64" s="318"/>
      <c r="HO64" s="319"/>
      <c r="HP64" s="320"/>
      <c r="HQ64" s="320"/>
      <c r="HR64" s="320"/>
      <c r="HS64" s="320"/>
      <c r="HT64" s="300"/>
    </row>
    <row r="65" spans="18:228" ht="17.100000000000001" customHeight="1" x14ac:dyDescent="0.3">
      <c r="R65" s="314"/>
      <c r="S65" s="314"/>
      <c r="T65" s="314"/>
      <c r="U65" s="314"/>
      <c r="V65" s="314"/>
      <c r="W65" s="314"/>
      <c r="X65" s="314"/>
      <c r="Y65" s="314"/>
      <c r="Z65" s="314"/>
      <c r="AA65" s="314"/>
      <c r="AB65" s="314"/>
      <c r="AC65" s="314"/>
      <c r="AD65" s="314"/>
      <c r="AE65" s="314"/>
      <c r="AF65" s="314"/>
      <c r="AG65" s="314"/>
      <c r="AH65" s="314"/>
      <c r="AI65" s="314"/>
      <c r="AJ65" s="314"/>
      <c r="AK65" s="314"/>
      <c r="AL65" s="314"/>
      <c r="AM65" s="314"/>
      <c r="AN65" s="314"/>
      <c r="AO65" s="314"/>
      <c r="AP65" s="314"/>
      <c r="AQ65" s="314"/>
      <c r="AR65" s="314"/>
      <c r="AS65" s="314"/>
      <c r="AT65" s="314"/>
      <c r="AU65" s="314"/>
      <c r="AV65" s="314"/>
      <c r="AW65" s="314"/>
      <c r="AX65" s="314"/>
      <c r="AY65" s="314"/>
      <c r="AZ65" s="314"/>
      <c r="BA65" s="314"/>
      <c r="BB65" s="314"/>
      <c r="BC65" s="314"/>
      <c r="BD65" s="314"/>
      <c r="BE65" s="314"/>
      <c r="BF65" s="314"/>
      <c r="BG65" s="314"/>
      <c r="BH65" s="314"/>
      <c r="BI65" s="314"/>
      <c r="BJ65" s="314"/>
      <c r="BK65" s="314"/>
      <c r="BL65" s="314"/>
      <c r="BM65" s="314"/>
      <c r="BN65" s="314"/>
      <c r="BO65" s="314"/>
      <c r="BP65" s="314"/>
      <c r="BQ65" s="314"/>
      <c r="BR65" s="314"/>
      <c r="BS65" s="314"/>
      <c r="BT65" s="314"/>
      <c r="BU65" s="314"/>
      <c r="BV65" s="314"/>
      <c r="BX65" s="314"/>
      <c r="BY65" s="314"/>
      <c r="BZ65" s="314"/>
      <c r="CA65" s="314"/>
      <c r="CB65" s="314"/>
      <c r="CC65" s="314"/>
      <c r="CD65" s="314"/>
      <c r="CE65" s="314"/>
      <c r="CF65" s="314"/>
      <c r="CG65" s="314"/>
      <c r="CH65" s="314"/>
      <c r="CI65" s="314"/>
      <c r="CJ65" s="314"/>
      <c r="CK65" s="314"/>
      <c r="CL65" s="314"/>
      <c r="CM65" s="314"/>
      <c r="CN65" s="314"/>
      <c r="CO65" s="314"/>
      <c r="CP65" s="314"/>
      <c r="CQ65" s="314"/>
      <c r="CR65" s="314"/>
      <c r="CS65" s="314"/>
      <c r="CT65" s="314"/>
      <c r="CU65" s="314"/>
      <c r="CV65" s="314"/>
      <c r="CW65" s="314"/>
      <c r="CX65" s="314"/>
      <c r="CY65" s="314"/>
      <c r="CZ65" s="314"/>
      <c r="DA65" s="314"/>
      <c r="DB65" s="314"/>
      <c r="DC65" s="314"/>
      <c r="DD65" s="314"/>
      <c r="DE65" s="314"/>
      <c r="DF65" s="314"/>
      <c r="DG65" s="314"/>
      <c r="DH65" s="314"/>
      <c r="DI65" s="314"/>
      <c r="DJ65" s="314"/>
      <c r="DK65" s="314"/>
      <c r="DL65" s="314"/>
      <c r="DM65" s="314"/>
      <c r="DN65" s="314"/>
      <c r="DO65" s="314"/>
      <c r="DP65" s="314"/>
      <c r="DQ65" s="314"/>
      <c r="DR65" s="314"/>
      <c r="DS65" s="314"/>
      <c r="DT65" s="314"/>
      <c r="DU65" s="314"/>
      <c r="DV65" s="314"/>
      <c r="DW65" s="314"/>
      <c r="DX65" s="314"/>
      <c r="DY65" s="314"/>
      <c r="DZ65" s="314"/>
      <c r="EA65" s="314"/>
      <c r="EB65" s="314"/>
      <c r="EC65" s="314"/>
      <c r="ED65" s="314"/>
      <c r="EE65" s="344"/>
      <c r="EF65" s="64"/>
      <c r="EG65" s="64"/>
      <c r="EH65" s="64"/>
      <c r="EI65" s="64"/>
      <c r="EJ65" s="64"/>
      <c r="EK65" s="64"/>
      <c r="EL65" s="64"/>
      <c r="EM65" s="64"/>
      <c r="EN65" s="64"/>
      <c r="EO65" s="64"/>
      <c r="EP65" s="64"/>
      <c r="EQ65" s="64"/>
      <c r="ER65" s="64"/>
      <c r="ES65" s="64"/>
      <c r="ET65" s="64"/>
      <c r="EU65" s="64"/>
      <c r="EV65" s="308"/>
      <c r="FY65" s="317"/>
      <c r="FZ65" s="317"/>
      <c r="GA65" s="317"/>
      <c r="GB65" s="317"/>
      <c r="GC65" s="301"/>
      <c r="GD65" s="301"/>
      <c r="GE65" s="301"/>
      <c r="GF65" s="301"/>
      <c r="GG65" s="318"/>
      <c r="GH65" s="318"/>
      <c r="GI65" s="318"/>
      <c r="GJ65" s="319"/>
      <c r="GK65" s="320"/>
      <c r="GL65" s="320"/>
      <c r="GM65" s="320"/>
      <c r="GN65" s="320"/>
      <c r="GO65" s="300"/>
      <c r="HD65" s="317"/>
      <c r="HE65" s="317"/>
      <c r="HF65" s="317"/>
      <c r="HG65" s="317"/>
      <c r="HH65" s="301"/>
      <c r="HI65" s="301"/>
      <c r="HJ65" s="301"/>
      <c r="HK65" s="301"/>
      <c r="HL65" s="318"/>
      <c r="HM65" s="318"/>
      <c r="HN65" s="318"/>
      <c r="HO65" s="319"/>
      <c r="HP65" s="320"/>
      <c r="HQ65" s="320"/>
      <c r="HR65" s="320"/>
      <c r="HS65" s="320"/>
      <c r="HT65" s="300"/>
    </row>
    <row r="66" spans="18:228" ht="17.100000000000001" customHeight="1" x14ac:dyDescent="0.3">
      <c r="R66" s="314"/>
      <c r="S66" s="314"/>
      <c r="T66" s="314"/>
      <c r="U66" s="314"/>
      <c r="V66" s="314"/>
      <c r="W66" s="314"/>
      <c r="X66" s="314"/>
      <c r="Y66" s="314"/>
      <c r="Z66" s="314"/>
      <c r="AA66" s="314"/>
      <c r="AB66" s="314"/>
      <c r="AC66" s="314"/>
      <c r="AD66" s="314"/>
      <c r="AE66" s="314"/>
      <c r="AF66" s="314"/>
      <c r="AG66" s="314"/>
      <c r="AH66" s="314"/>
      <c r="AI66" s="314"/>
      <c r="AJ66" s="314"/>
      <c r="AK66" s="314"/>
      <c r="AL66" s="314"/>
      <c r="AM66" s="314"/>
      <c r="AN66" s="314"/>
      <c r="AO66" s="314"/>
      <c r="AP66" s="314"/>
      <c r="AQ66" s="314"/>
      <c r="AR66" s="314"/>
      <c r="AS66" s="314"/>
      <c r="AT66" s="314"/>
      <c r="AU66" s="314"/>
      <c r="AV66" s="314"/>
      <c r="AW66" s="314"/>
      <c r="AX66" s="314"/>
      <c r="AY66" s="314"/>
      <c r="AZ66" s="314"/>
      <c r="BA66" s="314"/>
      <c r="BB66" s="314"/>
      <c r="BC66" s="314"/>
      <c r="BD66" s="314"/>
      <c r="BE66" s="314"/>
      <c r="BF66" s="314"/>
      <c r="BG66" s="314"/>
      <c r="BH66" s="314"/>
      <c r="BI66" s="314"/>
      <c r="BJ66" s="314"/>
      <c r="BK66" s="314"/>
      <c r="BL66" s="314"/>
      <c r="BM66" s="314"/>
      <c r="BN66" s="314"/>
      <c r="BO66" s="314"/>
      <c r="BP66" s="314"/>
      <c r="BQ66" s="314"/>
      <c r="BR66" s="314"/>
      <c r="BS66" s="314"/>
      <c r="BT66" s="314"/>
      <c r="BU66" s="314"/>
      <c r="BV66" s="314"/>
      <c r="BX66" s="314"/>
      <c r="BY66" s="314"/>
      <c r="BZ66" s="314"/>
      <c r="CA66" s="314"/>
      <c r="CB66" s="314"/>
      <c r="CC66" s="314"/>
      <c r="CD66" s="314"/>
      <c r="CE66" s="314"/>
      <c r="CF66" s="314"/>
      <c r="CG66" s="314"/>
      <c r="CH66" s="314"/>
      <c r="CI66" s="314"/>
      <c r="CJ66" s="314"/>
      <c r="CK66" s="314"/>
      <c r="CL66" s="314"/>
      <c r="CM66" s="314"/>
      <c r="CN66" s="314"/>
      <c r="CO66" s="314"/>
      <c r="CP66" s="314"/>
      <c r="CQ66" s="314"/>
      <c r="CR66" s="314"/>
      <c r="CS66" s="314"/>
      <c r="CT66" s="314"/>
      <c r="CU66" s="314"/>
      <c r="CV66" s="314"/>
      <c r="CW66" s="314"/>
      <c r="CX66" s="314"/>
      <c r="CY66" s="314"/>
      <c r="CZ66" s="314"/>
      <c r="DA66" s="314"/>
      <c r="DB66" s="314"/>
      <c r="DC66" s="314"/>
      <c r="DD66" s="314"/>
      <c r="DE66" s="314"/>
      <c r="DF66" s="314"/>
      <c r="DG66" s="314"/>
      <c r="DH66" s="314"/>
      <c r="DI66" s="314"/>
      <c r="DJ66" s="314"/>
      <c r="DK66" s="314"/>
      <c r="DL66" s="314"/>
      <c r="DM66" s="314"/>
      <c r="DN66" s="314"/>
      <c r="DO66" s="314"/>
      <c r="DP66" s="314"/>
      <c r="DQ66" s="314"/>
      <c r="DR66" s="314"/>
      <c r="DS66" s="314"/>
      <c r="DT66" s="314"/>
      <c r="DU66" s="314"/>
      <c r="DV66" s="314"/>
      <c r="DW66" s="314"/>
      <c r="DX66" s="314"/>
      <c r="DY66" s="314"/>
      <c r="DZ66" s="314"/>
      <c r="EA66" s="314"/>
      <c r="EB66" s="314"/>
      <c r="EC66" s="314"/>
      <c r="ED66" s="314"/>
      <c r="EE66" s="259"/>
      <c r="EF66" s="64"/>
      <c r="EG66" s="64"/>
      <c r="EH66" s="64"/>
      <c r="EI66" s="64"/>
      <c r="EJ66" s="64"/>
      <c r="EK66" s="64"/>
      <c r="EL66" s="64"/>
      <c r="EM66" s="64"/>
      <c r="EN66" s="64"/>
      <c r="EO66" s="64"/>
      <c r="EP66" s="64"/>
      <c r="EQ66" s="64"/>
      <c r="ER66" s="64"/>
      <c r="ES66" s="64"/>
      <c r="ET66" s="64"/>
      <c r="EU66" s="64"/>
      <c r="EV66" s="309"/>
      <c r="FY66" s="317"/>
      <c r="FZ66" s="317"/>
      <c r="GA66" s="317"/>
      <c r="GB66" s="317"/>
      <c r="GC66" s="301"/>
      <c r="GD66" s="301"/>
      <c r="GE66" s="301"/>
      <c r="GF66" s="301"/>
      <c r="GG66" s="318"/>
      <c r="GH66" s="318"/>
      <c r="GI66" s="318"/>
      <c r="GJ66" s="319"/>
      <c r="GK66" s="320"/>
      <c r="GL66" s="320"/>
      <c r="GM66" s="320"/>
      <c r="GN66" s="320"/>
      <c r="GO66" s="300"/>
      <c r="HD66" s="317"/>
      <c r="HE66" s="317"/>
      <c r="HF66" s="317"/>
      <c r="HG66" s="317"/>
      <c r="HH66" s="301"/>
      <c r="HI66" s="301"/>
      <c r="HJ66" s="301"/>
      <c r="HK66" s="301"/>
      <c r="HL66" s="318"/>
      <c r="HM66" s="318"/>
      <c r="HN66" s="318"/>
      <c r="HO66" s="319"/>
      <c r="HP66" s="320"/>
      <c r="HQ66" s="320"/>
      <c r="HR66" s="320"/>
      <c r="HS66" s="320"/>
      <c r="HT66" s="300"/>
    </row>
    <row r="67" spans="18:228" ht="17.100000000000001" customHeight="1" x14ac:dyDescent="0.3">
      <c r="R67" s="314"/>
      <c r="S67" s="314"/>
      <c r="T67" s="314"/>
      <c r="U67" s="314"/>
      <c r="V67" s="314"/>
      <c r="W67" s="314"/>
      <c r="X67" s="314"/>
      <c r="Y67" s="314"/>
      <c r="Z67" s="314"/>
      <c r="AA67" s="314"/>
      <c r="AB67" s="314"/>
      <c r="AC67" s="314"/>
      <c r="AD67" s="314"/>
      <c r="AE67" s="314"/>
      <c r="AF67" s="314"/>
      <c r="AG67" s="314"/>
      <c r="AH67" s="314"/>
      <c r="AI67" s="314"/>
      <c r="AJ67" s="314"/>
      <c r="AK67" s="314"/>
      <c r="AL67" s="314"/>
      <c r="AM67" s="314"/>
      <c r="AN67" s="314"/>
      <c r="AO67" s="314"/>
      <c r="AP67" s="314"/>
      <c r="AQ67" s="314"/>
      <c r="AR67" s="314"/>
      <c r="AS67" s="314"/>
      <c r="AT67" s="314"/>
      <c r="AU67" s="314"/>
      <c r="AV67" s="314"/>
      <c r="AW67" s="314"/>
      <c r="AX67" s="314"/>
      <c r="AY67" s="314"/>
      <c r="AZ67" s="314"/>
      <c r="BA67" s="314"/>
      <c r="BB67" s="314"/>
      <c r="BC67" s="314"/>
      <c r="BD67" s="314"/>
      <c r="BE67" s="314"/>
      <c r="BF67" s="314"/>
      <c r="BG67" s="314"/>
      <c r="BH67" s="314"/>
      <c r="BI67" s="314"/>
      <c r="BJ67" s="314"/>
      <c r="BK67" s="314"/>
      <c r="BL67" s="314"/>
      <c r="BM67" s="314"/>
      <c r="BN67" s="314"/>
      <c r="BO67" s="314"/>
      <c r="BP67" s="314"/>
      <c r="BQ67" s="314"/>
      <c r="BR67" s="314"/>
      <c r="BS67" s="314"/>
      <c r="BT67" s="314"/>
      <c r="BU67" s="314"/>
      <c r="BV67" s="314"/>
      <c r="BX67" s="314"/>
      <c r="BY67" s="314"/>
      <c r="BZ67" s="314"/>
      <c r="CA67" s="314"/>
      <c r="CB67" s="314"/>
      <c r="CC67" s="314"/>
      <c r="CD67" s="314"/>
      <c r="CE67" s="314"/>
      <c r="CF67" s="314"/>
      <c r="CG67" s="314"/>
      <c r="CH67" s="314"/>
      <c r="CI67" s="314"/>
      <c r="CJ67" s="314"/>
      <c r="CK67" s="314"/>
      <c r="CL67" s="314"/>
      <c r="CM67" s="314"/>
      <c r="CN67" s="314"/>
      <c r="CO67" s="314"/>
      <c r="CP67" s="314"/>
      <c r="CQ67" s="314"/>
      <c r="CR67" s="314"/>
      <c r="CS67" s="314"/>
      <c r="CT67" s="314"/>
      <c r="CU67" s="314"/>
      <c r="CV67" s="314"/>
      <c r="CW67" s="314"/>
      <c r="CX67" s="314"/>
      <c r="CY67" s="314"/>
      <c r="CZ67" s="314"/>
      <c r="DA67" s="314"/>
      <c r="DB67" s="314"/>
      <c r="DC67" s="314"/>
      <c r="DD67" s="314"/>
      <c r="DE67" s="314"/>
      <c r="DF67" s="314"/>
      <c r="DG67" s="314"/>
      <c r="DH67" s="314"/>
      <c r="DI67" s="314"/>
      <c r="DJ67" s="314"/>
      <c r="DK67" s="314"/>
      <c r="DL67" s="314"/>
      <c r="DM67" s="314"/>
      <c r="DN67" s="314"/>
      <c r="DO67" s="314"/>
      <c r="DP67" s="314"/>
      <c r="DQ67" s="314"/>
      <c r="DR67" s="314"/>
      <c r="DS67" s="314"/>
      <c r="DT67" s="314"/>
      <c r="DU67" s="314"/>
      <c r="DV67" s="314"/>
      <c r="DW67" s="314"/>
      <c r="DX67" s="314"/>
      <c r="DY67" s="314"/>
      <c r="DZ67" s="314"/>
      <c r="EA67" s="314"/>
      <c r="EB67" s="314"/>
      <c r="EC67" s="314"/>
      <c r="ED67" s="314"/>
      <c r="EE67" s="343"/>
      <c r="EF67" s="64"/>
      <c r="EG67" s="64"/>
      <c r="EH67" s="64"/>
      <c r="EI67" s="64"/>
      <c r="EJ67" s="64"/>
      <c r="EK67" s="64"/>
      <c r="EL67" s="64"/>
      <c r="EM67" s="64"/>
      <c r="EN67" s="64"/>
      <c r="EO67" s="64"/>
      <c r="EP67" s="64"/>
      <c r="EQ67" s="64"/>
      <c r="ER67" s="64"/>
      <c r="ES67" s="64"/>
      <c r="ET67" s="64"/>
      <c r="EU67" s="64"/>
      <c r="EV67" s="308"/>
      <c r="FY67" s="317"/>
      <c r="FZ67" s="317"/>
      <c r="GA67" s="317"/>
      <c r="GB67" s="317"/>
      <c r="GC67" s="301"/>
      <c r="GD67" s="301"/>
      <c r="GE67" s="301"/>
      <c r="GF67" s="301"/>
      <c r="GG67" s="318"/>
      <c r="GH67" s="318"/>
      <c r="GI67" s="318"/>
      <c r="GJ67" s="319"/>
      <c r="GK67" s="320"/>
      <c r="GL67" s="320"/>
      <c r="GM67" s="320"/>
      <c r="GN67" s="320"/>
      <c r="GO67" s="300"/>
      <c r="HD67" s="317"/>
      <c r="HE67" s="317"/>
      <c r="HF67" s="317"/>
      <c r="HG67" s="317"/>
      <c r="HH67" s="301"/>
      <c r="HI67" s="301"/>
      <c r="HJ67" s="301"/>
      <c r="HK67" s="301"/>
      <c r="HL67" s="318"/>
      <c r="HM67" s="318"/>
      <c r="HN67" s="318"/>
      <c r="HO67" s="319"/>
      <c r="HP67" s="320"/>
      <c r="HQ67" s="320"/>
      <c r="HR67" s="320"/>
      <c r="HS67" s="320"/>
      <c r="HT67" s="300"/>
    </row>
    <row r="68" spans="18:228" ht="17.100000000000001" customHeight="1" x14ac:dyDescent="0.3">
      <c r="R68" s="314"/>
      <c r="S68" s="314"/>
      <c r="T68" s="314"/>
      <c r="U68" s="314"/>
      <c r="V68" s="314"/>
      <c r="W68" s="314"/>
      <c r="X68" s="314"/>
      <c r="Y68" s="314"/>
      <c r="Z68" s="314"/>
      <c r="AA68" s="314"/>
      <c r="AB68" s="314"/>
      <c r="AC68" s="314"/>
      <c r="AD68" s="314"/>
      <c r="AE68" s="314"/>
      <c r="AF68" s="314"/>
      <c r="AG68" s="314"/>
      <c r="AH68" s="314"/>
      <c r="AI68" s="314"/>
      <c r="AJ68" s="314"/>
      <c r="AK68" s="314"/>
      <c r="AL68" s="314"/>
      <c r="AM68" s="314"/>
      <c r="AN68" s="314"/>
      <c r="AO68" s="314"/>
      <c r="AP68" s="314"/>
      <c r="AQ68" s="314"/>
      <c r="AR68" s="314"/>
      <c r="AS68" s="314"/>
      <c r="AT68" s="314"/>
      <c r="AU68" s="314"/>
      <c r="AV68" s="314"/>
      <c r="AW68" s="314"/>
      <c r="AX68" s="314"/>
      <c r="AY68" s="314"/>
      <c r="AZ68" s="314"/>
      <c r="BA68" s="314"/>
      <c r="BB68" s="314"/>
      <c r="BC68" s="314"/>
      <c r="BD68" s="314"/>
      <c r="BE68" s="314"/>
      <c r="BF68" s="314"/>
      <c r="BG68" s="314"/>
      <c r="BH68" s="314"/>
      <c r="BI68" s="314"/>
      <c r="BJ68" s="314"/>
      <c r="BK68" s="314"/>
      <c r="BL68" s="314"/>
      <c r="BM68" s="314"/>
      <c r="BN68" s="314"/>
      <c r="BO68" s="314"/>
      <c r="BP68" s="314"/>
      <c r="BQ68" s="314"/>
      <c r="BR68" s="314"/>
      <c r="BS68" s="314"/>
      <c r="BT68" s="314"/>
      <c r="BU68" s="314"/>
      <c r="BV68" s="314"/>
      <c r="BX68" s="314"/>
      <c r="BY68" s="314"/>
      <c r="BZ68" s="314"/>
      <c r="CA68" s="314"/>
      <c r="CB68" s="314"/>
      <c r="CC68" s="314"/>
      <c r="CD68" s="314"/>
      <c r="CE68" s="314"/>
      <c r="CF68" s="314"/>
      <c r="CG68" s="314"/>
      <c r="CH68" s="314"/>
      <c r="CI68" s="314"/>
      <c r="CJ68" s="314"/>
      <c r="CK68" s="314"/>
      <c r="CL68" s="314"/>
      <c r="CM68" s="314"/>
      <c r="CN68" s="314"/>
      <c r="CO68" s="314"/>
      <c r="CP68" s="314"/>
      <c r="CQ68" s="314"/>
      <c r="CR68" s="314"/>
      <c r="CS68" s="314"/>
      <c r="CT68" s="314"/>
      <c r="CU68" s="314"/>
      <c r="CV68" s="314"/>
      <c r="CW68" s="314"/>
      <c r="CX68" s="314"/>
      <c r="CY68" s="314"/>
      <c r="CZ68" s="314"/>
      <c r="DA68" s="314"/>
      <c r="DB68" s="314"/>
      <c r="DC68" s="314"/>
      <c r="DD68" s="314"/>
      <c r="DE68" s="314"/>
      <c r="DF68" s="314"/>
      <c r="DG68" s="314"/>
      <c r="DH68" s="314"/>
      <c r="DI68" s="314"/>
      <c r="DJ68" s="314"/>
      <c r="DK68" s="314"/>
      <c r="DL68" s="314"/>
      <c r="DM68" s="314"/>
      <c r="DN68" s="314"/>
      <c r="DO68" s="314"/>
      <c r="DP68" s="314"/>
      <c r="DQ68" s="314"/>
      <c r="DR68" s="314"/>
      <c r="DS68" s="314"/>
      <c r="DT68" s="314"/>
      <c r="DU68" s="314"/>
      <c r="DV68" s="314"/>
      <c r="DW68" s="314"/>
      <c r="DX68" s="314"/>
      <c r="DY68" s="314"/>
      <c r="DZ68" s="314"/>
      <c r="EA68" s="314"/>
      <c r="EB68" s="314"/>
      <c r="EC68" s="314"/>
      <c r="ED68" s="314"/>
      <c r="EE68" s="339"/>
      <c r="EF68" s="64"/>
      <c r="EG68" s="64"/>
      <c r="EH68" s="64"/>
      <c r="EI68" s="64"/>
      <c r="EJ68" s="64"/>
      <c r="EK68" s="64"/>
      <c r="EL68" s="64"/>
      <c r="EM68" s="64"/>
      <c r="EN68" s="64"/>
      <c r="EO68" s="64"/>
      <c r="EP68" s="64"/>
      <c r="EQ68" s="64"/>
      <c r="ER68" s="64"/>
      <c r="ES68" s="64"/>
      <c r="ET68" s="64"/>
      <c r="EU68" s="64"/>
      <c r="EV68" s="309"/>
      <c r="FY68" s="317"/>
      <c r="FZ68" s="317"/>
      <c r="GA68" s="317"/>
      <c r="GB68" s="317"/>
      <c r="GC68" s="301"/>
      <c r="GD68" s="301"/>
      <c r="GE68" s="301"/>
      <c r="GF68" s="301"/>
      <c r="GG68" s="318"/>
      <c r="GH68" s="318"/>
      <c r="GI68" s="318"/>
      <c r="GJ68" s="319"/>
      <c r="GK68" s="320"/>
      <c r="GL68" s="320"/>
      <c r="GM68" s="320"/>
      <c r="GN68" s="320"/>
      <c r="GO68" s="300"/>
      <c r="HD68" s="317"/>
      <c r="HE68" s="317"/>
      <c r="HF68" s="317"/>
      <c r="HG68" s="317"/>
      <c r="HH68" s="301"/>
      <c r="HI68" s="301"/>
      <c r="HJ68" s="301"/>
      <c r="HK68" s="301"/>
      <c r="HL68" s="318"/>
      <c r="HM68" s="318"/>
      <c r="HN68" s="318"/>
      <c r="HO68" s="319"/>
      <c r="HP68" s="320"/>
      <c r="HQ68" s="320"/>
      <c r="HR68" s="320"/>
      <c r="HS68" s="320"/>
      <c r="HT68" s="300"/>
    </row>
    <row r="69" spans="18:228" ht="17.100000000000001" customHeight="1" x14ac:dyDescent="0.3">
      <c r="R69" s="314"/>
      <c r="S69" s="314"/>
      <c r="T69" s="314"/>
      <c r="U69" s="314"/>
      <c r="V69" s="314"/>
      <c r="W69" s="314"/>
      <c r="X69" s="314"/>
      <c r="Y69" s="314"/>
      <c r="Z69" s="314"/>
      <c r="AA69" s="314"/>
      <c r="AB69" s="314"/>
      <c r="AC69" s="314"/>
      <c r="AD69" s="314"/>
      <c r="AE69" s="314"/>
      <c r="AF69" s="314"/>
      <c r="AG69" s="314"/>
      <c r="AH69" s="314"/>
      <c r="AI69" s="314"/>
      <c r="AJ69" s="314"/>
      <c r="AK69" s="314"/>
      <c r="AL69" s="314"/>
      <c r="AM69" s="314"/>
      <c r="AN69" s="314"/>
      <c r="AO69" s="314"/>
      <c r="AP69" s="314"/>
      <c r="AQ69" s="314"/>
      <c r="AR69" s="314"/>
      <c r="AS69" s="314"/>
      <c r="AT69" s="314"/>
      <c r="AU69" s="314"/>
      <c r="AV69" s="314"/>
      <c r="AW69" s="314"/>
      <c r="AX69" s="314"/>
      <c r="AY69" s="314"/>
      <c r="AZ69" s="314"/>
      <c r="BA69" s="314"/>
      <c r="BB69" s="314"/>
      <c r="BC69" s="314"/>
      <c r="BD69" s="314"/>
      <c r="BE69" s="314"/>
      <c r="BF69" s="314"/>
      <c r="BG69" s="314"/>
      <c r="BH69" s="314"/>
      <c r="BI69" s="314"/>
      <c r="BJ69" s="314"/>
      <c r="BK69" s="314"/>
      <c r="BL69" s="314"/>
      <c r="BM69" s="314"/>
      <c r="BN69" s="314"/>
      <c r="BO69" s="314"/>
      <c r="BP69" s="314"/>
      <c r="BQ69" s="314"/>
      <c r="BR69" s="314"/>
      <c r="BS69" s="314"/>
      <c r="BT69" s="314"/>
      <c r="BU69" s="314"/>
      <c r="BV69" s="314"/>
      <c r="BX69" s="314"/>
      <c r="BY69" s="314"/>
      <c r="BZ69" s="314"/>
      <c r="CA69" s="314"/>
      <c r="CB69" s="314"/>
      <c r="CC69" s="314"/>
      <c r="CD69" s="314"/>
      <c r="CE69" s="314"/>
      <c r="CF69" s="314"/>
      <c r="CG69" s="314"/>
      <c r="CH69" s="314"/>
      <c r="CI69" s="314"/>
      <c r="CJ69" s="314"/>
      <c r="CK69" s="314"/>
      <c r="CL69" s="314"/>
      <c r="CM69" s="314"/>
      <c r="CN69" s="314"/>
      <c r="CO69" s="314"/>
      <c r="CP69" s="314"/>
      <c r="CQ69" s="314"/>
      <c r="CR69" s="314"/>
      <c r="CS69" s="314"/>
      <c r="CT69" s="314"/>
      <c r="CU69" s="314"/>
      <c r="CV69" s="314"/>
      <c r="CW69" s="314"/>
      <c r="CX69" s="314"/>
      <c r="CY69" s="314"/>
      <c r="CZ69" s="314"/>
      <c r="DA69" s="314"/>
      <c r="DB69" s="314"/>
      <c r="DC69" s="314"/>
      <c r="DD69" s="314"/>
      <c r="DE69" s="314"/>
      <c r="DF69" s="314"/>
      <c r="DG69" s="314"/>
      <c r="DH69" s="314"/>
      <c r="DI69" s="314"/>
      <c r="DJ69" s="314"/>
      <c r="DK69" s="314"/>
      <c r="DL69" s="314"/>
      <c r="DM69" s="314"/>
      <c r="DN69" s="314"/>
      <c r="DO69" s="314"/>
      <c r="DP69" s="314"/>
      <c r="DQ69" s="314"/>
      <c r="DR69" s="314"/>
      <c r="DS69" s="314"/>
      <c r="DT69" s="314"/>
      <c r="DU69" s="314"/>
      <c r="DV69" s="314"/>
      <c r="DW69" s="314"/>
      <c r="DX69" s="314"/>
      <c r="DY69" s="314"/>
      <c r="DZ69" s="314"/>
      <c r="EA69" s="314"/>
      <c r="EB69" s="314"/>
      <c r="EC69" s="314"/>
      <c r="ED69" s="314"/>
      <c r="EE69" s="343"/>
      <c r="EF69" s="64"/>
      <c r="EG69" s="64"/>
      <c r="EH69" s="64"/>
      <c r="EI69" s="64"/>
      <c r="EJ69" s="64"/>
      <c r="EK69" s="64"/>
      <c r="EL69" s="64"/>
      <c r="EM69" s="64"/>
      <c r="EN69" s="64"/>
      <c r="EO69" s="64"/>
      <c r="EP69" s="64"/>
      <c r="EQ69" s="64"/>
      <c r="ER69" s="64"/>
      <c r="ES69" s="64"/>
      <c r="ET69" s="64"/>
      <c r="EU69" s="64"/>
      <c r="EV69" s="308"/>
      <c r="FY69" s="317"/>
      <c r="FZ69" s="317"/>
      <c r="GA69" s="317"/>
      <c r="GB69" s="317"/>
      <c r="GC69" s="301"/>
      <c r="GD69" s="301"/>
      <c r="GE69" s="301"/>
      <c r="GF69" s="301"/>
      <c r="GG69" s="318"/>
      <c r="GH69" s="318"/>
      <c r="GI69" s="318"/>
      <c r="GJ69" s="319"/>
      <c r="GK69" s="320"/>
      <c r="GL69" s="320"/>
      <c r="GM69" s="320"/>
      <c r="GN69" s="320"/>
      <c r="GO69" s="300"/>
      <c r="HD69" s="317"/>
      <c r="HE69" s="317"/>
      <c r="HF69" s="317"/>
      <c r="HG69" s="317"/>
      <c r="HH69" s="301"/>
      <c r="HI69" s="301"/>
      <c r="HJ69" s="301"/>
      <c r="HK69" s="301"/>
      <c r="HL69" s="318"/>
      <c r="HM69" s="318"/>
      <c r="HN69" s="318"/>
      <c r="HO69" s="319"/>
      <c r="HP69" s="320"/>
      <c r="HQ69" s="320"/>
      <c r="HR69" s="320"/>
      <c r="HS69" s="320"/>
      <c r="HT69" s="300"/>
    </row>
    <row r="70" spans="18:228" ht="17.100000000000001" customHeight="1" x14ac:dyDescent="0.3">
      <c r="R70" s="314"/>
      <c r="S70" s="314"/>
      <c r="T70" s="314"/>
      <c r="U70" s="314"/>
      <c r="V70" s="314"/>
      <c r="W70" s="314"/>
      <c r="X70" s="314"/>
      <c r="Y70" s="314"/>
      <c r="Z70" s="314"/>
      <c r="AA70" s="314"/>
      <c r="AB70" s="314"/>
      <c r="AC70" s="314"/>
      <c r="AD70" s="314"/>
      <c r="AE70" s="314"/>
      <c r="AF70" s="314"/>
      <c r="AG70" s="314"/>
      <c r="AH70" s="314"/>
      <c r="AI70" s="314"/>
      <c r="AJ70" s="314"/>
      <c r="AK70" s="314"/>
      <c r="AL70" s="314"/>
      <c r="AM70" s="314"/>
      <c r="AN70" s="314"/>
      <c r="AO70" s="314"/>
      <c r="AP70" s="314"/>
      <c r="AQ70" s="314"/>
      <c r="AR70" s="314"/>
      <c r="AS70" s="314"/>
      <c r="AT70" s="314"/>
      <c r="AU70" s="314"/>
      <c r="AV70" s="314"/>
      <c r="AW70" s="314"/>
      <c r="AX70" s="314"/>
      <c r="AY70" s="314"/>
      <c r="AZ70" s="314"/>
      <c r="BA70" s="314"/>
      <c r="BB70" s="314"/>
      <c r="BC70" s="314"/>
      <c r="BD70" s="314"/>
      <c r="BE70" s="314"/>
      <c r="BF70" s="314"/>
      <c r="BG70" s="314"/>
      <c r="BH70" s="314"/>
      <c r="BI70" s="314"/>
      <c r="BJ70" s="314"/>
      <c r="BK70" s="314"/>
      <c r="BL70" s="314"/>
      <c r="BM70" s="314"/>
      <c r="BN70" s="314"/>
      <c r="BO70" s="314"/>
      <c r="BP70" s="314"/>
      <c r="BQ70" s="314"/>
      <c r="BR70" s="314"/>
      <c r="BS70" s="314"/>
      <c r="BT70" s="314"/>
      <c r="BU70" s="314"/>
      <c r="BV70" s="314"/>
      <c r="BX70" s="314"/>
      <c r="BY70" s="314"/>
      <c r="BZ70" s="314"/>
      <c r="CA70" s="314"/>
      <c r="CB70" s="314"/>
      <c r="CC70" s="314"/>
      <c r="CD70" s="314"/>
      <c r="CE70" s="314"/>
      <c r="CF70" s="314"/>
      <c r="CG70" s="314"/>
      <c r="CH70" s="314"/>
      <c r="CI70" s="314"/>
      <c r="CJ70" s="314"/>
      <c r="CK70" s="314"/>
      <c r="CL70" s="314"/>
      <c r="CM70" s="314"/>
      <c r="CN70" s="314"/>
      <c r="CO70" s="314"/>
      <c r="CP70" s="314"/>
      <c r="CQ70" s="314"/>
      <c r="CR70" s="314"/>
      <c r="CS70" s="314"/>
      <c r="CT70" s="314"/>
      <c r="CU70" s="314"/>
      <c r="CV70" s="314"/>
      <c r="CW70" s="314"/>
      <c r="CX70" s="314"/>
      <c r="CY70" s="314"/>
      <c r="CZ70" s="314"/>
      <c r="DA70" s="314"/>
      <c r="DB70" s="314"/>
      <c r="DC70" s="314"/>
      <c r="DD70" s="314"/>
      <c r="DE70" s="314"/>
      <c r="DF70" s="314"/>
      <c r="DG70" s="314"/>
      <c r="DH70" s="314"/>
      <c r="DI70" s="314"/>
      <c r="DJ70" s="314"/>
      <c r="DK70" s="314"/>
      <c r="DL70" s="314"/>
      <c r="DM70" s="314"/>
      <c r="DN70" s="314"/>
      <c r="DO70" s="314"/>
      <c r="DP70" s="314"/>
      <c r="DQ70" s="314"/>
      <c r="DR70" s="314"/>
      <c r="DS70" s="314"/>
      <c r="DT70" s="314"/>
      <c r="DU70" s="314"/>
      <c r="DV70" s="314"/>
      <c r="DW70" s="314"/>
      <c r="DX70" s="314"/>
      <c r="DY70" s="314"/>
      <c r="DZ70" s="314"/>
      <c r="EA70" s="314"/>
      <c r="EB70" s="314"/>
      <c r="EC70" s="314"/>
      <c r="ED70" s="314"/>
      <c r="EE70" s="339"/>
      <c r="EF70" s="64"/>
      <c r="EG70" s="64"/>
      <c r="EH70" s="64"/>
      <c r="EI70" s="64"/>
      <c r="EJ70" s="64"/>
      <c r="EK70" s="64"/>
      <c r="EL70" s="64"/>
      <c r="EM70" s="64"/>
      <c r="EN70" s="64"/>
      <c r="EO70" s="64"/>
      <c r="EP70" s="64"/>
      <c r="EQ70" s="64"/>
      <c r="ER70" s="64"/>
      <c r="ES70" s="64"/>
      <c r="ET70" s="64"/>
      <c r="EU70" s="64"/>
      <c r="EV70" s="309"/>
      <c r="FY70" s="317"/>
      <c r="FZ70" s="317"/>
      <c r="GA70" s="317"/>
      <c r="GB70" s="317"/>
      <c r="GC70" s="301"/>
      <c r="GD70" s="301"/>
      <c r="GE70" s="301"/>
      <c r="GF70" s="301"/>
      <c r="GG70" s="318"/>
      <c r="GH70" s="318"/>
      <c r="GI70" s="318"/>
      <c r="GJ70" s="319"/>
      <c r="GK70" s="320"/>
      <c r="GL70" s="320"/>
      <c r="GM70" s="320"/>
      <c r="GN70" s="320"/>
      <c r="GO70" s="300"/>
      <c r="HD70" s="317"/>
      <c r="HE70" s="317"/>
      <c r="HF70" s="317"/>
      <c r="HG70" s="317"/>
      <c r="HH70" s="301"/>
      <c r="HI70" s="301"/>
      <c r="HJ70" s="301"/>
      <c r="HK70" s="301"/>
      <c r="HL70" s="318"/>
      <c r="HM70" s="318"/>
      <c r="HN70" s="318"/>
      <c r="HO70" s="319"/>
      <c r="HP70" s="320"/>
      <c r="HQ70" s="320"/>
      <c r="HR70" s="320"/>
      <c r="HS70" s="320"/>
      <c r="HT70" s="300"/>
    </row>
    <row r="71" spans="18:228" ht="17.100000000000001" customHeight="1" x14ac:dyDescent="0.3">
      <c r="R71" s="314"/>
      <c r="S71" s="314"/>
      <c r="T71" s="314"/>
      <c r="U71" s="314"/>
      <c r="V71" s="314"/>
      <c r="W71" s="314"/>
      <c r="X71" s="314"/>
      <c r="Y71" s="314"/>
      <c r="Z71" s="314"/>
      <c r="AA71" s="314"/>
      <c r="AB71" s="314"/>
      <c r="AC71" s="314"/>
      <c r="AD71" s="314"/>
      <c r="AE71" s="314"/>
      <c r="AF71" s="314"/>
      <c r="AG71" s="314"/>
      <c r="AH71" s="314"/>
      <c r="AI71" s="314"/>
      <c r="AJ71" s="314"/>
      <c r="AK71" s="314"/>
      <c r="AL71" s="314"/>
      <c r="AM71" s="314"/>
      <c r="AN71" s="314"/>
      <c r="AO71" s="314"/>
      <c r="AP71" s="314"/>
      <c r="AQ71" s="314"/>
      <c r="AR71" s="314"/>
      <c r="AS71" s="314"/>
      <c r="AT71" s="314"/>
      <c r="AU71" s="314"/>
      <c r="AV71" s="314"/>
      <c r="AW71" s="314"/>
      <c r="AX71" s="314"/>
      <c r="AY71" s="314"/>
      <c r="AZ71" s="314"/>
      <c r="BA71" s="314"/>
      <c r="BB71" s="314"/>
      <c r="BC71" s="314"/>
      <c r="BD71" s="314"/>
      <c r="BE71" s="314"/>
      <c r="BF71" s="314"/>
      <c r="BG71" s="314"/>
      <c r="BH71" s="314"/>
      <c r="BI71" s="314"/>
      <c r="BJ71" s="314"/>
      <c r="BK71" s="314"/>
      <c r="BL71" s="314"/>
      <c r="BM71" s="314"/>
      <c r="BN71" s="314"/>
      <c r="BO71" s="314"/>
      <c r="BP71" s="314"/>
      <c r="BQ71" s="314"/>
      <c r="BR71" s="314"/>
      <c r="BS71" s="314"/>
      <c r="BT71" s="314"/>
      <c r="BU71" s="314"/>
      <c r="BV71" s="314"/>
      <c r="BX71" s="314"/>
      <c r="BY71" s="314"/>
      <c r="BZ71" s="314"/>
      <c r="CA71" s="314"/>
      <c r="CB71" s="314"/>
      <c r="CC71" s="314"/>
      <c r="CD71" s="314"/>
      <c r="CE71" s="314"/>
      <c r="CF71" s="314"/>
      <c r="CG71" s="314"/>
      <c r="CH71" s="314"/>
      <c r="CI71" s="314"/>
      <c r="CJ71" s="314"/>
      <c r="CK71" s="314"/>
      <c r="CL71" s="314"/>
      <c r="CM71" s="314"/>
      <c r="CN71" s="314"/>
      <c r="CO71" s="314"/>
      <c r="CP71" s="314"/>
      <c r="CQ71" s="314"/>
      <c r="CR71" s="314"/>
      <c r="CS71" s="314"/>
      <c r="CT71" s="314"/>
      <c r="CU71" s="314"/>
      <c r="CV71" s="314"/>
      <c r="CW71" s="314"/>
      <c r="CX71" s="314"/>
      <c r="CY71" s="314"/>
      <c r="CZ71" s="314"/>
      <c r="DA71" s="314"/>
      <c r="DB71" s="314"/>
      <c r="DC71" s="314"/>
      <c r="DD71" s="314"/>
      <c r="DE71" s="314"/>
      <c r="DF71" s="314"/>
      <c r="DG71" s="314"/>
      <c r="DH71" s="314"/>
      <c r="DI71" s="314"/>
      <c r="DJ71" s="314"/>
      <c r="DK71" s="314"/>
      <c r="DL71" s="314"/>
      <c r="DM71" s="314"/>
      <c r="DN71" s="314"/>
      <c r="DO71" s="314"/>
      <c r="DP71" s="314"/>
      <c r="DQ71" s="314"/>
      <c r="DR71" s="314"/>
      <c r="DS71" s="314"/>
      <c r="DT71" s="314"/>
      <c r="DU71" s="314"/>
      <c r="DV71" s="314"/>
      <c r="DW71" s="314"/>
      <c r="DX71" s="314"/>
      <c r="DY71" s="314"/>
      <c r="DZ71" s="314"/>
      <c r="EA71" s="314"/>
      <c r="EB71" s="314"/>
      <c r="EC71" s="314"/>
      <c r="ED71" s="314"/>
      <c r="EE71" s="338"/>
      <c r="EF71" s="64"/>
      <c r="EG71" s="64"/>
      <c r="EH71" s="64"/>
      <c r="EI71" s="64"/>
      <c r="EJ71" s="64"/>
      <c r="EK71" s="64"/>
      <c r="EL71" s="64"/>
      <c r="EM71" s="64"/>
      <c r="EN71" s="64"/>
      <c r="EO71" s="64"/>
      <c r="EP71" s="64"/>
      <c r="EQ71" s="64"/>
      <c r="ER71" s="64"/>
      <c r="ES71" s="64"/>
      <c r="ET71" s="64"/>
      <c r="EU71" s="64"/>
      <c r="EV71" s="308"/>
      <c r="FY71" s="317"/>
      <c r="FZ71" s="317"/>
      <c r="GA71" s="317"/>
      <c r="GB71" s="317"/>
      <c r="GC71" s="301"/>
      <c r="GD71" s="301"/>
      <c r="GE71" s="301"/>
      <c r="GF71" s="301"/>
      <c r="GG71" s="318"/>
      <c r="GH71" s="318"/>
      <c r="GI71" s="318"/>
      <c r="GJ71" s="319"/>
      <c r="GK71" s="320"/>
      <c r="GL71" s="320"/>
      <c r="GM71" s="320"/>
      <c r="GN71" s="320"/>
      <c r="GO71" s="300"/>
      <c r="HD71" s="317"/>
      <c r="HE71" s="317"/>
      <c r="HF71" s="317"/>
      <c r="HG71" s="317"/>
      <c r="HH71" s="301"/>
      <c r="HI71" s="301"/>
      <c r="HJ71" s="301"/>
      <c r="HK71" s="301"/>
      <c r="HL71" s="318"/>
      <c r="HM71" s="318"/>
      <c r="HN71" s="318"/>
      <c r="HO71" s="319"/>
      <c r="HP71" s="320"/>
      <c r="HQ71" s="320"/>
      <c r="HR71" s="320"/>
      <c r="HS71" s="320"/>
      <c r="HT71" s="300"/>
    </row>
    <row r="72" spans="18:228" ht="17.100000000000001" customHeight="1" x14ac:dyDescent="0.3">
      <c r="R72" s="314"/>
      <c r="S72" s="314"/>
      <c r="T72" s="314"/>
      <c r="U72" s="314"/>
      <c r="V72" s="314"/>
      <c r="W72" s="314"/>
      <c r="X72" s="314"/>
      <c r="Y72" s="314"/>
      <c r="Z72" s="314"/>
      <c r="AA72" s="314"/>
      <c r="AB72" s="314"/>
      <c r="AC72" s="314"/>
      <c r="AD72" s="314"/>
      <c r="AE72" s="314"/>
      <c r="AF72" s="314"/>
      <c r="AG72" s="314"/>
      <c r="AH72" s="314"/>
      <c r="AI72" s="314"/>
      <c r="AJ72" s="314"/>
      <c r="AK72" s="314"/>
      <c r="AL72" s="314"/>
      <c r="AM72" s="314"/>
      <c r="AN72" s="314"/>
      <c r="AO72" s="314"/>
      <c r="AP72" s="314"/>
      <c r="AQ72" s="314"/>
      <c r="AR72" s="314"/>
      <c r="AS72" s="314"/>
      <c r="AT72" s="314"/>
      <c r="AU72" s="314"/>
      <c r="AV72" s="314"/>
      <c r="AW72" s="314"/>
      <c r="AX72" s="314"/>
      <c r="AY72" s="314"/>
      <c r="AZ72" s="314"/>
      <c r="BA72" s="314"/>
      <c r="BB72" s="314"/>
      <c r="BC72" s="314"/>
      <c r="BD72" s="314"/>
      <c r="BE72" s="314"/>
      <c r="BF72" s="314"/>
      <c r="BG72" s="314"/>
      <c r="BH72" s="314"/>
      <c r="BI72" s="314"/>
      <c r="BJ72" s="314"/>
      <c r="BK72" s="314"/>
      <c r="BL72" s="314"/>
      <c r="BM72" s="314"/>
      <c r="BN72" s="314"/>
      <c r="BO72" s="314"/>
      <c r="BP72" s="314"/>
      <c r="BQ72" s="314"/>
      <c r="BR72" s="314"/>
      <c r="BS72" s="314"/>
      <c r="BT72" s="314"/>
      <c r="BU72" s="314"/>
      <c r="BV72" s="314"/>
      <c r="BX72" s="314"/>
      <c r="BY72" s="314"/>
      <c r="BZ72" s="314"/>
      <c r="CA72" s="314"/>
      <c r="CB72" s="314"/>
      <c r="CC72" s="314"/>
      <c r="CD72" s="314"/>
      <c r="CE72" s="314"/>
      <c r="CF72" s="314"/>
      <c r="CG72" s="314"/>
      <c r="CH72" s="314"/>
      <c r="CI72" s="314"/>
      <c r="CJ72" s="314"/>
      <c r="CK72" s="314"/>
      <c r="CL72" s="314"/>
      <c r="CM72" s="314"/>
      <c r="CN72" s="314"/>
      <c r="CO72" s="314"/>
      <c r="CP72" s="314"/>
      <c r="CQ72" s="314"/>
      <c r="CR72" s="314"/>
      <c r="CS72" s="314"/>
      <c r="CT72" s="314"/>
      <c r="CU72" s="314"/>
      <c r="CV72" s="314"/>
      <c r="CW72" s="314"/>
      <c r="CX72" s="314"/>
      <c r="CY72" s="314"/>
      <c r="CZ72" s="314"/>
      <c r="DA72" s="314"/>
      <c r="DB72" s="314"/>
      <c r="DC72" s="314"/>
      <c r="DD72" s="314"/>
      <c r="DE72" s="314"/>
      <c r="DF72" s="314"/>
      <c r="DG72" s="314"/>
      <c r="DH72" s="314"/>
      <c r="DI72" s="314"/>
      <c r="DJ72" s="314"/>
      <c r="DK72" s="314"/>
      <c r="DL72" s="314"/>
      <c r="DM72" s="314"/>
      <c r="DN72" s="314"/>
      <c r="DO72" s="314"/>
      <c r="DP72" s="314"/>
      <c r="DQ72" s="314"/>
      <c r="DR72" s="314"/>
      <c r="DS72" s="314"/>
      <c r="DT72" s="314"/>
      <c r="DU72" s="314"/>
      <c r="DV72" s="314"/>
      <c r="DW72" s="314"/>
      <c r="DX72" s="314"/>
      <c r="DY72" s="314"/>
      <c r="DZ72" s="314"/>
      <c r="EA72" s="314"/>
      <c r="EB72" s="314"/>
      <c r="EC72" s="314"/>
      <c r="ED72" s="314"/>
      <c r="EE72" s="258"/>
      <c r="EF72" s="64"/>
      <c r="EG72" s="64"/>
      <c r="EH72" s="64"/>
      <c r="EI72" s="64"/>
      <c r="EJ72" s="64"/>
      <c r="EK72" s="64"/>
      <c r="EL72" s="64"/>
      <c r="EM72" s="64"/>
      <c r="EN72" s="64"/>
      <c r="EO72" s="64"/>
      <c r="EP72" s="64"/>
      <c r="EQ72" s="64"/>
      <c r="ER72" s="64"/>
      <c r="ES72" s="64"/>
      <c r="ET72" s="64"/>
      <c r="EU72" s="64"/>
      <c r="EV72" s="309"/>
      <c r="FY72" s="317"/>
      <c r="FZ72" s="317"/>
      <c r="GA72" s="317"/>
      <c r="GB72" s="317"/>
      <c r="GC72" s="301"/>
      <c r="GD72" s="301"/>
      <c r="GE72" s="301"/>
      <c r="GF72" s="301"/>
      <c r="GG72" s="318"/>
      <c r="GH72" s="318"/>
      <c r="GI72" s="318"/>
      <c r="GJ72" s="319"/>
      <c r="GK72" s="320"/>
      <c r="GL72" s="320"/>
      <c r="GM72" s="320"/>
      <c r="GN72" s="320"/>
      <c r="GO72" s="300"/>
      <c r="HD72" s="317"/>
      <c r="HE72" s="317"/>
      <c r="HF72" s="317"/>
      <c r="HG72" s="317"/>
      <c r="HH72" s="301"/>
      <c r="HI72" s="301"/>
      <c r="HJ72" s="301"/>
      <c r="HK72" s="301"/>
      <c r="HL72" s="318"/>
      <c r="HM72" s="318"/>
      <c r="HN72" s="318"/>
      <c r="HO72" s="319"/>
      <c r="HP72" s="320"/>
      <c r="HQ72" s="320"/>
      <c r="HR72" s="320"/>
      <c r="HS72" s="320"/>
      <c r="HT72" s="300"/>
    </row>
    <row r="73" spans="18:228" ht="17.100000000000001" customHeight="1" x14ac:dyDescent="0.3">
      <c r="R73" s="314"/>
      <c r="S73" s="314"/>
      <c r="T73" s="314"/>
      <c r="U73" s="314"/>
      <c r="V73" s="314"/>
      <c r="W73" s="314"/>
      <c r="X73" s="314"/>
      <c r="Y73" s="314"/>
      <c r="Z73" s="314"/>
      <c r="AA73" s="314"/>
      <c r="AB73" s="314"/>
      <c r="AC73" s="314"/>
      <c r="AD73" s="314"/>
      <c r="AE73" s="314"/>
      <c r="AF73" s="314"/>
      <c r="AG73" s="314"/>
      <c r="AH73" s="314"/>
      <c r="AI73" s="314"/>
      <c r="AJ73" s="314"/>
      <c r="AK73" s="314"/>
      <c r="AL73" s="314"/>
      <c r="AM73" s="314"/>
      <c r="AN73" s="314"/>
      <c r="AO73" s="314"/>
      <c r="AP73" s="314"/>
      <c r="AQ73" s="314"/>
      <c r="AR73" s="314"/>
      <c r="AS73" s="314"/>
      <c r="AT73" s="314"/>
      <c r="AU73" s="314"/>
      <c r="AV73" s="314"/>
      <c r="AW73" s="314"/>
      <c r="AX73" s="314"/>
      <c r="AY73" s="314"/>
      <c r="AZ73" s="314"/>
      <c r="BA73" s="314"/>
      <c r="BB73" s="314"/>
      <c r="BC73" s="314"/>
      <c r="BD73" s="314"/>
      <c r="BE73" s="314"/>
      <c r="BF73" s="314"/>
      <c r="BG73" s="314"/>
      <c r="BH73" s="314"/>
      <c r="BI73" s="314"/>
      <c r="BJ73" s="314"/>
      <c r="BK73" s="314"/>
      <c r="BL73" s="314"/>
      <c r="BM73" s="314"/>
      <c r="BN73" s="314"/>
      <c r="BO73" s="314"/>
      <c r="BP73" s="314"/>
      <c r="BQ73" s="314"/>
      <c r="BR73" s="314"/>
      <c r="BS73" s="314"/>
      <c r="BT73" s="314"/>
      <c r="BU73" s="314"/>
      <c r="BV73" s="314"/>
      <c r="BX73" s="314"/>
      <c r="BY73" s="314"/>
      <c r="BZ73" s="314"/>
      <c r="CA73" s="314"/>
      <c r="CB73" s="314"/>
      <c r="CC73" s="314"/>
      <c r="CD73" s="314"/>
      <c r="CE73" s="314"/>
      <c r="CF73" s="314"/>
      <c r="CG73" s="314"/>
      <c r="CH73" s="314"/>
      <c r="CI73" s="314"/>
      <c r="CJ73" s="314"/>
      <c r="CK73" s="314"/>
      <c r="CL73" s="314"/>
      <c r="CM73" s="314"/>
      <c r="CN73" s="314"/>
      <c r="CO73" s="314"/>
      <c r="CP73" s="314"/>
      <c r="CQ73" s="314"/>
      <c r="CR73" s="314"/>
      <c r="CS73" s="314"/>
      <c r="CT73" s="314"/>
      <c r="CU73" s="314"/>
      <c r="CV73" s="314"/>
      <c r="CW73" s="314"/>
      <c r="CX73" s="314"/>
      <c r="CY73" s="314"/>
      <c r="CZ73" s="314"/>
      <c r="DA73" s="314"/>
      <c r="DB73" s="314"/>
      <c r="DC73" s="314"/>
      <c r="DD73" s="314"/>
      <c r="DE73" s="314"/>
      <c r="DF73" s="314"/>
      <c r="DG73" s="314"/>
      <c r="DH73" s="314"/>
      <c r="DI73" s="314"/>
      <c r="DJ73" s="314"/>
      <c r="DK73" s="314"/>
      <c r="DL73" s="314"/>
      <c r="DM73" s="314"/>
      <c r="DN73" s="314"/>
      <c r="DO73" s="314"/>
      <c r="DP73" s="314"/>
      <c r="DQ73" s="314"/>
      <c r="DR73" s="314"/>
      <c r="DS73" s="314"/>
      <c r="DT73" s="314"/>
      <c r="DU73" s="314"/>
      <c r="DV73" s="314"/>
      <c r="DW73" s="314"/>
      <c r="DX73" s="314"/>
      <c r="DY73" s="314"/>
      <c r="DZ73" s="314"/>
      <c r="EA73" s="314"/>
      <c r="EB73" s="314"/>
      <c r="EC73" s="314"/>
      <c r="ED73" s="314"/>
      <c r="EE73" s="338"/>
      <c r="EF73" s="64"/>
      <c r="EG73" s="64"/>
      <c r="EH73" s="64"/>
      <c r="EI73" s="64"/>
      <c r="EJ73" s="64"/>
      <c r="EK73" s="64"/>
      <c r="EL73" s="64"/>
      <c r="EM73" s="64"/>
      <c r="EN73" s="64"/>
      <c r="EO73" s="64"/>
      <c r="EP73" s="64"/>
      <c r="EQ73" s="64"/>
      <c r="ER73" s="64"/>
      <c r="ES73" s="64"/>
      <c r="ET73" s="64"/>
      <c r="EU73" s="64"/>
      <c r="EV73" s="308"/>
      <c r="FY73" s="317"/>
      <c r="FZ73" s="317"/>
      <c r="GA73" s="317"/>
      <c r="GB73" s="317"/>
      <c r="GC73" s="301"/>
      <c r="GD73" s="301"/>
      <c r="GE73" s="301"/>
      <c r="GF73" s="301"/>
      <c r="GG73" s="318"/>
      <c r="GH73" s="318"/>
      <c r="GI73" s="318"/>
      <c r="GJ73" s="319"/>
      <c r="GK73" s="320"/>
      <c r="GL73" s="320"/>
      <c r="GM73" s="320"/>
      <c r="GN73" s="320"/>
      <c r="GO73" s="300"/>
      <c r="HD73" s="317"/>
      <c r="HE73" s="317"/>
      <c r="HF73" s="317"/>
      <c r="HG73" s="317"/>
      <c r="HH73" s="301"/>
      <c r="HI73" s="301"/>
      <c r="HJ73" s="301"/>
      <c r="HK73" s="301"/>
      <c r="HL73" s="318"/>
      <c r="HM73" s="318"/>
      <c r="HN73" s="318"/>
      <c r="HO73" s="319"/>
      <c r="HP73" s="320"/>
      <c r="HQ73" s="320"/>
      <c r="HR73" s="320"/>
      <c r="HS73" s="320"/>
      <c r="HT73" s="300"/>
    </row>
    <row r="74" spans="18:228" ht="17.100000000000001" customHeight="1" x14ac:dyDescent="0.3">
      <c r="R74" s="314"/>
      <c r="S74" s="314"/>
      <c r="T74" s="314"/>
      <c r="U74" s="314"/>
      <c r="V74" s="314"/>
      <c r="W74" s="314"/>
      <c r="X74" s="314"/>
      <c r="Y74" s="314"/>
      <c r="Z74" s="314"/>
      <c r="AA74" s="314"/>
      <c r="AB74" s="314"/>
      <c r="AC74" s="314"/>
      <c r="AD74" s="314"/>
      <c r="AE74" s="314"/>
      <c r="AF74" s="314"/>
      <c r="AG74" s="314"/>
      <c r="AH74" s="314"/>
      <c r="AI74" s="314"/>
      <c r="AJ74" s="314"/>
      <c r="AK74" s="314"/>
      <c r="AL74" s="314"/>
      <c r="AM74" s="314"/>
      <c r="AN74" s="314"/>
      <c r="AO74" s="314"/>
      <c r="AP74" s="314"/>
      <c r="AQ74" s="314"/>
      <c r="AR74" s="314"/>
      <c r="AS74" s="314"/>
      <c r="AT74" s="314"/>
      <c r="AU74" s="314"/>
      <c r="AV74" s="314"/>
      <c r="AW74" s="314"/>
      <c r="AX74" s="314"/>
      <c r="AY74" s="314"/>
      <c r="AZ74" s="314"/>
      <c r="BA74" s="314"/>
      <c r="BB74" s="314"/>
      <c r="BC74" s="314"/>
      <c r="BD74" s="314"/>
      <c r="BE74" s="314"/>
      <c r="BF74" s="314"/>
      <c r="BG74" s="314"/>
      <c r="BH74" s="314"/>
      <c r="BI74" s="314"/>
      <c r="BJ74" s="314"/>
      <c r="BK74" s="314"/>
      <c r="BL74" s="314"/>
      <c r="BM74" s="314"/>
      <c r="BN74" s="314"/>
      <c r="BO74" s="314"/>
      <c r="BP74" s="314"/>
      <c r="BQ74" s="314"/>
      <c r="BR74" s="314"/>
      <c r="BS74" s="314"/>
      <c r="BT74" s="314"/>
      <c r="BU74" s="314"/>
      <c r="BV74" s="314"/>
      <c r="BX74" s="314"/>
      <c r="BY74" s="314"/>
      <c r="BZ74" s="314"/>
      <c r="CA74" s="314"/>
      <c r="CB74" s="314"/>
      <c r="CC74" s="314"/>
      <c r="CD74" s="314"/>
      <c r="CE74" s="314"/>
      <c r="CF74" s="314"/>
      <c r="CG74" s="314"/>
      <c r="CH74" s="314"/>
      <c r="CI74" s="314"/>
      <c r="CJ74" s="314"/>
      <c r="CK74" s="314"/>
      <c r="CL74" s="314"/>
      <c r="CM74" s="314"/>
      <c r="CN74" s="314"/>
      <c r="CO74" s="314"/>
      <c r="CP74" s="314"/>
      <c r="CQ74" s="314"/>
      <c r="CR74" s="314"/>
      <c r="CS74" s="314"/>
      <c r="CT74" s="314"/>
      <c r="CU74" s="314"/>
      <c r="CV74" s="314"/>
      <c r="CW74" s="314"/>
      <c r="CX74" s="314"/>
      <c r="CY74" s="314"/>
      <c r="CZ74" s="314"/>
      <c r="DA74" s="314"/>
      <c r="DB74" s="314"/>
      <c r="DC74" s="314"/>
      <c r="DD74" s="314"/>
      <c r="DE74" s="314"/>
      <c r="DF74" s="314"/>
      <c r="DG74" s="314"/>
      <c r="DH74" s="314"/>
      <c r="DI74" s="314"/>
      <c r="DJ74" s="314"/>
      <c r="DK74" s="314"/>
      <c r="DL74" s="314"/>
      <c r="DM74" s="314"/>
      <c r="DN74" s="314"/>
      <c r="DO74" s="314"/>
      <c r="DP74" s="314"/>
      <c r="DQ74" s="314"/>
      <c r="DR74" s="314"/>
      <c r="DS74" s="314"/>
      <c r="DT74" s="314"/>
      <c r="DU74" s="314"/>
      <c r="DV74" s="314"/>
      <c r="DW74" s="314"/>
      <c r="DX74" s="314"/>
      <c r="DY74" s="314"/>
      <c r="DZ74" s="314"/>
      <c r="EA74" s="314"/>
      <c r="EB74" s="314"/>
      <c r="EC74" s="314"/>
      <c r="ED74" s="314"/>
      <c r="EE74" s="258"/>
      <c r="EF74" s="64"/>
      <c r="EG74" s="64"/>
      <c r="EH74" s="64"/>
      <c r="EI74" s="64"/>
      <c r="EJ74" s="64"/>
      <c r="EK74" s="64"/>
      <c r="EL74" s="64"/>
      <c r="EM74" s="64"/>
      <c r="EN74" s="64"/>
      <c r="EO74" s="64"/>
      <c r="EP74" s="64"/>
      <c r="EQ74" s="64"/>
      <c r="ER74" s="64"/>
      <c r="ES74" s="64"/>
      <c r="ET74" s="64"/>
      <c r="EU74" s="64"/>
      <c r="EV74" s="309"/>
      <c r="FY74" s="317"/>
      <c r="FZ74" s="317"/>
      <c r="GA74" s="317"/>
      <c r="GB74" s="317"/>
      <c r="GC74" s="301"/>
      <c r="GD74" s="301"/>
      <c r="GE74" s="301"/>
      <c r="GF74" s="301"/>
      <c r="GG74" s="318"/>
      <c r="GH74" s="318"/>
      <c r="GI74" s="318"/>
      <c r="GJ74" s="319"/>
      <c r="GK74" s="320"/>
      <c r="GL74" s="320"/>
      <c r="GM74" s="320"/>
      <c r="GN74" s="320"/>
      <c r="GO74" s="300"/>
      <c r="HD74" s="317"/>
      <c r="HE74" s="317"/>
      <c r="HF74" s="317"/>
      <c r="HG74" s="317"/>
      <c r="HH74" s="301"/>
      <c r="HI74" s="301"/>
      <c r="HJ74" s="301"/>
      <c r="HK74" s="301"/>
      <c r="HL74" s="318"/>
      <c r="HM74" s="318"/>
      <c r="HN74" s="318"/>
      <c r="HO74" s="319"/>
      <c r="HP74" s="320"/>
      <c r="HQ74" s="320"/>
      <c r="HR74" s="320"/>
      <c r="HS74" s="320"/>
      <c r="HT74" s="300"/>
    </row>
    <row r="75" spans="18:228" ht="17.100000000000001" customHeight="1" x14ac:dyDescent="0.3">
      <c r="R75" s="314"/>
      <c r="S75" s="314"/>
      <c r="T75" s="314"/>
      <c r="U75" s="314"/>
      <c r="V75" s="314"/>
      <c r="W75" s="314"/>
      <c r="X75" s="314"/>
      <c r="Y75" s="314"/>
      <c r="Z75" s="314"/>
      <c r="AA75" s="314"/>
      <c r="AB75" s="314"/>
      <c r="AC75" s="314"/>
      <c r="AD75" s="314"/>
      <c r="AE75" s="314"/>
      <c r="AF75" s="314"/>
      <c r="AG75" s="314"/>
      <c r="AH75" s="314"/>
      <c r="AI75" s="314"/>
      <c r="AJ75" s="314"/>
      <c r="AK75" s="314"/>
      <c r="AL75" s="314"/>
      <c r="AM75" s="314"/>
      <c r="AN75" s="314"/>
      <c r="AO75" s="314"/>
      <c r="AP75" s="314"/>
      <c r="AQ75" s="314"/>
      <c r="AR75" s="314"/>
      <c r="AS75" s="314"/>
      <c r="AT75" s="314"/>
      <c r="AU75" s="314"/>
      <c r="AV75" s="314"/>
      <c r="AW75" s="314"/>
      <c r="AX75" s="314"/>
      <c r="AY75" s="314"/>
      <c r="AZ75" s="314"/>
      <c r="BA75" s="314"/>
      <c r="BB75" s="314"/>
      <c r="BC75" s="314"/>
      <c r="BD75" s="314"/>
      <c r="BE75" s="314"/>
      <c r="BF75" s="314"/>
      <c r="BG75" s="314"/>
      <c r="BH75" s="314"/>
      <c r="BI75" s="314"/>
      <c r="BJ75" s="314"/>
      <c r="BK75" s="314"/>
      <c r="BL75" s="314"/>
      <c r="BM75" s="314"/>
      <c r="BN75" s="314"/>
      <c r="BO75" s="314"/>
      <c r="BP75" s="314"/>
      <c r="BQ75" s="314"/>
      <c r="BR75" s="314"/>
      <c r="BS75" s="314"/>
      <c r="BT75" s="314"/>
      <c r="BU75" s="314"/>
      <c r="BV75" s="314"/>
      <c r="BX75" s="314"/>
      <c r="BY75" s="314"/>
      <c r="BZ75" s="314"/>
      <c r="CA75" s="314"/>
      <c r="CB75" s="314"/>
      <c r="CC75" s="314"/>
      <c r="CD75" s="314"/>
      <c r="CE75" s="314"/>
      <c r="CF75" s="314"/>
      <c r="CG75" s="314"/>
      <c r="CH75" s="314"/>
      <c r="CI75" s="314"/>
      <c r="CJ75" s="314"/>
      <c r="CK75" s="314"/>
      <c r="CL75" s="314"/>
      <c r="CM75" s="314"/>
      <c r="CN75" s="314"/>
      <c r="CO75" s="314"/>
      <c r="CP75" s="314"/>
      <c r="CQ75" s="314"/>
      <c r="CR75" s="314"/>
      <c r="CS75" s="314"/>
      <c r="CT75" s="314"/>
      <c r="CU75" s="314"/>
      <c r="CV75" s="314"/>
      <c r="CW75" s="314"/>
      <c r="CX75" s="314"/>
      <c r="CY75" s="314"/>
      <c r="CZ75" s="314"/>
      <c r="DA75" s="314"/>
      <c r="DB75" s="314"/>
      <c r="DC75" s="314"/>
      <c r="DD75" s="314"/>
      <c r="DE75" s="314"/>
      <c r="DF75" s="314"/>
      <c r="DG75" s="314"/>
      <c r="DH75" s="314"/>
      <c r="DI75" s="314"/>
      <c r="DJ75" s="314"/>
      <c r="DK75" s="314"/>
      <c r="DL75" s="314"/>
      <c r="DM75" s="314"/>
      <c r="DN75" s="314"/>
      <c r="DO75" s="314"/>
      <c r="DP75" s="314"/>
      <c r="DQ75" s="314"/>
      <c r="DR75" s="314"/>
      <c r="DS75" s="314"/>
      <c r="DT75" s="314"/>
      <c r="DU75" s="314"/>
      <c r="DV75" s="314"/>
      <c r="DW75" s="314"/>
      <c r="DX75" s="314"/>
      <c r="DY75" s="314"/>
      <c r="DZ75" s="314"/>
      <c r="EA75" s="314"/>
      <c r="EB75" s="314"/>
      <c r="EC75" s="314"/>
      <c r="ED75" s="314"/>
      <c r="EE75" s="338"/>
      <c r="EF75" s="64"/>
      <c r="EG75" s="64"/>
      <c r="EH75" s="64"/>
      <c r="EI75" s="64"/>
      <c r="EJ75" s="64"/>
      <c r="EK75" s="64"/>
      <c r="EL75" s="64"/>
      <c r="EM75" s="64"/>
      <c r="EN75" s="64"/>
      <c r="EO75" s="64"/>
      <c r="EP75" s="64"/>
      <c r="EQ75" s="64"/>
      <c r="ER75" s="64"/>
      <c r="ES75" s="64"/>
      <c r="ET75" s="64"/>
      <c r="EU75" s="64"/>
      <c r="EV75" s="308"/>
      <c r="FY75" s="317"/>
      <c r="FZ75" s="317"/>
      <c r="GA75" s="317"/>
      <c r="GB75" s="317"/>
      <c r="GC75" s="301"/>
      <c r="GD75" s="301"/>
      <c r="GE75" s="301"/>
      <c r="GF75" s="301"/>
      <c r="GG75" s="318"/>
      <c r="GH75" s="318"/>
      <c r="GI75" s="318"/>
      <c r="GJ75" s="319"/>
      <c r="GK75" s="320"/>
      <c r="GL75" s="320"/>
      <c r="GM75" s="320"/>
      <c r="GN75" s="320"/>
      <c r="GO75" s="300"/>
      <c r="HD75" s="317"/>
      <c r="HE75" s="317"/>
      <c r="HF75" s="317"/>
      <c r="HG75" s="317"/>
      <c r="HH75" s="301"/>
      <c r="HI75" s="301"/>
      <c r="HJ75" s="301"/>
      <c r="HK75" s="301"/>
      <c r="HL75" s="318"/>
      <c r="HM75" s="318"/>
      <c r="HN75" s="318"/>
      <c r="HO75" s="319"/>
      <c r="HP75" s="320"/>
      <c r="HQ75" s="320"/>
      <c r="HR75" s="320"/>
      <c r="HS75" s="320"/>
      <c r="HT75" s="300"/>
    </row>
    <row r="76" spans="18:228" ht="17.100000000000001" customHeight="1" x14ac:dyDescent="0.3">
      <c r="R76" s="314"/>
      <c r="S76" s="314"/>
      <c r="T76" s="314"/>
      <c r="U76" s="314"/>
      <c r="V76" s="314"/>
      <c r="W76" s="314"/>
      <c r="X76" s="314"/>
      <c r="Y76" s="314"/>
      <c r="Z76" s="314"/>
      <c r="AA76" s="314"/>
      <c r="AB76" s="314"/>
      <c r="AC76" s="314"/>
      <c r="AD76" s="314"/>
      <c r="AE76" s="314"/>
      <c r="AF76" s="314"/>
      <c r="AG76" s="314"/>
      <c r="AH76" s="314"/>
      <c r="AI76" s="314"/>
      <c r="AJ76" s="314"/>
      <c r="AK76" s="314"/>
      <c r="AL76" s="314"/>
      <c r="AM76" s="314"/>
      <c r="AN76" s="314"/>
      <c r="AO76" s="314"/>
      <c r="AP76" s="314"/>
      <c r="AQ76" s="314"/>
      <c r="AR76" s="314"/>
      <c r="AS76" s="314"/>
      <c r="AT76" s="314"/>
      <c r="AU76" s="314"/>
      <c r="AV76" s="314"/>
      <c r="AW76" s="314"/>
      <c r="AX76" s="314"/>
      <c r="AY76" s="314"/>
      <c r="AZ76" s="314"/>
      <c r="BA76" s="314"/>
      <c r="BB76" s="314"/>
      <c r="BC76" s="314"/>
      <c r="BD76" s="314"/>
      <c r="BE76" s="314"/>
      <c r="BF76" s="314"/>
      <c r="BG76" s="314"/>
      <c r="BH76" s="314"/>
      <c r="BI76" s="314"/>
      <c r="BJ76" s="314"/>
      <c r="BK76" s="314"/>
      <c r="BL76" s="314"/>
      <c r="BM76" s="314"/>
      <c r="BN76" s="314"/>
      <c r="BO76" s="314"/>
      <c r="BP76" s="314"/>
      <c r="BQ76" s="314"/>
      <c r="BR76" s="314"/>
      <c r="BS76" s="314"/>
      <c r="BT76" s="314"/>
      <c r="BU76" s="314"/>
      <c r="BV76" s="314"/>
      <c r="BX76" s="314"/>
      <c r="BY76" s="314"/>
      <c r="BZ76" s="314"/>
      <c r="CA76" s="314"/>
      <c r="CB76" s="314"/>
      <c r="CC76" s="314"/>
      <c r="CD76" s="314"/>
      <c r="CE76" s="314"/>
      <c r="CF76" s="314"/>
      <c r="CG76" s="314"/>
      <c r="CH76" s="314"/>
      <c r="CI76" s="314"/>
      <c r="CJ76" s="314"/>
      <c r="CK76" s="314"/>
      <c r="CL76" s="314"/>
      <c r="CM76" s="314"/>
      <c r="CN76" s="314"/>
      <c r="CO76" s="314"/>
      <c r="CP76" s="314"/>
      <c r="CQ76" s="314"/>
      <c r="CR76" s="314"/>
      <c r="CS76" s="314"/>
      <c r="CT76" s="314"/>
      <c r="CU76" s="314"/>
      <c r="CV76" s="314"/>
      <c r="CW76" s="314"/>
      <c r="CX76" s="314"/>
      <c r="CY76" s="314"/>
      <c r="CZ76" s="314"/>
      <c r="DA76" s="314"/>
      <c r="DB76" s="314"/>
      <c r="DC76" s="314"/>
      <c r="DD76" s="314"/>
      <c r="DE76" s="314"/>
      <c r="DF76" s="314"/>
      <c r="DG76" s="314"/>
      <c r="DH76" s="314"/>
      <c r="DI76" s="314"/>
      <c r="DJ76" s="314"/>
      <c r="DK76" s="314"/>
      <c r="DL76" s="314"/>
      <c r="DM76" s="314"/>
      <c r="DN76" s="314"/>
      <c r="DO76" s="314"/>
      <c r="DP76" s="314"/>
      <c r="DQ76" s="314"/>
      <c r="DR76" s="314"/>
      <c r="DS76" s="314"/>
      <c r="DT76" s="314"/>
      <c r="DU76" s="314"/>
      <c r="DV76" s="314"/>
      <c r="DW76" s="314"/>
      <c r="DX76" s="314"/>
      <c r="DY76" s="314"/>
      <c r="DZ76" s="314"/>
      <c r="EA76" s="314"/>
      <c r="EB76" s="314"/>
      <c r="EC76" s="314"/>
      <c r="ED76" s="314"/>
      <c r="EE76" s="258"/>
      <c r="EF76" s="64"/>
      <c r="EG76" s="64"/>
      <c r="EH76" s="64"/>
      <c r="EI76" s="64"/>
      <c r="EJ76" s="64"/>
      <c r="EK76" s="64"/>
      <c r="EL76" s="64"/>
      <c r="EM76" s="64"/>
      <c r="EN76" s="64"/>
      <c r="EO76" s="64"/>
      <c r="EP76" s="64"/>
      <c r="EQ76" s="64"/>
      <c r="ER76" s="64"/>
      <c r="ES76" s="64"/>
      <c r="ET76" s="64"/>
      <c r="EU76" s="64"/>
      <c r="EV76" s="309"/>
      <c r="FY76" s="317"/>
      <c r="FZ76" s="317"/>
      <c r="GA76" s="317"/>
      <c r="GB76" s="317"/>
      <c r="GC76" s="301"/>
      <c r="GD76" s="301"/>
      <c r="GE76" s="301"/>
      <c r="GF76" s="301"/>
      <c r="GG76" s="318"/>
      <c r="GH76" s="318"/>
      <c r="GI76" s="318"/>
      <c r="GJ76" s="319"/>
      <c r="GK76" s="320"/>
      <c r="GL76" s="320"/>
      <c r="GM76" s="320"/>
      <c r="GN76" s="320"/>
      <c r="GO76" s="300"/>
      <c r="HD76" s="317"/>
      <c r="HE76" s="317"/>
      <c r="HF76" s="317"/>
      <c r="HG76" s="317"/>
      <c r="HH76" s="301"/>
      <c r="HI76" s="301"/>
      <c r="HJ76" s="301"/>
      <c r="HK76" s="301"/>
      <c r="HL76" s="318"/>
      <c r="HM76" s="318"/>
      <c r="HN76" s="318"/>
      <c r="HO76" s="319"/>
      <c r="HP76" s="320"/>
      <c r="HQ76" s="320"/>
      <c r="HR76" s="320"/>
      <c r="HS76" s="320"/>
      <c r="HT76" s="300"/>
    </row>
    <row r="77" spans="18:228" ht="17.100000000000001" customHeight="1" x14ac:dyDescent="0.3">
      <c r="R77" s="314"/>
      <c r="S77" s="314"/>
      <c r="T77" s="314"/>
      <c r="U77" s="314"/>
      <c r="V77" s="314"/>
      <c r="W77" s="314"/>
      <c r="X77" s="314"/>
      <c r="Y77" s="314"/>
      <c r="Z77" s="314"/>
      <c r="AA77" s="314"/>
      <c r="AB77" s="314"/>
      <c r="AC77" s="314"/>
      <c r="AD77" s="314"/>
      <c r="AE77" s="314"/>
      <c r="AF77" s="314"/>
      <c r="AG77" s="314"/>
      <c r="AH77" s="314"/>
      <c r="AI77" s="314"/>
      <c r="AJ77" s="314"/>
      <c r="AK77" s="314"/>
      <c r="AL77" s="314"/>
      <c r="AM77" s="314"/>
      <c r="AN77" s="314"/>
      <c r="AO77" s="314"/>
      <c r="AP77" s="314"/>
      <c r="AQ77" s="314"/>
      <c r="AR77" s="314"/>
      <c r="AS77" s="314"/>
      <c r="AT77" s="314"/>
      <c r="AU77" s="314"/>
      <c r="AV77" s="314"/>
      <c r="AW77" s="314"/>
      <c r="AX77" s="314"/>
      <c r="AY77" s="314"/>
      <c r="AZ77" s="314"/>
      <c r="BA77" s="314"/>
      <c r="BB77" s="314"/>
      <c r="BC77" s="314"/>
      <c r="BD77" s="314"/>
      <c r="BE77" s="314"/>
      <c r="BF77" s="314"/>
      <c r="BG77" s="314"/>
      <c r="BH77" s="314"/>
      <c r="BI77" s="314"/>
      <c r="BJ77" s="314"/>
      <c r="BK77" s="314"/>
      <c r="BL77" s="314"/>
      <c r="BM77" s="314"/>
      <c r="BN77" s="314"/>
      <c r="BO77" s="314"/>
      <c r="BP77" s="314"/>
      <c r="BQ77" s="314"/>
      <c r="BR77" s="314"/>
      <c r="BS77" s="314"/>
      <c r="BT77" s="314"/>
      <c r="BU77" s="314"/>
      <c r="BV77" s="314"/>
      <c r="BX77" s="314"/>
      <c r="BY77" s="314"/>
      <c r="BZ77" s="314"/>
      <c r="CA77" s="314"/>
      <c r="CB77" s="314"/>
      <c r="CC77" s="314"/>
      <c r="CD77" s="314"/>
      <c r="CE77" s="314"/>
      <c r="CF77" s="314"/>
      <c r="CG77" s="314"/>
      <c r="CH77" s="314"/>
      <c r="CI77" s="314"/>
      <c r="CJ77" s="314"/>
      <c r="CK77" s="314"/>
      <c r="CL77" s="314"/>
      <c r="CM77" s="314"/>
      <c r="CN77" s="314"/>
      <c r="CO77" s="314"/>
      <c r="CP77" s="314"/>
      <c r="CQ77" s="314"/>
      <c r="CR77" s="314"/>
      <c r="CS77" s="314"/>
      <c r="CT77" s="314"/>
      <c r="CU77" s="314"/>
      <c r="CV77" s="314"/>
      <c r="CW77" s="314"/>
      <c r="CX77" s="314"/>
      <c r="CY77" s="314"/>
      <c r="CZ77" s="314"/>
      <c r="DA77" s="314"/>
      <c r="DB77" s="314"/>
      <c r="DC77" s="314"/>
      <c r="DD77" s="314"/>
      <c r="DE77" s="314"/>
      <c r="DF77" s="314"/>
      <c r="DG77" s="314"/>
      <c r="DH77" s="314"/>
      <c r="DI77" s="314"/>
      <c r="DJ77" s="314"/>
      <c r="DK77" s="314"/>
      <c r="DL77" s="314"/>
      <c r="DM77" s="314"/>
      <c r="DN77" s="314"/>
      <c r="DO77" s="314"/>
      <c r="DP77" s="314"/>
      <c r="DQ77" s="314"/>
      <c r="DR77" s="314"/>
      <c r="DS77" s="314"/>
      <c r="DT77" s="314"/>
      <c r="DU77" s="314"/>
      <c r="DV77" s="314"/>
      <c r="DW77" s="314"/>
      <c r="DX77" s="314"/>
      <c r="DY77" s="314"/>
      <c r="DZ77" s="314"/>
      <c r="EA77" s="314"/>
      <c r="EB77" s="314"/>
      <c r="EC77" s="314"/>
      <c r="ED77" s="314"/>
      <c r="FY77" s="317"/>
      <c r="FZ77" s="317"/>
      <c r="GA77" s="317"/>
      <c r="GB77" s="317"/>
      <c r="GC77" s="301"/>
      <c r="GD77" s="301"/>
      <c r="GE77" s="301"/>
      <c r="GF77" s="301"/>
      <c r="GG77" s="318"/>
      <c r="GH77" s="318"/>
      <c r="GI77" s="318"/>
      <c r="GJ77" s="319"/>
      <c r="GK77" s="320"/>
      <c r="GL77" s="320"/>
      <c r="GM77" s="320"/>
      <c r="GN77" s="320"/>
      <c r="GO77" s="300"/>
      <c r="HD77" s="317"/>
      <c r="HE77" s="317"/>
      <c r="HF77" s="317"/>
      <c r="HG77" s="317"/>
      <c r="HH77" s="301"/>
      <c r="HI77" s="301"/>
      <c r="HJ77" s="301"/>
      <c r="HK77" s="301"/>
      <c r="HL77" s="318"/>
      <c r="HM77" s="318"/>
      <c r="HN77" s="318"/>
      <c r="HO77" s="319"/>
      <c r="HP77" s="320"/>
      <c r="HQ77" s="320"/>
      <c r="HR77" s="320"/>
      <c r="HS77" s="320"/>
      <c r="HT77" s="300"/>
    </row>
    <row r="78" spans="18:228" ht="17.100000000000001" customHeight="1" x14ac:dyDescent="0.3">
      <c r="R78" s="314"/>
      <c r="S78" s="314"/>
      <c r="T78" s="314"/>
      <c r="U78" s="314"/>
      <c r="V78" s="314"/>
      <c r="W78" s="314"/>
      <c r="X78" s="314"/>
      <c r="Y78" s="314"/>
      <c r="Z78" s="314"/>
      <c r="AA78" s="314"/>
      <c r="AB78" s="314"/>
      <c r="AC78" s="314"/>
      <c r="AD78" s="314"/>
      <c r="AE78" s="314"/>
      <c r="AF78" s="314"/>
      <c r="AG78" s="314"/>
      <c r="AH78" s="314"/>
      <c r="AI78" s="314"/>
      <c r="AJ78" s="314"/>
      <c r="AK78" s="314"/>
      <c r="AL78" s="314"/>
      <c r="AM78" s="314"/>
      <c r="AN78" s="314"/>
      <c r="AO78" s="314"/>
      <c r="AP78" s="314"/>
      <c r="AQ78" s="314"/>
      <c r="AR78" s="314"/>
      <c r="AS78" s="314"/>
      <c r="AT78" s="314"/>
      <c r="AU78" s="314"/>
      <c r="AV78" s="314"/>
      <c r="AW78" s="314"/>
      <c r="AX78" s="314"/>
      <c r="AY78" s="314"/>
      <c r="AZ78" s="314"/>
      <c r="BA78" s="314"/>
      <c r="BB78" s="314"/>
      <c r="BC78" s="314"/>
      <c r="BD78" s="314"/>
      <c r="BE78" s="314"/>
      <c r="BF78" s="314"/>
      <c r="BG78" s="314"/>
      <c r="BH78" s="314"/>
      <c r="BI78" s="314"/>
      <c r="BJ78" s="314"/>
      <c r="BK78" s="314"/>
      <c r="BL78" s="314"/>
      <c r="BM78" s="314"/>
      <c r="BN78" s="314"/>
      <c r="BO78" s="314"/>
      <c r="BP78" s="314"/>
      <c r="BQ78" s="314"/>
      <c r="BR78" s="314"/>
      <c r="BS78" s="314"/>
      <c r="BT78" s="314"/>
      <c r="BU78" s="314"/>
      <c r="BV78" s="314"/>
      <c r="BW78" s="341"/>
      <c r="BX78" s="314"/>
      <c r="BY78" s="314"/>
      <c r="BZ78" s="314"/>
      <c r="CA78" s="314"/>
      <c r="CB78" s="314"/>
      <c r="CC78" s="314"/>
      <c r="CD78" s="314"/>
      <c r="CE78" s="314"/>
      <c r="CF78" s="314"/>
      <c r="CG78" s="314"/>
      <c r="CH78" s="314"/>
      <c r="CI78" s="314"/>
      <c r="CJ78" s="314"/>
      <c r="CK78" s="314"/>
      <c r="CL78" s="314"/>
      <c r="CM78" s="314"/>
      <c r="CN78" s="314"/>
      <c r="CO78" s="314"/>
      <c r="CP78" s="314"/>
      <c r="CQ78" s="314"/>
      <c r="CR78" s="314"/>
      <c r="CS78" s="314"/>
      <c r="CT78" s="314"/>
      <c r="CU78" s="314"/>
      <c r="CV78" s="314"/>
      <c r="CW78" s="314"/>
      <c r="CX78" s="314"/>
      <c r="CY78" s="314"/>
      <c r="CZ78" s="314"/>
      <c r="DA78" s="314"/>
      <c r="DB78" s="314"/>
      <c r="DC78" s="314"/>
      <c r="DD78" s="314"/>
      <c r="DE78" s="314"/>
      <c r="DF78" s="314"/>
      <c r="DG78" s="314"/>
      <c r="DH78" s="314"/>
      <c r="DI78" s="314"/>
      <c r="DJ78" s="314"/>
      <c r="DK78" s="314"/>
      <c r="DL78" s="314"/>
      <c r="DM78" s="314"/>
      <c r="DN78" s="314"/>
      <c r="DO78" s="314"/>
      <c r="DP78" s="314"/>
      <c r="DQ78" s="314"/>
      <c r="DR78" s="314"/>
      <c r="DS78" s="314"/>
      <c r="DT78" s="314"/>
      <c r="DU78" s="314"/>
      <c r="DV78" s="314"/>
      <c r="DW78" s="314"/>
      <c r="DX78" s="314"/>
      <c r="DY78" s="314"/>
      <c r="DZ78" s="314"/>
      <c r="EA78" s="314"/>
      <c r="EB78" s="314"/>
      <c r="EC78" s="314"/>
      <c r="ED78" s="314"/>
      <c r="FY78" s="317"/>
      <c r="FZ78" s="317"/>
      <c r="GA78" s="317"/>
      <c r="GB78" s="317"/>
      <c r="GC78" s="301"/>
      <c r="GD78" s="301"/>
      <c r="GE78" s="301"/>
      <c r="GF78" s="301"/>
      <c r="GG78" s="318"/>
      <c r="GH78" s="318"/>
      <c r="GI78" s="318"/>
      <c r="GJ78" s="319"/>
      <c r="GK78" s="320"/>
      <c r="GL78" s="320"/>
      <c r="GM78" s="320"/>
      <c r="GN78" s="320"/>
      <c r="GO78" s="300"/>
      <c r="HD78" s="317"/>
      <c r="HE78" s="317"/>
      <c r="HF78" s="317"/>
      <c r="HG78" s="317"/>
      <c r="HH78" s="301"/>
      <c r="HI78" s="301"/>
      <c r="HJ78" s="301"/>
      <c r="HK78" s="301"/>
      <c r="HL78" s="318"/>
      <c r="HM78" s="318"/>
      <c r="HN78" s="318"/>
      <c r="HO78" s="319"/>
      <c r="HP78" s="320"/>
      <c r="HQ78" s="320"/>
      <c r="HR78" s="320"/>
      <c r="HS78" s="320"/>
      <c r="HT78" s="300"/>
    </row>
    <row r="79" spans="18:228" ht="17.100000000000001" customHeight="1" x14ac:dyDescent="0.3">
      <c r="R79" s="314"/>
      <c r="S79" s="314"/>
      <c r="T79" s="314"/>
      <c r="U79" s="314"/>
      <c r="V79" s="314"/>
      <c r="W79" s="314"/>
      <c r="X79" s="314"/>
      <c r="Y79" s="314"/>
      <c r="Z79" s="314"/>
      <c r="AA79" s="314"/>
      <c r="AB79" s="314"/>
      <c r="AC79" s="314"/>
      <c r="AD79" s="314"/>
      <c r="AE79" s="314"/>
      <c r="AF79" s="314"/>
      <c r="AG79" s="314"/>
      <c r="AH79" s="314"/>
      <c r="AI79" s="314"/>
      <c r="AJ79" s="314"/>
      <c r="AK79" s="314"/>
      <c r="AL79" s="314"/>
      <c r="AM79" s="314"/>
      <c r="AN79" s="314"/>
      <c r="AO79" s="314"/>
      <c r="AP79" s="314"/>
      <c r="AQ79" s="314"/>
      <c r="AR79" s="314"/>
      <c r="AS79" s="314"/>
      <c r="AT79" s="314"/>
      <c r="AU79" s="314"/>
      <c r="AV79" s="314"/>
      <c r="AW79" s="314"/>
      <c r="AX79" s="314"/>
      <c r="AY79" s="314"/>
      <c r="AZ79" s="314"/>
      <c r="BA79" s="314"/>
      <c r="BB79" s="314"/>
      <c r="BC79" s="314"/>
      <c r="BD79" s="314"/>
      <c r="BE79" s="314"/>
      <c r="BF79" s="314"/>
      <c r="BG79" s="314"/>
      <c r="BH79" s="314"/>
      <c r="BI79" s="314"/>
      <c r="BJ79" s="314"/>
      <c r="BK79" s="314"/>
      <c r="BL79" s="314"/>
      <c r="BM79" s="314"/>
      <c r="BN79" s="314"/>
      <c r="BO79" s="314"/>
      <c r="BP79" s="314"/>
      <c r="BQ79" s="314"/>
      <c r="BR79" s="314"/>
      <c r="BS79" s="314"/>
      <c r="BT79" s="314"/>
      <c r="BU79" s="314"/>
      <c r="BV79" s="314"/>
      <c r="BW79" s="341"/>
      <c r="BX79" s="314"/>
      <c r="BY79" s="314"/>
      <c r="BZ79" s="314"/>
      <c r="CA79" s="314"/>
      <c r="CB79" s="314"/>
      <c r="CC79" s="314"/>
      <c r="CD79" s="314"/>
      <c r="CE79" s="314"/>
      <c r="CF79" s="314"/>
      <c r="CG79" s="314"/>
      <c r="CH79" s="314"/>
      <c r="CI79" s="314"/>
      <c r="CJ79" s="314"/>
      <c r="CK79" s="314"/>
      <c r="CL79" s="314"/>
      <c r="CM79" s="314"/>
      <c r="CN79" s="314"/>
      <c r="CO79" s="314"/>
      <c r="CP79" s="314"/>
      <c r="CQ79" s="314"/>
      <c r="CR79" s="314"/>
      <c r="CS79" s="314"/>
      <c r="CT79" s="314"/>
      <c r="CU79" s="314"/>
      <c r="CV79" s="314"/>
      <c r="CW79" s="314"/>
      <c r="CX79" s="314"/>
      <c r="CY79" s="314"/>
      <c r="CZ79" s="314"/>
      <c r="DA79" s="314"/>
      <c r="DB79" s="314"/>
      <c r="DC79" s="314"/>
      <c r="DD79" s="314"/>
      <c r="DE79" s="314"/>
      <c r="DF79" s="314"/>
      <c r="DG79" s="314"/>
      <c r="DH79" s="314"/>
      <c r="DI79" s="314"/>
      <c r="DJ79" s="314"/>
      <c r="DK79" s="314"/>
      <c r="DL79" s="314"/>
      <c r="DM79" s="314"/>
      <c r="DN79" s="314"/>
      <c r="DO79" s="314"/>
      <c r="DP79" s="314"/>
      <c r="DQ79" s="314"/>
      <c r="DR79" s="314"/>
      <c r="DS79" s="314"/>
      <c r="DT79" s="314"/>
      <c r="DU79" s="314"/>
      <c r="DV79" s="314"/>
      <c r="DW79" s="314"/>
      <c r="DX79" s="314"/>
      <c r="DY79" s="314"/>
      <c r="DZ79" s="314"/>
      <c r="EA79" s="314"/>
      <c r="EB79" s="314"/>
      <c r="EC79" s="314"/>
      <c r="ED79" s="314"/>
      <c r="FY79" s="317"/>
      <c r="FZ79" s="317"/>
      <c r="GA79" s="317"/>
      <c r="GB79" s="317"/>
      <c r="GC79" s="301"/>
      <c r="GD79" s="301"/>
      <c r="GE79" s="301"/>
      <c r="GF79" s="301"/>
      <c r="GG79" s="318"/>
      <c r="GH79" s="318"/>
      <c r="GI79" s="318"/>
      <c r="GJ79" s="319"/>
      <c r="GK79" s="320"/>
      <c r="GL79" s="320"/>
      <c r="GM79" s="320"/>
      <c r="GN79" s="320"/>
      <c r="GO79" s="300"/>
      <c r="HD79" s="317"/>
      <c r="HE79" s="317"/>
      <c r="HF79" s="317"/>
      <c r="HG79" s="317"/>
      <c r="HH79" s="301"/>
      <c r="HI79" s="301"/>
      <c r="HJ79" s="301"/>
      <c r="HK79" s="301"/>
      <c r="HL79" s="318"/>
      <c r="HM79" s="318"/>
      <c r="HN79" s="318"/>
      <c r="HO79" s="319"/>
      <c r="HP79" s="320"/>
      <c r="HQ79" s="320"/>
      <c r="HR79" s="320"/>
      <c r="HS79" s="320"/>
      <c r="HT79" s="300"/>
    </row>
    <row r="80" spans="18:228" ht="17.100000000000001" customHeight="1" x14ac:dyDescent="0.3">
      <c r="BI80" s="285"/>
      <c r="BJ80" s="286"/>
      <c r="BK80" s="1"/>
      <c r="BL80" s="285"/>
      <c r="BM80" s="287"/>
      <c r="BN80" s="289"/>
      <c r="BO80" s="288"/>
      <c r="BP80" s="286"/>
      <c r="BT80" s="307"/>
      <c r="BU80" s="307"/>
      <c r="BV80" s="307"/>
      <c r="BW80" s="307"/>
      <c r="DQ80" s="285"/>
      <c r="DR80" s="286"/>
      <c r="DS80" s="1"/>
      <c r="DT80" s="285"/>
      <c r="DU80" s="287"/>
      <c r="DV80" s="289"/>
      <c r="DW80" s="288"/>
      <c r="DX80" s="286"/>
      <c r="EB80" s="307"/>
      <c r="EC80" s="307"/>
      <c r="ED80" s="307"/>
      <c r="FY80" s="317"/>
      <c r="FZ80" s="317"/>
      <c r="GA80" s="317"/>
      <c r="GB80" s="317"/>
      <c r="GC80" s="301"/>
      <c r="GD80" s="301"/>
      <c r="GE80" s="301"/>
      <c r="GF80" s="301"/>
      <c r="GG80" s="318"/>
      <c r="GH80" s="318"/>
      <c r="GI80" s="318"/>
      <c r="GJ80" s="319"/>
      <c r="GK80" s="320"/>
      <c r="GL80" s="320"/>
      <c r="GM80" s="320"/>
      <c r="GN80" s="320"/>
      <c r="GO80" s="300"/>
      <c r="HD80" s="317"/>
      <c r="HE80" s="317"/>
      <c r="HF80" s="317"/>
      <c r="HG80" s="317"/>
      <c r="HH80" s="301"/>
      <c r="HI80" s="301"/>
      <c r="HJ80" s="301"/>
      <c r="HK80" s="301"/>
      <c r="HL80" s="318"/>
      <c r="HM80" s="318"/>
      <c r="HN80" s="318"/>
      <c r="HO80" s="319"/>
      <c r="HP80" s="320"/>
      <c r="HQ80" s="320"/>
      <c r="HR80" s="320"/>
      <c r="HS80" s="320"/>
      <c r="HT80" s="300"/>
    </row>
    <row r="81" spans="3:228" ht="17.100000000000001" customHeight="1" x14ac:dyDescent="0.3">
      <c r="E81" s="316"/>
      <c r="F81" s="316"/>
      <c r="G81" s="316"/>
      <c r="H81" s="316"/>
      <c r="I81" s="316"/>
      <c r="J81" s="316"/>
      <c r="K81" s="316"/>
      <c r="L81" s="316"/>
      <c r="M81" s="316"/>
      <c r="N81" s="316"/>
      <c r="O81" s="316"/>
      <c r="P81" s="316"/>
      <c r="Q81" s="316"/>
      <c r="R81" s="314"/>
      <c r="S81" s="314"/>
      <c r="T81" s="314"/>
      <c r="U81" s="314"/>
      <c r="V81" s="314"/>
      <c r="W81" s="314"/>
      <c r="X81" s="314"/>
      <c r="Y81" s="314"/>
      <c r="Z81" s="314"/>
      <c r="AA81" s="314"/>
      <c r="AB81" s="314"/>
      <c r="AC81" s="314"/>
      <c r="AD81" s="314"/>
      <c r="AE81" s="314"/>
      <c r="AF81" s="314"/>
      <c r="AG81" s="314"/>
      <c r="AH81" s="314"/>
      <c r="AI81" s="314"/>
      <c r="AJ81" s="314"/>
      <c r="AK81" s="314"/>
      <c r="AL81" s="314"/>
      <c r="AM81" s="314"/>
      <c r="AN81" s="314"/>
      <c r="AO81" s="314"/>
      <c r="AP81" s="314"/>
      <c r="AQ81" s="314"/>
      <c r="AR81" s="314"/>
      <c r="AS81" s="314"/>
      <c r="AT81" s="314"/>
      <c r="AU81" s="314"/>
      <c r="AV81" s="314"/>
      <c r="AW81" s="314"/>
      <c r="AX81" s="314"/>
      <c r="AY81" s="314"/>
      <c r="AZ81" s="314"/>
      <c r="BA81" s="314"/>
      <c r="BB81" s="314"/>
      <c r="BC81" s="314"/>
      <c r="BD81" s="314"/>
      <c r="BE81" s="314"/>
      <c r="BF81" s="314"/>
      <c r="BG81" s="314"/>
      <c r="BH81" s="314"/>
      <c r="BI81" s="314"/>
      <c r="BJ81" s="314"/>
      <c r="BK81" s="314"/>
      <c r="BL81" s="314"/>
      <c r="BM81" s="314"/>
      <c r="BN81" s="314"/>
      <c r="BO81" s="314"/>
      <c r="BP81" s="314"/>
      <c r="BQ81" s="314"/>
      <c r="BR81" s="314"/>
      <c r="BS81" s="314"/>
      <c r="BT81" s="314"/>
      <c r="BU81" s="314"/>
      <c r="BV81" s="314"/>
      <c r="BX81" s="314"/>
      <c r="BY81" s="314"/>
      <c r="BZ81" s="314"/>
      <c r="CA81" s="314"/>
      <c r="CB81" s="314"/>
      <c r="CC81" s="314"/>
      <c r="CD81" s="314"/>
      <c r="CE81" s="314"/>
      <c r="CF81" s="314"/>
      <c r="CG81" s="314"/>
      <c r="CH81" s="314"/>
      <c r="CI81" s="314"/>
      <c r="CJ81" s="314"/>
      <c r="CK81" s="314"/>
      <c r="CL81" s="314"/>
      <c r="CM81" s="314"/>
      <c r="CN81" s="314"/>
      <c r="CO81" s="314"/>
      <c r="CP81" s="314"/>
      <c r="CQ81" s="314"/>
      <c r="CR81" s="314"/>
      <c r="CS81" s="314"/>
      <c r="CT81" s="314"/>
      <c r="CU81" s="314"/>
      <c r="CV81" s="314"/>
      <c r="CW81" s="314"/>
      <c r="CX81" s="314"/>
      <c r="CY81" s="314"/>
      <c r="CZ81" s="314"/>
      <c r="DA81" s="314"/>
      <c r="DB81" s="314"/>
      <c r="DC81" s="314"/>
      <c r="DD81" s="314"/>
      <c r="DE81" s="314"/>
      <c r="DF81" s="314"/>
      <c r="DG81" s="314"/>
      <c r="DH81" s="314"/>
      <c r="DI81" s="314"/>
      <c r="DJ81" s="314"/>
      <c r="DK81" s="314"/>
      <c r="DL81" s="314"/>
      <c r="DM81" s="314"/>
      <c r="DN81" s="314"/>
      <c r="DO81" s="314"/>
      <c r="DP81" s="314"/>
      <c r="DQ81" s="314"/>
      <c r="DR81" s="314"/>
      <c r="DS81" s="314"/>
      <c r="DT81" s="314"/>
      <c r="DU81" s="314"/>
      <c r="DV81" s="314"/>
      <c r="DW81" s="314"/>
      <c r="DX81" s="314"/>
      <c r="DY81" s="314"/>
      <c r="DZ81" s="314"/>
      <c r="EA81" s="314"/>
      <c r="EB81" s="314"/>
      <c r="EC81" s="314"/>
      <c r="ED81" s="314"/>
      <c r="FY81" s="317"/>
      <c r="FZ81" s="317"/>
      <c r="GA81" s="317"/>
      <c r="GB81" s="317"/>
      <c r="GC81" s="301"/>
      <c r="GD81" s="301"/>
      <c r="GE81" s="301"/>
      <c r="GF81" s="301"/>
      <c r="GG81" s="318"/>
      <c r="GH81" s="318"/>
      <c r="GI81" s="318"/>
      <c r="GJ81" s="319"/>
      <c r="GK81" s="320"/>
      <c r="GL81" s="320"/>
      <c r="GM81" s="320"/>
      <c r="GN81" s="320"/>
      <c r="GO81" s="300"/>
      <c r="HD81" s="317"/>
      <c r="HE81" s="317"/>
      <c r="HF81" s="317"/>
      <c r="HG81" s="317"/>
      <c r="HH81" s="301"/>
      <c r="HI81" s="301"/>
      <c r="HJ81" s="301"/>
      <c r="HK81" s="301"/>
      <c r="HL81" s="318"/>
      <c r="HM81" s="318"/>
      <c r="HN81" s="318"/>
      <c r="HO81" s="319"/>
      <c r="HP81" s="320"/>
      <c r="HQ81" s="320"/>
      <c r="HR81" s="320"/>
      <c r="HS81" s="320"/>
      <c r="HT81" s="300"/>
    </row>
    <row r="82" spans="3:228" ht="17.100000000000001" customHeight="1" x14ac:dyDescent="0.3">
      <c r="E82" s="330"/>
      <c r="F82" s="330"/>
      <c r="G82" s="330"/>
      <c r="H82" s="330"/>
      <c r="I82" s="331"/>
      <c r="J82" s="331"/>
      <c r="K82" s="331"/>
      <c r="L82" s="331"/>
      <c r="M82" s="331"/>
      <c r="N82" s="331"/>
      <c r="O82" s="332"/>
      <c r="P82" s="332"/>
      <c r="Q82" s="332"/>
      <c r="R82" s="314"/>
      <c r="S82" s="314"/>
      <c r="T82" s="314"/>
      <c r="U82" s="314"/>
      <c r="V82" s="314"/>
      <c r="W82" s="314"/>
      <c r="X82" s="314"/>
      <c r="Y82" s="314"/>
      <c r="Z82" s="314"/>
      <c r="AA82" s="314"/>
      <c r="AB82" s="314"/>
      <c r="AC82" s="314"/>
      <c r="AD82" s="314"/>
      <c r="AE82" s="314"/>
      <c r="AF82" s="314"/>
      <c r="AG82" s="314"/>
      <c r="AH82" s="314"/>
      <c r="AI82" s="314"/>
      <c r="AJ82" s="314"/>
      <c r="AK82" s="314"/>
      <c r="AL82" s="314"/>
      <c r="AM82" s="314"/>
      <c r="AN82" s="314"/>
      <c r="AO82" s="314"/>
      <c r="AP82" s="314"/>
      <c r="AQ82" s="314"/>
      <c r="AR82" s="314"/>
      <c r="AS82" s="314"/>
      <c r="AT82" s="314"/>
      <c r="AU82" s="314"/>
      <c r="AV82" s="314"/>
      <c r="AW82" s="314"/>
      <c r="AX82" s="314"/>
      <c r="AY82" s="314"/>
      <c r="AZ82" s="314"/>
      <c r="BA82" s="314"/>
      <c r="BB82" s="314"/>
      <c r="BC82" s="314"/>
      <c r="BD82" s="314"/>
      <c r="BE82" s="314"/>
      <c r="BF82" s="314"/>
      <c r="BG82" s="314"/>
      <c r="BH82" s="314"/>
      <c r="BI82" s="314"/>
      <c r="BJ82" s="314"/>
      <c r="BK82" s="314"/>
      <c r="BL82" s="314"/>
      <c r="BM82" s="314"/>
      <c r="BN82" s="314"/>
      <c r="BO82" s="314"/>
      <c r="BP82" s="314"/>
      <c r="BQ82" s="314"/>
      <c r="BR82" s="314"/>
      <c r="BS82" s="314"/>
      <c r="BT82" s="314"/>
      <c r="BU82" s="314"/>
      <c r="BV82" s="314"/>
      <c r="BX82" s="314"/>
      <c r="BY82" s="314"/>
      <c r="BZ82" s="314"/>
      <c r="CA82" s="314"/>
      <c r="CB82" s="314"/>
      <c r="CC82" s="314"/>
      <c r="CD82" s="314"/>
      <c r="CE82" s="314"/>
      <c r="CF82" s="314"/>
      <c r="CG82" s="314"/>
      <c r="CH82" s="314"/>
      <c r="CI82" s="314"/>
      <c r="CJ82" s="314"/>
      <c r="CK82" s="314"/>
      <c r="CL82" s="314"/>
      <c r="CM82" s="314"/>
      <c r="CN82" s="314"/>
      <c r="CO82" s="314"/>
      <c r="CP82" s="314"/>
      <c r="CQ82" s="314"/>
      <c r="CR82" s="314"/>
      <c r="CS82" s="314"/>
      <c r="CT82" s="314"/>
      <c r="CU82" s="314"/>
      <c r="CV82" s="314"/>
      <c r="CW82" s="314"/>
      <c r="CX82" s="314"/>
      <c r="CY82" s="314"/>
      <c r="CZ82" s="314"/>
      <c r="DA82" s="314"/>
      <c r="DB82" s="314"/>
      <c r="DC82" s="314"/>
      <c r="DD82" s="314"/>
      <c r="DE82" s="314"/>
      <c r="DF82" s="314"/>
      <c r="DG82" s="314"/>
      <c r="DH82" s="314"/>
      <c r="DI82" s="314"/>
      <c r="DJ82" s="314"/>
      <c r="DK82" s="314"/>
      <c r="DL82" s="314"/>
      <c r="DM82" s="314"/>
      <c r="DN82" s="314"/>
      <c r="DO82" s="314"/>
      <c r="DP82" s="314"/>
      <c r="DQ82" s="314"/>
      <c r="DR82" s="314"/>
      <c r="DS82" s="314"/>
      <c r="DT82" s="314"/>
      <c r="DU82" s="314"/>
      <c r="DV82" s="314"/>
      <c r="DW82" s="314"/>
      <c r="DX82" s="314"/>
      <c r="DY82" s="314"/>
      <c r="DZ82" s="314"/>
      <c r="EA82" s="314"/>
      <c r="EB82" s="314"/>
      <c r="EC82" s="314"/>
      <c r="ED82" s="314"/>
      <c r="FY82" s="317"/>
      <c r="FZ82" s="317"/>
      <c r="GA82" s="317"/>
      <c r="GB82" s="317"/>
      <c r="GC82" s="301"/>
      <c r="GD82" s="301"/>
      <c r="GE82" s="301"/>
      <c r="GF82" s="301"/>
      <c r="GG82" s="318"/>
      <c r="GH82" s="318"/>
      <c r="GI82" s="318"/>
      <c r="GJ82" s="319"/>
      <c r="GK82" s="320"/>
      <c r="GL82" s="320"/>
      <c r="GM82" s="320"/>
      <c r="GN82" s="320"/>
      <c r="GO82" s="300"/>
      <c r="HD82" s="317"/>
      <c r="HE82" s="317"/>
      <c r="HF82" s="317"/>
      <c r="HG82" s="317"/>
      <c r="HH82" s="301"/>
      <c r="HI82" s="301"/>
      <c r="HJ82" s="301"/>
      <c r="HK82" s="301"/>
      <c r="HL82" s="318"/>
      <c r="HM82" s="318"/>
      <c r="HN82" s="318"/>
      <c r="HO82" s="319"/>
      <c r="HP82" s="320"/>
      <c r="HQ82" s="320"/>
      <c r="HR82" s="320"/>
      <c r="HS82" s="320"/>
      <c r="HT82" s="300"/>
    </row>
    <row r="83" spans="3:228" ht="17.100000000000001" customHeight="1" x14ac:dyDescent="0.3">
      <c r="C83" s="335"/>
      <c r="R83" s="314"/>
      <c r="S83" s="314"/>
      <c r="T83" s="314"/>
      <c r="U83" s="314"/>
      <c r="V83" s="314"/>
      <c r="W83" s="314"/>
      <c r="X83" s="314"/>
      <c r="Y83" s="314"/>
      <c r="Z83" s="314"/>
      <c r="AA83" s="314"/>
      <c r="AB83" s="314"/>
      <c r="AC83" s="314"/>
      <c r="AD83" s="314"/>
      <c r="AE83" s="314"/>
      <c r="AF83" s="314"/>
      <c r="AG83" s="314"/>
      <c r="AH83" s="314"/>
      <c r="AI83" s="314"/>
      <c r="AJ83" s="314"/>
      <c r="AK83" s="314"/>
      <c r="AL83" s="314"/>
      <c r="AM83" s="314"/>
      <c r="AN83" s="314"/>
      <c r="AO83" s="314"/>
      <c r="AP83" s="314"/>
      <c r="AQ83" s="314"/>
      <c r="AR83" s="314"/>
      <c r="AS83" s="314"/>
      <c r="AT83" s="314"/>
      <c r="AU83" s="314"/>
      <c r="AV83" s="314"/>
      <c r="AW83" s="314"/>
      <c r="AX83" s="314"/>
      <c r="AY83" s="314"/>
      <c r="AZ83" s="314"/>
      <c r="BA83" s="314"/>
      <c r="BB83" s="314"/>
      <c r="BC83" s="314"/>
      <c r="BD83" s="314"/>
      <c r="BE83" s="314"/>
      <c r="BF83" s="314"/>
      <c r="BG83" s="314"/>
      <c r="BH83" s="314"/>
      <c r="BI83" s="314"/>
      <c r="BJ83" s="314"/>
      <c r="BK83" s="314"/>
      <c r="BL83" s="314"/>
      <c r="BM83" s="314"/>
      <c r="BN83" s="314"/>
      <c r="BO83" s="314"/>
      <c r="BP83" s="314"/>
      <c r="BQ83" s="314"/>
      <c r="BR83" s="314"/>
      <c r="BS83" s="314"/>
      <c r="BT83" s="314"/>
      <c r="BU83" s="314"/>
      <c r="BV83" s="314"/>
      <c r="BX83" s="314"/>
      <c r="BY83" s="314"/>
      <c r="BZ83" s="314"/>
      <c r="CA83" s="314"/>
      <c r="CB83" s="314"/>
      <c r="CC83" s="314"/>
      <c r="CD83" s="314"/>
      <c r="CE83" s="314"/>
      <c r="CF83" s="314"/>
      <c r="CG83" s="314"/>
      <c r="CH83" s="314"/>
      <c r="CI83" s="314"/>
      <c r="CJ83" s="314"/>
      <c r="CK83" s="314"/>
      <c r="CL83" s="314"/>
      <c r="CM83" s="314"/>
      <c r="CN83" s="314"/>
      <c r="CO83" s="314"/>
      <c r="CP83" s="314"/>
      <c r="CQ83" s="314"/>
      <c r="CR83" s="314"/>
      <c r="CS83" s="314"/>
      <c r="CT83" s="314"/>
      <c r="CU83" s="314"/>
      <c r="CV83" s="314"/>
      <c r="CW83" s="314"/>
      <c r="CX83" s="314"/>
      <c r="CY83" s="314"/>
      <c r="CZ83" s="314"/>
      <c r="DA83" s="314"/>
      <c r="DB83" s="314"/>
      <c r="DC83" s="314"/>
      <c r="DD83" s="314"/>
      <c r="DE83" s="314"/>
      <c r="DF83" s="314"/>
      <c r="DG83" s="314"/>
      <c r="DH83" s="314"/>
      <c r="DI83" s="314"/>
      <c r="DJ83" s="314"/>
      <c r="DK83" s="314"/>
      <c r="DL83" s="314"/>
      <c r="DM83" s="314"/>
      <c r="DN83" s="314"/>
      <c r="DO83" s="314"/>
      <c r="DP83" s="314"/>
      <c r="DQ83" s="314"/>
      <c r="DR83" s="314"/>
      <c r="DS83" s="314"/>
      <c r="DT83" s="314"/>
      <c r="DU83" s="314"/>
      <c r="DV83" s="314"/>
      <c r="DW83" s="314"/>
      <c r="DX83" s="314"/>
      <c r="DY83" s="314"/>
      <c r="DZ83" s="314"/>
      <c r="EA83" s="314"/>
      <c r="EB83" s="314"/>
      <c r="EC83" s="314"/>
      <c r="ED83" s="314"/>
      <c r="FY83" s="317"/>
      <c r="FZ83" s="317"/>
      <c r="GA83" s="317"/>
      <c r="GB83" s="317"/>
      <c r="GC83" s="301"/>
      <c r="GD83" s="301"/>
      <c r="GE83" s="301"/>
      <c r="GF83" s="301"/>
      <c r="GG83" s="318"/>
      <c r="GH83" s="318"/>
      <c r="GI83" s="318"/>
      <c r="GJ83" s="319"/>
      <c r="GK83" s="320"/>
      <c r="GL83" s="320"/>
      <c r="GM83" s="320"/>
      <c r="GN83" s="320"/>
      <c r="GO83" s="300"/>
      <c r="HD83" s="317"/>
      <c r="HE83" s="317"/>
      <c r="HF83" s="317"/>
      <c r="HG83" s="317"/>
      <c r="HH83" s="301"/>
      <c r="HI83" s="301"/>
      <c r="HJ83" s="301"/>
      <c r="HK83" s="301"/>
      <c r="HL83" s="318"/>
      <c r="HM83" s="318"/>
      <c r="HN83" s="318"/>
      <c r="HO83" s="319"/>
      <c r="HP83" s="320"/>
      <c r="HQ83" s="320"/>
      <c r="HR83" s="320"/>
      <c r="HS83" s="320"/>
      <c r="HT83" s="300"/>
    </row>
    <row r="84" spans="3:228" ht="17.100000000000001" customHeight="1" x14ac:dyDescent="0.3">
      <c r="C84" s="335"/>
      <c r="R84" s="314"/>
      <c r="S84" s="314"/>
      <c r="T84" s="314"/>
      <c r="U84" s="314"/>
      <c r="V84" s="314"/>
      <c r="W84" s="314"/>
      <c r="X84" s="314"/>
      <c r="Y84" s="314"/>
      <c r="Z84" s="314"/>
      <c r="AA84" s="314"/>
      <c r="AB84" s="314"/>
      <c r="AC84" s="314"/>
      <c r="AD84" s="314"/>
      <c r="AE84" s="314"/>
      <c r="AF84" s="314"/>
      <c r="AG84" s="314"/>
      <c r="AH84" s="314"/>
      <c r="AI84" s="314"/>
      <c r="AJ84" s="314"/>
      <c r="AK84" s="314"/>
      <c r="AL84" s="314"/>
      <c r="AM84" s="314"/>
      <c r="AN84" s="314"/>
      <c r="AO84" s="314"/>
      <c r="AP84" s="314"/>
      <c r="AQ84" s="314"/>
      <c r="AR84" s="314"/>
      <c r="AS84" s="314"/>
      <c r="AT84" s="314"/>
      <c r="AU84" s="314"/>
      <c r="AV84" s="314"/>
      <c r="AW84" s="314"/>
      <c r="AX84" s="314"/>
      <c r="AY84" s="314"/>
      <c r="AZ84" s="314"/>
      <c r="BA84" s="314"/>
      <c r="BB84" s="314"/>
      <c r="BC84" s="314"/>
      <c r="BD84" s="314"/>
      <c r="BE84" s="314"/>
      <c r="BF84" s="314"/>
      <c r="BG84" s="314"/>
      <c r="BH84" s="314"/>
      <c r="BI84" s="314"/>
      <c r="BJ84" s="314"/>
      <c r="BK84" s="314"/>
      <c r="BL84" s="314"/>
      <c r="BM84" s="314"/>
      <c r="BN84" s="314"/>
      <c r="BO84" s="314"/>
      <c r="BP84" s="314"/>
      <c r="BQ84" s="314"/>
      <c r="BR84" s="314"/>
      <c r="BS84" s="314"/>
      <c r="BT84" s="314"/>
      <c r="BU84" s="314"/>
      <c r="BV84" s="314"/>
      <c r="BW84" s="336"/>
      <c r="BX84" s="314"/>
      <c r="BY84" s="314"/>
      <c r="BZ84" s="314"/>
      <c r="CA84" s="314"/>
      <c r="CB84" s="314"/>
      <c r="CC84" s="314"/>
      <c r="CD84" s="314"/>
      <c r="CE84" s="314"/>
      <c r="CF84" s="314"/>
      <c r="CG84" s="314"/>
      <c r="CH84" s="314"/>
      <c r="CI84" s="314"/>
      <c r="CJ84" s="314"/>
      <c r="CK84" s="314"/>
      <c r="CL84" s="314"/>
      <c r="CM84" s="314"/>
      <c r="CN84" s="314"/>
      <c r="CO84" s="314"/>
      <c r="CP84" s="314"/>
      <c r="CQ84" s="314"/>
      <c r="CR84" s="314"/>
      <c r="CS84" s="314"/>
      <c r="CT84" s="314"/>
      <c r="CU84" s="314"/>
      <c r="CV84" s="314"/>
      <c r="CW84" s="314"/>
      <c r="CX84" s="314"/>
      <c r="CY84" s="314"/>
      <c r="CZ84" s="314"/>
      <c r="DA84" s="314"/>
      <c r="DB84" s="314"/>
      <c r="DC84" s="314"/>
      <c r="DD84" s="314"/>
      <c r="DE84" s="314"/>
      <c r="DF84" s="314"/>
      <c r="DG84" s="314"/>
      <c r="DH84" s="314"/>
      <c r="DI84" s="314"/>
      <c r="DJ84" s="314"/>
      <c r="DK84" s="314"/>
      <c r="DL84" s="314"/>
      <c r="DM84" s="314"/>
      <c r="DN84" s="314"/>
      <c r="DO84" s="314"/>
      <c r="DP84" s="314"/>
      <c r="DQ84" s="314"/>
      <c r="DR84" s="314"/>
      <c r="DS84" s="314"/>
      <c r="DT84" s="314"/>
      <c r="DU84" s="314"/>
      <c r="DV84" s="314"/>
      <c r="DW84" s="314"/>
      <c r="DX84" s="314"/>
      <c r="DY84" s="314"/>
      <c r="DZ84" s="314"/>
      <c r="EA84" s="314"/>
      <c r="EB84" s="314"/>
      <c r="EC84" s="314"/>
      <c r="ED84" s="314"/>
      <c r="FY84" s="317"/>
      <c r="FZ84" s="317"/>
      <c r="GA84" s="317"/>
      <c r="GB84" s="317"/>
      <c r="GC84" s="301"/>
      <c r="GD84" s="301"/>
      <c r="GE84" s="301"/>
      <c r="GF84" s="301"/>
      <c r="GG84" s="318"/>
      <c r="GH84" s="318"/>
      <c r="GI84" s="318"/>
      <c r="GJ84" s="319"/>
      <c r="GK84" s="320"/>
      <c r="GL84" s="320"/>
      <c r="GM84" s="320"/>
      <c r="GN84" s="320"/>
      <c r="GO84" s="300"/>
      <c r="HD84" s="317"/>
      <c r="HE84" s="317"/>
      <c r="HF84" s="317"/>
      <c r="HG84" s="317"/>
      <c r="HH84" s="301"/>
      <c r="HI84" s="301"/>
      <c r="HJ84" s="301"/>
      <c r="HK84" s="301"/>
      <c r="HL84" s="318"/>
      <c r="HM84" s="318"/>
      <c r="HN84" s="318"/>
      <c r="HO84" s="319"/>
      <c r="HP84" s="320"/>
      <c r="HQ84" s="320"/>
      <c r="HR84" s="320"/>
      <c r="HS84" s="320"/>
      <c r="HT84" s="300"/>
    </row>
    <row r="85" spans="3:228" ht="17.100000000000001" customHeight="1" x14ac:dyDescent="0.3">
      <c r="C85" s="335"/>
      <c r="R85" s="314"/>
      <c r="S85" s="314"/>
      <c r="T85" s="314"/>
      <c r="U85" s="314"/>
      <c r="V85" s="314"/>
      <c r="W85" s="314"/>
      <c r="X85" s="314"/>
      <c r="Y85" s="314"/>
      <c r="Z85" s="314"/>
      <c r="AA85" s="314"/>
      <c r="AB85" s="314"/>
      <c r="AC85" s="314"/>
      <c r="AD85" s="314"/>
      <c r="AE85" s="314"/>
      <c r="AF85" s="314"/>
      <c r="AG85" s="314"/>
      <c r="AH85" s="314"/>
      <c r="AI85" s="314"/>
      <c r="AJ85" s="314"/>
      <c r="AK85" s="314"/>
      <c r="AL85" s="314"/>
      <c r="AM85" s="314"/>
      <c r="AN85" s="314"/>
      <c r="AO85" s="314"/>
      <c r="AP85" s="314"/>
      <c r="AQ85" s="314"/>
      <c r="AR85" s="314"/>
      <c r="AS85" s="314"/>
      <c r="AT85" s="314"/>
      <c r="AU85" s="314"/>
      <c r="AV85" s="314"/>
      <c r="AW85" s="314"/>
      <c r="AX85" s="314"/>
      <c r="AY85" s="314"/>
      <c r="AZ85" s="314"/>
      <c r="BA85" s="314"/>
      <c r="BB85" s="314"/>
      <c r="BC85" s="314"/>
      <c r="BD85" s="314"/>
      <c r="BE85" s="314"/>
      <c r="BF85" s="314"/>
      <c r="BG85" s="314"/>
      <c r="BH85" s="314"/>
      <c r="BI85" s="314"/>
      <c r="BJ85" s="314"/>
      <c r="BK85" s="314"/>
      <c r="BL85" s="314"/>
      <c r="BM85" s="314"/>
      <c r="BN85" s="314"/>
      <c r="BO85" s="314"/>
      <c r="BP85" s="314"/>
      <c r="BQ85" s="314"/>
      <c r="BR85" s="314"/>
      <c r="BS85" s="314"/>
      <c r="BT85" s="314"/>
      <c r="BU85" s="314"/>
      <c r="BV85" s="314"/>
      <c r="BW85" s="337"/>
      <c r="BX85" s="314"/>
      <c r="BY85" s="314"/>
      <c r="BZ85" s="314"/>
      <c r="CA85" s="314"/>
      <c r="CB85" s="314"/>
      <c r="CC85" s="314"/>
      <c r="CD85" s="314"/>
      <c r="CE85" s="314"/>
      <c r="CF85" s="314"/>
      <c r="CG85" s="314"/>
      <c r="CH85" s="314"/>
      <c r="CI85" s="314"/>
      <c r="CJ85" s="314"/>
      <c r="CK85" s="314"/>
      <c r="CL85" s="314"/>
      <c r="CM85" s="314"/>
      <c r="CN85" s="314"/>
      <c r="CO85" s="314"/>
      <c r="CP85" s="314"/>
      <c r="CQ85" s="314"/>
      <c r="CR85" s="314"/>
      <c r="CS85" s="314"/>
      <c r="CT85" s="314"/>
      <c r="CU85" s="314"/>
      <c r="CV85" s="314"/>
      <c r="CW85" s="314"/>
      <c r="CX85" s="314"/>
      <c r="CY85" s="314"/>
      <c r="CZ85" s="314"/>
      <c r="DA85" s="314"/>
      <c r="DB85" s="314"/>
      <c r="DC85" s="314"/>
      <c r="DD85" s="314"/>
      <c r="DE85" s="314"/>
      <c r="DF85" s="314"/>
      <c r="DG85" s="314"/>
      <c r="DH85" s="314"/>
      <c r="DI85" s="314"/>
      <c r="DJ85" s="314"/>
      <c r="DK85" s="314"/>
      <c r="DL85" s="314"/>
      <c r="DM85" s="314"/>
      <c r="DN85" s="314"/>
      <c r="DO85" s="314"/>
      <c r="DP85" s="314"/>
      <c r="DQ85" s="314"/>
      <c r="DR85" s="314"/>
      <c r="DS85" s="314"/>
      <c r="DT85" s="314"/>
      <c r="DU85" s="314"/>
      <c r="DV85" s="314"/>
      <c r="DW85" s="314"/>
      <c r="DX85" s="314"/>
      <c r="DY85" s="314"/>
      <c r="DZ85" s="314"/>
      <c r="EA85" s="314"/>
      <c r="EB85" s="314"/>
      <c r="EC85" s="314"/>
      <c r="ED85" s="314"/>
      <c r="FY85" s="317"/>
      <c r="FZ85" s="317"/>
      <c r="GA85" s="317"/>
      <c r="GB85" s="317"/>
      <c r="GC85" s="301"/>
      <c r="GD85" s="301"/>
      <c r="GE85" s="301"/>
      <c r="GF85" s="301"/>
      <c r="GG85" s="318"/>
      <c r="GH85" s="318"/>
      <c r="GI85" s="318"/>
      <c r="GJ85" s="319"/>
      <c r="GK85" s="320"/>
      <c r="GL85" s="320"/>
      <c r="GM85" s="320"/>
      <c r="GN85" s="320"/>
      <c r="GO85" s="300"/>
      <c r="HD85" s="317"/>
      <c r="HE85" s="317"/>
      <c r="HF85" s="317"/>
      <c r="HG85" s="317"/>
      <c r="HH85" s="301"/>
      <c r="HI85" s="301"/>
      <c r="HJ85" s="301"/>
      <c r="HK85" s="301"/>
      <c r="HL85" s="318"/>
      <c r="HM85" s="318"/>
      <c r="HN85" s="318"/>
      <c r="HO85" s="319"/>
      <c r="HP85" s="320"/>
      <c r="HQ85" s="320"/>
      <c r="HR85" s="320"/>
      <c r="HS85" s="320"/>
      <c r="HT85" s="300"/>
    </row>
    <row r="86" spans="3:228" ht="17.100000000000001" customHeight="1" x14ac:dyDescent="0.3">
      <c r="C86" s="335"/>
      <c r="R86" s="314"/>
      <c r="S86" s="314"/>
      <c r="T86" s="314"/>
      <c r="U86" s="314"/>
      <c r="V86" s="314"/>
      <c r="W86" s="314"/>
      <c r="X86" s="314"/>
      <c r="Y86" s="314"/>
      <c r="Z86" s="314"/>
      <c r="AA86" s="314"/>
      <c r="AB86" s="314"/>
      <c r="AC86" s="314"/>
      <c r="AD86" s="314"/>
      <c r="AE86" s="314"/>
      <c r="AF86" s="314"/>
      <c r="AG86" s="314"/>
      <c r="AH86" s="314"/>
      <c r="AI86" s="314"/>
      <c r="AJ86" s="314"/>
      <c r="AK86" s="314"/>
      <c r="AL86" s="314"/>
      <c r="AM86" s="314"/>
      <c r="AN86" s="314"/>
      <c r="AO86" s="314"/>
      <c r="AP86" s="314"/>
      <c r="AQ86" s="314"/>
      <c r="AR86" s="314"/>
      <c r="AS86" s="314"/>
      <c r="AT86" s="314"/>
      <c r="AU86" s="314"/>
      <c r="AV86" s="314"/>
      <c r="AW86" s="314"/>
      <c r="AX86" s="314"/>
      <c r="AY86" s="314"/>
      <c r="AZ86" s="314"/>
      <c r="BA86" s="314"/>
      <c r="BB86" s="314"/>
      <c r="BC86" s="314"/>
      <c r="BD86" s="314"/>
      <c r="BE86" s="314"/>
      <c r="BF86" s="314"/>
      <c r="BG86" s="314"/>
      <c r="BH86" s="314"/>
      <c r="BI86" s="314"/>
      <c r="BJ86" s="314"/>
      <c r="BK86" s="314"/>
      <c r="BL86" s="314"/>
      <c r="BM86" s="314"/>
      <c r="BN86" s="314"/>
      <c r="BO86" s="314"/>
      <c r="BP86" s="314"/>
      <c r="BQ86" s="314"/>
      <c r="BR86" s="314"/>
      <c r="BS86" s="314"/>
      <c r="BT86" s="314"/>
      <c r="BU86" s="314"/>
      <c r="BV86" s="314"/>
      <c r="BW86" s="291"/>
      <c r="BX86" s="314"/>
      <c r="BY86" s="314"/>
      <c r="BZ86" s="314"/>
      <c r="CA86" s="314"/>
      <c r="CB86" s="314"/>
      <c r="CC86" s="314"/>
      <c r="CD86" s="314"/>
      <c r="CE86" s="314"/>
      <c r="CF86" s="314"/>
      <c r="CG86" s="314"/>
      <c r="CH86" s="314"/>
      <c r="CI86" s="314"/>
      <c r="CJ86" s="314"/>
      <c r="CK86" s="314"/>
      <c r="CL86" s="314"/>
      <c r="CM86" s="314"/>
      <c r="CN86" s="314"/>
      <c r="CO86" s="314"/>
      <c r="CP86" s="314"/>
      <c r="CQ86" s="314"/>
      <c r="CR86" s="314"/>
      <c r="CS86" s="314"/>
      <c r="CT86" s="314"/>
      <c r="CU86" s="314"/>
      <c r="CV86" s="314"/>
      <c r="CW86" s="314"/>
      <c r="CX86" s="314"/>
      <c r="CY86" s="314"/>
      <c r="CZ86" s="314"/>
      <c r="DA86" s="314"/>
      <c r="DB86" s="314"/>
      <c r="DC86" s="314"/>
      <c r="DD86" s="314"/>
      <c r="DE86" s="314"/>
      <c r="DF86" s="314"/>
      <c r="DG86" s="314"/>
      <c r="DH86" s="314"/>
      <c r="DI86" s="314"/>
      <c r="DJ86" s="314"/>
      <c r="DK86" s="314"/>
      <c r="DL86" s="314"/>
      <c r="DM86" s="314"/>
      <c r="DN86" s="314"/>
      <c r="DO86" s="314"/>
      <c r="DP86" s="314"/>
      <c r="DQ86" s="314"/>
      <c r="DR86" s="314"/>
      <c r="DS86" s="314"/>
      <c r="DT86" s="314"/>
      <c r="DU86" s="314"/>
      <c r="DV86" s="314"/>
      <c r="DW86" s="314"/>
      <c r="DX86" s="314"/>
      <c r="DY86" s="314"/>
      <c r="DZ86" s="314"/>
      <c r="EA86" s="314"/>
      <c r="EB86" s="314"/>
      <c r="EC86" s="314"/>
      <c r="ED86" s="314"/>
      <c r="FY86" s="317"/>
      <c r="FZ86" s="317"/>
      <c r="GA86" s="317"/>
      <c r="GB86" s="317"/>
      <c r="GC86" s="301"/>
      <c r="GD86" s="301"/>
      <c r="GE86" s="301"/>
      <c r="GF86" s="301"/>
      <c r="GG86" s="318"/>
      <c r="GH86" s="318"/>
      <c r="GI86" s="318"/>
      <c r="GJ86" s="319"/>
      <c r="GK86" s="320"/>
      <c r="GL86" s="320"/>
      <c r="GM86" s="320"/>
      <c r="GN86" s="320"/>
      <c r="GO86" s="300"/>
      <c r="HD86" s="317"/>
      <c r="HE86" s="317"/>
      <c r="HF86" s="317"/>
      <c r="HG86" s="317"/>
      <c r="HH86" s="301"/>
      <c r="HI86" s="301"/>
      <c r="HJ86" s="301"/>
      <c r="HK86" s="301"/>
      <c r="HL86" s="318"/>
      <c r="HM86" s="318"/>
      <c r="HN86" s="318"/>
      <c r="HO86" s="319"/>
      <c r="HP86" s="320"/>
      <c r="HQ86" s="320"/>
      <c r="HR86" s="320"/>
      <c r="HS86" s="320"/>
      <c r="HT86" s="300"/>
    </row>
    <row r="87" spans="3:228" ht="17.100000000000001" customHeight="1" x14ac:dyDescent="0.3">
      <c r="C87" s="335"/>
      <c r="R87" s="314"/>
      <c r="S87" s="314"/>
      <c r="T87" s="314"/>
      <c r="U87" s="314"/>
      <c r="V87" s="314"/>
      <c r="W87" s="314"/>
      <c r="X87" s="314"/>
      <c r="Y87" s="314"/>
      <c r="Z87" s="314"/>
      <c r="AA87" s="314"/>
      <c r="AB87" s="314"/>
      <c r="AC87" s="314"/>
      <c r="AD87" s="314"/>
      <c r="AE87" s="314"/>
      <c r="AF87" s="314"/>
      <c r="AG87" s="314"/>
      <c r="AH87" s="314"/>
      <c r="AI87" s="314"/>
      <c r="AJ87" s="314"/>
      <c r="AK87" s="314"/>
      <c r="AL87" s="314"/>
      <c r="AM87" s="314"/>
      <c r="AN87" s="314"/>
      <c r="AO87" s="314"/>
      <c r="AP87" s="314"/>
      <c r="AQ87" s="314"/>
      <c r="AR87" s="314"/>
      <c r="AS87" s="314"/>
      <c r="AT87" s="314"/>
      <c r="AU87" s="314"/>
      <c r="AV87" s="314"/>
      <c r="AW87" s="314"/>
      <c r="AX87" s="314"/>
      <c r="AY87" s="314"/>
      <c r="AZ87" s="314"/>
      <c r="BA87" s="314"/>
      <c r="BB87" s="314"/>
      <c r="BC87" s="314"/>
      <c r="BD87" s="314"/>
      <c r="BE87" s="314"/>
      <c r="BF87" s="314"/>
      <c r="BG87" s="314"/>
      <c r="BH87" s="314"/>
      <c r="BI87" s="314"/>
      <c r="BJ87" s="314"/>
      <c r="BK87" s="314"/>
      <c r="BL87" s="314"/>
      <c r="BM87" s="314"/>
      <c r="BN87" s="314"/>
      <c r="BO87" s="314"/>
      <c r="BP87" s="314"/>
      <c r="BQ87" s="314"/>
      <c r="BR87" s="314"/>
      <c r="BS87" s="314"/>
      <c r="BT87" s="314"/>
      <c r="BU87" s="314"/>
      <c r="BV87" s="314"/>
      <c r="BW87" s="258"/>
      <c r="BX87" s="314"/>
      <c r="BY87" s="314"/>
      <c r="BZ87" s="314"/>
      <c r="CA87" s="314"/>
      <c r="CB87" s="314"/>
      <c r="CC87" s="314"/>
      <c r="CD87" s="314"/>
      <c r="CE87" s="314"/>
      <c r="CF87" s="314"/>
      <c r="CG87" s="314"/>
      <c r="CH87" s="314"/>
      <c r="CI87" s="314"/>
      <c r="CJ87" s="314"/>
      <c r="CK87" s="314"/>
      <c r="CL87" s="314"/>
      <c r="CM87" s="314"/>
      <c r="CN87" s="314"/>
      <c r="CO87" s="314"/>
      <c r="CP87" s="314"/>
      <c r="CQ87" s="314"/>
      <c r="CR87" s="314"/>
      <c r="CS87" s="314"/>
      <c r="CT87" s="314"/>
      <c r="CU87" s="314"/>
      <c r="CV87" s="314"/>
      <c r="CW87" s="314"/>
      <c r="CX87" s="314"/>
      <c r="CY87" s="314"/>
      <c r="CZ87" s="314"/>
      <c r="DA87" s="314"/>
      <c r="DB87" s="314"/>
      <c r="DC87" s="314"/>
      <c r="DD87" s="314"/>
      <c r="DE87" s="314"/>
      <c r="DF87" s="314"/>
      <c r="DG87" s="314"/>
      <c r="DH87" s="314"/>
      <c r="DI87" s="314"/>
      <c r="DJ87" s="314"/>
      <c r="DK87" s="314"/>
      <c r="DL87" s="314"/>
      <c r="DM87" s="314"/>
      <c r="DN87" s="314"/>
      <c r="DO87" s="314"/>
      <c r="DP87" s="314"/>
      <c r="DQ87" s="314"/>
      <c r="DR87" s="314"/>
      <c r="DS87" s="314"/>
      <c r="DT87" s="314"/>
      <c r="DU87" s="314"/>
      <c r="DV87" s="314"/>
      <c r="DW87" s="314"/>
      <c r="DX87" s="314"/>
      <c r="DY87" s="314"/>
      <c r="DZ87" s="314"/>
      <c r="EA87" s="314"/>
      <c r="EB87" s="314"/>
      <c r="EC87" s="314"/>
      <c r="ED87" s="314"/>
      <c r="FY87" s="317"/>
      <c r="FZ87" s="317"/>
      <c r="GA87" s="317"/>
      <c r="GB87" s="317"/>
      <c r="GC87" s="301"/>
      <c r="GD87" s="301"/>
      <c r="GE87" s="301"/>
      <c r="GF87" s="301"/>
      <c r="GG87" s="318"/>
      <c r="GH87" s="318"/>
      <c r="GI87" s="318"/>
      <c r="GJ87" s="319"/>
      <c r="GK87" s="320"/>
      <c r="GL87" s="320"/>
      <c r="GM87" s="320"/>
      <c r="GN87" s="320"/>
      <c r="GO87" s="300"/>
      <c r="HD87" s="317"/>
      <c r="HE87" s="317"/>
      <c r="HF87" s="317"/>
      <c r="HG87" s="317"/>
      <c r="HH87" s="301"/>
      <c r="HI87" s="301"/>
      <c r="HJ87" s="301"/>
      <c r="HK87" s="301"/>
      <c r="HL87" s="318"/>
      <c r="HM87" s="318"/>
      <c r="HN87" s="318"/>
      <c r="HO87" s="319"/>
      <c r="HP87" s="320"/>
      <c r="HQ87" s="320"/>
      <c r="HR87" s="320"/>
      <c r="HS87" s="320"/>
      <c r="HT87" s="300"/>
    </row>
    <row r="88" spans="3:228" ht="17.100000000000001" customHeight="1" x14ac:dyDescent="0.3">
      <c r="C88" s="335"/>
      <c r="R88" s="314"/>
      <c r="S88" s="314"/>
      <c r="T88" s="314"/>
      <c r="U88" s="314"/>
      <c r="V88" s="314"/>
      <c r="W88" s="314"/>
      <c r="X88" s="314"/>
      <c r="Y88" s="314"/>
      <c r="Z88" s="314"/>
      <c r="AA88" s="314"/>
      <c r="AB88" s="314"/>
      <c r="AC88" s="314"/>
      <c r="AD88" s="314"/>
      <c r="AE88" s="314"/>
      <c r="AF88" s="314"/>
      <c r="AG88" s="314"/>
      <c r="AH88" s="314"/>
      <c r="AI88" s="314"/>
      <c r="AJ88" s="314"/>
      <c r="AK88" s="314"/>
      <c r="AL88" s="314"/>
      <c r="AM88" s="314"/>
      <c r="AN88" s="314"/>
      <c r="AO88" s="314"/>
      <c r="AP88" s="314"/>
      <c r="AQ88" s="314"/>
      <c r="AR88" s="314"/>
      <c r="AS88" s="314"/>
      <c r="AT88" s="314"/>
      <c r="AU88" s="314"/>
      <c r="AV88" s="314"/>
      <c r="AW88" s="314"/>
      <c r="AX88" s="314"/>
      <c r="AY88" s="314"/>
      <c r="AZ88" s="314"/>
      <c r="BA88" s="314"/>
      <c r="BB88" s="314"/>
      <c r="BC88" s="314"/>
      <c r="BD88" s="314"/>
      <c r="BE88" s="314"/>
      <c r="BF88" s="314"/>
      <c r="BG88" s="314"/>
      <c r="BH88" s="314"/>
      <c r="BI88" s="314"/>
      <c r="BJ88" s="314"/>
      <c r="BK88" s="314"/>
      <c r="BL88" s="314"/>
      <c r="BM88" s="314"/>
      <c r="BN88" s="314"/>
      <c r="BO88" s="314"/>
      <c r="BP88" s="314"/>
      <c r="BQ88" s="314"/>
      <c r="BR88" s="314"/>
      <c r="BS88" s="314"/>
      <c r="BT88" s="314"/>
      <c r="BU88" s="314"/>
      <c r="BV88" s="314"/>
      <c r="BW88" s="258"/>
      <c r="BX88" s="314"/>
      <c r="BY88" s="314"/>
      <c r="BZ88" s="314"/>
      <c r="CA88" s="314"/>
      <c r="CB88" s="314"/>
      <c r="CC88" s="314"/>
      <c r="CD88" s="314"/>
      <c r="CE88" s="314"/>
      <c r="CF88" s="314"/>
      <c r="CG88" s="314"/>
      <c r="CH88" s="314"/>
      <c r="CI88" s="314"/>
      <c r="CJ88" s="314"/>
      <c r="CK88" s="314"/>
      <c r="CL88" s="314"/>
      <c r="CM88" s="314"/>
      <c r="CN88" s="314"/>
      <c r="CO88" s="314"/>
      <c r="CP88" s="314"/>
      <c r="CQ88" s="314"/>
      <c r="CR88" s="314"/>
      <c r="CS88" s="314"/>
      <c r="CT88" s="314"/>
      <c r="CU88" s="314"/>
      <c r="CV88" s="314"/>
      <c r="CW88" s="314"/>
      <c r="CX88" s="314"/>
      <c r="CY88" s="314"/>
      <c r="CZ88" s="314"/>
      <c r="DA88" s="314"/>
      <c r="DB88" s="314"/>
      <c r="DC88" s="314"/>
      <c r="DD88" s="314"/>
      <c r="DE88" s="314"/>
      <c r="DF88" s="314"/>
      <c r="DG88" s="314"/>
      <c r="DH88" s="314"/>
      <c r="DI88" s="314"/>
      <c r="DJ88" s="314"/>
      <c r="DK88" s="314"/>
      <c r="DL88" s="314"/>
      <c r="DM88" s="314"/>
      <c r="DN88" s="314"/>
      <c r="DO88" s="314"/>
      <c r="DP88" s="314"/>
      <c r="DQ88" s="314"/>
      <c r="DR88" s="314"/>
      <c r="DS88" s="314"/>
      <c r="DT88" s="314"/>
      <c r="DU88" s="314"/>
      <c r="DV88" s="314"/>
      <c r="DW88" s="314"/>
      <c r="DX88" s="314"/>
      <c r="DY88" s="314"/>
      <c r="DZ88" s="314"/>
      <c r="EA88" s="314"/>
      <c r="EB88" s="314"/>
      <c r="EC88" s="314"/>
      <c r="ED88" s="314"/>
      <c r="FY88" s="317"/>
      <c r="FZ88" s="317"/>
      <c r="GA88" s="317"/>
      <c r="GB88" s="317"/>
      <c r="GC88" s="301"/>
      <c r="GD88" s="301"/>
      <c r="GE88" s="301"/>
      <c r="GF88" s="301"/>
      <c r="GG88" s="318"/>
      <c r="GH88" s="318"/>
      <c r="GI88" s="318"/>
      <c r="GJ88" s="319"/>
      <c r="GK88" s="320"/>
      <c r="GL88" s="320"/>
      <c r="GM88" s="320"/>
      <c r="GN88" s="320"/>
      <c r="GO88" s="300"/>
      <c r="HD88" s="317"/>
      <c r="HE88" s="317"/>
      <c r="HF88" s="317"/>
      <c r="HG88" s="317"/>
      <c r="HH88" s="301"/>
      <c r="HI88" s="301"/>
      <c r="HJ88" s="301"/>
      <c r="HK88" s="301"/>
      <c r="HL88" s="318"/>
      <c r="HM88" s="318"/>
      <c r="HN88" s="318"/>
      <c r="HO88" s="319"/>
      <c r="HP88" s="320"/>
      <c r="HQ88" s="320"/>
      <c r="HR88" s="320"/>
      <c r="HS88" s="320"/>
      <c r="HT88" s="300"/>
    </row>
    <row r="89" spans="3:228" ht="17.100000000000001" customHeight="1" x14ac:dyDescent="0.3">
      <c r="C89" s="335"/>
      <c r="R89" s="314"/>
      <c r="S89" s="314"/>
      <c r="T89" s="314"/>
      <c r="U89" s="314"/>
      <c r="V89" s="314"/>
      <c r="W89" s="314"/>
      <c r="X89" s="314"/>
      <c r="Y89" s="314"/>
      <c r="Z89" s="314"/>
      <c r="AA89" s="314"/>
      <c r="AB89" s="314"/>
      <c r="AC89" s="314"/>
      <c r="AD89" s="314"/>
      <c r="AE89" s="314"/>
      <c r="AF89" s="314"/>
      <c r="AG89" s="314"/>
      <c r="AH89" s="314"/>
      <c r="AI89" s="314"/>
      <c r="AJ89" s="314"/>
      <c r="AK89" s="314"/>
      <c r="AL89" s="314"/>
      <c r="AM89" s="314"/>
      <c r="AN89" s="314"/>
      <c r="AO89" s="314"/>
      <c r="AP89" s="314"/>
      <c r="AQ89" s="314"/>
      <c r="AR89" s="314"/>
      <c r="AS89" s="314"/>
      <c r="AT89" s="314"/>
      <c r="AU89" s="314"/>
      <c r="AV89" s="314"/>
      <c r="AW89" s="314"/>
      <c r="AX89" s="314"/>
      <c r="AY89" s="314"/>
      <c r="AZ89" s="314"/>
      <c r="BA89" s="314"/>
      <c r="BB89" s="314"/>
      <c r="BC89" s="314"/>
      <c r="BD89" s="314"/>
      <c r="BE89" s="314"/>
      <c r="BF89" s="314"/>
      <c r="BG89" s="314"/>
      <c r="BH89" s="314"/>
      <c r="BI89" s="314"/>
      <c r="BJ89" s="314"/>
      <c r="BK89" s="314"/>
      <c r="BL89" s="314"/>
      <c r="BM89" s="314"/>
      <c r="BN89" s="314"/>
      <c r="BO89" s="314"/>
      <c r="BP89" s="314"/>
      <c r="BQ89" s="314"/>
      <c r="BR89" s="314"/>
      <c r="BS89" s="314"/>
      <c r="BT89" s="314"/>
      <c r="BU89" s="314"/>
      <c r="BV89" s="314"/>
      <c r="BW89" s="291"/>
      <c r="BX89" s="314"/>
      <c r="BY89" s="314"/>
      <c r="BZ89" s="314"/>
      <c r="CA89" s="314"/>
      <c r="CB89" s="314"/>
      <c r="CC89" s="314"/>
      <c r="CD89" s="314"/>
      <c r="CE89" s="314"/>
      <c r="CF89" s="314"/>
      <c r="CG89" s="314"/>
      <c r="CH89" s="314"/>
      <c r="CI89" s="314"/>
      <c r="CJ89" s="314"/>
      <c r="CK89" s="314"/>
      <c r="CL89" s="314"/>
      <c r="CM89" s="314"/>
      <c r="CN89" s="314"/>
      <c r="CO89" s="314"/>
      <c r="CP89" s="314"/>
      <c r="CQ89" s="314"/>
      <c r="CR89" s="314"/>
      <c r="CS89" s="314"/>
      <c r="CT89" s="314"/>
      <c r="CU89" s="314"/>
      <c r="CV89" s="314"/>
      <c r="CW89" s="314"/>
      <c r="CX89" s="314"/>
      <c r="CY89" s="314"/>
      <c r="CZ89" s="314"/>
      <c r="DA89" s="314"/>
      <c r="DB89" s="314"/>
      <c r="DC89" s="314"/>
      <c r="DD89" s="314"/>
      <c r="DE89" s="314"/>
      <c r="DF89" s="314"/>
      <c r="DG89" s="314"/>
      <c r="DH89" s="314"/>
      <c r="DI89" s="314"/>
      <c r="DJ89" s="314"/>
      <c r="DK89" s="314"/>
      <c r="DL89" s="314"/>
      <c r="DM89" s="314"/>
      <c r="DN89" s="314"/>
      <c r="DO89" s="314"/>
      <c r="DP89" s="314"/>
      <c r="DQ89" s="314"/>
      <c r="DR89" s="314"/>
      <c r="DS89" s="314"/>
      <c r="DT89" s="314"/>
      <c r="DU89" s="314"/>
      <c r="DV89" s="314"/>
      <c r="DW89" s="314"/>
      <c r="DX89" s="314"/>
      <c r="DY89" s="314"/>
      <c r="DZ89" s="314"/>
      <c r="EA89" s="314"/>
      <c r="EB89" s="314"/>
      <c r="EC89" s="314"/>
      <c r="ED89" s="314"/>
      <c r="FY89" s="317"/>
      <c r="FZ89" s="317"/>
      <c r="GA89" s="317"/>
      <c r="GB89" s="317"/>
      <c r="GC89" s="301"/>
      <c r="GD89" s="301"/>
      <c r="GE89" s="301"/>
      <c r="GF89" s="301"/>
      <c r="GG89" s="318"/>
      <c r="GH89" s="318"/>
      <c r="GI89" s="318"/>
      <c r="GJ89" s="319"/>
      <c r="GK89" s="320"/>
      <c r="GL89" s="320"/>
      <c r="GM89" s="320"/>
      <c r="GN89" s="320"/>
      <c r="GO89" s="300"/>
      <c r="HD89" s="317"/>
      <c r="HE89" s="317"/>
      <c r="HF89" s="317"/>
      <c r="HG89" s="317"/>
      <c r="HH89" s="301"/>
      <c r="HI89" s="301"/>
      <c r="HJ89" s="301"/>
      <c r="HK89" s="301"/>
      <c r="HL89" s="318"/>
      <c r="HM89" s="318"/>
      <c r="HN89" s="318"/>
      <c r="HO89" s="319"/>
      <c r="HP89" s="320"/>
      <c r="HQ89" s="320"/>
      <c r="HR89" s="320"/>
      <c r="HS89" s="320"/>
      <c r="HT89" s="300"/>
    </row>
    <row r="90" spans="3:228" ht="17.100000000000001" customHeight="1" x14ac:dyDescent="0.3">
      <c r="C90" s="335"/>
      <c r="R90" s="314"/>
      <c r="S90" s="314"/>
      <c r="T90" s="314"/>
      <c r="U90" s="314"/>
      <c r="V90" s="314"/>
      <c r="W90" s="314"/>
      <c r="X90" s="314"/>
      <c r="Y90" s="314"/>
      <c r="Z90" s="314"/>
      <c r="AA90" s="314"/>
      <c r="AB90" s="314"/>
      <c r="AC90" s="314"/>
      <c r="AD90" s="314"/>
      <c r="AE90" s="314"/>
      <c r="AF90" s="314"/>
      <c r="AG90" s="314"/>
      <c r="AH90" s="314"/>
      <c r="AI90" s="314"/>
      <c r="AJ90" s="314"/>
      <c r="AK90" s="314"/>
      <c r="AL90" s="314"/>
      <c r="AM90" s="314"/>
      <c r="AN90" s="314"/>
      <c r="AO90" s="314"/>
      <c r="AP90" s="314"/>
      <c r="AQ90" s="314"/>
      <c r="AR90" s="314"/>
      <c r="AS90" s="314"/>
      <c r="AT90" s="314"/>
      <c r="AU90" s="314"/>
      <c r="AV90" s="314"/>
      <c r="AW90" s="314"/>
      <c r="AX90" s="314"/>
      <c r="AY90" s="314"/>
      <c r="AZ90" s="314"/>
      <c r="BA90" s="314"/>
      <c r="BB90" s="314"/>
      <c r="BC90" s="314"/>
      <c r="BD90" s="314"/>
      <c r="BE90" s="314"/>
      <c r="BF90" s="314"/>
      <c r="BG90" s="314"/>
      <c r="BH90" s="314"/>
      <c r="BI90" s="314"/>
      <c r="BJ90" s="314"/>
      <c r="BK90" s="314"/>
      <c r="BL90" s="314"/>
      <c r="BM90" s="314"/>
      <c r="BN90" s="314"/>
      <c r="BO90" s="314"/>
      <c r="BP90" s="314"/>
      <c r="BQ90" s="314"/>
      <c r="BR90" s="314"/>
      <c r="BS90" s="314"/>
      <c r="BT90" s="314"/>
      <c r="BU90" s="314"/>
      <c r="BV90" s="314"/>
      <c r="BW90" s="259"/>
      <c r="BX90" s="314"/>
      <c r="BY90" s="314"/>
      <c r="BZ90" s="314"/>
      <c r="CA90" s="314"/>
      <c r="CB90" s="314"/>
      <c r="CC90" s="314"/>
      <c r="CD90" s="314"/>
      <c r="CE90" s="314"/>
      <c r="CF90" s="314"/>
      <c r="CG90" s="314"/>
      <c r="CH90" s="314"/>
      <c r="CI90" s="314"/>
      <c r="CJ90" s="314"/>
      <c r="CK90" s="314"/>
      <c r="CL90" s="314"/>
      <c r="CM90" s="314"/>
      <c r="CN90" s="314"/>
      <c r="CO90" s="314"/>
      <c r="CP90" s="314"/>
      <c r="CQ90" s="314"/>
      <c r="CR90" s="314"/>
      <c r="CS90" s="314"/>
      <c r="CT90" s="314"/>
      <c r="CU90" s="314"/>
      <c r="CV90" s="314"/>
      <c r="CW90" s="314"/>
      <c r="CX90" s="314"/>
      <c r="CY90" s="314"/>
      <c r="CZ90" s="314"/>
      <c r="DA90" s="314"/>
      <c r="DB90" s="314"/>
      <c r="DC90" s="314"/>
      <c r="DD90" s="314"/>
      <c r="DE90" s="314"/>
      <c r="DF90" s="314"/>
      <c r="DG90" s="314"/>
      <c r="DH90" s="314"/>
      <c r="DI90" s="314"/>
      <c r="DJ90" s="314"/>
      <c r="DK90" s="314"/>
      <c r="DL90" s="314"/>
      <c r="DM90" s="314"/>
      <c r="DN90" s="314"/>
      <c r="DO90" s="314"/>
      <c r="DP90" s="314"/>
      <c r="DQ90" s="314"/>
      <c r="DR90" s="314"/>
      <c r="DS90" s="314"/>
      <c r="DT90" s="314"/>
      <c r="DU90" s="314"/>
      <c r="DV90" s="314"/>
      <c r="DW90" s="314"/>
      <c r="DX90" s="314"/>
      <c r="DY90" s="314"/>
      <c r="DZ90" s="314"/>
      <c r="EA90" s="314"/>
      <c r="EB90" s="314"/>
      <c r="EC90" s="314"/>
      <c r="ED90" s="314"/>
      <c r="FY90" s="317"/>
      <c r="FZ90" s="317"/>
      <c r="GA90" s="317"/>
      <c r="GB90" s="317"/>
      <c r="GC90" s="301"/>
      <c r="GD90" s="301"/>
      <c r="GE90" s="301"/>
      <c r="GF90" s="301"/>
      <c r="GG90" s="318"/>
      <c r="GH90" s="318"/>
      <c r="GI90" s="318"/>
      <c r="GJ90" s="319"/>
      <c r="GK90" s="320"/>
      <c r="GL90" s="320"/>
      <c r="GM90" s="320"/>
      <c r="GN90" s="320"/>
      <c r="GO90" s="300"/>
      <c r="HD90" s="317"/>
      <c r="HE90" s="317"/>
      <c r="HF90" s="317"/>
      <c r="HG90" s="317"/>
      <c r="HH90" s="301"/>
      <c r="HI90" s="301"/>
      <c r="HJ90" s="301"/>
      <c r="HK90" s="301"/>
      <c r="HL90" s="318"/>
      <c r="HM90" s="318"/>
      <c r="HN90" s="318"/>
      <c r="HO90" s="319"/>
      <c r="HP90" s="320"/>
      <c r="HQ90" s="320"/>
      <c r="HR90" s="320"/>
      <c r="HS90" s="320"/>
      <c r="HT90" s="300"/>
    </row>
    <row r="91" spans="3:228" ht="17.100000000000001" customHeight="1" x14ac:dyDescent="0.3">
      <c r="C91" s="335"/>
      <c r="R91" s="314"/>
      <c r="S91" s="314"/>
      <c r="T91" s="314"/>
      <c r="U91" s="314"/>
      <c r="V91" s="314"/>
      <c r="W91" s="314"/>
      <c r="X91" s="314"/>
      <c r="Y91" s="314"/>
      <c r="Z91" s="314"/>
      <c r="AA91" s="314"/>
      <c r="AB91" s="314"/>
      <c r="AC91" s="314"/>
      <c r="AD91" s="314"/>
      <c r="AE91" s="314"/>
      <c r="AF91" s="314"/>
      <c r="AG91" s="314"/>
      <c r="AH91" s="314"/>
      <c r="AI91" s="314"/>
      <c r="AJ91" s="314"/>
      <c r="AK91" s="314"/>
      <c r="AL91" s="314"/>
      <c r="AM91" s="314"/>
      <c r="AN91" s="314"/>
      <c r="AO91" s="314"/>
      <c r="AP91" s="314"/>
      <c r="AQ91" s="314"/>
      <c r="AR91" s="314"/>
      <c r="AS91" s="314"/>
      <c r="AT91" s="314"/>
      <c r="AU91" s="314"/>
      <c r="AV91" s="314"/>
      <c r="AW91" s="314"/>
      <c r="AX91" s="314"/>
      <c r="AY91" s="314"/>
      <c r="AZ91" s="314"/>
      <c r="BA91" s="314"/>
      <c r="BB91" s="314"/>
      <c r="BC91" s="314"/>
      <c r="BD91" s="314"/>
      <c r="BE91" s="314"/>
      <c r="BF91" s="314"/>
      <c r="BG91" s="314"/>
      <c r="BH91" s="314"/>
      <c r="BI91" s="314"/>
      <c r="BJ91" s="314"/>
      <c r="BK91" s="314"/>
      <c r="BL91" s="314"/>
      <c r="BM91" s="314"/>
      <c r="BN91" s="314"/>
      <c r="BO91" s="314"/>
      <c r="BP91" s="314"/>
      <c r="BQ91" s="314"/>
      <c r="BR91" s="314"/>
      <c r="BS91" s="314"/>
      <c r="BT91" s="314"/>
      <c r="BU91" s="314"/>
      <c r="BV91" s="314"/>
      <c r="BW91" s="259"/>
      <c r="BX91" s="314"/>
      <c r="BY91" s="314"/>
      <c r="BZ91" s="314"/>
      <c r="CA91" s="314"/>
      <c r="CB91" s="314"/>
      <c r="CC91" s="314"/>
      <c r="CD91" s="314"/>
      <c r="CE91" s="314"/>
      <c r="CF91" s="314"/>
      <c r="CG91" s="314"/>
      <c r="CH91" s="314"/>
      <c r="CI91" s="314"/>
      <c r="CJ91" s="314"/>
      <c r="CK91" s="314"/>
      <c r="CL91" s="314"/>
      <c r="CM91" s="314"/>
      <c r="CN91" s="314"/>
      <c r="CO91" s="314"/>
      <c r="CP91" s="314"/>
      <c r="CQ91" s="314"/>
      <c r="CR91" s="314"/>
      <c r="CS91" s="314"/>
      <c r="CT91" s="314"/>
      <c r="CU91" s="314"/>
      <c r="CV91" s="314"/>
      <c r="CW91" s="314"/>
      <c r="CX91" s="314"/>
      <c r="CY91" s="314"/>
      <c r="CZ91" s="314"/>
      <c r="DA91" s="314"/>
      <c r="DB91" s="314"/>
      <c r="DC91" s="314"/>
      <c r="DD91" s="314"/>
      <c r="DE91" s="314"/>
      <c r="DF91" s="314"/>
      <c r="DG91" s="314"/>
      <c r="DH91" s="314"/>
      <c r="DI91" s="314"/>
      <c r="DJ91" s="314"/>
      <c r="DK91" s="314"/>
      <c r="DL91" s="314"/>
      <c r="DM91" s="314"/>
      <c r="DN91" s="314"/>
      <c r="DO91" s="314"/>
      <c r="DP91" s="314"/>
      <c r="DQ91" s="314"/>
      <c r="DR91" s="314"/>
      <c r="DS91" s="314"/>
      <c r="DT91" s="314"/>
      <c r="DU91" s="314"/>
      <c r="DV91" s="314"/>
      <c r="DW91" s="314"/>
      <c r="DX91" s="314"/>
      <c r="DY91" s="314"/>
      <c r="DZ91" s="314"/>
      <c r="EA91" s="314"/>
      <c r="EB91" s="314"/>
      <c r="EC91" s="314"/>
      <c r="ED91" s="314"/>
      <c r="FY91" s="317"/>
      <c r="FZ91" s="317"/>
      <c r="GA91" s="317"/>
      <c r="GB91" s="317"/>
      <c r="GC91" s="301"/>
      <c r="GD91" s="301"/>
      <c r="GE91" s="301"/>
      <c r="GF91" s="301"/>
      <c r="GG91" s="318"/>
      <c r="GH91" s="318"/>
      <c r="GI91" s="318"/>
      <c r="GJ91" s="319"/>
      <c r="GK91" s="320"/>
      <c r="GL91" s="320"/>
      <c r="GM91" s="320"/>
      <c r="GN91" s="320"/>
      <c r="GO91" s="300"/>
      <c r="HD91" s="317"/>
      <c r="HE91" s="317"/>
      <c r="HF91" s="317"/>
      <c r="HG91" s="317"/>
      <c r="HH91" s="301"/>
      <c r="HI91" s="301"/>
      <c r="HJ91" s="301"/>
      <c r="HK91" s="301"/>
      <c r="HL91" s="318"/>
      <c r="HM91" s="318"/>
      <c r="HN91" s="318"/>
      <c r="HO91" s="319"/>
      <c r="HP91" s="320"/>
      <c r="HQ91" s="320"/>
      <c r="HR91" s="320"/>
      <c r="HS91" s="320"/>
      <c r="HT91" s="300"/>
    </row>
    <row r="92" spans="3:228" ht="17.100000000000001" customHeight="1" x14ac:dyDescent="0.3">
      <c r="R92" s="314"/>
      <c r="S92" s="314"/>
      <c r="T92" s="314"/>
      <c r="U92" s="314"/>
      <c r="V92" s="314"/>
      <c r="W92" s="314"/>
      <c r="X92" s="314"/>
      <c r="Y92" s="314"/>
      <c r="Z92" s="314"/>
      <c r="AA92" s="314"/>
      <c r="AB92" s="314"/>
      <c r="AC92" s="314"/>
      <c r="AD92" s="314"/>
      <c r="AE92" s="314"/>
      <c r="AF92" s="314"/>
      <c r="AG92" s="314"/>
      <c r="AH92" s="314"/>
      <c r="AI92" s="314"/>
      <c r="AJ92" s="314"/>
      <c r="AK92" s="314"/>
      <c r="AL92" s="314"/>
      <c r="AM92" s="314"/>
      <c r="AN92" s="314"/>
      <c r="AO92" s="314"/>
      <c r="AP92" s="314"/>
      <c r="AQ92" s="314"/>
      <c r="AR92" s="314"/>
      <c r="AS92" s="314"/>
      <c r="AT92" s="314"/>
      <c r="AU92" s="314"/>
      <c r="AV92" s="314"/>
      <c r="AW92" s="314"/>
      <c r="AX92" s="314"/>
      <c r="AY92" s="314"/>
      <c r="AZ92" s="314"/>
      <c r="BA92" s="314"/>
      <c r="BB92" s="314"/>
      <c r="BC92" s="314"/>
      <c r="BD92" s="314"/>
      <c r="BE92" s="314"/>
      <c r="BF92" s="314"/>
      <c r="BG92" s="314"/>
      <c r="BH92" s="314"/>
      <c r="BI92" s="314"/>
      <c r="BJ92" s="314"/>
      <c r="BK92" s="314"/>
      <c r="BL92" s="314"/>
      <c r="BM92" s="314"/>
      <c r="BN92" s="314"/>
      <c r="BO92" s="314"/>
      <c r="BP92" s="314"/>
      <c r="BQ92" s="314"/>
      <c r="BR92" s="314"/>
      <c r="BS92" s="314"/>
      <c r="BT92" s="314"/>
      <c r="BU92" s="314"/>
      <c r="BV92" s="314"/>
      <c r="BW92" s="291"/>
      <c r="BX92" s="314"/>
      <c r="BY92" s="314"/>
      <c r="BZ92" s="314"/>
      <c r="CA92" s="314"/>
      <c r="CB92" s="314"/>
      <c r="CC92" s="314"/>
      <c r="CD92" s="314"/>
      <c r="CE92" s="314"/>
      <c r="CF92" s="314"/>
      <c r="CG92" s="314"/>
      <c r="CH92" s="314"/>
      <c r="CI92" s="314"/>
      <c r="CJ92" s="314"/>
      <c r="CK92" s="314"/>
      <c r="CL92" s="314"/>
      <c r="CM92" s="314"/>
      <c r="CN92" s="314"/>
      <c r="CO92" s="314"/>
      <c r="CP92" s="314"/>
      <c r="CQ92" s="314"/>
      <c r="CR92" s="314"/>
      <c r="CS92" s="314"/>
      <c r="CT92" s="314"/>
      <c r="CU92" s="314"/>
      <c r="CV92" s="314"/>
      <c r="CW92" s="314"/>
      <c r="CX92" s="314"/>
      <c r="CY92" s="314"/>
      <c r="CZ92" s="314"/>
      <c r="DA92" s="314"/>
      <c r="DB92" s="314"/>
      <c r="DC92" s="314"/>
      <c r="DD92" s="314"/>
      <c r="DE92" s="314"/>
      <c r="DF92" s="314"/>
      <c r="DG92" s="314"/>
      <c r="DH92" s="314"/>
      <c r="DI92" s="314"/>
      <c r="DJ92" s="314"/>
      <c r="DK92" s="314"/>
      <c r="DL92" s="314"/>
      <c r="DM92" s="314"/>
      <c r="DN92" s="314"/>
      <c r="DO92" s="314"/>
      <c r="DP92" s="314"/>
      <c r="DQ92" s="314"/>
      <c r="DR92" s="314"/>
      <c r="DS92" s="314"/>
      <c r="DT92" s="314"/>
      <c r="DU92" s="314"/>
      <c r="DV92" s="314"/>
      <c r="DW92" s="314"/>
      <c r="DX92" s="314"/>
      <c r="DY92" s="314"/>
      <c r="DZ92" s="314"/>
      <c r="EA92" s="314"/>
      <c r="EB92" s="314"/>
      <c r="EC92" s="314"/>
      <c r="ED92" s="314"/>
      <c r="FY92" s="317"/>
      <c r="FZ92" s="317"/>
      <c r="GA92" s="317"/>
      <c r="GB92" s="317"/>
      <c r="GC92" s="301"/>
      <c r="GD92" s="301"/>
      <c r="GE92" s="301"/>
      <c r="GF92" s="301"/>
      <c r="GG92" s="318"/>
      <c r="GH92" s="318"/>
      <c r="GI92" s="318"/>
      <c r="GJ92" s="319"/>
      <c r="GK92" s="320"/>
      <c r="GL92" s="320"/>
      <c r="GM92" s="320"/>
      <c r="GN92" s="320"/>
      <c r="GO92" s="300"/>
      <c r="HD92" s="317"/>
      <c r="HE92" s="317"/>
      <c r="HF92" s="317"/>
      <c r="HG92" s="317"/>
      <c r="HH92" s="301"/>
      <c r="HI92" s="301"/>
      <c r="HJ92" s="301"/>
      <c r="HK92" s="301"/>
      <c r="HL92" s="318"/>
      <c r="HM92" s="318"/>
      <c r="HN92" s="318"/>
      <c r="HO92" s="319"/>
      <c r="HP92" s="320"/>
      <c r="HQ92" s="320"/>
      <c r="HR92" s="320"/>
      <c r="HS92" s="320"/>
      <c r="HT92" s="300"/>
    </row>
    <row r="93" spans="3:228" ht="17.100000000000001" customHeight="1" x14ac:dyDescent="0.3">
      <c r="R93" s="314"/>
      <c r="S93" s="314"/>
      <c r="T93" s="314"/>
      <c r="U93" s="314"/>
      <c r="V93" s="314"/>
      <c r="W93" s="314"/>
      <c r="X93" s="314"/>
      <c r="Y93" s="314"/>
      <c r="Z93" s="314"/>
      <c r="AA93" s="314"/>
      <c r="AB93" s="314"/>
      <c r="AC93" s="314"/>
      <c r="AD93" s="314"/>
      <c r="AE93" s="314"/>
      <c r="AF93" s="314"/>
      <c r="AG93" s="314"/>
      <c r="AH93" s="314"/>
      <c r="AI93" s="314"/>
      <c r="AJ93" s="314"/>
      <c r="AK93" s="314"/>
      <c r="AL93" s="314"/>
      <c r="AM93" s="314"/>
      <c r="AN93" s="314"/>
      <c r="AO93" s="314"/>
      <c r="AP93" s="314"/>
      <c r="AQ93" s="314"/>
      <c r="AR93" s="314"/>
      <c r="AS93" s="314"/>
      <c r="AT93" s="314"/>
      <c r="AU93" s="314"/>
      <c r="AV93" s="314"/>
      <c r="AW93" s="314"/>
      <c r="AX93" s="314"/>
      <c r="AY93" s="314"/>
      <c r="AZ93" s="314"/>
      <c r="BA93" s="314"/>
      <c r="BB93" s="314"/>
      <c r="BC93" s="314"/>
      <c r="BD93" s="314"/>
      <c r="BE93" s="314"/>
      <c r="BF93" s="314"/>
      <c r="BG93" s="314"/>
      <c r="BH93" s="314"/>
      <c r="BI93" s="314"/>
      <c r="BJ93" s="314"/>
      <c r="BK93" s="314"/>
      <c r="BL93" s="314"/>
      <c r="BM93" s="314"/>
      <c r="BN93" s="314"/>
      <c r="BO93" s="314"/>
      <c r="BP93" s="314"/>
      <c r="BQ93" s="314"/>
      <c r="BR93" s="314"/>
      <c r="BS93" s="314"/>
      <c r="BT93" s="314"/>
      <c r="BU93" s="314"/>
      <c r="BV93" s="314"/>
      <c r="BW93" s="339"/>
      <c r="BX93" s="314"/>
      <c r="BY93" s="314"/>
      <c r="BZ93" s="314"/>
      <c r="CA93" s="314"/>
      <c r="CB93" s="314"/>
      <c r="CC93" s="314"/>
      <c r="CD93" s="314"/>
      <c r="CE93" s="314"/>
      <c r="CF93" s="314"/>
      <c r="CG93" s="314"/>
      <c r="CH93" s="314"/>
      <c r="CI93" s="314"/>
      <c r="CJ93" s="314"/>
      <c r="CK93" s="314"/>
      <c r="CL93" s="314"/>
      <c r="CM93" s="314"/>
      <c r="CN93" s="314"/>
      <c r="CO93" s="314"/>
      <c r="CP93" s="314"/>
      <c r="CQ93" s="314"/>
      <c r="CR93" s="314"/>
      <c r="CS93" s="314"/>
      <c r="CT93" s="314"/>
      <c r="CU93" s="314"/>
      <c r="CV93" s="314"/>
      <c r="CW93" s="314"/>
      <c r="CX93" s="314"/>
      <c r="CY93" s="314"/>
      <c r="CZ93" s="314"/>
      <c r="DA93" s="314"/>
      <c r="DB93" s="314"/>
      <c r="DC93" s="314"/>
      <c r="DD93" s="314"/>
      <c r="DE93" s="314"/>
      <c r="DF93" s="314"/>
      <c r="DG93" s="314"/>
      <c r="DH93" s="314"/>
      <c r="DI93" s="314"/>
      <c r="DJ93" s="314"/>
      <c r="DK93" s="314"/>
      <c r="DL93" s="314"/>
      <c r="DM93" s="314"/>
      <c r="DN93" s="314"/>
      <c r="DO93" s="314"/>
      <c r="DP93" s="314"/>
      <c r="DQ93" s="314"/>
      <c r="DR93" s="314"/>
      <c r="DS93" s="314"/>
      <c r="DT93" s="314"/>
      <c r="DU93" s="314"/>
      <c r="DV93" s="314"/>
      <c r="DW93" s="314"/>
      <c r="DX93" s="314"/>
      <c r="DY93" s="314"/>
      <c r="DZ93" s="314"/>
      <c r="EA93" s="314"/>
      <c r="EB93" s="314"/>
      <c r="EC93" s="314"/>
      <c r="ED93" s="314"/>
      <c r="FY93" s="317"/>
      <c r="FZ93" s="317"/>
      <c r="GA93" s="317"/>
      <c r="GB93" s="317"/>
      <c r="GC93" s="301"/>
      <c r="GD93" s="301"/>
      <c r="GE93" s="301"/>
      <c r="GF93" s="301"/>
      <c r="GG93" s="318"/>
      <c r="GH93" s="318"/>
      <c r="GI93" s="318"/>
      <c r="GJ93" s="319"/>
      <c r="GK93" s="320"/>
      <c r="GL93" s="320"/>
      <c r="GM93" s="320"/>
      <c r="GN93" s="320"/>
      <c r="GO93" s="300"/>
      <c r="HD93" s="317"/>
      <c r="HE93" s="317"/>
      <c r="HF93" s="317"/>
      <c r="HG93" s="317"/>
      <c r="HH93" s="301"/>
      <c r="HI93" s="301"/>
      <c r="HJ93" s="301"/>
      <c r="HK93" s="301"/>
      <c r="HL93" s="318"/>
      <c r="HM93" s="318"/>
      <c r="HN93" s="318"/>
      <c r="HO93" s="319"/>
      <c r="HP93" s="320"/>
      <c r="HQ93" s="320"/>
      <c r="HR93" s="320"/>
      <c r="HS93" s="320"/>
      <c r="HT93" s="300"/>
    </row>
    <row r="94" spans="3:228" ht="17.100000000000001" customHeight="1" x14ac:dyDescent="0.3">
      <c r="R94" s="314"/>
      <c r="S94" s="314"/>
      <c r="T94" s="314"/>
      <c r="U94" s="314"/>
      <c r="V94" s="314"/>
      <c r="W94" s="314"/>
      <c r="X94" s="314"/>
      <c r="Y94" s="314"/>
      <c r="Z94" s="314"/>
      <c r="AA94" s="314"/>
      <c r="AB94" s="314"/>
      <c r="AC94" s="314"/>
      <c r="AD94" s="314"/>
      <c r="AE94" s="314"/>
      <c r="AF94" s="314"/>
      <c r="AG94" s="314"/>
      <c r="AH94" s="314"/>
      <c r="AI94" s="314"/>
      <c r="AJ94" s="314"/>
      <c r="AK94" s="314"/>
      <c r="AL94" s="314"/>
      <c r="AM94" s="314"/>
      <c r="AN94" s="314"/>
      <c r="AO94" s="314"/>
      <c r="AP94" s="314"/>
      <c r="AQ94" s="314"/>
      <c r="AR94" s="314"/>
      <c r="AS94" s="314"/>
      <c r="AT94" s="314"/>
      <c r="AU94" s="314"/>
      <c r="AV94" s="314"/>
      <c r="AW94" s="314"/>
      <c r="AX94" s="314"/>
      <c r="AY94" s="314"/>
      <c r="AZ94" s="314"/>
      <c r="BA94" s="314"/>
      <c r="BB94" s="314"/>
      <c r="BC94" s="314"/>
      <c r="BD94" s="314"/>
      <c r="BE94" s="314"/>
      <c r="BF94" s="314"/>
      <c r="BG94" s="314"/>
      <c r="BH94" s="314"/>
      <c r="BI94" s="314"/>
      <c r="BJ94" s="314"/>
      <c r="BK94" s="314"/>
      <c r="BL94" s="314"/>
      <c r="BM94" s="314"/>
      <c r="BN94" s="314"/>
      <c r="BO94" s="314"/>
      <c r="BP94" s="314"/>
      <c r="BQ94" s="314"/>
      <c r="BR94" s="314"/>
      <c r="BS94" s="314"/>
      <c r="BT94" s="314"/>
      <c r="BU94" s="314"/>
      <c r="BV94" s="314"/>
      <c r="BW94" s="339"/>
      <c r="BX94" s="314"/>
      <c r="BY94" s="314"/>
      <c r="BZ94" s="314"/>
      <c r="CA94" s="314"/>
      <c r="CB94" s="314"/>
      <c r="CC94" s="314"/>
      <c r="CD94" s="314"/>
      <c r="CE94" s="314"/>
      <c r="CF94" s="314"/>
      <c r="CG94" s="314"/>
      <c r="CH94" s="314"/>
      <c r="CI94" s="314"/>
      <c r="CJ94" s="314"/>
      <c r="CK94" s="314"/>
      <c r="CL94" s="314"/>
      <c r="CM94" s="314"/>
      <c r="CN94" s="314"/>
      <c r="CO94" s="314"/>
      <c r="CP94" s="314"/>
      <c r="CQ94" s="314"/>
      <c r="CR94" s="314"/>
      <c r="CS94" s="314"/>
      <c r="CT94" s="314"/>
      <c r="CU94" s="314"/>
      <c r="CV94" s="314"/>
      <c r="CW94" s="314"/>
      <c r="CX94" s="314"/>
      <c r="CY94" s="314"/>
      <c r="CZ94" s="314"/>
      <c r="DA94" s="314"/>
      <c r="DB94" s="314"/>
      <c r="DC94" s="314"/>
      <c r="DD94" s="314"/>
      <c r="DE94" s="314"/>
      <c r="DF94" s="314"/>
      <c r="DG94" s="314"/>
      <c r="DH94" s="314"/>
      <c r="DI94" s="314"/>
      <c r="DJ94" s="314"/>
      <c r="DK94" s="314"/>
      <c r="DL94" s="314"/>
      <c r="DM94" s="314"/>
      <c r="DN94" s="314"/>
      <c r="DO94" s="314"/>
      <c r="DP94" s="314"/>
      <c r="DQ94" s="314"/>
      <c r="DR94" s="314"/>
      <c r="DS94" s="314"/>
      <c r="DT94" s="314"/>
      <c r="DU94" s="314"/>
      <c r="DV94" s="314"/>
      <c r="DW94" s="314"/>
      <c r="DX94" s="314"/>
      <c r="DY94" s="314"/>
      <c r="DZ94" s="314"/>
      <c r="EA94" s="314"/>
      <c r="EB94" s="314"/>
      <c r="EC94" s="314"/>
      <c r="ED94" s="314"/>
      <c r="FY94" s="317"/>
      <c r="FZ94" s="317"/>
      <c r="GA94" s="317"/>
      <c r="GB94" s="317"/>
      <c r="GC94" s="301"/>
      <c r="GD94" s="301"/>
      <c r="GE94" s="301"/>
      <c r="GF94" s="301"/>
      <c r="GG94" s="318"/>
      <c r="GH94" s="318"/>
      <c r="GI94" s="318"/>
      <c r="GJ94" s="319"/>
      <c r="GK94" s="320"/>
      <c r="GL94" s="320"/>
      <c r="GM94" s="320"/>
      <c r="GN94" s="320"/>
      <c r="GO94" s="300"/>
      <c r="HD94" s="317"/>
      <c r="HE94" s="317"/>
      <c r="HF94" s="317"/>
      <c r="HG94" s="317"/>
      <c r="HH94" s="301"/>
      <c r="HI94" s="301"/>
      <c r="HJ94" s="301"/>
      <c r="HK94" s="301"/>
      <c r="HL94" s="318"/>
      <c r="HM94" s="318"/>
      <c r="HN94" s="318"/>
      <c r="HO94" s="319"/>
      <c r="HP94" s="320"/>
      <c r="HQ94" s="320"/>
      <c r="HR94" s="320"/>
      <c r="HS94" s="320"/>
      <c r="HT94" s="300"/>
    </row>
    <row r="95" spans="3:228" ht="17.100000000000001" customHeight="1" x14ac:dyDescent="0.3">
      <c r="R95" s="314"/>
      <c r="S95" s="314"/>
      <c r="T95" s="314"/>
      <c r="U95" s="314"/>
      <c r="V95" s="314"/>
      <c r="W95" s="314"/>
      <c r="X95" s="314"/>
      <c r="Y95" s="314"/>
      <c r="Z95" s="314"/>
      <c r="AA95" s="314"/>
      <c r="AB95" s="314"/>
      <c r="AC95" s="314"/>
      <c r="AD95" s="314"/>
      <c r="AE95" s="314"/>
      <c r="AF95" s="314"/>
      <c r="AG95" s="314"/>
      <c r="AH95" s="314"/>
      <c r="AI95" s="314"/>
      <c r="AJ95" s="314"/>
      <c r="AK95" s="314"/>
      <c r="AL95" s="314"/>
      <c r="AM95" s="314"/>
      <c r="AN95" s="314"/>
      <c r="AO95" s="314"/>
      <c r="AP95" s="314"/>
      <c r="AQ95" s="314"/>
      <c r="AR95" s="314"/>
      <c r="AS95" s="314"/>
      <c r="AT95" s="314"/>
      <c r="AU95" s="314"/>
      <c r="AV95" s="314"/>
      <c r="AW95" s="314"/>
      <c r="AX95" s="314"/>
      <c r="AY95" s="314"/>
      <c r="AZ95" s="314"/>
      <c r="BA95" s="314"/>
      <c r="BB95" s="314"/>
      <c r="BC95" s="314"/>
      <c r="BD95" s="314"/>
      <c r="BE95" s="314"/>
      <c r="BF95" s="314"/>
      <c r="BG95" s="314"/>
      <c r="BH95" s="314"/>
      <c r="BI95" s="314"/>
      <c r="BJ95" s="314"/>
      <c r="BK95" s="314"/>
      <c r="BL95" s="314"/>
      <c r="BM95" s="314"/>
      <c r="BN95" s="314"/>
      <c r="BO95" s="314"/>
      <c r="BP95" s="314"/>
      <c r="BQ95" s="314"/>
      <c r="BR95" s="314"/>
      <c r="BS95" s="314"/>
      <c r="BT95" s="314"/>
      <c r="BU95" s="314"/>
      <c r="BV95" s="314"/>
      <c r="BW95" s="291"/>
      <c r="BX95" s="314"/>
      <c r="BY95" s="314"/>
      <c r="BZ95" s="314"/>
      <c r="CA95" s="314"/>
      <c r="CB95" s="314"/>
      <c r="CC95" s="314"/>
      <c r="CD95" s="314"/>
      <c r="CE95" s="314"/>
      <c r="CF95" s="314"/>
      <c r="CG95" s="314"/>
      <c r="CH95" s="314"/>
      <c r="CI95" s="314"/>
      <c r="CJ95" s="314"/>
      <c r="CK95" s="314"/>
      <c r="CL95" s="314"/>
      <c r="CM95" s="314"/>
      <c r="CN95" s="314"/>
      <c r="CO95" s="314"/>
      <c r="CP95" s="314"/>
      <c r="CQ95" s="314"/>
      <c r="CR95" s="314"/>
      <c r="CS95" s="314"/>
      <c r="CT95" s="314"/>
      <c r="CU95" s="314"/>
      <c r="CV95" s="314"/>
      <c r="CW95" s="314"/>
      <c r="CX95" s="314"/>
      <c r="CY95" s="314"/>
      <c r="CZ95" s="314"/>
      <c r="DA95" s="314"/>
      <c r="DB95" s="314"/>
      <c r="DC95" s="314"/>
      <c r="DD95" s="314"/>
      <c r="DE95" s="314"/>
      <c r="DF95" s="314"/>
      <c r="DG95" s="314"/>
      <c r="DH95" s="314"/>
      <c r="DI95" s="314"/>
      <c r="DJ95" s="314"/>
      <c r="DK95" s="314"/>
      <c r="DL95" s="314"/>
      <c r="DM95" s="314"/>
      <c r="DN95" s="314"/>
      <c r="DO95" s="314"/>
      <c r="DP95" s="314"/>
      <c r="DQ95" s="314"/>
      <c r="DR95" s="314"/>
      <c r="DS95" s="314"/>
      <c r="DT95" s="314"/>
      <c r="DU95" s="314"/>
      <c r="DV95" s="314"/>
      <c r="DW95" s="314"/>
      <c r="DX95" s="314"/>
      <c r="DY95" s="314"/>
      <c r="DZ95" s="314"/>
      <c r="EA95" s="314"/>
      <c r="EB95" s="314"/>
      <c r="EC95" s="314"/>
      <c r="ED95" s="314"/>
      <c r="FY95" s="317"/>
      <c r="FZ95" s="317"/>
      <c r="GA95" s="317"/>
      <c r="GB95" s="317"/>
      <c r="GC95" s="301"/>
      <c r="GD95" s="301"/>
      <c r="GE95" s="301"/>
      <c r="GF95" s="301"/>
      <c r="GG95" s="318"/>
      <c r="GH95" s="318"/>
      <c r="GI95" s="318"/>
      <c r="GJ95" s="319"/>
      <c r="GK95" s="320"/>
      <c r="GL95" s="320"/>
      <c r="GM95" s="320"/>
      <c r="GN95" s="320"/>
      <c r="GO95" s="300"/>
      <c r="HD95" s="317"/>
      <c r="HE95" s="317"/>
      <c r="HF95" s="317"/>
      <c r="HG95" s="317"/>
      <c r="HH95" s="301"/>
      <c r="HI95" s="301"/>
      <c r="HJ95" s="301"/>
      <c r="HK95" s="301"/>
      <c r="HL95" s="318"/>
      <c r="HM95" s="318"/>
      <c r="HN95" s="318"/>
      <c r="HO95" s="319"/>
      <c r="HP95" s="320"/>
      <c r="HQ95" s="320"/>
      <c r="HR95" s="320"/>
      <c r="HS95" s="320"/>
      <c r="HT95" s="300"/>
    </row>
    <row r="96" spans="3:228" ht="17.100000000000001" customHeight="1" x14ac:dyDescent="0.3">
      <c r="R96" s="314"/>
      <c r="S96" s="314"/>
      <c r="T96" s="314"/>
      <c r="U96" s="314"/>
      <c r="V96" s="314"/>
      <c r="W96" s="314"/>
      <c r="X96" s="314"/>
      <c r="Y96" s="314"/>
      <c r="Z96" s="314"/>
      <c r="AA96" s="314"/>
      <c r="AB96" s="314"/>
      <c r="AC96" s="314"/>
      <c r="AD96" s="314"/>
      <c r="AE96" s="314"/>
      <c r="AF96" s="314"/>
      <c r="AG96" s="314"/>
      <c r="AH96" s="314"/>
      <c r="AI96" s="314"/>
      <c r="AJ96" s="314"/>
      <c r="AK96" s="314"/>
      <c r="AL96" s="314"/>
      <c r="AM96" s="314"/>
      <c r="AN96" s="314"/>
      <c r="AO96" s="314"/>
      <c r="AP96" s="314"/>
      <c r="AQ96" s="314"/>
      <c r="AR96" s="314"/>
      <c r="AS96" s="314"/>
      <c r="AT96" s="314"/>
      <c r="AU96" s="314"/>
      <c r="AV96" s="314"/>
      <c r="AW96" s="314"/>
      <c r="AX96" s="314"/>
      <c r="AY96" s="314"/>
      <c r="AZ96" s="314"/>
      <c r="BA96" s="314"/>
      <c r="BB96" s="314"/>
      <c r="BC96" s="314"/>
      <c r="BD96" s="314"/>
      <c r="BE96" s="314"/>
      <c r="BF96" s="314"/>
      <c r="BG96" s="314"/>
      <c r="BH96" s="314"/>
      <c r="BI96" s="314"/>
      <c r="BJ96" s="314"/>
      <c r="BK96" s="314"/>
      <c r="BL96" s="314"/>
      <c r="BM96" s="314"/>
      <c r="BN96" s="314"/>
      <c r="BO96" s="314"/>
      <c r="BP96" s="314"/>
      <c r="BQ96" s="314"/>
      <c r="BR96" s="314"/>
      <c r="BS96" s="314"/>
      <c r="BT96" s="314"/>
      <c r="BU96" s="314"/>
      <c r="BV96" s="314"/>
      <c r="BW96" s="340"/>
      <c r="BX96" s="314"/>
      <c r="BY96" s="314"/>
      <c r="BZ96" s="314"/>
      <c r="CA96" s="314"/>
      <c r="CB96" s="314"/>
      <c r="CC96" s="314"/>
      <c r="CD96" s="314"/>
      <c r="CE96" s="314"/>
      <c r="CF96" s="314"/>
      <c r="CG96" s="314"/>
      <c r="CH96" s="314"/>
      <c r="CI96" s="314"/>
      <c r="CJ96" s="314"/>
      <c r="CK96" s="314"/>
      <c r="CL96" s="314"/>
      <c r="CM96" s="314"/>
      <c r="CN96" s="314"/>
      <c r="CO96" s="314"/>
      <c r="CP96" s="314"/>
      <c r="CQ96" s="314"/>
      <c r="CR96" s="314"/>
      <c r="CS96" s="314"/>
      <c r="CT96" s="314"/>
      <c r="CU96" s="314"/>
      <c r="CV96" s="314"/>
      <c r="CW96" s="314"/>
      <c r="CX96" s="314"/>
      <c r="CY96" s="314"/>
      <c r="CZ96" s="314"/>
      <c r="DA96" s="314"/>
      <c r="DB96" s="314"/>
      <c r="DC96" s="314"/>
      <c r="DD96" s="314"/>
      <c r="DE96" s="314"/>
      <c r="DF96" s="314"/>
      <c r="DG96" s="314"/>
      <c r="DH96" s="314"/>
      <c r="DI96" s="314"/>
      <c r="DJ96" s="314"/>
      <c r="DK96" s="314"/>
      <c r="DL96" s="314"/>
      <c r="DM96" s="314"/>
      <c r="DN96" s="314"/>
      <c r="DO96" s="314"/>
      <c r="DP96" s="314"/>
      <c r="DQ96" s="314"/>
      <c r="DR96" s="314"/>
      <c r="DS96" s="314"/>
      <c r="DT96" s="314"/>
      <c r="DU96" s="314"/>
      <c r="DV96" s="314"/>
      <c r="DW96" s="314"/>
      <c r="DX96" s="314"/>
      <c r="DY96" s="314"/>
      <c r="DZ96" s="314"/>
      <c r="EA96" s="314"/>
      <c r="EB96" s="314"/>
      <c r="EC96" s="314"/>
      <c r="ED96" s="314"/>
      <c r="FY96" s="317"/>
      <c r="FZ96" s="317"/>
      <c r="GA96" s="317"/>
      <c r="GB96" s="317"/>
      <c r="GC96" s="301"/>
      <c r="GD96" s="301"/>
      <c r="GE96" s="301"/>
      <c r="GF96" s="301"/>
      <c r="GG96" s="318"/>
      <c r="GH96" s="318"/>
      <c r="GI96" s="318"/>
      <c r="GJ96" s="319"/>
      <c r="GK96" s="320"/>
      <c r="GL96" s="320"/>
      <c r="GM96" s="320"/>
      <c r="GN96" s="320"/>
      <c r="GO96" s="300"/>
      <c r="HD96" s="317"/>
      <c r="HE96" s="317"/>
      <c r="HF96" s="317"/>
      <c r="HG96" s="317"/>
      <c r="HH96" s="301"/>
      <c r="HI96" s="301"/>
      <c r="HJ96" s="301"/>
      <c r="HK96" s="301"/>
      <c r="HL96" s="318"/>
      <c r="HM96" s="318"/>
      <c r="HN96" s="318"/>
      <c r="HO96" s="319"/>
      <c r="HP96" s="320"/>
      <c r="HQ96" s="320"/>
      <c r="HR96" s="320"/>
      <c r="HS96" s="320"/>
      <c r="HT96" s="300"/>
    </row>
    <row r="97" spans="18:228" ht="17.100000000000001" customHeight="1" x14ac:dyDescent="0.3">
      <c r="R97" s="314"/>
      <c r="S97" s="314"/>
      <c r="T97" s="314"/>
      <c r="U97" s="314"/>
      <c r="V97" s="314"/>
      <c r="W97" s="314"/>
      <c r="X97" s="314"/>
      <c r="Y97" s="314"/>
      <c r="Z97" s="314"/>
      <c r="AA97" s="314"/>
      <c r="AB97" s="314"/>
      <c r="AC97" s="314"/>
      <c r="AD97" s="314"/>
      <c r="AE97" s="314"/>
      <c r="AF97" s="314"/>
      <c r="AG97" s="314"/>
      <c r="AH97" s="314"/>
      <c r="AI97" s="314"/>
      <c r="AJ97" s="314"/>
      <c r="AK97" s="314"/>
      <c r="AL97" s="314"/>
      <c r="AM97" s="314"/>
      <c r="AN97" s="314"/>
      <c r="AO97" s="314"/>
      <c r="AP97" s="314"/>
      <c r="AQ97" s="314"/>
      <c r="AR97" s="314"/>
      <c r="AS97" s="314"/>
      <c r="AT97" s="314"/>
      <c r="AU97" s="314"/>
      <c r="AV97" s="314"/>
      <c r="AW97" s="314"/>
      <c r="AX97" s="314"/>
      <c r="AY97" s="314"/>
      <c r="AZ97" s="314"/>
      <c r="BA97" s="314"/>
      <c r="BB97" s="314"/>
      <c r="BC97" s="314"/>
      <c r="BD97" s="314"/>
      <c r="BE97" s="314"/>
      <c r="BF97" s="314"/>
      <c r="BG97" s="314"/>
      <c r="BH97" s="314"/>
      <c r="BI97" s="314"/>
      <c r="BJ97" s="314"/>
      <c r="BK97" s="314"/>
      <c r="BL97" s="314"/>
      <c r="BM97" s="314"/>
      <c r="BN97" s="314"/>
      <c r="BO97" s="314"/>
      <c r="BP97" s="314"/>
      <c r="BQ97" s="314"/>
      <c r="BR97" s="314"/>
      <c r="BS97" s="314"/>
      <c r="BT97" s="314"/>
      <c r="BU97" s="314"/>
      <c r="BV97" s="314"/>
      <c r="BW97" s="340"/>
      <c r="BX97" s="314"/>
      <c r="BY97" s="314"/>
      <c r="BZ97" s="314"/>
      <c r="CA97" s="314"/>
      <c r="CB97" s="314"/>
      <c r="CC97" s="314"/>
      <c r="CD97" s="314"/>
      <c r="CE97" s="314"/>
      <c r="CF97" s="314"/>
      <c r="CG97" s="314"/>
      <c r="CH97" s="314"/>
      <c r="CI97" s="314"/>
      <c r="CJ97" s="314"/>
      <c r="CK97" s="314"/>
      <c r="CL97" s="314"/>
      <c r="CM97" s="314"/>
      <c r="CN97" s="314"/>
      <c r="CO97" s="314"/>
      <c r="CP97" s="314"/>
      <c r="CQ97" s="314"/>
      <c r="CR97" s="314"/>
      <c r="CS97" s="314"/>
      <c r="CT97" s="314"/>
      <c r="CU97" s="314"/>
      <c r="CV97" s="314"/>
      <c r="CW97" s="314"/>
      <c r="CX97" s="314"/>
      <c r="CY97" s="314"/>
      <c r="CZ97" s="314"/>
      <c r="DA97" s="314"/>
      <c r="DB97" s="314"/>
      <c r="DC97" s="314"/>
      <c r="DD97" s="314"/>
      <c r="DE97" s="314"/>
      <c r="DF97" s="314"/>
      <c r="DG97" s="314"/>
      <c r="DH97" s="314"/>
      <c r="DI97" s="314"/>
      <c r="DJ97" s="314"/>
      <c r="DK97" s="314"/>
      <c r="DL97" s="314"/>
      <c r="DM97" s="314"/>
      <c r="DN97" s="314"/>
      <c r="DO97" s="314"/>
      <c r="DP97" s="314"/>
      <c r="DQ97" s="314"/>
      <c r="DR97" s="314"/>
      <c r="DS97" s="314"/>
      <c r="DT97" s="314"/>
      <c r="DU97" s="314"/>
      <c r="DV97" s="314"/>
      <c r="DW97" s="314"/>
      <c r="DX97" s="314"/>
      <c r="DY97" s="314"/>
      <c r="DZ97" s="314"/>
      <c r="EA97" s="314"/>
      <c r="EB97" s="314"/>
      <c r="EC97" s="314"/>
      <c r="ED97" s="314"/>
      <c r="FY97" s="317"/>
      <c r="FZ97" s="317"/>
      <c r="GA97" s="317"/>
      <c r="GB97" s="317"/>
      <c r="GC97" s="301"/>
      <c r="GD97" s="301"/>
      <c r="GE97" s="301"/>
      <c r="GF97" s="301"/>
      <c r="GG97" s="318"/>
      <c r="GH97" s="318"/>
      <c r="GI97" s="318"/>
      <c r="GJ97" s="319"/>
      <c r="GK97" s="320"/>
      <c r="GL97" s="320"/>
      <c r="GM97" s="320"/>
      <c r="GN97" s="320"/>
      <c r="GO97" s="300"/>
      <c r="HD97" s="317"/>
      <c r="HE97" s="317"/>
      <c r="HF97" s="317"/>
      <c r="HG97" s="317"/>
      <c r="HH97" s="301"/>
      <c r="HI97" s="301"/>
      <c r="HJ97" s="301"/>
      <c r="HK97" s="301"/>
      <c r="HL97" s="318"/>
      <c r="HM97" s="318"/>
      <c r="HN97" s="318"/>
      <c r="HO97" s="319"/>
      <c r="HP97" s="320"/>
      <c r="HQ97" s="320"/>
      <c r="HR97" s="320"/>
      <c r="HS97" s="320"/>
      <c r="HT97" s="300"/>
    </row>
    <row r="98" spans="18:228" ht="17.100000000000001" customHeight="1" x14ac:dyDescent="0.3">
      <c r="R98" s="314"/>
      <c r="S98" s="314"/>
      <c r="T98" s="314"/>
      <c r="U98" s="314"/>
      <c r="V98" s="314"/>
      <c r="W98" s="314"/>
      <c r="X98" s="314"/>
      <c r="Y98" s="314"/>
      <c r="Z98" s="314"/>
      <c r="AA98" s="314"/>
      <c r="AB98" s="314"/>
      <c r="AC98" s="314"/>
      <c r="AD98" s="314"/>
      <c r="AE98" s="314"/>
      <c r="AF98" s="314"/>
      <c r="AG98" s="314"/>
      <c r="AH98" s="314"/>
      <c r="AI98" s="314"/>
      <c r="AJ98" s="314"/>
      <c r="AK98" s="314"/>
      <c r="AL98" s="314"/>
      <c r="AM98" s="314"/>
      <c r="AN98" s="314"/>
      <c r="AO98" s="314"/>
      <c r="AP98" s="314"/>
      <c r="AQ98" s="314"/>
      <c r="AR98" s="314"/>
      <c r="AS98" s="314"/>
      <c r="AT98" s="314"/>
      <c r="AU98" s="314"/>
      <c r="AV98" s="314"/>
      <c r="AW98" s="314"/>
      <c r="AX98" s="314"/>
      <c r="AY98" s="314"/>
      <c r="AZ98" s="314"/>
      <c r="BA98" s="314"/>
      <c r="BB98" s="314"/>
      <c r="BC98" s="314"/>
      <c r="BD98" s="314"/>
      <c r="BE98" s="314"/>
      <c r="BF98" s="314"/>
      <c r="BG98" s="314"/>
      <c r="BH98" s="314"/>
      <c r="BI98" s="314"/>
      <c r="BJ98" s="314"/>
      <c r="BK98" s="314"/>
      <c r="BL98" s="314"/>
      <c r="BM98" s="314"/>
      <c r="BN98" s="314"/>
      <c r="BO98" s="314"/>
      <c r="BP98" s="314"/>
      <c r="BQ98" s="314"/>
      <c r="BR98" s="314"/>
      <c r="BS98" s="314"/>
      <c r="BT98" s="314"/>
      <c r="BU98" s="314"/>
      <c r="BV98" s="314"/>
      <c r="BX98" s="314"/>
      <c r="BY98" s="314"/>
      <c r="BZ98" s="314"/>
      <c r="CA98" s="314"/>
      <c r="CB98" s="314"/>
      <c r="CC98" s="314"/>
      <c r="CD98" s="314"/>
      <c r="CE98" s="314"/>
      <c r="CF98" s="314"/>
      <c r="CG98" s="314"/>
      <c r="CH98" s="314"/>
      <c r="CI98" s="314"/>
      <c r="CJ98" s="314"/>
      <c r="CK98" s="314"/>
      <c r="CL98" s="314"/>
      <c r="CM98" s="314"/>
      <c r="CN98" s="314"/>
      <c r="CO98" s="314"/>
      <c r="CP98" s="314"/>
      <c r="CQ98" s="314"/>
      <c r="CR98" s="314"/>
      <c r="CS98" s="314"/>
      <c r="CT98" s="314"/>
      <c r="CU98" s="314"/>
      <c r="CV98" s="314"/>
      <c r="CW98" s="314"/>
      <c r="CX98" s="314"/>
      <c r="CY98" s="314"/>
      <c r="CZ98" s="314"/>
      <c r="DA98" s="314"/>
      <c r="DB98" s="314"/>
      <c r="DC98" s="314"/>
      <c r="DD98" s="314"/>
      <c r="DE98" s="314"/>
      <c r="DF98" s="314"/>
      <c r="DG98" s="314"/>
      <c r="DH98" s="314"/>
      <c r="DI98" s="314"/>
      <c r="DJ98" s="314"/>
      <c r="DK98" s="314"/>
      <c r="DL98" s="314"/>
      <c r="DM98" s="314"/>
      <c r="DN98" s="314"/>
      <c r="DO98" s="314"/>
      <c r="DP98" s="314"/>
      <c r="DQ98" s="314"/>
      <c r="DR98" s="314"/>
      <c r="DS98" s="314"/>
      <c r="DT98" s="314"/>
      <c r="DU98" s="314"/>
      <c r="DV98" s="314"/>
      <c r="DW98" s="314"/>
      <c r="DX98" s="314"/>
      <c r="DY98" s="314"/>
      <c r="DZ98" s="314"/>
      <c r="EA98" s="314"/>
      <c r="EB98" s="314"/>
      <c r="EC98" s="314"/>
      <c r="ED98" s="314"/>
      <c r="FY98" s="317"/>
      <c r="FZ98" s="317"/>
      <c r="GA98" s="317"/>
      <c r="GB98" s="317"/>
      <c r="GC98" s="301"/>
      <c r="GD98" s="301"/>
      <c r="GE98" s="301"/>
      <c r="GF98" s="301"/>
      <c r="GG98" s="318"/>
      <c r="GH98" s="318"/>
      <c r="GI98" s="318"/>
      <c r="GJ98" s="319"/>
      <c r="GK98" s="320"/>
      <c r="GL98" s="320"/>
      <c r="GM98" s="320"/>
      <c r="GN98" s="320"/>
      <c r="GO98" s="300"/>
      <c r="HD98" s="317"/>
      <c r="HE98" s="317"/>
      <c r="HF98" s="317"/>
      <c r="HG98" s="317"/>
      <c r="HH98" s="301"/>
      <c r="HI98" s="301"/>
      <c r="HJ98" s="301"/>
      <c r="HK98" s="301"/>
      <c r="HL98" s="318"/>
      <c r="HM98" s="318"/>
      <c r="HN98" s="318"/>
      <c r="HO98" s="319"/>
      <c r="HP98" s="320"/>
      <c r="HQ98" s="320"/>
      <c r="HR98" s="320"/>
      <c r="HS98" s="320"/>
      <c r="HT98" s="300"/>
    </row>
    <row r="99" spans="18:228" ht="17.100000000000001" customHeight="1" x14ac:dyDescent="0.3">
      <c r="R99" s="314"/>
      <c r="S99" s="314"/>
      <c r="T99" s="314"/>
      <c r="U99" s="314"/>
      <c r="V99" s="314"/>
      <c r="W99" s="314"/>
      <c r="X99" s="314"/>
      <c r="Y99" s="314"/>
      <c r="Z99" s="314"/>
      <c r="AA99" s="314"/>
      <c r="AB99" s="314"/>
      <c r="AC99" s="314"/>
      <c r="AD99" s="314"/>
      <c r="AE99" s="314"/>
      <c r="AF99" s="314"/>
      <c r="AG99" s="314"/>
      <c r="AH99" s="314"/>
      <c r="AI99" s="314"/>
      <c r="AJ99" s="314"/>
      <c r="AK99" s="314"/>
      <c r="AL99" s="314"/>
      <c r="AM99" s="314"/>
      <c r="AN99" s="314"/>
      <c r="AO99" s="314"/>
      <c r="AP99" s="314"/>
      <c r="AQ99" s="314"/>
      <c r="AR99" s="314"/>
      <c r="AS99" s="314"/>
      <c r="AT99" s="314"/>
      <c r="AU99" s="314"/>
      <c r="AV99" s="314"/>
      <c r="AW99" s="314"/>
      <c r="AX99" s="314"/>
      <c r="AY99" s="314"/>
      <c r="AZ99" s="314"/>
      <c r="BA99" s="314"/>
      <c r="BB99" s="314"/>
      <c r="BC99" s="314"/>
      <c r="BD99" s="314"/>
      <c r="BE99" s="314"/>
      <c r="BF99" s="314"/>
      <c r="BG99" s="314"/>
      <c r="BH99" s="314"/>
      <c r="BI99" s="314"/>
      <c r="BJ99" s="314"/>
      <c r="BK99" s="314"/>
      <c r="BL99" s="314"/>
      <c r="BM99" s="314"/>
      <c r="BN99" s="314"/>
      <c r="BO99" s="314"/>
      <c r="BP99" s="314"/>
      <c r="BQ99" s="314"/>
      <c r="BR99" s="314"/>
      <c r="BS99" s="314"/>
      <c r="BT99" s="314"/>
      <c r="BU99" s="314"/>
      <c r="BV99" s="314"/>
      <c r="BX99" s="314"/>
      <c r="BY99" s="314"/>
      <c r="BZ99" s="314"/>
      <c r="CA99" s="314"/>
      <c r="CB99" s="314"/>
      <c r="CC99" s="314"/>
      <c r="CD99" s="314"/>
      <c r="CE99" s="314"/>
      <c r="CF99" s="314"/>
      <c r="CG99" s="314"/>
      <c r="CH99" s="314"/>
      <c r="CI99" s="314"/>
      <c r="CJ99" s="314"/>
      <c r="CK99" s="314"/>
      <c r="CL99" s="314"/>
      <c r="CM99" s="314"/>
      <c r="CN99" s="314"/>
      <c r="CO99" s="314"/>
      <c r="CP99" s="314"/>
      <c r="CQ99" s="314"/>
      <c r="CR99" s="314"/>
      <c r="CS99" s="314"/>
      <c r="CT99" s="314"/>
      <c r="CU99" s="314"/>
      <c r="CV99" s="314"/>
      <c r="CW99" s="314"/>
      <c r="CX99" s="314"/>
      <c r="CY99" s="314"/>
      <c r="CZ99" s="314"/>
      <c r="DA99" s="314"/>
      <c r="DB99" s="314"/>
      <c r="DC99" s="314"/>
      <c r="DD99" s="314"/>
      <c r="DE99" s="314"/>
      <c r="DF99" s="314"/>
      <c r="DG99" s="314"/>
      <c r="DH99" s="314"/>
      <c r="DI99" s="314"/>
      <c r="DJ99" s="314"/>
      <c r="DK99" s="314"/>
      <c r="DL99" s="314"/>
      <c r="DM99" s="314"/>
      <c r="DN99" s="314"/>
      <c r="DO99" s="314"/>
      <c r="DP99" s="314"/>
      <c r="DQ99" s="314"/>
      <c r="DR99" s="314"/>
      <c r="DS99" s="314"/>
      <c r="DT99" s="314"/>
      <c r="DU99" s="314"/>
      <c r="DV99" s="314"/>
      <c r="DW99" s="314"/>
      <c r="DX99" s="314"/>
      <c r="DY99" s="314"/>
      <c r="DZ99" s="314"/>
      <c r="EA99" s="314"/>
      <c r="EB99" s="314"/>
      <c r="EC99" s="314"/>
      <c r="ED99" s="314"/>
      <c r="FY99" s="317"/>
      <c r="FZ99" s="317"/>
      <c r="GA99" s="317"/>
      <c r="GB99" s="317"/>
      <c r="GC99" s="301"/>
      <c r="GD99" s="301"/>
      <c r="GE99" s="301"/>
      <c r="GF99" s="301"/>
      <c r="GG99" s="318"/>
      <c r="GH99" s="318"/>
      <c r="GI99" s="318"/>
      <c r="GJ99" s="319"/>
      <c r="GK99" s="320"/>
      <c r="GL99" s="320"/>
      <c r="GM99" s="320"/>
      <c r="GN99" s="320"/>
      <c r="GO99" s="300"/>
      <c r="HD99" s="317"/>
      <c r="HE99" s="317"/>
      <c r="HF99" s="317"/>
      <c r="HG99" s="317"/>
      <c r="HH99" s="301"/>
      <c r="HI99" s="301"/>
      <c r="HJ99" s="301"/>
      <c r="HK99" s="301"/>
      <c r="HL99" s="318"/>
      <c r="HM99" s="318"/>
      <c r="HN99" s="318"/>
      <c r="HO99" s="319"/>
      <c r="HP99" s="320"/>
      <c r="HQ99" s="320"/>
      <c r="HR99" s="320"/>
      <c r="HS99" s="320"/>
      <c r="HT99" s="300"/>
    </row>
    <row r="100" spans="18:228" ht="17.100000000000001" customHeight="1" x14ac:dyDescent="0.3">
      <c r="R100" s="314"/>
      <c r="S100" s="314"/>
      <c r="T100" s="314"/>
      <c r="U100" s="314"/>
      <c r="V100" s="314"/>
      <c r="W100" s="314"/>
      <c r="X100" s="314"/>
      <c r="Y100" s="314"/>
      <c r="Z100" s="314"/>
      <c r="AA100" s="314"/>
      <c r="AB100" s="314"/>
      <c r="AC100" s="314"/>
      <c r="AD100" s="314"/>
      <c r="AE100" s="314"/>
      <c r="AF100" s="314"/>
      <c r="AG100" s="314"/>
      <c r="AH100" s="314"/>
      <c r="AI100" s="314"/>
      <c r="AJ100" s="314"/>
      <c r="AK100" s="314"/>
      <c r="AL100" s="314"/>
      <c r="AM100" s="314"/>
      <c r="AN100" s="314"/>
      <c r="AO100" s="314"/>
      <c r="AP100" s="314"/>
      <c r="AQ100" s="314"/>
      <c r="AR100" s="314"/>
      <c r="AS100" s="314"/>
      <c r="AT100" s="314"/>
      <c r="AU100" s="314"/>
      <c r="AV100" s="314"/>
      <c r="AW100" s="314"/>
      <c r="AX100" s="314"/>
      <c r="AY100" s="314"/>
      <c r="AZ100" s="314"/>
      <c r="BA100" s="314"/>
      <c r="BB100" s="314"/>
      <c r="BC100" s="314"/>
      <c r="BD100" s="314"/>
      <c r="BE100" s="314"/>
      <c r="BF100" s="314"/>
      <c r="BG100" s="314"/>
      <c r="BH100" s="314"/>
      <c r="BI100" s="314"/>
      <c r="BJ100" s="314"/>
      <c r="BK100" s="314"/>
      <c r="BL100" s="314"/>
      <c r="BM100" s="314"/>
      <c r="BN100" s="314"/>
      <c r="BO100" s="314"/>
      <c r="BP100" s="314"/>
      <c r="BQ100" s="314"/>
      <c r="BR100" s="314"/>
      <c r="BS100" s="314"/>
      <c r="BT100" s="314"/>
      <c r="BU100" s="314"/>
      <c r="BV100" s="314"/>
      <c r="BX100" s="314"/>
      <c r="BY100" s="314"/>
      <c r="BZ100" s="314"/>
      <c r="CA100" s="314"/>
      <c r="CB100" s="314"/>
      <c r="CC100" s="314"/>
      <c r="CD100" s="314"/>
      <c r="CE100" s="314"/>
      <c r="CF100" s="314"/>
      <c r="CG100" s="314"/>
      <c r="CH100" s="314"/>
      <c r="CI100" s="314"/>
      <c r="CJ100" s="314"/>
      <c r="CK100" s="314"/>
      <c r="CL100" s="314"/>
      <c r="CM100" s="314"/>
      <c r="CN100" s="314"/>
      <c r="CO100" s="314"/>
      <c r="CP100" s="314"/>
      <c r="CQ100" s="314"/>
      <c r="CR100" s="314"/>
      <c r="CS100" s="314"/>
      <c r="CT100" s="314"/>
      <c r="CU100" s="314"/>
      <c r="CV100" s="314"/>
      <c r="CW100" s="314"/>
      <c r="CX100" s="314"/>
      <c r="CY100" s="314"/>
      <c r="CZ100" s="314"/>
      <c r="DA100" s="314"/>
      <c r="DB100" s="314"/>
      <c r="DC100" s="314"/>
      <c r="DD100" s="314"/>
      <c r="DE100" s="314"/>
      <c r="DF100" s="314"/>
      <c r="DG100" s="314"/>
      <c r="DH100" s="314"/>
      <c r="DI100" s="314"/>
      <c r="DJ100" s="314"/>
      <c r="DK100" s="314"/>
      <c r="DL100" s="314"/>
      <c r="DM100" s="314"/>
      <c r="DN100" s="314"/>
      <c r="DO100" s="314"/>
      <c r="DP100" s="314"/>
      <c r="DQ100" s="314"/>
      <c r="DR100" s="314"/>
      <c r="DS100" s="314"/>
      <c r="DT100" s="314"/>
      <c r="DU100" s="314"/>
      <c r="DV100" s="314"/>
      <c r="DW100" s="314"/>
      <c r="DX100" s="314"/>
      <c r="DY100" s="314"/>
      <c r="DZ100" s="314"/>
      <c r="EA100" s="314"/>
      <c r="EB100" s="314"/>
      <c r="EC100" s="314"/>
      <c r="ED100" s="314"/>
      <c r="FY100" s="317"/>
      <c r="FZ100" s="317"/>
      <c r="GA100" s="317"/>
      <c r="GB100" s="317"/>
      <c r="GC100" s="301"/>
      <c r="GD100" s="301"/>
      <c r="GE100" s="301"/>
      <c r="GF100" s="301"/>
      <c r="GG100" s="318"/>
      <c r="GH100" s="318"/>
      <c r="GI100" s="318"/>
      <c r="GJ100" s="319"/>
      <c r="GK100" s="320"/>
      <c r="GL100" s="320"/>
      <c r="GM100" s="320"/>
      <c r="GN100" s="320"/>
      <c r="GO100" s="300"/>
      <c r="HD100" s="317"/>
      <c r="HE100" s="317"/>
      <c r="HF100" s="317"/>
      <c r="HG100" s="317"/>
      <c r="HH100" s="301"/>
      <c r="HI100" s="301"/>
      <c r="HJ100" s="301"/>
      <c r="HK100" s="301"/>
      <c r="HL100" s="318"/>
      <c r="HM100" s="318"/>
      <c r="HN100" s="318"/>
      <c r="HO100" s="319"/>
      <c r="HP100" s="320"/>
      <c r="HQ100" s="320"/>
      <c r="HR100" s="320"/>
      <c r="HS100" s="320"/>
      <c r="HT100" s="300"/>
    </row>
    <row r="101" spans="18:228" ht="17.100000000000001" customHeight="1" x14ac:dyDescent="0.3">
      <c r="R101" s="314"/>
      <c r="S101" s="314"/>
      <c r="T101" s="314"/>
      <c r="U101" s="314"/>
      <c r="V101" s="314"/>
      <c r="W101" s="314"/>
      <c r="X101" s="314"/>
      <c r="Y101" s="314"/>
      <c r="Z101" s="314"/>
      <c r="AA101" s="314"/>
      <c r="AB101" s="314"/>
      <c r="AC101" s="314"/>
      <c r="AD101" s="314"/>
      <c r="AE101" s="314"/>
      <c r="AF101" s="314"/>
      <c r="AG101" s="314"/>
      <c r="AH101" s="314"/>
      <c r="AI101" s="314"/>
      <c r="AJ101" s="314"/>
      <c r="AK101" s="314"/>
      <c r="AL101" s="314"/>
      <c r="AM101" s="314"/>
      <c r="AN101" s="314"/>
      <c r="AO101" s="314"/>
      <c r="AP101" s="314"/>
      <c r="AQ101" s="314"/>
      <c r="AR101" s="314"/>
      <c r="AS101" s="314"/>
      <c r="AT101" s="314"/>
      <c r="AU101" s="314"/>
      <c r="AV101" s="314"/>
      <c r="AW101" s="314"/>
      <c r="AX101" s="314"/>
      <c r="AY101" s="314"/>
      <c r="AZ101" s="314"/>
      <c r="BA101" s="314"/>
      <c r="BB101" s="314"/>
      <c r="BC101" s="314"/>
      <c r="BD101" s="314"/>
      <c r="BE101" s="314"/>
      <c r="BF101" s="314"/>
      <c r="BG101" s="314"/>
      <c r="BH101" s="314"/>
      <c r="BI101" s="314"/>
      <c r="BJ101" s="314"/>
      <c r="BK101" s="314"/>
      <c r="BL101" s="314"/>
      <c r="BM101" s="314"/>
      <c r="BN101" s="314"/>
      <c r="BO101" s="314"/>
      <c r="BP101" s="314"/>
      <c r="BQ101" s="314"/>
      <c r="BR101" s="314"/>
      <c r="BS101" s="314"/>
      <c r="BT101" s="314"/>
      <c r="BU101" s="314"/>
      <c r="BV101" s="314"/>
      <c r="BX101" s="314"/>
      <c r="BY101" s="314"/>
      <c r="BZ101" s="314"/>
      <c r="CA101" s="314"/>
      <c r="CB101" s="314"/>
      <c r="CC101" s="314"/>
      <c r="CD101" s="314"/>
      <c r="CE101" s="314"/>
      <c r="CF101" s="314"/>
      <c r="CG101" s="314"/>
      <c r="CH101" s="314"/>
      <c r="CI101" s="314"/>
      <c r="CJ101" s="314"/>
      <c r="CK101" s="314"/>
      <c r="CL101" s="314"/>
      <c r="CM101" s="314"/>
      <c r="CN101" s="314"/>
      <c r="CO101" s="314"/>
      <c r="CP101" s="314"/>
      <c r="CQ101" s="314"/>
      <c r="CR101" s="314"/>
      <c r="CS101" s="314"/>
      <c r="CT101" s="314"/>
      <c r="CU101" s="314"/>
      <c r="CV101" s="314"/>
      <c r="CW101" s="314"/>
      <c r="CX101" s="314"/>
      <c r="CY101" s="314"/>
      <c r="CZ101" s="314"/>
      <c r="DA101" s="314"/>
      <c r="DB101" s="314"/>
      <c r="DC101" s="314"/>
      <c r="DD101" s="314"/>
      <c r="DE101" s="314"/>
      <c r="DF101" s="314"/>
      <c r="DG101" s="314"/>
      <c r="DH101" s="314"/>
      <c r="DI101" s="314"/>
      <c r="DJ101" s="314"/>
      <c r="DK101" s="314"/>
      <c r="DL101" s="314"/>
      <c r="DM101" s="314"/>
      <c r="DN101" s="314"/>
      <c r="DO101" s="314"/>
      <c r="DP101" s="314"/>
      <c r="DQ101" s="314"/>
      <c r="DR101" s="314"/>
      <c r="DS101" s="314"/>
      <c r="DT101" s="314"/>
      <c r="DU101" s="314"/>
      <c r="DV101" s="314"/>
      <c r="DW101" s="314"/>
      <c r="DX101" s="314"/>
      <c r="DY101" s="314"/>
      <c r="DZ101" s="314"/>
      <c r="EA101" s="314"/>
      <c r="EB101" s="314"/>
      <c r="EC101" s="314"/>
      <c r="ED101" s="314"/>
      <c r="FY101" s="317"/>
      <c r="FZ101" s="317"/>
      <c r="GA101" s="317"/>
      <c r="GB101" s="317"/>
      <c r="GC101" s="301"/>
      <c r="GD101" s="301"/>
      <c r="GE101" s="301"/>
      <c r="GF101" s="301"/>
      <c r="GG101" s="318"/>
      <c r="GH101" s="318"/>
      <c r="GI101" s="318"/>
      <c r="GJ101" s="319"/>
      <c r="GK101" s="320"/>
      <c r="GL101" s="320"/>
      <c r="GM101" s="320"/>
      <c r="GN101" s="320"/>
      <c r="GO101" s="300"/>
      <c r="HD101" s="317"/>
      <c r="HE101" s="317"/>
      <c r="HF101" s="317"/>
      <c r="HG101" s="317"/>
      <c r="HH101" s="301"/>
      <c r="HI101" s="301"/>
      <c r="HJ101" s="301"/>
      <c r="HK101" s="301"/>
      <c r="HL101" s="318"/>
      <c r="HM101" s="318"/>
      <c r="HN101" s="318"/>
      <c r="HO101" s="319"/>
      <c r="HP101" s="320"/>
      <c r="HQ101" s="320"/>
      <c r="HR101" s="320"/>
      <c r="HS101" s="320"/>
      <c r="HT101" s="300"/>
    </row>
    <row r="102" spans="18:228" ht="17.100000000000001" customHeight="1" x14ac:dyDescent="0.3">
      <c r="R102" s="314"/>
      <c r="S102" s="314"/>
      <c r="T102" s="314"/>
      <c r="U102" s="314"/>
      <c r="V102" s="314"/>
      <c r="W102" s="314"/>
      <c r="X102" s="314"/>
      <c r="Y102" s="314"/>
      <c r="Z102" s="314"/>
      <c r="AA102" s="314"/>
      <c r="AB102" s="314"/>
      <c r="AC102" s="314"/>
      <c r="AD102" s="314"/>
      <c r="AE102" s="314"/>
      <c r="AF102" s="314"/>
      <c r="AG102" s="314"/>
      <c r="AH102" s="314"/>
      <c r="AI102" s="314"/>
      <c r="AJ102" s="314"/>
      <c r="AK102" s="314"/>
      <c r="AL102" s="314"/>
      <c r="AM102" s="314"/>
      <c r="AN102" s="314"/>
      <c r="AO102" s="314"/>
      <c r="AP102" s="314"/>
      <c r="AQ102" s="314"/>
      <c r="AR102" s="314"/>
      <c r="AS102" s="314"/>
      <c r="AT102" s="314"/>
      <c r="AU102" s="314"/>
      <c r="AV102" s="314"/>
      <c r="AW102" s="314"/>
      <c r="AX102" s="314"/>
      <c r="AY102" s="314"/>
      <c r="AZ102" s="314"/>
      <c r="BA102" s="314"/>
      <c r="BB102" s="314"/>
      <c r="BC102" s="314"/>
      <c r="BD102" s="314"/>
      <c r="BE102" s="314"/>
      <c r="BF102" s="314"/>
      <c r="BG102" s="314"/>
      <c r="BH102" s="314"/>
      <c r="BI102" s="314"/>
      <c r="BJ102" s="314"/>
      <c r="BK102" s="314"/>
      <c r="BL102" s="314"/>
      <c r="BM102" s="314"/>
      <c r="BN102" s="314"/>
      <c r="BO102" s="314"/>
      <c r="BP102" s="314"/>
      <c r="BQ102" s="314"/>
      <c r="BR102" s="314"/>
      <c r="BS102" s="314"/>
      <c r="BT102" s="314"/>
      <c r="BU102" s="314"/>
      <c r="BV102" s="314"/>
      <c r="BX102" s="314"/>
      <c r="BY102" s="314"/>
      <c r="BZ102" s="314"/>
      <c r="CA102" s="314"/>
      <c r="CB102" s="314"/>
      <c r="CC102" s="314"/>
      <c r="CD102" s="314"/>
      <c r="CE102" s="314"/>
      <c r="CF102" s="314"/>
      <c r="CG102" s="314"/>
      <c r="CH102" s="314"/>
      <c r="CI102" s="314"/>
      <c r="CJ102" s="314"/>
      <c r="CK102" s="314"/>
      <c r="CL102" s="314"/>
      <c r="CM102" s="314"/>
      <c r="CN102" s="314"/>
      <c r="CO102" s="314"/>
      <c r="CP102" s="314"/>
      <c r="CQ102" s="314"/>
      <c r="CR102" s="314"/>
      <c r="CS102" s="314"/>
      <c r="CT102" s="314"/>
      <c r="CU102" s="314"/>
      <c r="CV102" s="314"/>
      <c r="CW102" s="314"/>
      <c r="CX102" s="314"/>
      <c r="CY102" s="314"/>
      <c r="CZ102" s="314"/>
      <c r="DA102" s="314"/>
      <c r="DB102" s="314"/>
      <c r="DC102" s="314"/>
      <c r="DD102" s="314"/>
      <c r="DE102" s="314"/>
      <c r="DF102" s="314"/>
      <c r="DG102" s="314"/>
      <c r="DH102" s="314"/>
      <c r="DI102" s="314"/>
      <c r="DJ102" s="314"/>
      <c r="DK102" s="314"/>
      <c r="DL102" s="314"/>
      <c r="DM102" s="314"/>
      <c r="DN102" s="314"/>
      <c r="DO102" s="314"/>
      <c r="DP102" s="314"/>
      <c r="DQ102" s="314"/>
      <c r="DR102" s="314"/>
      <c r="DS102" s="314"/>
      <c r="DT102" s="314"/>
      <c r="DU102" s="314"/>
      <c r="DV102" s="314"/>
      <c r="DW102" s="314"/>
      <c r="DX102" s="314"/>
      <c r="DY102" s="314"/>
      <c r="DZ102" s="314"/>
      <c r="EA102" s="314"/>
      <c r="EB102" s="314"/>
      <c r="EC102" s="314"/>
      <c r="ED102" s="314"/>
      <c r="FY102" s="317"/>
      <c r="FZ102" s="317"/>
      <c r="GA102" s="317"/>
      <c r="GB102" s="317"/>
      <c r="GC102" s="301"/>
      <c r="GD102" s="301"/>
      <c r="GE102" s="301"/>
      <c r="GF102" s="301"/>
      <c r="GG102" s="318"/>
      <c r="GH102" s="318"/>
      <c r="GI102" s="318"/>
      <c r="GJ102" s="319"/>
      <c r="GK102" s="320"/>
      <c r="GL102" s="320"/>
      <c r="GM102" s="320"/>
      <c r="GN102" s="320"/>
      <c r="GO102" s="300"/>
      <c r="HD102" s="317"/>
      <c r="HE102" s="317"/>
      <c r="HF102" s="317"/>
      <c r="HG102" s="317"/>
      <c r="HH102" s="301"/>
      <c r="HI102" s="301"/>
      <c r="HJ102" s="301"/>
      <c r="HK102" s="301"/>
      <c r="HL102" s="318"/>
      <c r="HM102" s="318"/>
      <c r="HN102" s="318"/>
      <c r="HO102" s="319"/>
      <c r="HP102" s="320"/>
      <c r="HQ102" s="320"/>
      <c r="HR102" s="320"/>
      <c r="HS102" s="320"/>
      <c r="HT102" s="300"/>
    </row>
    <row r="103" spans="18:228" ht="17.100000000000001" customHeight="1" x14ac:dyDescent="0.3">
      <c r="R103" s="314"/>
      <c r="S103" s="314"/>
      <c r="T103" s="314"/>
      <c r="U103" s="314"/>
      <c r="V103" s="314"/>
      <c r="W103" s="314"/>
      <c r="X103" s="314"/>
      <c r="Y103" s="314"/>
      <c r="Z103" s="314"/>
      <c r="AA103" s="314"/>
      <c r="AB103" s="314"/>
      <c r="AC103" s="314"/>
      <c r="AD103" s="314"/>
      <c r="AE103" s="314"/>
      <c r="AF103" s="314"/>
      <c r="AG103" s="314"/>
      <c r="AH103" s="314"/>
      <c r="AI103" s="314"/>
      <c r="AJ103" s="314"/>
      <c r="AK103" s="314"/>
      <c r="AL103" s="314"/>
      <c r="AM103" s="314"/>
      <c r="AN103" s="314"/>
      <c r="AO103" s="314"/>
      <c r="AP103" s="314"/>
      <c r="AQ103" s="314"/>
      <c r="AR103" s="314"/>
      <c r="AS103" s="314"/>
      <c r="AT103" s="314"/>
      <c r="AU103" s="314"/>
      <c r="AV103" s="314"/>
      <c r="AW103" s="314"/>
      <c r="AX103" s="314"/>
      <c r="AY103" s="314"/>
      <c r="AZ103" s="314"/>
      <c r="BA103" s="314"/>
      <c r="BB103" s="314"/>
      <c r="BC103" s="314"/>
      <c r="BD103" s="314"/>
      <c r="BE103" s="314"/>
      <c r="BF103" s="314"/>
      <c r="BG103" s="314"/>
      <c r="BH103" s="314"/>
      <c r="BI103" s="314"/>
      <c r="BJ103" s="314"/>
      <c r="BK103" s="314"/>
      <c r="BL103" s="314"/>
      <c r="BM103" s="314"/>
      <c r="BN103" s="314"/>
      <c r="BO103" s="314"/>
      <c r="BP103" s="314"/>
      <c r="BQ103" s="314"/>
      <c r="BR103" s="314"/>
      <c r="BS103" s="314"/>
      <c r="BT103" s="314"/>
      <c r="BU103" s="314"/>
      <c r="BV103" s="314"/>
      <c r="BX103" s="314"/>
      <c r="BY103" s="314"/>
      <c r="BZ103" s="314"/>
      <c r="CA103" s="314"/>
      <c r="CB103" s="314"/>
      <c r="CC103" s="314"/>
      <c r="CD103" s="314"/>
      <c r="CE103" s="314"/>
      <c r="CF103" s="314"/>
      <c r="CG103" s="314"/>
      <c r="CH103" s="314"/>
      <c r="CI103" s="314"/>
      <c r="CJ103" s="314"/>
      <c r="CK103" s="314"/>
      <c r="CL103" s="314"/>
      <c r="CM103" s="314"/>
      <c r="CN103" s="314"/>
      <c r="CO103" s="314"/>
      <c r="CP103" s="314"/>
      <c r="CQ103" s="314"/>
      <c r="CR103" s="314"/>
      <c r="CS103" s="314"/>
      <c r="CT103" s="314"/>
      <c r="CU103" s="314"/>
      <c r="CV103" s="314"/>
      <c r="CW103" s="314"/>
      <c r="CX103" s="314"/>
      <c r="CY103" s="314"/>
      <c r="CZ103" s="314"/>
      <c r="DA103" s="314"/>
      <c r="DB103" s="314"/>
      <c r="DC103" s="314"/>
      <c r="DD103" s="314"/>
      <c r="DE103" s="314"/>
      <c r="DF103" s="314"/>
      <c r="DG103" s="314"/>
      <c r="DH103" s="314"/>
      <c r="DI103" s="314"/>
      <c r="DJ103" s="314"/>
      <c r="DK103" s="314"/>
      <c r="DL103" s="314"/>
      <c r="DM103" s="314"/>
      <c r="DN103" s="314"/>
      <c r="DO103" s="314"/>
      <c r="DP103" s="314"/>
      <c r="DQ103" s="314"/>
      <c r="DR103" s="314"/>
      <c r="DS103" s="314"/>
      <c r="DT103" s="314"/>
      <c r="DU103" s="314"/>
      <c r="DV103" s="314"/>
      <c r="DW103" s="314"/>
      <c r="DX103" s="314"/>
      <c r="DY103" s="314"/>
      <c r="DZ103" s="314"/>
      <c r="EA103" s="314"/>
      <c r="EB103" s="314"/>
      <c r="EC103" s="314"/>
      <c r="ED103" s="314"/>
      <c r="FY103" s="317"/>
      <c r="FZ103" s="317"/>
      <c r="GA103" s="317"/>
      <c r="GB103" s="317"/>
      <c r="GC103" s="301"/>
      <c r="GD103" s="301"/>
      <c r="GE103" s="301"/>
      <c r="GF103" s="301"/>
      <c r="GG103" s="318"/>
      <c r="GH103" s="318"/>
      <c r="GI103" s="318"/>
      <c r="GJ103" s="319"/>
      <c r="GK103" s="320"/>
      <c r="GL103" s="320"/>
      <c r="GM103" s="320"/>
      <c r="GN103" s="320"/>
      <c r="GO103" s="300"/>
      <c r="HD103" s="317"/>
      <c r="HE103" s="317"/>
      <c r="HF103" s="317"/>
      <c r="HG103" s="317"/>
      <c r="HH103" s="301"/>
      <c r="HI103" s="301"/>
      <c r="HJ103" s="301"/>
      <c r="HK103" s="301"/>
      <c r="HL103" s="318"/>
      <c r="HM103" s="318"/>
      <c r="HN103" s="318"/>
      <c r="HO103" s="319"/>
      <c r="HP103" s="320"/>
      <c r="HQ103" s="320"/>
      <c r="HR103" s="320"/>
      <c r="HS103" s="320"/>
      <c r="HT103" s="300"/>
    </row>
    <row r="104" spans="18:228" ht="17.100000000000001" customHeight="1" x14ac:dyDescent="0.3">
      <c r="R104" s="314"/>
      <c r="S104" s="314"/>
      <c r="T104" s="314"/>
      <c r="U104" s="314"/>
      <c r="V104" s="314"/>
      <c r="W104" s="314"/>
      <c r="X104" s="314"/>
      <c r="Y104" s="314"/>
      <c r="Z104" s="314"/>
      <c r="AA104" s="314"/>
      <c r="AB104" s="314"/>
      <c r="AC104" s="314"/>
      <c r="AD104" s="314"/>
      <c r="AE104" s="314"/>
      <c r="AF104" s="314"/>
      <c r="AG104" s="314"/>
      <c r="AH104" s="314"/>
      <c r="AI104" s="314"/>
      <c r="AJ104" s="314"/>
      <c r="AK104" s="314"/>
      <c r="AL104" s="314"/>
      <c r="AM104" s="314"/>
      <c r="AN104" s="314"/>
      <c r="AO104" s="314"/>
      <c r="AP104" s="314"/>
      <c r="AQ104" s="314"/>
      <c r="AR104" s="314"/>
      <c r="AS104" s="314"/>
      <c r="AT104" s="314"/>
      <c r="AU104" s="314"/>
      <c r="AV104" s="314"/>
      <c r="AW104" s="314"/>
      <c r="AX104" s="314"/>
      <c r="AY104" s="314"/>
      <c r="AZ104" s="314"/>
      <c r="BA104" s="314"/>
      <c r="BB104" s="314"/>
      <c r="BC104" s="314"/>
      <c r="BD104" s="314"/>
      <c r="BE104" s="314"/>
      <c r="BF104" s="314"/>
      <c r="BG104" s="314"/>
      <c r="BH104" s="314"/>
      <c r="BI104" s="314"/>
      <c r="BJ104" s="314"/>
      <c r="BK104" s="314"/>
      <c r="BL104" s="314"/>
      <c r="BM104" s="314"/>
      <c r="BN104" s="314"/>
      <c r="BO104" s="314"/>
      <c r="BP104" s="314"/>
      <c r="BQ104" s="314"/>
      <c r="BR104" s="314"/>
      <c r="BS104" s="314"/>
      <c r="BT104" s="314"/>
      <c r="BU104" s="314"/>
      <c r="BV104" s="314"/>
      <c r="BX104" s="314"/>
      <c r="BY104" s="314"/>
      <c r="BZ104" s="314"/>
      <c r="CA104" s="314"/>
      <c r="CB104" s="314"/>
      <c r="CC104" s="314"/>
      <c r="CD104" s="314"/>
      <c r="CE104" s="314"/>
      <c r="CF104" s="314"/>
      <c r="CG104" s="314"/>
      <c r="CH104" s="314"/>
      <c r="CI104" s="314"/>
      <c r="CJ104" s="314"/>
      <c r="CK104" s="314"/>
      <c r="CL104" s="314"/>
      <c r="CM104" s="314"/>
      <c r="CN104" s="314"/>
      <c r="CO104" s="314"/>
      <c r="CP104" s="314"/>
      <c r="CQ104" s="314"/>
      <c r="CR104" s="314"/>
      <c r="CS104" s="314"/>
      <c r="CT104" s="314"/>
      <c r="CU104" s="314"/>
      <c r="CV104" s="314"/>
      <c r="CW104" s="314"/>
      <c r="CX104" s="314"/>
      <c r="CY104" s="314"/>
      <c r="CZ104" s="314"/>
      <c r="DA104" s="314"/>
      <c r="DB104" s="314"/>
      <c r="DC104" s="314"/>
      <c r="DD104" s="314"/>
      <c r="DE104" s="314"/>
      <c r="DF104" s="314"/>
      <c r="DG104" s="314"/>
      <c r="DH104" s="314"/>
      <c r="DI104" s="314"/>
      <c r="DJ104" s="314"/>
      <c r="DK104" s="314"/>
      <c r="DL104" s="314"/>
      <c r="DM104" s="314"/>
      <c r="DN104" s="314"/>
      <c r="DO104" s="314"/>
      <c r="DP104" s="314"/>
      <c r="DQ104" s="314"/>
      <c r="DR104" s="314"/>
      <c r="DS104" s="314"/>
      <c r="DT104" s="314"/>
      <c r="DU104" s="314"/>
      <c r="DV104" s="314"/>
      <c r="DW104" s="314"/>
      <c r="DX104" s="314"/>
      <c r="DY104" s="314"/>
      <c r="DZ104" s="314"/>
      <c r="EA104" s="314"/>
      <c r="EB104" s="314"/>
      <c r="EC104" s="314"/>
      <c r="ED104" s="314"/>
      <c r="FY104" s="317"/>
      <c r="FZ104" s="317"/>
      <c r="GA104" s="317"/>
      <c r="GB104" s="317"/>
      <c r="GC104" s="301"/>
      <c r="GD104" s="301"/>
      <c r="GE104" s="301"/>
      <c r="GF104" s="301"/>
      <c r="GG104" s="318"/>
      <c r="GH104" s="318"/>
      <c r="GI104" s="318"/>
      <c r="GJ104" s="319"/>
      <c r="GK104" s="320"/>
      <c r="GL104" s="320"/>
      <c r="GM104" s="320"/>
      <c r="GN104" s="320"/>
      <c r="GO104" s="300"/>
      <c r="HD104" s="317"/>
      <c r="HE104" s="317"/>
      <c r="HF104" s="317"/>
      <c r="HG104" s="317"/>
      <c r="HH104" s="301"/>
      <c r="HI104" s="301"/>
      <c r="HJ104" s="301"/>
      <c r="HK104" s="301"/>
      <c r="HL104" s="318"/>
      <c r="HM104" s="318"/>
      <c r="HN104" s="318"/>
      <c r="HO104" s="319"/>
      <c r="HP104" s="320"/>
      <c r="HQ104" s="320"/>
      <c r="HR104" s="320"/>
      <c r="HS104" s="320"/>
      <c r="HT104" s="300"/>
    </row>
    <row r="105" spans="18:228" ht="17.100000000000001" customHeight="1" x14ac:dyDescent="0.3">
      <c r="R105" s="314"/>
      <c r="S105" s="314"/>
      <c r="T105" s="314"/>
      <c r="U105" s="314"/>
      <c r="V105" s="314"/>
      <c r="W105" s="314"/>
      <c r="X105" s="314"/>
      <c r="Y105" s="314"/>
      <c r="Z105" s="314"/>
      <c r="AA105" s="314"/>
      <c r="AB105" s="314"/>
      <c r="AC105" s="314"/>
      <c r="AD105" s="314"/>
      <c r="AE105" s="314"/>
      <c r="AF105" s="314"/>
      <c r="AG105" s="314"/>
      <c r="AH105" s="314"/>
      <c r="AI105" s="314"/>
      <c r="AJ105" s="314"/>
      <c r="AK105" s="314"/>
      <c r="AL105" s="314"/>
      <c r="AM105" s="314"/>
      <c r="AN105" s="314"/>
      <c r="AO105" s="314"/>
      <c r="AP105" s="314"/>
      <c r="AQ105" s="314"/>
      <c r="AR105" s="314"/>
      <c r="AS105" s="314"/>
      <c r="AT105" s="314"/>
      <c r="AU105" s="314"/>
      <c r="AV105" s="314"/>
      <c r="AW105" s="314"/>
      <c r="AX105" s="314"/>
      <c r="AY105" s="314"/>
      <c r="AZ105" s="314"/>
      <c r="BA105" s="314"/>
      <c r="BB105" s="314"/>
      <c r="BC105" s="314"/>
      <c r="BD105" s="314"/>
      <c r="BE105" s="314"/>
      <c r="BF105" s="314"/>
      <c r="BG105" s="314"/>
      <c r="BH105" s="314"/>
      <c r="BI105" s="314"/>
      <c r="BJ105" s="314"/>
      <c r="BK105" s="314"/>
      <c r="BL105" s="314"/>
      <c r="BM105" s="314"/>
      <c r="BN105" s="314"/>
      <c r="BO105" s="314"/>
      <c r="BP105" s="314"/>
      <c r="BQ105" s="314"/>
      <c r="BR105" s="314"/>
      <c r="BS105" s="314"/>
      <c r="BT105" s="314"/>
      <c r="BU105" s="314"/>
      <c r="BV105" s="314"/>
      <c r="BX105" s="314"/>
      <c r="BY105" s="314"/>
      <c r="BZ105" s="314"/>
      <c r="CA105" s="314"/>
      <c r="CB105" s="314"/>
      <c r="CC105" s="314"/>
      <c r="CD105" s="314"/>
      <c r="CE105" s="314"/>
      <c r="CF105" s="314"/>
      <c r="CG105" s="314"/>
      <c r="CH105" s="314"/>
      <c r="CI105" s="314"/>
      <c r="CJ105" s="314"/>
      <c r="CK105" s="314"/>
      <c r="CL105" s="314"/>
      <c r="CM105" s="314"/>
      <c r="CN105" s="314"/>
      <c r="CO105" s="314"/>
      <c r="CP105" s="314"/>
      <c r="CQ105" s="314"/>
      <c r="CR105" s="314"/>
      <c r="CS105" s="314"/>
      <c r="CT105" s="314"/>
      <c r="CU105" s="314"/>
      <c r="CV105" s="314"/>
      <c r="CW105" s="314"/>
      <c r="CX105" s="314"/>
      <c r="CY105" s="314"/>
      <c r="CZ105" s="314"/>
      <c r="DA105" s="314"/>
      <c r="DB105" s="314"/>
      <c r="DC105" s="314"/>
      <c r="DD105" s="314"/>
      <c r="DE105" s="314"/>
      <c r="DF105" s="314"/>
      <c r="DG105" s="314"/>
      <c r="DH105" s="314"/>
      <c r="DI105" s="314"/>
      <c r="DJ105" s="314"/>
      <c r="DK105" s="314"/>
      <c r="DL105" s="314"/>
      <c r="DM105" s="314"/>
      <c r="DN105" s="314"/>
      <c r="DO105" s="314"/>
      <c r="DP105" s="314"/>
      <c r="DQ105" s="314"/>
      <c r="DR105" s="314"/>
      <c r="DS105" s="314"/>
      <c r="DT105" s="314"/>
      <c r="DU105" s="314"/>
      <c r="DV105" s="314"/>
      <c r="DW105" s="314"/>
      <c r="DX105" s="314"/>
      <c r="DY105" s="314"/>
      <c r="DZ105" s="314"/>
      <c r="EA105" s="314"/>
      <c r="EB105" s="314"/>
      <c r="EC105" s="314"/>
      <c r="ED105" s="314"/>
      <c r="FY105" s="317"/>
      <c r="FZ105" s="317"/>
      <c r="GA105" s="317"/>
      <c r="GB105" s="317"/>
      <c r="GC105" s="301"/>
      <c r="GD105" s="301"/>
      <c r="GE105" s="301"/>
      <c r="GF105" s="301"/>
      <c r="GG105" s="318"/>
      <c r="GH105" s="318"/>
      <c r="GI105" s="318"/>
      <c r="GJ105" s="319"/>
      <c r="GK105" s="320"/>
      <c r="GL105" s="320"/>
      <c r="GM105" s="320"/>
      <c r="GN105" s="320"/>
      <c r="GO105" s="300"/>
      <c r="HD105" s="317"/>
      <c r="HE105" s="317"/>
      <c r="HF105" s="317"/>
      <c r="HG105" s="317"/>
      <c r="HH105" s="301"/>
      <c r="HI105" s="301"/>
      <c r="HJ105" s="301"/>
      <c r="HK105" s="301"/>
      <c r="HL105" s="318"/>
      <c r="HM105" s="318"/>
      <c r="HN105" s="318"/>
      <c r="HO105" s="319"/>
      <c r="HP105" s="320"/>
      <c r="HQ105" s="320"/>
      <c r="HR105" s="320"/>
      <c r="HS105" s="320"/>
      <c r="HT105" s="300"/>
    </row>
    <row r="106" spans="18:228" ht="17.100000000000001" customHeight="1" x14ac:dyDescent="0.3">
      <c r="R106" s="314"/>
      <c r="S106" s="314"/>
      <c r="T106" s="314"/>
      <c r="U106" s="314"/>
      <c r="V106" s="314"/>
      <c r="W106" s="314"/>
      <c r="X106" s="314"/>
      <c r="Y106" s="314"/>
      <c r="Z106" s="314"/>
      <c r="AA106" s="314"/>
      <c r="AB106" s="314"/>
      <c r="AC106" s="314"/>
      <c r="AD106" s="314"/>
      <c r="AE106" s="314"/>
      <c r="AF106" s="314"/>
      <c r="AG106" s="314"/>
      <c r="AH106" s="314"/>
      <c r="AI106" s="314"/>
      <c r="AJ106" s="314"/>
      <c r="AK106" s="314"/>
      <c r="AL106" s="314"/>
      <c r="AM106" s="314"/>
      <c r="AN106" s="314"/>
      <c r="AO106" s="314"/>
      <c r="AP106" s="314"/>
      <c r="AQ106" s="314"/>
      <c r="AR106" s="314"/>
      <c r="AS106" s="314"/>
      <c r="AT106" s="314"/>
      <c r="AU106" s="314"/>
      <c r="AV106" s="314"/>
      <c r="AW106" s="314"/>
      <c r="AX106" s="314"/>
      <c r="AY106" s="314"/>
      <c r="AZ106" s="314"/>
      <c r="BA106" s="314"/>
      <c r="BB106" s="314"/>
      <c r="BC106" s="314"/>
      <c r="BD106" s="314"/>
      <c r="BE106" s="314"/>
      <c r="BF106" s="314"/>
      <c r="BG106" s="314"/>
      <c r="BH106" s="314"/>
      <c r="BI106" s="314"/>
      <c r="BJ106" s="314"/>
      <c r="BK106" s="314"/>
      <c r="BL106" s="314"/>
      <c r="BM106" s="314"/>
      <c r="BN106" s="314"/>
      <c r="BO106" s="314"/>
      <c r="BP106" s="314"/>
      <c r="BQ106" s="314"/>
      <c r="BR106" s="314"/>
      <c r="BS106" s="314"/>
      <c r="BT106" s="314"/>
      <c r="BU106" s="314"/>
      <c r="BV106" s="314"/>
      <c r="BX106" s="314"/>
      <c r="BY106" s="314"/>
      <c r="BZ106" s="314"/>
      <c r="CA106" s="314"/>
      <c r="CB106" s="314"/>
      <c r="CC106" s="314"/>
      <c r="CD106" s="314"/>
      <c r="CE106" s="314"/>
      <c r="CF106" s="314"/>
      <c r="CG106" s="314"/>
      <c r="CH106" s="314"/>
      <c r="CI106" s="314"/>
      <c r="CJ106" s="314"/>
      <c r="CK106" s="314"/>
      <c r="CL106" s="314"/>
      <c r="CM106" s="314"/>
      <c r="CN106" s="314"/>
      <c r="CO106" s="314"/>
      <c r="CP106" s="314"/>
      <c r="CQ106" s="314"/>
      <c r="CR106" s="314"/>
      <c r="CS106" s="314"/>
      <c r="CT106" s="314"/>
      <c r="CU106" s="314"/>
      <c r="CV106" s="314"/>
      <c r="CW106" s="314"/>
      <c r="CX106" s="314"/>
      <c r="CY106" s="314"/>
      <c r="CZ106" s="314"/>
      <c r="DA106" s="314"/>
      <c r="DB106" s="314"/>
      <c r="DC106" s="314"/>
      <c r="DD106" s="314"/>
      <c r="DE106" s="314"/>
      <c r="DF106" s="314"/>
      <c r="DG106" s="314"/>
      <c r="DH106" s="314"/>
      <c r="DI106" s="314"/>
      <c r="DJ106" s="314"/>
      <c r="DK106" s="314"/>
      <c r="DL106" s="314"/>
      <c r="DM106" s="314"/>
      <c r="DN106" s="314"/>
      <c r="DO106" s="314"/>
      <c r="DP106" s="314"/>
      <c r="DQ106" s="314"/>
      <c r="DR106" s="314"/>
      <c r="DS106" s="314"/>
      <c r="DT106" s="314"/>
      <c r="DU106" s="314"/>
      <c r="DV106" s="314"/>
      <c r="DW106" s="314"/>
      <c r="DX106" s="314"/>
      <c r="DY106" s="314"/>
      <c r="DZ106" s="314"/>
      <c r="EA106" s="314"/>
      <c r="EB106" s="314"/>
      <c r="EC106" s="314"/>
      <c r="ED106" s="314"/>
      <c r="FY106" s="317"/>
      <c r="FZ106" s="317"/>
      <c r="GA106" s="317"/>
      <c r="GB106" s="317"/>
      <c r="GC106" s="301"/>
      <c r="GD106" s="301"/>
      <c r="GE106" s="301"/>
      <c r="GF106" s="301"/>
      <c r="GG106" s="318"/>
      <c r="GH106" s="318"/>
      <c r="GI106" s="318"/>
      <c r="GJ106" s="319"/>
      <c r="GK106" s="320"/>
      <c r="GL106" s="320"/>
      <c r="GM106" s="320"/>
      <c r="GN106" s="320"/>
      <c r="GO106" s="300"/>
      <c r="HD106" s="317"/>
      <c r="HE106" s="317"/>
      <c r="HF106" s="317"/>
      <c r="HG106" s="317"/>
      <c r="HH106" s="301"/>
      <c r="HI106" s="301"/>
      <c r="HJ106" s="301"/>
      <c r="HK106" s="301"/>
      <c r="HL106" s="318"/>
      <c r="HM106" s="318"/>
      <c r="HN106" s="318"/>
      <c r="HO106" s="319"/>
      <c r="HP106" s="320"/>
      <c r="HQ106" s="320"/>
      <c r="HR106" s="320"/>
      <c r="HS106" s="320"/>
      <c r="HT106" s="300"/>
    </row>
    <row r="107" spans="18:228" ht="17.100000000000001" customHeight="1" x14ac:dyDescent="0.3">
      <c r="R107" s="314"/>
      <c r="S107" s="314"/>
      <c r="T107" s="314"/>
      <c r="U107" s="314"/>
      <c r="V107" s="314"/>
      <c r="W107" s="314"/>
      <c r="X107" s="314"/>
      <c r="Y107" s="314"/>
      <c r="Z107" s="314"/>
      <c r="AA107" s="314"/>
      <c r="AB107" s="314"/>
      <c r="AC107" s="314"/>
      <c r="AD107" s="314"/>
      <c r="AE107" s="314"/>
      <c r="AF107" s="314"/>
      <c r="AG107" s="314"/>
      <c r="AH107" s="314"/>
      <c r="AI107" s="314"/>
      <c r="AJ107" s="314"/>
      <c r="AK107" s="314"/>
      <c r="AL107" s="314"/>
      <c r="AM107" s="314"/>
      <c r="AN107" s="314"/>
      <c r="AO107" s="314"/>
      <c r="AP107" s="314"/>
      <c r="AQ107" s="314"/>
      <c r="AR107" s="314"/>
      <c r="AS107" s="314"/>
      <c r="AT107" s="314"/>
      <c r="AU107" s="314"/>
      <c r="AV107" s="314"/>
      <c r="AW107" s="314"/>
      <c r="AX107" s="314"/>
      <c r="AY107" s="314"/>
      <c r="AZ107" s="314"/>
      <c r="BA107" s="314"/>
      <c r="BB107" s="314"/>
      <c r="BC107" s="314"/>
      <c r="BD107" s="314"/>
      <c r="BE107" s="314"/>
      <c r="BF107" s="314"/>
      <c r="BG107" s="314"/>
      <c r="BH107" s="314"/>
      <c r="BI107" s="314"/>
      <c r="BJ107" s="314"/>
      <c r="BK107" s="314"/>
      <c r="BL107" s="314"/>
      <c r="BM107" s="314"/>
      <c r="BN107" s="314"/>
      <c r="BO107" s="314"/>
      <c r="BP107" s="314"/>
      <c r="BQ107" s="314"/>
      <c r="BR107" s="314"/>
      <c r="BS107" s="314"/>
      <c r="BT107" s="314"/>
      <c r="BU107" s="314"/>
      <c r="BV107" s="314"/>
      <c r="BX107" s="314"/>
      <c r="BY107" s="314"/>
      <c r="BZ107" s="314"/>
      <c r="CA107" s="314"/>
      <c r="CB107" s="314"/>
      <c r="CC107" s="314"/>
      <c r="CD107" s="314"/>
      <c r="CE107" s="314"/>
      <c r="CF107" s="314"/>
      <c r="CG107" s="314"/>
      <c r="CH107" s="314"/>
      <c r="CI107" s="314"/>
      <c r="CJ107" s="314"/>
      <c r="CK107" s="314"/>
      <c r="CL107" s="314"/>
      <c r="CM107" s="314"/>
      <c r="CN107" s="314"/>
      <c r="CO107" s="314"/>
      <c r="CP107" s="314"/>
      <c r="CQ107" s="314"/>
      <c r="CR107" s="314"/>
      <c r="CS107" s="314"/>
      <c r="CT107" s="314"/>
      <c r="CU107" s="314"/>
      <c r="CV107" s="314"/>
      <c r="CW107" s="314"/>
      <c r="CX107" s="314"/>
      <c r="CY107" s="314"/>
      <c r="CZ107" s="314"/>
      <c r="DA107" s="314"/>
      <c r="DB107" s="314"/>
      <c r="DC107" s="314"/>
      <c r="DD107" s="314"/>
      <c r="DE107" s="314"/>
      <c r="DF107" s="314"/>
      <c r="DG107" s="314"/>
      <c r="DH107" s="314"/>
      <c r="DI107" s="314"/>
      <c r="DJ107" s="314"/>
      <c r="DK107" s="314"/>
      <c r="DL107" s="314"/>
      <c r="DM107" s="314"/>
      <c r="DN107" s="314"/>
      <c r="DO107" s="314"/>
      <c r="DP107" s="314"/>
      <c r="DQ107" s="314"/>
      <c r="DR107" s="314"/>
      <c r="DS107" s="314"/>
      <c r="DT107" s="314"/>
      <c r="DU107" s="314"/>
      <c r="DV107" s="314"/>
      <c r="DW107" s="314"/>
      <c r="DX107" s="314"/>
      <c r="DY107" s="314"/>
      <c r="DZ107" s="314"/>
      <c r="EA107" s="314"/>
      <c r="EB107" s="314"/>
      <c r="EC107" s="314"/>
      <c r="ED107" s="314"/>
      <c r="FY107" s="317"/>
      <c r="FZ107" s="317"/>
      <c r="GA107" s="317"/>
      <c r="GB107" s="317"/>
      <c r="GC107" s="301"/>
      <c r="GD107" s="301"/>
      <c r="GE107" s="301"/>
      <c r="GF107" s="301"/>
      <c r="GG107" s="318"/>
      <c r="GH107" s="318"/>
      <c r="GI107" s="318"/>
      <c r="GJ107" s="319"/>
      <c r="GK107" s="320"/>
      <c r="GL107" s="320"/>
      <c r="GM107" s="320"/>
      <c r="GN107" s="320"/>
      <c r="GO107" s="300"/>
      <c r="HD107" s="317"/>
      <c r="HE107" s="317"/>
      <c r="HF107" s="317"/>
      <c r="HG107" s="317"/>
      <c r="HH107" s="301"/>
      <c r="HI107" s="301"/>
      <c r="HJ107" s="301"/>
      <c r="HK107" s="301"/>
      <c r="HL107" s="318"/>
      <c r="HM107" s="318"/>
      <c r="HN107" s="318"/>
      <c r="HO107" s="319"/>
      <c r="HP107" s="320"/>
      <c r="HQ107" s="320"/>
      <c r="HR107" s="320"/>
      <c r="HS107" s="320"/>
      <c r="HT107" s="300"/>
    </row>
    <row r="108" spans="18:228" ht="17.100000000000001" customHeight="1" x14ac:dyDescent="0.3">
      <c r="R108" s="314"/>
      <c r="S108" s="314"/>
      <c r="T108" s="314"/>
      <c r="U108" s="314"/>
      <c r="V108" s="314"/>
      <c r="W108" s="314"/>
      <c r="X108" s="314"/>
      <c r="Y108" s="314"/>
      <c r="Z108" s="314"/>
      <c r="AA108" s="314"/>
      <c r="AB108" s="314"/>
      <c r="AC108" s="314"/>
      <c r="AD108" s="314"/>
      <c r="AE108" s="314"/>
      <c r="AF108" s="314"/>
      <c r="AG108" s="314"/>
      <c r="AH108" s="314"/>
      <c r="AI108" s="314"/>
      <c r="AJ108" s="314"/>
      <c r="AK108" s="314"/>
      <c r="AL108" s="314"/>
      <c r="AM108" s="314"/>
      <c r="AN108" s="314"/>
      <c r="AO108" s="314"/>
      <c r="AP108" s="314"/>
      <c r="AQ108" s="314"/>
      <c r="AR108" s="314"/>
      <c r="AS108" s="314"/>
      <c r="AT108" s="314"/>
      <c r="AU108" s="314"/>
      <c r="AV108" s="314"/>
      <c r="AW108" s="314"/>
      <c r="AX108" s="314"/>
      <c r="AY108" s="314"/>
      <c r="AZ108" s="314"/>
      <c r="BA108" s="314"/>
      <c r="BB108" s="314"/>
      <c r="BC108" s="314"/>
      <c r="BD108" s="314"/>
      <c r="BE108" s="314"/>
      <c r="BF108" s="314"/>
      <c r="BG108" s="314"/>
      <c r="BH108" s="314"/>
      <c r="BI108" s="314"/>
      <c r="BJ108" s="314"/>
      <c r="BK108" s="314"/>
      <c r="BL108" s="314"/>
      <c r="BM108" s="314"/>
      <c r="BN108" s="314"/>
      <c r="BO108" s="314"/>
      <c r="BP108" s="314"/>
      <c r="BQ108" s="314"/>
      <c r="BR108" s="314"/>
      <c r="BS108" s="314"/>
      <c r="BT108" s="314"/>
      <c r="BU108" s="314"/>
      <c r="BV108" s="314"/>
      <c r="BX108" s="314"/>
      <c r="BY108" s="314"/>
      <c r="BZ108" s="314"/>
      <c r="CA108" s="314"/>
      <c r="CB108" s="314"/>
      <c r="CC108" s="314"/>
      <c r="CD108" s="314"/>
      <c r="CE108" s="314"/>
      <c r="CF108" s="314"/>
      <c r="CG108" s="314"/>
      <c r="CH108" s="314"/>
      <c r="CI108" s="314"/>
      <c r="CJ108" s="314"/>
      <c r="CK108" s="314"/>
      <c r="CL108" s="314"/>
      <c r="CM108" s="314"/>
      <c r="CN108" s="314"/>
      <c r="CO108" s="314"/>
      <c r="CP108" s="314"/>
      <c r="CQ108" s="314"/>
      <c r="CR108" s="314"/>
      <c r="CS108" s="314"/>
      <c r="CT108" s="314"/>
      <c r="CU108" s="314"/>
      <c r="CV108" s="314"/>
      <c r="CW108" s="314"/>
      <c r="CX108" s="314"/>
      <c r="CY108" s="314"/>
      <c r="CZ108" s="314"/>
      <c r="DA108" s="314"/>
      <c r="DB108" s="314"/>
      <c r="DC108" s="314"/>
      <c r="DD108" s="314"/>
      <c r="DE108" s="314"/>
      <c r="DF108" s="314"/>
      <c r="DG108" s="314"/>
      <c r="DH108" s="314"/>
      <c r="DI108" s="314"/>
      <c r="DJ108" s="314"/>
      <c r="DK108" s="314"/>
      <c r="DL108" s="314"/>
      <c r="DM108" s="314"/>
      <c r="DN108" s="314"/>
      <c r="DO108" s="314"/>
      <c r="DP108" s="314"/>
      <c r="DQ108" s="314"/>
      <c r="DR108" s="314"/>
      <c r="DS108" s="314"/>
      <c r="DT108" s="314"/>
      <c r="DU108" s="314"/>
      <c r="DV108" s="314"/>
      <c r="DW108" s="314"/>
      <c r="DX108" s="314"/>
      <c r="DY108" s="314"/>
      <c r="DZ108" s="314"/>
      <c r="EA108" s="314"/>
      <c r="EB108" s="314"/>
      <c r="EC108" s="314"/>
      <c r="ED108" s="314"/>
      <c r="FY108" s="317"/>
      <c r="FZ108" s="317"/>
      <c r="GA108" s="317"/>
      <c r="GB108" s="317"/>
      <c r="GC108" s="301"/>
      <c r="GD108" s="301"/>
      <c r="GE108" s="301"/>
      <c r="GF108" s="301"/>
      <c r="GG108" s="318"/>
      <c r="GH108" s="318"/>
      <c r="GI108" s="318"/>
      <c r="GJ108" s="319"/>
      <c r="GK108" s="320"/>
      <c r="GL108" s="320"/>
      <c r="GM108" s="320"/>
      <c r="GN108" s="320"/>
      <c r="GO108" s="300"/>
      <c r="HD108" s="317"/>
      <c r="HE108" s="317"/>
      <c r="HF108" s="317"/>
      <c r="HG108" s="317"/>
      <c r="HH108" s="301"/>
      <c r="HI108" s="301"/>
      <c r="HJ108" s="301"/>
      <c r="HK108" s="301"/>
      <c r="HL108" s="318"/>
      <c r="HM108" s="318"/>
      <c r="HN108" s="318"/>
      <c r="HO108" s="319"/>
      <c r="HP108" s="320"/>
      <c r="HQ108" s="320"/>
      <c r="HR108" s="320"/>
      <c r="HS108" s="320"/>
      <c r="HT108" s="300"/>
    </row>
    <row r="109" spans="18:228" ht="17.100000000000001" customHeight="1" x14ac:dyDescent="0.3">
      <c r="R109" s="314"/>
      <c r="S109" s="314"/>
      <c r="T109" s="314"/>
      <c r="U109" s="314"/>
      <c r="V109" s="314"/>
      <c r="W109" s="314"/>
      <c r="X109" s="314"/>
      <c r="Y109" s="314"/>
      <c r="Z109" s="314"/>
      <c r="AA109" s="314"/>
      <c r="AB109" s="314"/>
      <c r="AC109" s="314"/>
      <c r="AD109" s="314"/>
      <c r="AE109" s="314"/>
      <c r="AF109" s="314"/>
      <c r="AG109" s="314"/>
      <c r="AH109" s="314"/>
      <c r="AI109" s="314"/>
      <c r="AJ109" s="314"/>
      <c r="AK109" s="314"/>
      <c r="AL109" s="314"/>
      <c r="AM109" s="314"/>
      <c r="AN109" s="314"/>
      <c r="AO109" s="314"/>
      <c r="AP109" s="314"/>
      <c r="AQ109" s="314"/>
      <c r="AR109" s="314"/>
      <c r="AS109" s="314"/>
      <c r="AT109" s="314"/>
      <c r="AU109" s="314"/>
      <c r="AV109" s="314"/>
      <c r="AW109" s="314"/>
      <c r="AX109" s="314"/>
      <c r="AY109" s="314"/>
      <c r="AZ109" s="314"/>
      <c r="BA109" s="314"/>
      <c r="BB109" s="314"/>
      <c r="BC109" s="314"/>
      <c r="BD109" s="314"/>
      <c r="BE109" s="314"/>
      <c r="BF109" s="314"/>
      <c r="BG109" s="314"/>
      <c r="BH109" s="314"/>
      <c r="BI109" s="314"/>
      <c r="BJ109" s="314"/>
      <c r="BK109" s="314"/>
      <c r="BL109" s="314"/>
      <c r="BM109" s="314"/>
      <c r="BN109" s="314"/>
      <c r="BO109" s="314"/>
      <c r="BP109" s="314"/>
      <c r="BQ109" s="314"/>
      <c r="BR109" s="314"/>
      <c r="BS109" s="314"/>
      <c r="BT109" s="314"/>
      <c r="BU109" s="314"/>
      <c r="BV109" s="314"/>
      <c r="BX109" s="314"/>
      <c r="BY109" s="314"/>
      <c r="BZ109" s="314"/>
      <c r="CA109" s="314"/>
      <c r="CB109" s="314"/>
      <c r="CC109" s="314"/>
      <c r="CD109" s="314"/>
      <c r="CE109" s="314"/>
      <c r="CF109" s="314"/>
      <c r="CG109" s="314"/>
      <c r="CH109" s="314"/>
      <c r="CI109" s="314"/>
      <c r="CJ109" s="314"/>
      <c r="CK109" s="314"/>
      <c r="CL109" s="314"/>
      <c r="CM109" s="314"/>
      <c r="CN109" s="314"/>
      <c r="CO109" s="314"/>
      <c r="CP109" s="314"/>
      <c r="CQ109" s="314"/>
      <c r="CR109" s="314"/>
      <c r="CS109" s="314"/>
      <c r="CT109" s="314"/>
      <c r="CU109" s="314"/>
      <c r="CV109" s="314"/>
      <c r="CW109" s="314"/>
      <c r="CX109" s="314"/>
      <c r="CY109" s="314"/>
      <c r="CZ109" s="314"/>
      <c r="DA109" s="314"/>
      <c r="DB109" s="314"/>
      <c r="DC109" s="314"/>
      <c r="DD109" s="314"/>
      <c r="DE109" s="314"/>
      <c r="DF109" s="314"/>
      <c r="DG109" s="314"/>
      <c r="DH109" s="314"/>
      <c r="DI109" s="314"/>
      <c r="DJ109" s="314"/>
      <c r="DK109" s="314"/>
      <c r="DL109" s="314"/>
      <c r="DM109" s="314"/>
      <c r="DN109" s="314"/>
      <c r="DO109" s="314"/>
      <c r="DP109" s="314"/>
      <c r="DQ109" s="314"/>
      <c r="DR109" s="314"/>
      <c r="DS109" s="314"/>
      <c r="DT109" s="314"/>
      <c r="DU109" s="314"/>
      <c r="DV109" s="314"/>
      <c r="DW109" s="314"/>
      <c r="DX109" s="314"/>
      <c r="DY109" s="314"/>
      <c r="DZ109" s="314"/>
      <c r="EA109" s="314"/>
      <c r="EB109" s="314"/>
      <c r="EC109" s="314"/>
      <c r="ED109" s="314"/>
      <c r="FY109" s="317"/>
      <c r="FZ109" s="317"/>
      <c r="GA109" s="317"/>
      <c r="GB109" s="317"/>
      <c r="GC109" s="301"/>
      <c r="GD109" s="301"/>
      <c r="GE109" s="301"/>
      <c r="GF109" s="301"/>
      <c r="GG109" s="318"/>
      <c r="GH109" s="318"/>
      <c r="GI109" s="318"/>
      <c r="GJ109" s="319"/>
      <c r="GK109" s="320"/>
      <c r="GL109" s="320"/>
      <c r="GM109" s="320"/>
      <c r="GN109" s="320"/>
      <c r="GO109" s="300"/>
      <c r="HD109" s="317"/>
      <c r="HE109" s="317"/>
      <c r="HF109" s="317"/>
      <c r="HG109" s="317"/>
      <c r="HH109" s="301"/>
      <c r="HI109" s="301"/>
      <c r="HJ109" s="301"/>
      <c r="HK109" s="301"/>
      <c r="HL109" s="318"/>
      <c r="HM109" s="318"/>
      <c r="HN109" s="318"/>
      <c r="HO109" s="319"/>
      <c r="HP109" s="320"/>
      <c r="HQ109" s="320"/>
      <c r="HR109" s="320"/>
      <c r="HS109" s="320"/>
      <c r="HT109" s="300"/>
    </row>
    <row r="110" spans="18:228" ht="17.100000000000001" customHeight="1" x14ac:dyDescent="0.3">
      <c r="R110" s="314"/>
      <c r="S110" s="314"/>
      <c r="T110" s="314"/>
      <c r="U110" s="314"/>
      <c r="V110" s="314"/>
      <c r="W110" s="314"/>
      <c r="X110" s="314"/>
      <c r="Y110" s="314"/>
      <c r="Z110" s="314"/>
      <c r="AA110" s="314"/>
      <c r="AB110" s="314"/>
      <c r="AC110" s="314"/>
      <c r="AD110" s="314"/>
      <c r="AE110" s="314"/>
      <c r="AF110" s="314"/>
      <c r="AG110" s="314"/>
      <c r="AH110" s="314"/>
      <c r="AI110" s="314"/>
      <c r="AJ110" s="314"/>
      <c r="AK110" s="314"/>
      <c r="AL110" s="314"/>
      <c r="AM110" s="314"/>
      <c r="AN110" s="314"/>
      <c r="AO110" s="314"/>
      <c r="AP110" s="314"/>
      <c r="AQ110" s="314"/>
      <c r="AR110" s="314"/>
      <c r="AS110" s="314"/>
      <c r="AT110" s="314"/>
      <c r="AU110" s="314"/>
      <c r="AV110" s="314"/>
      <c r="AW110" s="314"/>
      <c r="AX110" s="314"/>
      <c r="AY110" s="314"/>
      <c r="AZ110" s="314"/>
      <c r="BA110" s="314"/>
      <c r="BB110" s="314"/>
      <c r="BC110" s="314"/>
      <c r="BD110" s="314"/>
      <c r="BE110" s="314"/>
      <c r="BF110" s="314"/>
      <c r="BG110" s="314"/>
      <c r="BH110" s="314"/>
      <c r="BI110" s="314"/>
      <c r="BJ110" s="314"/>
      <c r="BK110" s="314"/>
      <c r="BL110" s="314"/>
      <c r="BM110" s="314"/>
      <c r="BN110" s="314"/>
      <c r="BO110" s="314"/>
      <c r="BP110" s="314"/>
      <c r="BQ110" s="314"/>
      <c r="BR110" s="314"/>
      <c r="BS110" s="314"/>
      <c r="BT110" s="314"/>
      <c r="BU110" s="314"/>
      <c r="BV110" s="314"/>
      <c r="BX110" s="314"/>
      <c r="BY110" s="314"/>
      <c r="BZ110" s="314"/>
      <c r="CA110" s="314"/>
      <c r="CB110" s="314"/>
      <c r="CC110" s="314"/>
      <c r="CD110" s="314"/>
      <c r="CE110" s="314"/>
      <c r="CF110" s="314"/>
      <c r="CG110" s="314"/>
      <c r="CH110" s="314"/>
      <c r="CI110" s="314"/>
      <c r="CJ110" s="314"/>
      <c r="CK110" s="314"/>
      <c r="CL110" s="314"/>
      <c r="CM110" s="314"/>
      <c r="CN110" s="314"/>
      <c r="CO110" s="314"/>
      <c r="CP110" s="314"/>
      <c r="CQ110" s="314"/>
      <c r="CR110" s="314"/>
      <c r="CS110" s="314"/>
      <c r="CT110" s="314"/>
      <c r="CU110" s="314"/>
      <c r="CV110" s="314"/>
      <c r="CW110" s="314"/>
      <c r="CX110" s="314"/>
      <c r="CY110" s="314"/>
      <c r="CZ110" s="314"/>
      <c r="DA110" s="314"/>
      <c r="DB110" s="314"/>
      <c r="DC110" s="314"/>
      <c r="DD110" s="314"/>
      <c r="DE110" s="314"/>
      <c r="DF110" s="314"/>
      <c r="DG110" s="314"/>
      <c r="DH110" s="314"/>
      <c r="DI110" s="314"/>
      <c r="DJ110" s="314"/>
      <c r="DK110" s="314"/>
      <c r="DL110" s="314"/>
      <c r="DM110" s="314"/>
      <c r="DN110" s="314"/>
      <c r="DO110" s="314"/>
      <c r="DP110" s="314"/>
      <c r="DQ110" s="314"/>
      <c r="DR110" s="314"/>
      <c r="DS110" s="314"/>
      <c r="DT110" s="314"/>
      <c r="DU110" s="314"/>
      <c r="DV110" s="314"/>
      <c r="DW110" s="314"/>
      <c r="DX110" s="314"/>
      <c r="DY110" s="314"/>
      <c r="DZ110" s="314"/>
      <c r="EA110" s="314"/>
      <c r="EB110" s="314"/>
      <c r="EC110" s="314"/>
      <c r="ED110" s="314"/>
      <c r="FY110" s="317"/>
      <c r="FZ110" s="317"/>
      <c r="GA110" s="317"/>
      <c r="GB110" s="317"/>
      <c r="GC110" s="301"/>
      <c r="GD110" s="301"/>
      <c r="GE110" s="301"/>
      <c r="GF110" s="301"/>
      <c r="GG110" s="318"/>
      <c r="GH110" s="318"/>
      <c r="GI110" s="318"/>
      <c r="GJ110" s="319"/>
      <c r="GK110" s="320"/>
      <c r="GL110" s="320"/>
      <c r="GM110" s="320"/>
      <c r="GN110" s="320"/>
      <c r="GO110" s="300"/>
      <c r="HD110" s="317"/>
      <c r="HE110" s="317"/>
      <c r="HF110" s="317"/>
      <c r="HG110" s="317"/>
      <c r="HH110" s="301"/>
      <c r="HI110" s="301"/>
      <c r="HJ110" s="301"/>
      <c r="HK110" s="301"/>
      <c r="HL110" s="318"/>
      <c r="HM110" s="318"/>
      <c r="HN110" s="318"/>
      <c r="HO110" s="319"/>
      <c r="HP110" s="320"/>
      <c r="HQ110" s="320"/>
      <c r="HR110" s="320"/>
      <c r="HS110" s="320"/>
      <c r="HT110" s="300"/>
    </row>
    <row r="111" spans="18:228" ht="17.100000000000001" customHeight="1" x14ac:dyDescent="0.3">
      <c r="R111" s="314"/>
      <c r="S111" s="314"/>
      <c r="T111" s="314"/>
      <c r="U111" s="314"/>
      <c r="V111" s="314"/>
      <c r="W111" s="314"/>
      <c r="X111" s="314"/>
      <c r="Y111" s="314"/>
      <c r="Z111" s="314"/>
      <c r="AA111" s="314"/>
      <c r="AB111" s="314"/>
      <c r="AC111" s="314"/>
      <c r="AD111" s="314"/>
      <c r="AE111" s="314"/>
      <c r="AF111" s="314"/>
      <c r="AG111" s="314"/>
      <c r="AH111" s="314"/>
      <c r="AI111" s="314"/>
      <c r="AJ111" s="314"/>
      <c r="AK111" s="314"/>
      <c r="AL111" s="314"/>
      <c r="AM111" s="314"/>
      <c r="AN111" s="314"/>
      <c r="AO111" s="314"/>
      <c r="AP111" s="314"/>
      <c r="AQ111" s="314"/>
      <c r="AR111" s="314"/>
      <c r="AS111" s="314"/>
      <c r="AT111" s="314"/>
      <c r="AU111" s="314"/>
      <c r="AV111" s="314"/>
      <c r="AW111" s="314"/>
      <c r="AX111" s="314"/>
      <c r="AY111" s="314"/>
      <c r="AZ111" s="314"/>
      <c r="BA111" s="314"/>
      <c r="BB111" s="314"/>
      <c r="BC111" s="314"/>
      <c r="BD111" s="314"/>
      <c r="BE111" s="314"/>
      <c r="BF111" s="314"/>
      <c r="BG111" s="314"/>
      <c r="BH111" s="314"/>
      <c r="BI111" s="314"/>
      <c r="BJ111" s="314"/>
      <c r="BK111" s="314"/>
      <c r="BL111" s="314"/>
      <c r="BM111" s="314"/>
      <c r="BN111" s="314"/>
      <c r="BO111" s="314"/>
      <c r="BP111" s="314"/>
      <c r="BQ111" s="314"/>
      <c r="BR111" s="314"/>
      <c r="BS111" s="314"/>
      <c r="BT111" s="314"/>
      <c r="BU111" s="314"/>
      <c r="BV111" s="314"/>
      <c r="BX111" s="314"/>
      <c r="BY111" s="314"/>
      <c r="BZ111" s="314"/>
      <c r="CA111" s="314"/>
      <c r="CB111" s="314"/>
      <c r="CC111" s="314"/>
      <c r="CD111" s="314"/>
      <c r="CE111" s="314"/>
      <c r="CF111" s="314"/>
      <c r="CG111" s="314"/>
      <c r="CH111" s="314"/>
      <c r="CI111" s="314"/>
      <c r="CJ111" s="314"/>
      <c r="CK111" s="314"/>
      <c r="CL111" s="314"/>
      <c r="CM111" s="314"/>
      <c r="CN111" s="314"/>
      <c r="CO111" s="314"/>
      <c r="CP111" s="314"/>
      <c r="CQ111" s="314"/>
      <c r="CR111" s="314"/>
      <c r="CS111" s="314"/>
      <c r="CT111" s="314"/>
      <c r="CU111" s="314"/>
      <c r="CV111" s="314"/>
      <c r="CW111" s="314"/>
      <c r="CX111" s="314"/>
      <c r="CY111" s="314"/>
      <c r="CZ111" s="314"/>
      <c r="DA111" s="314"/>
      <c r="DB111" s="314"/>
      <c r="DC111" s="314"/>
      <c r="DD111" s="314"/>
      <c r="DE111" s="314"/>
      <c r="DF111" s="314"/>
      <c r="DG111" s="314"/>
      <c r="DH111" s="314"/>
      <c r="DI111" s="314"/>
      <c r="DJ111" s="314"/>
      <c r="DK111" s="314"/>
      <c r="DL111" s="314"/>
      <c r="DM111" s="314"/>
      <c r="DN111" s="314"/>
      <c r="DO111" s="314"/>
      <c r="DP111" s="314"/>
      <c r="DQ111" s="314"/>
      <c r="DR111" s="314"/>
      <c r="DS111" s="314"/>
      <c r="DT111" s="314"/>
      <c r="DU111" s="314"/>
      <c r="DV111" s="314"/>
      <c r="DW111" s="314"/>
      <c r="DX111" s="314"/>
      <c r="DY111" s="314"/>
      <c r="DZ111" s="314"/>
      <c r="EA111" s="314"/>
      <c r="EB111" s="314"/>
      <c r="EC111" s="314"/>
      <c r="ED111" s="314"/>
      <c r="FY111" s="317"/>
      <c r="FZ111" s="317"/>
      <c r="GA111" s="317"/>
      <c r="GB111" s="317"/>
      <c r="GC111" s="301"/>
      <c r="GD111" s="301"/>
      <c r="GE111" s="301"/>
      <c r="GF111" s="301"/>
      <c r="GG111" s="318"/>
      <c r="GH111" s="318"/>
      <c r="GI111" s="318"/>
      <c r="GJ111" s="319"/>
      <c r="GK111" s="320"/>
      <c r="GL111" s="320"/>
      <c r="GM111" s="320"/>
      <c r="GN111" s="320"/>
      <c r="GO111" s="300"/>
      <c r="HD111" s="317"/>
      <c r="HE111" s="317"/>
      <c r="HF111" s="317"/>
      <c r="HG111" s="317"/>
      <c r="HH111" s="301"/>
      <c r="HI111" s="301"/>
      <c r="HJ111" s="301"/>
      <c r="HK111" s="301"/>
      <c r="HL111" s="318"/>
      <c r="HM111" s="318"/>
      <c r="HN111" s="318"/>
      <c r="HO111" s="319"/>
      <c r="HP111" s="320"/>
      <c r="HQ111" s="320"/>
      <c r="HR111" s="320"/>
      <c r="HS111" s="320"/>
      <c r="HT111" s="300"/>
    </row>
    <row r="112" spans="18:228" ht="17.100000000000001" customHeight="1" x14ac:dyDescent="0.3">
      <c r="R112" s="314"/>
      <c r="S112" s="314"/>
      <c r="T112" s="314"/>
      <c r="U112" s="314"/>
      <c r="V112" s="314"/>
      <c r="W112" s="314"/>
      <c r="X112" s="314"/>
      <c r="Y112" s="314"/>
      <c r="Z112" s="314"/>
      <c r="AA112" s="314"/>
      <c r="AB112" s="314"/>
      <c r="AC112" s="314"/>
      <c r="AD112" s="314"/>
      <c r="AE112" s="314"/>
      <c r="AF112" s="314"/>
      <c r="AG112" s="314"/>
      <c r="AH112" s="314"/>
      <c r="AI112" s="314"/>
      <c r="AJ112" s="314"/>
      <c r="AK112" s="314"/>
      <c r="AL112" s="314"/>
      <c r="AM112" s="314"/>
      <c r="AN112" s="314"/>
      <c r="AO112" s="314"/>
      <c r="AP112" s="314"/>
      <c r="AQ112" s="314"/>
      <c r="AR112" s="314"/>
      <c r="AS112" s="314"/>
      <c r="AT112" s="314"/>
      <c r="AU112" s="314"/>
      <c r="AV112" s="314"/>
      <c r="AW112" s="314"/>
      <c r="AX112" s="314"/>
      <c r="AY112" s="314"/>
      <c r="AZ112" s="314"/>
      <c r="BA112" s="314"/>
      <c r="BB112" s="314"/>
      <c r="BC112" s="314"/>
      <c r="BD112" s="314"/>
      <c r="BE112" s="314"/>
      <c r="BF112" s="314"/>
      <c r="BG112" s="314"/>
      <c r="BH112" s="314"/>
      <c r="BI112" s="314"/>
      <c r="BJ112" s="314"/>
      <c r="BK112" s="314"/>
      <c r="BL112" s="314"/>
      <c r="BM112" s="314"/>
      <c r="BN112" s="314"/>
      <c r="BO112" s="314"/>
      <c r="BP112" s="314"/>
      <c r="BQ112" s="314"/>
      <c r="BR112" s="314"/>
      <c r="BS112" s="314"/>
      <c r="BT112" s="314"/>
      <c r="BU112" s="314"/>
      <c r="BV112" s="314"/>
      <c r="BX112" s="314"/>
      <c r="BY112" s="314"/>
      <c r="BZ112" s="314"/>
      <c r="CA112" s="314"/>
      <c r="CB112" s="314"/>
      <c r="CC112" s="314"/>
      <c r="CD112" s="314"/>
      <c r="CE112" s="314"/>
      <c r="CF112" s="314"/>
      <c r="CG112" s="314"/>
      <c r="CH112" s="314"/>
      <c r="CI112" s="314"/>
      <c r="CJ112" s="314"/>
      <c r="CK112" s="314"/>
      <c r="CL112" s="314"/>
      <c r="CM112" s="314"/>
      <c r="CN112" s="314"/>
      <c r="CO112" s="314"/>
      <c r="CP112" s="314"/>
      <c r="CQ112" s="314"/>
      <c r="CR112" s="314"/>
      <c r="CS112" s="314"/>
      <c r="CT112" s="314"/>
      <c r="CU112" s="314"/>
      <c r="CV112" s="314"/>
      <c r="CW112" s="314"/>
      <c r="CX112" s="314"/>
      <c r="CY112" s="314"/>
      <c r="CZ112" s="314"/>
      <c r="DA112" s="314"/>
      <c r="DB112" s="314"/>
      <c r="DC112" s="314"/>
      <c r="DD112" s="314"/>
      <c r="DE112" s="314"/>
      <c r="DF112" s="314"/>
      <c r="DG112" s="314"/>
      <c r="DH112" s="314"/>
      <c r="DI112" s="314"/>
      <c r="DJ112" s="314"/>
      <c r="DK112" s="314"/>
      <c r="DL112" s="314"/>
      <c r="DM112" s="314"/>
      <c r="DN112" s="314"/>
      <c r="DO112" s="314"/>
      <c r="DP112" s="314"/>
      <c r="DQ112" s="314"/>
      <c r="DR112" s="314"/>
      <c r="DS112" s="314"/>
      <c r="DT112" s="314"/>
      <c r="DU112" s="314"/>
      <c r="DV112" s="314"/>
      <c r="DW112" s="314"/>
      <c r="DX112" s="314"/>
      <c r="DY112" s="314"/>
      <c r="DZ112" s="314"/>
      <c r="EA112" s="314"/>
      <c r="EB112" s="314"/>
      <c r="EC112" s="314"/>
      <c r="ED112" s="314"/>
      <c r="FY112" s="317"/>
      <c r="FZ112" s="317"/>
      <c r="GA112" s="317"/>
      <c r="GB112" s="317"/>
      <c r="GC112" s="301"/>
      <c r="GD112" s="301"/>
      <c r="GE112" s="301"/>
      <c r="GF112" s="301"/>
      <c r="GG112" s="318"/>
      <c r="GH112" s="318"/>
      <c r="GI112" s="318"/>
      <c r="GJ112" s="319"/>
      <c r="GK112" s="320"/>
      <c r="GL112" s="320"/>
      <c r="GM112" s="320"/>
      <c r="GN112" s="320"/>
      <c r="GO112" s="300"/>
      <c r="HD112" s="317"/>
      <c r="HE112" s="317"/>
      <c r="HF112" s="317"/>
      <c r="HG112" s="317"/>
      <c r="HH112" s="301"/>
      <c r="HI112" s="301"/>
      <c r="HJ112" s="301"/>
      <c r="HK112" s="301"/>
      <c r="HL112" s="318"/>
      <c r="HM112" s="318"/>
      <c r="HN112" s="318"/>
      <c r="HO112" s="319"/>
      <c r="HP112" s="320"/>
      <c r="HQ112" s="320"/>
      <c r="HR112" s="320"/>
      <c r="HS112" s="320"/>
      <c r="HT112" s="300"/>
    </row>
    <row r="113" spans="3:228" ht="17.100000000000001" customHeight="1" x14ac:dyDescent="0.3">
      <c r="R113" s="314"/>
      <c r="S113" s="314"/>
      <c r="T113" s="314"/>
      <c r="U113" s="314"/>
      <c r="V113" s="314"/>
      <c r="W113" s="314"/>
      <c r="X113" s="314"/>
      <c r="Y113" s="314"/>
      <c r="Z113" s="314"/>
      <c r="AA113" s="314"/>
      <c r="AB113" s="314"/>
      <c r="AC113" s="314"/>
      <c r="AD113" s="314"/>
      <c r="AE113" s="314"/>
      <c r="AF113" s="314"/>
      <c r="AG113" s="314"/>
      <c r="AH113" s="314"/>
      <c r="AI113" s="314"/>
      <c r="AJ113" s="314"/>
      <c r="AK113" s="314"/>
      <c r="AL113" s="314"/>
      <c r="AM113" s="314"/>
      <c r="AN113" s="314"/>
      <c r="AO113" s="314"/>
      <c r="AP113" s="314"/>
      <c r="AQ113" s="314"/>
      <c r="AR113" s="314"/>
      <c r="AS113" s="314"/>
      <c r="AT113" s="314"/>
      <c r="AU113" s="314"/>
      <c r="AV113" s="314"/>
      <c r="AW113" s="314"/>
      <c r="AX113" s="314"/>
      <c r="AY113" s="314"/>
      <c r="AZ113" s="314"/>
      <c r="BA113" s="314"/>
      <c r="BB113" s="314"/>
      <c r="BC113" s="314"/>
      <c r="BD113" s="314"/>
      <c r="BE113" s="314"/>
      <c r="BF113" s="314"/>
      <c r="BG113" s="314"/>
      <c r="BH113" s="314"/>
      <c r="BI113" s="314"/>
      <c r="BJ113" s="314"/>
      <c r="BK113" s="314"/>
      <c r="BL113" s="314"/>
      <c r="BM113" s="314"/>
      <c r="BN113" s="314"/>
      <c r="BO113" s="314"/>
      <c r="BP113" s="314"/>
      <c r="BQ113" s="314"/>
      <c r="BR113" s="314"/>
      <c r="BS113" s="314"/>
      <c r="BT113" s="314"/>
      <c r="BU113" s="314"/>
      <c r="BV113" s="314"/>
      <c r="BX113" s="314"/>
      <c r="BY113" s="314"/>
      <c r="BZ113" s="314"/>
      <c r="CA113" s="314"/>
      <c r="CB113" s="314"/>
      <c r="CC113" s="314"/>
      <c r="CD113" s="314"/>
      <c r="CE113" s="314"/>
      <c r="CF113" s="314"/>
      <c r="CG113" s="314"/>
      <c r="CH113" s="314"/>
      <c r="CI113" s="314"/>
      <c r="CJ113" s="314"/>
      <c r="CK113" s="314"/>
      <c r="CL113" s="314"/>
      <c r="CM113" s="314"/>
      <c r="CN113" s="314"/>
      <c r="CO113" s="314"/>
      <c r="CP113" s="314"/>
      <c r="CQ113" s="314"/>
      <c r="CR113" s="314"/>
      <c r="CS113" s="314"/>
      <c r="CT113" s="314"/>
      <c r="CU113" s="314"/>
      <c r="CV113" s="314"/>
      <c r="CW113" s="314"/>
      <c r="CX113" s="314"/>
      <c r="CY113" s="314"/>
      <c r="CZ113" s="314"/>
      <c r="DA113" s="314"/>
      <c r="DB113" s="314"/>
      <c r="DC113" s="314"/>
      <c r="DD113" s="314"/>
      <c r="DE113" s="314"/>
      <c r="DF113" s="314"/>
      <c r="DG113" s="314"/>
      <c r="DH113" s="314"/>
      <c r="DI113" s="314"/>
      <c r="DJ113" s="314"/>
      <c r="DK113" s="314"/>
      <c r="DL113" s="314"/>
      <c r="DM113" s="314"/>
      <c r="DN113" s="314"/>
      <c r="DO113" s="314"/>
      <c r="DP113" s="314"/>
      <c r="DQ113" s="314"/>
      <c r="DR113" s="314"/>
      <c r="DS113" s="314"/>
      <c r="DT113" s="314"/>
      <c r="DU113" s="314"/>
      <c r="DV113" s="314"/>
      <c r="DW113" s="314"/>
      <c r="DX113" s="314"/>
      <c r="DY113" s="314"/>
      <c r="DZ113" s="314"/>
      <c r="EA113" s="314"/>
      <c r="EB113" s="314"/>
      <c r="EC113" s="314"/>
      <c r="ED113" s="314"/>
      <c r="FY113" s="317"/>
      <c r="FZ113" s="317"/>
      <c r="GA113" s="317"/>
      <c r="GB113" s="317"/>
      <c r="GC113" s="301"/>
      <c r="GD113" s="301"/>
      <c r="GE113" s="301"/>
      <c r="GF113" s="301"/>
      <c r="GG113" s="318"/>
      <c r="GH113" s="318"/>
      <c r="GI113" s="318"/>
      <c r="GJ113" s="319"/>
      <c r="GK113" s="320"/>
      <c r="GL113" s="320"/>
      <c r="GM113" s="320"/>
      <c r="GN113" s="320"/>
      <c r="GO113" s="300"/>
      <c r="HD113" s="317"/>
      <c r="HE113" s="317"/>
      <c r="HF113" s="317"/>
      <c r="HG113" s="317"/>
      <c r="HH113" s="301"/>
      <c r="HI113" s="301"/>
      <c r="HJ113" s="301"/>
      <c r="HK113" s="301"/>
      <c r="HL113" s="318"/>
      <c r="HM113" s="318"/>
      <c r="HN113" s="318"/>
      <c r="HO113" s="319"/>
      <c r="HP113" s="320"/>
      <c r="HQ113" s="320"/>
      <c r="HR113" s="320"/>
      <c r="HS113" s="320"/>
      <c r="HT113" s="300"/>
    </row>
    <row r="114" spans="3:228" ht="17.100000000000001" customHeight="1" x14ac:dyDescent="0.3">
      <c r="R114" s="314"/>
      <c r="S114" s="314"/>
      <c r="T114" s="314"/>
      <c r="U114" s="314"/>
      <c r="V114" s="314"/>
      <c r="W114" s="314"/>
      <c r="X114" s="314"/>
      <c r="Y114" s="314"/>
      <c r="Z114" s="314"/>
      <c r="AA114" s="314"/>
      <c r="AB114" s="314"/>
      <c r="AC114" s="314"/>
      <c r="AD114" s="314"/>
      <c r="AE114" s="314"/>
      <c r="AF114" s="314"/>
      <c r="AG114" s="314"/>
      <c r="AH114" s="314"/>
      <c r="AI114" s="314"/>
      <c r="AJ114" s="314"/>
      <c r="AK114" s="314"/>
      <c r="AL114" s="314"/>
      <c r="AM114" s="314"/>
      <c r="AN114" s="314"/>
      <c r="AO114" s="314"/>
      <c r="AP114" s="314"/>
      <c r="AQ114" s="314"/>
      <c r="AR114" s="314"/>
      <c r="AS114" s="314"/>
      <c r="AT114" s="314"/>
      <c r="AU114" s="314"/>
      <c r="AV114" s="314"/>
      <c r="AW114" s="314"/>
      <c r="AX114" s="314"/>
      <c r="AY114" s="314"/>
      <c r="AZ114" s="314"/>
      <c r="BA114" s="314"/>
      <c r="BB114" s="314"/>
      <c r="BC114" s="314"/>
      <c r="BD114" s="314"/>
      <c r="BE114" s="314"/>
      <c r="BF114" s="314"/>
      <c r="BG114" s="314"/>
      <c r="BH114" s="314"/>
      <c r="BI114" s="314"/>
      <c r="BJ114" s="314"/>
      <c r="BK114" s="314"/>
      <c r="BL114" s="314"/>
      <c r="BM114" s="314"/>
      <c r="BN114" s="314"/>
      <c r="BO114" s="314"/>
      <c r="BP114" s="314"/>
      <c r="BQ114" s="314"/>
      <c r="BR114" s="314"/>
      <c r="BS114" s="314"/>
      <c r="BT114" s="314"/>
      <c r="BU114" s="314"/>
      <c r="BV114" s="314"/>
      <c r="BX114" s="314"/>
      <c r="BY114" s="314"/>
      <c r="BZ114" s="314"/>
      <c r="CA114" s="314"/>
      <c r="CB114" s="314"/>
      <c r="CC114" s="314"/>
      <c r="CD114" s="314"/>
      <c r="CE114" s="314"/>
      <c r="CF114" s="314"/>
      <c r="CG114" s="314"/>
      <c r="CH114" s="314"/>
      <c r="CI114" s="314"/>
      <c r="CJ114" s="314"/>
      <c r="CK114" s="314"/>
      <c r="CL114" s="314"/>
      <c r="CM114" s="314"/>
      <c r="CN114" s="314"/>
      <c r="CO114" s="314"/>
      <c r="CP114" s="314"/>
      <c r="CQ114" s="314"/>
      <c r="CR114" s="314"/>
      <c r="CS114" s="314"/>
      <c r="CT114" s="314"/>
      <c r="CU114" s="314"/>
      <c r="CV114" s="314"/>
      <c r="CW114" s="314"/>
      <c r="CX114" s="314"/>
      <c r="CY114" s="314"/>
      <c r="CZ114" s="314"/>
      <c r="DA114" s="314"/>
      <c r="DB114" s="314"/>
      <c r="DC114" s="314"/>
      <c r="DD114" s="314"/>
      <c r="DE114" s="314"/>
      <c r="DF114" s="314"/>
      <c r="DG114" s="314"/>
      <c r="DH114" s="314"/>
      <c r="DI114" s="314"/>
      <c r="DJ114" s="314"/>
      <c r="DK114" s="314"/>
      <c r="DL114" s="314"/>
      <c r="DM114" s="314"/>
      <c r="DN114" s="314"/>
      <c r="DO114" s="314"/>
      <c r="DP114" s="314"/>
      <c r="DQ114" s="314"/>
      <c r="DR114" s="314"/>
      <c r="DS114" s="314"/>
      <c r="DT114" s="314"/>
      <c r="DU114" s="314"/>
      <c r="DV114" s="314"/>
      <c r="DW114" s="314"/>
      <c r="DX114" s="314"/>
      <c r="DY114" s="314"/>
      <c r="DZ114" s="314"/>
      <c r="EA114" s="314"/>
      <c r="EB114" s="314"/>
      <c r="EC114" s="314"/>
      <c r="ED114" s="314"/>
      <c r="FY114" s="317"/>
      <c r="FZ114" s="317"/>
      <c r="GA114" s="317"/>
      <c r="GB114" s="317"/>
      <c r="GC114" s="301"/>
      <c r="GD114" s="301"/>
      <c r="GE114" s="301"/>
      <c r="GF114" s="301"/>
      <c r="GG114" s="318"/>
      <c r="GH114" s="318"/>
      <c r="GI114" s="318"/>
      <c r="GJ114" s="319"/>
      <c r="GK114" s="320"/>
      <c r="GL114" s="320"/>
      <c r="GM114" s="320"/>
      <c r="GN114" s="320"/>
      <c r="GO114" s="300"/>
      <c r="HD114" s="317"/>
      <c r="HE114" s="317"/>
      <c r="HF114" s="317"/>
      <c r="HG114" s="317"/>
      <c r="HH114" s="301"/>
      <c r="HI114" s="301"/>
      <c r="HJ114" s="301"/>
      <c r="HK114" s="301"/>
      <c r="HL114" s="318"/>
      <c r="HM114" s="318"/>
      <c r="HN114" s="318"/>
      <c r="HO114" s="319"/>
      <c r="HP114" s="320"/>
      <c r="HQ114" s="320"/>
      <c r="HR114" s="320"/>
      <c r="HS114" s="320"/>
      <c r="HT114" s="300"/>
    </row>
    <row r="115" spans="3:228" ht="17.100000000000001" customHeight="1" x14ac:dyDescent="0.3">
      <c r="R115" s="314"/>
      <c r="S115" s="314"/>
      <c r="T115" s="314"/>
      <c r="U115" s="314"/>
      <c r="V115" s="314"/>
      <c r="W115" s="314"/>
      <c r="X115" s="314"/>
      <c r="Y115" s="314"/>
      <c r="Z115" s="314"/>
      <c r="AA115" s="314"/>
      <c r="AB115" s="314"/>
      <c r="AC115" s="314"/>
      <c r="AD115" s="314"/>
      <c r="AE115" s="314"/>
      <c r="AF115" s="314"/>
      <c r="AG115" s="314"/>
      <c r="AH115" s="314"/>
      <c r="AI115" s="314"/>
      <c r="AJ115" s="314"/>
      <c r="AK115" s="314"/>
      <c r="AL115" s="314"/>
      <c r="AM115" s="314"/>
      <c r="AN115" s="314"/>
      <c r="AO115" s="314"/>
      <c r="AP115" s="314"/>
      <c r="AQ115" s="314"/>
      <c r="AR115" s="314"/>
      <c r="AS115" s="314"/>
      <c r="AT115" s="314"/>
      <c r="AU115" s="314"/>
      <c r="AV115" s="314"/>
      <c r="AW115" s="314"/>
      <c r="AX115" s="314"/>
      <c r="AY115" s="314"/>
      <c r="AZ115" s="314"/>
      <c r="BA115" s="314"/>
      <c r="BB115" s="314"/>
      <c r="BC115" s="314"/>
      <c r="BD115" s="314"/>
      <c r="BE115" s="314"/>
      <c r="BF115" s="314"/>
      <c r="BG115" s="314"/>
      <c r="BH115" s="314"/>
      <c r="BI115" s="314"/>
      <c r="BJ115" s="314"/>
      <c r="BK115" s="314"/>
      <c r="BL115" s="314"/>
      <c r="BM115" s="314"/>
      <c r="BN115" s="314"/>
      <c r="BO115" s="314"/>
      <c r="BP115" s="314"/>
      <c r="BQ115" s="314"/>
      <c r="BR115" s="314"/>
      <c r="BS115" s="314"/>
      <c r="BT115" s="314"/>
      <c r="BU115" s="314"/>
      <c r="BV115" s="314"/>
      <c r="BW115" s="341"/>
      <c r="BX115" s="314"/>
      <c r="BY115" s="314"/>
      <c r="BZ115" s="314"/>
      <c r="CA115" s="314"/>
      <c r="CB115" s="314"/>
      <c r="CC115" s="314"/>
      <c r="CD115" s="314"/>
      <c r="CE115" s="314"/>
      <c r="CF115" s="314"/>
      <c r="CG115" s="314"/>
      <c r="CH115" s="314"/>
      <c r="CI115" s="314"/>
      <c r="CJ115" s="314"/>
      <c r="CK115" s="314"/>
      <c r="CL115" s="314"/>
      <c r="CM115" s="314"/>
      <c r="CN115" s="314"/>
      <c r="CO115" s="314"/>
      <c r="CP115" s="314"/>
      <c r="CQ115" s="314"/>
      <c r="CR115" s="314"/>
      <c r="CS115" s="314"/>
      <c r="CT115" s="314"/>
      <c r="CU115" s="314"/>
      <c r="CV115" s="314"/>
      <c r="CW115" s="314"/>
      <c r="CX115" s="314"/>
      <c r="CY115" s="314"/>
      <c r="CZ115" s="314"/>
      <c r="DA115" s="314"/>
      <c r="DB115" s="314"/>
      <c r="DC115" s="314"/>
      <c r="DD115" s="314"/>
      <c r="DE115" s="314"/>
      <c r="DF115" s="314"/>
      <c r="DG115" s="314"/>
      <c r="DH115" s="314"/>
      <c r="DI115" s="314"/>
      <c r="DJ115" s="314"/>
      <c r="DK115" s="314"/>
      <c r="DL115" s="314"/>
      <c r="DM115" s="314"/>
      <c r="DN115" s="314"/>
      <c r="DO115" s="314"/>
      <c r="DP115" s="314"/>
      <c r="DQ115" s="314"/>
      <c r="DR115" s="314"/>
      <c r="DS115" s="314"/>
      <c r="DT115" s="314"/>
      <c r="DU115" s="314"/>
      <c r="DV115" s="314"/>
      <c r="DW115" s="314"/>
      <c r="DX115" s="314"/>
      <c r="DY115" s="314"/>
      <c r="DZ115" s="314"/>
      <c r="EA115" s="314"/>
      <c r="EB115" s="314"/>
      <c r="EC115" s="314"/>
      <c r="ED115" s="314"/>
      <c r="FY115" s="317"/>
      <c r="FZ115" s="317"/>
      <c r="GA115" s="317"/>
      <c r="GB115" s="317"/>
      <c r="GC115" s="301"/>
      <c r="GD115" s="301"/>
      <c r="GE115" s="301"/>
      <c r="GF115" s="301"/>
      <c r="GG115" s="318"/>
      <c r="GH115" s="318"/>
      <c r="GI115" s="318"/>
      <c r="GJ115" s="319"/>
      <c r="GK115" s="320"/>
      <c r="GL115" s="320"/>
      <c r="GM115" s="320"/>
      <c r="GN115" s="320"/>
      <c r="GO115" s="300"/>
      <c r="HD115" s="317"/>
      <c r="HE115" s="317"/>
      <c r="HF115" s="317"/>
      <c r="HG115" s="317"/>
      <c r="HH115" s="301"/>
      <c r="HI115" s="301"/>
      <c r="HJ115" s="301"/>
      <c r="HK115" s="301"/>
      <c r="HL115" s="318"/>
      <c r="HM115" s="318"/>
      <c r="HN115" s="318"/>
      <c r="HO115" s="319"/>
      <c r="HP115" s="320"/>
      <c r="HQ115" s="320"/>
      <c r="HR115" s="320"/>
      <c r="HS115" s="320"/>
      <c r="HT115" s="300"/>
    </row>
    <row r="116" spans="3:228" ht="17.100000000000001" customHeight="1" x14ac:dyDescent="0.3">
      <c r="R116" s="314"/>
      <c r="S116" s="314"/>
      <c r="T116" s="314"/>
      <c r="U116" s="314"/>
      <c r="V116" s="314"/>
      <c r="W116" s="314"/>
      <c r="X116" s="314"/>
      <c r="Y116" s="314"/>
      <c r="Z116" s="314"/>
      <c r="AA116" s="314"/>
      <c r="AB116" s="314"/>
      <c r="AC116" s="314"/>
      <c r="AD116" s="314"/>
      <c r="AE116" s="314"/>
      <c r="AF116" s="314"/>
      <c r="AG116" s="314"/>
      <c r="AH116" s="314"/>
      <c r="AI116" s="314"/>
      <c r="AJ116" s="314"/>
      <c r="AK116" s="314"/>
      <c r="AL116" s="314"/>
      <c r="AM116" s="314"/>
      <c r="AN116" s="314"/>
      <c r="AO116" s="314"/>
      <c r="AP116" s="314"/>
      <c r="AQ116" s="314"/>
      <c r="AR116" s="314"/>
      <c r="AS116" s="314"/>
      <c r="AT116" s="314"/>
      <c r="AU116" s="314"/>
      <c r="AV116" s="314"/>
      <c r="AW116" s="314"/>
      <c r="AX116" s="314"/>
      <c r="AY116" s="314"/>
      <c r="AZ116" s="314"/>
      <c r="BA116" s="314"/>
      <c r="BB116" s="314"/>
      <c r="BC116" s="314"/>
      <c r="BD116" s="314"/>
      <c r="BE116" s="314"/>
      <c r="BF116" s="314"/>
      <c r="BG116" s="314"/>
      <c r="BH116" s="314"/>
      <c r="BI116" s="314"/>
      <c r="BJ116" s="314"/>
      <c r="BK116" s="314"/>
      <c r="BL116" s="314"/>
      <c r="BM116" s="314"/>
      <c r="BN116" s="314"/>
      <c r="BO116" s="314"/>
      <c r="BP116" s="314"/>
      <c r="BQ116" s="314"/>
      <c r="BR116" s="314"/>
      <c r="BS116" s="314"/>
      <c r="BT116" s="314"/>
      <c r="BU116" s="314"/>
      <c r="BV116" s="314"/>
      <c r="BW116" s="341"/>
      <c r="BX116" s="314"/>
      <c r="BY116" s="314"/>
      <c r="BZ116" s="314"/>
      <c r="CA116" s="314"/>
      <c r="CB116" s="314"/>
      <c r="CC116" s="314"/>
      <c r="CD116" s="314"/>
      <c r="CE116" s="314"/>
      <c r="CF116" s="314"/>
      <c r="CG116" s="314"/>
      <c r="CH116" s="314"/>
      <c r="CI116" s="314"/>
      <c r="CJ116" s="314"/>
      <c r="CK116" s="314"/>
      <c r="CL116" s="314"/>
      <c r="CM116" s="314"/>
      <c r="CN116" s="314"/>
      <c r="CO116" s="314"/>
      <c r="CP116" s="314"/>
      <c r="CQ116" s="314"/>
      <c r="CR116" s="314"/>
      <c r="CS116" s="314"/>
      <c r="CT116" s="314"/>
      <c r="CU116" s="314"/>
      <c r="CV116" s="314"/>
      <c r="CW116" s="314"/>
      <c r="CX116" s="314"/>
      <c r="CY116" s="314"/>
      <c r="CZ116" s="314"/>
      <c r="DA116" s="314"/>
      <c r="DB116" s="314"/>
      <c r="DC116" s="314"/>
      <c r="DD116" s="314"/>
      <c r="DE116" s="314"/>
      <c r="DF116" s="314"/>
      <c r="DG116" s="314"/>
      <c r="DH116" s="314"/>
      <c r="DI116" s="314"/>
      <c r="DJ116" s="314"/>
      <c r="DK116" s="314"/>
      <c r="DL116" s="314"/>
      <c r="DM116" s="314"/>
      <c r="DN116" s="314"/>
      <c r="DO116" s="314"/>
      <c r="DP116" s="314"/>
      <c r="DQ116" s="314"/>
      <c r="DR116" s="314"/>
      <c r="DS116" s="314"/>
      <c r="DT116" s="314"/>
      <c r="DU116" s="314"/>
      <c r="DV116" s="314"/>
      <c r="DW116" s="314"/>
      <c r="DX116" s="314"/>
      <c r="DY116" s="314"/>
      <c r="DZ116" s="314"/>
      <c r="EA116" s="314"/>
      <c r="EB116" s="314"/>
      <c r="EC116" s="314"/>
      <c r="ED116" s="314"/>
      <c r="FY116" s="317"/>
      <c r="FZ116" s="317"/>
      <c r="GA116" s="317"/>
      <c r="GB116" s="317"/>
      <c r="GC116" s="301"/>
      <c r="GD116" s="301"/>
      <c r="GE116" s="301"/>
      <c r="GF116" s="301"/>
      <c r="GG116" s="318"/>
      <c r="GH116" s="318"/>
      <c r="GI116" s="318"/>
      <c r="GJ116" s="319"/>
      <c r="GK116" s="320"/>
      <c r="GL116" s="320"/>
      <c r="GM116" s="320"/>
      <c r="GN116" s="320"/>
      <c r="GO116" s="300"/>
      <c r="HD116" s="317"/>
      <c r="HE116" s="317"/>
      <c r="HF116" s="317"/>
      <c r="HG116" s="317"/>
      <c r="HH116" s="301"/>
      <c r="HI116" s="301"/>
      <c r="HJ116" s="301"/>
      <c r="HK116" s="301"/>
      <c r="HL116" s="318"/>
      <c r="HM116" s="318"/>
      <c r="HN116" s="318"/>
      <c r="HO116" s="319"/>
      <c r="HP116" s="320"/>
      <c r="HQ116" s="320"/>
      <c r="HR116" s="320"/>
      <c r="HS116" s="320"/>
      <c r="HT116" s="300"/>
    </row>
    <row r="117" spans="3:228" ht="17.100000000000001" customHeight="1" x14ac:dyDescent="0.3">
      <c r="BI117" s="285"/>
      <c r="BJ117" s="286"/>
      <c r="BK117" s="1"/>
      <c r="BL117" s="285"/>
      <c r="BM117" s="287"/>
      <c r="BN117" s="289"/>
      <c r="BO117" s="288"/>
      <c r="BP117" s="286"/>
      <c r="BT117" s="307"/>
      <c r="BU117" s="307"/>
      <c r="BV117" s="307"/>
      <c r="BW117" s="307"/>
      <c r="DQ117" s="285"/>
      <c r="DR117" s="286"/>
      <c r="DS117" s="1"/>
      <c r="DT117" s="285"/>
      <c r="DU117" s="287"/>
      <c r="DV117" s="289"/>
      <c r="DW117" s="288"/>
      <c r="DX117" s="286"/>
      <c r="EB117" s="307"/>
      <c r="EC117" s="307"/>
      <c r="ED117" s="307"/>
      <c r="FY117" s="317"/>
      <c r="FZ117" s="317"/>
      <c r="GA117" s="317"/>
      <c r="GB117" s="317"/>
      <c r="GC117" s="301"/>
      <c r="GD117" s="301"/>
      <c r="GE117" s="301"/>
      <c r="GF117" s="301"/>
      <c r="GG117" s="318"/>
      <c r="GH117" s="318"/>
      <c r="GI117" s="318"/>
      <c r="GJ117" s="319"/>
      <c r="GK117" s="320"/>
      <c r="GL117" s="320"/>
      <c r="GM117" s="320"/>
      <c r="GN117" s="320"/>
      <c r="GO117" s="300"/>
      <c r="HD117" s="317"/>
      <c r="HE117" s="317"/>
      <c r="HF117" s="317"/>
      <c r="HG117" s="317"/>
      <c r="HH117" s="301"/>
      <c r="HI117" s="301"/>
      <c r="HJ117" s="301"/>
      <c r="HK117" s="301"/>
      <c r="HL117" s="318"/>
      <c r="HM117" s="318"/>
      <c r="HN117" s="318"/>
      <c r="HO117" s="319"/>
      <c r="HP117" s="320"/>
      <c r="HQ117" s="320"/>
      <c r="HR117" s="320"/>
      <c r="HS117" s="320"/>
      <c r="HT117" s="300"/>
    </row>
    <row r="118" spans="3:228" ht="17.100000000000001" customHeight="1" x14ac:dyDescent="0.3">
      <c r="E118" s="316"/>
      <c r="F118" s="316"/>
      <c r="G118" s="316"/>
      <c r="H118" s="316"/>
      <c r="I118" s="316"/>
      <c r="J118" s="316"/>
      <c r="K118" s="316"/>
      <c r="L118" s="316"/>
      <c r="M118" s="316"/>
      <c r="N118" s="316"/>
      <c r="O118" s="316"/>
      <c r="P118" s="316"/>
      <c r="Q118" s="316"/>
      <c r="R118" s="314"/>
      <c r="S118" s="314"/>
      <c r="T118" s="314"/>
      <c r="U118" s="314"/>
      <c r="V118" s="314"/>
      <c r="W118" s="314"/>
      <c r="X118" s="314"/>
      <c r="Y118" s="314"/>
      <c r="Z118" s="314"/>
      <c r="AA118" s="314"/>
      <c r="AB118" s="314"/>
      <c r="AC118" s="314"/>
      <c r="AD118" s="314"/>
      <c r="AE118" s="314"/>
      <c r="AF118" s="314"/>
      <c r="AG118" s="314"/>
      <c r="AH118" s="314"/>
      <c r="AI118" s="314"/>
      <c r="AJ118" s="314"/>
      <c r="AK118" s="314"/>
      <c r="AL118" s="314"/>
      <c r="AM118" s="314"/>
      <c r="AN118" s="314"/>
      <c r="AO118" s="314"/>
      <c r="AP118" s="314"/>
      <c r="AQ118" s="314"/>
      <c r="AR118" s="314"/>
      <c r="AS118" s="314"/>
      <c r="AT118" s="314"/>
      <c r="AU118" s="314"/>
      <c r="AV118" s="314"/>
      <c r="AW118" s="314"/>
      <c r="AX118" s="314"/>
      <c r="AY118" s="314"/>
      <c r="AZ118" s="314"/>
      <c r="BA118" s="314"/>
      <c r="BB118" s="314"/>
      <c r="BC118" s="314"/>
      <c r="BD118" s="314"/>
      <c r="BE118" s="314"/>
      <c r="BF118" s="314"/>
      <c r="BG118" s="314"/>
      <c r="BH118" s="314"/>
      <c r="BI118" s="314"/>
      <c r="BJ118" s="314"/>
      <c r="BK118" s="314"/>
      <c r="BL118" s="314"/>
      <c r="BM118" s="314"/>
      <c r="BN118" s="314"/>
      <c r="BO118" s="314"/>
      <c r="BP118" s="314"/>
      <c r="BQ118" s="314"/>
      <c r="BR118" s="314"/>
      <c r="BS118" s="314"/>
      <c r="BT118" s="314"/>
      <c r="BU118" s="314"/>
      <c r="BV118" s="314"/>
      <c r="BX118" s="314"/>
      <c r="BY118" s="314"/>
      <c r="BZ118" s="314"/>
      <c r="CA118" s="314"/>
      <c r="CB118" s="314"/>
      <c r="CC118" s="314"/>
      <c r="CD118" s="314"/>
      <c r="CE118" s="314"/>
      <c r="CF118" s="314"/>
      <c r="CG118" s="314"/>
      <c r="CH118" s="314"/>
      <c r="CI118" s="314"/>
      <c r="CJ118" s="314"/>
      <c r="CK118" s="314"/>
      <c r="CL118" s="314"/>
      <c r="CM118" s="314"/>
      <c r="CN118" s="314"/>
      <c r="CO118" s="314"/>
      <c r="CP118" s="314"/>
      <c r="CQ118" s="314"/>
      <c r="CR118" s="314"/>
      <c r="CS118" s="314"/>
      <c r="CT118" s="314"/>
      <c r="CU118" s="314"/>
      <c r="CV118" s="314"/>
      <c r="CW118" s="314"/>
      <c r="CX118" s="314"/>
      <c r="CY118" s="314"/>
      <c r="CZ118" s="314"/>
      <c r="DA118" s="314"/>
      <c r="DB118" s="314"/>
      <c r="DC118" s="314"/>
      <c r="DD118" s="314"/>
      <c r="DE118" s="314"/>
      <c r="DF118" s="314"/>
      <c r="DG118" s="314"/>
      <c r="DH118" s="314"/>
      <c r="DI118" s="314"/>
      <c r="DJ118" s="314"/>
      <c r="DK118" s="314"/>
      <c r="DL118" s="314"/>
      <c r="DM118" s="314"/>
      <c r="DN118" s="314"/>
      <c r="DO118" s="314"/>
      <c r="DP118" s="314"/>
      <c r="DQ118" s="314"/>
      <c r="DR118" s="314"/>
      <c r="DS118" s="314"/>
      <c r="DT118" s="314"/>
      <c r="DU118" s="314"/>
      <c r="DV118" s="314"/>
      <c r="DW118" s="314"/>
      <c r="DX118" s="314"/>
      <c r="DY118" s="314"/>
      <c r="DZ118" s="314"/>
      <c r="EA118" s="314"/>
      <c r="EB118" s="314"/>
      <c r="EC118" s="314"/>
      <c r="ED118" s="314"/>
      <c r="FY118" s="317"/>
      <c r="FZ118" s="317"/>
      <c r="GA118" s="317"/>
      <c r="GB118" s="317"/>
      <c r="GC118" s="301"/>
      <c r="GD118" s="301"/>
      <c r="GE118" s="301"/>
      <c r="GF118" s="301"/>
      <c r="GG118" s="318"/>
      <c r="GH118" s="318"/>
      <c r="GI118" s="318"/>
      <c r="GJ118" s="319"/>
      <c r="GK118" s="320"/>
      <c r="GL118" s="320"/>
      <c r="GM118" s="320"/>
      <c r="GN118" s="320"/>
      <c r="GO118" s="300"/>
      <c r="HD118" s="317"/>
      <c r="HE118" s="317"/>
      <c r="HF118" s="317"/>
      <c r="HG118" s="317"/>
      <c r="HH118" s="301"/>
      <c r="HI118" s="301"/>
      <c r="HJ118" s="301"/>
      <c r="HK118" s="301"/>
      <c r="HL118" s="318"/>
      <c r="HM118" s="318"/>
      <c r="HN118" s="318"/>
      <c r="HO118" s="319"/>
      <c r="HP118" s="320"/>
      <c r="HQ118" s="320"/>
      <c r="HR118" s="320"/>
      <c r="HS118" s="320"/>
      <c r="HT118" s="300"/>
    </row>
    <row r="119" spans="3:228" ht="17.100000000000001" customHeight="1" x14ac:dyDescent="0.3">
      <c r="E119" s="330"/>
      <c r="F119" s="330"/>
      <c r="G119" s="330"/>
      <c r="H119" s="330"/>
      <c r="I119" s="331"/>
      <c r="J119" s="331"/>
      <c r="K119" s="331"/>
      <c r="L119" s="331"/>
      <c r="M119" s="331"/>
      <c r="N119" s="331"/>
      <c r="O119" s="332"/>
      <c r="P119" s="332"/>
      <c r="Q119" s="332"/>
      <c r="R119" s="314"/>
      <c r="S119" s="314"/>
      <c r="T119" s="314"/>
      <c r="U119" s="314"/>
      <c r="V119" s="314"/>
      <c r="W119" s="314"/>
      <c r="X119" s="314"/>
      <c r="Y119" s="314"/>
      <c r="Z119" s="314"/>
      <c r="AA119" s="314"/>
      <c r="AB119" s="314"/>
      <c r="AC119" s="314"/>
      <c r="AD119" s="314"/>
      <c r="AE119" s="314"/>
      <c r="AF119" s="314"/>
      <c r="AG119" s="314"/>
      <c r="AH119" s="314"/>
      <c r="AI119" s="314"/>
      <c r="AJ119" s="314"/>
      <c r="AK119" s="314"/>
      <c r="AL119" s="314"/>
      <c r="AM119" s="314"/>
      <c r="AN119" s="314"/>
      <c r="AO119" s="314"/>
      <c r="AP119" s="314"/>
      <c r="AQ119" s="314"/>
      <c r="AR119" s="314"/>
      <c r="AS119" s="314"/>
      <c r="AT119" s="314"/>
      <c r="AU119" s="314"/>
      <c r="AV119" s="314"/>
      <c r="AW119" s="314"/>
      <c r="AX119" s="314"/>
      <c r="AY119" s="314"/>
      <c r="AZ119" s="314"/>
      <c r="BA119" s="314"/>
      <c r="BB119" s="314"/>
      <c r="BC119" s="314"/>
      <c r="BD119" s="314"/>
      <c r="BE119" s="314"/>
      <c r="BF119" s="314"/>
      <c r="BG119" s="314"/>
      <c r="BH119" s="314"/>
      <c r="BI119" s="314"/>
      <c r="BJ119" s="314"/>
      <c r="BK119" s="314"/>
      <c r="BL119" s="314"/>
      <c r="BM119" s="314"/>
      <c r="BN119" s="314"/>
      <c r="BO119" s="314"/>
      <c r="BP119" s="314"/>
      <c r="BQ119" s="314"/>
      <c r="BR119" s="314"/>
      <c r="BS119" s="314"/>
      <c r="BT119" s="314"/>
      <c r="BU119" s="314"/>
      <c r="BV119" s="314"/>
      <c r="BX119" s="314"/>
      <c r="BY119" s="314"/>
      <c r="BZ119" s="314"/>
      <c r="CA119" s="314"/>
      <c r="CB119" s="314"/>
      <c r="CC119" s="314"/>
      <c r="CD119" s="314"/>
      <c r="CE119" s="314"/>
      <c r="CF119" s="314"/>
      <c r="CG119" s="314"/>
      <c r="CH119" s="314"/>
      <c r="CI119" s="314"/>
      <c r="CJ119" s="314"/>
      <c r="CK119" s="314"/>
      <c r="CL119" s="314"/>
      <c r="CM119" s="314"/>
      <c r="CN119" s="314"/>
      <c r="CO119" s="314"/>
      <c r="CP119" s="314"/>
      <c r="CQ119" s="314"/>
      <c r="CR119" s="314"/>
      <c r="CS119" s="314"/>
      <c r="CT119" s="314"/>
      <c r="CU119" s="314"/>
      <c r="CV119" s="314"/>
      <c r="CW119" s="314"/>
      <c r="CX119" s="314"/>
      <c r="CY119" s="314"/>
      <c r="CZ119" s="314"/>
      <c r="DA119" s="314"/>
      <c r="DB119" s="314"/>
      <c r="DC119" s="314"/>
      <c r="DD119" s="314"/>
      <c r="DE119" s="314"/>
      <c r="DF119" s="314"/>
      <c r="DG119" s="314"/>
      <c r="DH119" s="314"/>
      <c r="DI119" s="314"/>
      <c r="DJ119" s="314"/>
      <c r="DK119" s="314"/>
      <c r="DL119" s="314"/>
      <c r="DM119" s="314"/>
      <c r="DN119" s="314"/>
      <c r="DO119" s="314"/>
      <c r="DP119" s="314"/>
      <c r="DQ119" s="314"/>
      <c r="DR119" s="314"/>
      <c r="DS119" s="314"/>
      <c r="DT119" s="314"/>
      <c r="DU119" s="314"/>
      <c r="DV119" s="314"/>
      <c r="DW119" s="314"/>
      <c r="DX119" s="314"/>
      <c r="DY119" s="314"/>
      <c r="DZ119" s="314"/>
      <c r="EA119" s="314"/>
      <c r="EB119" s="314"/>
      <c r="EC119" s="314"/>
      <c r="ED119" s="314"/>
      <c r="FY119" s="317"/>
      <c r="FZ119" s="317"/>
      <c r="GA119" s="317"/>
      <c r="GB119" s="317"/>
      <c r="GC119" s="301"/>
      <c r="GD119" s="301"/>
      <c r="GE119" s="301"/>
      <c r="GF119" s="301"/>
      <c r="GG119" s="318"/>
      <c r="GH119" s="318"/>
      <c r="GI119" s="318"/>
      <c r="GJ119" s="319"/>
      <c r="GK119" s="320"/>
      <c r="GL119" s="320"/>
      <c r="GM119" s="320"/>
      <c r="GN119" s="320"/>
      <c r="GO119" s="300"/>
      <c r="HD119" s="317"/>
      <c r="HE119" s="317"/>
      <c r="HF119" s="317"/>
      <c r="HG119" s="317"/>
      <c r="HH119" s="301"/>
      <c r="HI119" s="301"/>
      <c r="HJ119" s="301"/>
      <c r="HK119" s="301"/>
      <c r="HL119" s="318"/>
      <c r="HM119" s="318"/>
      <c r="HN119" s="318"/>
      <c r="HO119" s="319"/>
      <c r="HP119" s="320"/>
      <c r="HQ119" s="320"/>
      <c r="HR119" s="320"/>
      <c r="HS119" s="320"/>
      <c r="HT119" s="300"/>
    </row>
    <row r="120" spans="3:228" ht="17.100000000000001" customHeight="1" x14ac:dyDescent="0.3">
      <c r="C120" s="335"/>
      <c r="R120" s="314"/>
      <c r="S120" s="314"/>
      <c r="T120" s="314"/>
      <c r="U120" s="314"/>
      <c r="V120" s="314"/>
      <c r="W120" s="314"/>
      <c r="X120" s="314"/>
      <c r="Y120" s="314"/>
      <c r="Z120" s="314"/>
      <c r="AA120" s="314"/>
      <c r="AB120" s="314"/>
      <c r="AC120" s="314"/>
      <c r="AD120" s="314"/>
      <c r="AE120" s="314"/>
      <c r="AF120" s="314"/>
      <c r="AG120" s="314"/>
      <c r="AH120" s="314"/>
      <c r="AI120" s="314"/>
      <c r="AJ120" s="314"/>
      <c r="AK120" s="314"/>
      <c r="AL120" s="314"/>
      <c r="AM120" s="314"/>
      <c r="AN120" s="314"/>
      <c r="AO120" s="314"/>
      <c r="AP120" s="314"/>
      <c r="AQ120" s="314"/>
      <c r="AR120" s="314"/>
      <c r="AS120" s="314"/>
      <c r="AT120" s="314"/>
      <c r="AU120" s="314"/>
      <c r="AV120" s="314"/>
      <c r="AW120" s="314"/>
      <c r="AX120" s="314"/>
      <c r="AY120" s="314"/>
      <c r="AZ120" s="314"/>
      <c r="BA120" s="314"/>
      <c r="BB120" s="314"/>
      <c r="BC120" s="314"/>
      <c r="BD120" s="314"/>
      <c r="BE120" s="314"/>
      <c r="BF120" s="314"/>
      <c r="BG120" s="314"/>
      <c r="BH120" s="314"/>
      <c r="BI120" s="314"/>
      <c r="BJ120" s="314"/>
      <c r="BK120" s="314"/>
      <c r="BL120" s="314"/>
      <c r="BM120" s="314"/>
      <c r="BN120" s="314"/>
      <c r="BO120" s="314"/>
      <c r="BP120" s="314"/>
      <c r="BQ120" s="314"/>
      <c r="BR120" s="314"/>
      <c r="BS120" s="314"/>
      <c r="BT120" s="314"/>
      <c r="BU120" s="314"/>
      <c r="BV120" s="314"/>
      <c r="BX120" s="314"/>
      <c r="BY120" s="314"/>
      <c r="BZ120" s="314"/>
      <c r="CA120" s="314"/>
      <c r="CB120" s="314"/>
      <c r="CC120" s="314"/>
      <c r="CD120" s="314"/>
      <c r="CE120" s="314"/>
      <c r="CF120" s="314"/>
      <c r="CG120" s="314"/>
      <c r="CH120" s="314"/>
      <c r="CI120" s="314"/>
      <c r="CJ120" s="314"/>
      <c r="CK120" s="314"/>
      <c r="CL120" s="314"/>
      <c r="CM120" s="314"/>
      <c r="CN120" s="314"/>
      <c r="CO120" s="314"/>
      <c r="CP120" s="314"/>
      <c r="CQ120" s="314"/>
      <c r="CR120" s="314"/>
      <c r="CS120" s="314"/>
      <c r="CT120" s="314"/>
      <c r="CU120" s="314"/>
      <c r="CV120" s="314"/>
      <c r="CW120" s="314"/>
      <c r="CX120" s="314"/>
      <c r="CY120" s="314"/>
      <c r="CZ120" s="314"/>
      <c r="DA120" s="314"/>
      <c r="DB120" s="314"/>
      <c r="DC120" s="314"/>
      <c r="DD120" s="314"/>
      <c r="DE120" s="314"/>
      <c r="DF120" s="314"/>
      <c r="DG120" s="314"/>
      <c r="DH120" s="314"/>
      <c r="DI120" s="314"/>
      <c r="DJ120" s="314"/>
      <c r="DK120" s="314"/>
      <c r="DL120" s="314"/>
      <c r="DM120" s="314"/>
      <c r="DN120" s="314"/>
      <c r="DO120" s="314"/>
      <c r="DP120" s="314"/>
      <c r="DQ120" s="314"/>
      <c r="DR120" s="314"/>
      <c r="DS120" s="314"/>
      <c r="DT120" s="314"/>
      <c r="DU120" s="314"/>
      <c r="DV120" s="314"/>
      <c r="DW120" s="314"/>
      <c r="DX120" s="314"/>
      <c r="DY120" s="314"/>
      <c r="DZ120" s="314"/>
      <c r="EA120" s="314"/>
      <c r="EB120" s="314"/>
      <c r="EC120" s="314"/>
      <c r="ED120" s="314"/>
      <c r="FY120" s="317"/>
      <c r="FZ120" s="317"/>
      <c r="GA120" s="317"/>
      <c r="GB120" s="317"/>
      <c r="GC120" s="301"/>
      <c r="GD120" s="301"/>
      <c r="GE120" s="301"/>
      <c r="GF120" s="301"/>
      <c r="GG120" s="318"/>
      <c r="GH120" s="318"/>
      <c r="GI120" s="318"/>
      <c r="GJ120" s="319"/>
      <c r="GK120" s="320"/>
      <c r="GL120" s="320"/>
      <c r="GM120" s="320"/>
      <c r="GN120" s="320"/>
      <c r="GO120" s="300"/>
      <c r="HD120" s="317"/>
      <c r="HE120" s="317"/>
      <c r="HF120" s="317"/>
      <c r="HG120" s="317"/>
      <c r="HH120" s="301"/>
      <c r="HI120" s="301"/>
      <c r="HJ120" s="301"/>
      <c r="HK120" s="301"/>
      <c r="HL120" s="318"/>
      <c r="HM120" s="318"/>
      <c r="HN120" s="318"/>
      <c r="HO120" s="319"/>
      <c r="HP120" s="320"/>
      <c r="HQ120" s="320"/>
      <c r="HR120" s="320"/>
      <c r="HS120" s="320"/>
      <c r="HT120" s="300"/>
    </row>
    <row r="121" spans="3:228" ht="17.100000000000001" customHeight="1" x14ac:dyDescent="0.3">
      <c r="C121" s="335"/>
      <c r="R121" s="314"/>
      <c r="S121" s="314"/>
      <c r="T121" s="314"/>
      <c r="U121" s="314"/>
      <c r="V121" s="314"/>
      <c r="W121" s="314"/>
      <c r="X121" s="314"/>
      <c r="Y121" s="314"/>
      <c r="Z121" s="314"/>
      <c r="AA121" s="314"/>
      <c r="AB121" s="314"/>
      <c r="AC121" s="314"/>
      <c r="AD121" s="314"/>
      <c r="AE121" s="314"/>
      <c r="AF121" s="314"/>
      <c r="AG121" s="314"/>
      <c r="AH121" s="314"/>
      <c r="AI121" s="314"/>
      <c r="AJ121" s="314"/>
      <c r="AK121" s="314"/>
      <c r="AL121" s="314"/>
      <c r="AM121" s="314"/>
      <c r="AN121" s="314"/>
      <c r="AO121" s="314"/>
      <c r="AP121" s="314"/>
      <c r="AQ121" s="314"/>
      <c r="AR121" s="314"/>
      <c r="AS121" s="314"/>
      <c r="AT121" s="314"/>
      <c r="AU121" s="314"/>
      <c r="AV121" s="314"/>
      <c r="AW121" s="314"/>
      <c r="AX121" s="314"/>
      <c r="AY121" s="314"/>
      <c r="AZ121" s="314"/>
      <c r="BA121" s="314"/>
      <c r="BB121" s="314"/>
      <c r="BC121" s="314"/>
      <c r="BD121" s="314"/>
      <c r="BE121" s="314"/>
      <c r="BF121" s="314"/>
      <c r="BG121" s="314"/>
      <c r="BH121" s="314"/>
      <c r="BI121" s="314"/>
      <c r="BJ121" s="314"/>
      <c r="BK121" s="314"/>
      <c r="BL121" s="314"/>
      <c r="BM121" s="314"/>
      <c r="BN121" s="314"/>
      <c r="BO121" s="314"/>
      <c r="BP121" s="314"/>
      <c r="BQ121" s="314"/>
      <c r="BR121" s="314"/>
      <c r="BS121" s="314"/>
      <c r="BT121" s="314"/>
      <c r="BU121" s="314"/>
      <c r="BV121" s="314"/>
      <c r="BW121" s="336"/>
      <c r="BX121" s="314"/>
      <c r="BY121" s="314"/>
      <c r="BZ121" s="314"/>
      <c r="CA121" s="314"/>
      <c r="CB121" s="314"/>
      <c r="CC121" s="314"/>
      <c r="CD121" s="314"/>
      <c r="CE121" s="314"/>
      <c r="CF121" s="314"/>
      <c r="CG121" s="314"/>
      <c r="CH121" s="314"/>
      <c r="CI121" s="314"/>
      <c r="CJ121" s="314"/>
      <c r="CK121" s="314"/>
      <c r="CL121" s="314"/>
      <c r="CM121" s="314"/>
      <c r="CN121" s="314"/>
      <c r="CO121" s="314"/>
      <c r="CP121" s="314"/>
      <c r="CQ121" s="314"/>
      <c r="CR121" s="314"/>
      <c r="CS121" s="314"/>
      <c r="CT121" s="314"/>
      <c r="CU121" s="314"/>
      <c r="CV121" s="314"/>
      <c r="CW121" s="314"/>
      <c r="CX121" s="314"/>
      <c r="CY121" s="314"/>
      <c r="CZ121" s="314"/>
      <c r="DA121" s="314"/>
      <c r="DB121" s="314"/>
      <c r="DC121" s="314"/>
      <c r="DD121" s="314"/>
      <c r="DE121" s="314"/>
      <c r="DF121" s="314"/>
      <c r="DG121" s="314"/>
      <c r="DH121" s="314"/>
      <c r="DI121" s="314"/>
      <c r="DJ121" s="314"/>
      <c r="DK121" s="314"/>
      <c r="DL121" s="314"/>
      <c r="DM121" s="314"/>
      <c r="DN121" s="314"/>
      <c r="DO121" s="314"/>
      <c r="DP121" s="314"/>
      <c r="DQ121" s="314"/>
      <c r="DR121" s="314"/>
      <c r="DS121" s="314"/>
      <c r="DT121" s="314"/>
      <c r="DU121" s="314"/>
      <c r="DV121" s="314"/>
      <c r="DW121" s="314"/>
      <c r="DX121" s="314"/>
      <c r="DY121" s="314"/>
      <c r="DZ121" s="314"/>
      <c r="EA121" s="314"/>
      <c r="EB121" s="314"/>
      <c r="EC121" s="314"/>
      <c r="ED121" s="314"/>
      <c r="FY121" s="317"/>
      <c r="FZ121" s="317"/>
      <c r="GA121" s="317"/>
      <c r="GB121" s="317"/>
      <c r="GC121" s="301"/>
      <c r="GD121" s="301"/>
      <c r="GE121" s="301"/>
      <c r="GF121" s="301"/>
      <c r="GG121" s="318"/>
      <c r="GH121" s="318"/>
      <c r="GI121" s="318"/>
      <c r="GJ121" s="319"/>
      <c r="GK121" s="320"/>
      <c r="GL121" s="320"/>
      <c r="GM121" s="320"/>
      <c r="GN121" s="320"/>
      <c r="GO121" s="300"/>
      <c r="HD121" s="317"/>
      <c r="HE121" s="317"/>
      <c r="HF121" s="317"/>
      <c r="HG121" s="317"/>
      <c r="HH121" s="301"/>
      <c r="HI121" s="301"/>
      <c r="HJ121" s="301"/>
      <c r="HK121" s="301"/>
      <c r="HL121" s="318"/>
      <c r="HM121" s="318"/>
      <c r="HN121" s="318"/>
      <c r="HO121" s="319"/>
      <c r="HP121" s="320"/>
      <c r="HQ121" s="320"/>
      <c r="HR121" s="320"/>
      <c r="HS121" s="320"/>
      <c r="HT121" s="300"/>
    </row>
    <row r="122" spans="3:228" ht="17.100000000000001" customHeight="1" x14ac:dyDescent="0.3">
      <c r="C122" s="335"/>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37"/>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FY122" s="317"/>
      <c r="FZ122" s="317"/>
      <c r="GA122" s="317"/>
      <c r="GB122" s="317"/>
      <c r="GC122" s="301"/>
      <c r="GD122" s="301"/>
      <c r="GE122" s="301"/>
      <c r="GF122" s="301"/>
      <c r="GG122" s="318"/>
      <c r="GH122" s="318"/>
      <c r="GI122" s="318"/>
      <c r="GJ122" s="319"/>
      <c r="GK122" s="320"/>
      <c r="GL122" s="320"/>
      <c r="GM122" s="320"/>
      <c r="GN122" s="320"/>
      <c r="GO122" s="300"/>
      <c r="HD122" s="317"/>
      <c r="HE122" s="317"/>
      <c r="HF122" s="317"/>
      <c r="HG122" s="317"/>
      <c r="HH122" s="301"/>
      <c r="HI122" s="301"/>
      <c r="HJ122" s="301"/>
      <c r="HK122" s="301"/>
      <c r="HL122" s="318"/>
      <c r="HM122" s="318"/>
      <c r="HN122" s="318"/>
      <c r="HO122" s="319"/>
      <c r="HP122" s="320"/>
      <c r="HQ122" s="320"/>
      <c r="HR122" s="320"/>
      <c r="HS122" s="320"/>
      <c r="HT122" s="300"/>
    </row>
    <row r="123" spans="3:228" ht="17.100000000000001" customHeight="1" x14ac:dyDescent="0.3">
      <c r="C123" s="335"/>
      <c r="R123" s="314"/>
      <c r="S123" s="314"/>
      <c r="T123" s="314"/>
      <c r="U123" s="314"/>
      <c r="V123" s="314"/>
      <c r="W123" s="314"/>
      <c r="X123" s="314"/>
      <c r="Y123" s="314"/>
      <c r="Z123" s="314"/>
      <c r="AA123" s="314"/>
      <c r="AB123" s="314"/>
      <c r="AC123" s="314"/>
      <c r="AD123" s="314"/>
      <c r="AE123" s="314"/>
      <c r="AF123" s="314"/>
      <c r="AG123" s="314"/>
      <c r="AH123" s="314"/>
      <c r="AI123" s="314"/>
      <c r="AJ123" s="314"/>
      <c r="AK123" s="314"/>
      <c r="AL123" s="314"/>
      <c r="AM123" s="314"/>
      <c r="AN123" s="314"/>
      <c r="AO123" s="314"/>
      <c r="AP123" s="314"/>
      <c r="AQ123" s="314"/>
      <c r="AR123" s="314"/>
      <c r="AS123" s="314"/>
      <c r="AT123" s="314"/>
      <c r="AU123" s="314"/>
      <c r="AV123" s="314"/>
      <c r="AW123" s="314"/>
      <c r="AX123" s="314"/>
      <c r="AY123" s="314"/>
      <c r="AZ123" s="314"/>
      <c r="BA123" s="314"/>
      <c r="BB123" s="314"/>
      <c r="BC123" s="314"/>
      <c r="BD123" s="314"/>
      <c r="BE123" s="314"/>
      <c r="BF123" s="314"/>
      <c r="BG123" s="314"/>
      <c r="BH123" s="314"/>
      <c r="BI123" s="314"/>
      <c r="BJ123" s="314"/>
      <c r="BK123" s="314"/>
      <c r="BL123" s="314"/>
      <c r="BM123" s="314"/>
      <c r="BN123" s="314"/>
      <c r="BO123" s="314"/>
      <c r="BP123" s="314"/>
      <c r="BQ123" s="314"/>
      <c r="BR123" s="314"/>
      <c r="BS123" s="314"/>
      <c r="BT123" s="314"/>
      <c r="BU123" s="314"/>
      <c r="BV123" s="314"/>
      <c r="BW123" s="291"/>
      <c r="BX123" s="314"/>
      <c r="BY123" s="314"/>
      <c r="BZ123" s="314"/>
      <c r="CA123" s="314"/>
      <c r="CB123" s="314"/>
      <c r="CC123" s="314"/>
      <c r="CD123" s="314"/>
      <c r="CE123" s="314"/>
      <c r="CF123" s="314"/>
      <c r="CG123" s="314"/>
      <c r="CH123" s="314"/>
      <c r="CI123" s="314"/>
      <c r="CJ123" s="314"/>
      <c r="CK123" s="314"/>
      <c r="CL123" s="314"/>
      <c r="CM123" s="314"/>
      <c r="CN123" s="314"/>
      <c r="CO123" s="314"/>
      <c r="CP123" s="314"/>
      <c r="CQ123" s="314"/>
      <c r="CR123" s="314"/>
      <c r="CS123" s="314"/>
      <c r="CT123" s="314"/>
      <c r="CU123" s="314"/>
      <c r="CV123" s="314"/>
      <c r="CW123" s="314"/>
      <c r="CX123" s="314"/>
      <c r="CY123" s="314"/>
      <c r="CZ123" s="314"/>
      <c r="DA123" s="314"/>
      <c r="DB123" s="314"/>
      <c r="DC123" s="314"/>
      <c r="DD123" s="314"/>
      <c r="DE123" s="314"/>
      <c r="DF123" s="314"/>
      <c r="DG123" s="314"/>
      <c r="DH123" s="314"/>
      <c r="DI123" s="314"/>
      <c r="DJ123" s="314"/>
      <c r="DK123" s="314"/>
      <c r="DL123" s="314"/>
      <c r="DM123" s="314"/>
      <c r="DN123" s="314"/>
      <c r="DO123" s="314"/>
      <c r="DP123" s="314"/>
      <c r="DQ123" s="314"/>
      <c r="DR123" s="314"/>
      <c r="DS123" s="314"/>
      <c r="DT123" s="314"/>
      <c r="DU123" s="314"/>
      <c r="DV123" s="314"/>
      <c r="DW123" s="314"/>
      <c r="DX123" s="314"/>
      <c r="DY123" s="314"/>
      <c r="DZ123" s="314"/>
      <c r="EA123" s="314"/>
      <c r="EB123" s="314"/>
      <c r="EC123" s="314"/>
      <c r="ED123" s="314"/>
      <c r="FY123" s="317"/>
      <c r="FZ123" s="317"/>
      <c r="GA123" s="317"/>
      <c r="GB123" s="317"/>
      <c r="GC123" s="301"/>
      <c r="GD123" s="301"/>
      <c r="GE123" s="301"/>
      <c r="GF123" s="301"/>
      <c r="GG123" s="318"/>
      <c r="GH123" s="318"/>
      <c r="GI123" s="318"/>
      <c r="GJ123" s="319"/>
      <c r="GK123" s="320"/>
      <c r="GL123" s="320"/>
      <c r="GM123" s="320"/>
      <c r="GN123" s="320"/>
      <c r="GO123" s="300"/>
      <c r="HD123" s="317"/>
      <c r="HE123" s="317"/>
      <c r="HF123" s="317"/>
      <c r="HG123" s="317"/>
      <c r="HH123" s="301"/>
      <c r="HI123" s="301"/>
      <c r="HJ123" s="301"/>
      <c r="HK123" s="301"/>
      <c r="HL123" s="318"/>
      <c r="HM123" s="318"/>
      <c r="HN123" s="318"/>
      <c r="HO123" s="319"/>
      <c r="HP123" s="320"/>
      <c r="HQ123" s="320"/>
      <c r="HR123" s="320"/>
      <c r="HS123" s="320"/>
      <c r="HT123" s="300"/>
    </row>
    <row r="124" spans="3:228" ht="17.100000000000001" customHeight="1" x14ac:dyDescent="0.3">
      <c r="C124" s="335"/>
      <c r="R124" s="314"/>
      <c r="S124" s="314"/>
      <c r="T124" s="314"/>
      <c r="U124" s="314"/>
      <c r="V124" s="314"/>
      <c r="W124" s="314"/>
      <c r="X124" s="314"/>
      <c r="Y124" s="314"/>
      <c r="Z124" s="314"/>
      <c r="AA124" s="314"/>
      <c r="AB124" s="314"/>
      <c r="AC124" s="314"/>
      <c r="AD124" s="314"/>
      <c r="AE124" s="314"/>
      <c r="AF124" s="314"/>
      <c r="AG124" s="314"/>
      <c r="AH124" s="314"/>
      <c r="AI124" s="314"/>
      <c r="AJ124" s="314"/>
      <c r="AK124" s="314"/>
      <c r="AL124" s="314"/>
      <c r="AM124" s="314"/>
      <c r="AN124" s="314"/>
      <c r="AO124" s="314"/>
      <c r="AP124" s="314"/>
      <c r="AQ124" s="314"/>
      <c r="AR124" s="314"/>
      <c r="AS124" s="314"/>
      <c r="AT124" s="314"/>
      <c r="AU124" s="314"/>
      <c r="AV124" s="314"/>
      <c r="AW124" s="314"/>
      <c r="AX124" s="314"/>
      <c r="AY124" s="314"/>
      <c r="AZ124" s="314"/>
      <c r="BA124" s="314"/>
      <c r="BB124" s="314"/>
      <c r="BC124" s="314"/>
      <c r="BD124" s="314"/>
      <c r="BE124" s="314"/>
      <c r="BF124" s="314"/>
      <c r="BG124" s="314"/>
      <c r="BH124" s="314"/>
      <c r="BI124" s="314"/>
      <c r="BJ124" s="314"/>
      <c r="BK124" s="314"/>
      <c r="BL124" s="314"/>
      <c r="BM124" s="314"/>
      <c r="BN124" s="314"/>
      <c r="BO124" s="314"/>
      <c r="BP124" s="314"/>
      <c r="BQ124" s="314"/>
      <c r="BR124" s="314"/>
      <c r="BS124" s="314"/>
      <c r="BT124" s="314"/>
      <c r="BU124" s="314"/>
      <c r="BV124" s="314"/>
      <c r="BW124" s="258"/>
      <c r="BX124" s="314"/>
      <c r="BY124" s="314"/>
      <c r="BZ124" s="314"/>
      <c r="CA124" s="314"/>
      <c r="CB124" s="314"/>
      <c r="CC124" s="314"/>
      <c r="CD124" s="314"/>
      <c r="CE124" s="314"/>
      <c r="CF124" s="314"/>
      <c r="CG124" s="314"/>
      <c r="CH124" s="314"/>
      <c r="CI124" s="314"/>
      <c r="CJ124" s="314"/>
      <c r="CK124" s="314"/>
      <c r="CL124" s="314"/>
      <c r="CM124" s="314"/>
      <c r="CN124" s="314"/>
      <c r="CO124" s="314"/>
      <c r="CP124" s="314"/>
      <c r="CQ124" s="314"/>
      <c r="CR124" s="314"/>
      <c r="CS124" s="314"/>
      <c r="CT124" s="314"/>
      <c r="CU124" s="314"/>
      <c r="CV124" s="314"/>
      <c r="CW124" s="314"/>
      <c r="CX124" s="314"/>
      <c r="CY124" s="314"/>
      <c r="CZ124" s="314"/>
      <c r="DA124" s="314"/>
      <c r="DB124" s="314"/>
      <c r="DC124" s="314"/>
      <c r="DD124" s="314"/>
      <c r="DE124" s="314"/>
      <c r="DF124" s="314"/>
      <c r="DG124" s="314"/>
      <c r="DH124" s="314"/>
      <c r="DI124" s="314"/>
      <c r="DJ124" s="314"/>
      <c r="DK124" s="314"/>
      <c r="DL124" s="314"/>
      <c r="DM124" s="314"/>
      <c r="DN124" s="314"/>
      <c r="DO124" s="314"/>
      <c r="DP124" s="314"/>
      <c r="DQ124" s="314"/>
      <c r="DR124" s="314"/>
      <c r="DS124" s="314"/>
      <c r="DT124" s="314"/>
      <c r="DU124" s="314"/>
      <c r="DV124" s="314"/>
      <c r="DW124" s="314"/>
      <c r="DX124" s="314"/>
      <c r="DY124" s="314"/>
      <c r="DZ124" s="314"/>
      <c r="EA124" s="314"/>
      <c r="EB124" s="314"/>
      <c r="EC124" s="314"/>
      <c r="ED124" s="314"/>
      <c r="FY124" s="317"/>
      <c r="FZ124" s="317"/>
      <c r="GA124" s="317"/>
      <c r="GB124" s="317"/>
      <c r="GC124" s="301"/>
      <c r="GD124" s="301"/>
      <c r="GE124" s="301"/>
      <c r="GF124" s="301"/>
      <c r="GG124" s="318"/>
      <c r="GH124" s="318"/>
      <c r="GI124" s="318"/>
      <c r="GJ124" s="319"/>
      <c r="GK124" s="320"/>
      <c r="GL124" s="320"/>
      <c r="GM124" s="320"/>
      <c r="GN124" s="320"/>
      <c r="GO124" s="300"/>
      <c r="HD124" s="317"/>
      <c r="HE124" s="317"/>
      <c r="HF124" s="317"/>
      <c r="HG124" s="317"/>
      <c r="HH124" s="301"/>
      <c r="HI124" s="301"/>
      <c r="HJ124" s="301"/>
      <c r="HK124" s="301"/>
      <c r="HL124" s="318"/>
      <c r="HM124" s="318"/>
      <c r="HN124" s="318"/>
      <c r="HO124" s="319"/>
      <c r="HP124" s="320"/>
      <c r="HQ124" s="320"/>
      <c r="HR124" s="320"/>
      <c r="HS124" s="320"/>
      <c r="HT124" s="300"/>
    </row>
    <row r="125" spans="3:228" ht="17.100000000000001" customHeight="1" x14ac:dyDescent="0.3">
      <c r="C125" s="335"/>
      <c r="R125" s="314"/>
      <c r="S125" s="314"/>
      <c r="T125" s="314"/>
      <c r="U125" s="314"/>
      <c r="V125" s="314"/>
      <c r="W125" s="314"/>
      <c r="X125" s="314"/>
      <c r="Y125" s="314"/>
      <c r="Z125" s="314"/>
      <c r="AA125" s="314"/>
      <c r="AB125" s="314"/>
      <c r="AC125" s="314"/>
      <c r="AD125" s="314"/>
      <c r="AE125" s="314"/>
      <c r="AF125" s="314"/>
      <c r="AG125" s="314"/>
      <c r="AH125" s="314"/>
      <c r="AI125" s="314"/>
      <c r="AJ125" s="314"/>
      <c r="AK125" s="314"/>
      <c r="AL125" s="314"/>
      <c r="AM125" s="314"/>
      <c r="AN125" s="314"/>
      <c r="AO125" s="314"/>
      <c r="AP125" s="314"/>
      <c r="AQ125" s="314"/>
      <c r="AR125" s="314"/>
      <c r="AS125" s="314"/>
      <c r="AT125" s="314"/>
      <c r="AU125" s="314"/>
      <c r="AV125" s="314"/>
      <c r="AW125" s="314"/>
      <c r="AX125" s="314"/>
      <c r="AY125" s="314"/>
      <c r="AZ125" s="314"/>
      <c r="BA125" s="314"/>
      <c r="BB125" s="314"/>
      <c r="BC125" s="314"/>
      <c r="BD125" s="314"/>
      <c r="BE125" s="314"/>
      <c r="BF125" s="314"/>
      <c r="BG125" s="314"/>
      <c r="BH125" s="314"/>
      <c r="BI125" s="314"/>
      <c r="BJ125" s="314"/>
      <c r="BK125" s="314"/>
      <c r="BL125" s="314"/>
      <c r="BM125" s="314"/>
      <c r="BN125" s="314"/>
      <c r="BO125" s="314"/>
      <c r="BP125" s="314"/>
      <c r="BQ125" s="314"/>
      <c r="BR125" s="314"/>
      <c r="BS125" s="314"/>
      <c r="BT125" s="314"/>
      <c r="BU125" s="314"/>
      <c r="BV125" s="314"/>
      <c r="BW125" s="258"/>
      <c r="BX125" s="314"/>
      <c r="BY125" s="314"/>
      <c r="BZ125" s="314"/>
      <c r="CA125" s="314"/>
      <c r="CB125" s="314"/>
      <c r="CC125" s="314"/>
      <c r="CD125" s="314"/>
      <c r="CE125" s="314"/>
      <c r="CF125" s="314"/>
      <c r="CG125" s="314"/>
      <c r="CH125" s="314"/>
      <c r="CI125" s="314"/>
      <c r="CJ125" s="314"/>
      <c r="CK125" s="314"/>
      <c r="CL125" s="314"/>
      <c r="CM125" s="314"/>
      <c r="CN125" s="314"/>
      <c r="CO125" s="314"/>
      <c r="CP125" s="314"/>
      <c r="CQ125" s="314"/>
      <c r="CR125" s="314"/>
      <c r="CS125" s="314"/>
      <c r="CT125" s="314"/>
      <c r="CU125" s="314"/>
      <c r="CV125" s="314"/>
      <c r="CW125" s="314"/>
      <c r="CX125" s="314"/>
      <c r="CY125" s="314"/>
      <c r="CZ125" s="314"/>
      <c r="DA125" s="314"/>
      <c r="DB125" s="314"/>
      <c r="DC125" s="314"/>
      <c r="DD125" s="314"/>
      <c r="DE125" s="314"/>
      <c r="DF125" s="314"/>
      <c r="DG125" s="314"/>
      <c r="DH125" s="314"/>
      <c r="DI125" s="314"/>
      <c r="DJ125" s="314"/>
      <c r="DK125" s="314"/>
      <c r="DL125" s="314"/>
      <c r="DM125" s="314"/>
      <c r="DN125" s="314"/>
      <c r="DO125" s="314"/>
      <c r="DP125" s="314"/>
      <c r="DQ125" s="314"/>
      <c r="DR125" s="314"/>
      <c r="DS125" s="314"/>
      <c r="DT125" s="314"/>
      <c r="DU125" s="314"/>
      <c r="DV125" s="314"/>
      <c r="DW125" s="314"/>
      <c r="DX125" s="314"/>
      <c r="DY125" s="314"/>
      <c r="DZ125" s="314"/>
      <c r="EA125" s="314"/>
      <c r="EB125" s="314"/>
      <c r="EC125" s="314"/>
      <c r="ED125" s="314"/>
      <c r="FY125" s="317"/>
      <c r="FZ125" s="317"/>
      <c r="GA125" s="317"/>
      <c r="GB125" s="317"/>
      <c r="GC125" s="301"/>
      <c r="GD125" s="301"/>
      <c r="GE125" s="301"/>
      <c r="GF125" s="301"/>
      <c r="GG125" s="318"/>
      <c r="GH125" s="318"/>
      <c r="GI125" s="318"/>
      <c r="GJ125" s="319"/>
      <c r="GK125" s="320"/>
      <c r="GL125" s="320"/>
      <c r="GM125" s="320"/>
      <c r="GN125" s="320"/>
      <c r="GO125" s="300"/>
      <c r="HD125" s="317"/>
      <c r="HE125" s="317"/>
      <c r="HF125" s="317"/>
      <c r="HG125" s="317"/>
      <c r="HH125" s="301"/>
      <c r="HI125" s="301"/>
      <c r="HJ125" s="301"/>
      <c r="HK125" s="301"/>
      <c r="HL125" s="318"/>
      <c r="HM125" s="318"/>
      <c r="HN125" s="318"/>
      <c r="HO125" s="319"/>
      <c r="HP125" s="320"/>
      <c r="HQ125" s="320"/>
      <c r="HR125" s="320"/>
      <c r="HS125" s="320"/>
      <c r="HT125" s="300"/>
    </row>
    <row r="126" spans="3:228" ht="17.100000000000001" customHeight="1" x14ac:dyDescent="0.3">
      <c r="C126" s="335"/>
      <c r="R126" s="314"/>
      <c r="S126" s="314"/>
      <c r="T126" s="314"/>
      <c r="U126" s="314"/>
      <c r="V126" s="314"/>
      <c r="W126" s="314"/>
      <c r="X126" s="314"/>
      <c r="Y126" s="314"/>
      <c r="Z126" s="314"/>
      <c r="AA126" s="314"/>
      <c r="AB126" s="314"/>
      <c r="AC126" s="314"/>
      <c r="AD126" s="314"/>
      <c r="AE126" s="314"/>
      <c r="AF126" s="314"/>
      <c r="AG126" s="314"/>
      <c r="AH126" s="314"/>
      <c r="AI126" s="314"/>
      <c r="AJ126" s="314"/>
      <c r="AK126" s="314"/>
      <c r="AL126" s="314"/>
      <c r="AM126" s="314"/>
      <c r="AN126" s="314"/>
      <c r="AO126" s="314"/>
      <c r="AP126" s="314"/>
      <c r="AQ126" s="314"/>
      <c r="AR126" s="314"/>
      <c r="AS126" s="314"/>
      <c r="AT126" s="314"/>
      <c r="AU126" s="314"/>
      <c r="AV126" s="314"/>
      <c r="AW126" s="314"/>
      <c r="AX126" s="314"/>
      <c r="AY126" s="314"/>
      <c r="AZ126" s="314"/>
      <c r="BA126" s="314"/>
      <c r="BB126" s="314"/>
      <c r="BC126" s="314"/>
      <c r="BD126" s="314"/>
      <c r="BE126" s="314"/>
      <c r="BF126" s="314"/>
      <c r="BG126" s="314"/>
      <c r="BH126" s="314"/>
      <c r="BI126" s="314"/>
      <c r="BJ126" s="314"/>
      <c r="BK126" s="314"/>
      <c r="BL126" s="314"/>
      <c r="BM126" s="314"/>
      <c r="BN126" s="314"/>
      <c r="BO126" s="314"/>
      <c r="BP126" s="314"/>
      <c r="BQ126" s="314"/>
      <c r="BR126" s="314"/>
      <c r="BS126" s="314"/>
      <c r="BT126" s="314"/>
      <c r="BU126" s="314"/>
      <c r="BV126" s="314"/>
      <c r="BW126" s="291"/>
      <c r="BX126" s="314"/>
      <c r="BY126" s="314"/>
      <c r="BZ126" s="314"/>
      <c r="CA126" s="314"/>
      <c r="CB126" s="314"/>
      <c r="CC126" s="314"/>
      <c r="CD126" s="314"/>
      <c r="CE126" s="314"/>
      <c r="CF126" s="314"/>
      <c r="CG126" s="314"/>
      <c r="CH126" s="314"/>
      <c r="CI126" s="314"/>
      <c r="CJ126" s="314"/>
      <c r="CK126" s="314"/>
      <c r="CL126" s="314"/>
      <c r="CM126" s="314"/>
      <c r="CN126" s="314"/>
      <c r="CO126" s="314"/>
      <c r="CP126" s="314"/>
      <c r="CQ126" s="314"/>
      <c r="CR126" s="314"/>
      <c r="CS126" s="314"/>
      <c r="CT126" s="314"/>
      <c r="CU126" s="314"/>
      <c r="CV126" s="314"/>
      <c r="CW126" s="314"/>
      <c r="CX126" s="314"/>
      <c r="CY126" s="314"/>
      <c r="CZ126" s="314"/>
      <c r="DA126" s="314"/>
      <c r="DB126" s="314"/>
      <c r="DC126" s="314"/>
      <c r="DD126" s="314"/>
      <c r="DE126" s="314"/>
      <c r="DF126" s="314"/>
      <c r="DG126" s="314"/>
      <c r="DH126" s="314"/>
      <c r="DI126" s="314"/>
      <c r="DJ126" s="314"/>
      <c r="DK126" s="314"/>
      <c r="DL126" s="314"/>
      <c r="DM126" s="314"/>
      <c r="DN126" s="314"/>
      <c r="DO126" s="314"/>
      <c r="DP126" s="314"/>
      <c r="DQ126" s="314"/>
      <c r="DR126" s="314"/>
      <c r="DS126" s="314"/>
      <c r="DT126" s="314"/>
      <c r="DU126" s="314"/>
      <c r="DV126" s="314"/>
      <c r="DW126" s="314"/>
      <c r="DX126" s="314"/>
      <c r="DY126" s="314"/>
      <c r="DZ126" s="314"/>
      <c r="EA126" s="314"/>
      <c r="EB126" s="314"/>
      <c r="EC126" s="314"/>
      <c r="ED126" s="314"/>
      <c r="FY126" s="317"/>
      <c r="FZ126" s="317"/>
      <c r="GA126" s="317"/>
      <c r="GB126" s="317"/>
      <c r="GC126" s="301"/>
      <c r="GD126" s="301"/>
      <c r="GE126" s="301"/>
      <c r="GF126" s="301"/>
      <c r="GG126" s="318"/>
      <c r="GH126" s="318"/>
      <c r="GI126" s="318"/>
      <c r="GJ126" s="319"/>
      <c r="GK126" s="320"/>
      <c r="GL126" s="320"/>
      <c r="GM126" s="320"/>
      <c r="GN126" s="320"/>
      <c r="GO126" s="300"/>
      <c r="HD126" s="317"/>
      <c r="HE126" s="317"/>
      <c r="HF126" s="317"/>
      <c r="HG126" s="317"/>
      <c r="HH126" s="301"/>
      <c r="HI126" s="301"/>
      <c r="HJ126" s="301"/>
      <c r="HK126" s="301"/>
      <c r="HL126" s="318"/>
      <c r="HM126" s="318"/>
      <c r="HN126" s="318"/>
      <c r="HO126" s="319"/>
      <c r="HP126" s="320"/>
      <c r="HQ126" s="320"/>
      <c r="HR126" s="320"/>
      <c r="HS126" s="320"/>
      <c r="HT126" s="300"/>
    </row>
    <row r="127" spans="3:228" ht="17.100000000000001" customHeight="1" x14ac:dyDescent="0.3">
      <c r="C127" s="335"/>
      <c r="R127" s="314"/>
      <c r="S127" s="314"/>
      <c r="T127" s="314"/>
      <c r="U127" s="314"/>
      <c r="V127" s="314"/>
      <c r="W127" s="314"/>
      <c r="X127" s="314"/>
      <c r="Y127" s="314"/>
      <c r="Z127" s="314"/>
      <c r="AA127" s="314"/>
      <c r="AB127" s="314"/>
      <c r="AC127" s="314"/>
      <c r="AD127" s="314"/>
      <c r="AE127" s="314"/>
      <c r="AF127" s="314"/>
      <c r="AG127" s="314"/>
      <c r="AH127" s="314"/>
      <c r="AI127" s="314"/>
      <c r="AJ127" s="314"/>
      <c r="AK127" s="314"/>
      <c r="AL127" s="314"/>
      <c r="AM127" s="314"/>
      <c r="AN127" s="314"/>
      <c r="AO127" s="314"/>
      <c r="AP127" s="314"/>
      <c r="AQ127" s="314"/>
      <c r="AR127" s="314"/>
      <c r="AS127" s="314"/>
      <c r="AT127" s="314"/>
      <c r="AU127" s="314"/>
      <c r="AV127" s="314"/>
      <c r="AW127" s="314"/>
      <c r="AX127" s="314"/>
      <c r="AY127" s="314"/>
      <c r="AZ127" s="314"/>
      <c r="BA127" s="314"/>
      <c r="BB127" s="314"/>
      <c r="BC127" s="314"/>
      <c r="BD127" s="314"/>
      <c r="BE127" s="314"/>
      <c r="BF127" s="314"/>
      <c r="BG127" s="314"/>
      <c r="BH127" s="314"/>
      <c r="BI127" s="314"/>
      <c r="BJ127" s="314"/>
      <c r="BK127" s="314"/>
      <c r="BL127" s="314"/>
      <c r="BM127" s="314"/>
      <c r="BN127" s="314"/>
      <c r="BO127" s="314"/>
      <c r="BP127" s="314"/>
      <c r="BQ127" s="314"/>
      <c r="BR127" s="314"/>
      <c r="BS127" s="314"/>
      <c r="BT127" s="314"/>
      <c r="BU127" s="314"/>
      <c r="BV127" s="314"/>
      <c r="BW127" s="259"/>
      <c r="BX127" s="314"/>
      <c r="BY127" s="314"/>
      <c r="BZ127" s="314"/>
      <c r="CA127" s="314"/>
      <c r="CB127" s="314"/>
      <c r="CC127" s="314"/>
      <c r="CD127" s="314"/>
      <c r="CE127" s="314"/>
      <c r="CF127" s="314"/>
      <c r="CG127" s="314"/>
      <c r="CH127" s="314"/>
      <c r="CI127" s="314"/>
      <c r="CJ127" s="314"/>
      <c r="CK127" s="314"/>
      <c r="CL127" s="314"/>
      <c r="CM127" s="314"/>
      <c r="CN127" s="314"/>
      <c r="CO127" s="314"/>
      <c r="CP127" s="314"/>
      <c r="CQ127" s="314"/>
      <c r="CR127" s="314"/>
      <c r="CS127" s="314"/>
      <c r="CT127" s="314"/>
      <c r="CU127" s="314"/>
      <c r="CV127" s="314"/>
      <c r="CW127" s="314"/>
      <c r="CX127" s="314"/>
      <c r="CY127" s="314"/>
      <c r="CZ127" s="314"/>
      <c r="DA127" s="314"/>
      <c r="DB127" s="314"/>
      <c r="DC127" s="314"/>
      <c r="DD127" s="314"/>
      <c r="DE127" s="314"/>
      <c r="DF127" s="314"/>
      <c r="DG127" s="314"/>
      <c r="DH127" s="314"/>
      <c r="DI127" s="314"/>
      <c r="DJ127" s="314"/>
      <c r="DK127" s="314"/>
      <c r="DL127" s="314"/>
      <c r="DM127" s="314"/>
      <c r="DN127" s="314"/>
      <c r="DO127" s="314"/>
      <c r="DP127" s="314"/>
      <c r="DQ127" s="314"/>
      <c r="DR127" s="314"/>
      <c r="DS127" s="314"/>
      <c r="DT127" s="314"/>
      <c r="DU127" s="314"/>
      <c r="DV127" s="314"/>
      <c r="DW127" s="314"/>
      <c r="DX127" s="314"/>
      <c r="DY127" s="314"/>
      <c r="DZ127" s="314"/>
      <c r="EA127" s="314"/>
      <c r="EB127" s="314"/>
      <c r="EC127" s="314"/>
      <c r="ED127" s="314"/>
      <c r="FY127" s="317"/>
      <c r="FZ127" s="317"/>
      <c r="GA127" s="317"/>
      <c r="GB127" s="317"/>
      <c r="GC127" s="301"/>
      <c r="GD127" s="301"/>
      <c r="GE127" s="301"/>
      <c r="GF127" s="301"/>
      <c r="GG127" s="318"/>
      <c r="GH127" s="318"/>
      <c r="GI127" s="318"/>
      <c r="GJ127" s="319"/>
      <c r="GK127" s="320"/>
      <c r="GL127" s="320"/>
      <c r="GM127" s="320"/>
      <c r="GN127" s="320"/>
      <c r="GO127" s="300"/>
      <c r="HD127" s="317"/>
      <c r="HE127" s="317"/>
      <c r="HF127" s="317"/>
      <c r="HG127" s="317"/>
      <c r="HH127" s="301"/>
      <c r="HI127" s="301"/>
      <c r="HJ127" s="301"/>
      <c r="HK127" s="301"/>
      <c r="HL127" s="318"/>
      <c r="HM127" s="318"/>
      <c r="HN127" s="318"/>
      <c r="HO127" s="319"/>
      <c r="HP127" s="320"/>
      <c r="HQ127" s="320"/>
      <c r="HR127" s="320"/>
      <c r="HS127" s="320"/>
      <c r="HT127" s="300"/>
    </row>
    <row r="128" spans="3:228" ht="17.100000000000001" customHeight="1" x14ac:dyDescent="0.3">
      <c r="R128" s="314"/>
      <c r="S128" s="314"/>
      <c r="T128" s="314"/>
      <c r="U128" s="314"/>
      <c r="V128" s="314"/>
      <c r="W128" s="314"/>
      <c r="X128" s="314"/>
      <c r="Y128" s="314"/>
      <c r="Z128" s="314"/>
      <c r="AA128" s="314"/>
      <c r="AB128" s="314"/>
      <c r="AC128" s="314"/>
      <c r="AD128" s="314"/>
      <c r="AE128" s="314"/>
      <c r="AF128" s="314"/>
      <c r="AG128" s="314"/>
      <c r="AH128" s="314"/>
      <c r="AI128" s="314"/>
      <c r="AJ128" s="314"/>
      <c r="AK128" s="314"/>
      <c r="AL128" s="314"/>
      <c r="AM128" s="314"/>
      <c r="AN128" s="314"/>
      <c r="AO128" s="314"/>
      <c r="AP128" s="314"/>
      <c r="AQ128" s="314"/>
      <c r="AR128" s="314"/>
      <c r="AS128" s="314"/>
      <c r="AT128" s="314"/>
      <c r="AU128" s="314"/>
      <c r="AV128" s="314"/>
      <c r="AW128" s="314"/>
      <c r="AX128" s="314"/>
      <c r="AY128" s="314"/>
      <c r="AZ128" s="314"/>
      <c r="BA128" s="314"/>
      <c r="BB128" s="314"/>
      <c r="BC128" s="314"/>
      <c r="BD128" s="314"/>
      <c r="BE128" s="314"/>
      <c r="BF128" s="314"/>
      <c r="BG128" s="314"/>
      <c r="BH128" s="314"/>
      <c r="BI128" s="314"/>
      <c r="BJ128" s="314"/>
      <c r="BK128" s="314"/>
      <c r="BL128" s="314"/>
      <c r="BM128" s="314"/>
      <c r="BN128" s="314"/>
      <c r="BO128" s="314"/>
      <c r="BP128" s="314"/>
      <c r="BQ128" s="314"/>
      <c r="BR128" s="314"/>
      <c r="BS128" s="314"/>
      <c r="BT128" s="314"/>
      <c r="BU128" s="314"/>
      <c r="BV128" s="314"/>
      <c r="BW128" s="259"/>
      <c r="BX128" s="314"/>
      <c r="BY128" s="314"/>
      <c r="BZ128" s="314"/>
      <c r="CA128" s="314"/>
      <c r="CB128" s="314"/>
      <c r="CC128" s="314"/>
      <c r="CD128" s="314"/>
      <c r="CE128" s="314"/>
      <c r="CF128" s="314"/>
      <c r="CG128" s="314"/>
      <c r="CH128" s="314"/>
      <c r="CI128" s="314"/>
      <c r="CJ128" s="314"/>
      <c r="CK128" s="314"/>
      <c r="CL128" s="314"/>
      <c r="CM128" s="314"/>
      <c r="CN128" s="314"/>
      <c r="CO128" s="314"/>
      <c r="CP128" s="314"/>
      <c r="CQ128" s="314"/>
      <c r="CR128" s="314"/>
      <c r="CS128" s="314"/>
      <c r="CT128" s="314"/>
      <c r="CU128" s="314"/>
      <c r="CV128" s="314"/>
      <c r="CW128" s="314"/>
      <c r="CX128" s="314"/>
      <c r="CY128" s="314"/>
      <c r="CZ128" s="314"/>
      <c r="DA128" s="314"/>
      <c r="DB128" s="314"/>
      <c r="DC128" s="314"/>
      <c r="DD128" s="314"/>
      <c r="DE128" s="314"/>
      <c r="DF128" s="314"/>
      <c r="DG128" s="314"/>
      <c r="DH128" s="314"/>
      <c r="DI128" s="314"/>
      <c r="DJ128" s="314"/>
      <c r="DK128" s="314"/>
      <c r="DL128" s="314"/>
      <c r="DM128" s="314"/>
      <c r="DN128" s="314"/>
      <c r="DO128" s="314"/>
      <c r="DP128" s="314"/>
      <c r="DQ128" s="314"/>
      <c r="DR128" s="314"/>
      <c r="DS128" s="314"/>
      <c r="DT128" s="314"/>
      <c r="DU128" s="314"/>
      <c r="DV128" s="314"/>
      <c r="DW128" s="314"/>
      <c r="DX128" s="314"/>
      <c r="DY128" s="314"/>
      <c r="DZ128" s="314"/>
      <c r="EA128" s="314"/>
      <c r="EB128" s="314"/>
      <c r="EC128" s="314"/>
      <c r="ED128" s="314"/>
      <c r="FY128" s="317"/>
      <c r="FZ128" s="317"/>
      <c r="GA128" s="317"/>
      <c r="GB128" s="317"/>
      <c r="GC128" s="301"/>
      <c r="GD128" s="301"/>
      <c r="GE128" s="301"/>
      <c r="GF128" s="301"/>
      <c r="GG128" s="318"/>
      <c r="GH128" s="318"/>
      <c r="GI128" s="318"/>
      <c r="GJ128" s="319"/>
      <c r="GK128" s="320"/>
      <c r="GL128" s="320"/>
      <c r="GM128" s="320"/>
      <c r="GN128" s="320"/>
      <c r="GO128" s="300"/>
      <c r="HD128" s="317"/>
      <c r="HE128" s="317"/>
      <c r="HF128" s="317"/>
      <c r="HG128" s="317"/>
      <c r="HH128" s="301"/>
      <c r="HI128" s="301"/>
      <c r="HJ128" s="301"/>
      <c r="HK128" s="301"/>
      <c r="HL128" s="318"/>
      <c r="HM128" s="318"/>
      <c r="HN128" s="318"/>
      <c r="HO128" s="319"/>
      <c r="HP128" s="320"/>
      <c r="HQ128" s="320"/>
      <c r="HR128" s="320"/>
      <c r="HS128" s="320"/>
      <c r="HT128" s="300"/>
    </row>
    <row r="129" spans="18:228" ht="17.100000000000001" customHeight="1" x14ac:dyDescent="0.3">
      <c r="R129" s="314"/>
      <c r="S129" s="314"/>
      <c r="T129" s="314"/>
      <c r="U129" s="314"/>
      <c r="V129" s="314"/>
      <c r="W129" s="314"/>
      <c r="X129" s="314"/>
      <c r="Y129" s="314"/>
      <c r="Z129" s="314"/>
      <c r="AA129" s="314"/>
      <c r="AB129" s="314"/>
      <c r="AC129" s="314"/>
      <c r="AD129" s="314"/>
      <c r="AE129" s="314"/>
      <c r="AF129" s="314"/>
      <c r="AG129" s="314"/>
      <c r="AH129" s="314"/>
      <c r="AI129" s="314"/>
      <c r="AJ129" s="314"/>
      <c r="AK129" s="314"/>
      <c r="AL129" s="314"/>
      <c r="AM129" s="314"/>
      <c r="AN129" s="314"/>
      <c r="AO129" s="314"/>
      <c r="AP129" s="314"/>
      <c r="AQ129" s="314"/>
      <c r="AR129" s="314"/>
      <c r="AS129" s="314"/>
      <c r="AT129" s="314"/>
      <c r="AU129" s="314"/>
      <c r="AV129" s="314"/>
      <c r="AW129" s="314"/>
      <c r="AX129" s="314"/>
      <c r="AY129" s="314"/>
      <c r="AZ129" s="314"/>
      <c r="BA129" s="314"/>
      <c r="BB129" s="314"/>
      <c r="BC129" s="314"/>
      <c r="BD129" s="314"/>
      <c r="BE129" s="314"/>
      <c r="BF129" s="314"/>
      <c r="BG129" s="314"/>
      <c r="BH129" s="314"/>
      <c r="BI129" s="314"/>
      <c r="BJ129" s="314"/>
      <c r="BK129" s="314"/>
      <c r="BL129" s="314"/>
      <c r="BM129" s="314"/>
      <c r="BN129" s="314"/>
      <c r="BO129" s="314"/>
      <c r="BP129" s="314"/>
      <c r="BQ129" s="314"/>
      <c r="BR129" s="314"/>
      <c r="BS129" s="314"/>
      <c r="BT129" s="314"/>
      <c r="BU129" s="314"/>
      <c r="BV129" s="314"/>
      <c r="BW129" s="291"/>
      <c r="BX129" s="314"/>
      <c r="BY129" s="314"/>
      <c r="BZ129" s="314"/>
      <c r="CA129" s="314"/>
      <c r="CB129" s="314"/>
      <c r="CC129" s="314"/>
      <c r="CD129" s="314"/>
      <c r="CE129" s="314"/>
      <c r="CF129" s="314"/>
      <c r="CG129" s="314"/>
      <c r="CH129" s="314"/>
      <c r="CI129" s="314"/>
      <c r="CJ129" s="314"/>
      <c r="CK129" s="314"/>
      <c r="CL129" s="314"/>
      <c r="CM129" s="314"/>
      <c r="CN129" s="314"/>
      <c r="CO129" s="314"/>
      <c r="CP129" s="314"/>
      <c r="CQ129" s="314"/>
      <c r="CR129" s="314"/>
      <c r="CS129" s="314"/>
      <c r="CT129" s="314"/>
      <c r="CU129" s="314"/>
      <c r="CV129" s="314"/>
      <c r="CW129" s="314"/>
      <c r="CX129" s="314"/>
      <c r="CY129" s="314"/>
      <c r="CZ129" s="314"/>
      <c r="DA129" s="314"/>
      <c r="DB129" s="314"/>
      <c r="DC129" s="314"/>
      <c r="DD129" s="314"/>
      <c r="DE129" s="314"/>
      <c r="DF129" s="314"/>
      <c r="DG129" s="314"/>
      <c r="DH129" s="314"/>
      <c r="DI129" s="314"/>
      <c r="DJ129" s="314"/>
      <c r="DK129" s="314"/>
      <c r="DL129" s="314"/>
      <c r="DM129" s="314"/>
      <c r="DN129" s="314"/>
      <c r="DO129" s="314"/>
      <c r="DP129" s="314"/>
      <c r="DQ129" s="314"/>
      <c r="DR129" s="314"/>
      <c r="DS129" s="314"/>
      <c r="DT129" s="314"/>
      <c r="DU129" s="314"/>
      <c r="DV129" s="314"/>
      <c r="DW129" s="314"/>
      <c r="DX129" s="314"/>
      <c r="DY129" s="314"/>
      <c r="DZ129" s="314"/>
      <c r="EA129" s="314"/>
      <c r="EB129" s="314"/>
      <c r="EC129" s="314"/>
      <c r="ED129" s="314"/>
      <c r="FY129" s="317"/>
      <c r="FZ129" s="317"/>
      <c r="GA129" s="317"/>
      <c r="GB129" s="317"/>
      <c r="GC129" s="301"/>
      <c r="GD129" s="301"/>
      <c r="GE129" s="301"/>
      <c r="GF129" s="301"/>
      <c r="GG129" s="318"/>
      <c r="GH129" s="318"/>
      <c r="GI129" s="318"/>
      <c r="GJ129" s="319"/>
      <c r="GK129" s="320"/>
      <c r="GL129" s="320"/>
      <c r="GM129" s="320"/>
      <c r="GN129" s="320"/>
      <c r="GO129" s="300"/>
      <c r="HD129" s="317"/>
      <c r="HE129" s="317"/>
      <c r="HF129" s="317"/>
      <c r="HG129" s="317"/>
      <c r="HH129" s="301"/>
      <c r="HI129" s="301"/>
      <c r="HJ129" s="301"/>
      <c r="HK129" s="301"/>
      <c r="HL129" s="318"/>
      <c r="HM129" s="318"/>
      <c r="HN129" s="318"/>
      <c r="HO129" s="319"/>
      <c r="HP129" s="320"/>
      <c r="HQ129" s="320"/>
      <c r="HR129" s="320"/>
      <c r="HS129" s="320"/>
      <c r="HT129" s="300"/>
    </row>
    <row r="130" spans="18:228" ht="17.100000000000001" customHeight="1" x14ac:dyDescent="0.3">
      <c r="R130" s="314"/>
      <c r="S130" s="314"/>
      <c r="T130" s="314"/>
      <c r="U130" s="314"/>
      <c r="V130" s="314"/>
      <c r="W130" s="314"/>
      <c r="X130" s="314"/>
      <c r="Y130" s="314"/>
      <c r="Z130" s="314"/>
      <c r="AA130" s="314"/>
      <c r="AB130" s="314"/>
      <c r="AC130" s="314"/>
      <c r="AD130" s="314"/>
      <c r="AE130" s="314"/>
      <c r="AF130" s="314"/>
      <c r="AG130" s="314"/>
      <c r="AH130" s="314"/>
      <c r="AI130" s="314"/>
      <c r="AJ130" s="314"/>
      <c r="AK130" s="314"/>
      <c r="AL130" s="314"/>
      <c r="AM130" s="314"/>
      <c r="AN130" s="314"/>
      <c r="AO130" s="314"/>
      <c r="AP130" s="314"/>
      <c r="AQ130" s="314"/>
      <c r="AR130" s="314"/>
      <c r="AS130" s="314"/>
      <c r="AT130" s="314"/>
      <c r="AU130" s="314"/>
      <c r="AV130" s="314"/>
      <c r="AW130" s="314"/>
      <c r="AX130" s="314"/>
      <c r="AY130" s="314"/>
      <c r="AZ130" s="314"/>
      <c r="BA130" s="314"/>
      <c r="BB130" s="314"/>
      <c r="BC130" s="314"/>
      <c r="BD130" s="314"/>
      <c r="BE130" s="314"/>
      <c r="BF130" s="314"/>
      <c r="BG130" s="314"/>
      <c r="BH130" s="314"/>
      <c r="BI130" s="314"/>
      <c r="BJ130" s="314"/>
      <c r="BK130" s="314"/>
      <c r="BL130" s="314"/>
      <c r="BM130" s="314"/>
      <c r="BN130" s="314"/>
      <c r="BO130" s="314"/>
      <c r="BP130" s="314"/>
      <c r="BQ130" s="314"/>
      <c r="BR130" s="314"/>
      <c r="BS130" s="314"/>
      <c r="BT130" s="314"/>
      <c r="BU130" s="314"/>
      <c r="BV130" s="314"/>
      <c r="BW130" s="339"/>
      <c r="BX130" s="314"/>
      <c r="BY130" s="314"/>
      <c r="BZ130" s="314"/>
      <c r="CA130" s="314"/>
      <c r="CB130" s="314"/>
      <c r="CC130" s="314"/>
      <c r="CD130" s="314"/>
      <c r="CE130" s="314"/>
      <c r="CF130" s="314"/>
      <c r="CG130" s="314"/>
      <c r="CH130" s="314"/>
      <c r="CI130" s="314"/>
      <c r="CJ130" s="314"/>
      <c r="CK130" s="314"/>
      <c r="CL130" s="314"/>
      <c r="CM130" s="314"/>
      <c r="CN130" s="314"/>
      <c r="CO130" s="314"/>
      <c r="CP130" s="314"/>
      <c r="CQ130" s="314"/>
      <c r="CR130" s="314"/>
      <c r="CS130" s="314"/>
      <c r="CT130" s="314"/>
      <c r="CU130" s="314"/>
      <c r="CV130" s="314"/>
      <c r="CW130" s="314"/>
      <c r="CX130" s="314"/>
      <c r="CY130" s="314"/>
      <c r="CZ130" s="314"/>
      <c r="DA130" s="314"/>
      <c r="DB130" s="314"/>
      <c r="DC130" s="314"/>
      <c r="DD130" s="314"/>
      <c r="DE130" s="314"/>
      <c r="DF130" s="314"/>
      <c r="DG130" s="314"/>
      <c r="DH130" s="314"/>
      <c r="DI130" s="314"/>
      <c r="DJ130" s="314"/>
      <c r="DK130" s="314"/>
      <c r="DL130" s="314"/>
      <c r="DM130" s="314"/>
      <c r="DN130" s="314"/>
      <c r="DO130" s="314"/>
      <c r="DP130" s="314"/>
      <c r="DQ130" s="314"/>
      <c r="DR130" s="314"/>
      <c r="DS130" s="314"/>
      <c r="DT130" s="314"/>
      <c r="DU130" s="314"/>
      <c r="DV130" s="314"/>
      <c r="DW130" s="314"/>
      <c r="DX130" s="314"/>
      <c r="DY130" s="314"/>
      <c r="DZ130" s="314"/>
      <c r="EA130" s="314"/>
      <c r="EB130" s="314"/>
      <c r="EC130" s="314"/>
      <c r="ED130" s="314"/>
      <c r="FY130" s="317"/>
      <c r="FZ130" s="317"/>
      <c r="GA130" s="317"/>
      <c r="GB130" s="317"/>
      <c r="GC130" s="301"/>
      <c r="GD130" s="301"/>
      <c r="GE130" s="301"/>
      <c r="GF130" s="301"/>
      <c r="GG130" s="318"/>
      <c r="GH130" s="318"/>
      <c r="GI130" s="318"/>
      <c r="GJ130" s="319"/>
      <c r="GK130" s="320"/>
      <c r="GL130" s="320"/>
      <c r="GM130" s="320"/>
      <c r="GN130" s="320"/>
      <c r="GO130" s="300"/>
      <c r="HD130" s="317"/>
      <c r="HE130" s="317"/>
      <c r="HF130" s="317"/>
      <c r="HG130" s="317"/>
      <c r="HH130" s="301"/>
      <c r="HI130" s="301"/>
      <c r="HJ130" s="301"/>
      <c r="HK130" s="301"/>
      <c r="HL130" s="318"/>
      <c r="HM130" s="318"/>
      <c r="HN130" s="318"/>
      <c r="HO130" s="319"/>
      <c r="HP130" s="320"/>
      <c r="HQ130" s="320"/>
      <c r="HR130" s="320"/>
      <c r="HS130" s="320"/>
      <c r="HT130" s="300"/>
    </row>
    <row r="131" spans="18:228" ht="17.100000000000001" customHeight="1" x14ac:dyDescent="0.3">
      <c r="R131" s="314"/>
      <c r="S131" s="314"/>
      <c r="T131" s="314"/>
      <c r="U131" s="314"/>
      <c r="V131" s="314"/>
      <c r="W131" s="314"/>
      <c r="X131" s="314"/>
      <c r="Y131" s="314"/>
      <c r="Z131" s="314"/>
      <c r="AA131" s="314"/>
      <c r="AB131" s="314"/>
      <c r="AC131" s="314"/>
      <c r="AD131" s="314"/>
      <c r="AE131" s="314"/>
      <c r="AF131" s="314"/>
      <c r="AG131" s="314"/>
      <c r="AH131" s="314"/>
      <c r="AI131" s="314"/>
      <c r="AJ131" s="314"/>
      <c r="AK131" s="314"/>
      <c r="AL131" s="314"/>
      <c r="AM131" s="314"/>
      <c r="AN131" s="314"/>
      <c r="AO131" s="314"/>
      <c r="AP131" s="314"/>
      <c r="AQ131" s="314"/>
      <c r="AR131" s="314"/>
      <c r="AS131" s="314"/>
      <c r="AT131" s="314"/>
      <c r="AU131" s="314"/>
      <c r="AV131" s="314"/>
      <c r="AW131" s="314"/>
      <c r="AX131" s="314"/>
      <c r="AY131" s="314"/>
      <c r="AZ131" s="314"/>
      <c r="BA131" s="314"/>
      <c r="BB131" s="314"/>
      <c r="BC131" s="314"/>
      <c r="BD131" s="314"/>
      <c r="BE131" s="314"/>
      <c r="BF131" s="314"/>
      <c r="BG131" s="314"/>
      <c r="BH131" s="314"/>
      <c r="BI131" s="314"/>
      <c r="BJ131" s="314"/>
      <c r="BK131" s="314"/>
      <c r="BL131" s="314"/>
      <c r="BM131" s="314"/>
      <c r="BN131" s="314"/>
      <c r="BO131" s="314"/>
      <c r="BP131" s="314"/>
      <c r="BQ131" s="314"/>
      <c r="BR131" s="314"/>
      <c r="BS131" s="314"/>
      <c r="BT131" s="314"/>
      <c r="BU131" s="314"/>
      <c r="BV131" s="314"/>
      <c r="BW131" s="339"/>
      <c r="BX131" s="314"/>
      <c r="BY131" s="314"/>
      <c r="BZ131" s="314"/>
      <c r="CA131" s="314"/>
      <c r="CB131" s="314"/>
      <c r="CC131" s="314"/>
      <c r="CD131" s="314"/>
      <c r="CE131" s="314"/>
      <c r="CF131" s="314"/>
      <c r="CG131" s="314"/>
      <c r="CH131" s="314"/>
      <c r="CI131" s="314"/>
      <c r="CJ131" s="314"/>
      <c r="CK131" s="314"/>
      <c r="CL131" s="314"/>
      <c r="CM131" s="314"/>
      <c r="CN131" s="314"/>
      <c r="CO131" s="314"/>
      <c r="CP131" s="314"/>
      <c r="CQ131" s="314"/>
      <c r="CR131" s="314"/>
      <c r="CS131" s="314"/>
      <c r="CT131" s="314"/>
      <c r="CU131" s="314"/>
      <c r="CV131" s="314"/>
      <c r="CW131" s="314"/>
      <c r="CX131" s="314"/>
      <c r="CY131" s="314"/>
      <c r="CZ131" s="314"/>
      <c r="DA131" s="314"/>
      <c r="DB131" s="314"/>
      <c r="DC131" s="314"/>
      <c r="DD131" s="314"/>
      <c r="DE131" s="314"/>
      <c r="DF131" s="314"/>
      <c r="DG131" s="314"/>
      <c r="DH131" s="314"/>
      <c r="DI131" s="314"/>
      <c r="DJ131" s="314"/>
      <c r="DK131" s="314"/>
      <c r="DL131" s="314"/>
      <c r="DM131" s="314"/>
      <c r="DN131" s="314"/>
      <c r="DO131" s="314"/>
      <c r="DP131" s="314"/>
      <c r="DQ131" s="314"/>
      <c r="DR131" s="314"/>
      <c r="DS131" s="314"/>
      <c r="DT131" s="314"/>
      <c r="DU131" s="314"/>
      <c r="DV131" s="314"/>
      <c r="DW131" s="314"/>
      <c r="DX131" s="314"/>
      <c r="DY131" s="314"/>
      <c r="DZ131" s="314"/>
      <c r="EA131" s="314"/>
      <c r="EB131" s="314"/>
      <c r="EC131" s="314"/>
      <c r="ED131" s="314"/>
      <c r="FY131" s="317"/>
      <c r="FZ131" s="317"/>
      <c r="GA131" s="317"/>
      <c r="GB131" s="317"/>
      <c r="GC131" s="301"/>
      <c r="GD131" s="301"/>
      <c r="GE131" s="301"/>
      <c r="GF131" s="301"/>
      <c r="GG131" s="318"/>
      <c r="GH131" s="318"/>
      <c r="GI131" s="318"/>
      <c r="GJ131" s="319"/>
      <c r="GK131" s="320"/>
      <c r="GL131" s="320"/>
      <c r="GM131" s="320"/>
      <c r="GN131" s="320"/>
      <c r="GO131" s="300"/>
      <c r="HD131" s="317"/>
      <c r="HE131" s="317"/>
      <c r="HF131" s="317"/>
      <c r="HG131" s="317"/>
      <c r="HH131" s="301"/>
      <c r="HI131" s="301"/>
      <c r="HJ131" s="301"/>
      <c r="HK131" s="301"/>
      <c r="HL131" s="318"/>
      <c r="HM131" s="318"/>
      <c r="HN131" s="318"/>
      <c r="HO131" s="319"/>
      <c r="HP131" s="320"/>
      <c r="HQ131" s="320"/>
      <c r="HR131" s="320"/>
      <c r="HS131" s="320"/>
      <c r="HT131" s="300"/>
    </row>
    <row r="132" spans="18:228" ht="17.100000000000001" customHeight="1" x14ac:dyDescent="0.3">
      <c r="R132" s="314"/>
      <c r="S132" s="314"/>
      <c r="T132" s="314"/>
      <c r="U132" s="314"/>
      <c r="V132" s="314"/>
      <c r="W132" s="314"/>
      <c r="X132" s="314"/>
      <c r="Y132" s="314"/>
      <c r="Z132" s="314"/>
      <c r="AA132" s="314"/>
      <c r="AB132" s="314"/>
      <c r="AC132" s="314"/>
      <c r="AD132" s="314"/>
      <c r="AE132" s="314"/>
      <c r="AF132" s="314"/>
      <c r="AG132" s="314"/>
      <c r="AH132" s="314"/>
      <c r="AI132" s="314"/>
      <c r="AJ132" s="314"/>
      <c r="AK132" s="314"/>
      <c r="AL132" s="314"/>
      <c r="AM132" s="314"/>
      <c r="AN132" s="314"/>
      <c r="AO132" s="314"/>
      <c r="AP132" s="314"/>
      <c r="AQ132" s="314"/>
      <c r="AR132" s="314"/>
      <c r="AS132" s="314"/>
      <c r="AT132" s="314"/>
      <c r="AU132" s="314"/>
      <c r="AV132" s="314"/>
      <c r="AW132" s="314"/>
      <c r="AX132" s="314"/>
      <c r="AY132" s="314"/>
      <c r="AZ132" s="314"/>
      <c r="BA132" s="314"/>
      <c r="BB132" s="314"/>
      <c r="BC132" s="314"/>
      <c r="BD132" s="314"/>
      <c r="BE132" s="314"/>
      <c r="BF132" s="314"/>
      <c r="BG132" s="314"/>
      <c r="BH132" s="314"/>
      <c r="BI132" s="314"/>
      <c r="BJ132" s="314"/>
      <c r="BK132" s="314"/>
      <c r="BL132" s="314"/>
      <c r="BM132" s="314"/>
      <c r="BN132" s="314"/>
      <c r="BO132" s="314"/>
      <c r="BP132" s="314"/>
      <c r="BQ132" s="314"/>
      <c r="BR132" s="314"/>
      <c r="BS132" s="314"/>
      <c r="BT132" s="314"/>
      <c r="BU132" s="314"/>
      <c r="BV132" s="314"/>
      <c r="BW132" s="291"/>
      <c r="BX132" s="314"/>
      <c r="BY132" s="314"/>
      <c r="BZ132" s="314"/>
      <c r="CA132" s="314"/>
      <c r="CB132" s="314"/>
      <c r="CC132" s="314"/>
      <c r="CD132" s="314"/>
      <c r="CE132" s="314"/>
      <c r="CF132" s="314"/>
      <c r="CG132" s="314"/>
      <c r="CH132" s="314"/>
      <c r="CI132" s="314"/>
      <c r="CJ132" s="314"/>
      <c r="CK132" s="314"/>
      <c r="CL132" s="314"/>
      <c r="CM132" s="314"/>
      <c r="CN132" s="314"/>
      <c r="CO132" s="314"/>
      <c r="CP132" s="314"/>
      <c r="CQ132" s="314"/>
      <c r="CR132" s="314"/>
      <c r="CS132" s="314"/>
      <c r="CT132" s="314"/>
      <c r="CU132" s="314"/>
      <c r="CV132" s="314"/>
      <c r="CW132" s="314"/>
      <c r="CX132" s="314"/>
      <c r="CY132" s="314"/>
      <c r="CZ132" s="314"/>
      <c r="DA132" s="314"/>
      <c r="DB132" s="314"/>
      <c r="DC132" s="314"/>
      <c r="DD132" s="314"/>
      <c r="DE132" s="314"/>
      <c r="DF132" s="314"/>
      <c r="DG132" s="314"/>
      <c r="DH132" s="314"/>
      <c r="DI132" s="314"/>
      <c r="DJ132" s="314"/>
      <c r="DK132" s="314"/>
      <c r="DL132" s="314"/>
      <c r="DM132" s="314"/>
      <c r="DN132" s="314"/>
      <c r="DO132" s="314"/>
      <c r="DP132" s="314"/>
      <c r="DQ132" s="314"/>
      <c r="DR132" s="314"/>
      <c r="DS132" s="314"/>
      <c r="DT132" s="314"/>
      <c r="DU132" s="314"/>
      <c r="DV132" s="314"/>
      <c r="DW132" s="314"/>
      <c r="DX132" s="314"/>
      <c r="DY132" s="314"/>
      <c r="DZ132" s="314"/>
      <c r="EA132" s="314"/>
      <c r="EB132" s="314"/>
      <c r="EC132" s="314"/>
      <c r="ED132" s="314"/>
      <c r="FY132" s="317"/>
      <c r="FZ132" s="317"/>
      <c r="GA132" s="317"/>
      <c r="GB132" s="317"/>
      <c r="GC132" s="301"/>
      <c r="GD132" s="301"/>
      <c r="GE132" s="301"/>
      <c r="GF132" s="301"/>
      <c r="GG132" s="318"/>
      <c r="GH132" s="318"/>
      <c r="GI132" s="318"/>
      <c r="GJ132" s="319"/>
      <c r="GK132" s="320"/>
      <c r="GL132" s="320"/>
      <c r="GM132" s="320"/>
      <c r="GN132" s="320"/>
      <c r="GO132" s="300"/>
      <c r="HD132" s="317"/>
      <c r="HE132" s="317"/>
      <c r="HF132" s="317"/>
      <c r="HG132" s="317"/>
      <c r="HH132" s="301"/>
      <c r="HI132" s="301"/>
      <c r="HJ132" s="301"/>
      <c r="HK132" s="301"/>
      <c r="HL132" s="318"/>
      <c r="HM132" s="318"/>
      <c r="HN132" s="318"/>
      <c r="HO132" s="319"/>
      <c r="HP132" s="320"/>
      <c r="HQ132" s="320"/>
      <c r="HR132" s="320"/>
      <c r="HS132" s="320"/>
      <c r="HT132" s="300"/>
    </row>
    <row r="133" spans="18:228" ht="17.100000000000001" customHeight="1" x14ac:dyDescent="0.3">
      <c r="R133" s="314"/>
      <c r="S133" s="314"/>
      <c r="T133" s="314"/>
      <c r="U133" s="314"/>
      <c r="V133" s="314"/>
      <c r="W133" s="314"/>
      <c r="X133" s="314"/>
      <c r="Y133" s="314"/>
      <c r="Z133" s="314"/>
      <c r="AA133" s="314"/>
      <c r="AB133" s="314"/>
      <c r="AC133" s="314"/>
      <c r="AD133" s="314"/>
      <c r="AE133" s="314"/>
      <c r="AF133" s="314"/>
      <c r="AG133" s="314"/>
      <c r="AH133" s="314"/>
      <c r="AI133" s="314"/>
      <c r="AJ133" s="314"/>
      <c r="AK133" s="314"/>
      <c r="AL133" s="314"/>
      <c r="AM133" s="314"/>
      <c r="AN133" s="314"/>
      <c r="AO133" s="314"/>
      <c r="AP133" s="314"/>
      <c r="AQ133" s="314"/>
      <c r="AR133" s="314"/>
      <c r="AS133" s="314"/>
      <c r="AT133" s="314"/>
      <c r="AU133" s="314"/>
      <c r="AV133" s="314"/>
      <c r="AW133" s="314"/>
      <c r="AX133" s="314"/>
      <c r="AY133" s="314"/>
      <c r="AZ133" s="314"/>
      <c r="BA133" s="314"/>
      <c r="BB133" s="314"/>
      <c r="BC133" s="314"/>
      <c r="BD133" s="314"/>
      <c r="BE133" s="314"/>
      <c r="BF133" s="314"/>
      <c r="BG133" s="314"/>
      <c r="BH133" s="314"/>
      <c r="BI133" s="314"/>
      <c r="BJ133" s="314"/>
      <c r="BK133" s="314"/>
      <c r="BL133" s="314"/>
      <c r="BM133" s="314"/>
      <c r="BN133" s="314"/>
      <c r="BO133" s="314"/>
      <c r="BP133" s="314"/>
      <c r="BQ133" s="314"/>
      <c r="BR133" s="314"/>
      <c r="BS133" s="314"/>
      <c r="BT133" s="314"/>
      <c r="BU133" s="314"/>
      <c r="BV133" s="314"/>
      <c r="BW133" s="340"/>
      <c r="BX133" s="314"/>
      <c r="BY133" s="314"/>
      <c r="BZ133" s="314"/>
      <c r="CA133" s="314"/>
      <c r="CB133" s="314"/>
      <c r="CC133" s="314"/>
      <c r="CD133" s="314"/>
      <c r="CE133" s="314"/>
      <c r="CF133" s="314"/>
      <c r="CG133" s="314"/>
      <c r="CH133" s="314"/>
      <c r="CI133" s="314"/>
      <c r="CJ133" s="314"/>
      <c r="CK133" s="314"/>
      <c r="CL133" s="314"/>
      <c r="CM133" s="314"/>
      <c r="CN133" s="314"/>
      <c r="CO133" s="314"/>
      <c r="CP133" s="314"/>
      <c r="CQ133" s="314"/>
      <c r="CR133" s="314"/>
      <c r="CS133" s="314"/>
      <c r="CT133" s="314"/>
      <c r="CU133" s="314"/>
      <c r="CV133" s="314"/>
      <c r="CW133" s="314"/>
      <c r="CX133" s="314"/>
      <c r="CY133" s="314"/>
      <c r="CZ133" s="314"/>
      <c r="DA133" s="314"/>
      <c r="DB133" s="314"/>
      <c r="DC133" s="314"/>
      <c r="DD133" s="314"/>
      <c r="DE133" s="314"/>
      <c r="DF133" s="314"/>
      <c r="DG133" s="314"/>
      <c r="DH133" s="314"/>
      <c r="DI133" s="314"/>
      <c r="DJ133" s="314"/>
      <c r="DK133" s="314"/>
      <c r="DL133" s="314"/>
      <c r="DM133" s="314"/>
      <c r="DN133" s="314"/>
      <c r="DO133" s="314"/>
      <c r="DP133" s="314"/>
      <c r="DQ133" s="314"/>
      <c r="DR133" s="314"/>
      <c r="DS133" s="314"/>
      <c r="DT133" s="314"/>
      <c r="DU133" s="314"/>
      <c r="DV133" s="314"/>
      <c r="DW133" s="314"/>
      <c r="DX133" s="314"/>
      <c r="DY133" s="314"/>
      <c r="DZ133" s="314"/>
      <c r="EA133" s="314"/>
      <c r="EB133" s="314"/>
      <c r="EC133" s="314"/>
      <c r="ED133" s="314"/>
      <c r="FY133" s="317"/>
      <c r="FZ133" s="317"/>
      <c r="GA133" s="317"/>
      <c r="GB133" s="317"/>
      <c r="GC133" s="301"/>
      <c r="GD133" s="301"/>
      <c r="GE133" s="301"/>
      <c r="GF133" s="301"/>
      <c r="GG133" s="318"/>
      <c r="GH133" s="318"/>
      <c r="GI133" s="318"/>
      <c r="GJ133" s="319"/>
      <c r="GK133" s="320"/>
      <c r="GL133" s="320"/>
      <c r="GM133" s="320"/>
      <c r="GN133" s="320"/>
      <c r="GO133" s="300"/>
      <c r="HD133" s="317"/>
      <c r="HE133" s="317"/>
      <c r="HF133" s="317"/>
      <c r="HG133" s="317"/>
      <c r="HH133" s="301"/>
      <c r="HI133" s="301"/>
      <c r="HJ133" s="301"/>
      <c r="HK133" s="301"/>
      <c r="HL133" s="318"/>
      <c r="HM133" s="318"/>
      <c r="HN133" s="318"/>
      <c r="HO133" s="319"/>
      <c r="HP133" s="320"/>
      <c r="HQ133" s="320"/>
      <c r="HR133" s="320"/>
      <c r="HS133" s="320"/>
      <c r="HT133" s="300"/>
    </row>
    <row r="134" spans="18:228" ht="17.100000000000001" customHeight="1" x14ac:dyDescent="0.3">
      <c r="R134" s="314"/>
      <c r="S134" s="314"/>
      <c r="T134" s="314"/>
      <c r="U134" s="314"/>
      <c r="V134" s="314"/>
      <c r="W134" s="314"/>
      <c r="X134" s="314"/>
      <c r="Y134" s="314"/>
      <c r="Z134" s="314"/>
      <c r="AA134" s="314"/>
      <c r="AB134" s="314"/>
      <c r="AC134" s="314"/>
      <c r="AD134" s="314"/>
      <c r="AE134" s="314"/>
      <c r="AF134" s="314"/>
      <c r="AG134" s="314"/>
      <c r="AH134" s="314"/>
      <c r="AI134" s="314"/>
      <c r="AJ134" s="314"/>
      <c r="AK134" s="314"/>
      <c r="AL134" s="314"/>
      <c r="AM134" s="314"/>
      <c r="AN134" s="314"/>
      <c r="AO134" s="314"/>
      <c r="AP134" s="314"/>
      <c r="AQ134" s="314"/>
      <c r="AR134" s="314"/>
      <c r="AS134" s="314"/>
      <c r="AT134" s="314"/>
      <c r="AU134" s="314"/>
      <c r="AV134" s="314"/>
      <c r="AW134" s="314"/>
      <c r="AX134" s="314"/>
      <c r="AY134" s="314"/>
      <c r="AZ134" s="314"/>
      <c r="BA134" s="314"/>
      <c r="BB134" s="314"/>
      <c r="BC134" s="314"/>
      <c r="BD134" s="314"/>
      <c r="BE134" s="314"/>
      <c r="BF134" s="314"/>
      <c r="BG134" s="314"/>
      <c r="BH134" s="314"/>
      <c r="BI134" s="314"/>
      <c r="BJ134" s="314"/>
      <c r="BK134" s="314"/>
      <c r="BL134" s="314"/>
      <c r="BM134" s="314"/>
      <c r="BN134" s="314"/>
      <c r="BO134" s="314"/>
      <c r="BP134" s="314"/>
      <c r="BQ134" s="314"/>
      <c r="BR134" s="314"/>
      <c r="BS134" s="314"/>
      <c r="BT134" s="314"/>
      <c r="BU134" s="314"/>
      <c r="BV134" s="314"/>
      <c r="BW134" s="340"/>
      <c r="BX134" s="314"/>
      <c r="BY134" s="314"/>
      <c r="BZ134" s="314"/>
      <c r="CA134" s="314"/>
      <c r="CB134" s="314"/>
      <c r="CC134" s="314"/>
      <c r="CD134" s="314"/>
      <c r="CE134" s="314"/>
      <c r="CF134" s="314"/>
      <c r="CG134" s="314"/>
      <c r="CH134" s="314"/>
      <c r="CI134" s="314"/>
      <c r="CJ134" s="314"/>
      <c r="CK134" s="314"/>
      <c r="CL134" s="314"/>
      <c r="CM134" s="314"/>
      <c r="CN134" s="314"/>
      <c r="CO134" s="314"/>
      <c r="CP134" s="314"/>
      <c r="CQ134" s="314"/>
      <c r="CR134" s="314"/>
      <c r="CS134" s="314"/>
      <c r="CT134" s="314"/>
      <c r="CU134" s="314"/>
      <c r="CV134" s="314"/>
      <c r="CW134" s="314"/>
      <c r="CX134" s="314"/>
      <c r="CY134" s="314"/>
      <c r="CZ134" s="314"/>
      <c r="DA134" s="314"/>
      <c r="DB134" s="314"/>
      <c r="DC134" s="314"/>
      <c r="DD134" s="314"/>
      <c r="DE134" s="314"/>
      <c r="DF134" s="314"/>
      <c r="DG134" s="314"/>
      <c r="DH134" s="314"/>
      <c r="DI134" s="314"/>
      <c r="DJ134" s="314"/>
      <c r="DK134" s="314"/>
      <c r="DL134" s="314"/>
      <c r="DM134" s="314"/>
      <c r="DN134" s="314"/>
      <c r="DO134" s="314"/>
      <c r="DP134" s="314"/>
      <c r="DQ134" s="314"/>
      <c r="DR134" s="314"/>
      <c r="DS134" s="314"/>
      <c r="DT134" s="314"/>
      <c r="DU134" s="314"/>
      <c r="DV134" s="314"/>
      <c r="DW134" s="314"/>
      <c r="DX134" s="314"/>
      <c r="DY134" s="314"/>
      <c r="DZ134" s="314"/>
      <c r="EA134" s="314"/>
      <c r="EB134" s="314"/>
      <c r="EC134" s="314"/>
      <c r="ED134" s="314"/>
      <c r="FY134" s="317"/>
      <c r="FZ134" s="317"/>
      <c r="GA134" s="317"/>
      <c r="GB134" s="317"/>
      <c r="GC134" s="301"/>
      <c r="GD134" s="301"/>
      <c r="GE134" s="301"/>
      <c r="GF134" s="301"/>
      <c r="GG134" s="318"/>
      <c r="GH134" s="318"/>
      <c r="GI134" s="318"/>
      <c r="GJ134" s="319"/>
      <c r="GK134" s="320"/>
      <c r="GL134" s="320"/>
      <c r="GM134" s="320"/>
      <c r="GN134" s="320"/>
      <c r="GO134" s="300"/>
      <c r="HD134" s="317"/>
      <c r="HE134" s="317"/>
      <c r="HF134" s="317"/>
      <c r="HG134" s="317"/>
      <c r="HH134" s="301"/>
      <c r="HI134" s="301"/>
      <c r="HJ134" s="301"/>
      <c r="HK134" s="301"/>
      <c r="HL134" s="318"/>
      <c r="HM134" s="318"/>
      <c r="HN134" s="318"/>
      <c r="HO134" s="319"/>
      <c r="HP134" s="320"/>
      <c r="HQ134" s="320"/>
      <c r="HR134" s="320"/>
      <c r="HS134" s="320"/>
      <c r="HT134" s="300"/>
    </row>
    <row r="135" spans="18:228" ht="17.100000000000001" customHeight="1" x14ac:dyDescent="0.3">
      <c r="R135" s="314"/>
      <c r="S135" s="314"/>
      <c r="T135" s="314"/>
      <c r="U135" s="314"/>
      <c r="V135" s="314"/>
      <c r="W135" s="314"/>
      <c r="X135" s="314"/>
      <c r="Y135" s="314"/>
      <c r="Z135" s="314"/>
      <c r="AA135" s="314"/>
      <c r="AB135" s="314"/>
      <c r="AC135" s="314"/>
      <c r="AD135" s="314"/>
      <c r="AE135" s="314"/>
      <c r="AF135" s="314"/>
      <c r="AG135" s="314"/>
      <c r="AH135" s="314"/>
      <c r="AI135" s="314"/>
      <c r="AJ135" s="314"/>
      <c r="AK135" s="314"/>
      <c r="AL135" s="314"/>
      <c r="AM135" s="314"/>
      <c r="AN135" s="314"/>
      <c r="AO135" s="314"/>
      <c r="AP135" s="314"/>
      <c r="AQ135" s="314"/>
      <c r="AR135" s="314"/>
      <c r="AS135" s="314"/>
      <c r="AT135" s="314"/>
      <c r="AU135" s="314"/>
      <c r="AV135" s="314"/>
      <c r="AW135" s="314"/>
      <c r="AX135" s="314"/>
      <c r="AY135" s="314"/>
      <c r="AZ135" s="314"/>
      <c r="BA135" s="314"/>
      <c r="BB135" s="314"/>
      <c r="BC135" s="314"/>
      <c r="BD135" s="314"/>
      <c r="BE135" s="314"/>
      <c r="BF135" s="314"/>
      <c r="BG135" s="314"/>
      <c r="BH135" s="314"/>
      <c r="BI135" s="314"/>
      <c r="BJ135" s="314"/>
      <c r="BK135" s="314"/>
      <c r="BL135" s="314"/>
      <c r="BM135" s="314"/>
      <c r="BN135" s="314"/>
      <c r="BO135" s="314"/>
      <c r="BP135" s="314"/>
      <c r="BQ135" s="314"/>
      <c r="BR135" s="314"/>
      <c r="BS135" s="314"/>
      <c r="BT135" s="314"/>
      <c r="BU135" s="314"/>
      <c r="BV135" s="314"/>
      <c r="BX135" s="314"/>
      <c r="BY135" s="314"/>
      <c r="BZ135" s="314"/>
      <c r="CA135" s="314"/>
      <c r="CB135" s="314"/>
      <c r="CC135" s="314"/>
      <c r="CD135" s="314"/>
      <c r="CE135" s="314"/>
      <c r="CF135" s="314"/>
      <c r="CG135" s="314"/>
      <c r="CH135" s="314"/>
      <c r="CI135" s="314"/>
      <c r="CJ135" s="314"/>
      <c r="CK135" s="314"/>
      <c r="CL135" s="314"/>
      <c r="CM135" s="314"/>
      <c r="CN135" s="314"/>
      <c r="CO135" s="314"/>
      <c r="CP135" s="314"/>
      <c r="CQ135" s="314"/>
      <c r="CR135" s="314"/>
      <c r="CS135" s="314"/>
      <c r="CT135" s="314"/>
      <c r="CU135" s="314"/>
      <c r="CV135" s="314"/>
      <c r="CW135" s="314"/>
      <c r="CX135" s="314"/>
      <c r="CY135" s="314"/>
      <c r="CZ135" s="314"/>
      <c r="DA135" s="314"/>
      <c r="DB135" s="314"/>
      <c r="DC135" s="314"/>
      <c r="DD135" s="314"/>
      <c r="DE135" s="314"/>
      <c r="DF135" s="314"/>
      <c r="DG135" s="314"/>
      <c r="DH135" s="314"/>
      <c r="DI135" s="314"/>
      <c r="DJ135" s="314"/>
      <c r="DK135" s="314"/>
      <c r="DL135" s="314"/>
      <c r="DM135" s="314"/>
      <c r="DN135" s="314"/>
      <c r="DO135" s="314"/>
      <c r="DP135" s="314"/>
      <c r="DQ135" s="314"/>
      <c r="DR135" s="314"/>
      <c r="DS135" s="314"/>
      <c r="DT135" s="314"/>
      <c r="DU135" s="314"/>
      <c r="DV135" s="314"/>
      <c r="DW135" s="314"/>
      <c r="DX135" s="314"/>
      <c r="DY135" s="314"/>
      <c r="DZ135" s="314"/>
      <c r="EA135" s="314"/>
      <c r="EB135" s="314"/>
      <c r="EC135" s="314"/>
      <c r="ED135" s="314"/>
      <c r="FY135" s="317"/>
      <c r="FZ135" s="317"/>
      <c r="GA135" s="317"/>
      <c r="GB135" s="317"/>
      <c r="GC135" s="301"/>
      <c r="GD135" s="301"/>
      <c r="GE135" s="301"/>
      <c r="GF135" s="301"/>
      <c r="GG135" s="318"/>
      <c r="GH135" s="318"/>
      <c r="GI135" s="318"/>
      <c r="GJ135" s="319"/>
      <c r="GK135" s="320"/>
      <c r="GL135" s="320"/>
      <c r="GM135" s="320"/>
      <c r="GN135" s="320"/>
      <c r="GO135" s="300"/>
      <c r="HD135" s="317"/>
      <c r="HE135" s="317"/>
      <c r="HF135" s="317"/>
      <c r="HG135" s="317"/>
      <c r="HH135" s="301"/>
      <c r="HI135" s="301"/>
      <c r="HJ135" s="301"/>
      <c r="HK135" s="301"/>
      <c r="HL135" s="318"/>
      <c r="HM135" s="318"/>
      <c r="HN135" s="318"/>
      <c r="HO135" s="319"/>
      <c r="HP135" s="320"/>
      <c r="HQ135" s="320"/>
      <c r="HR135" s="320"/>
      <c r="HS135" s="320"/>
      <c r="HT135" s="300"/>
    </row>
    <row r="136" spans="18:228" ht="17.100000000000001" customHeight="1" x14ac:dyDescent="0.3">
      <c r="R136" s="314"/>
      <c r="S136" s="314"/>
      <c r="T136" s="314"/>
      <c r="U136" s="314"/>
      <c r="V136" s="314"/>
      <c r="W136" s="314"/>
      <c r="X136" s="314"/>
      <c r="Y136" s="314"/>
      <c r="Z136" s="314"/>
      <c r="AA136" s="314"/>
      <c r="AB136" s="314"/>
      <c r="AC136" s="314"/>
      <c r="AD136" s="314"/>
      <c r="AE136" s="314"/>
      <c r="AF136" s="314"/>
      <c r="AG136" s="314"/>
      <c r="AH136" s="314"/>
      <c r="AI136" s="314"/>
      <c r="AJ136" s="314"/>
      <c r="AK136" s="314"/>
      <c r="AL136" s="314"/>
      <c r="AM136" s="314"/>
      <c r="AN136" s="314"/>
      <c r="AO136" s="314"/>
      <c r="AP136" s="314"/>
      <c r="AQ136" s="314"/>
      <c r="AR136" s="314"/>
      <c r="AS136" s="314"/>
      <c r="AT136" s="314"/>
      <c r="AU136" s="314"/>
      <c r="AV136" s="314"/>
      <c r="AW136" s="314"/>
      <c r="AX136" s="314"/>
      <c r="AY136" s="314"/>
      <c r="AZ136" s="314"/>
      <c r="BA136" s="314"/>
      <c r="BB136" s="314"/>
      <c r="BC136" s="314"/>
      <c r="BD136" s="314"/>
      <c r="BE136" s="314"/>
      <c r="BF136" s="314"/>
      <c r="BG136" s="314"/>
      <c r="BH136" s="314"/>
      <c r="BI136" s="314"/>
      <c r="BJ136" s="314"/>
      <c r="BK136" s="314"/>
      <c r="BL136" s="314"/>
      <c r="BM136" s="314"/>
      <c r="BN136" s="314"/>
      <c r="BO136" s="314"/>
      <c r="BP136" s="314"/>
      <c r="BQ136" s="314"/>
      <c r="BR136" s="314"/>
      <c r="BS136" s="314"/>
      <c r="BT136" s="314"/>
      <c r="BU136" s="314"/>
      <c r="BV136" s="314"/>
      <c r="BX136" s="314"/>
      <c r="BY136" s="314"/>
      <c r="BZ136" s="314"/>
      <c r="CA136" s="314"/>
      <c r="CB136" s="314"/>
      <c r="CC136" s="314"/>
      <c r="CD136" s="314"/>
      <c r="CE136" s="314"/>
      <c r="CF136" s="314"/>
      <c r="CG136" s="314"/>
      <c r="CH136" s="314"/>
      <c r="CI136" s="314"/>
      <c r="CJ136" s="314"/>
      <c r="CK136" s="314"/>
      <c r="CL136" s="314"/>
      <c r="CM136" s="314"/>
      <c r="CN136" s="314"/>
      <c r="CO136" s="314"/>
      <c r="CP136" s="314"/>
      <c r="CQ136" s="314"/>
      <c r="CR136" s="314"/>
      <c r="CS136" s="314"/>
      <c r="CT136" s="314"/>
      <c r="CU136" s="314"/>
      <c r="CV136" s="314"/>
      <c r="CW136" s="314"/>
      <c r="CX136" s="314"/>
      <c r="CY136" s="314"/>
      <c r="CZ136" s="314"/>
      <c r="DA136" s="314"/>
      <c r="DB136" s="314"/>
      <c r="DC136" s="314"/>
      <c r="DD136" s="314"/>
      <c r="DE136" s="314"/>
      <c r="DF136" s="314"/>
      <c r="DG136" s="314"/>
      <c r="DH136" s="314"/>
      <c r="DI136" s="314"/>
      <c r="DJ136" s="314"/>
      <c r="DK136" s="314"/>
      <c r="DL136" s="314"/>
      <c r="DM136" s="314"/>
      <c r="DN136" s="314"/>
      <c r="DO136" s="314"/>
      <c r="DP136" s="314"/>
      <c r="DQ136" s="314"/>
      <c r="DR136" s="314"/>
      <c r="DS136" s="314"/>
      <c r="DT136" s="314"/>
      <c r="DU136" s="314"/>
      <c r="DV136" s="314"/>
      <c r="DW136" s="314"/>
      <c r="DX136" s="314"/>
      <c r="DY136" s="314"/>
      <c r="DZ136" s="314"/>
      <c r="EA136" s="314"/>
      <c r="EB136" s="314"/>
      <c r="EC136" s="314"/>
      <c r="ED136" s="314"/>
      <c r="FY136" s="317"/>
      <c r="FZ136" s="317"/>
      <c r="GA136" s="317"/>
      <c r="GB136" s="317"/>
      <c r="GC136" s="301"/>
      <c r="GD136" s="301"/>
      <c r="GE136" s="301"/>
      <c r="GF136" s="301"/>
      <c r="GG136" s="318"/>
      <c r="GH136" s="318"/>
      <c r="GI136" s="318"/>
      <c r="GJ136" s="319"/>
      <c r="GK136" s="320"/>
      <c r="GL136" s="320"/>
      <c r="GM136" s="320"/>
      <c r="GN136" s="320"/>
      <c r="GO136" s="300"/>
      <c r="HD136" s="317"/>
      <c r="HE136" s="317"/>
      <c r="HF136" s="317"/>
      <c r="HG136" s="317"/>
      <c r="HH136" s="301"/>
      <c r="HI136" s="301"/>
      <c r="HJ136" s="301"/>
      <c r="HK136" s="301"/>
      <c r="HL136" s="318"/>
      <c r="HM136" s="318"/>
      <c r="HN136" s="318"/>
      <c r="HO136" s="319"/>
      <c r="HP136" s="320"/>
      <c r="HQ136" s="320"/>
      <c r="HR136" s="320"/>
      <c r="HS136" s="320"/>
      <c r="HT136" s="300"/>
    </row>
    <row r="137" spans="18:228" ht="17.100000000000001" customHeight="1" x14ac:dyDescent="0.3">
      <c r="R137" s="314"/>
      <c r="S137" s="314"/>
      <c r="T137" s="314"/>
      <c r="U137" s="314"/>
      <c r="V137" s="314"/>
      <c r="W137" s="314"/>
      <c r="X137" s="314"/>
      <c r="Y137" s="314"/>
      <c r="Z137" s="314"/>
      <c r="AA137" s="314"/>
      <c r="AB137" s="314"/>
      <c r="AC137" s="314"/>
      <c r="AD137" s="314"/>
      <c r="AE137" s="314"/>
      <c r="AF137" s="314"/>
      <c r="AG137" s="314"/>
      <c r="AH137" s="314"/>
      <c r="AI137" s="314"/>
      <c r="AJ137" s="314"/>
      <c r="AK137" s="314"/>
      <c r="AL137" s="314"/>
      <c r="AM137" s="314"/>
      <c r="AN137" s="314"/>
      <c r="AO137" s="314"/>
      <c r="AP137" s="314"/>
      <c r="AQ137" s="314"/>
      <c r="AR137" s="314"/>
      <c r="AS137" s="314"/>
      <c r="AT137" s="314"/>
      <c r="AU137" s="314"/>
      <c r="AV137" s="314"/>
      <c r="AW137" s="314"/>
      <c r="AX137" s="314"/>
      <c r="AY137" s="314"/>
      <c r="AZ137" s="314"/>
      <c r="BA137" s="314"/>
      <c r="BB137" s="314"/>
      <c r="BC137" s="314"/>
      <c r="BD137" s="314"/>
      <c r="BE137" s="314"/>
      <c r="BF137" s="314"/>
      <c r="BG137" s="314"/>
      <c r="BH137" s="314"/>
      <c r="BI137" s="314"/>
      <c r="BJ137" s="314"/>
      <c r="BK137" s="314"/>
      <c r="BL137" s="314"/>
      <c r="BM137" s="314"/>
      <c r="BN137" s="314"/>
      <c r="BO137" s="314"/>
      <c r="BP137" s="314"/>
      <c r="BQ137" s="314"/>
      <c r="BR137" s="314"/>
      <c r="BS137" s="314"/>
      <c r="BT137" s="314"/>
      <c r="BU137" s="314"/>
      <c r="BV137" s="314"/>
      <c r="BX137" s="314"/>
      <c r="BY137" s="314"/>
      <c r="BZ137" s="314"/>
      <c r="CA137" s="314"/>
      <c r="CB137" s="314"/>
      <c r="CC137" s="314"/>
      <c r="CD137" s="314"/>
      <c r="CE137" s="314"/>
      <c r="CF137" s="314"/>
      <c r="CG137" s="314"/>
      <c r="CH137" s="314"/>
      <c r="CI137" s="314"/>
      <c r="CJ137" s="314"/>
      <c r="CK137" s="314"/>
      <c r="CL137" s="314"/>
      <c r="CM137" s="314"/>
      <c r="CN137" s="314"/>
      <c r="CO137" s="314"/>
      <c r="CP137" s="314"/>
      <c r="CQ137" s="314"/>
      <c r="CR137" s="314"/>
      <c r="CS137" s="314"/>
      <c r="CT137" s="314"/>
      <c r="CU137" s="314"/>
      <c r="CV137" s="314"/>
      <c r="CW137" s="314"/>
      <c r="CX137" s="314"/>
      <c r="CY137" s="314"/>
      <c r="CZ137" s="314"/>
      <c r="DA137" s="314"/>
      <c r="DB137" s="314"/>
      <c r="DC137" s="314"/>
      <c r="DD137" s="314"/>
      <c r="DE137" s="314"/>
      <c r="DF137" s="314"/>
      <c r="DG137" s="314"/>
      <c r="DH137" s="314"/>
      <c r="DI137" s="314"/>
      <c r="DJ137" s="314"/>
      <c r="DK137" s="314"/>
      <c r="DL137" s="314"/>
      <c r="DM137" s="314"/>
      <c r="DN137" s="314"/>
      <c r="DO137" s="314"/>
      <c r="DP137" s="314"/>
      <c r="DQ137" s="314"/>
      <c r="DR137" s="314"/>
      <c r="DS137" s="314"/>
      <c r="DT137" s="314"/>
      <c r="DU137" s="314"/>
      <c r="DV137" s="314"/>
      <c r="DW137" s="314"/>
      <c r="DX137" s="314"/>
      <c r="DY137" s="314"/>
      <c r="DZ137" s="314"/>
      <c r="EA137" s="314"/>
      <c r="EB137" s="314"/>
      <c r="EC137" s="314"/>
      <c r="ED137" s="314"/>
      <c r="FY137" s="317"/>
      <c r="FZ137" s="317"/>
      <c r="GA137" s="317"/>
      <c r="GB137" s="317"/>
      <c r="GC137" s="301"/>
      <c r="GD137" s="301"/>
      <c r="GE137" s="301"/>
      <c r="GF137" s="301"/>
      <c r="GG137" s="318"/>
      <c r="GH137" s="318"/>
      <c r="GI137" s="318"/>
      <c r="GJ137" s="319"/>
      <c r="GK137" s="320"/>
      <c r="GL137" s="320"/>
      <c r="GM137" s="320"/>
      <c r="GN137" s="320"/>
      <c r="GO137" s="300"/>
      <c r="HD137" s="317"/>
      <c r="HE137" s="317"/>
      <c r="HF137" s="317"/>
      <c r="HG137" s="317"/>
      <c r="HH137" s="301"/>
      <c r="HI137" s="301"/>
      <c r="HJ137" s="301"/>
      <c r="HK137" s="301"/>
      <c r="HL137" s="318"/>
      <c r="HM137" s="318"/>
      <c r="HN137" s="318"/>
      <c r="HO137" s="319"/>
      <c r="HP137" s="320"/>
      <c r="HQ137" s="320"/>
      <c r="HR137" s="320"/>
      <c r="HS137" s="320"/>
      <c r="HT137" s="300"/>
    </row>
    <row r="138" spans="18:228" ht="17.100000000000001" customHeight="1" x14ac:dyDescent="0.3">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FY138" s="317"/>
      <c r="FZ138" s="317"/>
      <c r="GA138" s="317"/>
      <c r="GB138" s="317"/>
      <c r="GC138" s="301"/>
      <c r="GD138" s="301"/>
      <c r="GE138" s="301"/>
      <c r="GF138" s="301"/>
      <c r="GG138" s="318"/>
      <c r="GH138" s="318"/>
      <c r="GI138" s="318"/>
      <c r="GJ138" s="319"/>
      <c r="GK138" s="320"/>
      <c r="GL138" s="320"/>
      <c r="GM138" s="320"/>
      <c r="GN138" s="320"/>
      <c r="GO138" s="300"/>
      <c r="HD138" s="317"/>
      <c r="HE138" s="317"/>
      <c r="HF138" s="317"/>
      <c r="HG138" s="317"/>
      <c r="HH138" s="301"/>
      <c r="HI138" s="301"/>
      <c r="HJ138" s="301"/>
      <c r="HK138" s="301"/>
      <c r="HL138" s="318"/>
      <c r="HM138" s="318"/>
      <c r="HN138" s="318"/>
      <c r="HO138" s="319"/>
      <c r="HP138" s="320"/>
      <c r="HQ138" s="320"/>
      <c r="HR138" s="320"/>
      <c r="HS138" s="320"/>
      <c r="HT138" s="300"/>
    </row>
    <row r="139" spans="18:228" ht="17.100000000000001" customHeight="1" x14ac:dyDescent="0.3">
      <c r="R139" s="314"/>
      <c r="S139" s="314"/>
      <c r="T139" s="314"/>
      <c r="U139" s="314"/>
      <c r="V139" s="314"/>
      <c r="W139" s="314"/>
      <c r="X139" s="314"/>
      <c r="Y139" s="314"/>
      <c r="Z139" s="314"/>
      <c r="AA139" s="314"/>
      <c r="AB139" s="314"/>
      <c r="AC139" s="314"/>
      <c r="AD139" s="314"/>
      <c r="AE139" s="314"/>
      <c r="AF139" s="314"/>
      <c r="AG139" s="314"/>
      <c r="AH139" s="314"/>
      <c r="AI139" s="314"/>
      <c r="AJ139" s="314"/>
      <c r="AK139" s="314"/>
      <c r="AL139" s="314"/>
      <c r="AM139" s="314"/>
      <c r="AN139" s="314"/>
      <c r="AO139" s="314"/>
      <c r="AP139" s="314"/>
      <c r="AQ139" s="314"/>
      <c r="AR139" s="314"/>
      <c r="AS139" s="314"/>
      <c r="AT139" s="314"/>
      <c r="AU139" s="314"/>
      <c r="AV139" s="314"/>
      <c r="AW139" s="314"/>
      <c r="AX139" s="314"/>
      <c r="AY139" s="314"/>
      <c r="AZ139" s="314"/>
      <c r="BA139" s="314"/>
      <c r="BB139" s="314"/>
      <c r="BC139" s="314"/>
      <c r="BD139" s="314"/>
      <c r="BE139" s="314"/>
      <c r="BF139" s="314"/>
      <c r="BG139" s="314"/>
      <c r="BH139" s="314"/>
      <c r="BI139" s="314"/>
      <c r="BJ139" s="314"/>
      <c r="BK139" s="314"/>
      <c r="BL139" s="314"/>
      <c r="BM139" s="314"/>
      <c r="BN139" s="314"/>
      <c r="BO139" s="314"/>
      <c r="BP139" s="314"/>
      <c r="BQ139" s="314"/>
      <c r="BR139" s="314"/>
      <c r="BS139" s="314"/>
      <c r="BT139" s="314"/>
      <c r="BU139" s="314"/>
      <c r="BV139" s="314"/>
      <c r="BX139" s="314"/>
      <c r="BY139" s="314"/>
      <c r="BZ139" s="314"/>
      <c r="CA139" s="314"/>
      <c r="CB139" s="314"/>
      <c r="CC139" s="314"/>
      <c r="CD139" s="314"/>
      <c r="CE139" s="314"/>
      <c r="CF139" s="314"/>
      <c r="CG139" s="314"/>
      <c r="CH139" s="314"/>
      <c r="CI139" s="314"/>
      <c r="CJ139" s="314"/>
      <c r="CK139" s="314"/>
      <c r="CL139" s="314"/>
      <c r="CM139" s="314"/>
      <c r="CN139" s="314"/>
      <c r="CO139" s="314"/>
      <c r="CP139" s="314"/>
      <c r="CQ139" s="314"/>
      <c r="CR139" s="314"/>
      <c r="CS139" s="314"/>
      <c r="CT139" s="314"/>
      <c r="CU139" s="314"/>
      <c r="CV139" s="314"/>
      <c r="CW139" s="314"/>
      <c r="CX139" s="314"/>
      <c r="CY139" s="314"/>
      <c r="CZ139" s="314"/>
      <c r="DA139" s="314"/>
      <c r="DB139" s="314"/>
      <c r="DC139" s="314"/>
      <c r="DD139" s="314"/>
      <c r="DE139" s="314"/>
      <c r="DF139" s="314"/>
      <c r="DG139" s="314"/>
      <c r="DH139" s="314"/>
      <c r="DI139" s="314"/>
      <c r="DJ139" s="314"/>
      <c r="DK139" s="314"/>
      <c r="DL139" s="314"/>
      <c r="DM139" s="314"/>
      <c r="DN139" s="314"/>
      <c r="DO139" s="314"/>
      <c r="DP139" s="314"/>
      <c r="DQ139" s="314"/>
      <c r="DR139" s="314"/>
      <c r="DS139" s="314"/>
      <c r="DT139" s="314"/>
      <c r="DU139" s="314"/>
      <c r="DV139" s="314"/>
      <c r="DW139" s="314"/>
      <c r="DX139" s="314"/>
      <c r="DY139" s="314"/>
      <c r="DZ139" s="314"/>
      <c r="EA139" s="314"/>
      <c r="EB139" s="314"/>
      <c r="EC139" s="314"/>
      <c r="ED139" s="314"/>
      <c r="FY139" s="317"/>
      <c r="FZ139" s="317"/>
      <c r="GA139" s="317"/>
      <c r="GB139" s="317"/>
      <c r="GC139" s="301"/>
      <c r="GD139" s="301"/>
      <c r="GE139" s="301"/>
      <c r="GF139" s="301"/>
      <c r="GG139" s="318"/>
      <c r="GH139" s="318"/>
      <c r="GI139" s="318"/>
      <c r="GJ139" s="319"/>
      <c r="GK139" s="320"/>
      <c r="GL139" s="320"/>
      <c r="GM139" s="320"/>
      <c r="GN139" s="320"/>
      <c r="GO139" s="300"/>
      <c r="HD139" s="317"/>
      <c r="HE139" s="317"/>
      <c r="HF139" s="317"/>
      <c r="HG139" s="317"/>
      <c r="HH139" s="301"/>
      <c r="HI139" s="301"/>
      <c r="HJ139" s="301"/>
      <c r="HK139" s="301"/>
      <c r="HL139" s="318"/>
      <c r="HM139" s="318"/>
      <c r="HN139" s="318"/>
      <c r="HO139" s="319"/>
      <c r="HP139" s="320"/>
      <c r="HQ139" s="320"/>
      <c r="HR139" s="320"/>
      <c r="HS139" s="320"/>
      <c r="HT139" s="300"/>
    </row>
    <row r="140" spans="18:228" ht="17.100000000000001" customHeight="1" x14ac:dyDescent="0.3">
      <c r="R140" s="314"/>
      <c r="S140" s="314"/>
      <c r="T140" s="314"/>
      <c r="U140" s="314"/>
      <c r="V140" s="314"/>
      <c r="W140" s="314"/>
      <c r="X140" s="314"/>
      <c r="Y140" s="314"/>
      <c r="Z140" s="314"/>
      <c r="AA140" s="314"/>
      <c r="AB140" s="314"/>
      <c r="AC140" s="314"/>
      <c r="AD140" s="314"/>
      <c r="AE140" s="314"/>
      <c r="AF140" s="314"/>
      <c r="AG140" s="314"/>
      <c r="AH140" s="314"/>
      <c r="AI140" s="314"/>
      <c r="AJ140" s="314"/>
      <c r="AK140" s="314"/>
      <c r="AL140" s="314"/>
      <c r="AM140" s="314"/>
      <c r="AN140" s="314"/>
      <c r="AO140" s="314"/>
      <c r="AP140" s="314"/>
      <c r="AQ140" s="314"/>
      <c r="AR140" s="314"/>
      <c r="AS140" s="314"/>
      <c r="AT140" s="314"/>
      <c r="AU140" s="314"/>
      <c r="AV140" s="314"/>
      <c r="AW140" s="314"/>
      <c r="AX140" s="314"/>
      <c r="AY140" s="314"/>
      <c r="AZ140" s="314"/>
      <c r="BA140" s="314"/>
      <c r="BB140" s="314"/>
      <c r="BC140" s="314"/>
      <c r="BD140" s="314"/>
      <c r="BE140" s="314"/>
      <c r="BF140" s="314"/>
      <c r="BG140" s="314"/>
      <c r="BH140" s="314"/>
      <c r="BI140" s="314"/>
      <c r="BJ140" s="314"/>
      <c r="BK140" s="314"/>
      <c r="BL140" s="314"/>
      <c r="BM140" s="314"/>
      <c r="BN140" s="314"/>
      <c r="BO140" s="314"/>
      <c r="BP140" s="314"/>
      <c r="BQ140" s="314"/>
      <c r="BR140" s="314"/>
      <c r="BS140" s="314"/>
      <c r="BT140" s="314"/>
      <c r="BU140" s="314"/>
      <c r="BV140" s="314"/>
      <c r="BX140" s="314"/>
      <c r="BY140" s="314"/>
      <c r="BZ140" s="314"/>
      <c r="CA140" s="314"/>
      <c r="CB140" s="314"/>
      <c r="CC140" s="314"/>
      <c r="CD140" s="314"/>
      <c r="CE140" s="314"/>
      <c r="CF140" s="314"/>
      <c r="CG140" s="314"/>
      <c r="CH140" s="314"/>
      <c r="CI140" s="314"/>
      <c r="CJ140" s="314"/>
      <c r="CK140" s="314"/>
      <c r="CL140" s="314"/>
      <c r="CM140" s="314"/>
      <c r="CN140" s="314"/>
      <c r="CO140" s="314"/>
      <c r="CP140" s="314"/>
      <c r="CQ140" s="314"/>
      <c r="CR140" s="314"/>
      <c r="CS140" s="314"/>
      <c r="CT140" s="314"/>
      <c r="CU140" s="314"/>
      <c r="CV140" s="314"/>
      <c r="CW140" s="314"/>
      <c r="CX140" s="314"/>
      <c r="CY140" s="314"/>
      <c r="CZ140" s="314"/>
      <c r="DA140" s="314"/>
      <c r="DB140" s="314"/>
      <c r="DC140" s="314"/>
      <c r="DD140" s="314"/>
      <c r="DE140" s="314"/>
      <c r="DF140" s="314"/>
      <c r="DG140" s="314"/>
      <c r="DH140" s="314"/>
      <c r="DI140" s="314"/>
      <c r="DJ140" s="314"/>
      <c r="DK140" s="314"/>
      <c r="DL140" s="314"/>
      <c r="DM140" s="314"/>
      <c r="DN140" s="314"/>
      <c r="DO140" s="314"/>
      <c r="DP140" s="314"/>
      <c r="DQ140" s="314"/>
      <c r="DR140" s="314"/>
      <c r="DS140" s="314"/>
      <c r="DT140" s="314"/>
      <c r="DU140" s="314"/>
      <c r="DV140" s="314"/>
      <c r="DW140" s="314"/>
      <c r="DX140" s="314"/>
      <c r="DY140" s="314"/>
      <c r="DZ140" s="314"/>
      <c r="EA140" s="314"/>
      <c r="EB140" s="314"/>
      <c r="EC140" s="314"/>
      <c r="ED140" s="314"/>
      <c r="FY140" s="317"/>
      <c r="FZ140" s="317"/>
      <c r="GA140" s="317"/>
      <c r="GB140" s="317"/>
      <c r="GC140" s="301"/>
      <c r="GD140" s="301"/>
      <c r="GE140" s="301"/>
      <c r="GF140" s="301"/>
      <c r="GG140" s="318"/>
      <c r="GH140" s="318"/>
      <c r="GI140" s="318"/>
      <c r="GJ140" s="319"/>
      <c r="GK140" s="320"/>
      <c r="GL140" s="320"/>
      <c r="GM140" s="320"/>
      <c r="GN140" s="320"/>
      <c r="GO140" s="300"/>
      <c r="HD140" s="317"/>
      <c r="HE140" s="317"/>
      <c r="HF140" s="317"/>
      <c r="HG140" s="317"/>
      <c r="HH140" s="301"/>
      <c r="HI140" s="301"/>
      <c r="HJ140" s="301"/>
      <c r="HK140" s="301"/>
      <c r="HL140" s="318"/>
      <c r="HM140" s="318"/>
      <c r="HN140" s="318"/>
      <c r="HO140" s="319"/>
      <c r="HP140" s="320"/>
      <c r="HQ140" s="320"/>
      <c r="HR140" s="320"/>
      <c r="HS140" s="320"/>
      <c r="HT140" s="300"/>
    </row>
    <row r="141" spans="18:228" ht="17.100000000000001" customHeight="1" x14ac:dyDescent="0.3">
      <c r="R141" s="314"/>
      <c r="S141" s="314"/>
      <c r="T141" s="314"/>
      <c r="U141" s="314"/>
      <c r="V141" s="314"/>
      <c r="W141" s="314"/>
      <c r="X141" s="314"/>
      <c r="Y141" s="314"/>
      <c r="Z141" s="314"/>
      <c r="AA141" s="314"/>
      <c r="AB141" s="314"/>
      <c r="AC141" s="314"/>
      <c r="AD141" s="314"/>
      <c r="AE141" s="314"/>
      <c r="AF141" s="314"/>
      <c r="AG141" s="314"/>
      <c r="AH141" s="314"/>
      <c r="AI141" s="314"/>
      <c r="AJ141" s="314"/>
      <c r="AK141" s="314"/>
      <c r="AL141" s="314"/>
      <c r="AM141" s="314"/>
      <c r="AN141" s="314"/>
      <c r="AO141" s="314"/>
      <c r="AP141" s="314"/>
      <c r="AQ141" s="314"/>
      <c r="AR141" s="314"/>
      <c r="AS141" s="314"/>
      <c r="AT141" s="314"/>
      <c r="AU141" s="314"/>
      <c r="AV141" s="314"/>
      <c r="AW141" s="314"/>
      <c r="AX141" s="314"/>
      <c r="AY141" s="314"/>
      <c r="AZ141" s="314"/>
      <c r="BA141" s="314"/>
      <c r="BB141" s="314"/>
      <c r="BC141" s="314"/>
      <c r="BD141" s="314"/>
      <c r="BE141" s="314"/>
      <c r="BF141" s="314"/>
      <c r="BG141" s="314"/>
      <c r="BH141" s="314"/>
      <c r="BI141" s="314"/>
      <c r="BJ141" s="314"/>
      <c r="BK141" s="314"/>
      <c r="BL141" s="314"/>
      <c r="BM141" s="314"/>
      <c r="BN141" s="314"/>
      <c r="BO141" s="314"/>
      <c r="BP141" s="314"/>
      <c r="BQ141" s="314"/>
      <c r="BR141" s="314"/>
      <c r="BS141" s="314"/>
      <c r="BT141" s="314"/>
      <c r="BU141" s="314"/>
      <c r="BV141" s="314"/>
      <c r="BX141" s="314"/>
      <c r="BY141" s="314"/>
      <c r="BZ141" s="314"/>
      <c r="CA141" s="314"/>
      <c r="CB141" s="314"/>
      <c r="CC141" s="314"/>
      <c r="CD141" s="314"/>
      <c r="CE141" s="314"/>
      <c r="CF141" s="314"/>
      <c r="CG141" s="314"/>
      <c r="CH141" s="314"/>
      <c r="CI141" s="314"/>
      <c r="CJ141" s="314"/>
      <c r="CK141" s="314"/>
      <c r="CL141" s="314"/>
      <c r="CM141" s="314"/>
      <c r="CN141" s="314"/>
      <c r="CO141" s="314"/>
      <c r="CP141" s="314"/>
      <c r="CQ141" s="314"/>
      <c r="CR141" s="314"/>
      <c r="CS141" s="314"/>
      <c r="CT141" s="314"/>
      <c r="CU141" s="314"/>
      <c r="CV141" s="314"/>
      <c r="CW141" s="314"/>
      <c r="CX141" s="314"/>
      <c r="CY141" s="314"/>
      <c r="CZ141" s="314"/>
      <c r="DA141" s="314"/>
      <c r="DB141" s="314"/>
      <c r="DC141" s="314"/>
      <c r="DD141" s="314"/>
      <c r="DE141" s="314"/>
      <c r="DF141" s="314"/>
      <c r="DG141" s="314"/>
      <c r="DH141" s="314"/>
      <c r="DI141" s="314"/>
      <c r="DJ141" s="314"/>
      <c r="DK141" s="314"/>
      <c r="DL141" s="314"/>
      <c r="DM141" s="314"/>
      <c r="DN141" s="314"/>
      <c r="DO141" s="314"/>
      <c r="DP141" s="314"/>
      <c r="DQ141" s="314"/>
      <c r="DR141" s="314"/>
      <c r="DS141" s="314"/>
      <c r="DT141" s="314"/>
      <c r="DU141" s="314"/>
      <c r="DV141" s="314"/>
      <c r="DW141" s="314"/>
      <c r="DX141" s="314"/>
      <c r="DY141" s="314"/>
      <c r="DZ141" s="314"/>
      <c r="EA141" s="314"/>
      <c r="EB141" s="314"/>
      <c r="EC141" s="314"/>
      <c r="ED141" s="314"/>
      <c r="FY141" s="317"/>
      <c r="FZ141" s="317"/>
      <c r="GA141" s="317"/>
      <c r="GB141" s="317"/>
      <c r="GC141" s="301"/>
      <c r="GD141" s="301"/>
      <c r="GE141" s="301"/>
      <c r="GF141" s="301"/>
      <c r="GG141" s="318"/>
      <c r="GH141" s="318"/>
      <c r="GI141" s="318"/>
      <c r="GJ141" s="319"/>
      <c r="GK141" s="320"/>
      <c r="GL141" s="320"/>
      <c r="GM141" s="320"/>
      <c r="GN141" s="320"/>
      <c r="GO141" s="300"/>
      <c r="HD141" s="317"/>
      <c r="HE141" s="317"/>
      <c r="HF141" s="317"/>
      <c r="HG141" s="317"/>
      <c r="HH141" s="301"/>
      <c r="HI141" s="301"/>
      <c r="HJ141" s="301"/>
      <c r="HK141" s="301"/>
      <c r="HL141" s="318"/>
      <c r="HM141" s="318"/>
      <c r="HN141" s="318"/>
      <c r="HO141" s="319"/>
      <c r="HP141" s="320"/>
      <c r="HQ141" s="320"/>
      <c r="HR141" s="320"/>
      <c r="HS141" s="320"/>
      <c r="HT141" s="300"/>
    </row>
    <row r="142" spans="18:228" ht="17.100000000000001" customHeight="1" x14ac:dyDescent="0.3">
      <c r="R142" s="314"/>
      <c r="S142" s="314"/>
      <c r="T142" s="314"/>
      <c r="U142" s="314"/>
      <c r="V142" s="314"/>
      <c r="W142" s="314"/>
      <c r="X142" s="314"/>
      <c r="Y142" s="314"/>
      <c r="Z142" s="314"/>
      <c r="AA142" s="314"/>
      <c r="AB142" s="314"/>
      <c r="AC142" s="314"/>
      <c r="AD142" s="314"/>
      <c r="AE142" s="314"/>
      <c r="AF142" s="314"/>
      <c r="AG142" s="314"/>
      <c r="AH142" s="314"/>
      <c r="AI142" s="314"/>
      <c r="AJ142" s="314"/>
      <c r="AK142" s="314"/>
      <c r="AL142" s="314"/>
      <c r="AM142" s="314"/>
      <c r="AN142" s="314"/>
      <c r="AO142" s="314"/>
      <c r="AP142" s="314"/>
      <c r="AQ142" s="314"/>
      <c r="AR142" s="314"/>
      <c r="AS142" s="314"/>
      <c r="AT142" s="314"/>
      <c r="AU142" s="314"/>
      <c r="AV142" s="314"/>
      <c r="AW142" s="314"/>
      <c r="AX142" s="314"/>
      <c r="AY142" s="314"/>
      <c r="AZ142" s="314"/>
      <c r="BA142" s="314"/>
      <c r="BB142" s="314"/>
      <c r="BC142" s="314"/>
      <c r="BD142" s="314"/>
      <c r="BE142" s="314"/>
      <c r="BF142" s="314"/>
      <c r="BG142" s="314"/>
      <c r="BH142" s="314"/>
      <c r="BI142" s="314"/>
      <c r="BJ142" s="314"/>
      <c r="BK142" s="314"/>
      <c r="BL142" s="314"/>
      <c r="BM142" s="314"/>
      <c r="BN142" s="314"/>
      <c r="BO142" s="314"/>
      <c r="BP142" s="314"/>
      <c r="BQ142" s="314"/>
      <c r="BR142" s="314"/>
      <c r="BS142" s="314"/>
      <c r="BT142" s="314"/>
      <c r="BU142" s="314"/>
      <c r="BV142" s="314"/>
      <c r="BX142" s="314"/>
      <c r="BY142" s="314"/>
      <c r="BZ142" s="314"/>
      <c r="CA142" s="314"/>
      <c r="CB142" s="314"/>
      <c r="CC142" s="314"/>
      <c r="CD142" s="314"/>
      <c r="CE142" s="314"/>
      <c r="CF142" s="314"/>
      <c r="CG142" s="314"/>
      <c r="CH142" s="314"/>
      <c r="CI142" s="314"/>
      <c r="CJ142" s="314"/>
      <c r="CK142" s="314"/>
      <c r="CL142" s="314"/>
      <c r="CM142" s="314"/>
      <c r="CN142" s="314"/>
      <c r="CO142" s="314"/>
      <c r="CP142" s="314"/>
      <c r="CQ142" s="314"/>
      <c r="CR142" s="314"/>
      <c r="CS142" s="314"/>
      <c r="CT142" s="314"/>
      <c r="CU142" s="314"/>
      <c r="CV142" s="314"/>
      <c r="CW142" s="314"/>
      <c r="CX142" s="314"/>
      <c r="CY142" s="314"/>
      <c r="CZ142" s="314"/>
      <c r="DA142" s="314"/>
      <c r="DB142" s="314"/>
      <c r="DC142" s="314"/>
      <c r="DD142" s="314"/>
      <c r="DE142" s="314"/>
      <c r="DF142" s="314"/>
      <c r="DG142" s="314"/>
      <c r="DH142" s="314"/>
      <c r="DI142" s="314"/>
      <c r="DJ142" s="314"/>
      <c r="DK142" s="314"/>
      <c r="DL142" s="314"/>
      <c r="DM142" s="314"/>
      <c r="DN142" s="314"/>
      <c r="DO142" s="314"/>
      <c r="DP142" s="314"/>
      <c r="DQ142" s="314"/>
      <c r="DR142" s="314"/>
      <c r="DS142" s="314"/>
      <c r="DT142" s="314"/>
      <c r="DU142" s="314"/>
      <c r="DV142" s="314"/>
      <c r="DW142" s="314"/>
      <c r="DX142" s="314"/>
      <c r="DY142" s="314"/>
      <c r="DZ142" s="314"/>
      <c r="EA142" s="314"/>
      <c r="EB142" s="314"/>
      <c r="EC142" s="314"/>
      <c r="ED142" s="314"/>
      <c r="FY142" s="317"/>
      <c r="FZ142" s="317"/>
      <c r="GA142" s="317"/>
      <c r="GB142" s="317"/>
      <c r="GC142" s="301"/>
      <c r="GD142" s="301"/>
      <c r="GE142" s="301"/>
      <c r="GF142" s="301"/>
      <c r="GG142" s="318"/>
      <c r="GH142" s="318"/>
      <c r="GI142" s="318"/>
      <c r="GJ142" s="319"/>
      <c r="GK142" s="320"/>
      <c r="GL142" s="320"/>
      <c r="GM142" s="320"/>
      <c r="GN142" s="320"/>
      <c r="GO142" s="300"/>
      <c r="HD142" s="317"/>
      <c r="HE142" s="317"/>
      <c r="HF142" s="317"/>
      <c r="HG142" s="317"/>
      <c r="HH142" s="301"/>
      <c r="HI142" s="301"/>
      <c r="HJ142" s="301"/>
      <c r="HK142" s="301"/>
      <c r="HL142" s="318"/>
      <c r="HM142" s="318"/>
      <c r="HN142" s="318"/>
      <c r="HO142" s="319"/>
      <c r="HP142" s="320"/>
      <c r="HQ142" s="320"/>
      <c r="HR142" s="320"/>
      <c r="HS142" s="320"/>
      <c r="HT142" s="300"/>
    </row>
    <row r="143" spans="18:228" ht="17.100000000000001" customHeight="1" x14ac:dyDescent="0.3">
      <c r="R143" s="314"/>
      <c r="S143" s="314"/>
      <c r="T143" s="314"/>
      <c r="U143" s="314"/>
      <c r="V143" s="314"/>
      <c r="W143" s="314"/>
      <c r="X143" s="314"/>
      <c r="Y143" s="314"/>
      <c r="Z143" s="314"/>
      <c r="AA143" s="314"/>
      <c r="AB143" s="314"/>
      <c r="AC143" s="314"/>
      <c r="AD143" s="314"/>
      <c r="AE143" s="314"/>
      <c r="AF143" s="314"/>
      <c r="AG143" s="314"/>
      <c r="AH143" s="314"/>
      <c r="AI143" s="314"/>
      <c r="AJ143" s="314"/>
      <c r="AK143" s="314"/>
      <c r="AL143" s="314"/>
      <c r="AM143" s="314"/>
      <c r="AN143" s="314"/>
      <c r="AO143" s="314"/>
      <c r="AP143" s="314"/>
      <c r="AQ143" s="314"/>
      <c r="AR143" s="314"/>
      <c r="AS143" s="314"/>
      <c r="AT143" s="314"/>
      <c r="AU143" s="314"/>
      <c r="AV143" s="314"/>
      <c r="AW143" s="314"/>
      <c r="AX143" s="314"/>
      <c r="AY143" s="314"/>
      <c r="AZ143" s="314"/>
      <c r="BA143" s="314"/>
      <c r="BB143" s="314"/>
      <c r="BC143" s="314"/>
      <c r="BD143" s="314"/>
      <c r="BE143" s="314"/>
      <c r="BF143" s="314"/>
      <c r="BG143" s="314"/>
      <c r="BH143" s="314"/>
      <c r="BI143" s="314"/>
      <c r="BJ143" s="314"/>
      <c r="BK143" s="314"/>
      <c r="BL143" s="314"/>
      <c r="BM143" s="314"/>
      <c r="BN143" s="314"/>
      <c r="BO143" s="314"/>
      <c r="BP143" s="314"/>
      <c r="BQ143" s="314"/>
      <c r="BR143" s="314"/>
      <c r="BS143" s="314"/>
      <c r="BT143" s="314"/>
      <c r="BU143" s="314"/>
      <c r="BV143" s="314"/>
      <c r="BX143" s="314"/>
      <c r="BY143" s="314"/>
      <c r="BZ143" s="314"/>
      <c r="CA143" s="314"/>
      <c r="CB143" s="314"/>
      <c r="CC143" s="314"/>
      <c r="CD143" s="314"/>
      <c r="CE143" s="314"/>
      <c r="CF143" s="314"/>
      <c r="CG143" s="314"/>
      <c r="CH143" s="314"/>
      <c r="CI143" s="314"/>
      <c r="CJ143" s="314"/>
      <c r="CK143" s="314"/>
      <c r="CL143" s="314"/>
      <c r="CM143" s="314"/>
      <c r="CN143" s="314"/>
      <c r="CO143" s="314"/>
      <c r="CP143" s="314"/>
      <c r="CQ143" s="314"/>
      <c r="CR143" s="314"/>
      <c r="CS143" s="314"/>
      <c r="CT143" s="314"/>
      <c r="CU143" s="314"/>
      <c r="CV143" s="314"/>
      <c r="CW143" s="314"/>
      <c r="CX143" s="314"/>
      <c r="CY143" s="314"/>
      <c r="CZ143" s="314"/>
      <c r="DA143" s="314"/>
      <c r="DB143" s="314"/>
      <c r="DC143" s="314"/>
      <c r="DD143" s="314"/>
      <c r="DE143" s="314"/>
      <c r="DF143" s="314"/>
      <c r="DG143" s="314"/>
      <c r="DH143" s="314"/>
      <c r="DI143" s="314"/>
      <c r="DJ143" s="314"/>
      <c r="DK143" s="314"/>
      <c r="DL143" s="314"/>
      <c r="DM143" s="314"/>
      <c r="DN143" s="314"/>
      <c r="DO143" s="314"/>
      <c r="DP143" s="314"/>
      <c r="DQ143" s="314"/>
      <c r="DR143" s="314"/>
      <c r="DS143" s="314"/>
      <c r="DT143" s="314"/>
      <c r="DU143" s="314"/>
      <c r="DV143" s="314"/>
      <c r="DW143" s="314"/>
      <c r="DX143" s="314"/>
      <c r="DY143" s="314"/>
      <c r="DZ143" s="314"/>
      <c r="EA143" s="314"/>
      <c r="EB143" s="314"/>
      <c r="EC143" s="314"/>
      <c r="ED143" s="314"/>
      <c r="FY143" s="317"/>
      <c r="FZ143" s="317"/>
      <c r="GA143" s="317"/>
      <c r="GB143" s="317"/>
      <c r="GC143" s="301"/>
      <c r="GD143" s="301"/>
      <c r="GE143" s="301"/>
      <c r="GF143" s="301"/>
      <c r="GG143" s="318"/>
      <c r="GH143" s="318"/>
      <c r="GI143" s="318"/>
      <c r="GJ143" s="319"/>
      <c r="GK143" s="320"/>
      <c r="GL143" s="320"/>
      <c r="GM143" s="320"/>
      <c r="GN143" s="320"/>
      <c r="GO143" s="300"/>
      <c r="HD143" s="317"/>
      <c r="HE143" s="317"/>
      <c r="HF143" s="317"/>
      <c r="HG143" s="317"/>
      <c r="HH143" s="301"/>
      <c r="HI143" s="301"/>
      <c r="HJ143" s="301"/>
      <c r="HK143" s="301"/>
      <c r="HL143" s="318"/>
      <c r="HM143" s="318"/>
      <c r="HN143" s="318"/>
      <c r="HO143" s="319"/>
      <c r="HP143" s="320"/>
      <c r="HQ143" s="320"/>
      <c r="HR143" s="320"/>
      <c r="HS143" s="320"/>
      <c r="HT143" s="300"/>
    </row>
    <row r="144" spans="18:228" ht="17.100000000000001" customHeight="1" x14ac:dyDescent="0.3">
      <c r="R144" s="314"/>
      <c r="S144" s="314"/>
      <c r="T144" s="314"/>
      <c r="U144" s="314"/>
      <c r="V144" s="314"/>
      <c r="W144" s="314"/>
      <c r="X144" s="314"/>
      <c r="Y144" s="314"/>
      <c r="Z144" s="314"/>
      <c r="AA144" s="314"/>
      <c r="AB144" s="314"/>
      <c r="AC144" s="314"/>
      <c r="AD144" s="314"/>
      <c r="AE144" s="314"/>
      <c r="AF144" s="314"/>
      <c r="AG144" s="314"/>
      <c r="AH144" s="314"/>
      <c r="AI144" s="314"/>
      <c r="AJ144" s="314"/>
      <c r="AK144" s="314"/>
      <c r="AL144" s="314"/>
      <c r="AM144" s="314"/>
      <c r="AN144" s="314"/>
      <c r="AO144" s="314"/>
      <c r="AP144" s="314"/>
      <c r="AQ144" s="314"/>
      <c r="AR144" s="314"/>
      <c r="AS144" s="314"/>
      <c r="AT144" s="314"/>
      <c r="AU144" s="314"/>
      <c r="AV144" s="314"/>
      <c r="AW144" s="314"/>
      <c r="AX144" s="314"/>
      <c r="AY144" s="314"/>
      <c r="AZ144" s="314"/>
      <c r="BA144" s="314"/>
      <c r="BB144" s="314"/>
      <c r="BC144" s="314"/>
      <c r="BD144" s="314"/>
      <c r="BE144" s="314"/>
      <c r="BF144" s="314"/>
      <c r="BG144" s="314"/>
      <c r="BH144" s="314"/>
      <c r="BI144" s="314"/>
      <c r="BJ144" s="314"/>
      <c r="BK144" s="314"/>
      <c r="BL144" s="314"/>
      <c r="BM144" s="314"/>
      <c r="BN144" s="314"/>
      <c r="BO144" s="314"/>
      <c r="BP144" s="314"/>
      <c r="BQ144" s="314"/>
      <c r="BR144" s="314"/>
      <c r="BS144" s="314"/>
      <c r="BT144" s="314"/>
      <c r="BU144" s="314"/>
      <c r="BV144" s="314"/>
      <c r="BX144" s="314"/>
      <c r="BY144" s="314"/>
      <c r="BZ144" s="314"/>
      <c r="CA144" s="314"/>
      <c r="CB144" s="314"/>
      <c r="CC144" s="314"/>
      <c r="CD144" s="314"/>
      <c r="CE144" s="314"/>
      <c r="CF144" s="314"/>
      <c r="CG144" s="314"/>
      <c r="CH144" s="314"/>
      <c r="CI144" s="314"/>
      <c r="CJ144" s="314"/>
      <c r="CK144" s="314"/>
      <c r="CL144" s="314"/>
      <c r="CM144" s="314"/>
      <c r="CN144" s="314"/>
      <c r="CO144" s="314"/>
      <c r="CP144" s="314"/>
      <c r="CQ144" s="314"/>
      <c r="CR144" s="314"/>
      <c r="CS144" s="314"/>
      <c r="CT144" s="314"/>
      <c r="CU144" s="314"/>
      <c r="CV144" s="314"/>
      <c r="CW144" s="314"/>
      <c r="CX144" s="314"/>
      <c r="CY144" s="314"/>
      <c r="CZ144" s="314"/>
      <c r="DA144" s="314"/>
      <c r="DB144" s="314"/>
      <c r="DC144" s="314"/>
      <c r="DD144" s="314"/>
      <c r="DE144" s="314"/>
      <c r="DF144" s="314"/>
      <c r="DG144" s="314"/>
      <c r="DH144" s="314"/>
      <c r="DI144" s="314"/>
      <c r="DJ144" s="314"/>
      <c r="DK144" s="314"/>
      <c r="DL144" s="314"/>
      <c r="DM144" s="314"/>
      <c r="DN144" s="314"/>
      <c r="DO144" s="314"/>
      <c r="DP144" s="314"/>
      <c r="DQ144" s="314"/>
      <c r="DR144" s="314"/>
      <c r="DS144" s="314"/>
      <c r="DT144" s="314"/>
      <c r="DU144" s="314"/>
      <c r="DV144" s="314"/>
      <c r="DW144" s="314"/>
      <c r="DX144" s="314"/>
      <c r="DY144" s="314"/>
      <c r="DZ144" s="314"/>
      <c r="EA144" s="314"/>
      <c r="EB144" s="314"/>
      <c r="EC144" s="314"/>
      <c r="ED144" s="314"/>
      <c r="FY144" s="317"/>
      <c r="FZ144" s="317"/>
      <c r="GA144" s="317"/>
      <c r="GB144" s="317"/>
      <c r="GC144" s="301"/>
      <c r="GD144" s="301"/>
      <c r="GE144" s="301"/>
      <c r="GF144" s="301"/>
      <c r="GG144" s="318"/>
      <c r="GH144" s="318"/>
      <c r="GI144" s="318"/>
      <c r="GJ144" s="319"/>
      <c r="GK144" s="320"/>
      <c r="GL144" s="320"/>
      <c r="GM144" s="320"/>
      <c r="GN144" s="320"/>
      <c r="GO144" s="300"/>
      <c r="HD144" s="317"/>
      <c r="HE144" s="317"/>
      <c r="HF144" s="317"/>
      <c r="HG144" s="317"/>
      <c r="HH144" s="301"/>
      <c r="HI144" s="301"/>
      <c r="HJ144" s="301"/>
      <c r="HK144" s="301"/>
      <c r="HL144" s="318"/>
      <c r="HM144" s="318"/>
      <c r="HN144" s="318"/>
      <c r="HO144" s="319"/>
      <c r="HP144" s="320"/>
      <c r="HQ144" s="320"/>
      <c r="HR144" s="320"/>
      <c r="HS144" s="320"/>
      <c r="HT144" s="300"/>
    </row>
    <row r="145" spans="3:228" ht="17.100000000000001" customHeight="1" x14ac:dyDescent="0.3">
      <c r="R145" s="314"/>
      <c r="S145" s="314"/>
      <c r="T145" s="314"/>
      <c r="U145" s="314"/>
      <c r="V145" s="314"/>
      <c r="W145" s="314"/>
      <c r="X145" s="314"/>
      <c r="Y145" s="314"/>
      <c r="Z145" s="314"/>
      <c r="AA145" s="314"/>
      <c r="AB145" s="314"/>
      <c r="AC145" s="314"/>
      <c r="AD145" s="314"/>
      <c r="AE145" s="314"/>
      <c r="AF145" s="314"/>
      <c r="AG145" s="314"/>
      <c r="AH145" s="314"/>
      <c r="AI145" s="314"/>
      <c r="AJ145" s="314"/>
      <c r="AK145" s="314"/>
      <c r="AL145" s="314"/>
      <c r="AM145" s="314"/>
      <c r="AN145" s="314"/>
      <c r="AO145" s="314"/>
      <c r="AP145" s="314"/>
      <c r="AQ145" s="314"/>
      <c r="AR145" s="314"/>
      <c r="AS145" s="314"/>
      <c r="AT145" s="314"/>
      <c r="AU145" s="314"/>
      <c r="AV145" s="314"/>
      <c r="AW145" s="314"/>
      <c r="AX145" s="314"/>
      <c r="AY145" s="314"/>
      <c r="AZ145" s="314"/>
      <c r="BA145" s="314"/>
      <c r="BB145" s="314"/>
      <c r="BC145" s="314"/>
      <c r="BD145" s="314"/>
      <c r="BE145" s="314"/>
      <c r="BF145" s="314"/>
      <c r="BG145" s="314"/>
      <c r="BH145" s="314"/>
      <c r="BI145" s="314"/>
      <c r="BJ145" s="314"/>
      <c r="BK145" s="314"/>
      <c r="BL145" s="314"/>
      <c r="BM145" s="314"/>
      <c r="BN145" s="314"/>
      <c r="BO145" s="314"/>
      <c r="BP145" s="314"/>
      <c r="BQ145" s="314"/>
      <c r="BR145" s="314"/>
      <c r="BS145" s="314"/>
      <c r="BT145" s="314"/>
      <c r="BU145" s="314"/>
      <c r="BV145" s="314"/>
      <c r="BX145" s="314"/>
      <c r="BY145" s="314"/>
      <c r="BZ145" s="314"/>
      <c r="CA145" s="314"/>
      <c r="CB145" s="314"/>
      <c r="CC145" s="314"/>
      <c r="CD145" s="314"/>
      <c r="CE145" s="314"/>
      <c r="CF145" s="314"/>
      <c r="CG145" s="314"/>
      <c r="CH145" s="314"/>
      <c r="CI145" s="314"/>
      <c r="CJ145" s="314"/>
      <c r="CK145" s="314"/>
      <c r="CL145" s="314"/>
      <c r="CM145" s="314"/>
      <c r="CN145" s="314"/>
      <c r="CO145" s="314"/>
      <c r="CP145" s="314"/>
      <c r="CQ145" s="314"/>
      <c r="CR145" s="314"/>
      <c r="CS145" s="314"/>
      <c r="CT145" s="314"/>
      <c r="CU145" s="314"/>
      <c r="CV145" s="314"/>
      <c r="CW145" s="314"/>
      <c r="CX145" s="314"/>
      <c r="CY145" s="314"/>
      <c r="CZ145" s="314"/>
      <c r="DA145" s="314"/>
      <c r="DB145" s="314"/>
      <c r="DC145" s="314"/>
      <c r="DD145" s="314"/>
      <c r="DE145" s="314"/>
      <c r="DF145" s="314"/>
      <c r="DG145" s="314"/>
      <c r="DH145" s="314"/>
      <c r="DI145" s="314"/>
      <c r="DJ145" s="314"/>
      <c r="DK145" s="314"/>
      <c r="DL145" s="314"/>
      <c r="DM145" s="314"/>
      <c r="DN145" s="314"/>
      <c r="DO145" s="314"/>
      <c r="DP145" s="314"/>
      <c r="DQ145" s="314"/>
      <c r="DR145" s="314"/>
      <c r="DS145" s="314"/>
      <c r="DT145" s="314"/>
      <c r="DU145" s="314"/>
      <c r="DV145" s="314"/>
      <c r="DW145" s="314"/>
      <c r="DX145" s="314"/>
      <c r="DY145" s="314"/>
      <c r="DZ145" s="314"/>
      <c r="EA145" s="314"/>
      <c r="EB145" s="314"/>
      <c r="EC145" s="314"/>
      <c r="ED145" s="314"/>
      <c r="FY145" s="317"/>
      <c r="FZ145" s="317"/>
      <c r="GA145" s="317"/>
      <c r="GB145" s="317"/>
      <c r="GC145" s="301"/>
      <c r="GD145" s="301"/>
      <c r="GE145" s="301"/>
      <c r="GF145" s="301"/>
      <c r="GG145" s="318"/>
      <c r="GH145" s="318"/>
      <c r="GI145" s="318"/>
      <c r="GJ145" s="319"/>
      <c r="GK145" s="320"/>
      <c r="GL145" s="320"/>
      <c r="GM145" s="320"/>
      <c r="GN145" s="320"/>
      <c r="GO145" s="300"/>
      <c r="HD145" s="317"/>
      <c r="HE145" s="317"/>
      <c r="HF145" s="317"/>
      <c r="HG145" s="317"/>
      <c r="HH145" s="301"/>
      <c r="HI145" s="301"/>
      <c r="HJ145" s="301"/>
      <c r="HK145" s="301"/>
      <c r="HL145" s="318"/>
      <c r="HM145" s="318"/>
      <c r="HN145" s="318"/>
      <c r="HO145" s="319"/>
      <c r="HP145" s="320"/>
      <c r="HQ145" s="320"/>
      <c r="HR145" s="320"/>
      <c r="HS145" s="320"/>
      <c r="HT145" s="300"/>
    </row>
    <row r="146" spans="3:228" ht="17.100000000000001" customHeight="1" x14ac:dyDescent="0.3">
      <c r="R146" s="314"/>
      <c r="S146" s="314"/>
      <c r="T146" s="314"/>
      <c r="U146" s="314"/>
      <c r="V146" s="314"/>
      <c r="W146" s="314"/>
      <c r="X146" s="314"/>
      <c r="Y146" s="314"/>
      <c r="Z146" s="314"/>
      <c r="AA146" s="314"/>
      <c r="AB146" s="314"/>
      <c r="AC146" s="314"/>
      <c r="AD146" s="314"/>
      <c r="AE146" s="314"/>
      <c r="AF146" s="314"/>
      <c r="AG146" s="314"/>
      <c r="AH146" s="314"/>
      <c r="AI146" s="314"/>
      <c r="AJ146" s="314"/>
      <c r="AK146" s="314"/>
      <c r="AL146" s="314"/>
      <c r="AM146" s="314"/>
      <c r="AN146" s="314"/>
      <c r="AO146" s="314"/>
      <c r="AP146" s="314"/>
      <c r="AQ146" s="314"/>
      <c r="AR146" s="314"/>
      <c r="AS146" s="314"/>
      <c r="AT146" s="314"/>
      <c r="AU146" s="314"/>
      <c r="AV146" s="314"/>
      <c r="AW146" s="314"/>
      <c r="AX146" s="314"/>
      <c r="AY146" s="314"/>
      <c r="AZ146" s="314"/>
      <c r="BA146" s="314"/>
      <c r="BB146" s="314"/>
      <c r="BC146" s="314"/>
      <c r="BD146" s="314"/>
      <c r="BE146" s="314"/>
      <c r="BF146" s="314"/>
      <c r="BG146" s="314"/>
      <c r="BH146" s="314"/>
      <c r="BI146" s="314"/>
      <c r="BJ146" s="314"/>
      <c r="BK146" s="314"/>
      <c r="BL146" s="314"/>
      <c r="BM146" s="314"/>
      <c r="BN146" s="314"/>
      <c r="BO146" s="314"/>
      <c r="BP146" s="314"/>
      <c r="BQ146" s="314"/>
      <c r="BR146" s="314"/>
      <c r="BS146" s="314"/>
      <c r="BT146" s="314"/>
      <c r="BU146" s="314"/>
      <c r="BV146" s="314"/>
      <c r="BX146" s="314"/>
      <c r="BY146" s="314"/>
      <c r="BZ146" s="314"/>
      <c r="CA146" s="314"/>
      <c r="CB146" s="314"/>
      <c r="CC146" s="314"/>
      <c r="CD146" s="314"/>
      <c r="CE146" s="314"/>
      <c r="CF146" s="314"/>
      <c r="CG146" s="314"/>
      <c r="CH146" s="314"/>
      <c r="CI146" s="314"/>
      <c r="CJ146" s="314"/>
      <c r="CK146" s="314"/>
      <c r="CL146" s="314"/>
      <c r="CM146" s="314"/>
      <c r="CN146" s="314"/>
      <c r="CO146" s="314"/>
      <c r="CP146" s="314"/>
      <c r="CQ146" s="314"/>
      <c r="CR146" s="314"/>
      <c r="CS146" s="314"/>
      <c r="CT146" s="314"/>
      <c r="CU146" s="314"/>
      <c r="CV146" s="314"/>
      <c r="CW146" s="314"/>
      <c r="CX146" s="314"/>
      <c r="CY146" s="314"/>
      <c r="CZ146" s="314"/>
      <c r="DA146" s="314"/>
      <c r="DB146" s="314"/>
      <c r="DC146" s="314"/>
      <c r="DD146" s="314"/>
      <c r="DE146" s="314"/>
      <c r="DF146" s="314"/>
      <c r="DG146" s="314"/>
      <c r="DH146" s="314"/>
      <c r="DI146" s="314"/>
      <c r="DJ146" s="314"/>
      <c r="DK146" s="314"/>
      <c r="DL146" s="314"/>
      <c r="DM146" s="314"/>
      <c r="DN146" s="314"/>
      <c r="DO146" s="314"/>
      <c r="DP146" s="314"/>
      <c r="DQ146" s="314"/>
      <c r="DR146" s="314"/>
      <c r="DS146" s="314"/>
      <c r="DT146" s="314"/>
      <c r="DU146" s="314"/>
      <c r="DV146" s="314"/>
      <c r="DW146" s="314"/>
      <c r="DX146" s="314"/>
      <c r="DY146" s="314"/>
      <c r="DZ146" s="314"/>
      <c r="EA146" s="314"/>
      <c r="EB146" s="314"/>
      <c r="EC146" s="314"/>
      <c r="ED146" s="314"/>
      <c r="FY146" s="317"/>
      <c r="FZ146" s="317"/>
      <c r="GA146" s="317"/>
      <c r="GB146" s="317"/>
      <c r="GC146" s="301"/>
      <c r="GD146" s="301"/>
      <c r="GE146" s="301"/>
      <c r="GF146" s="301"/>
      <c r="GG146" s="318"/>
      <c r="GH146" s="318"/>
      <c r="GI146" s="318"/>
      <c r="GJ146" s="319"/>
      <c r="GK146" s="320"/>
      <c r="GL146" s="320"/>
      <c r="GM146" s="320"/>
      <c r="GN146" s="320"/>
      <c r="GO146" s="300"/>
      <c r="HD146" s="317"/>
      <c r="HE146" s="317"/>
      <c r="HF146" s="317"/>
      <c r="HG146" s="317"/>
      <c r="HH146" s="301"/>
      <c r="HI146" s="301"/>
      <c r="HJ146" s="301"/>
      <c r="HK146" s="301"/>
      <c r="HL146" s="318"/>
      <c r="HM146" s="318"/>
      <c r="HN146" s="318"/>
      <c r="HO146" s="319"/>
      <c r="HP146" s="320"/>
      <c r="HQ146" s="320"/>
      <c r="HR146" s="320"/>
      <c r="HS146" s="320"/>
      <c r="HT146" s="300"/>
    </row>
    <row r="147" spans="3:228" ht="17.100000000000001" customHeight="1" x14ac:dyDescent="0.3">
      <c r="R147" s="314"/>
      <c r="S147" s="314"/>
      <c r="T147" s="314"/>
      <c r="U147" s="314"/>
      <c r="V147" s="314"/>
      <c r="W147" s="314"/>
      <c r="X147" s="314"/>
      <c r="Y147" s="314"/>
      <c r="Z147" s="314"/>
      <c r="AA147" s="314"/>
      <c r="AB147" s="314"/>
      <c r="AC147" s="314"/>
      <c r="AD147" s="314"/>
      <c r="AE147" s="314"/>
      <c r="AF147" s="314"/>
      <c r="AG147" s="314"/>
      <c r="AH147" s="314"/>
      <c r="AI147" s="314"/>
      <c r="AJ147" s="314"/>
      <c r="AK147" s="314"/>
      <c r="AL147" s="314"/>
      <c r="AM147" s="314"/>
      <c r="AN147" s="314"/>
      <c r="AO147" s="314"/>
      <c r="AP147" s="314"/>
      <c r="AQ147" s="314"/>
      <c r="AR147" s="314"/>
      <c r="AS147" s="314"/>
      <c r="AT147" s="314"/>
      <c r="AU147" s="314"/>
      <c r="AV147" s="314"/>
      <c r="AW147" s="314"/>
      <c r="AX147" s="314"/>
      <c r="AY147" s="314"/>
      <c r="AZ147" s="314"/>
      <c r="BA147" s="314"/>
      <c r="BB147" s="314"/>
      <c r="BC147" s="314"/>
      <c r="BD147" s="314"/>
      <c r="BE147" s="314"/>
      <c r="BF147" s="314"/>
      <c r="BG147" s="314"/>
      <c r="BH147" s="314"/>
      <c r="BI147" s="314"/>
      <c r="BJ147" s="314"/>
      <c r="BK147" s="314"/>
      <c r="BL147" s="314"/>
      <c r="BM147" s="314"/>
      <c r="BN147" s="314"/>
      <c r="BO147" s="314"/>
      <c r="BP147" s="314"/>
      <c r="BQ147" s="314"/>
      <c r="BR147" s="314"/>
      <c r="BS147" s="314"/>
      <c r="BT147" s="314"/>
      <c r="BU147" s="314"/>
      <c r="BV147" s="314"/>
      <c r="BX147" s="314"/>
      <c r="BY147" s="314"/>
      <c r="BZ147" s="314"/>
      <c r="CA147" s="314"/>
      <c r="CB147" s="314"/>
      <c r="CC147" s="314"/>
      <c r="CD147" s="314"/>
      <c r="CE147" s="314"/>
      <c r="CF147" s="314"/>
      <c r="CG147" s="314"/>
      <c r="CH147" s="314"/>
      <c r="CI147" s="314"/>
      <c r="CJ147" s="314"/>
      <c r="CK147" s="314"/>
      <c r="CL147" s="314"/>
      <c r="CM147" s="314"/>
      <c r="CN147" s="314"/>
      <c r="CO147" s="314"/>
      <c r="CP147" s="314"/>
      <c r="CQ147" s="314"/>
      <c r="CR147" s="314"/>
      <c r="CS147" s="314"/>
      <c r="CT147" s="314"/>
      <c r="CU147" s="314"/>
      <c r="CV147" s="314"/>
      <c r="CW147" s="314"/>
      <c r="CX147" s="314"/>
      <c r="CY147" s="314"/>
      <c r="CZ147" s="314"/>
      <c r="DA147" s="314"/>
      <c r="DB147" s="314"/>
      <c r="DC147" s="314"/>
      <c r="DD147" s="314"/>
      <c r="DE147" s="314"/>
      <c r="DF147" s="314"/>
      <c r="DG147" s="314"/>
      <c r="DH147" s="314"/>
      <c r="DI147" s="314"/>
      <c r="DJ147" s="314"/>
      <c r="DK147" s="314"/>
      <c r="DL147" s="314"/>
      <c r="DM147" s="314"/>
      <c r="DN147" s="314"/>
      <c r="DO147" s="314"/>
      <c r="DP147" s="314"/>
      <c r="DQ147" s="314"/>
      <c r="DR147" s="314"/>
      <c r="DS147" s="314"/>
      <c r="DT147" s="314"/>
      <c r="DU147" s="314"/>
      <c r="DV147" s="314"/>
      <c r="DW147" s="314"/>
      <c r="DX147" s="314"/>
      <c r="DY147" s="314"/>
      <c r="DZ147" s="314"/>
      <c r="EA147" s="314"/>
      <c r="EB147" s="314"/>
      <c r="EC147" s="314"/>
      <c r="ED147" s="314"/>
      <c r="FY147" s="317"/>
      <c r="FZ147" s="317"/>
      <c r="GA147" s="317"/>
      <c r="GB147" s="317"/>
      <c r="GC147" s="301"/>
      <c r="GD147" s="301"/>
      <c r="GE147" s="301"/>
      <c r="GF147" s="301"/>
      <c r="GG147" s="318"/>
      <c r="GH147" s="318"/>
      <c r="GI147" s="318"/>
      <c r="GJ147" s="319"/>
      <c r="GK147" s="320"/>
      <c r="GL147" s="320"/>
      <c r="GM147" s="320"/>
      <c r="GN147" s="320"/>
      <c r="GO147" s="300"/>
      <c r="HD147" s="317"/>
      <c r="HE147" s="317"/>
      <c r="HF147" s="317"/>
      <c r="HG147" s="317"/>
      <c r="HH147" s="301"/>
      <c r="HI147" s="301"/>
      <c r="HJ147" s="301"/>
      <c r="HK147" s="301"/>
      <c r="HL147" s="318"/>
      <c r="HM147" s="318"/>
      <c r="HN147" s="318"/>
      <c r="HO147" s="319"/>
      <c r="HP147" s="320"/>
      <c r="HQ147" s="320"/>
      <c r="HR147" s="320"/>
      <c r="HS147" s="320"/>
      <c r="HT147" s="300"/>
    </row>
    <row r="148" spans="3:228" ht="17.100000000000001" customHeight="1" x14ac:dyDescent="0.3">
      <c r="R148" s="314"/>
      <c r="S148" s="314"/>
      <c r="T148" s="314"/>
      <c r="U148" s="314"/>
      <c r="V148" s="314"/>
      <c r="W148" s="314"/>
      <c r="X148" s="314"/>
      <c r="Y148" s="314"/>
      <c r="Z148" s="314"/>
      <c r="AA148" s="314"/>
      <c r="AB148" s="314"/>
      <c r="AC148" s="314"/>
      <c r="AD148" s="314"/>
      <c r="AE148" s="314"/>
      <c r="AF148" s="314"/>
      <c r="AG148" s="314"/>
      <c r="AH148" s="314"/>
      <c r="AI148" s="314"/>
      <c r="AJ148" s="314"/>
      <c r="AK148" s="314"/>
      <c r="AL148" s="314"/>
      <c r="AM148" s="314"/>
      <c r="AN148" s="314"/>
      <c r="AO148" s="314"/>
      <c r="AP148" s="314"/>
      <c r="AQ148" s="314"/>
      <c r="AR148" s="314"/>
      <c r="AS148" s="314"/>
      <c r="AT148" s="314"/>
      <c r="AU148" s="314"/>
      <c r="AV148" s="314"/>
      <c r="AW148" s="314"/>
      <c r="AX148" s="314"/>
      <c r="AY148" s="314"/>
      <c r="AZ148" s="314"/>
      <c r="BA148" s="314"/>
      <c r="BB148" s="314"/>
      <c r="BC148" s="314"/>
      <c r="BD148" s="314"/>
      <c r="BE148" s="314"/>
      <c r="BF148" s="314"/>
      <c r="BG148" s="314"/>
      <c r="BH148" s="314"/>
      <c r="BI148" s="314"/>
      <c r="BJ148" s="314"/>
      <c r="BK148" s="314"/>
      <c r="BL148" s="314"/>
      <c r="BM148" s="314"/>
      <c r="BN148" s="314"/>
      <c r="BO148" s="314"/>
      <c r="BP148" s="314"/>
      <c r="BQ148" s="314"/>
      <c r="BR148" s="314"/>
      <c r="BS148" s="314"/>
      <c r="BT148" s="314"/>
      <c r="BU148" s="314"/>
      <c r="BV148" s="314"/>
      <c r="BX148" s="314"/>
      <c r="BY148" s="314"/>
      <c r="BZ148" s="314"/>
      <c r="CA148" s="314"/>
      <c r="CB148" s="314"/>
      <c r="CC148" s="314"/>
      <c r="CD148" s="314"/>
      <c r="CE148" s="314"/>
      <c r="CF148" s="314"/>
      <c r="CG148" s="314"/>
      <c r="CH148" s="314"/>
      <c r="CI148" s="314"/>
      <c r="CJ148" s="314"/>
      <c r="CK148" s="314"/>
      <c r="CL148" s="314"/>
      <c r="CM148" s="314"/>
      <c r="CN148" s="314"/>
      <c r="CO148" s="314"/>
      <c r="CP148" s="314"/>
      <c r="CQ148" s="314"/>
      <c r="CR148" s="314"/>
      <c r="CS148" s="314"/>
      <c r="CT148" s="314"/>
      <c r="CU148" s="314"/>
      <c r="CV148" s="314"/>
      <c r="CW148" s="314"/>
      <c r="CX148" s="314"/>
      <c r="CY148" s="314"/>
      <c r="CZ148" s="314"/>
      <c r="DA148" s="314"/>
      <c r="DB148" s="314"/>
      <c r="DC148" s="314"/>
      <c r="DD148" s="314"/>
      <c r="DE148" s="314"/>
      <c r="DF148" s="314"/>
      <c r="DG148" s="314"/>
      <c r="DH148" s="314"/>
      <c r="DI148" s="314"/>
      <c r="DJ148" s="314"/>
      <c r="DK148" s="314"/>
      <c r="DL148" s="314"/>
      <c r="DM148" s="314"/>
      <c r="DN148" s="314"/>
      <c r="DO148" s="314"/>
      <c r="DP148" s="314"/>
      <c r="DQ148" s="314"/>
      <c r="DR148" s="314"/>
      <c r="DS148" s="314"/>
      <c r="DT148" s="314"/>
      <c r="DU148" s="314"/>
      <c r="DV148" s="314"/>
      <c r="DW148" s="314"/>
      <c r="DX148" s="314"/>
      <c r="DY148" s="314"/>
      <c r="DZ148" s="314"/>
      <c r="EA148" s="314"/>
      <c r="EB148" s="314"/>
      <c r="EC148" s="314"/>
      <c r="ED148" s="314"/>
      <c r="FY148" s="317"/>
      <c r="FZ148" s="317"/>
      <c r="GA148" s="317"/>
      <c r="GB148" s="317"/>
      <c r="GC148" s="301"/>
      <c r="GD148" s="301"/>
      <c r="GE148" s="301"/>
      <c r="GF148" s="301"/>
      <c r="GG148" s="318"/>
      <c r="GH148" s="318"/>
      <c r="GI148" s="318"/>
      <c r="GJ148" s="319"/>
      <c r="GK148" s="320"/>
      <c r="GL148" s="320"/>
      <c r="GM148" s="320"/>
      <c r="GN148" s="320"/>
      <c r="GO148" s="300"/>
      <c r="HD148" s="317"/>
      <c r="HE148" s="317"/>
      <c r="HF148" s="317"/>
      <c r="HG148" s="317"/>
      <c r="HH148" s="301"/>
      <c r="HI148" s="301"/>
      <c r="HJ148" s="301"/>
      <c r="HK148" s="301"/>
      <c r="HL148" s="318"/>
      <c r="HM148" s="318"/>
      <c r="HN148" s="318"/>
      <c r="HO148" s="319"/>
      <c r="HP148" s="320"/>
      <c r="HQ148" s="320"/>
      <c r="HR148" s="320"/>
      <c r="HS148" s="320"/>
      <c r="HT148" s="300"/>
    </row>
    <row r="149" spans="3:228" ht="17.100000000000001" customHeight="1" x14ac:dyDescent="0.3">
      <c r="R149" s="314"/>
      <c r="S149" s="314"/>
      <c r="T149" s="314"/>
      <c r="U149" s="314"/>
      <c r="V149" s="314"/>
      <c r="W149" s="314"/>
      <c r="X149" s="314"/>
      <c r="Y149" s="314"/>
      <c r="Z149" s="314"/>
      <c r="AA149" s="314"/>
      <c r="AB149" s="314"/>
      <c r="AC149" s="314"/>
      <c r="AD149" s="314"/>
      <c r="AE149" s="314"/>
      <c r="AF149" s="314"/>
      <c r="AG149" s="314"/>
      <c r="AH149" s="314"/>
      <c r="AI149" s="314"/>
      <c r="AJ149" s="314"/>
      <c r="AK149" s="314"/>
      <c r="AL149" s="314"/>
      <c r="AM149" s="314"/>
      <c r="AN149" s="314"/>
      <c r="AO149" s="314"/>
      <c r="AP149" s="314"/>
      <c r="AQ149" s="314"/>
      <c r="AR149" s="314"/>
      <c r="AS149" s="314"/>
      <c r="AT149" s="314"/>
      <c r="AU149" s="314"/>
      <c r="AV149" s="314"/>
      <c r="AW149" s="314"/>
      <c r="AX149" s="314"/>
      <c r="AY149" s="314"/>
      <c r="AZ149" s="314"/>
      <c r="BA149" s="314"/>
      <c r="BB149" s="314"/>
      <c r="BC149" s="314"/>
      <c r="BD149" s="314"/>
      <c r="BE149" s="314"/>
      <c r="BF149" s="314"/>
      <c r="BG149" s="314"/>
      <c r="BH149" s="314"/>
      <c r="BI149" s="314"/>
      <c r="BJ149" s="314"/>
      <c r="BK149" s="314"/>
      <c r="BL149" s="314"/>
      <c r="BM149" s="314"/>
      <c r="BN149" s="314"/>
      <c r="BO149" s="314"/>
      <c r="BP149" s="314"/>
      <c r="BQ149" s="314"/>
      <c r="BR149" s="314"/>
      <c r="BS149" s="314"/>
      <c r="BT149" s="314"/>
      <c r="BU149" s="314"/>
      <c r="BV149" s="314"/>
      <c r="BX149" s="314"/>
      <c r="BY149" s="314"/>
      <c r="BZ149" s="314"/>
      <c r="CA149" s="314"/>
      <c r="CB149" s="314"/>
      <c r="CC149" s="314"/>
      <c r="CD149" s="314"/>
      <c r="CE149" s="314"/>
      <c r="CF149" s="314"/>
      <c r="CG149" s="314"/>
      <c r="CH149" s="314"/>
      <c r="CI149" s="314"/>
      <c r="CJ149" s="314"/>
      <c r="CK149" s="314"/>
      <c r="CL149" s="314"/>
      <c r="CM149" s="314"/>
      <c r="CN149" s="314"/>
      <c r="CO149" s="314"/>
      <c r="CP149" s="314"/>
      <c r="CQ149" s="314"/>
      <c r="CR149" s="314"/>
      <c r="CS149" s="314"/>
      <c r="CT149" s="314"/>
      <c r="CU149" s="314"/>
      <c r="CV149" s="314"/>
      <c r="CW149" s="314"/>
      <c r="CX149" s="314"/>
      <c r="CY149" s="314"/>
      <c r="CZ149" s="314"/>
      <c r="DA149" s="314"/>
      <c r="DB149" s="314"/>
      <c r="DC149" s="314"/>
      <c r="DD149" s="314"/>
      <c r="DE149" s="314"/>
      <c r="DF149" s="314"/>
      <c r="DG149" s="314"/>
      <c r="DH149" s="314"/>
      <c r="DI149" s="314"/>
      <c r="DJ149" s="314"/>
      <c r="DK149" s="314"/>
      <c r="DL149" s="314"/>
      <c r="DM149" s="314"/>
      <c r="DN149" s="314"/>
      <c r="DO149" s="314"/>
      <c r="DP149" s="314"/>
      <c r="DQ149" s="314"/>
      <c r="DR149" s="314"/>
      <c r="DS149" s="314"/>
      <c r="DT149" s="314"/>
      <c r="DU149" s="314"/>
      <c r="DV149" s="314"/>
      <c r="DW149" s="314"/>
      <c r="DX149" s="314"/>
      <c r="DY149" s="314"/>
      <c r="DZ149" s="314"/>
      <c r="EA149" s="314"/>
      <c r="EB149" s="314"/>
      <c r="EC149" s="314"/>
      <c r="ED149" s="314"/>
      <c r="FY149" s="317"/>
      <c r="FZ149" s="317"/>
      <c r="GA149" s="317"/>
      <c r="GB149" s="317"/>
      <c r="GC149" s="301"/>
      <c r="GD149" s="301"/>
      <c r="GE149" s="301"/>
      <c r="GF149" s="301"/>
      <c r="GG149" s="318"/>
      <c r="GH149" s="318"/>
      <c r="GI149" s="318"/>
      <c r="GJ149" s="319"/>
      <c r="GK149" s="320"/>
      <c r="GL149" s="320"/>
      <c r="GM149" s="320"/>
      <c r="GN149" s="320"/>
      <c r="GO149" s="300"/>
      <c r="HD149" s="317"/>
      <c r="HE149" s="317"/>
      <c r="HF149" s="317"/>
      <c r="HG149" s="317"/>
      <c r="HH149" s="301"/>
      <c r="HI149" s="301"/>
      <c r="HJ149" s="301"/>
      <c r="HK149" s="301"/>
      <c r="HL149" s="318"/>
      <c r="HM149" s="318"/>
      <c r="HN149" s="318"/>
      <c r="HO149" s="319"/>
      <c r="HP149" s="320"/>
      <c r="HQ149" s="320"/>
      <c r="HR149" s="320"/>
      <c r="HS149" s="320"/>
      <c r="HT149" s="300"/>
    </row>
    <row r="150" spans="3:228" ht="17.100000000000001" customHeight="1" x14ac:dyDescent="0.3">
      <c r="R150" s="314"/>
      <c r="S150" s="314"/>
      <c r="T150" s="314"/>
      <c r="U150" s="314"/>
      <c r="V150" s="314"/>
      <c r="W150" s="314"/>
      <c r="X150" s="314"/>
      <c r="Y150" s="314"/>
      <c r="Z150" s="314"/>
      <c r="AA150" s="314"/>
      <c r="AB150" s="314"/>
      <c r="AC150" s="314"/>
      <c r="AD150" s="314"/>
      <c r="AE150" s="314"/>
      <c r="AF150" s="314"/>
      <c r="AG150" s="314"/>
      <c r="AH150" s="314"/>
      <c r="AI150" s="314"/>
      <c r="AJ150" s="314"/>
      <c r="AK150" s="314"/>
      <c r="AL150" s="314"/>
      <c r="AM150" s="314"/>
      <c r="AN150" s="314"/>
      <c r="AO150" s="314"/>
      <c r="AP150" s="314"/>
      <c r="AQ150" s="314"/>
      <c r="AR150" s="314"/>
      <c r="AS150" s="314"/>
      <c r="AT150" s="314"/>
      <c r="AU150" s="314"/>
      <c r="AV150" s="314"/>
      <c r="AW150" s="314"/>
      <c r="AX150" s="314"/>
      <c r="AY150" s="314"/>
      <c r="AZ150" s="314"/>
      <c r="BA150" s="314"/>
      <c r="BB150" s="314"/>
      <c r="BC150" s="314"/>
      <c r="BD150" s="314"/>
      <c r="BE150" s="314"/>
      <c r="BF150" s="314"/>
      <c r="BG150" s="314"/>
      <c r="BH150" s="314"/>
      <c r="BI150" s="314"/>
      <c r="BJ150" s="314"/>
      <c r="BK150" s="314"/>
      <c r="BL150" s="314"/>
      <c r="BM150" s="314"/>
      <c r="BN150" s="314"/>
      <c r="BO150" s="314"/>
      <c r="BP150" s="314"/>
      <c r="BQ150" s="314"/>
      <c r="BR150" s="314"/>
      <c r="BS150" s="314"/>
      <c r="BT150" s="314"/>
      <c r="BU150" s="314"/>
      <c r="BV150" s="314"/>
      <c r="BX150" s="314"/>
      <c r="BY150" s="314"/>
      <c r="BZ150" s="314"/>
      <c r="CA150" s="314"/>
      <c r="CB150" s="314"/>
      <c r="CC150" s="314"/>
      <c r="CD150" s="314"/>
      <c r="CE150" s="314"/>
      <c r="CF150" s="314"/>
      <c r="CG150" s="314"/>
      <c r="CH150" s="314"/>
      <c r="CI150" s="314"/>
      <c r="CJ150" s="314"/>
      <c r="CK150" s="314"/>
      <c r="CL150" s="314"/>
      <c r="CM150" s="314"/>
      <c r="CN150" s="314"/>
      <c r="CO150" s="314"/>
      <c r="CP150" s="314"/>
      <c r="CQ150" s="314"/>
      <c r="CR150" s="314"/>
      <c r="CS150" s="314"/>
      <c r="CT150" s="314"/>
      <c r="CU150" s="314"/>
      <c r="CV150" s="314"/>
      <c r="CW150" s="314"/>
      <c r="CX150" s="314"/>
      <c r="CY150" s="314"/>
      <c r="CZ150" s="314"/>
      <c r="DA150" s="314"/>
      <c r="DB150" s="314"/>
      <c r="DC150" s="314"/>
      <c r="DD150" s="314"/>
      <c r="DE150" s="314"/>
      <c r="DF150" s="314"/>
      <c r="DG150" s="314"/>
      <c r="DH150" s="314"/>
      <c r="DI150" s="314"/>
      <c r="DJ150" s="314"/>
      <c r="DK150" s="314"/>
      <c r="DL150" s="314"/>
      <c r="DM150" s="314"/>
      <c r="DN150" s="314"/>
      <c r="DO150" s="314"/>
      <c r="DP150" s="314"/>
      <c r="DQ150" s="314"/>
      <c r="DR150" s="314"/>
      <c r="DS150" s="314"/>
      <c r="DT150" s="314"/>
      <c r="DU150" s="314"/>
      <c r="DV150" s="314"/>
      <c r="DW150" s="314"/>
      <c r="DX150" s="314"/>
      <c r="DY150" s="314"/>
      <c r="DZ150" s="314"/>
      <c r="EA150" s="314"/>
      <c r="EB150" s="314"/>
      <c r="EC150" s="314"/>
      <c r="ED150" s="314"/>
      <c r="FY150" s="317"/>
      <c r="FZ150" s="317"/>
      <c r="GA150" s="317"/>
      <c r="GB150" s="317"/>
      <c r="GC150" s="301"/>
      <c r="GD150" s="301"/>
      <c r="GE150" s="301"/>
      <c r="GF150" s="301"/>
      <c r="GG150" s="318"/>
      <c r="GH150" s="318"/>
      <c r="GI150" s="318"/>
      <c r="GJ150" s="319"/>
      <c r="GK150" s="320"/>
      <c r="GL150" s="320"/>
      <c r="GM150" s="320"/>
      <c r="GN150" s="320"/>
      <c r="GO150" s="300"/>
      <c r="HD150" s="317"/>
      <c r="HE150" s="317"/>
      <c r="HF150" s="317"/>
      <c r="HG150" s="317"/>
      <c r="HH150" s="301"/>
      <c r="HI150" s="301"/>
      <c r="HJ150" s="301"/>
      <c r="HK150" s="301"/>
      <c r="HL150" s="318"/>
      <c r="HM150" s="318"/>
      <c r="HN150" s="318"/>
      <c r="HO150" s="319"/>
      <c r="HP150" s="320"/>
      <c r="HQ150" s="320"/>
      <c r="HR150" s="320"/>
      <c r="HS150" s="320"/>
      <c r="HT150" s="300"/>
    </row>
    <row r="151" spans="3:228" ht="17.100000000000001" customHeight="1" x14ac:dyDescent="0.3">
      <c r="R151" s="314"/>
      <c r="S151" s="314"/>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FY151" s="317"/>
      <c r="FZ151" s="317"/>
      <c r="GA151" s="317"/>
      <c r="GB151" s="317"/>
      <c r="GC151" s="301"/>
      <c r="GD151" s="301"/>
      <c r="GE151" s="301"/>
      <c r="GF151" s="301"/>
      <c r="GG151" s="318"/>
      <c r="GH151" s="318"/>
      <c r="GI151" s="318"/>
      <c r="GJ151" s="319"/>
      <c r="GK151" s="320"/>
      <c r="GL151" s="320"/>
      <c r="GM151" s="320"/>
      <c r="GN151" s="320"/>
      <c r="GO151" s="300"/>
      <c r="HD151" s="317"/>
      <c r="HE151" s="317"/>
      <c r="HF151" s="317"/>
      <c r="HG151" s="317"/>
      <c r="HH151" s="301"/>
      <c r="HI151" s="301"/>
      <c r="HJ151" s="301"/>
      <c r="HK151" s="301"/>
      <c r="HL151" s="318"/>
      <c r="HM151" s="318"/>
      <c r="HN151" s="318"/>
      <c r="HO151" s="319"/>
      <c r="HP151" s="320"/>
      <c r="HQ151" s="320"/>
      <c r="HR151" s="320"/>
      <c r="HS151" s="320"/>
      <c r="HT151" s="300"/>
    </row>
    <row r="152" spans="3:228" ht="17.100000000000001" customHeight="1" x14ac:dyDescent="0.3">
      <c r="R152" s="314"/>
      <c r="S152" s="314"/>
      <c r="T152" s="314"/>
      <c r="U152" s="314"/>
      <c r="V152" s="314"/>
      <c r="W152" s="314"/>
      <c r="X152" s="314"/>
      <c r="Y152" s="314"/>
      <c r="Z152" s="314"/>
      <c r="AA152" s="314"/>
      <c r="AB152" s="314"/>
      <c r="AC152" s="314"/>
      <c r="AD152" s="314"/>
      <c r="AE152" s="314"/>
      <c r="AF152" s="314"/>
      <c r="AG152" s="314"/>
      <c r="AH152" s="314"/>
      <c r="AI152" s="314"/>
      <c r="AJ152" s="314"/>
      <c r="AK152" s="314"/>
      <c r="AL152" s="314"/>
      <c r="AM152" s="314"/>
      <c r="AN152" s="314"/>
      <c r="AO152" s="314"/>
      <c r="AP152" s="314"/>
      <c r="AQ152" s="314"/>
      <c r="AR152" s="314"/>
      <c r="AS152" s="314"/>
      <c r="AT152" s="314"/>
      <c r="AU152" s="314"/>
      <c r="AV152" s="314"/>
      <c r="AW152" s="314"/>
      <c r="AX152" s="314"/>
      <c r="AY152" s="314"/>
      <c r="AZ152" s="314"/>
      <c r="BA152" s="314"/>
      <c r="BB152" s="314"/>
      <c r="BC152" s="314"/>
      <c r="BD152" s="314"/>
      <c r="BE152" s="314"/>
      <c r="BF152" s="314"/>
      <c r="BG152" s="314"/>
      <c r="BH152" s="314"/>
      <c r="BI152" s="314"/>
      <c r="BJ152" s="314"/>
      <c r="BK152" s="314"/>
      <c r="BL152" s="314"/>
      <c r="BM152" s="314"/>
      <c r="BN152" s="314"/>
      <c r="BO152" s="314"/>
      <c r="BP152" s="314"/>
      <c r="BQ152" s="314"/>
      <c r="BR152" s="314"/>
      <c r="BS152" s="314"/>
      <c r="BT152" s="314"/>
      <c r="BU152" s="314"/>
      <c r="BV152" s="314"/>
      <c r="BW152" s="341"/>
      <c r="BX152" s="314"/>
      <c r="BY152" s="314"/>
      <c r="BZ152" s="314"/>
      <c r="CA152" s="314"/>
      <c r="CB152" s="314"/>
      <c r="CC152" s="314"/>
      <c r="CD152" s="314"/>
      <c r="CE152" s="314"/>
      <c r="CF152" s="314"/>
      <c r="CG152" s="314"/>
      <c r="CH152" s="314"/>
      <c r="CI152" s="314"/>
      <c r="CJ152" s="314"/>
      <c r="CK152" s="314"/>
      <c r="CL152" s="314"/>
      <c r="CM152" s="314"/>
      <c r="CN152" s="314"/>
      <c r="CO152" s="314"/>
      <c r="CP152" s="314"/>
      <c r="CQ152" s="314"/>
      <c r="CR152" s="314"/>
      <c r="CS152" s="314"/>
      <c r="CT152" s="314"/>
      <c r="CU152" s="314"/>
      <c r="CV152" s="314"/>
      <c r="CW152" s="314"/>
      <c r="CX152" s="314"/>
      <c r="CY152" s="314"/>
      <c r="CZ152" s="314"/>
      <c r="DA152" s="314"/>
      <c r="DB152" s="314"/>
      <c r="DC152" s="314"/>
      <c r="DD152" s="314"/>
      <c r="DE152" s="314"/>
      <c r="DF152" s="314"/>
      <c r="DG152" s="314"/>
      <c r="DH152" s="314"/>
      <c r="DI152" s="314"/>
      <c r="DJ152" s="314"/>
      <c r="DK152" s="314"/>
      <c r="DL152" s="314"/>
      <c r="DM152" s="314"/>
      <c r="DN152" s="314"/>
      <c r="DO152" s="314"/>
      <c r="DP152" s="314"/>
      <c r="DQ152" s="314"/>
      <c r="DR152" s="314"/>
      <c r="DS152" s="314"/>
      <c r="DT152" s="314"/>
      <c r="DU152" s="314"/>
      <c r="DV152" s="314"/>
      <c r="DW152" s="314"/>
      <c r="DX152" s="314"/>
      <c r="DY152" s="314"/>
      <c r="DZ152" s="314"/>
      <c r="EA152" s="314"/>
      <c r="EB152" s="314"/>
      <c r="EC152" s="314"/>
      <c r="ED152" s="314"/>
      <c r="FY152" s="317"/>
      <c r="FZ152" s="317"/>
      <c r="GA152" s="317"/>
      <c r="GB152" s="317"/>
      <c r="GC152" s="301"/>
      <c r="GD152" s="301"/>
      <c r="GE152" s="301"/>
      <c r="GF152" s="301"/>
      <c r="GG152" s="318"/>
      <c r="GH152" s="318"/>
      <c r="GI152" s="318"/>
      <c r="GJ152" s="319"/>
      <c r="GK152" s="320"/>
      <c r="GL152" s="320"/>
      <c r="GM152" s="320"/>
      <c r="GN152" s="320"/>
      <c r="GO152" s="300"/>
      <c r="HD152" s="317"/>
      <c r="HE152" s="317"/>
      <c r="HF152" s="317"/>
      <c r="HG152" s="317"/>
      <c r="HH152" s="301"/>
      <c r="HI152" s="301"/>
      <c r="HJ152" s="301"/>
      <c r="HK152" s="301"/>
      <c r="HL152" s="318"/>
      <c r="HM152" s="318"/>
      <c r="HN152" s="318"/>
      <c r="HO152" s="319"/>
      <c r="HP152" s="320"/>
      <c r="HQ152" s="320"/>
      <c r="HR152" s="320"/>
      <c r="HS152" s="320"/>
      <c r="HT152" s="300"/>
    </row>
    <row r="153" spans="3:228" ht="17.100000000000001" customHeight="1" x14ac:dyDescent="0.3">
      <c r="R153" s="314"/>
      <c r="S153" s="314"/>
      <c r="T153" s="314"/>
      <c r="U153" s="314"/>
      <c r="V153" s="314"/>
      <c r="W153" s="314"/>
      <c r="X153" s="314"/>
      <c r="Y153" s="314"/>
      <c r="Z153" s="314"/>
      <c r="AA153" s="314"/>
      <c r="AB153" s="314"/>
      <c r="AC153" s="314"/>
      <c r="AD153" s="314"/>
      <c r="AE153" s="314"/>
      <c r="AF153" s="314"/>
      <c r="AG153" s="314"/>
      <c r="AH153" s="314"/>
      <c r="AI153" s="314"/>
      <c r="AJ153" s="314"/>
      <c r="AK153" s="314"/>
      <c r="AL153" s="314"/>
      <c r="AM153" s="314"/>
      <c r="AN153" s="314"/>
      <c r="AO153" s="314"/>
      <c r="AP153" s="314"/>
      <c r="AQ153" s="314"/>
      <c r="AR153" s="314"/>
      <c r="AS153" s="314"/>
      <c r="AT153" s="314"/>
      <c r="AU153" s="314"/>
      <c r="AV153" s="314"/>
      <c r="AW153" s="314"/>
      <c r="AX153" s="314"/>
      <c r="AY153" s="314"/>
      <c r="AZ153" s="314"/>
      <c r="BA153" s="314"/>
      <c r="BB153" s="314"/>
      <c r="BC153" s="314"/>
      <c r="BD153" s="314"/>
      <c r="BE153" s="314"/>
      <c r="BF153" s="314"/>
      <c r="BG153" s="314"/>
      <c r="BH153" s="314"/>
      <c r="BI153" s="314"/>
      <c r="BJ153" s="314"/>
      <c r="BK153" s="314"/>
      <c r="BL153" s="314"/>
      <c r="BM153" s="314"/>
      <c r="BN153" s="314"/>
      <c r="BO153" s="314"/>
      <c r="BP153" s="314"/>
      <c r="BQ153" s="314"/>
      <c r="BR153" s="314"/>
      <c r="BS153" s="314"/>
      <c r="BT153" s="314"/>
      <c r="BU153" s="314"/>
      <c r="BV153" s="314"/>
      <c r="BW153" s="341"/>
      <c r="BX153" s="314"/>
      <c r="BY153" s="314"/>
      <c r="BZ153" s="314"/>
      <c r="CA153" s="314"/>
      <c r="CB153" s="314"/>
      <c r="CC153" s="314"/>
      <c r="CD153" s="314"/>
      <c r="CE153" s="314"/>
      <c r="CF153" s="314"/>
      <c r="CG153" s="314"/>
      <c r="CH153" s="314"/>
      <c r="CI153" s="314"/>
      <c r="CJ153" s="314"/>
      <c r="CK153" s="314"/>
      <c r="CL153" s="314"/>
      <c r="CM153" s="314"/>
      <c r="CN153" s="314"/>
      <c r="CO153" s="314"/>
      <c r="CP153" s="314"/>
      <c r="CQ153" s="314"/>
      <c r="CR153" s="314"/>
      <c r="CS153" s="314"/>
      <c r="CT153" s="314"/>
      <c r="CU153" s="314"/>
      <c r="CV153" s="314"/>
      <c r="CW153" s="314"/>
      <c r="CX153" s="314"/>
      <c r="CY153" s="314"/>
      <c r="CZ153" s="314"/>
      <c r="DA153" s="314"/>
      <c r="DB153" s="314"/>
      <c r="DC153" s="314"/>
      <c r="DD153" s="314"/>
      <c r="DE153" s="314"/>
      <c r="DF153" s="314"/>
      <c r="DG153" s="314"/>
      <c r="DH153" s="314"/>
      <c r="DI153" s="314"/>
      <c r="DJ153" s="314"/>
      <c r="DK153" s="314"/>
      <c r="DL153" s="314"/>
      <c r="DM153" s="314"/>
      <c r="DN153" s="314"/>
      <c r="DO153" s="314"/>
      <c r="DP153" s="314"/>
      <c r="DQ153" s="314"/>
      <c r="DR153" s="314"/>
      <c r="DS153" s="314"/>
      <c r="DT153" s="314"/>
      <c r="DU153" s="314"/>
      <c r="DV153" s="314"/>
      <c r="DW153" s="314"/>
      <c r="DX153" s="314"/>
      <c r="DY153" s="314"/>
      <c r="DZ153" s="314"/>
      <c r="EA153" s="314"/>
      <c r="EB153" s="314"/>
      <c r="EC153" s="314"/>
      <c r="ED153" s="314"/>
      <c r="FY153" s="317"/>
      <c r="FZ153" s="317"/>
      <c r="GA153" s="317"/>
      <c r="GB153" s="317"/>
      <c r="GC153" s="301"/>
      <c r="GD153" s="301"/>
      <c r="GE153" s="301"/>
      <c r="GF153" s="301"/>
      <c r="GG153" s="318"/>
      <c r="GH153" s="318"/>
      <c r="GI153" s="318"/>
      <c r="GJ153" s="319"/>
      <c r="GK153" s="320"/>
      <c r="GL153" s="320"/>
      <c r="GM153" s="320"/>
      <c r="GN153" s="320"/>
      <c r="GO153" s="300"/>
      <c r="HD153" s="317"/>
      <c r="HE153" s="317"/>
      <c r="HF153" s="317"/>
      <c r="HG153" s="317"/>
      <c r="HH153" s="301"/>
      <c r="HI153" s="301"/>
      <c r="HJ153" s="301"/>
      <c r="HK153" s="301"/>
      <c r="HL153" s="318"/>
      <c r="HM153" s="318"/>
      <c r="HN153" s="318"/>
      <c r="HO153" s="319"/>
      <c r="HP153" s="320"/>
      <c r="HQ153" s="320"/>
      <c r="HR153" s="320"/>
      <c r="HS153" s="320"/>
      <c r="HT153" s="300"/>
    </row>
    <row r="154" spans="3:228" ht="17.100000000000001" customHeight="1" x14ac:dyDescent="0.3">
      <c r="BI154" s="285"/>
      <c r="BJ154" s="286"/>
      <c r="BK154" s="1"/>
      <c r="BL154" s="285"/>
      <c r="BM154" s="287"/>
      <c r="BN154" s="289"/>
      <c r="BO154" s="288"/>
      <c r="BP154" s="286"/>
      <c r="BT154" s="307"/>
      <c r="BU154" s="307"/>
      <c r="BV154" s="307"/>
      <c r="BW154" s="307"/>
      <c r="DQ154" s="285"/>
      <c r="DR154" s="286"/>
      <c r="DS154" s="1"/>
      <c r="DT154" s="285"/>
      <c r="DU154" s="287"/>
      <c r="DV154" s="289"/>
      <c r="DW154" s="288"/>
      <c r="DX154" s="286"/>
      <c r="EB154" s="307"/>
      <c r="EC154" s="307"/>
      <c r="ED154" s="307"/>
      <c r="FY154" s="317"/>
      <c r="FZ154" s="317"/>
      <c r="GA154" s="317"/>
      <c r="GB154" s="317"/>
      <c r="GC154" s="301"/>
      <c r="GD154" s="301"/>
      <c r="GE154" s="301"/>
      <c r="GF154" s="301"/>
      <c r="GG154" s="318"/>
      <c r="GH154" s="318"/>
      <c r="GI154" s="318"/>
      <c r="GJ154" s="319"/>
      <c r="GK154" s="320"/>
      <c r="GL154" s="320"/>
      <c r="GM154" s="320"/>
      <c r="GN154" s="320"/>
      <c r="GO154" s="300"/>
      <c r="HD154" s="317"/>
      <c r="HE154" s="317"/>
      <c r="HF154" s="317"/>
      <c r="HG154" s="317"/>
      <c r="HH154" s="301"/>
      <c r="HI154" s="301"/>
      <c r="HJ154" s="301"/>
      <c r="HK154" s="301"/>
      <c r="HL154" s="318"/>
      <c r="HM154" s="318"/>
      <c r="HN154" s="318"/>
      <c r="HO154" s="319"/>
      <c r="HP154" s="320"/>
      <c r="HQ154" s="320"/>
      <c r="HR154" s="320"/>
      <c r="HS154" s="320"/>
      <c r="HT154" s="300"/>
    </row>
    <row r="155" spans="3:228" ht="17.100000000000001" customHeight="1" x14ac:dyDescent="0.3">
      <c r="E155" s="316"/>
      <c r="F155" s="316"/>
      <c r="G155" s="316"/>
      <c r="H155" s="316"/>
      <c r="I155" s="316"/>
      <c r="J155" s="316"/>
      <c r="K155" s="316"/>
      <c r="L155" s="316"/>
      <c r="M155" s="316"/>
      <c r="N155" s="316"/>
      <c r="O155" s="316"/>
      <c r="P155" s="316"/>
      <c r="Q155" s="316"/>
      <c r="R155" s="314"/>
      <c r="S155" s="314"/>
      <c r="T155" s="314"/>
      <c r="U155" s="314"/>
      <c r="V155" s="314"/>
      <c r="W155" s="314"/>
      <c r="X155" s="314"/>
      <c r="Y155" s="314"/>
      <c r="Z155" s="314"/>
      <c r="AA155" s="314"/>
      <c r="AB155" s="314"/>
      <c r="AC155" s="314"/>
      <c r="AD155" s="314"/>
      <c r="AE155" s="314"/>
      <c r="AF155" s="314"/>
      <c r="AG155" s="314"/>
      <c r="AH155" s="314"/>
      <c r="AI155" s="314"/>
      <c r="AJ155" s="314"/>
      <c r="AK155" s="314"/>
      <c r="AL155" s="314"/>
      <c r="AM155" s="314"/>
      <c r="AN155" s="314"/>
      <c r="AO155" s="314"/>
      <c r="AP155" s="314"/>
      <c r="AQ155" s="314"/>
      <c r="AR155" s="314"/>
      <c r="AS155" s="314"/>
      <c r="AT155" s="314"/>
      <c r="AU155" s="314"/>
      <c r="AV155" s="314"/>
      <c r="AW155" s="314"/>
      <c r="AX155" s="314"/>
      <c r="AY155" s="314"/>
      <c r="AZ155" s="314"/>
      <c r="BA155" s="314"/>
      <c r="BB155" s="314"/>
      <c r="BC155" s="314"/>
      <c r="BD155" s="314"/>
      <c r="BE155" s="314"/>
      <c r="BF155" s="314"/>
      <c r="BG155" s="314"/>
      <c r="BH155" s="314"/>
      <c r="BI155" s="314"/>
      <c r="BJ155" s="314"/>
      <c r="BK155" s="314"/>
      <c r="BL155" s="314"/>
      <c r="BM155" s="314"/>
      <c r="BN155" s="314"/>
      <c r="BO155" s="314"/>
      <c r="BP155" s="314"/>
      <c r="BQ155" s="314"/>
      <c r="BR155" s="314"/>
      <c r="BS155" s="314"/>
      <c r="BT155" s="314"/>
      <c r="BU155" s="314"/>
      <c r="BV155" s="314"/>
      <c r="BX155" s="314"/>
      <c r="BY155" s="314"/>
      <c r="BZ155" s="314"/>
      <c r="CA155" s="314"/>
      <c r="CB155" s="314"/>
      <c r="CC155" s="314"/>
      <c r="CD155" s="314"/>
      <c r="CE155" s="314"/>
      <c r="CF155" s="314"/>
      <c r="CG155" s="314"/>
      <c r="CH155" s="314"/>
      <c r="CI155" s="314"/>
      <c r="CJ155" s="314"/>
      <c r="CK155" s="314"/>
      <c r="CL155" s="314"/>
      <c r="CM155" s="314"/>
      <c r="CN155" s="314"/>
      <c r="CO155" s="314"/>
      <c r="CP155" s="314"/>
      <c r="CQ155" s="314"/>
      <c r="CR155" s="314"/>
      <c r="CS155" s="314"/>
      <c r="CT155" s="314"/>
      <c r="CU155" s="314"/>
      <c r="CV155" s="314"/>
      <c r="CW155" s="314"/>
      <c r="CX155" s="314"/>
      <c r="CY155" s="314"/>
      <c r="CZ155" s="314"/>
      <c r="DA155" s="314"/>
      <c r="DB155" s="314"/>
      <c r="DC155" s="314"/>
      <c r="DD155" s="314"/>
      <c r="DE155" s="314"/>
      <c r="DF155" s="314"/>
      <c r="DG155" s="314"/>
      <c r="DH155" s="314"/>
      <c r="DI155" s="314"/>
      <c r="DJ155" s="314"/>
      <c r="DK155" s="314"/>
      <c r="DL155" s="314"/>
      <c r="DM155" s="314"/>
      <c r="DN155" s="314"/>
      <c r="DO155" s="314"/>
      <c r="DP155" s="314"/>
      <c r="DQ155" s="314"/>
      <c r="DR155" s="314"/>
      <c r="DS155" s="314"/>
      <c r="DT155" s="314"/>
      <c r="DU155" s="314"/>
      <c r="DV155" s="314"/>
      <c r="DW155" s="314"/>
      <c r="DX155" s="314"/>
      <c r="DY155" s="314"/>
      <c r="DZ155" s="314"/>
      <c r="EA155" s="314"/>
      <c r="EB155" s="314"/>
      <c r="EC155" s="314"/>
      <c r="ED155" s="314"/>
      <c r="FY155" s="317"/>
      <c r="FZ155" s="317"/>
      <c r="GA155" s="317"/>
      <c r="GB155" s="317"/>
      <c r="GC155" s="301"/>
      <c r="GD155" s="301"/>
      <c r="GE155" s="301"/>
      <c r="GF155" s="301"/>
      <c r="GG155" s="318"/>
      <c r="GH155" s="318"/>
      <c r="GI155" s="318"/>
      <c r="GJ155" s="319"/>
      <c r="GK155" s="320"/>
      <c r="GL155" s="320"/>
      <c r="GM155" s="320"/>
      <c r="GN155" s="320"/>
      <c r="GO155" s="300"/>
      <c r="HD155" s="317"/>
      <c r="HE155" s="317"/>
      <c r="HF155" s="317"/>
      <c r="HG155" s="317"/>
      <c r="HH155" s="301"/>
      <c r="HI155" s="301"/>
      <c r="HJ155" s="301"/>
      <c r="HK155" s="301"/>
      <c r="HL155" s="318"/>
      <c r="HM155" s="318"/>
      <c r="HN155" s="318"/>
      <c r="HO155" s="319"/>
      <c r="HP155" s="320"/>
      <c r="HQ155" s="320"/>
      <c r="HR155" s="320"/>
      <c r="HS155" s="320"/>
      <c r="HT155" s="300"/>
    </row>
    <row r="156" spans="3:228" ht="17.100000000000001" customHeight="1" x14ac:dyDescent="0.3">
      <c r="E156" s="330"/>
      <c r="F156" s="330"/>
      <c r="G156" s="330"/>
      <c r="H156" s="330"/>
      <c r="I156" s="331"/>
      <c r="J156" s="331"/>
      <c r="K156" s="331"/>
      <c r="L156" s="331"/>
      <c r="M156" s="331"/>
      <c r="N156" s="331"/>
      <c r="O156" s="332"/>
      <c r="P156" s="332"/>
      <c r="Q156" s="332"/>
      <c r="R156" s="314"/>
      <c r="S156" s="314"/>
      <c r="T156" s="314"/>
      <c r="U156" s="314"/>
      <c r="V156" s="314"/>
      <c r="W156" s="314"/>
      <c r="X156" s="314"/>
      <c r="Y156" s="314"/>
      <c r="Z156" s="314"/>
      <c r="AA156" s="314"/>
      <c r="AB156" s="314"/>
      <c r="AC156" s="314"/>
      <c r="AD156" s="314"/>
      <c r="AE156" s="314"/>
      <c r="AF156" s="314"/>
      <c r="AG156" s="314"/>
      <c r="AH156" s="314"/>
      <c r="AI156" s="314"/>
      <c r="AJ156" s="314"/>
      <c r="AK156" s="314"/>
      <c r="AL156" s="314"/>
      <c r="AM156" s="314"/>
      <c r="AN156" s="314"/>
      <c r="AO156" s="314"/>
      <c r="AP156" s="314"/>
      <c r="AQ156" s="314"/>
      <c r="AR156" s="314"/>
      <c r="AS156" s="314"/>
      <c r="AT156" s="314"/>
      <c r="AU156" s="314"/>
      <c r="AV156" s="314"/>
      <c r="AW156" s="314"/>
      <c r="AX156" s="314"/>
      <c r="AY156" s="314"/>
      <c r="AZ156" s="314"/>
      <c r="BA156" s="314"/>
      <c r="BB156" s="314"/>
      <c r="BC156" s="314"/>
      <c r="BD156" s="314"/>
      <c r="BE156" s="314"/>
      <c r="BF156" s="314"/>
      <c r="BG156" s="314"/>
      <c r="BH156" s="314"/>
      <c r="BI156" s="314"/>
      <c r="BJ156" s="314"/>
      <c r="BK156" s="314"/>
      <c r="BL156" s="314"/>
      <c r="BM156" s="314"/>
      <c r="BN156" s="314"/>
      <c r="BO156" s="314"/>
      <c r="BP156" s="314"/>
      <c r="BQ156" s="314"/>
      <c r="BR156" s="314"/>
      <c r="BS156" s="314"/>
      <c r="BT156" s="314"/>
      <c r="BU156" s="314"/>
      <c r="BV156" s="314"/>
      <c r="BX156" s="314"/>
      <c r="BY156" s="314"/>
      <c r="BZ156" s="314"/>
      <c r="CA156" s="314"/>
      <c r="CB156" s="314"/>
      <c r="CC156" s="314"/>
      <c r="CD156" s="314"/>
      <c r="CE156" s="314"/>
      <c r="CF156" s="314"/>
      <c r="CG156" s="314"/>
      <c r="CH156" s="314"/>
      <c r="CI156" s="314"/>
      <c r="CJ156" s="314"/>
      <c r="CK156" s="314"/>
      <c r="CL156" s="314"/>
      <c r="CM156" s="314"/>
      <c r="CN156" s="314"/>
      <c r="CO156" s="314"/>
      <c r="CP156" s="314"/>
      <c r="CQ156" s="314"/>
      <c r="CR156" s="314"/>
      <c r="CS156" s="314"/>
      <c r="CT156" s="314"/>
      <c r="CU156" s="314"/>
      <c r="CV156" s="314"/>
      <c r="CW156" s="314"/>
      <c r="CX156" s="314"/>
      <c r="CY156" s="314"/>
      <c r="CZ156" s="314"/>
      <c r="DA156" s="314"/>
      <c r="DB156" s="314"/>
      <c r="DC156" s="314"/>
      <c r="DD156" s="314"/>
      <c r="DE156" s="314"/>
      <c r="DF156" s="314"/>
      <c r="DG156" s="314"/>
      <c r="DH156" s="314"/>
      <c r="DI156" s="314"/>
      <c r="DJ156" s="314"/>
      <c r="DK156" s="314"/>
      <c r="DL156" s="314"/>
      <c r="DM156" s="314"/>
      <c r="DN156" s="314"/>
      <c r="DO156" s="314"/>
      <c r="DP156" s="314"/>
      <c r="DQ156" s="314"/>
      <c r="DR156" s="314"/>
      <c r="DS156" s="314"/>
      <c r="DT156" s="314"/>
      <c r="DU156" s="314"/>
      <c r="DV156" s="314"/>
      <c r="DW156" s="314"/>
      <c r="DX156" s="314"/>
      <c r="DY156" s="314"/>
      <c r="DZ156" s="314"/>
      <c r="EA156" s="314"/>
      <c r="EB156" s="314"/>
      <c r="EC156" s="314"/>
      <c r="ED156" s="314"/>
      <c r="FY156" s="317"/>
      <c r="FZ156" s="317"/>
      <c r="GA156" s="317"/>
      <c r="GB156" s="317"/>
      <c r="GC156" s="301"/>
      <c r="GD156" s="301"/>
      <c r="GE156" s="301"/>
      <c r="GF156" s="301"/>
      <c r="GG156" s="318"/>
      <c r="GH156" s="318"/>
      <c r="GI156" s="318"/>
      <c r="GJ156" s="319"/>
      <c r="GK156" s="320"/>
      <c r="GL156" s="320"/>
      <c r="GM156" s="320"/>
      <c r="GN156" s="320"/>
      <c r="GO156" s="300"/>
      <c r="HD156" s="317"/>
      <c r="HE156" s="317"/>
      <c r="HF156" s="317"/>
      <c r="HG156" s="317"/>
      <c r="HH156" s="301"/>
      <c r="HI156" s="301"/>
      <c r="HJ156" s="301"/>
      <c r="HK156" s="301"/>
      <c r="HL156" s="318"/>
      <c r="HM156" s="318"/>
      <c r="HN156" s="318"/>
      <c r="HO156" s="319"/>
      <c r="HP156" s="320"/>
      <c r="HQ156" s="320"/>
      <c r="HR156" s="320"/>
      <c r="HS156" s="320"/>
      <c r="HT156" s="300"/>
    </row>
    <row r="157" spans="3:228" ht="17.100000000000001" customHeight="1" x14ac:dyDescent="0.3">
      <c r="C157" s="335"/>
      <c r="R157" s="314"/>
      <c r="S157" s="314"/>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FY157" s="317"/>
      <c r="FZ157" s="317"/>
      <c r="GA157" s="317"/>
      <c r="GB157" s="317"/>
      <c r="GC157" s="301"/>
      <c r="GD157" s="301"/>
      <c r="GE157" s="301"/>
      <c r="GF157" s="301"/>
      <c r="GG157" s="318"/>
      <c r="GH157" s="318"/>
      <c r="GI157" s="318"/>
      <c r="GJ157" s="319"/>
      <c r="GK157" s="320"/>
      <c r="GL157" s="320"/>
      <c r="GM157" s="320"/>
      <c r="GN157" s="320"/>
      <c r="GO157" s="300"/>
      <c r="HD157" s="317"/>
      <c r="HE157" s="317"/>
      <c r="HF157" s="317"/>
      <c r="HG157" s="317"/>
      <c r="HH157" s="301"/>
      <c r="HI157" s="301"/>
      <c r="HJ157" s="301"/>
      <c r="HK157" s="301"/>
      <c r="HL157" s="318"/>
      <c r="HM157" s="318"/>
      <c r="HN157" s="318"/>
      <c r="HO157" s="319"/>
      <c r="HP157" s="320"/>
      <c r="HQ157" s="320"/>
      <c r="HR157" s="320"/>
      <c r="HS157" s="320"/>
      <c r="HT157" s="300"/>
    </row>
    <row r="158" spans="3:228" ht="17.100000000000001" customHeight="1" x14ac:dyDescent="0.3">
      <c r="C158" s="335"/>
      <c r="R158" s="314"/>
      <c r="S158" s="314"/>
      <c r="T158" s="314"/>
      <c r="U158" s="314"/>
      <c r="V158" s="314"/>
      <c r="W158" s="314"/>
      <c r="X158" s="314"/>
      <c r="Y158" s="314"/>
      <c r="Z158" s="314"/>
      <c r="AA158" s="314"/>
      <c r="AB158" s="314"/>
      <c r="AC158" s="314"/>
      <c r="AD158" s="314"/>
      <c r="AE158" s="314"/>
      <c r="AF158" s="314"/>
      <c r="AG158" s="314"/>
      <c r="AH158" s="314"/>
      <c r="AI158" s="314"/>
      <c r="AJ158" s="314"/>
      <c r="AK158" s="314"/>
      <c r="AL158" s="314"/>
      <c r="AM158" s="314"/>
      <c r="AN158" s="314"/>
      <c r="AO158" s="314"/>
      <c r="AP158" s="314"/>
      <c r="AQ158" s="314"/>
      <c r="AR158" s="314"/>
      <c r="AS158" s="314"/>
      <c r="AT158" s="314"/>
      <c r="AU158" s="314"/>
      <c r="AV158" s="314"/>
      <c r="AW158" s="314"/>
      <c r="AX158" s="314"/>
      <c r="AY158" s="314"/>
      <c r="AZ158" s="314"/>
      <c r="BA158" s="314"/>
      <c r="BB158" s="314"/>
      <c r="BC158" s="314"/>
      <c r="BD158" s="314"/>
      <c r="BE158" s="314"/>
      <c r="BF158" s="314"/>
      <c r="BG158" s="314"/>
      <c r="BH158" s="314"/>
      <c r="BI158" s="314"/>
      <c r="BJ158" s="314"/>
      <c r="BK158" s="314"/>
      <c r="BL158" s="314"/>
      <c r="BM158" s="314"/>
      <c r="BN158" s="314"/>
      <c r="BO158" s="314"/>
      <c r="BP158" s="314"/>
      <c r="BQ158" s="314"/>
      <c r="BR158" s="314"/>
      <c r="BS158" s="314"/>
      <c r="BT158" s="314"/>
      <c r="BU158" s="314"/>
      <c r="BV158" s="314"/>
      <c r="BW158" s="336"/>
      <c r="BX158" s="314"/>
      <c r="BY158" s="314"/>
      <c r="BZ158" s="314"/>
      <c r="CA158" s="314"/>
      <c r="CB158" s="314"/>
      <c r="CC158" s="314"/>
      <c r="CD158" s="314"/>
      <c r="CE158" s="314"/>
      <c r="CF158" s="314"/>
      <c r="CG158" s="314"/>
      <c r="CH158" s="314"/>
      <c r="CI158" s="314"/>
      <c r="CJ158" s="314"/>
      <c r="CK158" s="314"/>
      <c r="CL158" s="314"/>
      <c r="CM158" s="314"/>
      <c r="CN158" s="314"/>
      <c r="CO158" s="314"/>
      <c r="CP158" s="314"/>
      <c r="CQ158" s="314"/>
      <c r="CR158" s="314"/>
      <c r="CS158" s="314"/>
      <c r="CT158" s="314"/>
      <c r="CU158" s="314"/>
      <c r="CV158" s="314"/>
      <c r="CW158" s="314"/>
      <c r="CX158" s="314"/>
      <c r="CY158" s="314"/>
      <c r="CZ158" s="314"/>
      <c r="DA158" s="314"/>
      <c r="DB158" s="314"/>
      <c r="DC158" s="314"/>
      <c r="DD158" s="314"/>
      <c r="DE158" s="314"/>
      <c r="DF158" s="314"/>
      <c r="DG158" s="314"/>
      <c r="DH158" s="314"/>
      <c r="DI158" s="314"/>
      <c r="DJ158" s="314"/>
      <c r="DK158" s="314"/>
      <c r="DL158" s="314"/>
      <c r="DM158" s="314"/>
      <c r="DN158" s="314"/>
      <c r="DO158" s="314"/>
      <c r="DP158" s="314"/>
      <c r="DQ158" s="314"/>
      <c r="DR158" s="314"/>
      <c r="DS158" s="314"/>
      <c r="DT158" s="314"/>
      <c r="DU158" s="314"/>
      <c r="DV158" s="314"/>
      <c r="DW158" s="314"/>
      <c r="DX158" s="314"/>
      <c r="DY158" s="314"/>
      <c r="DZ158" s="314"/>
      <c r="EA158" s="314"/>
      <c r="EB158" s="314"/>
      <c r="EC158" s="314"/>
      <c r="ED158" s="314"/>
      <c r="FY158" s="317"/>
      <c r="FZ158" s="317"/>
      <c r="GA158" s="317"/>
      <c r="GB158" s="317"/>
      <c r="GC158" s="301"/>
      <c r="GD158" s="301"/>
      <c r="GE158" s="301"/>
      <c r="GF158" s="301"/>
      <c r="GG158" s="318"/>
      <c r="GH158" s="318"/>
      <c r="GI158" s="318"/>
      <c r="GJ158" s="319"/>
      <c r="GK158" s="320"/>
      <c r="GL158" s="320"/>
      <c r="GM158" s="320"/>
      <c r="GN158" s="320"/>
      <c r="GO158" s="300"/>
      <c r="HD158" s="317"/>
      <c r="HE158" s="317"/>
      <c r="HF158" s="317"/>
      <c r="HG158" s="317"/>
      <c r="HH158" s="301"/>
      <c r="HI158" s="301"/>
      <c r="HJ158" s="301"/>
      <c r="HK158" s="301"/>
      <c r="HL158" s="318"/>
      <c r="HM158" s="318"/>
      <c r="HN158" s="318"/>
      <c r="HO158" s="319"/>
      <c r="HP158" s="320"/>
      <c r="HQ158" s="320"/>
      <c r="HR158" s="320"/>
      <c r="HS158" s="320"/>
      <c r="HT158" s="300"/>
    </row>
    <row r="159" spans="3:228" ht="17.100000000000001" customHeight="1" x14ac:dyDescent="0.3">
      <c r="C159" s="335"/>
      <c r="R159" s="314"/>
      <c r="S159" s="314"/>
      <c r="T159" s="314"/>
      <c r="U159" s="314"/>
      <c r="V159" s="314"/>
      <c r="W159" s="314"/>
      <c r="X159" s="314"/>
      <c r="Y159" s="314"/>
      <c r="Z159" s="314"/>
      <c r="AA159" s="314"/>
      <c r="AB159" s="314"/>
      <c r="AC159" s="314"/>
      <c r="AD159" s="314"/>
      <c r="AE159" s="314"/>
      <c r="AF159" s="314"/>
      <c r="AG159" s="314"/>
      <c r="AH159" s="314"/>
      <c r="AI159" s="314"/>
      <c r="AJ159" s="314"/>
      <c r="AK159" s="314"/>
      <c r="AL159" s="314"/>
      <c r="AM159" s="314"/>
      <c r="AN159" s="314"/>
      <c r="AO159" s="314"/>
      <c r="AP159" s="314"/>
      <c r="AQ159" s="314"/>
      <c r="AR159" s="314"/>
      <c r="AS159" s="314"/>
      <c r="AT159" s="314"/>
      <c r="AU159" s="314"/>
      <c r="AV159" s="314"/>
      <c r="AW159" s="314"/>
      <c r="AX159" s="314"/>
      <c r="AY159" s="314"/>
      <c r="AZ159" s="314"/>
      <c r="BA159" s="314"/>
      <c r="BB159" s="314"/>
      <c r="BC159" s="314"/>
      <c r="BD159" s="314"/>
      <c r="BE159" s="314"/>
      <c r="BF159" s="314"/>
      <c r="BG159" s="314"/>
      <c r="BH159" s="314"/>
      <c r="BI159" s="314"/>
      <c r="BJ159" s="314"/>
      <c r="BK159" s="314"/>
      <c r="BL159" s="314"/>
      <c r="BM159" s="314"/>
      <c r="BN159" s="314"/>
      <c r="BO159" s="314"/>
      <c r="BP159" s="314"/>
      <c r="BQ159" s="314"/>
      <c r="BR159" s="314"/>
      <c r="BS159" s="314"/>
      <c r="BT159" s="314"/>
      <c r="BU159" s="314"/>
      <c r="BV159" s="314"/>
      <c r="BW159" s="337"/>
      <c r="BX159" s="314"/>
      <c r="BY159" s="314"/>
      <c r="BZ159" s="314"/>
      <c r="CA159" s="314"/>
      <c r="CB159" s="314"/>
      <c r="CC159" s="314"/>
      <c r="CD159" s="314"/>
      <c r="CE159" s="314"/>
      <c r="CF159" s="314"/>
      <c r="CG159" s="314"/>
      <c r="CH159" s="314"/>
      <c r="CI159" s="314"/>
      <c r="CJ159" s="314"/>
      <c r="CK159" s="314"/>
      <c r="CL159" s="314"/>
      <c r="CM159" s="314"/>
      <c r="CN159" s="314"/>
      <c r="CO159" s="314"/>
      <c r="CP159" s="314"/>
      <c r="CQ159" s="314"/>
      <c r="CR159" s="314"/>
      <c r="CS159" s="314"/>
      <c r="CT159" s="314"/>
      <c r="CU159" s="314"/>
      <c r="CV159" s="314"/>
      <c r="CW159" s="314"/>
      <c r="CX159" s="314"/>
      <c r="CY159" s="314"/>
      <c r="CZ159" s="314"/>
      <c r="DA159" s="314"/>
      <c r="DB159" s="314"/>
      <c r="DC159" s="314"/>
      <c r="DD159" s="314"/>
      <c r="DE159" s="314"/>
      <c r="DF159" s="314"/>
      <c r="DG159" s="314"/>
      <c r="DH159" s="314"/>
      <c r="DI159" s="314"/>
      <c r="DJ159" s="314"/>
      <c r="DK159" s="314"/>
      <c r="DL159" s="314"/>
      <c r="DM159" s="314"/>
      <c r="DN159" s="314"/>
      <c r="DO159" s="314"/>
      <c r="DP159" s="314"/>
      <c r="DQ159" s="314"/>
      <c r="DR159" s="314"/>
      <c r="DS159" s="314"/>
      <c r="DT159" s="314"/>
      <c r="DU159" s="314"/>
      <c r="DV159" s="314"/>
      <c r="DW159" s="314"/>
      <c r="DX159" s="314"/>
      <c r="DY159" s="314"/>
      <c r="DZ159" s="314"/>
      <c r="EA159" s="314"/>
      <c r="EB159" s="314"/>
      <c r="EC159" s="314"/>
      <c r="ED159" s="314"/>
      <c r="FY159" s="317"/>
      <c r="FZ159" s="317"/>
      <c r="GA159" s="317"/>
      <c r="GB159" s="317"/>
      <c r="GC159" s="301"/>
      <c r="GD159" s="301"/>
      <c r="GE159" s="301"/>
      <c r="GF159" s="301"/>
      <c r="GG159" s="318"/>
      <c r="GH159" s="318"/>
      <c r="GI159" s="318"/>
      <c r="GJ159" s="319"/>
      <c r="GK159" s="320"/>
      <c r="GL159" s="320"/>
      <c r="GM159" s="320"/>
      <c r="GN159" s="320"/>
      <c r="GO159" s="300"/>
      <c r="HD159" s="317"/>
      <c r="HE159" s="317"/>
      <c r="HF159" s="317"/>
      <c r="HG159" s="317"/>
      <c r="HH159" s="301"/>
      <c r="HI159" s="301"/>
      <c r="HJ159" s="301"/>
      <c r="HK159" s="301"/>
      <c r="HL159" s="318"/>
      <c r="HM159" s="318"/>
      <c r="HN159" s="318"/>
      <c r="HO159" s="319"/>
      <c r="HP159" s="320"/>
      <c r="HQ159" s="320"/>
      <c r="HR159" s="320"/>
      <c r="HS159" s="320"/>
      <c r="HT159" s="300"/>
    </row>
    <row r="160" spans="3:228" ht="17.100000000000001" customHeight="1" x14ac:dyDescent="0.3">
      <c r="C160" s="335"/>
      <c r="R160" s="314"/>
      <c r="S160" s="314"/>
      <c r="T160" s="314"/>
      <c r="U160" s="314"/>
      <c r="V160" s="314"/>
      <c r="W160" s="314"/>
      <c r="X160" s="314"/>
      <c r="Y160" s="314"/>
      <c r="Z160" s="314"/>
      <c r="AA160" s="314"/>
      <c r="AB160" s="314"/>
      <c r="AC160" s="314"/>
      <c r="AD160" s="314"/>
      <c r="AE160" s="314"/>
      <c r="AF160" s="314"/>
      <c r="AG160" s="314"/>
      <c r="AH160" s="314"/>
      <c r="AI160" s="314"/>
      <c r="AJ160" s="314"/>
      <c r="AK160" s="314"/>
      <c r="AL160" s="314"/>
      <c r="AM160" s="314"/>
      <c r="AN160" s="314"/>
      <c r="AO160" s="314"/>
      <c r="AP160" s="314"/>
      <c r="AQ160" s="314"/>
      <c r="AR160" s="314"/>
      <c r="AS160" s="314"/>
      <c r="AT160" s="314"/>
      <c r="AU160" s="314"/>
      <c r="AV160" s="314"/>
      <c r="AW160" s="314"/>
      <c r="AX160" s="314"/>
      <c r="AY160" s="314"/>
      <c r="AZ160" s="314"/>
      <c r="BA160" s="314"/>
      <c r="BB160" s="314"/>
      <c r="BC160" s="314"/>
      <c r="BD160" s="314"/>
      <c r="BE160" s="314"/>
      <c r="BF160" s="314"/>
      <c r="BG160" s="314"/>
      <c r="BH160" s="314"/>
      <c r="BI160" s="314"/>
      <c r="BJ160" s="314"/>
      <c r="BK160" s="314"/>
      <c r="BL160" s="314"/>
      <c r="BM160" s="314"/>
      <c r="BN160" s="314"/>
      <c r="BO160" s="314"/>
      <c r="BP160" s="314"/>
      <c r="BQ160" s="314"/>
      <c r="BR160" s="314"/>
      <c r="BS160" s="314"/>
      <c r="BT160" s="314"/>
      <c r="BU160" s="314"/>
      <c r="BV160" s="314"/>
      <c r="BW160" s="291"/>
      <c r="BX160" s="314"/>
      <c r="BY160" s="314"/>
      <c r="BZ160" s="314"/>
      <c r="CA160" s="314"/>
      <c r="CB160" s="314"/>
      <c r="CC160" s="314"/>
      <c r="CD160" s="314"/>
      <c r="CE160" s="314"/>
      <c r="CF160" s="314"/>
      <c r="CG160" s="314"/>
      <c r="CH160" s="314"/>
      <c r="CI160" s="314"/>
      <c r="CJ160" s="314"/>
      <c r="CK160" s="314"/>
      <c r="CL160" s="314"/>
      <c r="CM160" s="314"/>
      <c r="CN160" s="314"/>
      <c r="CO160" s="314"/>
      <c r="CP160" s="314"/>
      <c r="CQ160" s="314"/>
      <c r="CR160" s="314"/>
      <c r="CS160" s="314"/>
      <c r="CT160" s="314"/>
      <c r="CU160" s="314"/>
      <c r="CV160" s="314"/>
      <c r="CW160" s="314"/>
      <c r="CX160" s="314"/>
      <c r="CY160" s="314"/>
      <c r="CZ160" s="314"/>
      <c r="DA160" s="314"/>
      <c r="DB160" s="314"/>
      <c r="DC160" s="314"/>
      <c r="DD160" s="314"/>
      <c r="DE160" s="314"/>
      <c r="DF160" s="314"/>
      <c r="DG160" s="314"/>
      <c r="DH160" s="314"/>
      <c r="DI160" s="314"/>
      <c r="DJ160" s="314"/>
      <c r="DK160" s="314"/>
      <c r="DL160" s="314"/>
      <c r="DM160" s="314"/>
      <c r="DN160" s="314"/>
      <c r="DO160" s="314"/>
      <c r="DP160" s="314"/>
      <c r="DQ160" s="314"/>
      <c r="DR160" s="314"/>
      <c r="DS160" s="314"/>
      <c r="DT160" s="314"/>
      <c r="DU160" s="314"/>
      <c r="DV160" s="314"/>
      <c r="DW160" s="314"/>
      <c r="DX160" s="314"/>
      <c r="DY160" s="314"/>
      <c r="DZ160" s="314"/>
      <c r="EA160" s="314"/>
      <c r="EB160" s="314"/>
      <c r="EC160" s="314"/>
      <c r="ED160" s="314"/>
      <c r="FY160" s="317"/>
      <c r="FZ160" s="317"/>
      <c r="GA160" s="317"/>
      <c r="GB160" s="317"/>
      <c r="GC160" s="301"/>
      <c r="GD160" s="301"/>
      <c r="GE160" s="301"/>
      <c r="GF160" s="301"/>
      <c r="GG160" s="318"/>
      <c r="GH160" s="318"/>
      <c r="GI160" s="318"/>
      <c r="GJ160" s="319"/>
      <c r="GK160" s="320"/>
      <c r="GL160" s="320"/>
      <c r="GM160" s="320"/>
      <c r="GN160" s="320"/>
      <c r="GO160" s="300"/>
      <c r="HD160" s="317"/>
      <c r="HE160" s="317"/>
      <c r="HF160" s="317"/>
      <c r="HG160" s="317"/>
      <c r="HH160" s="301"/>
      <c r="HI160" s="301"/>
      <c r="HJ160" s="301"/>
      <c r="HK160" s="301"/>
      <c r="HL160" s="318"/>
      <c r="HM160" s="318"/>
      <c r="HN160" s="318"/>
      <c r="HO160" s="319"/>
      <c r="HP160" s="320"/>
      <c r="HQ160" s="320"/>
      <c r="HR160" s="320"/>
      <c r="HS160" s="320"/>
      <c r="HT160" s="300"/>
    </row>
    <row r="161" spans="3:228" ht="17.100000000000001" customHeight="1" x14ac:dyDescent="0.3">
      <c r="C161" s="335"/>
      <c r="R161" s="314"/>
      <c r="S161" s="314"/>
      <c r="T161" s="314"/>
      <c r="U161" s="314"/>
      <c r="V161" s="314"/>
      <c r="W161" s="314"/>
      <c r="X161" s="314"/>
      <c r="Y161" s="314"/>
      <c r="Z161" s="314"/>
      <c r="AA161" s="314"/>
      <c r="AB161" s="314"/>
      <c r="AC161" s="314"/>
      <c r="AD161" s="314"/>
      <c r="AE161" s="314"/>
      <c r="AF161" s="314"/>
      <c r="AG161" s="314"/>
      <c r="AH161" s="314"/>
      <c r="AI161" s="314"/>
      <c r="AJ161" s="314"/>
      <c r="AK161" s="314"/>
      <c r="AL161" s="314"/>
      <c r="AM161" s="314"/>
      <c r="AN161" s="314"/>
      <c r="AO161" s="314"/>
      <c r="AP161" s="314"/>
      <c r="AQ161" s="314"/>
      <c r="AR161" s="314"/>
      <c r="AS161" s="314"/>
      <c r="AT161" s="314"/>
      <c r="AU161" s="314"/>
      <c r="AV161" s="314"/>
      <c r="AW161" s="314"/>
      <c r="AX161" s="314"/>
      <c r="AY161" s="314"/>
      <c r="AZ161" s="314"/>
      <c r="BA161" s="314"/>
      <c r="BB161" s="314"/>
      <c r="BC161" s="314"/>
      <c r="BD161" s="314"/>
      <c r="BE161" s="314"/>
      <c r="BF161" s="314"/>
      <c r="BG161" s="314"/>
      <c r="BH161" s="314"/>
      <c r="BI161" s="314"/>
      <c r="BJ161" s="314"/>
      <c r="BK161" s="314"/>
      <c r="BL161" s="314"/>
      <c r="BM161" s="314"/>
      <c r="BN161" s="314"/>
      <c r="BO161" s="314"/>
      <c r="BP161" s="314"/>
      <c r="BQ161" s="314"/>
      <c r="BR161" s="314"/>
      <c r="BS161" s="314"/>
      <c r="BT161" s="314"/>
      <c r="BU161" s="314"/>
      <c r="BV161" s="314"/>
      <c r="BW161" s="258"/>
      <c r="BX161" s="314"/>
      <c r="BY161" s="314"/>
      <c r="BZ161" s="314"/>
      <c r="CA161" s="314"/>
      <c r="CB161" s="314"/>
      <c r="CC161" s="314"/>
      <c r="CD161" s="314"/>
      <c r="CE161" s="314"/>
      <c r="CF161" s="314"/>
      <c r="CG161" s="314"/>
      <c r="CH161" s="314"/>
      <c r="CI161" s="314"/>
      <c r="CJ161" s="314"/>
      <c r="CK161" s="314"/>
      <c r="CL161" s="314"/>
      <c r="CM161" s="314"/>
      <c r="CN161" s="314"/>
      <c r="CO161" s="314"/>
      <c r="CP161" s="314"/>
      <c r="CQ161" s="314"/>
      <c r="CR161" s="314"/>
      <c r="CS161" s="314"/>
      <c r="CT161" s="314"/>
      <c r="CU161" s="314"/>
      <c r="CV161" s="314"/>
      <c r="CW161" s="314"/>
      <c r="CX161" s="314"/>
      <c r="CY161" s="314"/>
      <c r="CZ161" s="314"/>
      <c r="DA161" s="314"/>
      <c r="DB161" s="314"/>
      <c r="DC161" s="314"/>
      <c r="DD161" s="314"/>
      <c r="DE161" s="314"/>
      <c r="DF161" s="314"/>
      <c r="DG161" s="314"/>
      <c r="DH161" s="314"/>
      <c r="DI161" s="314"/>
      <c r="DJ161" s="314"/>
      <c r="DK161" s="314"/>
      <c r="DL161" s="314"/>
      <c r="DM161" s="314"/>
      <c r="DN161" s="314"/>
      <c r="DO161" s="314"/>
      <c r="DP161" s="314"/>
      <c r="DQ161" s="314"/>
      <c r="DR161" s="314"/>
      <c r="DS161" s="314"/>
      <c r="DT161" s="314"/>
      <c r="DU161" s="314"/>
      <c r="DV161" s="314"/>
      <c r="DW161" s="314"/>
      <c r="DX161" s="314"/>
      <c r="DY161" s="314"/>
      <c r="DZ161" s="314"/>
      <c r="EA161" s="314"/>
      <c r="EB161" s="314"/>
      <c r="EC161" s="314"/>
      <c r="ED161" s="314"/>
      <c r="FY161" s="317"/>
      <c r="FZ161" s="317"/>
      <c r="GA161" s="317"/>
      <c r="GB161" s="317"/>
      <c r="GC161" s="301"/>
      <c r="GD161" s="301"/>
      <c r="GE161" s="301"/>
      <c r="GF161" s="301"/>
      <c r="GG161" s="318"/>
      <c r="GH161" s="318"/>
      <c r="GI161" s="318"/>
      <c r="GJ161" s="319"/>
      <c r="GK161" s="320"/>
      <c r="GL161" s="320"/>
      <c r="GM161" s="320"/>
      <c r="GN161" s="320"/>
      <c r="GO161" s="300"/>
      <c r="HD161" s="317"/>
      <c r="HE161" s="317"/>
      <c r="HF161" s="317"/>
      <c r="HG161" s="317"/>
      <c r="HH161" s="301"/>
      <c r="HI161" s="301"/>
      <c r="HJ161" s="301"/>
      <c r="HK161" s="301"/>
      <c r="HL161" s="318"/>
      <c r="HM161" s="318"/>
      <c r="HN161" s="318"/>
      <c r="HO161" s="319"/>
      <c r="HP161" s="320"/>
      <c r="HQ161" s="320"/>
      <c r="HR161" s="320"/>
      <c r="HS161" s="320"/>
      <c r="HT161" s="300"/>
    </row>
    <row r="162" spans="3:228" ht="17.100000000000001" customHeight="1" x14ac:dyDescent="0.3">
      <c r="C162" s="335"/>
      <c r="R162" s="314"/>
      <c r="S162" s="314"/>
      <c r="T162" s="314"/>
      <c r="U162" s="314"/>
      <c r="V162" s="314"/>
      <c r="W162" s="314"/>
      <c r="X162" s="314"/>
      <c r="Y162" s="314"/>
      <c r="Z162" s="314"/>
      <c r="AA162" s="314"/>
      <c r="AB162" s="314"/>
      <c r="AC162" s="314"/>
      <c r="AD162" s="314"/>
      <c r="AE162" s="314"/>
      <c r="AF162" s="314"/>
      <c r="AG162" s="314"/>
      <c r="AH162" s="314"/>
      <c r="AI162" s="314"/>
      <c r="AJ162" s="314"/>
      <c r="AK162" s="314"/>
      <c r="AL162" s="314"/>
      <c r="AM162" s="314"/>
      <c r="AN162" s="314"/>
      <c r="AO162" s="314"/>
      <c r="AP162" s="314"/>
      <c r="AQ162" s="314"/>
      <c r="AR162" s="314"/>
      <c r="AS162" s="314"/>
      <c r="AT162" s="314"/>
      <c r="AU162" s="314"/>
      <c r="AV162" s="314"/>
      <c r="AW162" s="314"/>
      <c r="AX162" s="314"/>
      <c r="AY162" s="314"/>
      <c r="AZ162" s="314"/>
      <c r="BA162" s="314"/>
      <c r="BB162" s="314"/>
      <c r="BC162" s="314"/>
      <c r="BD162" s="314"/>
      <c r="BE162" s="314"/>
      <c r="BF162" s="314"/>
      <c r="BG162" s="314"/>
      <c r="BH162" s="314"/>
      <c r="BI162" s="314"/>
      <c r="BJ162" s="314"/>
      <c r="BK162" s="314"/>
      <c r="BL162" s="314"/>
      <c r="BM162" s="314"/>
      <c r="BN162" s="314"/>
      <c r="BO162" s="314"/>
      <c r="BP162" s="314"/>
      <c r="BQ162" s="314"/>
      <c r="BR162" s="314"/>
      <c r="BS162" s="314"/>
      <c r="BT162" s="314"/>
      <c r="BU162" s="314"/>
      <c r="BV162" s="314"/>
      <c r="BW162" s="258"/>
      <c r="BX162" s="314"/>
      <c r="BY162" s="314"/>
      <c r="BZ162" s="314"/>
      <c r="CA162" s="314"/>
      <c r="CB162" s="314"/>
      <c r="CC162" s="314"/>
      <c r="CD162" s="314"/>
      <c r="CE162" s="314"/>
      <c r="CF162" s="314"/>
      <c r="CG162" s="314"/>
      <c r="CH162" s="314"/>
      <c r="CI162" s="314"/>
      <c r="CJ162" s="314"/>
      <c r="CK162" s="314"/>
      <c r="CL162" s="314"/>
      <c r="CM162" s="314"/>
      <c r="CN162" s="314"/>
      <c r="CO162" s="314"/>
      <c r="CP162" s="314"/>
      <c r="CQ162" s="314"/>
      <c r="CR162" s="314"/>
      <c r="CS162" s="314"/>
      <c r="CT162" s="314"/>
      <c r="CU162" s="314"/>
      <c r="CV162" s="314"/>
      <c r="CW162" s="314"/>
      <c r="CX162" s="314"/>
      <c r="CY162" s="314"/>
      <c r="CZ162" s="314"/>
      <c r="DA162" s="314"/>
      <c r="DB162" s="314"/>
      <c r="DC162" s="314"/>
      <c r="DD162" s="314"/>
      <c r="DE162" s="314"/>
      <c r="DF162" s="314"/>
      <c r="DG162" s="314"/>
      <c r="DH162" s="314"/>
      <c r="DI162" s="314"/>
      <c r="DJ162" s="314"/>
      <c r="DK162" s="314"/>
      <c r="DL162" s="314"/>
      <c r="DM162" s="314"/>
      <c r="DN162" s="314"/>
      <c r="DO162" s="314"/>
      <c r="DP162" s="314"/>
      <c r="DQ162" s="314"/>
      <c r="DR162" s="314"/>
      <c r="DS162" s="314"/>
      <c r="DT162" s="314"/>
      <c r="DU162" s="314"/>
      <c r="DV162" s="314"/>
      <c r="DW162" s="314"/>
      <c r="DX162" s="314"/>
      <c r="DY162" s="314"/>
      <c r="DZ162" s="314"/>
      <c r="EA162" s="314"/>
      <c r="EB162" s="314"/>
      <c r="EC162" s="314"/>
      <c r="ED162" s="314"/>
      <c r="FY162" s="317"/>
      <c r="FZ162" s="317"/>
      <c r="GA162" s="317"/>
      <c r="GB162" s="317"/>
      <c r="GC162" s="301"/>
      <c r="GD162" s="301"/>
      <c r="GE162" s="301"/>
      <c r="GF162" s="301"/>
      <c r="GG162" s="318"/>
      <c r="GH162" s="318"/>
      <c r="GI162" s="318"/>
      <c r="GJ162" s="319"/>
      <c r="GK162" s="320"/>
      <c r="GL162" s="320"/>
      <c r="GM162" s="320"/>
      <c r="GN162" s="320"/>
      <c r="GO162" s="300"/>
      <c r="HD162" s="317"/>
      <c r="HE162" s="317"/>
      <c r="HF162" s="317"/>
      <c r="HG162" s="317"/>
      <c r="HH162" s="301"/>
      <c r="HI162" s="301"/>
      <c r="HJ162" s="301"/>
      <c r="HK162" s="301"/>
      <c r="HL162" s="318"/>
      <c r="HM162" s="318"/>
      <c r="HN162" s="318"/>
      <c r="HO162" s="319"/>
      <c r="HP162" s="320"/>
      <c r="HQ162" s="320"/>
      <c r="HR162" s="320"/>
      <c r="HS162" s="320"/>
      <c r="HT162" s="300"/>
    </row>
    <row r="163" spans="3:228" ht="17.100000000000001" customHeight="1" x14ac:dyDescent="0.3">
      <c r="C163" s="335"/>
      <c r="R163" s="314"/>
      <c r="S163" s="314"/>
      <c r="T163" s="314"/>
      <c r="U163" s="314"/>
      <c r="V163" s="314"/>
      <c r="W163" s="314"/>
      <c r="X163" s="314"/>
      <c r="Y163" s="314"/>
      <c r="Z163" s="314"/>
      <c r="AA163" s="314"/>
      <c r="AB163" s="314"/>
      <c r="AC163" s="314"/>
      <c r="AD163" s="314"/>
      <c r="AE163" s="314"/>
      <c r="AF163" s="314"/>
      <c r="AG163" s="314"/>
      <c r="AH163" s="314"/>
      <c r="AI163" s="314"/>
      <c r="AJ163" s="314"/>
      <c r="AK163" s="314"/>
      <c r="AL163" s="314"/>
      <c r="AM163" s="314"/>
      <c r="AN163" s="314"/>
      <c r="AO163" s="314"/>
      <c r="AP163" s="314"/>
      <c r="AQ163" s="314"/>
      <c r="AR163" s="314"/>
      <c r="AS163" s="314"/>
      <c r="AT163" s="314"/>
      <c r="AU163" s="314"/>
      <c r="AV163" s="314"/>
      <c r="AW163" s="314"/>
      <c r="AX163" s="314"/>
      <c r="AY163" s="314"/>
      <c r="AZ163" s="314"/>
      <c r="BA163" s="314"/>
      <c r="BB163" s="314"/>
      <c r="BC163" s="314"/>
      <c r="BD163" s="314"/>
      <c r="BE163" s="314"/>
      <c r="BF163" s="314"/>
      <c r="BG163" s="314"/>
      <c r="BH163" s="314"/>
      <c r="BI163" s="314"/>
      <c r="BJ163" s="314"/>
      <c r="BK163" s="314"/>
      <c r="BL163" s="314"/>
      <c r="BM163" s="314"/>
      <c r="BN163" s="314"/>
      <c r="BO163" s="314"/>
      <c r="BP163" s="314"/>
      <c r="BQ163" s="314"/>
      <c r="BR163" s="314"/>
      <c r="BS163" s="314"/>
      <c r="BT163" s="314"/>
      <c r="BU163" s="314"/>
      <c r="BV163" s="314"/>
      <c r="BW163" s="291"/>
      <c r="BX163" s="314"/>
      <c r="BY163" s="314"/>
      <c r="BZ163" s="314"/>
      <c r="CA163" s="314"/>
      <c r="CB163" s="314"/>
      <c r="CC163" s="314"/>
      <c r="CD163" s="314"/>
      <c r="CE163" s="314"/>
      <c r="CF163" s="314"/>
      <c r="CG163" s="314"/>
      <c r="CH163" s="314"/>
      <c r="CI163" s="314"/>
      <c r="CJ163" s="314"/>
      <c r="CK163" s="314"/>
      <c r="CL163" s="314"/>
      <c r="CM163" s="314"/>
      <c r="CN163" s="314"/>
      <c r="CO163" s="314"/>
      <c r="CP163" s="314"/>
      <c r="CQ163" s="314"/>
      <c r="CR163" s="314"/>
      <c r="CS163" s="314"/>
      <c r="CT163" s="314"/>
      <c r="CU163" s="314"/>
      <c r="CV163" s="314"/>
      <c r="CW163" s="314"/>
      <c r="CX163" s="314"/>
      <c r="CY163" s="314"/>
      <c r="CZ163" s="314"/>
      <c r="DA163" s="314"/>
      <c r="DB163" s="314"/>
      <c r="DC163" s="314"/>
      <c r="DD163" s="314"/>
      <c r="DE163" s="314"/>
      <c r="DF163" s="314"/>
      <c r="DG163" s="314"/>
      <c r="DH163" s="314"/>
      <c r="DI163" s="314"/>
      <c r="DJ163" s="314"/>
      <c r="DK163" s="314"/>
      <c r="DL163" s="314"/>
      <c r="DM163" s="314"/>
      <c r="DN163" s="314"/>
      <c r="DO163" s="314"/>
      <c r="DP163" s="314"/>
      <c r="DQ163" s="314"/>
      <c r="DR163" s="314"/>
      <c r="DS163" s="314"/>
      <c r="DT163" s="314"/>
      <c r="DU163" s="314"/>
      <c r="DV163" s="314"/>
      <c r="DW163" s="314"/>
      <c r="DX163" s="314"/>
      <c r="DY163" s="314"/>
      <c r="DZ163" s="314"/>
      <c r="EA163" s="314"/>
      <c r="EB163" s="314"/>
      <c r="EC163" s="314"/>
      <c r="ED163" s="314"/>
      <c r="FY163" s="317"/>
      <c r="FZ163" s="317"/>
      <c r="GA163" s="317"/>
      <c r="GB163" s="317"/>
      <c r="GC163" s="301"/>
      <c r="GD163" s="301"/>
      <c r="GE163" s="301"/>
      <c r="GF163" s="301"/>
      <c r="GG163" s="318"/>
      <c r="GH163" s="318"/>
      <c r="GI163" s="318"/>
      <c r="GJ163" s="319"/>
      <c r="GK163" s="320"/>
      <c r="GL163" s="320"/>
      <c r="GM163" s="320"/>
      <c r="GN163" s="320"/>
      <c r="GO163" s="300"/>
      <c r="HD163" s="317"/>
      <c r="HE163" s="317"/>
      <c r="HF163" s="317"/>
      <c r="HG163" s="317"/>
      <c r="HH163" s="301"/>
      <c r="HI163" s="301"/>
      <c r="HJ163" s="301"/>
      <c r="HK163" s="301"/>
      <c r="HL163" s="318"/>
      <c r="HM163" s="318"/>
      <c r="HN163" s="318"/>
      <c r="HO163" s="319"/>
      <c r="HP163" s="320"/>
      <c r="HQ163" s="320"/>
      <c r="HR163" s="320"/>
      <c r="HS163" s="320"/>
      <c r="HT163" s="300"/>
    </row>
    <row r="164" spans="3:228" ht="17.100000000000001" customHeight="1" x14ac:dyDescent="0.3">
      <c r="R164" s="314"/>
      <c r="S164" s="314"/>
      <c r="T164" s="314"/>
      <c r="U164" s="314"/>
      <c r="V164" s="314"/>
      <c r="W164" s="314"/>
      <c r="X164" s="314"/>
      <c r="Y164" s="314"/>
      <c r="Z164" s="314"/>
      <c r="AA164" s="314"/>
      <c r="AB164" s="314"/>
      <c r="AC164" s="314"/>
      <c r="AD164" s="314"/>
      <c r="AE164" s="314"/>
      <c r="AF164" s="314"/>
      <c r="AG164" s="314"/>
      <c r="AH164" s="314"/>
      <c r="AI164" s="314"/>
      <c r="AJ164" s="314"/>
      <c r="AK164" s="314"/>
      <c r="AL164" s="314"/>
      <c r="AM164" s="314"/>
      <c r="AN164" s="314"/>
      <c r="AO164" s="314"/>
      <c r="AP164" s="314"/>
      <c r="AQ164" s="314"/>
      <c r="AR164" s="314"/>
      <c r="AS164" s="314"/>
      <c r="AT164" s="314"/>
      <c r="AU164" s="314"/>
      <c r="AV164" s="314"/>
      <c r="AW164" s="314"/>
      <c r="AX164" s="314"/>
      <c r="AY164" s="314"/>
      <c r="AZ164" s="314"/>
      <c r="BA164" s="314"/>
      <c r="BB164" s="314"/>
      <c r="BC164" s="314"/>
      <c r="BD164" s="314"/>
      <c r="BE164" s="314"/>
      <c r="BF164" s="314"/>
      <c r="BG164" s="314"/>
      <c r="BH164" s="314"/>
      <c r="BI164" s="314"/>
      <c r="BJ164" s="314"/>
      <c r="BK164" s="314"/>
      <c r="BL164" s="314"/>
      <c r="BM164" s="314"/>
      <c r="BN164" s="314"/>
      <c r="BO164" s="314"/>
      <c r="BP164" s="314"/>
      <c r="BQ164" s="314"/>
      <c r="BR164" s="314"/>
      <c r="BS164" s="314"/>
      <c r="BT164" s="314"/>
      <c r="BU164" s="314"/>
      <c r="BV164" s="314"/>
      <c r="BW164" s="259"/>
      <c r="BX164" s="314"/>
      <c r="BY164" s="314"/>
      <c r="BZ164" s="314"/>
      <c r="CA164" s="314"/>
      <c r="CB164" s="314"/>
      <c r="CC164" s="314"/>
      <c r="CD164" s="314"/>
      <c r="CE164" s="314"/>
      <c r="CF164" s="314"/>
      <c r="CG164" s="314"/>
      <c r="CH164" s="314"/>
      <c r="CI164" s="314"/>
      <c r="CJ164" s="314"/>
      <c r="CK164" s="314"/>
      <c r="CL164" s="314"/>
      <c r="CM164" s="314"/>
      <c r="CN164" s="314"/>
      <c r="CO164" s="314"/>
      <c r="CP164" s="314"/>
      <c r="CQ164" s="314"/>
      <c r="CR164" s="314"/>
      <c r="CS164" s="314"/>
      <c r="CT164" s="314"/>
      <c r="CU164" s="314"/>
      <c r="CV164" s="314"/>
      <c r="CW164" s="314"/>
      <c r="CX164" s="314"/>
      <c r="CY164" s="314"/>
      <c r="CZ164" s="314"/>
      <c r="DA164" s="314"/>
      <c r="DB164" s="314"/>
      <c r="DC164" s="314"/>
      <c r="DD164" s="314"/>
      <c r="DE164" s="314"/>
      <c r="DF164" s="314"/>
      <c r="DG164" s="314"/>
      <c r="DH164" s="314"/>
      <c r="DI164" s="314"/>
      <c r="DJ164" s="314"/>
      <c r="DK164" s="314"/>
      <c r="DL164" s="314"/>
      <c r="DM164" s="314"/>
      <c r="DN164" s="314"/>
      <c r="DO164" s="314"/>
      <c r="DP164" s="314"/>
      <c r="DQ164" s="314"/>
      <c r="DR164" s="314"/>
      <c r="DS164" s="314"/>
      <c r="DT164" s="314"/>
      <c r="DU164" s="314"/>
      <c r="DV164" s="314"/>
      <c r="DW164" s="314"/>
      <c r="DX164" s="314"/>
      <c r="DY164" s="314"/>
      <c r="DZ164" s="314"/>
      <c r="EA164" s="314"/>
      <c r="EB164" s="314"/>
      <c r="EC164" s="314"/>
      <c r="ED164" s="314"/>
      <c r="FY164" s="317"/>
      <c r="FZ164" s="317"/>
      <c r="GA164" s="317"/>
      <c r="GB164" s="317"/>
      <c r="GC164" s="301"/>
      <c r="GD164" s="301"/>
      <c r="GE164" s="301"/>
      <c r="GF164" s="301"/>
      <c r="GG164" s="318"/>
      <c r="GH164" s="318"/>
      <c r="GI164" s="318"/>
      <c r="GJ164" s="319"/>
      <c r="GK164" s="320"/>
      <c r="GL164" s="320"/>
      <c r="GM164" s="320"/>
      <c r="GN164" s="320"/>
      <c r="GO164" s="300"/>
      <c r="HD164" s="317"/>
      <c r="HE164" s="317"/>
      <c r="HF164" s="317"/>
      <c r="HG164" s="317"/>
      <c r="HH164" s="301"/>
      <c r="HI164" s="301"/>
      <c r="HJ164" s="301"/>
      <c r="HK164" s="301"/>
      <c r="HL164" s="318"/>
      <c r="HM164" s="318"/>
      <c r="HN164" s="318"/>
      <c r="HO164" s="319"/>
      <c r="HP164" s="320"/>
      <c r="HQ164" s="320"/>
      <c r="HR164" s="320"/>
      <c r="HS164" s="320"/>
      <c r="HT164" s="300"/>
    </row>
    <row r="165" spans="3:228" ht="17.100000000000001" customHeight="1" x14ac:dyDescent="0.3">
      <c r="R165" s="314"/>
      <c r="S165" s="314"/>
      <c r="T165" s="314"/>
      <c r="U165" s="314"/>
      <c r="V165" s="314"/>
      <c r="W165" s="314"/>
      <c r="X165" s="314"/>
      <c r="Y165" s="314"/>
      <c r="Z165" s="314"/>
      <c r="AA165" s="314"/>
      <c r="AB165" s="314"/>
      <c r="AC165" s="314"/>
      <c r="AD165" s="314"/>
      <c r="AE165" s="314"/>
      <c r="AF165" s="314"/>
      <c r="AG165" s="314"/>
      <c r="AH165" s="314"/>
      <c r="AI165" s="314"/>
      <c r="AJ165" s="314"/>
      <c r="AK165" s="314"/>
      <c r="AL165" s="314"/>
      <c r="AM165" s="314"/>
      <c r="AN165" s="314"/>
      <c r="AO165" s="314"/>
      <c r="AP165" s="314"/>
      <c r="AQ165" s="314"/>
      <c r="AR165" s="314"/>
      <c r="AS165" s="314"/>
      <c r="AT165" s="314"/>
      <c r="AU165" s="314"/>
      <c r="AV165" s="314"/>
      <c r="AW165" s="314"/>
      <c r="AX165" s="314"/>
      <c r="AY165" s="314"/>
      <c r="AZ165" s="314"/>
      <c r="BA165" s="314"/>
      <c r="BB165" s="314"/>
      <c r="BC165" s="314"/>
      <c r="BD165" s="314"/>
      <c r="BE165" s="314"/>
      <c r="BF165" s="314"/>
      <c r="BG165" s="314"/>
      <c r="BH165" s="314"/>
      <c r="BI165" s="314"/>
      <c r="BJ165" s="314"/>
      <c r="BK165" s="314"/>
      <c r="BL165" s="314"/>
      <c r="BM165" s="314"/>
      <c r="BN165" s="314"/>
      <c r="BO165" s="314"/>
      <c r="BP165" s="314"/>
      <c r="BQ165" s="314"/>
      <c r="BR165" s="314"/>
      <c r="BS165" s="314"/>
      <c r="BT165" s="314"/>
      <c r="BU165" s="314"/>
      <c r="BV165" s="314"/>
      <c r="BW165" s="259"/>
      <c r="BX165" s="314"/>
      <c r="BY165" s="314"/>
      <c r="BZ165" s="314"/>
      <c r="CA165" s="314"/>
      <c r="CB165" s="314"/>
      <c r="CC165" s="314"/>
      <c r="CD165" s="314"/>
      <c r="CE165" s="314"/>
      <c r="CF165" s="314"/>
      <c r="CG165" s="314"/>
      <c r="CH165" s="314"/>
      <c r="CI165" s="314"/>
      <c r="CJ165" s="314"/>
      <c r="CK165" s="314"/>
      <c r="CL165" s="314"/>
      <c r="CM165" s="314"/>
      <c r="CN165" s="314"/>
      <c r="CO165" s="314"/>
      <c r="CP165" s="314"/>
      <c r="CQ165" s="314"/>
      <c r="CR165" s="314"/>
      <c r="CS165" s="314"/>
      <c r="CT165" s="314"/>
      <c r="CU165" s="314"/>
      <c r="CV165" s="314"/>
      <c r="CW165" s="314"/>
      <c r="CX165" s="314"/>
      <c r="CY165" s="314"/>
      <c r="CZ165" s="314"/>
      <c r="DA165" s="314"/>
      <c r="DB165" s="314"/>
      <c r="DC165" s="314"/>
      <c r="DD165" s="314"/>
      <c r="DE165" s="314"/>
      <c r="DF165" s="314"/>
      <c r="DG165" s="314"/>
      <c r="DH165" s="314"/>
      <c r="DI165" s="314"/>
      <c r="DJ165" s="314"/>
      <c r="DK165" s="314"/>
      <c r="DL165" s="314"/>
      <c r="DM165" s="314"/>
      <c r="DN165" s="314"/>
      <c r="DO165" s="314"/>
      <c r="DP165" s="314"/>
      <c r="DQ165" s="314"/>
      <c r="DR165" s="314"/>
      <c r="DS165" s="314"/>
      <c r="DT165" s="314"/>
      <c r="DU165" s="314"/>
      <c r="DV165" s="314"/>
      <c r="DW165" s="314"/>
      <c r="DX165" s="314"/>
      <c r="DY165" s="314"/>
      <c r="DZ165" s="314"/>
      <c r="EA165" s="314"/>
      <c r="EB165" s="314"/>
      <c r="EC165" s="314"/>
      <c r="ED165" s="314"/>
      <c r="FY165" s="317"/>
      <c r="FZ165" s="317"/>
      <c r="GA165" s="317"/>
      <c r="GB165" s="317"/>
      <c r="GC165" s="301"/>
      <c r="GD165" s="301"/>
      <c r="GE165" s="301"/>
      <c r="GF165" s="301"/>
      <c r="GG165" s="318"/>
      <c r="GH165" s="318"/>
      <c r="GI165" s="318"/>
      <c r="GJ165" s="319"/>
      <c r="GK165" s="320"/>
      <c r="GL165" s="320"/>
      <c r="GM165" s="320"/>
      <c r="GN165" s="320"/>
      <c r="GO165" s="300"/>
      <c r="HD165" s="317"/>
      <c r="HE165" s="317"/>
      <c r="HF165" s="317"/>
      <c r="HG165" s="317"/>
      <c r="HH165" s="301"/>
      <c r="HI165" s="301"/>
      <c r="HJ165" s="301"/>
      <c r="HK165" s="301"/>
      <c r="HL165" s="318"/>
      <c r="HM165" s="318"/>
      <c r="HN165" s="318"/>
      <c r="HO165" s="319"/>
      <c r="HP165" s="320"/>
      <c r="HQ165" s="320"/>
      <c r="HR165" s="320"/>
      <c r="HS165" s="320"/>
      <c r="HT165" s="300"/>
    </row>
    <row r="166" spans="3:228" ht="17.100000000000001" customHeight="1" x14ac:dyDescent="0.3">
      <c r="R166" s="314"/>
      <c r="S166" s="314"/>
      <c r="T166" s="314"/>
      <c r="U166" s="314"/>
      <c r="V166" s="314"/>
      <c r="W166" s="314"/>
      <c r="X166" s="314"/>
      <c r="Y166" s="314"/>
      <c r="Z166" s="314"/>
      <c r="AA166" s="314"/>
      <c r="AB166" s="314"/>
      <c r="AC166" s="314"/>
      <c r="AD166" s="314"/>
      <c r="AE166" s="314"/>
      <c r="AF166" s="314"/>
      <c r="AG166" s="314"/>
      <c r="AH166" s="314"/>
      <c r="AI166" s="314"/>
      <c r="AJ166" s="314"/>
      <c r="AK166" s="314"/>
      <c r="AL166" s="314"/>
      <c r="AM166" s="314"/>
      <c r="AN166" s="314"/>
      <c r="AO166" s="314"/>
      <c r="AP166" s="314"/>
      <c r="AQ166" s="314"/>
      <c r="AR166" s="314"/>
      <c r="AS166" s="314"/>
      <c r="AT166" s="314"/>
      <c r="AU166" s="314"/>
      <c r="AV166" s="314"/>
      <c r="AW166" s="314"/>
      <c r="AX166" s="314"/>
      <c r="AY166" s="314"/>
      <c r="AZ166" s="314"/>
      <c r="BA166" s="314"/>
      <c r="BB166" s="314"/>
      <c r="BC166" s="314"/>
      <c r="BD166" s="314"/>
      <c r="BE166" s="314"/>
      <c r="BF166" s="314"/>
      <c r="BG166" s="314"/>
      <c r="BH166" s="314"/>
      <c r="BI166" s="314"/>
      <c r="BJ166" s="314"/>
      <c r="BK166" s="314"/>
      <c r="BL166" s="314"/>
      <c r="BM166" s="314"/>
      <c r="BN166" s="314"/>
      <c r="BO166" s="314"/>
      <c r="BP166" s="314"/>
      <c r="BQ166" s="314"/>
      <c r="BR166" s="314"/>
      <c r="BS166" s="314"/>
      <c r="BT166" s="314"/>
      <c r="BU166" s="314"/>
      <c r="BV166" s="314"/>
      <c r="BW166" s="291"/>
      <c r="BX166" s="314"/>
      <c r="BY166" s="314"/>
      <c r="BZ166" s="314"/>
      <c r="CA166" s="314"/>
      <c r="CB166" s="314"/>
      <c r="CC166" s="314"/>
      <c r="CD166" s="314"/>
      <c r="CE166" s="314"/>
      <c r="CF166" s="314"/>
      <c r="CG166" s="314"/>
      <c r="CH166" s="314"/>
      <c r="CI166" s="314"/>
      <c r="CJ166" s="314"/>
      <c r="CK166" s="314"/>
      <c r="CL166" s="314"/>
      <c r="CM166" s="314"/>
      <c r="CN166" s="314"/>
      <c r="CO166" s="314"/>
      <c r="CP166" s="314"/>
      <c r="CQ166" s="314"/>
      <c r="CR166" s="314"/>
      <c r="CS166" s="314"/>
      <c r="CT166" s="314"/>
      <c r="CU166" s="314"/>
      <c r="CV166" s="314"/>
      <c r="CW166" s="314"/>
      <c r="CX166" s="314"/>
      <c r="CY166" s="314"/>
      <c r="CZ166" s="314"/>
      <c r="DA166" s="314"/>
      <c r="DB166" s="314"/>
      <c r="DC166" s="314"/>
      <c r="DD166" s="314"/>
      <c r="DE166" s="314"/>
      <c r="DF166" s="314"/>
      <c r="DG166" s="314"/>
      <c r="DH166" s="314"/>
      <c r="DI166" s="314"/>
      <c r="DJ166" s="314"/>
      <c r="DK166" s="314"/>
      <c r="DL166" s="314"/>
      <c r="DM166" s="314"/>
      <c r="DN166" s="314"/>
      <c r="DO166" s="314"/>
      <c r="DP166" s="314"/>
      <c r="DQ166" s="314"/>
      <c r="DR166" s="314"/>
      <c r="DS166" s="314"/>
      <c r="DT166" s="314"/>
      <c r="DU166" s="314"/>
      <c r="DV166" s="314"/>
      <c r="DW166" s="314"/>
      <c r="DX166" s="314"/>
      <c r="DY166" s="314"/>
      <c r="DZ166" s="314"/>
      <c r="EA166" s="314"/>
      <c r="EB166" s="314"/>
      <c r="EC166" s="314"/>
      <c r="ED166" s="314"/>
      <c r="FY166" s="317"/>
      <c r="FZ166" s="317"/>
      <c r="GA166" s="317"/>
      <c r="GB166" s="317"/>
      <c r="GC166" s="301"/>
      <c r="GD166" s="301"/>
      <c r="GE166" s="301"/>
      <c r="GF166" s="301"/>
      <c r="GG166" s="318"/>
      <c r="GH166" s="318"/>
      <c r="GI166" s="318"/>
      <c r="GJ166" s="319"/>
      <c r="GK166" s="320"/>
      <c r="GL166" s="320"/>
      <c r="GM166" s="320"/>
      <c r="GN166" s="320"/>
      <c r="GO166" s="300"/>
      <c r="HD166" s="317"/>
      <c r="HE166" s="317"/>
      <c r="HF166" s="317"/>
      <c r="HG166" s="317"/>
      <c r="HH166" s="301"/>
      <c r="HI166" s="301"/>
      <c r="HJ166" s="301"/>
      <c r="HK166" s="301"/>
      <c r="HL166" s="318"/>
      <c r="HM166" s="318"/>
      <c r="HN166" s="318"/>
      <c r="HO166" s="319"/>
      <c r="HP166" s="320"/>
      <c r="HQ166" s="320"/>
      <c r="HR166" s="320"/>
      <c r="HS166" s="320"/>
      <c r="HT166" s="300"/>
    </row>
    <row r="167" spans="3:228" ht="17.100000000000001" customHeight="1" x14ac:dyDescent="0.3">
      <c r="R167" s="314"/>
      <c r="S167" s="314"/>
      <c r="T167" s="314"/>
      <c r="U167" s="314"/>
      <c r="V167" s="314"/>
      <c r="W167" s="314"/>
      <c r="X167" s="314"/>
      <c r="Y167" s="314"/>
      <c r="Z167" s="314"/>
      <c r="AA167" s="314"/>
      <c r="AB167" s="314"/>
      <c r="AC167" s="314"/>
      <c r="AD167" s="314"/>
      <c r="AE167" s="314"/>
      <c r="AF167" s="314"/>
      <c r="AG167" s="314"/>
      <c r="AH167" s="314"/>
      <c r="AI167" s="314"/>
      <c r="AJ167" s="314"/>
      <c r="AK167" s="314"/>
      <c r="AL167" s="314"/>
      <c r="AM167" s="314"/>
      <c r="AN167" s="314"/>
      <c r="AO167" s="314"/>
      <c r="AP167" s="314"/>
      <c r="AQ167" s="314"/>
      <c r="AR167" s="314"/>
      <c r="AS167" s="314"/>
      <c r="AT167" s="314"/>
      <c r="AU167" s="314"/>
      <c r="AV167" s="314"/>
      <c r="AW167" s="314"/>
      <c r="AX167" s="314"/>
      <c r="AY167" s="314"/>
      <c r="AZ167" s="314"/>
      <c r="BA167" s="314"/>
      <c r="BB167" s="314"/>
      <c r="BC167" s="314"/>
      <c r="BD167" s="314"/>
      <c r="BE167" s="314"/>
      <c r="BF167" s="314"/>
      <c r="BG167" s="314"/>
      <c r="BH167" s="314"/>
      <c r="BI167" s="314"/>
      <c r="BJ167" s="314"/>
      <c r="BK167" s="314"/>
      <c r="BL167" s="314"/>
      <c r="BM167" s="314"/>
      <c r="BN167" s="314"/>
      <c r="BO167" s="314"/>
      <c r="BP167" s="314"/>
      <c r="BQ167" s="314"/>
      <c r="BR167" s="314"/>
      <c r="BS167" s="314"/>
      <c r="BT167" s="314"/>
      <c r="BU167" s="314"/>
      <c r="BV167" s="314"/>
      <c r="BW167" s="339"/>
      <c r="BX167" s="314"/>
      <c r="BY167" s="314"/>
      <c r="BZ167" s="314"/>
      <c r="CA167" s="314"/>
      <c r="CB167" s="314"/>
      <c r="CC167" s="314"/>
      <c r="CD167" s="314"/>
      <c r="CE167" s="314"/>
      <c r="CF167" s="314"/>
      <c r="CG167" s="314"/>
      <c r="CH167" s="314"/>
      <c r="CI167" s="314"/>
      <c r="CJ167" s="314"/>
      <c r="CK167" s="314"/>
      <c r="CL167" s="314"/>
      <c r="CM167" s="314"/>
      <c r="CN167" s="314"/>
      <c r="CO167" s="314"/>
      <c r="CP167" s="314"/>
      <c r="CQ167" s="314"/>
      <c r="CR167" s="314"/>
      <c r="CS167" s="314"/>
      <c r="CT167" s="314"/>
      <c r="CU167" s="314"/>
      <c r="CV167" s="314"/>
      <c r="CW167" s="314"/>
      <c r="CX167" s="314"/>
      <c r="CY167" s="314"/>
      <c r="CZ167" s="314"/>
      <c r="DA167" s="314"/>
      <c r="DB167" s="314"/>
      <c r="DC167" s="314"/>
      <c r="DD167" s="314"/>
      <c r="DE167" s="314"/>
      <c r="DF167" s="314"/>
      <c r="DG167" s="314"/>
      <c r="DH167" s="314"/>
      <c r="DI167" s="314"/>
      <c r="DJ167" s="314"/>
      <c r="DK167" s="314"/>
      <c r="DL167" s="314"/>
      <c r="DM167" s="314"/>
      <c r="DN167" s="314"/>
      <c r="DO167" s="314"/>
      <c r="DP167" s="314"/>
      <c r="DQ167" s="314"/>
      <c r="DR167" s="314"/>
      <c r="DS167" s="314"/>
      <c r="DT167" s="314"/>
      <c r="DU167" s="314"/>
      <c r="DV167" s="314"/>
      <c r="DW167" s="314"/>
      <c r="DX167" s="314"/>
      <c r="DY167" s="314"/>
      <c r="DZ167" s="314"/>
      <c r="EA167" s="314"/>
      <c r="EB167" s="314"/>
      <c r="EC167" s="314"/>
      <c r="ED167" s="314"/>
      <c r="FY167" s="317"/>
      <c r="FZ167" s="317"/>
      <c r="GA167" s="317"/>
      <c r="GB167" s="317"/>
      <c r="GC167" s="301"/>
      <c r="GD167" s="301"/>
      <c r="GE167" s="301"/>
      <c r="GF167" s="301"/>
      <c r="GG167" s="318"/>
      <c r="GH167" s="318"/>
      <c r="GI167" s="318"/>
      <c r="GJ167" s="319"/>
      <c r="GK167" s="320"/>
      <c r="GL167" s="320"/>
      <c r="GM167" s="320"/>
      <c r="GN167" s="320"/>
      <c r="GO167" s="300"/>
      <c r="HD167" s="317"/>
      <c r="HE167" s="317"/>
      <c r="HF167" s="317"/>
      <c r="HG167" s="317"/>
      <c r="HH167" s="301"/>
      <c r="HI167" s="301"/>
      <c r="HJ167" s="301"/>
      <c r="HK167" s="301"/>
      <c r="HL167" s="318"/>
      <c r="HM167" s="318"/>
      <c r="HN167" s="318"/>
      <c r="HO167" s="319"/>
      <c r="HP167" s="320"/>
      <c r="HQ167" s="320"/>
      <c r="HR167" s="320"/>
      <c r="HS167" s="320"/>
      <c r="HT167" s="300"/>
    </row>
    <row r="168" spans="3:228" ht="17.100000000000001" customHeight="1" x14ac:dyDescent="0.3">
      <c r="R168" s="314"/>
      <c r="S168" s="314"/>
      <c r="T168" s="314"/>
      <c r="U168" s="314"/>
      <c r="V168" s="314"/>
      <c r="W168" s="314"/>
      <c r="X168" s="314"/>
      <c r="Y168" s="314"/>
      <c r="Z168" s="314"/>
      <c r="AA168" s="314"/>
      <c r="AB168" s="314"/>
      <c r="AC168" s="314"/>
      <c r="AD168" s="314"/>
      <c r="AE168" s="314"/>
      <c r="AF168" s="314"/>
      <c r="AG168" s="314"/>
      <c r="AH168" s="314"/>
      <c r="AI168" s="314"/>
      <c r="AJ168" s="314"/>
      <c r="AK168" s="314"/>
      <c r="AL168" s="314"/>
      <c r="AM168" s="314"/>
      <c r="AN168" s="314"/>
      <c r="AO168" s="314"/>
      <c r="AP168" s="314"/>
      <c r="AQ168" s="314"/>
      <c r="AR168" s="314"/>
      <c r="AS168" s="314"/>
      <c r="AT168" s="314"/>
      <c r="AU168" s="314"/>
      <c r="AV168" s="314"/>
      <c r="AW168" s="314"/>
      <c r="AX168" s="314"/>
      <c r="AY168" s="314"/>
      <c r="AZ168" s="314"/>
      <c r="BA168" s="314"/>
      <c r="BB168" s="314"/>
      <c r="BC168" s="314"/>
      <c r="BD168" s="314"/>
      <c r="BE168" s="314"/>
      <c r="BF168" s="314"/>
      <c r="BG168" s="314"/>
      <c r="BH168" s="314"/>
      <c r="BI168" s="314"/>
      <c r="BJ168" s="314"/>
      <c r="BK168" s="314"/>
      <c r="BL168" s="314"/>
      <c r="BM168" s="314"/>
      <c r="BN168" s="314"/>
      <c r="BO168" s="314"/>
      <c r="BP168" s="314"/>
      <c r="BQ168" s="314"/>
      <c r="BR168" s="314"/>
      <c r="BS168" s="314"/>
      <c r="BT168" s="314"/>
      <c r="BU168" s="314"/>
      <c r="BV168" s="314"/>
      <c r="BW168" s="339"/>
      <c r="BX168" s="314"/>
      <c r="BY168" s="314"/>
      <c r="BZ168" s="314"/>
      <c r="CA168" s="314"/>
      <c r="CB168" s="314"/>
      <c r="CC168" s="314"/>
      <c r="CD168" s="314"/>
      <c r="CE168" s="314"/>
      <c r="CF168" s="314"/>
      <c r="CG168" s="314"/>
      <c r="CH168" s="314"/>
      <c r="CI168" s="314"/>
      <c r="CJ168" s="314"/>
      <c r="CK168" s="314"/>
      <c r="CL168" s="314"/>
      <c r="CM168" s="314"/>
      <c r="CN168" s="314"/>
      <c r="CO168" s="314"/>
      <c r="CP168" s="314"/>
      <c r="CQ168" s="314"/>
      <c r="CR168" s="314"/>
      <c r="CS168" s="314"/>
      <c r="CT168" s="314"/>
      <c r="CU168" s="314"/>
      <c r="CV168" s="314"/>
      <c r="CW168" s="314"/>
      <c r="CX168" s="314"/>
      <c r="CY168" s="314"/>
      <c r="CZ168" s="314"/>
      <c r="DA168" s="314"/>
      <c r="DB168" s="314"/>
      <c r="DC168" s="314"/>
      <c r="DD168" s="314"/>
      <c r="DE168" s="314"/>
      <c r="DF168" s="314"/>
      <c r="DG168" s="314"/>
      <c r="DH168" s="314"/>
      <c r="DI168" s="314"/>
      <c r="DJ168" s="314"/>
      <c r="DK168" s="314"/>
      <c r="DL168" s="314"/>
      <c r="DM168" s="314"/>
      <c r="DN168" s="314"/>
      <c r="DO168" s="314"/>
      <c r="DP168" s="314"/>
      <c r="DQ168" s="314"/>
      <c r="DR168" s="314"/>
      <c r="DS168" s="314"/>
      <c r="DT168" s="314"/>
      <c r="DU168" s="314"/>
      <c r="DV168" s="314"/>
      <c r="DW168" s="314"/>
      <c r="DX168" s="314"/>
      <c r="DY168" s="314"/>
      <c r="DZ168" s="314"/>
      <c r="EA168" s="314"/>
      <c r="EB168" s="314"/>
      <c r="EC168" s="314"/>
      <c r="ED168" s="314"/>
      <c r="FY168" s="317"/>
      <c r="FZ168" s="317"/>
      <c r="GA168" s="317"/>
      <c r="GB168" s="317"/>
      <c r="GC168" s="301"/>
      <c r="GD168" s="301"/>
      <c r="GE168" s="301"/>
      <c r="GF168" s="301"/>
      <c r="GG168" s="318"/>
      <c r="GH168" s="318"/>
      <c r="GI168" s="318"/>
      <c r="GJ168" s="319"/>
      <c r="GK168" s="320"/>
      <c r="GL168" s="320"/>
      <c r="GM168" s="320"/>
      <c r="GN168" s="320"/>
      <c r="GO168" s="300"/>
      <c r="HD168" s="317"/>
      <c r="HE168" s="317"/>
      <c r="HF168" s="317"/>
      <c r="HG168" s="317"/>
      <c r="HH168" s="301"/>
      <c r="HI168" s="301"/>
      <c r="HJ168" s="301"/>
      <c r="HK168" s="301"/>
      <c r="HL168" s="318"/>
      <c r="HM168" s="318"/>
      <c r="HN168" s="318"/>
      <c r="HO168" s="319"/>
      <c r="HP168" s="320"/>
      <c r="HQ168" s="320"/>
      <c r="HR168" s="320"/>
      <c r="HS168" s="320"/>
      <c r="HT168" s="300"/>
    </row>
    <row r="169" spans="3:228" ht="17.100000000000001" customHeight="1" x14ac:dyDescent="0.3">
      <c r="R169" s="314"/>
      <c r="S169" s="314"/>
      <c r="T169" s="314"/>
      <c r="U169" s="314"/>
      <c r="V169" s="314"/>
      <c r="W169" s="314"/>
      <c r="X169" s="314"/>
      <c r="Y169" s="314"/>
      <c r="Z169" s="314"/>
      <c r="AA169" s="314"/>
      <c r="AB169" s="314"/>
      <c r="AC169" s="314"/>
      <c r="AD169" s="314"/>
      <c r="AE169" s="314"/>
      <c r="AF169" s="314"/>
      <c r="AG169" s="314"/>
      <c r="AH169" s="314"/>
      <c r="AI169" s="314"/>
      <c r="AJ169" s="314"/>
      <c r="AK169" s="314"/>
      <c r="AL169" s="314"/>
      <c r="AM169" s="314"/>
      <c r="AN169" s="314"/>
      <c r="AO169" s="314"/>
      <c r="AP169" s="314"/>
      <c r="AQ169" s="314"/>
      <c r="AR169" s="314"/>
      <c r="AS169" s="314"/>
      <c r="AT169" s="314"/>
      <c r="AU169" s="314"/>
      <c r="AV169" s="314"/>
      <c r="AW169" s="314"/>
      <c r="AX169" s="314"/>
      <c r="AY169" s="314"/>
      <c r="AZ169" s="314"/>
      <c r="BA169" s="314"/>
      <c r="BB169" s="314"/>
      <c r="BC169" s="314"/>
      <c r="BD169" s="314"/>
      <c r="BE169" s="314"/>
      <c r="BF169" s="314"/>
      <c r="BG169" s="314"/>
      <c r="BH169" s="314"/>
      <c r="BI169" s="314"/>
      <c r="BJ169" s="314"/>
      <c r="BK169" s="314"/>
      <c r="BL169" s="314"/>
      <c r="BM169" s="314"/>
      <c r="BN169" s="314"/>
      <c r="BO169" s="314"/>
      <c r="BP169" s="314"/>
      <c r="BQ169" s="314"/>
      <c r="BR169" s="314"/>
      <c r="BS169" s="314"/>
      <c r="BT169" s="314"/>
      <c r="BU169" s="314"/>
      <c r="BV169" s="314"/>
      <c r="BW169" s="291"/>
      <c r="BX169" s="314"/>
      <c r="BY169" s="314"/>
      <c r="BZ169" s="314"/>
      <c r="CA169" s="314"/>
      <c r="CB169" s="314"/>
      <c r="CC169" s="314"/>
      <c r="CD169" s="314"/>
      <c r="CE169" s="314"/>
      <c r="CF169" s="314"/>
      <c r="CG169" s="314"/>
      <c r="CH169" s="314"/>
      <c r="CI169" s="314"/>
      <c r="CJ169" s="314"/>
      <c r="CK169" s="314"/>
      <c r="CL169" s="314"/>
      <c r="CM169" s="314"/>
      <c r="CN169" s="314"/>
      <c r="CO169" s="314"/>
      <c r="CP169" s="314"/>
      <c r="CQ169" s="314"/>
      <c r="CR169" s="314"/>
      <c r="CS169" s="314"/>
      <c r="CT169" s="314"/>
      <c r="CU169" s="314"/>
      <c r="CV169" s="314"/>
      <c r="CW169" s="314"/>
      <c r="CX169" s="314"/>
      <c r="CY169" s="314"/>
      <c r="CZ169" s="314"/>
      <c r="DA169" s="314"/>
      <c r="DB169" s="314"/>
      <c r="DC169" s="314"/>
      <c r="DD169" s="314"/>
      <c r="DE169" s="314"/>
      <c r="DF169" s="314"/>
      <c r="DG169" s="314"/>
      <c r="DH169" s="314"/>
      <c r="DI169" s="314"/>
      <c r="DJ169" s="314"/>
      <c r="DK169" s="314"/>
      <c r="DL169" s="314"/>
      <c r="DM169" s="314"/>
      <c r="DN169" s="314"/>
      <c r="DO169" s="314"/>
      <c r="DP169" s="314"/>
      <c r="DQ169" s="314"/>
      <c r="DR169" s="314"/>
      <c r="DS169" s="314"/>
      <c r="DT169" s="314"/>
      <c r="DU169" s="314"/>
      <c r="DV169" s="314"/>
      <c r="DW169" s="314"/>
      <c r="DX169" s="314"/>
      <c r="DY169" s="314"/>
      <c r="DZ169" s="314"/>
      <c r="EA169" s="314"/>
      <c r="EB169" s="314"/>
      <c r="EC169" s="314"/>
      <c r="ED169" s="314"/>
      <c r="FY169" s="317"/>
      <c r="FZ169" s="317"/>
      <c r="GA169" s="317"/>
      <c r="GB169" s="317"/>
      <c r="GC169" s="301"/>
      <c r="GD169" s="301"/>
      <c r="GE169" s="301"/>
      <c r="GF169" s="301"/>
      <c r="GG169" s="318"/>
      <c r="GH169" s="318"/>
      <c r="GI169" s="318"/>
      <c r="GJ169" s="319"/>
      <c r="GK169" s="320"/>
      <c r="GL169" s="320"/>
      <c r="GM169" s="320"/>
      <c r="GN169" s="320"/>
      <c r="GO169" s="300"/>
      <c r="HD169" s="317"/>
      <c r="HE169" s="317"/>
      <c r="HF169" s="317"/>
      <c r="HG169" s="317"/>
      <c r="HH169" s="301"/>
      <c r="HI169" s="301"/>
      <c r="HJ169" s="301"/>
      <c r="HK169" s="301"/>
      <c r="HL169" s="318"/>
      <c r="HM169" s="318"/>
      <c r="HN169" s="318"/>
      <c r="HO169" s="319"/>
      <c r="HP169" s="320"/>
      <c r="HQ169" s="320"/>
      <c r="HR169" s="320"/>
      <c r="HS169" s="320"/>
      <c r="HT169" s="300"/>
    </row>
    <row r="170" spans="3:228" ht="17.100000000000001" customHeight="1" x14ac:dyDescent="0.3">
      <c r="R170" s="314"/>
      <c r="S170" s="314"/>
      <c r="T170" s="314"/>
      <c r="U170" s="314"/>
      <c r="V170" s="314"/>
      <c r="W170" s="314"/>
      <c r="X170" s="314"/>
      <c r="Y170" s="314"/>
      <c r="Z170" s="314"/>
      <c r="AA170" s="314"/>
      <c r="AB170" s="314"/>
      <c r="AC170" s="314"/>
      <c r="AD170" s="314"/>
      <c r="AE170" s="314"/>
      <c r="AF170" s="314"/>
      <c r="AG170" s="314"/>
      <c r="AH170" s="314"/>
      <c r="AI170" s="314"/>
      <c r="AJ170" s="314"/>
      <c r="AK170" s="314"/>
      <c r="AL170" s="314"/>
      <c r="AM170" s="314"/>
      <c r="AN170" s="314"/>
      <c r="AO170" s="314"/>
      <c r="AP170" s="314"/>
      <c r="AQ170" s="314"/>
      <c r="AR170" s="314"/>
      <c r="AS170" s="314"/>
      <c r="AT170" s="314"/>
      <c r="AU170" s="314"/>
      <c r="AV170" s="314"/>
      <c r="AW170" s="314"/>
      <c r="AX170" s="314"/>
      <c r="AY170" s="314"/>
      <c r="AZ170" s="314"/>
      <c r="BA170" s="314"/>
      <c r="BB170" s="314"/>
      <c r="BC170" s="314"/>
      <c r="BD170" s="314"/>
      <c r="BE170" s="314"/>
      <c r="BF170" s="314"/>
      <c r="BG170" s="314"/>
      <c r="BH170" s="314"/>
      <c r="BI170" s="314"/>
      <c r="BJ170" s="314"/>
      <c r="BK170" s="314"/>
      <c r="BL170" s="314"/>
      <c r="BM170" s="314"/>
      <c r="BN170" s="314"/>
      <c r="BO170" s="314"/>
      <c r="BP170" s="314"/>
      <c r="BQ170" s="314"/>
      <c r="BR170" s="314"/>
      <c r="BS170" s="314"/>
      <c r="BT170" s="314"/>
      <c r="BU170" s="314"/>
      <c r="BV170" s="314"/>
      <c r="BW170" s="340"/>
      <c r="BX170" s="314"/>
      <c r="BY170" s="314"/>
      <c r="BZ170" s="314"/>
      <c r="CA170" s="314"/>
      <c r="CB170" s="314"/>
      <c r="CC170" s="314"/>
      <c r="CD170" s="314"/>
      <c r="CE170" s="314"/>
      <c r="CF170" s="314"/>
      <c r="CG170" s="314"/>
      <c r="CH170" s="314"/>
      <c r="CI170" s="314"/>
      <c r="CJ170" s="314"/>
      <c r="CK170" s="314"/>
      <c r="CL170" s="314"/>
      <c r="CM170" s="314"/>
      <c r="CN170" s="314"/>
      <c r="CO170" s="314"/>
      <c r="CP170" s="314"/>
      <c r="CQ170" s="314"/>
      <c r="CR170" s="314"/>
      <c r="CS170" s="314"/>
      <c r="CT170" s="314"/>
      <c r="CU170" s="314"/>
      <c r="CV170" s="314"/>
      <c r="CW170" s="314"/>
      <c r="CX170" s="314"/>
      <c r="CY170" s="314"/>
      <c r="CZ170" s="314"/>
      <c r="DA170" s="314"/>
      <c r="DB170" s="314"/>
      <c r="DC170" s="314"/>
      <c r="DD170" s="314"/>
      <c r="DE170" s="314"/>
      <c r="DF170" s="314"/>
      <c r="DG170" s="314"/>
      <c r="DH170" s="314"/>
      <c r="DI170" s="314"/>
      <c r="DJ170" s="314"/>
      <c r="DK170" s="314"/>
      <c r="DL170" s="314"/>
      <c r="DM170" s="314"/>
      <c r="DN170" s="314"/>
      <c r="DO170" s="314"/>
      <c r="DP170" s="314"/>
      <c r="DQ170" s="314"/>
      <c r="DR170" s="314"/>
      <c r="DS170" s="314"/>
      <c r="DT170" s="314"/>
      <c r="DU170" s="314"/>
      <c r="DV170" s="314"/>
      <c r="DW170" s="314"/>
      <c r="DX170" s="314"/>
      <c r="DY170" s="314"/>
      <c r="DZ170" s="314"/>
      <c r="EA170" s="314"/>
      <c r="EB170" s="314"/>
      <c r="EC170" s="314"/>
      <c r="ED170" s="314"/>
      <c r="FY170" s="317"/>
      <c r="FZ170" s="317"/>
      <c r="GA170" s="317"/>
      <c r="GB170" s="317"/>
      <c r="GC170" s="301"/>
      <c r="GD170" s="301"/>
      <c r="GE170" s="301"/>
      <c r="GF170" s="301"/>
      <c r="GG170" s="318"/>
      <c r="GH170" s="318"/>
      <c r="GI170" s="318"/>
      <c r="GJ170" s="319"/>
      <c r="GK170" s="320"/>
      <c r="GL170" s="320"/>
      <c r="GM170" s="320"/>
      <c r="GN170" s="320"/>
      <c r="GO170" s="300"/>
      <c r="HD170" s="317"/>
      <c r="HE170" s="317"/>
      <c r="HF170" s="317"/>
      <c r="HG170" s="317"/>
      <c r="HH170" s="301"/>
      <c r="HI170" s="301"/>
      <c r="HJ170" s="301"/>
      <c r="HK170" s="301"/>
      <c r="HL170" s="318"/>
      <c r="HM170" s="318"/>
      <c r="HN170" s="318"/>
      <c r="HO170" s="319"/>
      <c r="HP170" s="320"/>
      <c r="HQ170" s="320"/>
      <c r="HR170" s="320"/>
      <c r="HS170" s="320"/>
      <c r="HT170" s="300"/>
    </row>
    <row r="171" spans="3:228" ht="17.100000000000001" customHeight="1" x14ac:dyDescent="0.3">
      <c r="R171" s="314"/>
      <c r="S171" s="314"/>
      <c r="T171" s="314"/>
      <c r="U171" s="314"/>
      <c r="V171" s="314"/>
      <c r="W171" s="314"/>
      <c r="X171" s="314"/>
      <c r="Y171" s="314"/>
      <c r="Z171" s="314"/>
      <c r="AA171" s="314"/>
      <c r="AB171" s="314"/>
      <c r="AC171" s="314"/>
      <c r="AD171" s="314"/>
      <c r="AE171" s="314"/>
      <c r="AF171" s="314"/>
      <c r="AG171" s="314"/>
      <c r="AH171" s="314"/>
      <c r="AI171" s="314"/>
      <c r="AJ171" s="314"/>
      <c r="AK171" s="314"/>
      <c r="AL171" s="314"/>
      <c r="AM171" s="314"/>
      <c r="AN171" s="314"/>
      <c r="AO171" s="314"/>
      <c r="AP171" s="314"/>
      <c r="AQ171" s="314"/>
      <c r="AR171" s="314"/>
      <c r="AS171" s="314"/>
      <c r="AT171" s="314"/>
      <c r="AU171" s="314"/>
      <c r="AV171" s="314"/>
      <c r="AW171" s="314"/>
      <c r="AX171" s="314"/>
      <c r="AY171" s="314"/>
      <c r="AZ171" s="314"/>
      <c r="BA171" s="314"/>
      <c r="BB171" s="314"/>
      <c r="BC171" s="314"/>
      <c r="BD171" s="314"/>
      <c r="BE171" s="314"/>
      <c r="BF171" s="314"/>
      <c r="BG171" s="314"/>
      <c r="BH171" s="314"/>
      <c r="BI171" s="314"/>
      <c r="BJ171" s="314"/>
      <c r="BK171" s="314"/>
      <c r="BL171" s="314"/>
      <c r="BM171" s="314"/>
      <c r="BN171" s="314"/>
      <c r="BO171" s="314"/>
      <c r="BP171" s="314"/>
      <c r="BQ171" s="314"/>
      <c r="BR171" s="314"/>
      <c r="BS171" s="314"/>
      <c r="BT171" s="314"/>
      <c r="BU171" s="314"/>
      <c r="BV171" s="314"/>
      <c r="BW171" s="340"/>
      <c r="BX171" s="314"/>
      <c r="BY171" s="314"/>
      <c r="BZ171" s="314"/>
      <c r="CA171" s="314"/>
      <c r="CB171" s="314"/>
      <c r="CC171" s="314"/>
      <c r="CD171" s="314"/>
      <c r="CE171" s="314"/>
      <c r="CF171" s="314"/>
      <c r="CG171" s="314"/>
      <c r="CH171" s="314"/>
      <c r="CI171" s="314"/>
      <c r="CJ171" s="314"/>
      <c r="CK171" s="314"/>
      <c r="CL171" s="314"/>
      <c r="CM171" s="314"/>
      <c r="CN171" s="314"/>
      <c r="CO171" s="314"/>
      <c r="CP171" s="314"/>
      <c r="CQ171" s="314"/>
      <c r="CR171" s="314"/>
      <c r="CS171" s="314"/>
      <c r="CT171" s="314"/>
      <c r="CU171" s="314"/>
      <c r="CV171" s="314"/>
      <c r="CW171" s="314"/>
      <c r="CX171" s="314"/>
      <c r="CY171" s="314"/>
      <c r="CZ171" s="314"/>
      <c r="DA171" s="314"/>
      <c r="DB171" s="314"/>
      <c r="DC171" s="314"/>
      <c r="DD171" s="314"/>
      <c r="DE171" s="314"/>
      <c r="DF171" s="314"/>
      <c r="DG171" s="314"/>
      <c r="DH171" s="314"/>
      <c r="DI171" s="314"/>
      <c r="DJ171" s="314"/>
      <c r="DK171" s="314"/>
      <c r="DL171" s="314"/>
      <c r="DM171" s="314"/>
      <c r="DN171" s="314"/>
      <c r="DO171" s="314"/>
      <c r="DP171" s="314"/>
      <c r="DQ171" s="314"/>
      <c r="DR171" s="314"/>
      <c r="DS171" s="314"/>
      <c r="DT171" s="314"/>
      <c r="DU171" s="314"/>
      <c r="DV171" s="314"/>
      <c r="DW171" s="314"/>
      <c r="DX171" s="314"/>
      <c r="DY171" s="314"/>
      <c r="DZ171" s="314"/>
      <c r="EA171" s="314"/>
      <c r="EB171" s="314"/>
      <c r="EC171" s="314"/>
      <c r="ED171" s="314"/>
      <c r="FY171" s="317"/>
      <c r="FZ171" s="317"/>
      <c r="GA171" s="317"/>
      <c r="GB171" s="317"/>
      <c r="GC171" s="301"/>
      <c r="GD171" s="301"/>
      <c r="GE171" s="301"/>
      <c r="GF171" s="301"/>
      <c r="GG171" s="318"/>
      <c r="GH171" s="318"/>
      <c r="GI171" s="318"/>
      <c r="GJ171" s="319"/>
      <c r="GK171" s="320"/>
      <c r="GL171" s="320"/>
      <c r="GM171" s="320"/>
      <c r="GN171" s="320"/>
      <c r="GO171" s="300"/>
      <c r="HD171" s="317"/>
      <c r="HE171" s="317"/>
      <c r="HF171" s="317"/>
      <c r="HG171" s="317"/>
      <c r="HH171" s="301"/>
      <c r="HI171" s="301"/>
      <c r="HJ171" s="301"/>
      <c r="HK171" s="301"/>
      <c r="HL171" s="318"/>
      <c r="HM171" s="318"/>
      <c r="HN171" s="318"/>
      <c r="HO171" s="319"/>
      <c r="HP171" s="320"/>
      <c r="HQ171" s="320"/>
      <c r="HR171" s="320"/>
      <c r="HS171" s="320"/>
      <c r="HT171" s="300"/>
    </row>
    <row r="172" spans="3:228" ht="17.100000000000001" customHeight="1" x14ac:dyDescent="0.3">
      <c r="R172" s="314"/>
      <c r="S172" s="314"/>
      <c r="T172" s="314"/>
      <c r="U172" s="314"/>
      <c r="V172" s="314"/>
      <c r="W172" s="314"/>
      <c r="X172" s="314"/>
      <c r="Y172" s="314"/>
      <c r="Z172" s="314"/>
      <c r="AA172" s="314"/>
      <c r="AB172" s="314"/>
      <c r="AC172" s="314"/>
      <c r="AD172" s="314"/>
      <c r="AE172" s="314"/>
      <c r="AF172" s="314"/>
      <c r="AG172" s="314"/>
      <c r="AH172" s="314"/>
      <c r="AI172" s="314"/>
      <c r="AJ172" s="314"/>
      <c r="AK172" s="314"/>
      <c r="AL172" s="314"/>
      <c r="AM172" s="314"/>
      <c r="AN172" s="314"/>
      <c r="AO172" s="314"/>
      <c r="AP172" s="314"/>
      <c r="AQ172" s="314"/>
      <c r="AR172" s="314"/>
      <c r="AS172" s="314"/>
      <c r="AT172" s="314"/>
      <c r="AU172" s="314"/>
      <c r="AV172" s="314"/>
      <c r="AW172" s="314"/>
      <c r="AX172" s="314"/>
      <c r="AY172" s="314"/>
      <c r="AZ172" s="314"/>
      <c r="BA172" s="314"/>
      <c r="BB172" s="314"/>
      <c r="BC172" s="314"/>
      <c r="BD172" s="314"/>
      <c r="BE172" s="314"/>
      <c r="BF172" s="314"/>
      <c r="BG172" s="314"/>
      <c r="BH172" s="314"/>
      <c r="BI172" s="314"/>
      <c r="BJ172" s="314"/>
      <c r="BK172" s="314"/>
      <c r="BL172" s="314"/>
      <c r="BM172" s="314"/>
      <c r="BN172" s="314"/>
      <c r="BO172" s="314"/>
      <c r="BP172" s="314"/>
      <c r="BQ172" s="314"/>
      <c r="BR172" s="314"/>
      <c r="BS172" s="314"/>
      <c r="BT172" s="314"/>
      <c r="BU172" s="314"/>
      <c r="BV172" s="314"/>
      <c r="BX172" s="314"/>
      <c r="BY172" s="314"/>
      <c r="BZ172" s="314"/>
      <c r="CA172" s="314"/>
      <c r="CB172" s="314"/>
      <c r="CC172" s="314"/>
      <c r="CD172" s="314"/>
      <c r="CE172" s="314"/>
      <c r="CF172" s="314"/>
      <c r="CG172" s="314"/>
      <c r="CH172" s="314"/>
      <c r="CI172" s="314"/>
      <c r="CJ172" s="314"/>
      <c r="CK172" s="314"/>
      <c r="CL172" s="314"/>
      <c r="CM172" s="314"/>
      <c r="CN172" s="314"/>
      <c r="CO172" s="314"/>
      <c r="CP172" s="314"/>
      <c r="CQ172" s="314"/>
      <c r="CR172" s="314"/>
      <c r="CS172" s="314"/>
      <c r="CT172" s="314"/>
      <c r="CU172" s="314"/>
      <c r="CV172" s="314"/>
      <c r="CW172" s="314"/>
      <c r="CX172" s="314"/>
      <c r="CY172" s="314"/>
      <c r="CZ172" s="314"/>
      <c r="DA172" s="314"/>
      <c r="DB172" s="314"/>
      <c r="DC172" s="314"/>
      <c r="DD172" s="314"/>
      <c r="DE172" s="314"/>
      <c r="DF172" s="314"/>
      <c r="DG172" s="314"/>
      <c r="DH172" s="314"/>
      <c r="DI172" s="314"/>
      <c r="DJ172" s="314"/>
      <c r="DK172" s="314"/>
      <c r="DL172" s="314"/>
      <c r="DM172" s="314"/>
      <c r="DN172" s="314"/>
      <c r="DO172" s="314"/>
      <c r="DP172" s="314"/>
      <c r="DQ172" s="314"/>
      <c r="DR172" s="314"/>
      <c r="DS172" s="314"/>
      <c r="DT172" s="314"/>
      <c r="DU172" s="314"/>
      <c r="DV172" s="314"/>
      <c r="DW172" s="314"/>
      <c r="DX172" s="314"/>
      <c r="DY172" s="314"/>
      <c r="DZ172" s="314"/>
      <c r="EA172" s="314"/>
      <c r="EB172" s="314"/>
      <c r="EC172" s="314"/>
      <c r="ED172" s="314"/>
      <c r="FY172" s="317"/>
      <c r="FZ172" s="317"/>
      <c r="GA172" s="317"/>
      <c r="GB172" s="317"/>
      <c r="GC172" s="301"/>
      <c r="GD172" s="301"/>
      <c r="GE172" s="301"/>
      <c r="GF172" s="301"/>
      <c r="GG172" s="318"/>
      <c r="GH172" s="318"/>
      <c r="GI172" s="318"/>
      <c r="GJ172" s="319"/>
      <c r="GK172" s="320"/>
      <c r="GL172" s="320"/>
      <c r="GM172" s="320"/>
      <c r="GN172" s="320"/>
      <c r="GO172" s="300"/>
      <c r="HD172" s="317"/>
      <c r="HE172" s="317"/>
      <c r="HF172" s="317"/>
      <c r="HG172" s="317"/>
      <c r="HH172" s="301"/>
      <c r="HI172" s="301"/>
      <c r="HJ172" s="301"/>
      <c r="HK172" s="301"/>
      <c r="HL172" s="318"/>
      <c r="HM172" s="318"/>
      <c r="HN172" s="318"/>
      <c r="HO172" s="319"/>
      <c r="HP172" s="320"/>
      <c r="HQ172" s="320"/>
      <c r="HR172" s="320"/>
      <c r="HS172" s="320"/>
      <c r="HT172" s="300"/>
    </row>
    <row r="173" spans="3:228" ht="17.100000000000001" customHeight="1" x14ac:dyDescent="0.3">
      <c r="R173" s="314"/>
      <c r="S173" s="314"/>
      <c r="T173" s="314"/>
      <c r="U173" s="314"/>
      <c r="V173" s="314"/>
      <c r="W173" s="314"/>
      <c r="X173" s="314"/>
      <c r="Y173" s="314"/>
      <c r="Z173" s="314"/>
      <c r="AA173" s="314"/>
      <c r="AB173" s="314"/>
      <c r="AC173" s="314"/>
      <c r="AD173" s="314"/>
      <c r="AE173" s="314"/>
      <c r="AF173" s="314"/>
      <c r="AG173" s="314"/>
      <c r="AH173" s="314"/>
      <c r="AI173" s="314"/>
      <c r="AJ173" s="314"/>
      <c r="AK173" s="314"/>
      <c r="AL173" s="314"/>
      <c r="AM173" s="314"/>
      <c r="AN173" s="314"/>
      <c r="AO173" s="314"/>
      <c r="AP173" s="314"/>
      <c r="AQ173" s="314"/>
      <c r="AR173" s="314"/>
      <c r="AS173" s="314"/>
      <c r="AT173" s="314"/>
      <c r="AU173" s="314"/>
      <c r="AV173" s="314"/>
      <c r="AW173" s="314"/>
      <c r="AX173" s="314"/>
      <c r="AY173" s="314"/>
      <c r="AZ173" s="314"/>
      <c r="BA173" s="314"/>
      <c r="BB173" s="314"/>
      <c r="BC173" s="314"/>
      <c r="BD173" s="314"/>
      <c r="BE173" s="314"/>
      <c r="BF173" s="314"/>
      <c r="BG173" s="314"/>
      <c r="BH173" s="314"/>
      <c r="BI173" s="314"/>
      <c r="BJ173" s="314"/>
      <c r="BK173" s="314"/>
      <c r="BL173" s="314"/>
      <c r="BM173" s="314"/>
      <c r="BN173" s="314"/>
      <c r="BO173" s="314"/>
      <c r="BP173" s="314"/>
      <c r="BQ173" s="314"/>
      <c r="BR173" s="314"/>
      <c r="BS173" s="314"/>
      <c r="BT173" s="314"/>
      <c r="BU173" s="314"/>
      <c r="BV173" s="314"/>
      <c r="BX173" s="314"/>
      <c r="BY173" s="314"/>
      <c r="BZ173" s="314"/>
      <c r="CA173" s="314"/>
      <c r="CB173" s="314"/>
      <c r="CC173" s="314"/>
      <c r="CD173" s="314"/>
      <c r="CE173" s="314"/>
      <c r="CF173" s="314"/>
      <c r="CG173" s="314"/>
      <c r="CH173" s="314"/>
      <c r="CI173" s="314"/>
      <c r="CJ173" s="314"/>
      <c r="CK173" s="314"/>
      <c r="CL173" s="314"/>
      <c r="CM173" s="314"/>
      <c r="CN173" s="314"/>
      <c r="CO173" s="314"/>
      <c r="CP173" s="314"/>
      <c r="CQ173" s="314"/>
      <c r="CR173" s="314"/>
      <c r="CS173" s="314"/>
      <c r="CT173" s="314"/>
      <c r="CU173" s="314"/>
      <c r="CV173" s="314"/>
      <c r="CW173" s="314"/>
      <c r="CX173" s="314"/>
      <c r="CY173" s="314"/>
      <c r="CZ173" s="314"/>
      <c r="DA173" s="314"/>
      <c r="DB173" s="314"/>
      <c r="DC173" s="314"/>
      <c r="DD173" s="314"/>
      <c r="DE173" s="314"/>
      <c r="DF173" s="314"/>
      <c r="DG173" s="314"/>
      <c r="DH173" s="314"/>
      <c r="DI173" s="314"/>
      <c r="DJ173" s="314"/>
      <c r="DK173" s="314"/>
      <c r="DL173" s="314"/>
      <c r="DM173" s="314"/>
      <c r="DN173" s="314"/>
      <c r="DO173" s="314"/>
      <c r="DP173" s="314"/>
      <c r="DQ173" s="314"/>
      <c r="DR173" s="314"/>
      <c r="DS173" s="314"/>
      <c r="DT173" s="314"/>
      <c r="DU173" s="314"/>
      <c r="DV173" s="314"/>
      <c r="DW173" s="314"/>
      <c r="DX173" s="314"/>
      <c r="DY173" s="314"/>
      <c r="DZ173" s="314"/>
      <c r="EA173" s="314"/>
      <c r="EB173" s="314"/>
      <c r="EC173" s="314"/>
      <c r="ED173" s="314"/>
      <c r="FY173" s="317"/>
      <c r="FZ173" s="317"/>
      <c r="GA173" s="317"/>
      <c r="GB173" s="317"/>
      <c r="GC173" s="301"/>
      <c r="GD173" s="301"/>
      <c r="GE173" s="301"/>
      <c r="GF173" s="301"/>
      <c r="GG173" s="318"/>
      <c r="GH173" s="318"/>
      <c r="GI173" s="318"/>
      <c r="GJ173" s="319"/>
      <c r="GK173" s="320"/>
      <c r="GL173" s="320"/>
      <c r="GM173" s="320"/>
      <c r="GN173" s="320"/>
      <c r="GO173" s="300"/>
      <c r="HD173" s="317"/>
      <c r="HE173" s="317"/>
      <c r="HF173" s="317"/>
      <c r="HG173" s="317"/>
      <c r="HH173" s="301"/>
      <c r="HI173" s="301"/>
      <c r="HJ173" s="301"/>
      <c r="HK173" s="301"/>
      <c r="HL173" s="318"/>
      <c r="HM173" s="318"/>
      <c r="HN173" s="318"/>
      <c r="HO173" s="319"/>
      <c r="HP173" s="320"/>
      <c r="HQ173" s="320"/>
      <c r="HR173" s="320"/>
      <c r="HS173" s="320"/>
      <c r="HT173" s="300"/>
    </row>
    <row r="174" spans="3:228" ht="17.100000000000001" customHeight="1" x14ac:dyDescent="0.3">
      <c r="R174" s="314"/>
      <c r="S174" s="314"/>
      <c r="T174" s="314"/>
      <c r="U174" s="314"/>
      <c r="V174" s="314"/>
      <c r="W174" s="314"/>
      <c r="X174" s="314"/>
      <c r="Y174" s="314"/>
      <c r="Z174" s="314"/>
      <c r="AA174" s="314"/>
      <c r="AB174" s="314"/>
      <c r="AC174" s="314"/>
      <c r="AD174" s="314"/>
      <c r="AE174" s="314"/>
      <c r="AF174" s="314"/>
      <c r="AG174" s="314"/>
      <c r="AH174" s="314"/>
      <c r="AI174" s="314"/>
      <c r="AJ174" s="314"/>
      <c r="AK174" s="314"/>
      <c r="AL174" s="314"/>
      <c r="AM174" s="314"/>
      <c r="AN174" s="314"/>
      <c r="AO174" s="314"/>
      <c r="AP174" s="314"/>
      <c r="AQ174" s="314"/>
      <c r="AR174" s="314"/>
      <c r="AS174" s="314"/>
      <c r="AT174" s="314"/>
      <c r="AU174" s="314"/>
      <c r="AV174" s="314"/>
      <c r="AW174" s="314"/>
      <c r="AX174" s="314"/>
      <c r="AY174" s="314"/>
      <c r="AZ174" s="314"/>
      <c r="BA174" s="314"/>
      <c r="BB174" s="314"/>
      <c r="BC174" s="314"/>
      <c r="BD174" s="314"/>
      <c r="BE174" s="314"/>
      <c r="BF174" s="314"/>
      <c r="BG174" s="314"/>
      <c r="BH174" s="314"/>
      <c r="BI174" s="314"/>
      <c r="BJ174" s="314"/>
      <c r="BK174" s="314"/>
      <c r="BL174" s="314"/>
      <c r="BM174" s="314"/>
      <c r="BN174" s="314"/>
      <c r="BO174" s="314"/>
      <c r="BP174" s="314"/>
      <c r="BQ174" s="314"/>
      <c r="BR174" s="314"/>
      <c r="BS174" s="314"/>
      <c r="BT174" s="314"/>
      <c r="BU174" s="314"/>
      <c r="BV174" s="314"/>
      <c r="BX174" s="314"/>
      <c r="BY174" s="314"/>
      <c r="BZ174" s="314"/>
      <c r="CA174" s="314"/>
      <c r="CB174" s="314"/>
      <c r="CC174" s="314"/>
      <c r="CD174" s="314"/>
      <c r="CE174" s="314"/>
      <c r="CF174" s="314"/>
      <c r="CG174" s="314"/>
      <c r="CH174" s="314"/>
      <c r="CI174" s="314"/>
      <c r="CJ174" s="314"/>
      <c r="CK174" s="314"/>
      <c r="CL174" s="314"/>
      <c r="CM174" s="314"/>
      <c r="CN174" s="314"/>
      <c r="CO174" s="314"/>
      <c r="CP174" s="314"/>
      <c r="CQ174" s="314"/>
      <c r="CR174" s="314"/>
      <c r="CS174" s="314"/>
      <c r="CT174" s="314"/>
      <c r="CU174" s="314"/>
      <c r="CV174" s="314"/>
      <c r="CW174" s="314"/>
      <c r="CX174" s="314"/>
      <c r="CY174" s="314"/>
      <c r="CZ174" s="314"/>
      <c r="DA174" s="314"/>
      <c r="DB174" s="314"/>
      <c r="DC174" s="314"/>
      <c r="DD174" s="314"/>
      <c r="DE174" s="314"/>
      <c r="DF174" s="314"/>
      <c r="DG174" s="314"/>
      <c r="DH174" s="314"/>
      <c r="DI174" s="314"/>
      <c r="DJ174" s="314"/>
      <c r="DK174" s="314"/>
      <c r="DL174" s="314"/>
      <c r="DM174" s="314"/>
      <c r="DN174" s="314"/>
      <c r="DO174" s="314"/>
      <c r="DP174" s="314"/>
      <c r="DQ174" s="314"/>
      <c r="DR174" s="314"/>
      <c r="DS174" s="314"/>
      <c r="DT174" s="314"/>
      <c r="DU174" s="314"/>
      <c r="DV174" s="314"/>
      <c r="DW174" s="314"/>
      <c r="DX174" s="314"/>
      <c r="DY174" s="314"/>
      <c r="DZ174" s="314"/>
      <c r="EA174" s="314"/>
      <c r="EB174" s="314"/>
      <c r="EC174" s="314"/>
      <c r="ED174" s="314"/>
      <c r="FY174" s="317"/>
      <c r="FZ174" s="317"/>
      <c r="GA174" s="317"/>
      <c r="GB174" s="317"/>
      <c r="GC174" s="301"/>
      <c r="GD174" s="301"/>
      <c r="GE174" s="301"/>
      <c r="GF174" s="301"/>
      <c r="GG174" s="318"/>
      <c r="GH174" s="318"/>
      <c r="GI174" s="318"/>
      <c r="GJ174" s="319"/>
      <c r="GK174" s="320"/>
      <c r="GL174" s="320"/>
      <c r="GM174" s="320"/>
      <c r="GN174" s="320"/>
      <c r="GO174" s="300"/>
      <c r="HD174" s="317"/>
      <c r="HE174" s="317"/>
      <c r="HF174" s="317"/>
      <c r="HG174" s="317"/>
      <c r="HH174" s="301"/>
      <c r="HI174" s="301"/>
      <c r="HJ174" s="301"/>
      <c r="HK174" s="301"/>
      <c r="HL174" s="318"/>
      <c r="HM174" s="318"/>
      <c r="HN174" s="318"/>
      <c r="HO174" s="319"/>
      <c r="HP174" s="320"/>
      <c r="HQ174" s="320"/>
      <c r="HR174" s="320"/>
      <c r="HS174" s="320"/>
      <c r="HT174" s="300"/>
    </row>
    <row r="175" spans="3:228" ht="17.100000000000001" customHeight="1" x14ac:dyDescent="0.3">
      <c r="R175" s="314"/>
      <c r="S175" s="314"/>
      <c r="T175" s="314"/>
      <c r="U175" s="314"/>
      <c r="V175" s="314"/>
      <c r="W175" s="314"/>
      <c r="X175" s="314"/>
      <c r="Y175" s="314"/>
      <c r="Z175" s="314"/>
      <c r="AA175" s="314"/>
      <c r="AB175" s="314"/>
      <c r="AC175" s="314"/>
      <c r="AD175" s="314"/>
      <c r="AE175" s="314"/>
      <c r="AF175" s="314"/>
      <c r="AG175" s="314"/>
      <c r="AH175" s="314"/>
      <c r="AI175" s="314"/>
      <c r="AJ175" s="314"/>
      <c r="AK175" s="314"/>
      <c r="AL175" s="314"/>
      <c r="AM175" s="314"/>
      <c r="AN175" s="314"/>
      <c r="AO175" s="314"/>
      <c r="AP175" s="314"/>
      <c r="AQ175" s="314"/>
      <c r="AR175" s="314"/>
      <c r="AS175" s="314"/>
      <c r="AT175" s="314"/>
      <c r="AU175" s="314"/>
      <c r="AV175" s="314"/>
      <c r="AW175" s="314"/>
      <c r="AX175" s="314"/>
      <c r="AY175" s="314"/>
      <c r="AZ175" s="314"/>
      <c r="BA175" s="314"/>
      <c r="BB175" s="314"/>
      <c r="BC175" s="314"/>
      <c r="BD175" s="314"/>
      <c r="BE175" s="314"/>
      <c r="BF175" s="314"/>
      <c r="BG175" s="314"/>
      <c r="BH175" s="314"/>
      <c r="BI175" s="314"/>
      <c r="BJ175" s="314"/>
      <c r="BK175" s="314"/>
      <c r="BL175" s="314"/>
      <c r="BM175" s="314"/>
      <c r="BN175" s="314"/>
      <c r="BO175" s="314"/>
      <c r="BP175" s="314"/>
      <c r="BQ175" s="314"/>
      <c r="BR175" s="314"/>
      <c r="BS175" s="314"/>
      <c r="BT175" s="314"/>
      <c r="BU175" s="314"/>
      <c r="BV175" s="314"/>
      <c r="BX175" s="314"/>
      <c r="BY175" s="314"/>
      <c r="BZ175" s="314"/>
      <c r="CA175" s="314"/>
      <c r="CB175" s="314"/>
      <c r="CC175" s="314"/>
      <c r="CD175" s="314"/>
      <c r="CE175" s="314"/>
      <c r="CF175" s="314"/>
      <c r="CG175" s="314"/>
      <c r="CH175" s="314"/>
      <c r="CI175" s="314"/>
      <c r="CJ175" s="314"/>
      <c r="CK175" s="314"/>
      <c r="CL175" s="314"/>
      <c r="CM175" s="314"/>
      <c r="CN175" s="314"/>
      <c r="CO175" s="314"/>
      <c r="CP175" s="314"/>
      <c r="CQ175" s="314"/>
      <c r="CR175" s="314"/>
      <c r="CS175" s="314"/>
      <c r="CT175" s="314"/>
      <c r="CU175" s="314"/>
      <c r="CV175" s="314"/>
      <c r="CW175" s="314"/>
      <c r="CX175" s="314"/>
      <c r="CY175" s="314"/>
      <c r="CZ175" s="314"/>
      <c r="DA175" s="314"/>
      <c r="DB175" s="314"/>
      <c r="DC175" s="314"/>
      <c r="DD175" s="314"/>
      <c r="DE175" s="314"/>
      <c r="DF175" s="314"/>
      <c r="DG175" s="314"/>
      <c r="DH175" s="314"/>
      <c r="DI175" s="314"/>
      <c r="DJ175" s="314"/>
      <c r="DK175" s="314"/>
      <c r="DL175" s="314"/>
      <c r="DM175" s="314"/>
      <c r="DN175" s="314"/>
      <c r="DO175" s="314"/>
      <c r="DP175" s="314"/>
      <c r="DQ175" s="314"/>
      <c r="DR175" s="314"/>
      <c r="DS175" s="314"/>
      <c r="DT175" s="314"/>
      <c r="DU175" s="314"/>
      <c r="DV175" s="314"/>
      <c r="DW175" s="314"/>
      <c r="DX175" s="314"/>
      <c r="DY175" s="314"/>
      <c r="DZ175" s="314"/>
      <c r="EA175" s="314"/>
      <c r="EB175" s="314"/>
      <c r="EC175" s="314"/>
      <c r="ED175" s="314"/>
      <c r="FY175" s="317"/>
      <c r="FZ175" s="317"/>
      <c r="GA175" s="317"/>
      <c r="GB175" s="317"/>
      <c r="GC175" s="301"/>
      <c r="GD175" s="301"/>
      <c r="GE175" s="301"/>
      <c r="GF175" s="301"/>
      <c r="GG175" s="318"/>
      <c r="GH175" s="318"/>
      <c r="GI175" s="318"/>
      <c r="GJ175" s="319"/>
      <c r="GK175" s="320"/>
      <c r="GL175" s="320"/>
      <c r="GM175" s="320"/>
      <c r="GN175" s="320"/>
      <c r="GO175" s="300"/>
      <c r="HD175" s="317"/>
      <c r="HE175" s="317"/>
      <c r="HF175" s="317"/>
      <c r="HG175" s="317"/>
      <c r="HH175" s="301"/>
      <c r="HI175" s="301"/>
      <c r="HJ175" s="301"/>
      <c r="HK175" s="301"/>
      <c r="HL175" s="318"/>
      <c r="HM175" s="318"/>
      <c r="HN175" s="318"/>
      <c r="HO175" s="319"/>
      <c r="HP175" s="320"/>
      <c r="HQ175" s="320"/>
      <c r="HR175" s="320"/>
      <c r="HS175" s="320"/>
      <c r="HT175" s="300"/>
    </row>
    <row r="176" spans="3:228" ht="17.100000000000001" customHeight="1" x14ac:dyDescent="0.3">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FY176" s="317"/>
      <c r="FZ176" s="317"/>
      <c r="GA176" s="317"/>
      <c r="GB176" s="317"/>
      <c r="GC176" s="301"/>
      <c r="GD176" s="301"/>
      <c r="GE176" s="301"/>
      <c r="GF176" s="301"/>
      <c r="GG176" s="318"/>
      <c r="GH176" s="318"/>
      <c r="GI176" s="318"/>
      <c r="GJ176" s="319"/>
      <c r="GK176" s="320"/>
      <c r="GL176" s="320"/>
      <c r="GM176" s="320"/>
      <c r="GN176" s="320"/>
      <c r="GO176" s="300"/>
      <c r="HD176" s="317"/>
      <c r="HE176" s="317"/>
      <c r="HF176" s="317"/>
      <c r="HG176" s="317"/>
      <c r="HH176" s="301"/>
      <c r="HI176" s="301"/>
      <c r="HJ176" s="301"/>
      <c r="HK176" s="301"/>
      <c r="HL176" s="318"/>
      <c r="HM176" s="318"/>
      <c r="HN176" s="318"/>
      <c r="HO176" s="319"/>
      <c r="HP176" s="320"/>
      <c r="HQ176" s="320"/>
      <c r="HR176" s="320"/>
      <c r="HS176" s="320"/>
      <c r="HT176" s="300"/>
    </row>
    <row r="177" spans="5:228" ht="17.100000000000001" customHeight="1" x14ac:dyDescent="0.3">
      <c r="R177" s="314"/>
      <c r="S177" s="314"/>
      <c r="T177" s="314"/>
      <c r="U177" s="314"/>
      <c r="V177" s="314"/>
      <c r="W177" s="314"/>
      <c r="X177" s="314"/>
      <c r="Y177" s="314"/>
      <c r="Z177" s="314"/>
      <c r="AA177" s="314"/>
      <c r="AB177" s="314"/>
      <c r="AC177" s="314"/>
      <c r="AD177" s="314"/>
      <c r="AE177" s="314"/>
      <c r="AF177" s="314"/>
      <c r="AG177" s="314"/>
      <c r="AH177" s="314"/>
      <c r="AI177" s="314"/>
      <c r="AJ177" s="314"/>
      <c r="AK177" s="314"/>
      <c r="AL177" s="314"/>
      <c r="AM177" s="314"/>
      <c r="AN177" s="314"/>
      <c r="AO177" s="314"/>
      <c r="AP177" s="314"/>
      <c r="AQ177" s="314"/>
      <c r="AR177" s="314"/>
      <c r="AS177" s="314"/>
      <c r="AT177" s="314"/>
      <c r="AU177" s="314"/>
      <c r="AV177" s="314"/>
      <c r="AW177" s="314"/>
      <c r="AX177" s="314"/>
      <c r="AY177" s="314"/>
      <c r="AZ177" s="314"/>
      <c r="BA177" s="314"/>
      <c r="BB177" s="314"/>
      <c r="BC177" s="314"/>
      <c r="BD177" s="314"/>
      <c r="BE177" s="314"/>
      <c r="BF177" s="314"/>
      <c r="BG177" s="314"/>
      <c r="BH177" s="314"/>
      <c r="BI177" s="314"/>
      <c r="BJ177" s="314"/>
      <c r="BK177" s="314"/>
      <c r="BL177" s="314"/>
      <c r="BM177" s="314"/>
      <c r="BN177" s="314"/>
      <c r="BO177" s="314"/>
      <c r="BP177" s="314"/>
      <c r="BQ177" s="314"/>
      <c r="BR177" s="314"/>
      <c r="BS177" s="314"/>
      <c r="BT177" s="314"/>
      <c r="BU177" s="314"/>
      <c r="BV177" s="314"/>
      <c r="BX177" s="314"/>
      <c r="BY177" s="314"/>
      <c r="BZ177" s="314"/>
      <c r="CA177" s="314"/>
      <c r="CB177" s="314"/>
      <c r="CC177" s="314"/>
      <c r="CD177" s="314"/>
      <c r="CE177" s="314"/>
      <c r="CF177" s="314"/>
      <c r="CG177" s="314"/>
      <c r="CH177" s="314"/>
      <c r="CI177" s="314"/>
      <c r="CJ177" s="314"/>
      <c r="CK177" s="314"/>
      <c r="CL177" s="314"/>
      <c r="CM177" s="314"/>
      <c r="CN177" s="314"/>
      <c r="CO177" s="314"/>
      <c r="CP177" s="314"/>
      <c r="CQ177" s="314"/>
      <c r="CR177" s="314"/>
      <c r="CS177" s="314"/>
      <c r="CT177" s="314"/>
      <c r="CU177" s="314"/>
      <c r="CV177" s="314"/>
      <c r="CW177" s="314"/>
      <c r="CX177" s="314"/>
      <c r="CY177" s="314"/>
      <c r="CZ177" s="314"/>
      <c r="DA177" s="314"/>
      <c r="DB177" s="314"/>
      <c r="DC177" s="314"/>
      <c r="DD177" s="314"/>
      <c r="DE177" s="314"/>
      <c r="DF177" s="314"/>
      <c r="DG177" s="314"/>
      <c r="DH177" s="314"/>
      <c r="DI177" s="314"/>
      <c r="DJ177" s="314"/>
      <c r="DK177" s="314"/>
      <c r="DL177" s="314"/>
      <c r="DM177" s="314"/>
      <c r="DN177" s="314"/>
      <c r="DO177" s="314"/>
      <c r="DP177" s="314"/>
      <c r="DQ177" s="314"/>
      <c r="DR177" s="314"/>
      <c r="DS177" s="314"/>
      <c r="DT177" s="314"/>
      <c r="DU177" s="314"/>
      <c r="DV177" s="314"/>
      <c r="DW177" s="314"/>
      <c r="DX177" s="314"/>
      <c r="DY177" s="314"/>
      <c r="DZ177" s="314"/>
      <c r="EA177" s="314"/>
      <c r="EB177" s="314"/>
      <c r="EC177" s="314"/>
      <c r="ED177" s="314"/>
      <c r="FY177" s="317"/>
      <c r="FZ177" s="317"/>
      <c r="GA177" s="317"/>
      <c r="GB177" s="317"/>
      <c r="GC177" s="301"/>
      <c r="GD177" s="301"/>
      <c r="GE177" s="301"/>
      <c r="GF177" s="301"/>
      <c r="GG177" s="318"/>
      <c r="GH177" s="318"/>
      <c r="GI177" s="318"/>
      <c r="GJ177" s="319"/>
      <c r="GK177" s="320"/>
      <c r="GL177" s="320"/>
      <c r="GM177" s="320"/>
      <c r="GN177" s="320"/>
      <c r="GO177" s="300"/>
      <c r="HD177" s="317"/>
      <c r="HE177" s="317"/>
      <c r="HF177" s="317"/>
      <c r="HG177" s="317"/>
      <c r="HH177" s="301"/>
      <c r="HI177" s="301"/>
      <c r="HJ177" s="301"/>
      <c r="HK177" s="301"/>
      <c r="HL177" s="318"/>
      <c r="HM177" s="318"/>
      <c r="HN177" s="318"/>
      <c r="HO177" s="319"/>
      <c r="HP177" s="320"/>
      <c r="HQ177" s="320"/>
      <c r="HR177" s="320"/>
      <c r="HS177" s="320"/>
      <c r="HT177" s="300"/>
    </row>
    <row r="178" spans="5:228" ht="17.100000000000001" customHeight="1" x14ac:dyDescent="0.3">
      <c r="R178" s="314"/>
      <c r="S178" s="314"/>
      <c r="T178" s="314"/>
      <c r="U178" s="314"/>
      <c r="V178" s="314"/>
      <c r="W178" s="314"/>
      <c r="X178" s="314"/>
      <c r="Y178" s="314"/>
      <c r="Z178" s="314"/>
      <c r="AA178" s="314"/>
      <c r="AB178" s="314"/>
      <c r="AC178" s="314"/>
      <c r="AD178" s="314"/>
      <c r="AE178" s="314"/>
      <c r="AF178" s="314"/>
      <c r="AG178" s="314"/>
      <c r="AH178" s="314"/>
      <c r="AI178" s="314"/>
      <c r="AJ178" s="314"/>
      <c r="AK178" s="314"/>
      <c r="AL178" s="314"/>
      <c r="AM178" s="314"/>
      <c r="AN178" s="314"/>
      <c r="AO178" s="314"/>
      <c r="AP178" s="314"/>
      <c r="AQ178" s="314"/>
      <c r="AR178" s="314"/>
      <c r="AS178" s="314"/>
      <c r="AT178" s="314"/>
      <c r="AU178" s="314"/>
      <c r="AV178" s="314"/>
      <c r="AW178" s="314"/>
      <c r="AX178" s="314"/>
      <c r="AY178" s="314"/>
      <c r="AZ178" s="314"/>
      <c r="BA178" s="314"/>
      <c r="BB178" s="314"/>
      <c r="BC178" s="314"/>
      <c r="BD178" s="314"/>
      <c r="BE178" s="314"/>
      <c r="BF178" s="314"/>
      <c r="BG178" s="314"/>
      <c r="BH178" s="314"/>
      <c r="BI178" s="314"/>
      <c r="BJ178" s="314"/>
      <c r="BK178" s="314"/>
      <c r="BL178" s="314"/>
      <c r="BM178" s="314"/>
      <c r="BN178" s="314"/>
      <c r="BO178" s="314"/>
      <c r="BP178" s="314"/>
      <c r="BQ178" s="314"/>
      <c r="BR178" s="314"/>
      <c r="BS178" s="314"/>
      <c r="BT178" s="314"/>
      <c r="BU178" s="314"/>
      <c r="BV178" s="314"/>
      <c r="BX178" s="314"/>
      <c r="BY178" s="314"/>
      <c r="BZ178" s="314"/>
      <c r="CA178" s="314"/>
      <c r="CB178" s="314"/>
      <c r="CC178" s="314"/>
      <c r="CD178" s="314"/>
      <c r="CE178" s="314"/>
      <c r="CF178" s="314"/>
      <c r="CG178" s="314"/>
      <c r="CH178" s="314"/>
      <c r="CI178" s="314"/>
      <c r="CJ178" s="314"/>
      <c r="CK178" s="314"/>
      <c r="CL178" s="314"/>
      <c r="CM178" s="314"/>
      <c r="CN178" s="314"/>
      <c r="CO178" s="314"/>
      <c r="CP178" s="314"/>
      <c r="CQ178" s="314"/>
      <c r="CR178" s="314"/>
      <c r="CS178" s="314"/>
      <c r="CT178" s="314"/>
      <c r="CU178" s="314"/>
      <c r="CV178" s="314"/>
      <c r="CW178" s="314"/>
      <c r="CX178" s="314"/>
      <c r="CY178" s="314"/>
      <c r="CZ178" s="314"/>
      <c r="DA178" s="314"/>
      <c r="DB178" s="314"/>
      <c r="DC178" s="314"/>
      <c r="DD178" s="314"/>
      <c r="DE178" s="314"/>
      <c r="DF178" s="314"/>
      <c r="DG178" s="314"/>
      <c r="DH178" s="314"/>
      <c r="DI178" s="314"/>
      <c r="DJ178" s="314"/>
      <c r="DK178" s="314"/>
      <c r="DL178" s="314"/>
      <c r="DM178" s="314"/>
      <c r="DN178" s="314"/>
      <c r="DO178" s="314"/>
      <c r="DP178" s="314"/>
      <c r="DQ178" s="314"/>
      <c r="DR178" s="314"/>
      <c r="DS178" s="314"/>
      <c r="DT178" s="314"/>
      <c r="DU178" s="314"/>
      <c r="DV178" s="314"/>
      <c r="DW178" s="314"/>
      <c r="DX178" s="314"/>
      <c r="DY178" s="314"/>
      <c r="DZ178" s="314"/>
      <c r="EA178" s="314"/>
      <c r="EB178" s="314"/>
      <c r="EC178" s="314"/>
      <c r="ED178" s="314"/>
      <c r="FY178" s="317"/>
      <c r="FZ178" s="317"/>
      <c r="GA178" s="317"/>
      <c r="GB178" s="317"/>
      <c r="GC178" s="301"/>
      <c r="GD178" s="301"/>
      <c r="GE178" s="301"/>
      <c r="GF178" s="301"/>
      <c r="GG178" s="318"/>
      <c r="GH178" s="318"/>
      <c r="GI178" s="318"/>
      <c r="GJ178" s="319"/>
      <c r="GK178" s="320"/>
      <c r="GL178" s="320"/>
      <c r="GM178" s="320"/>
      <c r="GN178" s="320"/>
      <c r="GO178" s="300"/>
      <c r="HD178" s="317"/>
      <c r="HE178" s="317"/>
      <c r="HF178" s="317"/>
      <c r="HG178" s="317"/>
      <c r="HH178" s="301"/>
      <c r="HI178" s="301"/>
      <c r="HJ178" s="301"/>
      <c r="HK178" s="301"/>
      <c r="HL178" s="318"/>
      <c r="HM178" s="318"/>
      <c r="HN178" s="318"/>
      <c r="HO178" s="319"/>
      <c r="HP178" s="320"/>
      <c r="HQ178" s="320"/>
      <c r="HR178" s="320"/>
      <c r="HS178" s="320"/>
      <c r="HT178" s="300"/>
    </row>
    <row r="179" spans="5:228" ht="17.100000000000001" customHeight="1" x14ac:dyDescent="0.3">
      <c r="R179" s="314"/>
      <c r="S179" s="314"/>
      <c r="T179" s="314"/>
      <c r="U179" s="314"/>
      <c r="V179" s="314"/>
      <c r="W179" s="314"/>
      <c r="X179" s="314"/>
      <c r="Y179" s="314"/>
      <c r="Z179" s="314"/>
      <c r="AA179" s="314"/>
      <c r="AB179" s="314"/>
      <c r="AC179" s="314"/>
      <c r="AD179" s="314"/>
      <c r="AE179" s="314"/>
      <c r="AF179" s="314"/>
      <c r="AG179" s="314"/>
      <c r="AH179" s="314"/>
      <c r="AI179" s="314"/>
      <c r="AJ179" s="314"/>
      <c r="AK179" s="314"/>
      <c r="AL179" s="314"/>
      <c r="AM179" s="314"/>
      <c r="AN179" s="314"/>
      <c r="AO179" s="314"/>
      <c r="AP179" s="314"/>
      <c r="AQ179" s="314"/>
      <c r="AR179" s="314"/>
      <c r="AS179" s="314"/>
      <c r="AT179" s="314"/>
      <c r="AU179" s="314"/>
      <c r="AV179" s="314"/>
      <c r="AW179" s="314"/>
      <c r="AX179" s="314"/>
      <c r="AY179" s="314"/>
      <c r="AZ179" s="314"/>
      <c r="BA179" s="314"/>
      <c r="BB179" s="314"/>
      <c r="BC179" s="314"/>
      <c r="BD179" s="314"/>
      <c r="BE179" s="314"/>
      <c r="BF179" s="314"/>
      <c r="BG179" s="314"/>
      <c r="BH179" s="314"/>
      <c r="BI179" s="314"/>
      <c r="BJ179" s="314"/>
      <c r="BK179" s="314"/>
      <c r="BL179" s="314"/>
      <c r="BM179" s="314"/>
      <c r="BN179" s="314"/>
      <c r="BO179" s="314"/>
      <c r="BP179" s="314"/>
      <c r="BQ179" s="314"/>
      <c r="BR179" s="314"/>
      <c r="BS179" s="314"/>
      <c r="BT179" s="314"/>
      <c r="BU179" s="314"/>
      <c r="BV179" s="314"/>
      <c r="BX179" s="314"/>
      <c r="BY179" s="314"/>
      <c r="BZ179" s="314"/>
      <c r="CA179" s="314"/>
      <c r="CB179" s="314"/>
      <c r="CC179" s="314"/>
      <c r="CD179" s="314"/>
      <c r="CE179" s="314"/>
      <c r="CF179" s="314"/>
      <c r="CG179" s="314"/>
      <c r="CH179" s="314"/>
      <c r="CI179" s="314"/>
      <c r="CJ179" s="314"/>
      <c r="CK179" s="314"/>
      <c r="CL179" s="314"/>
      <c r="CM179" s="314"/>
      <c r="CN179" s="314"/>
      <c r="CO179" s="314"/>
      <c r="CP179" s="314"/>
      <c r="CQ179" s="314"/>
      <c r="CR179" s="314"/>
      <c r="CS179" s="314"/>
      <c r="CT179" s="314"/>
      <c r="CU179" s="314"/>
      <c r="CV179" s="314"/>
      <c r="CW179" s="314"/>
      <c r="CX179" s="314"/>
      <c r="CY179" s="314"/>
      <c r="CZ179" s="314"/>
      <c r="DA179" s="314"/>
      <c r="DB179" s="314"/>
      <c r="DC179" s="314"/>
      <c r="DD179" s="314"/>
      <c r="DE179" s="314"/>
      <c r="DF179" s="314"/>
      <c r="DG179" s="314"/>
      <c r="DH179" s="314"/>
      <c r="DI179" s="314"/>
      <c r="DJ179" s="314"/>
      <c r="DK179" s="314"/>
      <c r="DL179" s="314"/>
      <c r="DM179" s="314"/>
      <c r="DN179" s="314"/>
      <c r="DO179" s="314"/>
      <c r="DP179" s="314"/>
      <c r="DQ179" s="314"/>
      <c r="DR179" s="314"/>
      <c r="DS179" s="314"/>
      <c r="DT179" s="314"/>
      <c r="DU179" s="314"/>
      <c r="DV179" s="314"/>
      <c r="DW179" s="314"/>
      <c r="DX179" s="314"/>
      <c r="DY179" s="314"/>
      <c r="DZ179" s="314"/>
      <c r="EA179" s="314"/>
      <c r="EB179" s="314"/>
      <c r="EC179" s="314"/>
      <c r="ED179" s="314"/>
      <c r="FY179" s="317"/>
      <c r="FZ179" s="317"/>
      <c r="GA179" s="317"/>
      <c r="GB179" s="317"/>
      <c r="GC179" s="301"/>
      <c r="GD179" s="301"/>
      <c r="GE179" s="301"/>
      <c r="GF179" s="301"/>
      <c r="GG179" s="318"/>
      <c r="GH179" s="318"/>
      <c r="GI179" s="318"/>
      <c r="GJ179" s="319"/>
      <c r="GK179" s="320"/>
      <c r="GL179" s="320"/>
      <c r="GM179" s="320"/>
      <c r="GN179" s="320"/>
      <c r="GO179" s="300"/>
      <c r="HD179" s="317"/>
      <c r="HE179" s="317"/>
      <c r="HF179" s="317"/>
      <c r="HG179" s="317"/>
      <c r="HH179" s="301"/>
      <c r="HI179" s="301"/>
      <c r="HJ179" s="301"/>
      <c r="HK179" s="301"/>
      <c r="HL179" s="318"/>
      <c r="HM179" s="318"/>
      <c r="HN179" s="318"/>
      <c r="HO179" s="319"/>
      <c r="HP179" s="320"/>
      <c r="HQ179" s="320"/>
      <c r="HR179" s="320"/>
      <c r="HS179" s="320"/>
      <c r="HT179" s="300"/>
    </row>
    <row r="180" spans="5:228" ht="17.100000000000001" customHeight="1" x14ac:dyDescent="0.3">
      <c r="R180" s="314"/>
      <c r="S180" s="314"/>
      <c r="T180" s="314"/>
      <c r="U180" s="314"/>
      <c r="V180" s="314"/>
      <c r="W180" s="314"/>
      <c r="X180" s="314"/>
      <c r="Y180" s="314"/>
      <c r="Z180" s="314"/>
      <c r="AA180" s="314"/>
      <c r="AB180" s="314"/>
      <c r="AC180" s="314"/>
      <c r="AD180" s="314"/>
      <c r="AE180" s="314"/>
      <c r="AF180" s="314"/>
      <c r="AG180" s="314"/>
      <c r="AH180" s="314"/>
      <c r="AI180" s="314"/>
      <c r="AJ180" s="314"/>
      <c r="AK180" s="314"/>
      <c r="AL180" s="314"/>
      <c r="AM180" s="314"/>
      <c r="AN180" s="314"/>
      <c r="AO180" s="314"/>
      <c r="AP180" s="314"/>
      <c r="AQ180" s="314"/>
      <c r="AR180" s="314"/>
      <c r="AS180" s="314"/>
      <c r="AT180" s="314"/>
      <c r="AU180" s="314"/>
      <c r="AV180" s="314"/>
      <c r="AW180" s="314"/>
      <c r="AX180" s="314"/>
      <c r="AY180" s="314"/>
      <c r="AZ180" s="314"/>
      <c r="BA180" s="314"/>
      <c r="BB180" s="314"/>
      <c r="BC180" s="314"/>
      <c r="BD180" s="314"/>
      <c r="BE180" s="314"/>
      <c r="BF180" s="314"/>
      <c r="BG180" s="314"/>
      <c r="BH180" s="314"/>
      <c r="BI180" s="314"/>
      <c r="BJ180" s="314"/>
      <c r="BK180" s="314"/>
      <c r="BL180" s="314"/>
      <c r="BM180" s="314"/>
      <c r="BN180" s="314"/>
      <c r="BO180" s="314"/>
      <c r="BP180" s="314"/>
      <c r="BQ180" s="314"/>
      <c r="BR180" s="314"/>
      <c r="BS180" s="314"/>
      <c r="BT180" s="314"/>
      <c r="BU180" s="314"/>
      <c r="BV180" s="314"/>
      <c r="BX180" s="314"/>
      <c r="BY180" s="314"/>
      <c r="BZ180" s="314"/>
      <c r="CA180" s="314"/>
      <c r="CB180" s="314"/>
      <c r="CC180" s="314"/>
      <c r="CD180" s="314"/>
      <c r="CE180" s="314"/>
      <c r="CF180" s="314"/>
      <c r="CG180" s="314"/>
      <c r="CH180" s="314"/>
      <c r="CI180" s="314"/>
      <c r="CJ180" s="314"/>
      <c r="CK180" s="314"/>
      <c r="CL180" s="314"/>
      <c r="CM180" s="314"/>
      <c r="CN180" s="314"/>
      <c r="CO180" s="314"/>
      <c r="CP180" s="314"/>
      <c r="CQ180" s="314"/>
      <c r="CR180" s="314"/>
      <c r="CS180" s="314"/>
      <c r="CT180" s="314"/>
      <c r="CU180" s="314"/>
      <c r="CV180" s="314"/>
      <c r="CW180" s="314"/>
      <c r="CX180" s="314"/>
      <c r="CY180" s="314"/>
      <c r="CZ180" s="314"/>
      <c r="DA180" s="314"/>
      <c r="DB180" s="314"/>
      <c r="DC180" s="314"/>
      <c r="DD180" s="314"/>
      <c r="DE180" s="314"/>
      <c r="DF180" s="314"/>
      <c r="DG180" s="314"/>
      <c r="DH180" s="314"/>
      <c r="DI180" s="314"/>
      <c r="DJ180" s="314"/>
      <c r="DK180" s="314"/>
      <c r="DL180" s="314"/>
      <c r="DM180" s="314"/>
      <c r="DN180" s="314"/>
      <c r="DO180" s="314"/>
      <c r="DP180" s="314"/>
      <c r="DQ180" s="314"/>
      <c r="DR180" s="314"/>
      <c r="DS180" s="314"/>
      <c r="DT180" s="314"/>
      <c r="DU180" s="314"/>
      <c r="DV180" s="314"/>
      <c r="DW180" s="314"/>
      <c r="DX180" s="314"/>
      <c r="DY180" s="314"/>
      <c r="DZ180" s="314"/>
      <c r="EA180" s="314"/>
      <c r="EB180" s="314"/>
      <c r="EC180" s="314"/>
      <c r="ED180" s="314"/>
      <c r="FY180" s="317"/>
      <c r="FZ180" s="317"/>
      <c r="GA180" s="317"/>
      <c r="GB180" s="317"/>
      <c r="GC180" s="301"/>
      <c r="GD180" s="301"/>
      <c r="GE180" s="301"/>
      <c r="GF180" s="301"/>
      <c r="GG180" s="318"/>
      <c r="GH180" s="318"/>
      <c r="GI180" s="318"/>
      <c r="GJ180" s="319"/>
      <c r="GK180" s="320"/>
      <c r="GL180" s="320"/>
      <c r="GM180" s="320"/>
      <c r="GN180" s="320"/>
      <c r="GO180" s="300"/>
      <c r="HD180" s="317"/>
      <c r="HE180" s="317"/>
      <c r="HF180" s="317"/>
      <c r="HG180" s="317"/>
      <c r="HH180" s="301"/>
      <c r="HI180" s="301"/>
      <c r="HJ180" s="301"/>
      <c r="HK180" s="301"/>
      <c r="HL180" s="318"/>
      <c r="HM180" s="318"/>
      <c r="HN180" s="318"/>
      <c r="HO180" s="319"/>
      <c r="HP180" s="320"/>
      <c r="HQ180" s="320"/>
      <c r="HR180" s="320"/>
      <c r="HS180" s="320"/>
      <c r="HT180" s="300"/>
    </row>
    <row r="181" spans="5:228" ht="17.100000000000001" customHeight="1" x14ac:dyDescent="0.3">
      <c r="R181" s="314"/>
      <c r="S181" s="314"/>
      <c r="T181" s="314"/>
      <c r="U181" s="314"/>
      <c r="V181" s="314"/>
      <c r="W181" s="314"/>
      <c r="X181" s="314"/>
      <c r="Y181" s="314"/>
      <c r="Z181" s="314"/>
      <c r="AA181" s="314"/>
      <c r="AB181" s="314"/>
      <c r="AC181" s="314"/>
      <c r="AD181" s="314"/>
      <c r="AE181" s="314"/>
      <c r="AF181" s="314"/>
      <c r="AG181" s="314"/>
      <c r="AH181" s="314"/>
      <c r="AI181" s="314"/>
      <c r="AJ181" s="314"/>
      <c r="AK181" s="314"/>
      <c r="AL181" s="314"/>
      <c r="AM181" s="314"/>
      <c r="AN181" s="314"/>
      <c r="AO181" s="314"/>
      <c r="AP181" s="314"/>
      <c r="AQ181" s="314"/>
      <c r="AR181" s="314"/>
      <c r="AS181" s="314"/>
      <c r="AT181" s="314"/>
      <c r="AU181" s="314"/>
      <c r="AV181" s="314"/>
      <c r="AW181" s="314"/>
      <c r="AX181" s="314"/>
      <c r="AY181" s="314"/>
      <c r="AZ181" s="314"/>
      <c r="BA181" s="314"/>
      <c r="BB181" s="314"/>
      <c r="BC181" s="314"/>
      <c r="BD181" s="314"/>
      <c r="BE181" s="314"/>
      <c r="BF181" s="314"/>
      <c r="BG181" s="314"/>
      <c r="BH181" s="314"/>
      <c r="BI181" s="314"/>
      <c r="BJ181" s="314"/>
      <c r="BK181" s="314"/>
      <c r="BL181" s="314"/>
      <c r="BM181" s="314"/>
      <c r="BN181" s="314"/>
      <c r="BO181" s="314"/>
      <c r="BP181" s="314"/>
      <c r="BQ181" s="314"/>
      <c r="BR181" s="314"/>
      <c r="BS181" s="314"/>
      <c r="BT181" s="314"/>
      <c r="BU181" s="314"/>
      <c r="BV181" s="314"/>
      <c r="BX181" s="314"/>
      <c r="BY181" s="314"/>
      <c r="BZ181" s="314"/>
      <c r="CA181" s="314"/>
      <c r="CB181" s="314"/>
      <c r="CC181" s="314"/>
      <c r="CD181" s="314"/>
      <c r="CE181" s="314"/>
      <c r="CF181" s="314"/>
      <c r="CG181" s="314"/>
      <c r="CH181" s="314"/>
      <c r="CI181" s="314"/>
      <c r="CJ181" s="314"/>
      <c r="CK181" s="314"/>
      <c r="CL181" s="314"/>
      <c r="CM181" s="314"/>
      <c r="CN181" s="314"/>
      <c r="CO181" s="314"/>
      <c r="CP181" s="314"/>
      <c r="CQ181" s="314"/>
      <c r="CR181" s="314"/>
      <c r="CS181" s="314"/>
      <c r="CT181" s="314"/>
      <c r="CU181" s="314"/>
      <c r="CV181" s="314"/>
      <c r="CW181" s="314"/>
      <c r="CX181" s="314"/>
      <c r="CY181" s="314"/>
      <c r="CZ181" s="314"/>
      <c r="DA181" s="314"/>
      <c r="DB181" s="314"/>
      <c r="DC181" s="314"/>
      <c r="DD181" s="314"/>
      <c r="DE181" s="314"/>
      <c r="DF181" s="314"/>
      <c r="DG181" s="314"/>
      <c r="DH181" s="314"/>
      <c r="DI181" s="314"/>
      <c r="DJ181" s="314"/>
      <c r="DK181" s="314"/>
      <c r="DL181" s="314"/>
      <c r="DM181" s="314"/>
      <c r="DN181" s="314"/>
      <c r="DO181" s="314"/>
      <c r="DP181" s="314"/>
      <c r="DQ181" s="314"/>
      <c r="DR181" s="314"/>
      <c r="DS181" s="314"/>
      <c r="DT181" s="314"/>
      <c r="DU181" s="314"/>
      <c r="DV181" s="314"/>
      <c r="DW181" s="314"/>
      <c r="DX181" s="314"/>
      <c r="DY181" s="314"/>
      <c r="DZ181" s="314"/>
      <c r="EA181" s="314"/>
      <c r="EB181" s="314"/>
      <c r="EC181" s="314"/>
      <c r="ED181" s="314"/>
      <c r="FY181" s="317"/>
      <c r="FZ181" s="317"/>
      <c r="GA181" s="317"/>
      <c r="GB181" s="317"/>
      <c r="GC181" s="301"/>
      <c r="GD181" s="301"/>
      <c r="GE181" s="301"/>
      <c r="GF181" s="301"/>
      <c r="GG181" s="318"/>
      <c r="GH181" s="318"/>
      <c r="GI181" s="318"/>
      <c r="GJ181" s="319"/>
      <c r="GK181" s="320"/>
      <c r="GL181" s="320"/>
      <c r="GM181" s="320"/>
      <c r="GN181" s="320"/>
      <c r="GO181" s="300"/>
      <c r="HD181" s="317"/>
      <c r="HE181" s="317"/>
      <c r="HF181" s="317"/>
      <c r="HG181" s="317"/>
      <c r="HH181" s="301"/>
      <c r="HI181" s="301"/>
      <c r="HJ181" s="301"/>
      <c r="HK181" s="301"/>
      <c r="HL181" s="318"/>
      <c r="HM181" s="318"/>
      <c r="HN181" s="318"/>
      <c r="HO181" s="319"/>
      <c r="HP181" s="320"/>
      <c r="HQ181" s="320"/>
      <c r="HR181" s="320"/>
      <c r="HS181" s="320"/>
      <c r="HT181" s="300"/>
    </row>
    <row r="182" spans="5:228" ht="17.100000000000001" customHeight="1" x14ac:dyDescent="0.3">
      <c r="R182" s="314"/>
      <c r="S182" s="314"/>
      <c r="T182" s="314"/>
      <c r="U182" s="314"/>
      <c r="V182" s="314"/>
      <c r="W182" s="314"/>
      <c r="X182" s="314"/>
      <c r="Y182" s="314"/>
      <c r="Z182" s="314"/>
      <c r="AA182" s="314"/>
      <c r="AB182" s="314"/>
      <c r="AC182" s="314"/>
      <c r="AD182" s="314"/>
      <c r="AE182" s="314"/>
      <c r="AF182" s="314"/>
      <c r="AG182" s="314"/>
      <c r="AH182" s="314"/>
      <c r="AI182" s="314"/>
      <c r="AJ182" s="314"/>
      <c r="AK182" s="314"/>
      <c r="AL182" s="314"/>
      <c r="AM182" s="314"/>
      <c r="AN182" s="314"/>
      <c r="AO182" s="314"/>
      <c r="AP182" s="314"/>
      <c r="AQ182" s="314"/>
      <c r="AR182" s="314"/>
      <c r="AS182" s="314"/>
      <c r="AT182" s="314"/>
      <c r="AU182" s="314"/>
      <c r="AV182" s="314"/>
      <c r="AW182" s="314"/>
      <c r="AX182" s="314"/>
      <c r="AY182" s="314"/>
      <c r="AZ182" s="314"/>
      <c r="BA182" s="314"/>
      <c r="BB182" s="314"/>
      <c r="BC182" s="314"/>
      <c r="BD182" s="314"/>
      <c r="BE182" s="314"/>
      <c r="BF182" s="314"/>
      <c r="BG182" s="314"/>
      <c r="BH182" s="314"/>
      <c r="BI182" s="314"/>
      <c r="BJ182" s="314"/>
      <c r="BK182" s="314"/>
      <c r="BL182" s="314"/>
      <c r="BM182" s="314"/>
      <c r="BN182" s="314"/>
      <c r="BO182" s="314"/>
      <c r="BP182" s="314"/>
      <c r="BQ182" s="314"/>
      <c r="BR182" s="314"/>
      <c r="BS182" s="314"/>
      <c r="BT182" s="314"/>
      <c r="BU182" s="314"/>
      <c r="BV182" s="314"/>
      <c r="BX182" s="314"/>
      <c r="BY182" s="314"/>
      <c r="BZ182" s="314"/>
      <c r="CA182" s="314"/>
      <c r="CB182" s="314"/>
      <c r="CC182" s="314"/>
      <c r="CD182" s="314"/>
      <c r="CE182" s="314"/>
      <c r="CF182" s="314"/>
      <c r="CG182" s="314"/>
      <c r="CH182" s="314"/>
      <c r="CI182" s="314"/>
      <c r="CJ182" s="314"/>
      <c r="CK182" s="314"/>
      <c r="CL182" s="314"/>
      <c r="CM182" s="314"/>
      <c r="CN182" s="314"/>
      <c r="CO182" s="314"/>
      <c r="CP182" s="314"/>
      <c r="CQ182" s="314"/>
      <c r="CR182" s="314"/>
      <c r="CS182" s="314"/>
      <c r="CT182" s="314"/>
      <c r="CU182" s="314"/>
      <c r="CV182" s="314"/>
      <c r="CW182" s="314"/>
      <c r="CX182" s="314"/>
      <c r="CY182" s="314"/>
      <c r="CZ182" s="314"/>
      <c r="DA182" s="314"/>
      <c r="DB182" s="314"/>
      <c r="DC182" s="314"/>
      <c r="DD182" s="314"/>
      <c r="DE182" s="314"/>
      <c r="DF182" s="314"/>
      <c r="DG182" s="314"/>
      <c r="DH182" s="314"/>
      <c r="DI182" s="314"/>
      <c r="DJ182" s="314"/>
      <c r="DK182" s="314"/>
      <c r="DL182" s="314"/>
      <c r="DM182" s="314"/>
      <c r="DN182" s="314"/>
      <c r="DO182" s="314"/>
      <c r="DP182" s="314"/>
      <c r="DQ182" s="314"/>
      <c r="DR182" s="314"/>
      <c r="DS182" s="314"/>
      <c r="DT182" s="314"/>
      <c r="DU182" s="314"/>
      <c r="DV182" s="314"/>
      <c r="DW182" s="314"/>
      <c r="DX182" s="314"/>
      <c r="DY182" s="314"/>
      <c r="DZ182" s="314"/>
      <c r="EA182" s="314"/>
      <c r="EB182" s="314"/>
      <c r="EC182" s="314"/>
      <c r="ED182" s="314"/>
      <c r="FY182" s="317"/>
      <c r="FZ182" s="317"/>
      <c r="GA182" s="317"/>
      <c r="GB182" s="317"/>
      <c r="GC182" s="301"/>
      <c r="GD182" s="301"/>
      <c r="GE182" s="301"/>
      <c r="GF182" s="301"/>
      <c r="GG182" s="318"/>
      <c r="GH182" s="318"/>
      <c r="GI182" s="318"/>
      <c r="GJ182" s="319"/>
      <c r="GK182" s="320"/>
      <c r="GL182" s="320"/>
      <c r="GM182" s="320"/>
      <c r="GN182" s="320"/>
      <c r="GO182" s="300"/>
      <c r="HD182" s="317"/>
      <c r="HE182" s="317"/>
      <c r="HF182" s="317"/>
      <c r="HG182" s="317"/>
      <c r="HH182" s="301"/>
      <c r="HI182" s="301"/>
      <c r="HJ182" s="301"/>
      <c r="HK182" s="301"/>
      <c r="HL182" s="318"/>
      <c r="HM182" s="318"/>
      <c r="HN182" s="318"/>
      <c r="HO182" s="319"/>
      <c r="HP182" s="320"/>
      <c r="HQ182" s="320"/>
      <c r="HR182" s="320"/>
      <c r="HS182" s="320"/>
      <c r="HT182" s="300"/>
    </row>
    <row r="183" spans="5:228" ht="17.100000000000001" customHeight="1" x14ac:dyDescent="0.3">
      <c r="R183" s="314"/>
      <c r="S183" s="314"/>
      <c r="T183" s="314"/>
      <c r="U183" s="314"/>
      <c r="V183" s="314"/>
      <c r="W183" s="314"/>
      <c r="X183" s="314"/>
      <c r="Y183" s="314"/>
      <c r="Z183" s="314"/>
      <c r="AA183" s="314"/>
      <c r="AB183" s="314"/>
      <c r="AC183" s="314"/>
      <c r="AD183" s="314"/>
      <c r="AE183" s="314"/>
      <c r="AF183" s="314"/>
      <c r="AG183" s="314"/>
      <c r="AH183" s="314"/>
      <c r="AI183" s="314"/>
      <c r="AJ183" s="314"/>
      <c r="AK183" s="314"/>
      <c r="AL183" s="314"/>
      <c r="AM183" s="314"/>
      <c r="AN183" s="314"/>
      <c r="AO183" s="314"/>
      <c r="AP183" s="314"/>
      <c r="AQ183" s="314"/>
      <c r="AR183" s="314"/>
      <c r="AS183" s="314"/>
      <c r="AT183" s="314"/>
      <c r="AU183" s="314"/>
      <c r="AV183" s="314"/>
      <c r="AW183" s="314"/>
      <c r="AX183" s="314"/>
      <c r="AY183" s="314"/>
      <c r="AZ183" s="314"/>
      <c r="BA183" s="314"/>
      <c r="BB183" s="314"/>
      <c r="BC183" s="314"/>
      <c r="BD183" s="314"/>
      <c r="BE183" s="314"/>
      <c r="BF183" s="314"/>
      <c r="BG183" s="314"/>
      <c r="BH183" s="314"/>
      <c r="BI183" s="314"/>
      <c r="BJ183" s="314"/>
      <c r="BK183" s="314"/>
      <c r="BL183" s="314"/>
      <c r="BM183" s="314"/>
      <c r="BN183" s="314"/>
      <c r="BO183" s="314"/>
      <c r="BP183" s="314"/>
      <c r="BQ183" s="314"/>
      <c r="BR183" s="314"/>
      <c r="BS183" s="314"/>
      <c r="BT183" s="314"/>
      <c r="BU183" s="314"/>
      <c r="BV183" s="314"/>
      <c r="BX183" s="314"/>
      <c r="BY183" s="314"/>
      <c r="BZ183" s="314"/>
      <c r="CA183" s="314"/>
      <c r="CB183" s="314"/>
      <c r="CC183" s="314"/>
      <c r="CD183" s="314"/>
      <c r="CE183" s="314"/>
      <c r="CF183" s="314"/>
      <c r="CG183" s="314"/>
      <c r="CH183" s="314"/>
      <c r="CI183" s="314"/>
      <c r="CJ183" s="314"/>
      <c r="CK183" s="314"/>
      <c r="CL183" s="314"/>
      <c r="CM183" s="314"/>
      <c r="CN183" s="314"/>
      <c r="CO183" s="314"/>
      <c r="CP183" s="314"/>
      <c r="CQ183" s="314"/>
      <c r="CR183" s="314"/>
      <c r="CS183" s="314"/>
      <c r="CT183" s="314"/>
      <c r="CU183" s="314"/>
      <c r="CV183" s="314"/>
      <c r="CW183" s="314"/>
      <c r="CX183" s="314"/>
      <c r="CY183" s="314"/>
      <c r="CZ183" s="314"/>
      <c r="DA183" s="314"/>
      <c r="DB183" s="314"/>
      <c r="DC183" s="314"/>
      <c r="DD183" s="314"/>
      <c r="DE183" s="314"/>
      <c r="DF183" s="314"/>
      <c r="DG183" s="314"/>
      <c r="DH183" s="314"/>
      <c r="DI183" s="314"/>
      <c r="DJ183" s="314"/>
      <c r="DK183" s="314"/>
      <c r="DL183" s="314"/>
      <c r="DM183" s="314"/>
      <c r="DN183" s="314"/>
      <c r="DO183" s="314"/>
      <c r="DP183" s="314"/>
      <c r="DQ183" s="314"/>
      <c r="DR183" s="314"/>
      <c r="DS183" s="314"/>
      <c r="DT183" s="314"/>
      <c r="DU183" s="314"/>
      <c r="DV183" s="314"/>
      <c r="DW183" s="314"/>
      <c r="DX183" s="314"/>
      <c r="DY183" s="314"/>
      <c r="DZ183" s="314"/>
      <c r="EA183" s="314"/>
      <c r="EB183" s="314"/>
      <c r="EC183" s="314"/>
      <c r="ED183" s="314"/>
      <c r="FY183" s="317"/>
      <c r="FZ183" s="317"/>
      <c r="GA183" s="317"/>
      <c r="GB183" s="317"/>
      <c r="GC183" s="301"/>
      <c r="GD183" s="301"/>
      <c r="GE183" s="301"/>
      <c r="GF183" s="301"/>
      <c r="GG183" s="318"/>
      <c r="GH183" s="318"/>
      <c r="GI183" s="318"/>
      <c r="GJ183" s="319"/>
      <c r="GK183" s="320"/>
      <c r="GL183" s="320"/>
      <c r="GM183" s="320"/>
      <c r="GN183" s="320"/>
      <c r="GO183" s="300"/>
      <c r="HD183" s="317"/>
      <c r="HE183" s="317"/>
      <c r="HF183" s="317"/>
      <c r="HG183" s="317"/>
      <c r="HH183" s="301"/>
      <c r="HI183" s="301"/>
      <c r="HJ183" s="301"/>
      <c r="HK183" s="301"/>
      <c r="HL183" s="318"/>
      <c r="HM183" s="318"/>
      <c r="HN183" s="318"/>
      <c r="HO183" s="319"/>
      <c r="HP183" s="320"/>
      <c r="HQ183" s="320"/>
      <c r="HR183" s="320"/>
      <c r="HS183" s="320"/>
      <c r="HT183" s="300"/>
    </row>
    <row r="184" spans="5:228" ht="17.100000000000001" customHeight="1" x14ac:dyDescent="0.3">
      <c r="R184" s="314"/>
      <c r="S184" s="314"/>
      <c r="T184" s="314"/>
      <c r="U184" s="314"/>
      <c r="V184" s="314"/>
      <c r="W184" s="314"/>
      <c r="X184" s="314"/>
      <c r="Y184" s="314"/>
      <c r="Z184" s="314"/>
      <c r="AA184" s="314"/>
      <c r="AB184" s="314"/>
      <c r="AC184" s="314"/>
      <c r="AD184" s="314"/>
      <c r="AE184" s="314"/>
      <c r="AF184" s="314"/>
      <c r="AG184" s="314"/>
      <c r="AH184" s="314"/>
      <c r="AI184" s="314"/>
      <c r="AJ184" s="314"/>
      <c r="AK184" s="314"/>
      <c r="AL184" s="314"/>
      <c r="AM184" s="314"/>
      <c r="AN184" s="314"/>
      <c r="AO184" s="314"/>
      <c r="AP184" s="314"/>
      <c r="AQ184" s="314"/>
      <c r="AR184" s="314"/>
      <c r="AS184" s="314"/>
      <c r="AT184" s="314"/>
      <c r="AU184" s="314"/>
      <c r="AV184" s="314"/>
      <c r="AW184" s="314"/>
      <c r="AX184" s="314"/>
      <c r="AY184" s="314"/>
      <c r="AZ184" s="314"/>
      <c r="BA184" s="314"/>
      <c r="BB184" s="314"/>
      <c r="BC184" s="314"/>
      <c r="BD184" s="314"/>
      <c r="BE184" s="314"/>
      <c r="BF184" s="314"/>
      <c r="BG184" s="314"/>
      <c r="BH184" s="314"/>
      <c r="BI184" s="314"/>
      <c r="BJ184" s="314"/>
      <c r="BK184" s="314"/>
      <c r="BL184" s="314"/>
      <c r="BM184" s="314"/>
      <c r="BN184" s="314"/>
      <c r="BO184" s="314"/>
      <c r="BP184" s="314"/>
      <c r="BQ184" s="314"/>
      <c r="BR184" s="314"/>
      <c r="BS184" s="314"/>
      <c r="BT184" s="314"/>
      <c r="BU184" s="314"/>
      <c r="BV184" s="314"/>
      <c r="BX184" s="314"/>
      <c r="BY184" s="314"/>
      <c r="BZ184" s="314"/>
      <c r="CA184" s="314"/>
      <c r="CB184" s="314"/>
      <c r="CC184" s="314"/>
      <c r="CD184" s="314"/>
      <c r="CE184" s="314"/>
      <c r="CF184" s="314"/>
      <c r="CG184" s="314"/>
      <c r="CH184" s="314"/>
      <c r="CI184" s="314"/>
      <c r="CJ184" s="314"/>
      <c r="CK184" s="314"/>
      <c r="CL184" s="314"/>
      <c r="CM184" s="314"/>
      <c r="CN184" s="314"/>
      <c r="CO184" s="314"/>
      <c r="CP184" s="314"/>
      <c r="CQ184" s="314"/>
      <c r="CR184" s="314"/>
      <c r="CS184" s="314"/>
      <c r="CT184" s="314"/>
      <c r="CU184" s="314"/>
      <c r="CV184" s="314"/>
      <c r="CW184" s="314"/>
      <c r="CX184" s="314"/>
      <c r="CY184" s="314"/>
      <c r="CZ184" s="314"/>
      <c r="DA184" s="314"/>
      <c r="DB184" s="314"/>
      <c r="DC184" s="314"/>
      <c r="DD184" s="314"/>
      <c r="DE184" s="314"/>
      <c r="DF184" s="314"/>
      <c r="DG184" s="314"/>
      <c r="DH184" s="314"/>
      <c r="DI184" s="314"/>
      <c r="DJ184" s="314"/>
      <c r="DK184" s="314"/>
      <c r="DL184" s="314"/>
      <c r="DM184" s="314"/>
      <c r="DN184" s="314"/>
      <c r="DO184" s="314"/>
      <c r="DP184" s="314"/>
      <c r="DQ184" s="314"/>
      <c r="DR184" s="314"/>
      <c r="DS184" s="314"/>
      <c r="DT184" s="314"/>
      <c r="DU184" s="314"/>
      <c r="DV184" s="314"/>
      <c r="DW184" s="314"/>
      <c r="DX184" s="314"/>
      <c r="DY184" s="314"/>
      <c r="DZ184" s="314"/>
      <c r="EA184" s="314"/>
      <c r="EB184" s="314"/>
      <c r="EC184" s="314"/>
      <c r="ED184" s="314"/>
      <c r="FY184" s="317"/>
      <c r="FZ184" s="317"/>
      <c r="GA184" s="317"/>
      <c r="GB184" s="317"/>
      <c r="GC184" s="301"/>
      <c r="GD184" s="301"/>
      <c r="GE184" s="301"/>
      <c r="GF184" s="301"/>
      <c r="GG184" s="318"/>
      <c r="GH184" s="318"/>
      <c r="GI184" s="318"/>
      <c r="GJ184" s="319"/>
      <c r="GK184" s="320"/>
      <c r="GL184" s="320"/>
      <c r="GM184" s="320"/>
      <c r="GN184" s="320"/>
      <c r="GO184" s="300"/>
      <c r="HD184" s="317"/>
      <c r="HE184" s="317"/>
      <c r="HF184" s="317"/>
      <c r="HG184" s="317"/>
      <c r="HH184" s="301"/>
      <c r="HI184" s="301"/>
      <c r="HJ184" s="301"/>
      <c r="HK184" s="301"/>
      <c r="HL184" s="318"/>
      <c r="HM184" s="318"/>
      <c r="HN184" s="318"/>
      <c r="HO184" s="319"/>
      <c r="HP184" s="320"/>
      <c r="HQ184" s="320"/>
      <c r="HR184" s="320"/>
      <c r="HS184" s="320"/>
      <c r="HT184" s="300"/>
    </row>
    <row r="185" spans="5:228" ht="17.100000000000001" customHeight="1" x14ac:dyDescent="0.3">
      <c r="R185" s="314"/>
      <c r="S185" s="314"/>
      <c r="T185" s="314"/>
      <c r="U185" s="314"/>
      <c r="V185" s="314"/>
      <c r="W185" s="314"/>
      <c r="X185" s="314"/>
      <c r="Y185" s="314"/>
      <c r="Z185" s="314"/>
      <c r="AA185" s="314"/>
      <c r="AB185" s="314"/>
      <c r="AC185" s="314"/>
      <c r="AD185" s="314"/>
      <c r="AE185" s="314"/>
      <c r="AF185" s="314"/>
      <c r="AG185" s="314"/>
      <c r="AH185" s="314"/>
      <c r="AI185" s="314"/>
      <c r="AJ185" s="314"/>
      <c r="AK185" s="314"/>
      <c r="AL185" s="314"/>
      <c r="AM185" s="314"/>
      <c r="AN185" s="314"/>
      <c r="AO185" s="314"/>
      <c r="AP185" s="314"/>
      <c r="AQ185" s="314"/>
      <c r="AR185" s="314"/>
      <c r="AS185" s="314"/>
      <c r="AT185" s="314"/>
      <c r="AU185" s="314"/>
      <c r="AV185" s="314"/>
      <c r="AW185" s="314"/>
      <c r="AX185" s="314"/>
      <c r="AY185" s="314"/>
      <c r="AZ185" s="314"/>
      <c r="BA185" s="314"/>
      <c r="BB185" s="314"/>
      <c r="BC185" s="314"/>
      <c r="BD185" s="314"/>
      <c r="BE185" s="314"/>
      <c r="BF185" s="314"/>
      <c r="BG185" s="314"/>
      <c r="BH185" s="314"/>
      <c r="BI185" s="314"/>
      <c r="BJ185" s="314"/>
      <c r="BK185" s="314"/>
      <c r="BL185" s="314"/>
      <c r="BM185" s="314"/>
      <c r="BN185" s="314"/>
      <c r="BO185" s="314"/>
      <c r="BP185" s="314"/>
      <c r="BQ185" s="314"/>
      <c r="BR185" s="314"/>
      <c r="BS185" s="314"/>
      <c r="BT185" s="314"/>
      <c r="BU185" s="314"/>
      <c r="BV185" s="314"/>
      <c r="BX185" s="314"/>
      <c r="BY185" s="314"/>
      <c r="BZ185" s="314"/>
      <c r="CA185" s="314"/>
      <c r="CB185" s="314"/>
      <c r="CC185" s="314"/>
      <c r="CD185" s="314"/>
      <c r="CE185" s="314"/>
      <c r="CF185" s="314"/>
      <c r="CG185" s="314"/>
      <c r="CH185" s="314"/>
      <c r="CI185" s="314"/>
      <c r="CJ185" s="314"/>
      <c r="CK185" s="314"/>
      <c r="CL185" s="314"/>
      <c r="CM185" s="314"/>
      <c r="CN185" s="314"/>
      <c r="CO185" s="314"/>
      <c r="CP185" s="314"/>
      <c r="CQ185" s="314"/>
      <c r="CR185" s="314"/>
      <c r="CS185" s="314"/>
      <c r="CT185" s="314"/>
      <c r="CU185" s="314"/>
      <c r="CV185" s="314"/>
      <c r="CW185" s="314"/>
      <c r="CX185" s="314"/>
      <c r="CY185" s="314"/>
      <c r="CZ185" s="314"/>
      <c r="DA185" s="314"/>
      <c r="DB185" s="314"/>
      <c r="DC185" s="314"/>
      <c r="DD185" s="314"/>
      <c r="DE185" s="314"/>
      <c r="DF185" s="314"/>
      <c r="DG185" s="314"/>
      <c r="DH185" s="314"/>
      <c r="DI185" s="314"/>
      <c r="DJ185" s="314"/>
      <c r="DK185" s="314"/>
      <c r="DL185" s="314"/>
      <c r="DM185" s="314"/>
      <c r="DN185" s="314"/>
      <c r="DO185" s="314"/>
      <c r="DP185" s="314"/>
      <c r="DQ185" s="314"/>
      <c r="DR185" s="314"/>
      <c r="DS185" s="314"/>
      <c r="DT185" s="314"/>
      <c r="DU185" s="314"/>
      <c r="DV185" s="314"/>
      <c r="DW185" s="314"/>
      <c r="DX185" s="314"/>
      <c r="DY185" s="314"/>
      <c r="DZ185" s="314"/>
      <c r="EA185" s="314"/>
      <c r="EB185" s="314"/>
      <c r="EC185" s="314"/>
      <c r="ED185" s="314"/>
      <c r="FY185" s="317"/>
      <c r="FZ185" s="317"/>
      <c r="GA185" s="317"/>
      <c r="GB185" s="317"/>
      <c r="GC185" s="301"/>
      <c r="GD185" s="301"/>
      <c r="GE185" s="301"/>
      <c r="GF185" s="301"/>
      <c r="GG185" s="318"/>
      <c r="GH185" s="318"/>
      <c r="GI185" s="318"/>
      <c r="GJ185" s="319"/>
      <c r="GK185" s="320"/>
      <c r="GL185" s="320"/>
      <c r="GM185" s="320"/>
      <c r="GN185" s="320"/>
      <c r="GO185" s="300"/>
      <c r="HD185" s="317"/>
      <c r="HE185" s="317"/>
      <c r="HF185" s="317"/>
      <c r="HG185" s="317"/>
      <c r="HH185" s="301"/>
      <c r="HI185" s="301"/>
      <c r="HJ185" s="301"/>
      <c r="HK185" s="301"/>
      <c r="HL185" s="318"/>
      <c r="HM185" s="318"/>
      <c r="HN185" s="318"/>
      <c r="HO185" s="319"/>
      <c r="HP185" s="320"/>
      <c r="HQ185" s="320"/>
      <c r="HR185" s="320"/>
      <c r="HS185" s="320"/>
      <c r="HT185" s="300"/>
    </row>
    <row r="186" spans="5:228" ht="17.100000000000001" customHeight="1" x14ac:dyDescent="0.3">
      <c r="R186" s="314"/>
      <c r="S186" s="314"/>
      <c r="T186" s="314"/>
      <c r="U186" s="314"/>
      <c r="V186" s="314"/>
      <c r="W186" s="314"/>
      <c r="X186" s="314"/>
      <c r="Y186" s="314"/>
      <c r="Z186" s="314"/>
      <c r="AA186" s="314"/>
      <c r="AB186" s="314"/>
      <c r="AC186" s="314"/>
      <c r="AD186" s="314"/>
      <c r="AE186" s="314"/>
      <c r="AF186" s="314"/>
      <c r="AG186" s="314"/>
      <c r="AH186" s="314"/>
      <c r="AI186" s="314"/>
      <c r="AJ186" s="314"/>
      <c r="AK186" s="314"/>
      <c r="AL186" s="314"/>
      <c r="AM186" s="314"/>
      <c r="AN186" s="314"/>
      <c r="AO186" s="314"/>
      <c r="AP186" s="314"/>
      <c r="AQ186" s="314"/>
      <c r="AR186" s="314"/>
      <c r="AS186" s="314"/>
      <c r="AT186" s="314"/>
      <c r="AU186" s="314"/>
      <c r="AV186" s="314"/>
      <c r="AW186" s="314"/>
      <c r="AX186" s="314"/>
      <c r="AY186" s="314"/>
      <c r="AZ186" s="314"/>
      <c r="BA186" s="314"/>
      <c r="BB186" s="314"/>
      <c r="BC186" s="314"/>
      <c r="BD186" s="314"/>
      <c r="BE186" s="314"/>
      <c r="BF186" s="314"/>
      <c r="BG186" s="314"/>
      <c r="BH186" s="314"/>
      <c r="BI186" s="314"/>
      <c r="BJ186" s="314"/>
      <c r="BK186" s="314"/>
      <c r="BL186" s="314"/>
      <c r="BM186" s="314"/>
      <c r="BN186" s="314"/>
      <c r="BO186" s="314"/>
      <c r="BP186" s="314"/>
      <c r="BQ186" s="314"/>
      <c r="BR186" s="314"/>
      <c r="BS186" s="314"/>
      <c r="BT186" s="314"/>
      <c r="BU186" s="314"/>
      <c r="BV186" s="314"/>
      <c r="BX186" s="314"/>
      <c r="BY186" s="314"/>
      <c r="BZ186" s="314"/>
      <c r="CA186" s="314"/>
      <c r="CB186" s="314"/>
      <c r="CC186" s="314"/>
      <c r="CD186" s="314"/>
      <c r="CE186" s="314"/>
      <c r="CF186" s="314"/>
      <c r="CG186" s="314"/>
      <c r="CH186" s="314"/>
      <c r="CI186" s="314"/>
      <c r="CJ186" s="314"/>
      <c r="CK186" s="314"/>
      <c r="CL186" s="314"/>
      <c r="CM186" s="314"/>
      <c r="CN186" s="314"/>
      <c r="CO186" s="314"/>
      <c r="CP186" s="314"/>
      <c r="CQ186" s="314"/>
      <c r="CR186" s="314"/>
      <c r="CS186" s="314"/>
      <c r="CT186" s="314"/>
      <c r="CU186" s="314"/>
      <c r="CV186" s="314"/>
      <c r="CW186" s="314"/>
      <c r="CX186" s="314"/>
      <c r="CY186" s="314"/>
      <c r="CZ186" s="314"/>
      <c r="DA186" s="314"/>
      <c r="DB186" s="314"/>
      <c r="DC186" s="314"/>
      <c r="DD186" s="314"/>
      <c r="DE186" s="314"/>
      <c r="DF186" s="314"/>
      <c r="DG186" s="314"/>
      <c r="DH186" s="314"/>
      <c r="DI186" s="314"/>
      <c r="DJ186" s="314"/>
      <c r="DK186" s="314"/>
      <c r="DL186" s="314"/>
      <c r="DM186" s="314"/>
      <c r="DN186" s="314"/>
      <c r="DO186" s="314"/>
      <c r="DP186" s="314"/>
      <c r="DQ186" s="314"/>
      <c r="DR186" s="314"/>
      <c r="DS186" s="314"/>
      <c r="DT186" s="314"/>
      <c r="DU186" s="314"/>
      <c r="DV186" s="314"/>
      <c r="DW186" s="314"/>
      <c r="DX186" s="314"/>
      <c r="DY186" s="314"/>
      <c r="DZ186" s="314"/>
      <c r="EA186" s="314"/>
      <c r="EB186" s="314"/>
      <c r="EC186" s="314"/>
      <c r="ED186" s="314"/>
      <c r="FY186" s="317"/>
      <c r="FZ186" s="317"/>
      <c r="GA186" s="317"/>
      <c r="GB186" s="317"/>
      <c r="GC186" s="301"/>
      <c r="GD186" s="301"/>
      <c r="GE186" s="301"/>
      <c r="GF186" s="301"/>
      <c r="GG186" s="318"/>
      <c r="GH186" s="318"/>
      <c r="GI186" s="318"/>
      <c r="GJ186" s="319"/>
      <c r="GK186" s="320"/>
      <c r="GL186" s="320"/>
      <c r="GM186" s="320"/>
      <c r="GN186" s="320"/>
      <c r="GO186" s="300"/>
      <c r="HD186" s="317"/>
      <c r="HE186" s="317"/>
      <c r="HF186" s="317"/>
      <c r="HG186" s="317"/>
      <c r="HH186" s="301"/>
      <c r="HI186" s="301"/>
      <c r="HJ186" s="301"/>
      <c r="HK186" s="301"/>
      <c r="HL186" s="318"/>
      <c r="HM186" s="318"/>
      <c r="HN186" s="318"/>
      <c r="HO186" s="319"/>
      <c r="HP186" s="320"/>
      <c r="HQ186" s="320"/>
      <c r="HR186" s="320"/>
      <c r="HS186" s="320"/>
      <c r="HT186" s="300"/>
    </row>
    <row r="187" spans="5:228" ht="17.100000000000001" customHeight="1" x14ac:dyDescent="0.3">
      <c r="R187" s="314"/>
      <c r="S187" s="314"/>
      <c r="T187" s="314"/>
      <c r="U187" s="314"/>
      <c r="V187" s="314"/>
      <c r="W187" s="314"/>
      <c r="X187" s="314"/>
      <c r="Y187" s="314"/>
      <c r="Z187" s="314"/>
      <c r="AA187" s="314"/>
      <c r="AB187" s="314"/>
      <c r="AC187" s="314"/>
      <c r="AD187" s="314"/>
      <c r="AE187" s="314"/>
      <c r="AF187" s="314"/>
      <c r="AG187" s="314"/>
      <c r="AH187" s="314"/>
      <c r="AI187" s="314"/>
      <c r="AJ187" s="314"/>
      <c r="AK187" s="314"/>
      <c r="AL187" s="314"/>
      <c r="AM187" s="314"/>
      <c r="AN187" s="314"/>
      <c r="AO187" s="314"/>
      <c r="AP187" s="314"/>
      <c r="AQ187" s="314"/>
      <c r="AR187" s="314"/>
      <c r="AS187" s="314"/>
      <c r="AT187" s="314"/>
      <c r="AU187" s="314"/>
      <c r="AV187" s="314"/>
      <c r="AW187" s="314"/>
      <c r="AX187" s="314"/>
      <c r="AY187" s="314"/>
      <c r="AZ187" s="314"/>
      <c r="BA187" s="314"/>
      <c r="BB187" s="314"/>
      <c r="BC187" s="314"/>
      <c r="BD187" s="314"/>
      <c r="BE187" s="314"/>
      <c r="BF187" s="314"/>
      <c r="BG187" s="314"/>
      <c r="BH187" s="314"/>
      <c r="BI187" s="314"/>
      <c r="BJ187" s="314"/>
      <c r="BK187" s="314"/>
      <c r="BL187" s="314"/>
      <c r="BM187" s="314"/>
      <c r="BN187" s="314"/>
      <c r="BO187" s="314"/>
      <c r="BP187" s="314"/>
      <c r="BQ187" s="314"/>
      <c r="BR187" s="314"/>
      <c r="BS187" s="314"/>
      <c r="BT187" s="314"/>
      <c r="BU187" s="314"/>
      <c r="BV187" s="314"/>
      <c r="BX187" s="314"/>
      <c r="BY187" s="314"/>
      <c r="BZ187" s="314"/>
      <c r="CA187" s="314"/>
      <c r="CB187" s="314"/>
      <c r="CC187" s="314"/>
      <c r="CD187" s="314"/>
      <c r="CE187" s="314"/>
      <c r="CF187" s="314"/>
      <c r="CG187" s="314"/>
      <c r="CH187" s="314"/>
      <c r="CI187" s="314"/>
      <c r="CJ187" s="314"/>
      <c r="CK187" s="314"/>
      <c r="CL187" s="314"/>
      <c r="CM187" s="314"/>
      <c r="CN187" s="314"/>
      <c r="CO187" s="314"/>
      <c r="CP187" s="314"/>
      <c r="CQ187" s="314"/>
      <c r="CR187" s="314"/>
      <c r="CS187" s="314"/>
      <c r="CT187" s="314"/>
      <c r="CU187" s="314"/>
      <c r="CV187" s="314"/>
      <c r="CW187" s="314"/>
      <c r="CX187" s="314"/>
      <c r="CY187" s="314"/>
      <c r="CZ187" s="314"/>
      <c r="DA187" s="314"/>
      <c r="DB187" s="314"/>
      <c r="DC187" s="314"/>
      <c r="DD187" s="314"/>
      <c r="DE187" s="314"/>
      <c r="DF187" s="314"/>
      <c r="DG187" s="314"/>
      <c r="DH187" s="314"/>
      <c r="DI187" s="314"/>
      <c r="DJ187" s="314"/>
      <c r="DK187" s="314"/>
      <c r="DL187" s="314"/>
      <c r="DM187" s="314"/>
      <c r="DN187" s="314"/>
      <c r="DO187" s="314"/>
      <c r="DP187" s="314"/>
      <c r="DQ187" s="314"/>
      <c r="DR187" s="314"/>
      <c r="DS187" s="314"/>
      <c r="DT187" s="314"/>
      <c r="DU187" s="314"/>
      <c r="DV187" s="314"/>
      <c r="DW187" s="314"/>
      <c r="DX187" s="314"/>
      <c r="DY187" s="314"/>
      <c r="DZ187" s="314"/>
      <c r="EA187" s="314"/>
      <c r="EB187" s="314"/>
      <c r="EC187" s="314"/>
      <c r="ED187" s="314"/>
      <c r="FY187" s="317"/>
      <c r="FZ187" s="317"/>
      <c r="GA187" s="317"/>
      <c r="GB187" s="317"/>
      <c r="GC187" s="301"/>
      <c r="GD187" s="301"/>
      <c r="GE187" s="301"/>
      <c r="GF187" s="301"/>
      <c r="GG187" s="318"/>
      <c r="GH187" s="318"/>
      <c r="GI187" s="318"/>
      <c r="GJ187" s="319"/>
      <c r="GK187" s="320"/>
      <c r="GL187" s="320"/>
      <c r="GM187" s="320"/>
      <c r="GN187" s="320"/>
      <c r="GO187" s="300"/>
      <c r="HD187" s="317"/>
      <c r="HE187" s="317"/>
      <c r="HF187" s="317"/>
      <c r="HG187" s="317"/>
      <c r="HH187" s="301"/>
      <c r="HI187" s="301"/>
      <c r="HJ187" s="301"/>
      <c r="HK187" s="301"/>
      <c r="HL187" s="318"/>
      <c r="HM187" s="318"/>
      <c r="HN187" s="318"/>
      <c r="HO187" s="319"/>
      <c r="HP187" s="320"/>
      <c r="HQ187" s="320"/>
      <c r="HR187" s="320"/>
      <c r="HS187" s="320"/>
      <c r="HT187" s="300"/>
    </row>
    <row r="188" spans="5:228" ht="17.100000000000001" customHeight="1" x14ac:dyDescent="0.3">
      <c r="R188" s="314"/>
      <c r="S188" s="314"/>
      <c r="T188" s="314"/>
      <c r="U188" s="314"/>
      <c r="V188" s="314"/>
      <c r="W188" s="314"/>
      <c r="X188" s="314"/>
      <c r="Y188" s="314"/>
      <c r="Z188" s="314"/>
      <c r="AA188" s="314"/>
      <c r="AB188" s="314"/>
      <c r="AC188" s="314"/>
      <c r="AD188" s="314"/>
      <c r="AE188" s="314"/>
      <c r="AF188" s="314"/>
      <c r="AG188" s="314"/>
      <c r="AH188" s="314"/>
      <c r="AI188" s="314"/>
      <c r="AJ188" s="314"/>
      <c r="AK188" s="314"/>
      <c r="AL188" s="314"/>
      <c r="AM188" s="314"/>
      <c r="AN188" s="314"/>
      <c r="AO188" s="314"/>
      <c r="AP188" s="314"/>
      <c r="AQ188" s="314"/>
      <c r="AR188" s="314"/>
      <c r="AS188" s="314"/>
      <c r="AT188" s="314"/>
      <c r="AU188" s="314"/>
      <c r="AV188" s="314"/>
      <c r="AW188" s="314"/>
      <c r="AX188" s="314"/>
      <c r="AY188" s="314"/>
      <c r="AZ188" s="314"/>
      <c r="BA188" s="314"/>
      <c r="BB188" s="314"/>
      <c r="BC188" s="314"/>
      <c r="BD188" s="314"/>
      <c r="BE188" s="314"/>
      <c r="BF188" s="314"/>
      <c r="BG188" s="314"/>
      <c r="BH188" s="314"/>
      <c r="BI188" s="314"/>
      <c r="BJ188" s="314"/>
      <c r="BK188" s="314"/>
      <c r="BL188" s="314"/>
      <c r="BM188" s="314"/>
      <c r="BN188" s="314"/>
      <c r="BO188" s="314"/>
      <c r="BP188" s="314"/>
      <c r="BQ188" s="314"/>
      <c r="BR188" s="314"/>
      <c r="BS188" s="314"/>
      <c r="BT188" s="314"/>
      <c r="BU188" s="314"/>
      <c r="BV188" s="314"/>
      <c r="BX188" s="314"/>
      <c r="BY188" s="314"/>
      <c r="BZ188" s="314"/>
      <c r="CA188" s="314"/>
      <c r="CB188" s="314"/>
      <c r="CC188" s="314"/>
      <c r="CD188" s="314"/>
      <c r="CE188" s="314"/>
      <c r="CF188" s="314"/>
      <c r="CG188" s="314"/>
      <c r="CH188" s="314"/>
      <c r="CI188" s="314"/>
      <c r="CJ188" s="314"/>
      <c r="CK188" s="314"/>
      <c r="CL188" s="314"/>
      <c r="CM188" s="314"/>
      <c r="CN188" s="314"/>
      <c r="CO188" s="314"/>
      <c r="CP188" s="314"/>
      <c r="CQ188" s="314"/>
      <c r="CR188" s="314"/>
      <c r="CS188" s="314"/>
      <c r="CT188" s="314"/>
      <c r="CU188" s="314"/>
      <c r="CV188" s="314"/>
      <c r="CW188" s="314"/>
      <c r="CX188" s="314"/>
      <c r="CY188" s="314"/>
      <c r="CZ188" s="314"/>
      <c r="DA188" s="314"/>
      <c r="DB188" s="314"/>
      <c r="DC188" s="314"/>
      <c r="DD188" s="314"/>
      <c r="DE188" s="314"/>
      <c r="DF188" s="314"/>
      <c r="DG188" s="314"/>
      <c r="DH188" s="314"/>
      <c r="DI188" s="314"/>
      <c r="DJ188" s="314"/>
      <c r="DK188" s="314"/>
      <c r="DL188" s="314"/>
      <c r="DM188" s="314"/>
      <c r="DN188" s="314"/>
      <c r="DO188" s="314"/>
      <c r="DP188" s="314"/>
      <c r="DQ188" s="314"/>
      <c r="DR188" s="314"/>
      <c r="DS188" s="314"/>
      <c r="DT188" s="314"/>
      <c r="DU188" s="314"/>
      <c r="DV188" s="314"/>
      <c r="DW188" s="314"/>
      <c r="DX188" s="314"/>
      <c r="DY188" s="314"/>
      <c r="DZ188" s="314"/>
      <c r="EA188" s="314"/>
      <c r="EB188" s="314"/>
      <c r="EC188" s="314"/>
      <c r="ED188" s="314"/>
      <c r="FY188" s="317"/>
      <c r="FZ188" s="317"/>
      <c r="GA188" s="317"/>
      <c r="GB188" s="317"/>
      <c r="GC188" s="301"/>
      <c r="GD188" s="301"/>
      <c r="GE188" s="301"/>
      <c r="GF188" s="301"/>
      <c r="GG188" s="318"/>
      <c r="GH188" s="318"/>
      <c r="GI188" s="318"/>
      <c r="GJ188" s="319"/>
      <c r="GK188" s="320"/>
      <c r="GL188" s="320"/>
      <c r="GM188" s="320"/>
      <c r="GN188" s="320"/>
      <c r="GO188" s="300"/>
      <c r="HD188" s="317"/>
      <c r="HE188" s="317"/>
      <c r="HF188" s="317"/>
      <c r="HG188" s="317"/>
      <c r="HH188" s="301"/>
      <c r="HI188" s="301"/>
      <c r="HJ188" s="301"/>
      <c r="HK188" s="301"/>
      <c r="HL188" s="318"/>
      <c r="HM188" s="318"/>
      <c r="HN188" s="318"/>
      <c r="HO188" s="319"/>
      <c r="HP188" s="320"/>
      <c r="HQ188" s="320"/>
      <c r="HR188" s="320"/>
      <c r="HS188" s="320"/>
      <c r="HT188" s="300"/>
    </row>
    <row r="189" spans="5:228" ht="17.100000000000001" customHeight="1" x14ac:dyDescent="0.3">
      <c r="R189" s="314"/>
      <c r="S189" s="314"/>
      <c r="T189" s="314"/>
      <c r="U189" s="314"/>
      <c r="V189" s="314"/>
      <c r="W189" s="314"/>
      <c r="X189" s="314"/>
      <c r="Y189" s="314"/>
      <c r="Z189" s="314"/>
      <c r="AA189" s="314"/>
      <c r="AB189" s="314"/>
      <c r="AC189" s="314"/>
      <c r="AD189" s="314"/>
      <c r="AE189" s="314"/>
      <c r="AF189" s="314"/>
      <c r="AG189" s="314"/>
      <c r="AH189" s="314"/>
      <c r="AI189" s="314"/>
      <c r="AJ189" s="314"/>
      <c r="AK189" s="314"/>
      <c r="AL189" s="314"/>
      <c r="AM189" s="314"/>
      <c r="AN189" s="314"/>
      <c r="AO189" s="314"/>
      <c r="AP189" s="314"/>
      <c r="AQ189" s="314"/>
      <c r="AR189" s="314"/>
      <c r="AS189" s="314"/>
      <c r="AT189" s="314"/>
      <c r="AU189" s="314"/>
      <c r="AV189" s="314"/>
      <c r="AW189" s="314"/>
      <c r="AX189" s="314"/>
      <c r="AY189" s="314"/>
      <c r="AZ189" s="314"/>
      <c r="BA189" s="314"/>
      <c r="BB189" s="314"/>
      <c r="BC189" s="314"/>
      <c r="BD189" s="314"/>
      <c r="BE189" s="314"/>
      <c r="BF189" s="314"/>
      <c r="BG189" s="314"/>
      <c r="BH189" s="314"/>
      <c r="BI189" s="314"/>
      <c r="BJ189" s="314"/>
      <c r="BK189" s="314"/>
      <c r="BL189" s="314"/>
      <c r="BM189" s="314"/>
      <c r="BN189" s="314"/>
      <c r="BO189" s="314"/>
      <c r="BP189" s="314"/>
      <c r="BQ189" s="314"/>
      <c r="BR189" s="314"/>
      <c r="BS189" s="314"/>
      <c r="BT189" s="314"/>
      <c r="BU189" s="314"/>
      <c r="BV189" s="314"/>
      <c r="BW189" s="341"/>
      <c r="BX189" s="314"/>
      <c r="BY189" s="314"/>
      <c r="BZ189" s="314"/>
      <c r="CA189" s="314"/>
      <c r="CB189" s="314"/>
      <c r="CC189" s="314"/>
      <c r="CD189" s="314"/>
      <c r="CE189" s="314"/>
      <c r="CF189" s="314"/>
      <c r="CG189" s="314"/>
      <c r="CH189" s="314"/>
      <c r="CI189" s="314"/>
      <c r="CJ189" s="314"/>
      <c r="CK189" s="314"/>
      <c r="CL189" s="314"/>
      <c r="CM189" s="314"/>
      <c r="CN189" s="314"/>
      <c r="CO189" s="314"/>
      <c r="CP189" s="314"/>
      <c r="CQ189" s="314"/>
      <c r="CR189" s="314"/>
      <c r="CS189" s="314"/>
      <c r="CT189" s="314"/>
      <c r="CU189" s="314"/>
      <c r="CV189" s="314"/>
      <c r="CW189" s="314"/>
      <c r="CX189" s="314"/>
      <c r="CY189" s="314"/>
      <c r="CZ189" s="314"/>
      <c r="DA189" s="314"/>
      <c r="DB189" s="314"/>
      <c r="DC189" s="314"/>
      <c r="DD189" s="314"/>
      <c r="DE189" s="314"/>
      <c r="DF189" s="314"/>
      <c r="DG189" s="314"/>
      <c r="DH189" s="314"/>
      <c r="DI189" s="314"/>
      <c r="DJ189" s="314"/>
      <c r="DK189" s="314"/>
      <c r="DL189" s="314"/>
      <c r="DM189" s="314"/>
      <c r="DN189" s="314"/>
      <c r="DO189" s="314"/>
      <c r="DP189" s="314"/>
      <c r="DQ189" s="314"/>
      <c r="DR189" s="314"/>
      <c r="DS189" s="314"/>
      <c r="DT189" s="314"/>
      <c r="DU189" s="314"/>
      <c r="DV189" s="314"/>
      <c r="DW189" s="314"/>
      <c r="DX189" s="314"/>
      <c r="DY189" s="314"/>
      <c r="DZ189" s="314"/>
      <c r="EA189" s="314"/>
      <c r="EB189" s="314"/>
      <c r="EC189" s="314"/>
      <c r="ED189" s="314"/>
      <c r="FY189" s="317"/>
      <c r="FZ189" s="317"/>
      <c r="GA189" s="317"/>
      <c r="GB189" s="317"/>
      <c r="GC189" s="301"/>
      <c r="GD189" s="301"/>
      <c r="GE189" s="301"/>
      <c r="GF189" s="301"/>
      <c r="GG189" s="318"/>
      <c r="GH189" s="318"/>
      <c r="GI189" s="318"/>
      <c r="GJ189" s="319"/>
      <c r="GK189" s="320"/>
      <c r="GL189" s="320"/>
      <c r="GM189" s="320"/>
      <c r="GN189" s="320"/>
      <c r="GO189" s="300"/>
      <c r="HD189" s="317"/>
      <c r="HE189" s="317"/>
      <c r="HF189" s="317"/>
      <c r="HG189" s="317"/>
      <c r="HH189" s="301"/>
      <c r="HI189" s="301"/>
      <c r="HJ189" s="301"/>
      <c r="HK189" s="301"/>
      <c r="HL189" s="318"/>
      <c r="HM189" s="318"/>
      <c r="HN189" s="318"/>
      <c r="HO189" s="319"/>
      <c r="HP189" s="320"/>
      <c r="HQ189" s="320"/>
      <c r="HR189" s="320"/>
      <c r="HS189" s="320"/>
      <c r="HT189" s="300"/>
    </row>
    <row r="190" spans="5:228" ht="17.100000000000001" customHeight="1" x14ac:dyDescent="0.3">
      <c r="R190" s="314"/>
      <c r="S190" s="314"/>
      <c r="T190" s="314"/>
      <c r="U190" s="314"/>
      <c r="V190" s="314"/>
      <c r="W190" s="314"/>
      <c r="X190" s="314"/>
      <c r="Y190" s="314"/>
      <c r="Z190" s="314"/>
      <c r="AA190" s="314"/>
      <c r="AB190" s="314"/>
      <c r="AC190" s="314"/>
      <c r="AD190" s="314"/>
      <c r="AE190" s="314"/>
      <c r="AF190" s="314"/>
      <c r="AG190" s="314"/>
      <c r="AH190" s="314"/>
      <c r="AI190" s="314"/>
      <c r="AJ190" s="314"/>
      <c r="AK190" s="314"/>
      <c r="AL190" s="314"/>
      <c r="AM190" s="314"/>
      <c r="AN190" s="314"/>
      <c r="AO190" s="314"/>
      <c r="AP190" s="314"/>
      <c r="AQ190" s="314"/>
      <c r="AR190" s="314"/>
      <c r="AS190" s="314"/>
      <c r="AT190" s="314"/>
      <c r="AU190" s="314"/>
      <c r="AV190" s="314"/>
      <c r="AW190" s="314"/>
      <c r="AX190" s="314"/>
      <c r="AY190" s="314"/>
      <c r="AZ190" s="314"/>
      <c r="BA190" s="314"/>
      <c r="BB190" s="314"/>
      <c r="BC190" s="314"/>
      <c r="BD190" s="314"/>
      <c r="BE190" s="314"/>
      <c r="BF190" s="314"/>
      <c r="BG190" s="314"/>
      <c r="BH190" s="314"/>
      <c r="BI190" s="314"/>
      <c r="BJ190" s="314"/>
      <c r="BK190" s="314"/>
      <c r="BL190" s="314"/>
      <c r="BM190" s="314"/>
      <c r="BN190" s="314"/>
      <c r="BO190" s="314"/>
      <c r="BP190" s="314"/>
      <c r="BQ190" s="314"/>
      <c r="BR190" s="314"/>
      <c r="BS190" s="314"/>
      <c r="BT190" s="314"/>
      <c r="BU190" s="314"/>
      <c r="BV190" s="314"/>
      <c r="BW190" s="341"/>
      <c r="BX190" s="314"/>
      <c r="BY190" s="314"/>
      <c r="BZ190" s="314"/>
      <c r="CA190" s="314"/>
      <c r="CB190" s="314"/>
      <c r="CC190" s="314"/>
      <c r="CD190" s="314"/>
      <c r="CE190" s="314"/>
      <c r="CF190" s="314"/>
      <c r="CG190" s="314"/>
      <c r="CH190" s="314"/>
      <c r="CI190" s="314"/>
      <c r="CJ190" s="314"/>
      <c r="CK190" s="314"/>
      <c r="CL190" s="314"/>
      <c r="CM190" s="314"/>
      <c r="CN190" s="314"/>
      <c r="CO190" s="314"/>
      <c r="CP190" s="314"/>
      <c r="CQ190" s="314"/>
      <c r="CR190" s="314"/>
      <c r="CS190" s="314"/>
      <c r="CT190" s="314"/>
      <c r="CU190" s="314"/>
      <c r="CV190" s="314"/>
      <c r="CW190" s="314"/>
      <c r="CX190" s="314"/>
      <c r="CY190" s="314"/>
      <c r="CZ190" s="314"/>
      <c r="DA190" s="314"/>
      <c r="DB190" s="314"/>
      <c r="DC190" s="314"/>
      <c r="DD190" s="314"/>
      <c r="DE190" s="314"/>
      <c r="DF190" s="314"/>
      <c r="DG190" s="314"/>
      <c r="DH190" s="314"/>
      <c r="DI190" s="314"/>
      <c r="DJ190" s="314"/>
      <c r="DK190" s="314"/>
      <c r="DL190" s="314"/>
      <c r="DM190" s="314"/>
      <c r="DN190" s="314"/>
      <c r="DO190" s="314"/>
      <c r="DP190" s="314"/>
      <c r="DQ190" s="314"/>
      <c r="DR190" s="314"/>
      <c r="DS190" s="314"/>
      <c r="DT190" s="314"/>
      <c r="DU190" s="314"/>
      <c r="DV190" s="314"/>
      <c r="DW190" s="314"/>
      <c r="DX190" s="314"/>
      <c r="DY190" s="314"/>
      <c r="DZ190" s="314"/>
      <c r="EA190" s="314"/>
      <c r="EB190" s="314"/>
      <c r="EC190" s="314"/>
      <c r="ED190" s="314"/>
      <c r="FY190" s="317"/>
      <c r="FZ190" s="317"/>
      <c r="GA190" s="317"/>
      <c r="GB190" s="317"/>
      <c r="GC190" s="301"/>
      <c r="GD190" s="301"/>
      <c r="GE190" s="301"/>
      <c r="GF190" s="301"/>
      <c r="GG190" s="318"/>
      <c r="GH190" s="318"/>
      <c r="GI190" s="318"/>
      <c r="GJ190" s="319"/>
      <c r="GK190" s="320"/>
      <c r="GL190" s="320"/>
      <c r="GM190" s="320"/>
      <c r="GN190" s="320"/>
      <c r="GO190" s="300"/>
      <c r="HD190" s="317"/>
      <c r="HE190" s="317"/>
      <c r="HF190" s="317"/>
      <c r="HG190" s="317"/>
      <c r="HH190" s="301"/>
      <c r="HI190" s="301"/>
      <c r="HJ190" s="301"/>
      <c r="HK190" s="301"/>
      <c r="HL190" s="318"/>
      <c r="HM190" s="318"/>
      <c r="HN190" s="318"/>
      <c r="HO190" s="319"/>
      <c r="HP190" s="320"/>
      <c r="HQ190" s="320"/>
      <c r="HR190" s="320"/>
      <c r="HS190" s="320"/>
      <c r="HT190" s="300"/>
    </row>
    <row r="191" spans="5:228" ht="17.100000000000001" customHeight="1" x14ac:dyDescent="0.3">
      <c r="BI191" s="285"/>
      <c r="BJ191" s="286"/>
      <c r="BK191" s="1"/>
      <c r="BL191" s="285"/>
      <c r="BM191" s="287"/>
      <c r="BN191" s="289"/>
      <c r="BO191" s="288"/>
      <c r="BP191" s="286"/>
      <c r="BT191" s="307"/>
      <c r="BU191" s="307"/>
      <c r="BV191" s="307"/>
      <c r="BW191" s="307"/>
      <c r="DQ191" s="285"/>
      <c r="DR191" s="286"/>
      <c r="DS191" s="1"/>
      <c r="DT191" s="285"/>
      <c r="DU191" s="287"/>
      <c r="DV191" s="289"/>
      <c r="DW191" s="288"/>
      <c r="DX191" s="286"/>
      <c r="EB191" s="307"/>
      <c r="EC191" s="307"/>
      <c r="ED191" s="307"/>
      <c r="FY191" s="317"/>
      <c r="FZ191" s="317"/>
      <c r="GA191" s="317"/>
      <c r="GB191" s="317"/>
      <c r="GC191" s="301"/>
      <c r="GD191" s="301"/>
      <c r="GE191" s="301"/>
      <c r="GF191" s="301"/>
      <c r="GG191" s="318"/>
      <c r="GH191" s="318"/>
      <c r="GI191" s="318"/>
      <c r="GJ191" s="319"/>
      <c r="GK191" s="320"/>
      <c r="GL191" s="320"/>
      <c r="GM191" s="320"/>
      <c r="GN191" s="320"/>
      <c r="GO191" s="300"/>
      <c r="HD191" s="317"/>
      <c r="HE191" s="317"/>
      <c r="HF191" s="317"/>
      <c r="HG191" s="317"/>
      <c r="HH191" s="301"/>
      <c r="HI191" s="301"/>
      <c r="HJ191" s="301"/>
      <c r="HK191" s="301"/>
      <c r="HL191" s="318"/>
      <c r="HM191" s="318"/>
      <c r="HN191" s="318"/>
      <c r="HO191" s="319"/>
      <c r="HP191" s="320"/>
      <c r="HQ191" s="320"/>
      <c r="HR191" s="320"/>
      <c r="HS191" s="320"/>
      <c r="HT191" s="300"/>
    </row>
    <row r="192" spans="5:228" ht="17.100000000000001" customHeight="1" x14ac:dyDescent="0.3">
      <c r="E192" s="316"/>
      <c r="F192" s="316"/>
      <c r="G192" s="316"/>
      <c r="H192" s="316"/>
      <c r="I192" s="316"/>
      <c r="J192" s="316"/>
      <c r="K192" s="316"/>
      <c r="L192" s="316"/>
      <c r="M192" s="316"/>
      <c r="N192" s="316"/>
      <c r="O192" s="316"/>
      <c r="P192" s="316"/>
      <c r="Q192" s="316"/>
      <c r="R192" s="314"/>
      <c r="S192" s="314"/>
      <c r="T192" s="314"/>
      <c r="U192" s="314"/>
      <c r="V192" s="314"/>
      <c r="W192" s="314"/>
      <c r="X192" s="314"/>
      <c r="Y192" s="314"/>
      <c r="Z192" s="314"/>
      <c r="AA192" s="314"/>
      <c r="AB192" s="314"/>
      <c r="AC192" s="314"/>
      <c r="AD192" s="314"/>
      <c r="AE192" s="314"/>
      <c r="AF192" s="314"/>
      <c r="AG192" s="314"/>
      <c r="AH192" s="314"/>
      <c r="AI192" s="314"/>
      <c r="AJ192" s="314"/>
      <c r="AK192" s="314"/>
      <c r="AL192" s="314"/>
      <c r="AM192" s="314"/>
      <c r="AN192" s="314"/>
      <c r="AO192" s="314"/>
      <c r="AP192" s="314"/>
      <c r="AQ192" s="314"/>
      <c r="AR192" s="314"/>
      <c r="AS192" s="314"/>
      <c r="AT192" s="314"/>
      <c r="AU192" s="314"/>
      <c r="AV192" s="314"/>
      <c r="AW192" s="314"/>
      <c r="AX192" s="314"/>
      <c r="AY192" s="314"/>
      <c r="AZ192" s="314"/>
      <c r="BA192" s="314"/>
      <c r="BB192" s="314"/>
      <c r="BC192" s="314"/>
      <c r="BD192" s="314"/>
      <c r="BE192" s="314"/>
      <c r="BF192" s="314"/>
      <c r="BG192" s="314"/>
      <c r="BH192" s="314"/>
      <c r="BI192" s="314"/>
      <c r="BJ192" s="314"/>
      <c r="BK192" s="314"/>
      <c r="BL192" s="314"/>
      <c r="BM192" s="314"/>
      <c r="BN192" s="314"/>
      <c r="BO192" s="314"/>
      <c r="BP192" s="314"/>
      <c r="BQ192" s="314"/>
      <c r="BR192" s="314"/>
      <c r="BS192" s="314"/>
      <c r="BT192" s="314"/>
      <c r="BU192" s="314"/>
      <c r="BV192" s="314"/>
      <c r="BX192" s="314"/>
      <c r="BY192" s="314"/>
      <c r="BZ192" s="314"/>
      <c r="CA192" s="314"/>
      <c r="CB192" s="314"/>
      <c r="CC192" s="314"/>
      <c r="CD192" s="314"/>
      <c r="CE192" s="314"/>
      <c r="CF192" s="314"/>
      <c r="CG192" s="314"/>
      <c r="CH192" s="314"/>
      <c r="CI192" s="314"/>
      <c r="CJ192" s="314"/>
      <c r="CK192" s="314"/>
      <c r="CL192" s="314"/>
      <c r="CM192" s="314"/>
      <c r="CN192" s="314"/>
      <c r="CO192" s="314"/>
      <c r="CP192" s="314"/>
      <c r="CQ192" s="314"/>
      <c r="CR192" s="314"/>
      <c r="CS192" s="314"/>
      <c r="CT192" s="314"/>
      <c r="CU192" s="314"/>
      <c r="CV192" s="314"/>
      <c r="CW192" s="314"/>
      <c r="CX192" s="314"/>
      <c r="CY192" s="314"/>
      <c r="CZ192" s="314"/>
      <c r="DA192" s="314"/>
      <c r="DB192" s="314"/>
      <c r="DC192" s="314"/>
      <c r="DD192" s="314"/>
      <c r="DE192" s="314"/>
      <c r="DF192" s="314"/>
      <c r="DG192" s="314"/>
      <c r="DH192" s="314"/>
      <c r="DI192" s="314"/>
      <c r="DJ192" s="314"/>
      <c r="DK192" s="314"/>
      <c r="DL192" s="314"/>
      <c r="DM192" s="314"/>
      <c r="DN192" s="314"/>
      <c r="DO192" s="314"/>
      <c r="DP192" s="314"/>
      <c r="DQ192" s="314"/>
      <c r="DR192" s="314"/>
      <c r="DS192" s="314"/>
      <c r="DT192" s="314"/>
      <c r="DU192" s="314"/>
      <c r="DV192" s="314"/>
      <c r="DW192" s="314"/>
      <c r="DX192" s="314"/>
      <c r="DY192" s="314"/>
      <c r="DZ192" s="314"/>
      <c r="EA192" s="314"/>
      <c r="EB192" s="314"/>
      <c r="EC192" s="314"/>
      <c r="ED192" s="314"/>
      <c r="FY192" s="317"/>
      <c r="FZ192" s="317"/>
      <c r="GA192" s="317"/>
      <c r="GB192" s="317"/>
      <c r="GC192" s="301"/>
      <c r="GD192" s="301"/>
      <c r="GE192" s="301"/>
      <c r="GF192" s="301"/>
      <c r="GG192" s="318"/>
      <c r="GH192" s="318"/>
      <c r="GI192" s="318"/>
      <c r="GJ192" s="319"/>
      <c r="GK192" s="320"/>
      <c r="GL192" s="320"/>
      <c r="GM192" s="320"/>
      <c r="GN192" s="320"/>
      <c r="GO192" s="300"/>
      <c r="HD192" s="317"/>
      <c r="HE192" s="317"/>
      <c r="HF192" s="317"/>
      <c r="HG192" s="317"/>
      <c r="HH192" s="301"/>
      <c r="HI192" s="301"/>
      <c r="HJ192" s="301"/>
      <c r="HK192" s="301"/>
      <c r="HL192" s="318"/>
      <c r="HM192" s="318"/>
      <c r="HN192" s="318"/>
      <c r="HO192" s="319"/>
      <c r="HP192" s="320"/>
      <c r="HQ192" s="320"/>
      <c r="HR192" s="320"/>
      <c r="HS192" s="320"/>
      <c r="HT192" s="300"/>
    </row>
    <row r="193" spans="3:228" ht="17.100000000000001" customHeight="1" x14ac:dyDescent="0.3">
      <c r="E193" s="330"/>
      <c r="F193" s="330"/>
      <c r="G193" s="330"/>
      <c r="H193" s="330"/>
      <c r="I193" s="331"/>
      <c r="J193" s="331"/>
      <c r="K193" s="331"/>
      <c r="L193" s="331"/>
      <c r="M193" s="331"/>
      <c r="N193" s="331"/>
      <c r="O193" s="332"/>
      <c r="P193" s="332"/>
      <c r="Q193" s="332"/>
      <c r="R193" s="314"/>
      <c r="S193" s="314"/>
      <c r="T193" s="314"/>
      <c r="U193" s="314"/>
      <c r="V193" s="314"/>
      <c r="W193" s="314"/>
      <c r="X193" s="314"/>
      <c r="Y193" s="314"/>
      <c r="Z193" s="314"/>
      <c r="AA193" s="314"/>
      <c r="AB193" s="314"/>
      <c r="AC193" s="314"/>
      <c r="AD193" s="314"/>
      <c r="AE193" s="314"/>
      <c r="AF193" s="314"/>
      <c r="AG193" s="314"/>
      <c r="AH193" s="314"/>
      <c r="AI193" s="314"/>
      <c r="AJ193" s="314"/>
      <c r="AK193" s="314"/>
      <c r="AL193" s="314"/>
      <c r="AM193" s="314"/>
      <c r="AN193" s="314"/>
      <c r="AO193" s="314"/>
      <c r="AP193" s="314"/>
      <c r="AQ193" s="314"/>
      <c r="AR193" s="314"/>
      <c r="AS193" s="314"/>
      <c r="AT193" s="314"/>
      <c r="AU193" s="314"/>
      <c r="AV193" s="314"/>
      <c r="AW193" s="314"/>
      <c r="AX193" s="314"/>
      <c r="AY193" s="314"/>
      <c r="AZ193" s="314"/>
      <c r="BA193" s="314"/>
      <c r="BB193" s="314"/>
      <c r="BC193" s="314"/>
      <c r="BD193" s="314"/>
      <c r="BE193" s="314"/>
      <c r="BF193" s="314"/>
      <c r="BG193" s="314"/>
      <c r="BH193" s="314"/>
      <c r="BI193" s="314"/>
      <c r="BJ193" s="314"/>
      <c r="BK193" s="314"/>
      <c r="BL193" s="314"/>
      <c r="BM193" s="314"/>
      <c r="BN193" s="314"/>
      <c r="BO193" s="314"/>
      <c r="BP193" s="314"/>
      <c r="BQ193" s="314"/>
      <c r="BR193" s="314"/>
      <c r="BS193" s="314"/>
      <c r="BT193" s="314"/>
      <c r="BU193" s="314"/>
      <c r="BV193" s="314"/>
      <c r="BX193" s="314"/>
      <c r="BY193" s="314"/>
      <c r="BZ193" s="314"/>
      <c r="CA193" s="314"/>
      <c r="CB193" s="314"/>
      <c r="CC193" s="314"/>
      <c r="CD193" s="314"/>
      <c r="CE193" s="314"/>
      <c r="CF193" s="314"/>
      <c r="CG193" s="314"/>
      <c r="CH193" s="314"/>
      <c r="CI193" s="314"/>
      <c r="CJ193" s="314"/>
      <c r="CK193" s="314"/>
      <c r="CL193" s="314"/>
      <c r="CM193" s="314"/>
      <c r="CN193" s="314"/>
      <c r="CO193" s="314"/>
      <c r="CP193" s="314"/>
      <c r="CQ193" s="314"/>
      <c r="CR193" s="314"/>
      <c r="CS193" s="314"/>
      <c r="CT193" s="314"/>
      <c r="CU193" s="314"/>
      <c r="CV193" s="314"/>
      <c r="CW193" s="314"/>
      <c r="CX193" s="314"/>
      <c r="CY193" s="314"/>
      <c r="CZ193" s="314"/>
      <c r="DA193" s="314"/>
      <c r="DB193" s="314"/>
      <c r="DC193" s="314"/>
      <c r="DD193" s="314"/>
      <c r="DE193" s="314"/>
      <c r="DF193" s="314"/>
      <c r="DG193" s="314"/>
      <c r="DH193" s="314"/>
      <c r="DI193" s="314"/>
      <c r="DJ193" s="314"/>
      <c r="DK193" s="314"/>
      <c r="DL193" s="314"/>
      <c r="DM193" s="314"/>
      <c r="DN193" s="314"/>
      <c r="DO193" s="314"/>
      <c r="DP193" s="314"/>
      <c r="DQ193" s="314"/>
      <c r="DR193" s="314"/>
      <c r="DS193" s="314"/>
      <c r="DT193" s="314"/>
      <c r="DU193" s="314"/>
      <c r="DV193" s="314"/>
      <c r="DW193" s="314"/>
      <c r="DX193" s="314"/>
      <c r="DY193" s="314"/>
      <c r="DZ193" s="314"/>
      <c r="EA193" s="314"/>
      <c r="EB193" s="314"/>
      <c r="EC193" s="314"/>
      <c r="ED193" s="314"/>
      <c r="FY193" s="317"/>
      <c r="FZ193" s="317"/>
      <c r="GA193" s="317"/>
      <c r="GB193" s="317"/>
      <c r="GC193" s="301"/>
      <c r="GD193" s="301"/>
      <c r="GE193" s="301"/>
      <c r="GF193" s="301"/>
      <c r="GG193" s="318"/>
      <c r="GH193" s="318"/>
      <c r="GI193" s="318"/>
      <c r="GJ193" s="319"/>
      <c r="GK193" s="320"/>
      <c r="GL193" s="320"/>
      <c r="GM193" s="320"/>
      <c r="GN193" s="320"/>
      <c r="GO193" s="300"/>
      <c r="HD193" s="317"/>
      <c r="HE193" s="317"/>
      <c r="HF193" s="317"/>
      <c r="HG193" s="317"/>
      <c r="HH193" s="301"/>
      <c r="HI193" s="301"/>
      <c r="HJ193" s="301"/>
      <c r="HK193" s="301"/>
      <c r="HL193" s="318"/>
      <c r="HM193" s="318"/>
      <c r="HN193" s="318"/>
      <c r="HO193" s="319"/>
      <c r="HP193" s="320"/>
      <c r="HQ193" s="320"/>
      <c r="HR193" s="320"/>
      <c r="HS193" s="320"/>
      <c r="HT193" s="300"/>
    </row>
    <row r="194" spans="3:228" ht="17.100000000000001" customHeight="1" x14ac:dyDescent="0.3">
      <c r="C194" s="335"/>
      <c r="R194" s="314"/>
      <c r="S194" s="314"/>
      <c r="T194" s="314"/>
      <c r="U194" s="314"/>
      <c r="V194" s="314"/>
      <c r="W194" s="314"/>
      <c r="X194" s="314"/>
      <c r="Y194" s="314"/>
      <c r="Z194" s="314"/>
      <c r="AA194" s="314"/>
      <c r="AB194" s="314"/>
      <c r="AC194" s="314"/>
      <c r="AD194" s="314"/>
      <c r="AE194" s="314"/>
      <c r="AF194" s="314"/>
      <c r="AG194" s="314"/>
      <c r="AH194" s="314"/>
      <c r="AI194" s="314"/>
      <c r="AJ194" s="314"/>
      <c r="AK194" s="314"/>
      <c r="AL194" s="314"/>
      <c r="AM194" s="314"/>
      <c r="AN194" s="314"/>
      <c r="AO194" s="314"/>
      <c r="AP194" s="314"/>
      <c r="AQ194" s="314"/>
      <c r="AR194" s="314"/>
      <c r="AS194" s="314"/>
      <c r="AT194" s="314"/>
      <c r="AU194" s="314"/>
      <c r="AV194" s="314"/>
      <c r="AW194" s="314"/>
      <c r="AX194" s="314"/>
      <c r="AY194" s="314"/>
      <c r="AZ194" s="314"/>
      <c r="BA194" s="314"/>
      <c r="BB194" s="314"/>
      <c r="BC194" s="314"/>
      <c r="BD194" s="314"/>
      <c r="BE194" s="314"/>
      <c r="BF194" s="314"/>
      <c r="BG194" s="314"/>
      <c r="BH194" s="314"/>
      <c r="BI194" s="314"/>
      <c r="BJ194" s="314"/>
      <c r="BK194" s="314"/>
      <c r="BL194" s="314"/>
      <c r="BM194" s="314"/>
      <c r="BN194" s="314"/>
      <c r="BO194" s="314"/>
      <c r="BP194" s="314"/>
      <c r="BQ194" s="314"/>
      <c r="BR194" s="314"/>
      <c r="BS194" s="314"/>
      <c r="BT194" s="314"/>
      <c r="BU194" s="314"/>
      <c r="BV194" s="314"/>
      <c r="BX194" s="314"/>
      <c r="BY194" s="314"/>
      <c r="BZ194" s="314"/>
      <c r="CA194" s="314"/>
      <c r="CB194" s="314"/>
      <c r="CC194" s="314"/>
      <c r="CD194" s="314"/>
      <c r="CE194" s="314"/>
      <c r="CF194" s="314"/>
      <c r="CG194" s="314"/>
      <c r="CH194" s="314"/>
      <c r="CI194" s="314"/>
      <c r="CJ194" s="314"/>
      <c r="CK194" s="314"/>
      <c r="CL194" s="314"/>
      <c r="CM194" s="314"/>
      <c r="CN194" s="314"/>
      <c r="CO194" s="314"/>
      <c r="CP194" s="314"/>
      <c r="CQ194" s="314"/>
      <c r="CR194" s="314"/>
      <c r="CS194" s="314"/>
      <c r="CT194" s="314"/>
      <c r="CU194" s="314"/>
      <c r="CV194" s="314"/>
      <c r="CW194" s="314"/>
      <c r="CX194" s="314"/>
      <c r="CY194" s="314"/>
      <c r="CZ194" s="314"/>
      <c r="DA194" s="314"/>
      <c r="DB194" s="314"/>
      <c r="DC194" s="314"/>
      <c r="DD194" s="314"/>
      <c r="DE194" s="314"/>
      <c r="DF194" s="314"/>
      <c r="DG194" s="314"/>
      <c r="DH194" s="314"/>
      <c r="DI194" s="314"/>
      <c r="DJ194" s="314"/>
      <c r="DK194" s="314"/>
      <c r="DL194" s="314"/>
      <c r="DM194" s="314"/>
      <c r="DN194" s="314"/>
      <c r="DO194" s="314"/>
      <c r="DP194" s="314"/>
      <c r="DQ194" s="314"/>
      <c r="DR194" s="314"/>
      <c r="DS194" s="314"/>
      <c r="DT194" s="314"/>
      <c r="DU194" s="314"/>
      <c r="DV194" s="314"/>
      <c r="DW194" s="314"/>
      <c r="DX194" s="314"/>
      <c r="DY194" s="314"/>
      <c r="DZ194" s="314"/>
      <c r="EA194" s="314"/>
      <c r="EB194" s="314"/>
      <c r="EC194" s="314"/>
      <c r="ED194" s="314"/>
      <c r="FY194" s="317"/>
      <c r="FZ194" s="317"/>
      <c r="GA194" s="317"/>
      <c r="GB194" s="317"/>
      <c r="GC194" s="301"/>
      <c r="GD194" s="301"/>
      <c r="GE194" s="301"/>
      <c r="GF194" s="301"/>
      <c r="GG194" s="318"/>
      <c r="GH194" s="318"/>
      <c r="GI194" s="318"/>
      <c r="GJ194" s="319"/>
      <c r="GK194" s="320"/>
      <c r="GL194" s="320"/>
      <c r="GM194" s="320"/>
      <c r="GN194" s="320"/>
      <c r="GO194" s="300"/>
      <c r="HD194" s="317"/>
      <c r="HE194" s="317"/>
      <c r="HF194" s="317"/>
      <c r="HG194" s="317"/>
      <c r="HH194" s="301"/>
      <c r="HI194" s="301"/>
      <c r="HJ194" s="301"/>
      <c r="HK194" s="301"/>
      <c r="HL194" s="318"/>
      <c r="HM194" s="318"/>
      <c r="HN194" s="318"/>
      <c r="HO194" s="319"/>
      <c r="HP194" s="320"/>
      <c r="HQ194" s="320"/>
      <c r="HR194" s="320"/>
      <c r="HS194" s="320"/>
      <c r="HT194" s="300"/>
    </row>
    <row r="195" spans="3:228" ht="17.100000000000001" customHeight="1" x14ac:dyDescent="0.3">
      <c r="C195" s="335"/>
      <c r="R195" s="314"/>
      <c r="S195" s="314"/>
      <c r="T195" s="314"/>
      <c r="U195" s="314"/>
      <c r="V195" s="314"/>
      <c r="W195" s="314"/>
      <c r="X195" s="314"/>
      <c r="Y195" s="314"/>
      <c r="Z195" s="314"/>
      <c r="AA195" s="314"/>
      <c r="AB195" s="314"/>
      <c r="AC195" s="314"/>
      <c r="AD195" s="314"/>
      <c r="AE195" s="314"/>
      <c r="AF195" s="314"/>
      <c r="AG195" s="314"/>
      <c r="AH195" s="314"/>
      <c r="AI195" s="314"/>
      <c r="AJ195" s="314"/>
      <c r="AK195" s="314"/>
      <c r="AL195" s="314"/>
      <c r="AM195" s="314"/>
      <c r="AN195" s="314"/>
      <c r="AO195" s="314"/>
      <c r="AP195" s="314"/>
      <c r="AQ195" s="314"/>
      <c r="AR195" s="314"/>
      <c r="AS195" s="314"/>
      <c r="AT195" s="314"/>
      <c r="AU195" s="314"/>
      <c r="AV195" s="314"/>
      <c r="AW195" s="314"/>
      <c r="AX195" s="314"/>
      <c r="AY195" s="314"/>
      <c r="AZ195" s="314"/>
      <c r="BA195" s="314"/>
      <c r="BB195" s="314"/>
      <c r="BC195" s="314"/>
      <c r="BD195" s="314"/>
      <c r="BE195" s="314"/>
      <c r="BF195" s="314"/>
      <c r="BG195" s="314"/>
      <c r="BH195" s="314"/>
      <c r="BI195" s="314"/>
      <c r="BJ195" s="314"/>
      <c r="BK195" s="314"/>
      <c r="BL195" s="314"/>
      <c r="BM195" s="314"/>
      <c r="BN195" s="314"/>
      <c r="BO195" s="314"/>
      <c r="BP195" s="314"/>
      <c r="BQ195" s="314"/>
      <c r="BR195" s="314"/>
      <c r="BS195" s="314"/>
      <c r="BT195" s="314"/>
      <c r="BU195" s="314"/>
      <c r="BV195" s="314"/>
      <c r="BW195" s="336"/>
      <c r="BX195" s="314"/>
      <c r="BY195" s="314"/>
      <c r="BZ195" s="314"/>
      <c r="CA195" s="314"/>
      <c r="CB195" s="314"/>
      <c r="CC195" s="314"/>
      <c r="CD195" s="314"/>
      <c r="CE195" s="314"/>
      <c r="CF195" s="314"/>
      <c r="CG195" s="314"/>
      <c r="CH195" s="314"/>
      <c r="CI195" s="314"/>
      <c r="CJ195" s="314"/>
      <c r="CK195" s="314"/>
      <c r="CL195" s="314"/>
      <c r="CM195" s="314"/>
      <c r="CN195" s="314"/>
      <c r="CO195" s="314"/>
      <c r="CP195" s="314"/>
      <c r="CQ195" s="314"/>
      <c r="CR195" s="314"/>
      <c r="CS195" s="314"/>
      <c r="CT195" s="314"/>
      <c r="CU195" s="314"/>
      <c r="CV195" s="314"/>
      <c r="CW195" s="314"/>
      <c r="CX195" s="314"/>
      <c r="CY195" s="314"/>
      <c r="CZ195" s="314"/>
      <c r="DA195" s="314"/>
      <c r="DB195" s="314"/>
      <c r="DC195" s="314"/>
      <c r="DD195" s="314"/>
      <c r="DE195" s="314"/>
      <c r="DF195" s="314"/>
      <c r="DG195" s="314"/>
      <c r="DH195" s="314"/>
      <c r="DI195" s="314"/>
      <c r="DJ195" s="314"/>
      <c r="DK195" s="314"/>
      <c r="DL195" s="314"/>
      <c r="DM195" s="314"/>
      <c r="DN195" s="314"/>
      <c r="DO195" s="314"/>
      <c r="DP195" s="314"/>
      <c r="DQ195" s="314"/>
      <c r="DR195" s="314"/>
      <c r="DS195" s="314"/>
      <c r="DT195" s="314"/>
      <c r="DU195" s="314"/>
      <c r="DV195" s="314"/>
      <c r="DW195" s="314"/>
      <c r="DX195" s="314"/>
      <c r="DY195" s="314"/>
      <c r="DZ195" s="314"/>
      <c r="EA195" s="314"/>
      <c r="EB195" s="314"/>
      <c r="EC195" s="314"/>
      <c r="ED195" s="314"/>
      <c r="FY195" s="317"/>
      <c r="FZ195" s="317"/>
      <c r="GA195" s="317"/>
      <c r="GB195" s="317"/>
      <c r="GC195" s="301"/>
      <c r="GD195" s="301"/>
      <c r="GE195" s="301"/>
      <c r="GF195" s="301"/>
      <c r="GG195" s="318"/>
      <c r="GH195" s="318"/>
      <c r="GI195" s="318"/>
      <c r="GJ195" s="319"/>
      <c r="GK195" s="320"/>
      <c r="GL195" s="320"/>
      <c r="GM195" s="320"/>
      <c r="GN195" s="320"/>
      <c r="GO195" s="300"/>
      <c r="HD195" s="317"/>
      <c r="HE195" s="317"/>
      <c r="HF195" s="317"/>
      <c r="HG195" s="317"/>
      <c r="HH195" s="301"/>
      <c r="HI195" s="301"/>
      <c r="HJ195" s="301"/>
      <c r="HK195" s="301"/>
      <c r="HL195" s="318"/>
      <c r="HM195" s="318"/>
      <c r="HN195" s="318"/>
      <c r="HO195" s="319"/>
      <c r="HP195" s="320"/>
      <c r="HQ195" s="320"/>
      <c r="HR195" s="320"/>
      <c r="HS195" s="320"/>
      <c r="HT195" s="300"/>
    </row>
    <row r="196" spans="3:228" ht="17.100000000000001" customHeight="1" x14ac:dyDescent="0.3">
      <c r="C196" s="335"/>
      <c r="R196" s="314"/>
      <c r="S196" s="314"/>
      <c r="T196" s="314"/>
      <c r="U196" s="314"/>
      <c r="V196" s="314"/>
      <c r="W196" s="314"/>
      <c r="X196" s="314"/>
      <c r="Y196" s="314"/>
      <c r="Z196" s="314"/>
      <c r="AA196" s="314"/>
      <c r="AB196" s="314"/>
      <c r="AC196" s="314"/>
      <c r="AD196" s="314"/>
      <c r="AE196" s="314"/>
      <c r="AF196" s="314"/>
      <c r="AG196" s="314"/>
      <c r="AH196" s="314"/>
      <c r="AI196" s="314"/>
      <c r="AJ196" s="314"/>
      <c r="AK196" s="314"/>
      <c r="AL196" s="314"/>
      <c r="AM196" s="314"/>
      <c r="AN196" s="314"/>
      <c r="AO196" s="314"/>
      <c r="AP196" s="314"/>
      <c r="AQ196" s="314"/>
      <c r="AR196" s="314"/>
      <c r="AS196" s="314"/>
      <c r="AT196" s="314"/>
      <c r="AU196" s="314"/>
      <c r="AV196" s="314"/>
      <c r="AW196" s="314"/>
      <c r="AX196" s="314"/>
      <c r="AY196" s="314"/>
      <c r="AZ196" s="314"/>
      <c r="BA196" s="314"/>
      <c r="BB196" s="314"/>
      <c r="BC196" s="314"/>
      <c r="BD196" s="314"/>
      <c r="BE196" s="314"/>
      <c r="BF196" s="314"/>
      <c r="BG196" s="314"/>
      <c r="BH196" s="314"/>
      <c r="BI196" s="314"/>
      <c r="BJ196" s="314"/>
      <c r="BK196" s="314"/>
      <c r="BL196" s="314"/>
      <c r="BM196" s="314"/>
      <c r="BN196" s="314"/>
      <c r="BO196" s="314"/>
      <c r="BP196" s="314"/>
      <c r="BQ196" s="314"/>
      <c r="BR196" s="314"/>
      <c r="BS196" s="314"/>
      <c r="BT196" s="314"/>
      <c r="BU196" s="314"/>
      <c r="BV196" s="314"/>
      <c r="BW196" s="337"/>
      <c r="BX196" s="314"/>
      <c r="BY196" s="314"/>
      <c r="BZ196" s="314"/>
      <c r="CA196" s="314"/>
      <c r="CB196" s="314"/>
      <c r="CC196" s="314"/>
      <c r="CD196" s="314"/>
      <c r="CE196" s="314"/>
      <c r="CF196" s="314"/>
      <c r="CG196" s="314"/>
      <c r="CH196" s="314"/>
      <c r="CI196" s="314"/>
      <c r="CJ196" s="314"/>
      <c r="CK196" s="314"/>
      <c r="CL196" s="314"/>
      <c r="CM196" s="314"/>
      <c r="CN196" s="314"/>
      <c r="CO196" s="314"/>
      <c r="CP196" s="314"/>
      <c r="CQ196" s="314"/>
      <c r="CR196" s="314"/>
      <c r="CS196" s="314"/>
      <c r="CT196" s="314"/>
      <c r="CU196" s="314"/>
      <c r="CV196" s="314"/>
      <c r="CW196" s="314"/>
      <c r="CX196" s="314"/>
      <c r="CY196" s="314"/>
      <c r="CZ196" s="314"/>
      <c r="DA196" s="314"/>
      <c r="DB196" s="314"/>
      <c r="DC196" s="314"/>
      <c r="DD196" s="314"/>
      <c r="DE196" s="314"/>
      <c r="DF196" s="314"/>
      <c r="DG196" s="314"/>
      <c r="DH196" s="314"/>
      <c r="DI196" s="314"/>
      <c r="DJ196" s="314"/>
      <c r="DK196" s="314"/>
      <c r="DL196" s="314"/>
      <c r="DM196" s="314"/>
      <c r="DN196" s="314"/>
      <c r="DO196" s="314"/>
      <c r="DP196" s="314"/>
      <c r="DQ196" s="314"/>
      <c r="DR196" s="314"/>
      <c r="DS196" s="314"/>
      <c r="DT196" s="314"/>
      <c r="DU196" s="314"/>
      <c r="DV196" s="314"/>
      <c r="DW196" s="314"/>
      <c r="DX196" s="314"/>
      <c r="DY196" s="314"/>
      <c r="DZ196" s="314"/>
      <c r="EA196" s="314"/>
      <c r="EB196" s="314"/>
      <c r="EC196" s="314"/>
      <c r="ED196" s="314"/>
      <c r="FY196" s="317"/>
      <c r="FZ196" s="317"/>
      <c r="GA196" s="317"/>
      <c r="GB196" s="317"/>
      <c r="GC196" s="301"/>
      <c r="GD196" s="301"/>
      <c r="GE196" s="301"/>
      <c r="GF196" s="301"/>
      <c r="GG196" s="318"/>
      <c r="GH196" s="318"/>
      <c r="GI196" s="318"/>
      <c r="GJ196" s="319"/>
      <c r="GK196" s="320"/>
      <c r="GL196" s="320"/>
      <c r="GM196" s="320"/>
      <c r="GN196" s="320"/>
      <c r="GO196" s="300"/>
      <c r="HD196" s="317"/>
      <c r="HE196" s="317"/>
      <c r="HF196" s="317"/>
      <c r="HG196" s="317"/>
      <c r="HH196" s="301"/>
      <c r="HI196" s="301"/>
      <c r="HJ196" s="301"/>
      <c r="HK196" s="301"/>
      <c r="HL196" s="318"/>
      <c r="HM196" s="318"/>
      <c r="HN196" s="318"/>
      <c r="HO196" s="319"/>
      <c r="HP196" s="320"/>
      <c r="HQ196" s="320"/>
      <c r="HR196" s="320"/>
      <c r="HS196" s="320"/>
      <c r="HT196" s="300"/>
    </row>
    <row r="197" spans="3:228" ht="17.100000000000001" customHeight="1" x14ac:dyDescent="0.3">
      <c r="C197" s="335"/>
      <c r="R197" s="314"/>
      <c r="S197" s="314"/>
      <c r="T197" s="314"/>
      <c r="U197" s="314"/>
      <c r="V197" s="314"/>
      <c r="W197" s="314"/>
      <c r="X197" s="314"/>
      <c r="Y197" s="314"/>
      <c r="Z197" s="314"/>
      <c r="AA197" s="314"/>
      <c r="AB197" s="314"/>
      <c r="AC197" s="314"/>
      <c r="AD197" s="314"/>
      <c r="AE197" s="314"/>
      <c r="AF197" s="314"/>
      <c r="AG197" s="314"/>
      <c r="AH197" s="314"/>
      <c r="AI197" s="314"/>
      <c r="AJ197" s="314"/>
      <c r="AK197" s="314"/>
      <c r="AL197" s="314"/>
      <c r="AM197" s="314"/>
      <c r="AN197" s="314"/>
      <c r="AO197" s="314"/>
      <c r="AP197" s="314"/>
      <c r="AQ197" s="314"/>
      <c r="AR197" s="314"/>
      <c r="AS197" s="314"/>
      <c r="AT197" s="314"/>
      <c r="AU197" s="314"/>
      <c r="AV197" s="314"/>
      <c r="AW197" s="314"/>
      <c r="AX197" s="314"/>
      <c r="AY197" s="314"/>
      <c r="AZ197" s="314"/>
      <c r="BA197" s="314"/>
      <c r="BB197" s="314"/>
      <c r="BC197" s="314"/>
      <c r="BD197" s="314"/>
      <c r="BE197" s="314"/>
      <c r="BF197" s="314"/>
      <c r="BG197" s="314"/>
      <c r="BH197" s="314"/>
      <c r="BI197" s="314"/>
      <c r="BJ197" s="314"/>
      <c r="BK197" s="314"/>
      <c r="BL197" s="314"/>
      <c r="BM197" s="314"/>
      <c r="BN197" s="314"/>
      <c r="BO197" s="314"/>
      <c r="BP197" s="314"/>
      <c r="BQ197" s="314"/>
      <c r="BR197" s="314"/>
      <c r="BS197" s="314"/>
      <c r="BT197" s="314"/>
      <c r="BU197" s="314"/>
      <c r="BV197" s="314"/>
      <c r="BW197" s="291"/>
      <c r="BX197" s="314"/>
      <c r="BY197" s="314"/>
      <c r="BZ197" s="314"/>
      <c r="CA197" s="314"/>
      <c r="CB197" s="314"/>
      <c r="CC197" s="314"/>
      <c r="CD197" s="314"/>
      <c r="CE197" s="314"/>
      <c r="CF197" s="314"/>
      <c r="CG197" s="314"/>
      <c r="CH197" s="314"/>
      <c r="CI197" s="314"/>
      <c r="CJ197" s="314"/>
      <c r="CK197" s="314"/>
      <c r="CL197" s="314"/>
      <c r="CM197" s="314"/>
      <c r="CN197" s="314"/>
      <c r="CO197" s="314"/>
      <c r="CP197" s="314"/>
      <c r="CQ197" s="314"/>
      <c r="CR197" s="314"/>
      <c r="CS197" s="314"/>
      <c r="CT197" s="314"/>
      <c r="CU197" s="314"/>
      <c r="CV197" s="314"/>
      <c r="CW197" s="314"/>
      <c r="CX197" s="314"/>
      <c r="CY197" s="314"/>
      <c r="CZ197" s="314"/>
      <c r="DA197" s="314"/>
      <c r="DB197" s="314"/>
      <c r="DC197" s="314"/>
      <c r="DD197" s="314"/>
      <c r="DE197" s="314"/>
      <c r="DF197" s="314"/>
      <c r="DG197" s="314"/>
      <c r="DH197" s="314"/>
      <c r="DI197" s="314"/>
      <c r="DJ197" s="314"/>
      <c r="DK197" s="314"/>
      <c r="DL197" s="314"/>
      <c r="DM197" s="314"/>
      <c r="DN197" s="314"/>
      <c r="DO197" s="314"/>
      <c r="DP197" s="314"/>
      <c r="DQ197" s="314"/>
      <c r="DR197" s="314"/>
      <c r="DS197" s="314"/>
      <c r="DT197" s="314"/>
      <c r="DU197" s="314"/>
      <c r="DV197" s="314"/>
      <c r="DW197" s="314"/>
      <c r="DX197" s="314"/>
      <c r="DY197" s="314"/>
      <c r="DZ197" s="314"/>
      <c r="EA197" s="314"/>
      <c r="EB197" s="314"/>
      <c r="EC197" s="314"/>
      <c r="ED197" s="314"/>
      <c r="FY197" s="317"/>
      <c r="FZ197" s="317"/>
      <c r="GA197" s="317"/>
      <c r="GB197" s="317"/>
      <c r="GC197" s="301"/>
      <c r="GD197" s="301"/>
      <c r="GE197" s="301"/>
      <c r="GF197" s="301"/>
      <c r="GG197" s="318"/>
      <c r="GH197" s="318"/>
      <c r="GI197" s="318"/>
      <c r="GJ197" s="319"/>
      <c r="GK197" s="320"/>
      <c r="GL197" s="320"/>
      <c r="GM197" s="320"/>
      <c r="GN197" s="320"/>
      <c r="GO197" s="300"/>
      <c r="HD197" s="317"/>
      <c r="HE197" s="317"/>
      <c r="HF197" s="317"/>
      <c r="HG197" s="317"/>
      <c r="HH197" s="301"/>
      <c r="HI197" s="301"/>
      <c r="HJ197" s="301"/>
      <c r="HK197" s="301"/>
      <c r="HL197" s="318"/>
      <c r="HM197" s="318"/>
      <c r="HN197" s="318"/>
      <c r="HO197" s="319"/>
      <c r="HP197" s="320"/>
      <c r="HQ197" s="320"/>
      <c r="HR197" s="320"/>
      <c r="HS197" s="320"/>
      <c r="HT197" s="300"/>
    </row>
    <row r="198" spans="3:228" ht="17.100000000000001" customHeight="1" x14ac:dyDescent="0.3">
      <c r="C198" s="335"/>
      <c r="R198" s="314"/>
      <c r="S198" s="314"/>
      <c r="T198" s="314"/>
      <c r="U198" s="314"/>
      <c r="V198" s="314"/>
      <c r="W198" s="314"/>
      <c r="X198" s="314"/>
      <c r="Y198" s="314"/>
      <c r="Z198" s="314"/>
      <c r="AA198" s="314"/>
      <c r="AB198" s="314"/>
      <c r="AC198" s="314"/>
      <c r="AD198" s="314"/>
      <c r="AE198" s="314"/>
      <c r="AF198" s="314"/>
      <c r="AG198" s="314"/>
      <c r="AH198" s="314"/>
      <c r="AI198" s="314"/>
      <c r="AJ198" s="314"/>
      <c r="AK198" s="314"/>
      <c r="AL198" s="314"/>
      <c r="AM198" s="314"/>
      <c r="AN198" s="314"/>
      <c r="AO198" s="314"/>
      <c r="AP198" s="314"/>
      <c r="AQ198" s="314"/>
      <c r="AR198" s="314"/>
      <c r="AS198" s="314"/>
      <c r="AT198" s="314"/>
      <c r="AU198" s="314"/>
      <c r="AV198" s="314"/>
      <c r="AW198" s="314"/>
      <c r="AX198" s="314"/>
      <c r="AY198" s="314"/>
      <c r="AZ198" s="314"/>
      <c r="BA198" s="314"/>
      <c r="BB198" s="314"/>
      <c r="BC198" s="314"/>
      <c r="BD198" s="314"/>
      <c r="BE198" s="314"/>
      <c r="BF198" s="314"/>
      <c r="BG198" s="314"/>
      <c r="BH198" s="314"/>
      <c r="BI198" s="314"/>
      <c r="BJ198" s="314"/>
      <c r="BK198" s="314"/>
      <c r="BL198" s="314"/>
      <c r="BM198" s="314"/>
      <c r="BN198" s="314"/>
      <c r="BO198" s="314"/>
      <c r="BP198" s="314"/>
      <c r="BQ198" s="314"/>
      <c r="BR198" s="314"/>
      <c r="BS198" s="314"/>
      <c r="BT198" s="314"/>
      <c r="BU198" s="314"/>
      <c r="BV198" s="314"/>
      <c r="BW198" s="258"/>
      <c r="BX198" s="314"/>
      <c r="BY198" s="314"/>
      <c r="BZ198" s="314"/>
      <c r="CA198" s="314"/>
      <c r="CB198" s="314"/>
      <c r="CC198" s="314"/>
      <c r="CD198" s="314"/>
      <c r="CE198" s="314"/>
      <c r="CF198" s="314"/>
      <c r="CG198" s="314"/>
      <c r="CH198" s="314"/>
      <c r="CI198" s="314"/>
      <c r="CJ198" s="314"/>
      <c r="CK198" s="314"/>
      <c r="CL198" s="314"/>
      <c r="CM198" s="314"/>
      <c r="CN198" s="314"/>
      <c r="CO198" s="314"/>
      <c r="CP198" s="314"/>
      <c r="CQ198" s="314"/>
      <c r="CR198" s="314"/>
      <c r="CS198" s="314"/>
      <c r="CT198" s="314"/>
      <c r="CU198" s="314"/>
      <c r="CV198" s="314"/>
      <c r="CW198" s="314"/>
      <c r="CX198" s="314"/>
      <c r="CY198" s="314"/>
      <c r="CZ198" s="314"/>
      <c r="DA198" s="314"/>
      <c r="DB198" s="314"/>
      <c r="DC198" s="314"/>
      <c r="DD198" s="314"/>
      <c r="DE198" s="314"/>
      <c r="DF198" s="314"/>
      <c r="DG198" s="314"/>
      <c r="DH198" s="314"/>
      <c r="DI198" s="314"/>
      <c r="DJ198" s="314"/>
      <c r="DK198" s="314"/>
      <c r="DL198" s="314"/>
      <c r="DM198" s="314"/>
      <c r="DN198" s="314"/>
      <c r="DO198" s="314"/>
      <c r="DP198" s="314"/>
      <c r="DQ198" s="314"/>
      <c r="DR198" s="314"/>
      <c r="DS198" s="314"/>
      <c r="DT198" s="314"/>
      <c r="DU198" s="314"/>
      <c r="DV198" s="314"/>
      <c r="DW198" s="314"/>
      <c r="DX198" s="314"/>
      <c r="DY198" s="314"/>
      <c r="DZ198" s="314"/>
      <c r="EA198" s="314"/>
      <c r="EB198" s="314"/>
      <c r="EC198" s="314"/>
      <c r="ED198" s="314"/>
      <c r="FY198" s="317"/>
      <c r="FZ198" s="317"/>
      <c r="GA198" s="317"/>
      <c r="GB198" s="317"/>
      <c r="GC198" s="301"/>
      <c r="GD198" s="301"/>
      <c r="GE198" s="301"/>
      <c r="GF198" s="301"/>
      <c r="GG198" s="318"/>
      <c r="GH198" s="318"/>
      <c r="GI198" s="318"/>
      <c r="GJ198" s="319"/>
      <c r="GK198" s="320"/>
      <c r="GL198" s="320"/>
      <c r="GM198" s="320"/>
      <c r="GN198" s="320"/>
      <c r="GO198" s="300"/>
      <c r="HD198" s="317"/>
      <c r="HE198" s="317"/>
      <c r="HF198" s="317"/>
      <c r="HG198" s="317"/>
      <c r="HH198" s="301"/>
      <c r="HI198" s="301"/>
      <c r="HJ198" s="301"/>
      <c r="HK198" s="301"/>
      <c r="HL198" s="318"/>
      <c r="HM198" s="318"/>
      <c r="HN198" s="318"/>
      <c r="HO198" s="319"/>
      <c r="HP198" s="320"/>
      <c r="HQ198" s="320"/>
      <c r="HR198" s="320"/>
      <c r="HS198" s="320"/>
      <c r="HT198" s="300"/>
    </row>
    <row r="199" spans="3:228" ht="17.100000000000001" customHeight="1" x14ac:dyDescent="0.3">
      <c r="C199" s="335"/>
      <c r="R199" s="314"/>
      <c r="S199" s="314"/>
      <c r="T199" s="314"/>
      <c r="U199" s="314"/>
      <c r="V199" s="314"/>
      <c r="W199" s="314"/>
      <c r="X199" s="314"/>
      <c r="Y199" s="314"/>
      <c r="Z199" s="314"/>
      <c r="AA199" s="314"/>
      <c r="AB199" s="314"/>
      <c r="AC199" s="314"/>
      <c r="AD199" s="314"/>
      <c r="AE199" s="314"/>
      <c r="AF199" s="314"/>
      <c r="AG199" s="314"/>
      <c r="AH199" s="314"/>
      <c r="AI199" s="314"/>
      <c r="AJ199" s="314"/>
      <c r="AK199" s="314"/>
      <c r="AL199" s="314"/>
      <c r="AM199" s="314"/>
      <c r="AN199" s="314"/>
      <c r="AO199" s="314"/>
      <c r="AP199" s="314"/>
      <c r="AQ199" s="314"/>
      <c r="AR199" s="314"/>
      <c r="AS199" s="314"/>
      <c r="AT199" s="314"/>
      <c r="AU199" s="314"/>
      <c r="AV199" s="314"/>
      <c r="AW199" s="314"/>
      <c r="AX199" s="314"/>
      <c r="AY199" s="314"/>
      <c r="AZ199" s="314"/>
      <c r="BA199" s="314"/>
      <c r="BB199" s="314"/>
      <c r="BC199" s="314"/>
      <c r="BD199" s="314"/>
      <c r="BE199" s="314"/>
      <c r="BF199" s="314"/>
      <c r="BG199" s="314"/>
      <c r="BH199" s="314"/>
      <c r="BI199" s="314"/>
      <c r="BJ199" s="314"/>
      <c r="BK199" s="314"/>
      <c r="BL199" s="314"/>
      <c r="BM199" s="314"/>
      <c r="BN199" s="314"/>
      <c r="BO199" s="314"/>
      <c r="BP199" s="314"/>
      <c r="BQ199" s="314"/>
      <c r="BR199" s="314"/>
      <c r="BS199" s="314"/>
      <c r="BT199" s="314"/>
      <c r="BU199" s="314"/>
      <c r="BV199" s="314"/>
      <c r="BW199" s="258"/>
      <c r="BX199" s="314"/>
      <c r="BY199" s="314"/>
      <c r="BZ199" s="314"/>
      <c r="CA199" s="314"/>
      <c r="CB199" s="314"/>
      <c r="CC199" s="314"/>
      <c r="CD199" s="314"/>
      <c r="CE199" s="314"/>
      <c r="CF199" s="314"/>
      <c r="CG199" s="314"/>
      <c r="CH199" s="314"/>
      <c r="CI199" s="314"/>
      <c r="CJ199" s="314"/>
      <c r="CK199" s="314"/>
      <c r="CL199" s="314"/>
      <c r="CM199" s="314"/>
      <c r="CN199" s="314"/>
      <c r="CO199" s="314"/>
      <c r="CP199" s="314"/>
      <c r="CQ199" s="314"/>
      <c r="CR199" s="314"/>
      <c r="CS199" s="314"/>
      <c r="CT199" s="314"/>
      <c r="CU199" s="314"/>
      <c r="CV199" s="314"/>
      <c r="CW199" s="314"/>
      <c r="CX199" s="314"/>
      <c r="CY199" s="314"/>
      <c r="CZ199" s="314"/>
      <c r="DA199" s="314"/>
      <c r="DB199" s="314"/>
      <c r="DC199" s="314"/>
      <c r="DD199" s="314"/>
      <c r="DE199" s="314"/>
      <c r="DF199" s="314"/>
      <c r="DG199" s="314"/>
      <c r="DH199" s="314"/>
      <c r="DI199" s="314"/>
      <c r="DJ199" s="314"/>
      <c r="DK199" s="314"/>
      <c r="DL199" s="314"/>
      <c r="DM199" s="314"/>
      <c r="DN199" s="314"/>
      <c r="DO199" s="314"/>
      <c r="DP199" s="314"/>
      <c r="DQ199" s="314"/>
      <c r="DR199" s="314"/>
      <c r="DS199" s="314"/>
      <c r="DT199" s="314"/>
      <c r="DU199" s="314"/>
      <c r="DV199" s="314"/>
      <c r="DW199" s="314"/>
      <c r="DX199" s="314"/>
      <c r="DY199" s="314"/>
      <c r="DZ199" s="314"/>
      <c r="EA199" s="314"/>
      <c r="EB199" s="314"/>
      <c r="EC199" s="314"/>
      <c r="ED199" s="314"/>
      <c r="FY199" s="317"/>
      <c r="FZ199" s="317"/>
      <c r="GA199" s="317"/>
      <c r="GB199" s="317"/>
      <c r="GC199" s="301"/>
      <c r="GD199" s="301"/>
      <c r="GE199" s="301"/>
      <c r="GF199" s="301"/>
      <c r="GG199" s="318"/>
      <c r="GH199" s="318"/>
      <c r="GI199" s="318"/>
      <c r="GJ199" s="319"/>
      <c r="GK199" s="320"/>
      <c r="GL199" s="320"/>
      <c r="GM199" s="320"/>
      <c r="GN199" s="320"/>
      <c r="GO199" s="300"/>
      <c r="HD199" s="317"/>
      <c r="HE199" s="317"/>
      <c r="HF199" s="317"/>
      <c r="HG199" s="317"/>
      <c r="HH199" s="301"/>
      <c r="HI199" s="301"/>
      <c r="HJ199" s="301"/>
      <c r="HK199" s="301"/>
      <c r="HL199" s="318"/>
      <c r="HM199" s="318"/>
      <c r="HN199" s="318"/>
      <c r="HO199" s="319"/>
      <c r="HP199" s="320"/>
      <c r="HQ199" s="320"/>
      <c r="HR199" s="320"/>
      <c r="HS199" s="320"/>
      <c r="HT199" s="300"/>
    </row>
    <row r="200" spans="3:228" ht="17.100000000000001" customHeight="1" x14ac:dyDescent="0.3">
      <c r="R200" s="314"/>
      <c r="S200" s="314"/>
      <c r="T200" s="314"/>
      <c r="U200" s="314"/>
      <c r="V200" s="314"/>
      <c r="W200" s="314"/>
      <c r="X200" s="314"/>
      <c r="Y200" s="314"/>
      <c r="Z200" s="314"/>
      <c r="AA200" s="314"/>
      <c r="AB200" s="314"/>
      <c r="AC200" s="314"/>
      <c r="AD200" s="314"/>
      <c r="AE200" s="314"/>
      <c r="AF200" s="314"/>
      <c r="AG200" s="314"/>
      <c r="AH200" s="314"/>
      <c r="AI200" s="314"/>
      <c r="AJ200" s="314"/>
      <c r="AK200" s="314"/>
      <c r="AL200" s="314"/>
      <c r="AM200" s="314"/>
      <c r="AN200" s="314"/>
      <c r="AO200" s="314"/>
      <c r="AP200" s="314"/>
      <c r="AQ200" s="314"/>
      <c r="AR200" s="314"/>
      <c r="AS200" s="314"/>
      <c r="AT200" s="314"/>
      <c r="AU200" s="314"/>
      <c r="AV200" s="314"/>
      <c r="AW200" s="314"/>
      <c r="AX200" s="314"/>
      <c r="AY200" s="314"/>
      <c r="AZ200" s="314"/>
      <c r="BA200" s="314"/>
      <c r="BB200" s="314"/>
      <c r="BC200" s="314"/>
      <c r="BD200" s="314"/>
      <c r="BE200" s="314"/>
      <c r="BF200" s="314"/>
      <c r="BG200" s="314"/>
      <c r="BH200" s="314"/>
      <c r="BI200" s="314"/>
      <c r="BJ200" s="314"/>
      <c r="BK200" s="314"/>
      <c r="BL200" s="314"/>
      <c r="BM200" s="314"/>
      <c r="BN200" s="314"/>
      <c r="BO200" s="314"/>
      <c r="BP200" s="314"/>
      <c r="BQ200" s="314"/>
      <c r="BR200" s="314"/>
      <c r="BS200" s="314"/>
      <c r="BT200" s="314"/>
      <c r="BU200" s="314"/>
      <c r="BV200" s="314"/>
      <c r="BW200" s="291"/>
      <c r="BX200" s="314"/>
      <c r="BY200" s="314"/>
      <c r="BZ200" s="314"/>
      <c r="CA200" s="314"/>
      <c r="CB200" s="314"/>
      <c r="CC200" s="314"/>
      <c r="CD200" s="314"/>
      <c r="CE200" s="314"/>
      <c r="CF200" s="314"/>
      <c r="CG200" s="314"/>
      <c r="CH200" s="314"/>
      <c r="CI200" s="314"/>
      <c r="CJ200" s="314"/>
      <c r="CK200" s="314"/>
      <c r="CL200" s="314"/>
      <c r="CM200" s="314"/>
      <c r="CN200" s="314"/>
      <c r="CO200" s="314"/>
      <c r="CP200" s="314"/>
      <c r="CQ200" s="314"/>
      <c r="CR200" s="314"/>
      <c r="CS200" s="314"/>
      <c r="CT200" s="314"/>
      <c r="CU200" s="314"/>
      <c r="CV200" s="314"/>
      <c r="CW200" s="314"/>
      <c r="CX200" s="314"/>
      <c r="CY200" s="314"/>
      <c r="CZ200" s="314"/>
      <c r="DA200" s="314"/>
      <c r="DB200" s="314"/>
      <c r="DC200" s="314"/>
      <c r="DD200" s="314"/>
      <c r="DE200" s="314"/>
      <c r="DF200" s="314"/>
      <c r="DG200" s="314"/>
      <c r="DH200" s="314"/>
      <c r="DI200" s="314"/>
      <c r="DJ200" s="314"/>
      <c r="DK200" s="314"/>
      <c r="DL200" s="314"/>
      <c r="DM200" s="314"/>
      <c r="DN200" s="314"/>
      <c r="DO200" s="314"/>
      <c r="DP200" s="314"/>
      <c r="DQ200" s="314"/>
      <c r="DR200" s="314"/>
      <c r="DS200" s="314"/>
      <c r="DT200" s="314"/>
      <c r="DU200" s="314"/>
      <c r="DV200" s="314"/>
      <c r="DW200" s="314"/>
      <c r="DX200" s="314"/>
      <c r="DY200" s="314"/>
      <c r="DZ200" s="314"/>
      <c r="EA200" s="314"/>
      <c r="EB200" s="314"/>
      <c r="EC200" s="314"/>
      <c r="ED200" s="314"/>
      <c r="FY200" s="317"/>
      <c r="FZ200" s="317"/>
      <c r="GA200" s="317"/>
      <c r="GB200" s="317"/>
      <c r="GC200" s="301"/>
      <c r="GD200" s="301"/>
      <c r="GE200" s="301"/>
      <c r="GF200" s="301"/>
      <c r="GG200" s="318"/>
      <c r="GH200" s="318"/>
      <c r="GI200" s="318"/>
      <c r="GJ200" s="319"/>
      <c r="GK200" s="320"/>
      <c r="GL200" s="320"/>
      <c r="GM200" s="320"/>
      <c r="GN200" s="320"/>
      <c r="GO200" s="300"/>
      <c r="HD200" s="317"/>
      <c r="HE200" s="317"/>
      <c r="HF200" s="317"/>
      <c r="HG200" s="317"/>
      <c r="HH200" s="301"/>
      <c r="HI200" s="301"/>
      <c r="HJ200" s="301"/>
      <c r="HK200" s="301"/>
      <c r="HL200" s="318"/>
      <c r="HM200" s="318"/>
      <c r="HN200" s="318"/>
      <c r="HO200" s="319"/>
      <c r="HP200" s="320"/>
      <c r="HQ200" s="320"/>
      <c r="HR200" s="320"/>
      <c r="HS200" s="320"/>
      <c r="HT200" s="300"/>
    </row>
    <row r="201" spans="3:228" ht="17.100000000000001" customHeight="1" x14ac:dyDescent="0.3">
      <c r="R201" s="314"/>
      <c r="S201" s="314"/>
      <c r="T201" s="314"/>
      <c r="U201" s="314"/>
      <c r="V201" s="314"/>
      <c r="W201" s="314"/>
      <c r="X201" s="314"/>
      <c r="Y201" s="314"/>
      <c r="Z201" s="314"/>
      <c r="AA201" s="314"/>
      <c r="AB201" s="314"/>
      <c r="AC201" s="314"/>
      <c r="AD201" s="314"/>
      <c r="AE201" s="314"/>
      <c r="AF201" s="314"/>
      <c r="AG201" s="314"/>
      <c r="AH201" s="314"/>
      <c r="AI201" s="314"/>
      <c r="AJ201" s="314"/>
      <c r="AK201" s="314"/>
      <c r="AL201" s="314"/>
      <c r="AM201" s="314"/>
      <c r="AN201" s="314"/>
      <c r="AO201" s="314"/>
      <c r="AP201" s="314"/>
      <c r="AQ201" s="314"/>
      <c r="AR201" s="314"/>
      <c r="AS201" s="314"/>
      <c r="AT201" s="314"/>
      <c r="AU201" s="314"/>
      <c r="AV201" s="314"/>
      <c r="AW201" s="314"/>
      <c r="AX201" s="314"/>
      <c r="AY201" s="314"/>
      <c r="AZ201" s="314"/>
      <c r="BA201" s="314"/>
      <c r="BB201" s="314"/>
      <c r="BC201" s="314"/>
      <c r="BD201" s="314"/>
      <c r="BE201" s="314"/>
      <c r="BF201" s="314"/>
      <c r="BG201" s="314"/>
      <c r="BH201" s="314"/>
      <c r="BI201" s="314"/>
      <c r="BJ201" s="314"/>
      <c r="BK201" s="314"/>
      <c r="BL201" s="314"/>
      <c r="BM201" s="314"/>
      <c r="BN201" s="314"/>
      <c r="BO201" s="314"/>
      <c r="BP201" s="314"/>
      <c r="BQ201" s="314"/>
      <c r="BR201" s="314"/>
      <c r="BS201" s="314"/>
      <c r="BT201" s="314"/>
      <c r="BU201" s="314"/>
      <c r="BV201" s="314"/>
      <c r="BW201" s="259"/>
      <c r="BX201" s="314"/>
      <c r="BY201" s="314"/>
      <c r="BZ201" s="314"/>
      <c r="CA201" s="314"/>
      <c r="CB201" s="314"/>
      <c r="CC201" s="314"/>
      <c r="CD201" s="314"/>
      <c r="CE201" s="314"/>
      <c r="CF201" s="314"/>
      <c r="CG201" s="314"/>
      <c r="CH201" s="314"/>
      <c r="CI201" s="314"/>
      <c r="CJ201" s="314"/>
      <c r="CK201" s="314"/>
      <c r="CL201" s="314"/>
      <c r="CM201" s="314"/>
      <c r="CN201" s="314"/>
      <c r="CO201" s="314"/>
      <c r="CP201" s="314"/>
      <c r="CQ201" s="314"/>
      <c r="CR201" s="314"/>
      <c r="CS201" s="314"/>
      <c r="CT201" s="314"/>
      <c r="CU201" s="314"/>
      <c r="CV201" s="314"/>
      <c r="CW201" s="314"/>
      <c r="CX201" s="314"/>
      <c r="CY201" s="314"/>
      <c r="CZ201" s="314"/>
      <c r="DA201" s="314"/>
      <c r="DB201" s="314"/>
      <c r="DC201" s="314"/>
      <c r="DD201" s="314"/>
      <c r="DE201" s="314"/>
      <c r="DF201" s="314"/>
      <c r="DG201" s="314"/>
      <c r="DH201" s="314"/>
      <c r="DI201" s="314"/>
      <c r="DJ201" s="314"/>
      <c r="DK201" s="314"/>
      <c r="DL201" s="314"/>
      <c r="DM201" s="314"/>
      <c r="DN201" s="314"/>
      <c r="DO201" s="314"/>
      <c r="DP201" s="314"/>
      <c r="DQ201" s="314"/>
      <c r="DR201" s="314"/>
      <c r="DS201" s="314"/>
      <c r="DT201" s="314"/>
      <c r="DU201" s="314"/>
      <c r="DV201" s="314"/>
      <c r="DW201" s="314"/>
      <c r="DX201" s="314"/>
      <c r="DY201" s="314"/>
      <c r="DZ201" s="314"/>
      <c r="EA201" s="314"/>
      <c r="EB201" s="314"/>
      <c r="EC201" s="314"/>
      <c r="ED201" s="314"/>
      <c r="FY201" s="317"/>
      <c r="FZ201" s="317"/>
      <c r="GA201" s="317"/>
      <c r="GB201" s="317"/>
      <c r="GC201" s="301"/>
      <c r="GD201" s="301"/>
      <c r="GE201" s="301"/>
      <c r="GF201" s="301"/>
      <c r="GG201" s="318"/>
      <c r="GH201" s="318"/>
      <c r="GI201" s="318"/>
      <c r="GJ201" s="319"/>
      <c r="GK201" s="320"/>
      <c r="GL201" s="320"/>
      <c r="GM201" s="320"/>
      <c r="GN201" s="320"/>
      <c r="GO201" s="300"/>
      <c r="HD201" s="317"/>
      <c r="HE201" s="317"/>
      <c r="HF201" s="317"/>
      <c r="HG201" s="317"/>
      <c r="HH201" s="301"/>
      <c r="HI201" s="301"/>
      <c r="HJ201" s="301"/>
      <c r="HK201" s="301"/>
      <c r="HL201" s="318"/>
      <c r="HM201" s="318"/>
      <c r="HN201" s="318"/>
      <c r="HO201" s="319"/>
      <c r="HP201" s="320"/>
      <c r="HQ201" s="320"/>
      <c r="HR201" s="320"/>
      <c r="HS201" s="320"/>
      <c r="HT201" s="300"/>
    </row>
    <row r="202" spans="3:228" ht="17.100000000000001" customHeight="1" x14ac:dyDescent="0.3">
      <c r="R202" s="314"/>
      <c r="S202" s="314"/>
      <c r="T202" s="314"/>
      <c r="U202" s="314"/>
      <c r="V202" s="314"/>
      <c r="W202" s="314"/>
      <c r="X202" s="314"/>
      <c r="Y202" s="314"/>
      <c r="Z202" s="314"/>
      <c r="AA202" s="314"/>
      <c r="AB202" s="314"/>
      <c r="AC202" s="314"/>
      <c r="AD202" s="314"/>
      <c r="AE202" s="314"/>
      <c r="AF202" s="314"/>
      <c r="AG202" s="314"/>
      <c r="AH202" s="314"/>
      <c r="AI202" s="314"/>
      <c r="AJ202" s="314"/>
      <c r="AK202" s="314"/>
      <c r="AL202" s="314"/>
      <c r="AM202" s="314"/>
      <c r="AN202" s="314"/>
      <c r="AO202" s="314"/>
      <c r="AP202" s="314"/>
      <c r="AQ202" s="314"/>
      <c r="AR202" s="314"/>
      <c r="AS202" s="314"/>
      <c r="AT202" s="314"/>
      <c r="AU202" s="314"/>
      <c r="AV202" s="314"/>
      <c r="AW202" s="314"/>
      <c r="AX202" s="314"/>
      <c r="AY202" s="314"/>
      <c r="AZ202" s="314"/>
      <c r="BA202" s="314"/>
      <c r="BB202" s="314"/>
      <c r="BC202" s="314"/>
      <c r="BD202" s="314"/>
      <c r="BE202" s="314"/>
      <c r="BF202" s="314"/>
      <c r="BG202" s="314"/>
      <c r="BH202" s="314"/>
      <c r="BI202" s="314"/>
      <c r="BJ202" s="314"/>
      <c r="BK202" s="314"/>
      <c r="BL202" s="314"/>
      <c r="BM202" s="314"/>
      <c r="BN202" s="314"/>
      <c r="BO202" s="314"/>
      <c r="BP202" s="314"/>
      <c r="BQ202" s="314"/>
      <c r="BR202" s="314"/>
      <c r="BS202" s="314"/>
      <c r="BT202" s="314"/>
      <c r="BU202" s="314"/>
      <c r="BV202" s="314"/>
      <c r="BW202" s="259"/>
      <c r="BX202" s="314"/>
      <c r="BY202" s="314"/>
      <c r="BZ202" s="314"/>
      <c r="CA202" s="314"/>
      <c r="CB202" s="314"/>
      <c r="CC202" s="314"/>
      <c r="CD202" s="314"/>
      <c r="CE202" s="314"/>
      <c r="CF202" s="314"/>
      <c r="CG202" s="314"/>
      <c r="CH202" s="314"/>
      <c r="CI202" s="314"/>
      <c r="CJ202" s="314"/>
      <c r="CK202" s="314"/>
      <c r="CL202" s="314"/>
      <c r="CM202" s="314"/>
      <c r="CN202" s="314"/>
      <c r="CO202" s="314"/>
      <c r="CP202" s="314"/>
      <c r="CQ202" s="314"/>
      <c r="CR202" s="314"/>
      <c r="CS202" s="314"/>
      <c r="CT202" s="314"/>
      <c r="CU202" s="314"/>
      <c r="CV202" s="314"/>
      <c r="CW202" s="314"/>
      <c r="CX202" s="314"/>
      <c r="CY202" s="314"/>
      <c r="CZ202" s="314"/>
      <c r="DA202" s="314"/>
      <c r="DB202" s="314"/>
      <c r="DC202" s="314"/>
      <c r="DD202" s="314"/>
      <c r="DE202" s="314"/>
      <c r="DF202" s="314"/>
      <c r="DG202" s="314"/>
      <c r="DH202" s="314"/>
      <c r="DI202" s="314"/>
      <c r="DJ202" s="314"/>
      <c r="DK202" s="314"/>
      <c r="DL202" s="314"/>
      <c r="DM202" s="314"/>
      <c r="DN202" s="314"/>
      <c r="DO202" s="314"/>
      <c r="DP202" s="314"/>
      <c r="DQ202" s="314"/>
      <c r="DR202" s="314"/>
      <c r="DS202" s="314"/>
      <c r="DT202" s="314"/>
      <c r="DU202" s="314"/>
      <c r="DV202" s="314"/>
      <c r="DW202" s="314"/>
      <c r="DX202" s="314"/>
      <c r="DY202" s="314"/>
      <c r="DZ202" s="314"/>
      <c r="EA202" s="314"/>
      <c r="EB202" s="314"/>
      <c r="EC202" s="314"/>
      <c r="ED202" s="314"/>
      <c r="FY202" s="317"/>
      <c r="FZ202" s="317"/>
      <c r="GA202" s="317"/>
      <c r="GB202" s="317"/>
      <c r="GC202" s="301"/>
      <c r="GD202" s="301"/>
      <c r="GE202" s="301"/>
      <c r="GF202" s="301"/>
      <c r="GG202" s="318"/>
      <c r="GH202" s="318"/>
      <c r="GI202" s="318"/>
      <c r="GJ202" s="319"/>
      <c r="GK202" s="320"/>
      <c r="GL202" s="320"/>
      <c r="GM202" s="320"/>
      <c r="GN202" s="320"/>
      <c r="GO202" s="300"/>
      <c r="HD202" s="317"/>
      <c r="HE202" s="317"/>
      <c r="HF202" s="317"/>
      <c r="HG202" s="317"/>
      <c r="HH202" s="301"/>
      <c r="HI202" s="301"/>
      <c r="HJ202" s="301"/>
      <c r="HK202" s="301"/>
      <c r="HL202" s="318"/>
      <c r="HM202" s="318"/>
      <c r="HN202" s="318"/>
      <c r="HO202" s="319"/>
      <c r="HP202" s="320"/>
      <c r="HQ202" s="320"/>
      <c r="HR202" s="320"/>
      <c r="HS202" s="320"/>
      <c r="HT202" s="300"/>
    </row>
    <row r="203" spans="3:228" ht="17.100000000000001" customHeight="1" x14ac:dyDescent="0.3">
      <c r="R203" s="314"/>
      <c r="S203" s="314"/>
      <c r="T203" s="314"/>
      <c r="U203" s="314"/>
      <c r="V203" s="314"/>
      <c r="W203" s="314"/>
      <c r="X203" s="314"/>
      <c r="Y203" s="314"/>
      <c r="Z203" s="314"/>
      <c r="AA203" s="314"/>
      <c r="AB203" s="314"/>
      <c r="AC203" s="314"/>
      <c r="AD203" s="314"/>
      <c r="AE203" s="314"/>
      <c r="AF203" s="314"/>
      <c r="AG203" s="314"/>
      <c r="AH203" s="314"/>
      <c r="AI203" s="314"/>
      <c r="AJ203" s="314"/>
      <c r="AK203" s="314"/>
      <c r="AL203" s="314"/>
      <c r="AM203" s="314"/>
      <c r="AN203" s="314"/>
      <c r="AO203" s="314"/>
      <c r="AP203" s="314"/>
      <c r="AQ203" s="314"/>
      <c r="AR203" s="314"/>
      <c r="AS203" s="314"/>
      <c r="AT203" s="314"/>
      <c r="AU203" s="314"/>
      <c r="AV203" s="314"/>
      <c r="AW203" s="314"/>
      <c r="AX203" s="314"/>
      <c r="AY203" s="314"/>
      <c r="AZ203" s="314"/>
      <c r="BA203" s="314"/>
      <c r="BB203" s="314"/>
      <c r="BC203" s="314"/>
      <c r="BD203" s="314"/>
      <c r="BE203" s="314"/>
      <c r="BF203" s="314"/>
      <c r="BG203" s="314"/>
      <c r="BH203" s="314"/>
      <c r="BI203" s="314"/>
      <c r="BJ203" s="314"/>
      <c r="BK203" s="314"/>
      <c r="BL203" s="314"/>
      <c r="BM203" s="314"/>
      <c r="BN203" s="314"/>
      <c r="BO203" s="314"/>
      <c r="BP203" s="314"/>
      <c r="BQ203" s="314"/>
      <c r="BR203" s="314"/>
      <c r="BS203" s="314"/>
      <c r="BT203" s="314"/>
      <c r="BU203" s="314"/>
      <c r="BV203" s="314"/>
      <c r="BW203" s="291"/>
      <c r="BX203" s="314"/>
      <c r="BY203" s="314"/>
      <c r="BZ203" s="314"/>
      <c r="CA203" s="314"/>
      <c r="CB203" s="314"/>
      <c r="CC203" s="314"/>
      <c r="CD203" s="314"/>
      <c r="CE203" s="314"/>
      <c r="CF203" s="314"/>
      <c r="CG203" s="314"/>
      <c r="CH203" s="314"/>
      <c r="CI203" s="314"/>
      <c r="CJ203" s="314"/>
      <c r="CK203" s="314"/>
      <c r="CL203" s="314"/>
      <c r="CM203" s="314"/>
      <c r="CN203" s="314"/>
      <c r="CO203" s="314"/>
      <c r="CP203" s="314"/>
      <c r="CQ203" s="314"/>
      <c r="CR203" s="314"/>
      <c r="CS203" s="314"/>
      <c r="CT203" s="314"/>
      <c r="CU203" s="314"/>
      <c r="CV203" s="314"/>
      <c r="CW203" s="314"/>
      <c r="CX203" s="314"/>
      <c r="CY203" s="314"/>
      <c r="CZ203" s="314"/>
      <c r="DA203" s="314"/>
      <c r="DB203" s="314"/>
      <c r="DC203" s="314"/>
      <c r="DD203" s="314"/>
      <c r="DE203" s="314"/>
      <c r="DF203" s="314"/>
      <c r="DG203" s="314"/>
      <c r="DH203" s="314"/>
      <c r="DI203" s="314"/>
      <c r="DJ203" s="314"/>
      <c r="DK203" s="314"/>
      <c r="DL203" s="314"/>
      <c r="DM203" s="314"/>
      <c r="DN203" s="314"/>
      <c r="DO203" s="314"/>
      <c r="DP203" s="314"/>
      <c r="DQ203" s="314"/>
      <c r="DR203" s="314"/>
      <c r="DS203" s="314"/>
      <c r="DT203" s="314"/>
      <c r="DU203" s="314"/>
      <c r="DV203" s="314"/>
      <c r="DW203" s="314"/>
      <c r="DX203" s="314"/>
      <c r="DY203" s="314"/>
      <c r="DZ203" s="314"/>
      <c r="EA203" s="314"/>
      <c r="EB203" s="314"/>
      <c r="EC203" s="314"/>
      <c r="ED203" s="314"/>
      <c r="FY203" s="317"/>
      <c r="FZ203" s="317"/>
      <c r="GA203" s="317"/>
      <c r="GB203" s="317"/>
      <c r="GC203" s="301"/>
      <c r="GD203" s="301"/>
      <c r="GE203" s="301"/>
      <c r="GF203" s="301"/>
      <c r="GG203" s="318"/>
      <c r="GH203" s="318"/>
      <c r="GI203" s="318"/>
      <c r="GJ203" s="319"/>
      <c r="GK203" s="320"/>
      <c r="GL203" s="320"/>
      <c r="GM203" s="320"/>
      <c r="GN203" s="320"/>
      <c r="GO203" s="300"/>
      <c r="HD203" s="317"/>
      <c r="HE203" s="317"/>
      <c r="HF203" s="317"/>
      <c r="HG203" s="317"/>
      <c r="HH203" s="301"/>
      <c r="HI203" s="301"/>
      <c r="HJ203" s="301"/>
      <c r="HK203" s="301"/>
      <c r="HL203" s="318"/>
      <c r="HM203" s="318"/>
      <c r="HN203" s="318"/>
      <c r="HO203" s="319"/>
      <c r="HP203" s="320"/>
      <c r="HQ203" s="320"/>
      <c r="HR203" s="320"/>
      <c r="HS203" s="320"/>
      <c r="HT203" s="300"/>
    </row>
    <row r="204" spans="3:228" ht="17.100000000000001" customHeight="1" x14ac:dyDescent="0.3">
      <c r="R204" s="314"/>
      <c r="S204" s="314"/>
      <c r="T204" s="314"/>
      <c r="U204" s="314"/>
      <c r="V204" s="314"/>
      <c r="W204" s="314"/>
      <c r="X204" s="314"/>
      <c r="Y204" s="314"/>
      <c r="Z204" s="314"/>
      <c r="AA204" s="314"/>
      <c r="AB204" s="314"/>
      <c r="AC204" s="314"/>
      <c r="AD204" s="314"/>
      <c r="AE204" s="314"/>
      <c r="AF204" s="314"/>
      <c r="AG204" s="314"/>
      <c r="AH204" s="314"/>
      <c r="AI204" s="314"/>
      <c r="AJ204" s="314"/>
      <c r="AK204" s="314"/>
      <c r="AL204" s="314"/>
      <c r="AM204" s="314"/>
      <c r="AN204" s="314"/>
      <c r="AO204" s="314"/>
      <c r="AP204" s="314"/>
      <c r="AQ204" s="314"/>
      <c r="AR204" s="314"/>
      <c r="AS204" s="314"/>
      <c r="AT204" s="314"/>
      <c r="AU204" s="314"/>
      <c r="AV204" s="314"/>
      <c r="AW204" s="314"/>
      <c r="AX204" s="314"/>
      <c r="AY204" s="314"/>
      <c r="AZ204" s="314"/>
      <c r="BA204" s="314"/>
      <c r="BB204" s="314"/>
      <c r="BC204" s="314"/>
      <c r="BD204" s="314"/>
      <c r="BE204" s="314"/>
      <c r="BF204" s="314"/>
      <c r="BG204" s="314"/>
      <c r="BH204" s="314"/>
      <c r="BI204" s="314"/>
      <c r="BJ204" s="314"/>
      <c r="BK204" s="314"/>
      <c r="BL204" s="314"/>
      <c r="BM204" s="314"/>
      <c r="BN204" s="314"/>
      <c r="BO204" s="314"/>
      <c r="BP204" s="314"/>
      <c r="BQ204" s="314"/>
      <c r="BR204" s="314"/>
      <c r="BS204" s="314"/>
      <c r="BT204" s="314"/>
      <c r="BU204" s="314"/>
      <c r="BV204" s="314"/>
      <c r="BW204" s="339"/>
      <c r="BX204" s="314"/>
      <c r="BY204" s="314"/>
      <c r="BZ204" s="314"/>
      <c r="CA204" s="314"/>
      <c r="CB204" s="314"/>
      <c r="CC204" s="314"/>
      <c r="CD204" s="314"/>
      <c r="CE204" s="314"/>
      <c r="CF204" s="314"/>
      <c r="CG204" s="314"/>
      <c r="CH204" s="314"/>
      <c r="CI204" s="314"/>
      <c r="CJ204" s="314"/>
      <c r="CK204" s="314"/>
      <c r="CL204" s="314"/>
      <c r="CM204" s="314"/>
      <c r="CN204" s="314"/>
      <c r="CO204" s="314"/>
      <c r="CP204" s="314"/>
      <c r="CQ204" s="314"/>
      <c r="CR204" s="314"/>
      <c r="CS204" s="314"/>
      <c r="CT204" s="314"/>
      <c r="CU204" s="314"/>
      <c r="CV204" s="314"/>
      <c r="CW204" s="314"/>
      <c r="CX204" s="314"/>
      <c r="CY204" s="314"/>
      <c r="CZ204" s="314"/>
      <c r="DA204" s="314"/>
      <c r="DB204" s="314"/>
      <c r="DC204" s="314"/>
      <c r="DD204" s="314"/>
      <c r="DE204" s="314"/>
      <c r="DF204" s="314"/>
      <c r="DG204" s="314"/>
      <c r="DH204" s="314"/>
      <c r="DI204" s="314"/>
      <c r="DJ204" s="314"/>
      <c r="DK204" s="314"/>
      <c r="DL204" s="314"/>
      <c r="DM204" s="314"/>
      <c r="DN204" s="314"/>
      <c r="DO204" s="314"/>
      <c r="DP204" s="314"/>
      <c r="DQ204" s="314"/>
      <c r="DR204" s="314"/>
      <c r="DS204" s="314"/>
      <c r="DT204" s="314"/>
      <c r="DU204" s="314"/>
      <c r="DV204" s="314"/>
      <c r="DW204" s="314"/>
      <c r="DX204" s="314"/>
      <c r="DY204" s="314"/>
      <c r="DZ204" s="314"/>
      <c r="EA204" s="314"/>
      <c r="EB204" s="314"/>
      <c r="EC204" s="314"/>
      <c r="ED204" s="314"/>
      <c r="FY204" s="317"/>
      <c r="FZ204" s="317"/>
      <c r="GA204" s="317"/>
      <c r="GB204" s="317"/>
      <c r="GC204" s="301"/>
      <c r="GD204" s="301"/>
      <c r="GE204" s="301"/>
      <c r="GF204" s="301"/>
      <c r="GG204" s="318"/>
      <c r="GH204" s="318"/>
      <c r="GI204" s="318"/>
      <c r="GJ204" s="319"/>
      <c r="GK204" s="320"/>
      <c r="GL204" s="320"/>
      <c r="GM204" s="320"/>
      <c r="GN204" s="320"/>
      <c r="GO204" s="300"/>
      <c r="HD204" s="317"/>
      <c r="HE204" s="317"/>
      <c r="HF204" s="317"/>
      <c r="HG204" s="317"/>
      <c r="HH204" s="301"/>
      <c r="HI204" s="301"/>
      <c r="HJ204" s="301"/>
      <c r="HK204" s="301"/>
      <c r="HL204" s="318"/>
      <c r="HM204" s="318"/>
      <c r="HN204" s="318"/>
      <c r="HO204" s="319"/>
      <c r="HP204" s="320"/>
      <c r="HQ204" s="320"/>
      <c r="HR204" s="320"/>
      <c r="HS204" s="320"/>
      <c r="HT204" s="300"/>
    </row>
    <row r="205" spans="3:228" ht="17.100000000000001" customHeight="1" x14ac:dyDescent="0.3">
      <c r="R205" s="314"/>
      <c r="S205" s="314"/>
      <c r="T205" s="314"/>
      <c r="U205" s="314"/>
      <c r="V205" s="314"/>
      <c r="W205" s="314"/>
      <c r="X205" s="314"/>
      <c r="Y205" s="314"/>
      <c r="Z205" s="314"/>
      <c r="AA205" s="314"/>
      <c r="AB205" s="314"/>
      <c r="AC205" s="314"/>
      <c r="AD205" s="314"/>
      <c r="AE205" s="314"/>
      <c r="AF205" s="314"/>
      <c r="AG205" s="314"/>
      <c r="AH205" s="314"/>
      <c r="AI205" s="314"/>
      <c r="AJ205" s="314"/>
      <c r="AK205" s="314"/>
      <c r="AL205" s="314"/>
      <c r="AM205" s="314"/>
      <c r="AN205" s="314"/>
      <c r="AO205" s="314"/>
      <c r="AP205" s="314"/>
      <c r="AQ205" s="314"/>
      <c r="AR205" s="314"/>
      <c r="AS205" s="314"/>
      <c r="AT205" s="314"/>
      <c r="AU205" s="314"/>
      <c r="AV205" s="314"/>
      <c r="AW205" s="314"/>
      <c r="AX205" s="314"/>
      <c r="AY205" s="314"/>
      <c r="AZ205" s="314"/>
      <c r="BA205" s="314"/>
      <c r="BB205" s="314"/>
      <c r="BC205" s="314"/>
      <c r="BD205" s="314"/>
      <c r="BE205" s="314"/>
      <c r="BF205" s="314"/>
      <c r="BG205" s="314"/>
      <c r="BH205" s="314"/>
      <c r="BI205" s="314"/>
      <c r="BJ205" s="314"/>
      <c r="BK205" s="314"/>
      <c r="BL205" s="314"/>
      <c r="BM205" s="314"/>
      <c r="BN205" s="314"/>
      <c r="BO205" s="314"/>
      <c r="BP205" s="314"/>
      <c r="BQ205" s="314"/>
      <c r="BR205" s="314"/>
      <c r="BS205" s="314"/>
      <c r="BT205" s="314"/>
      <c r="BU205" s="314"/>
      <c r="BV205" s="314"/>
      <c r="BW205" s="339"/>
      <c r="BX205" s="314"/>
      <c r="BY205" s="314"/>
      <c r="BZ205" s="314"/>
      <c r="CA205" s="314"/>
      <c r="CB205" s="314"/>
      <c r="CC205" s="314"/>
      <c r="CD205" s="314"/>
      <c r="CE205" s="314"/>
      <c r="CF205" s="314"/>
      <c r="CG205" s="314"/>
      <c r="CH205" s="314"/>
      <c r="CI205" s="314"/>
      <c r="CJ205" s="314"/>
      <c r="CK205" s="314"/>
      <c r="CL205" s="314"/>
      <c r="CM205" s="314"/>
      <c r="CN205" s="314"/>
      <c r="CO205" s="314"/>
      <c r="CP205" s="314"/>
      <c r="CQ205" s="314"/>
      <c r="CR205" s="314"/>
      <c r="CS205" s="314"/>
      <c r="CT205" s="314"/>
      <c r="CU205" s="314"/>
      <c r="CV205" s="314"/>
      <c r="CW205" s="314"/>
      <c r="CX205" s="314"/>
      <c r="CY205" s="314"/>
      <c r="CZ205" s="314"/>
      <c r="DA205" s="314"/>
      <c r="DB205" s="314"/>
      <c r="DC205" s="314"/>
      <c r="DD205" s="314"/>
      <c r="DE205" s="314"/>
      <c r="DF205" s="314"/>
      <c r="DG205" s="314"/>
      <c r="DH205" s="314"/>
      <c r="DI205" s="314"/>
      <c r="DJ205" s="314"/>
      <c r="DK205" s="314"/>
      <c r="DL205" s="314"/>
      <c r="DM205" s="314"/>
      <c r="DN205" s="314"/>
      <c r="DO205" s="314"/>
      <c r="DP205" s="314"/>
      <c r="DQ205" s="314"/>
      <c r="DR205" s="314"/>
      <c r="DS205" s="314"/>
      <c r="DT205" s="314"/>
      <c r="DU205" s="314"/>
      <c r="DV205" s="314"/>
      <c r="DW205" s="314"/>
      <c r="DX205" s="314"/>
      <c r="DY205" s="314"/>
      <c r="DZ205" s="314"/>
      <c r="EA205" s="314"/>
      <c r="EB205" s="314"/>
      <c r="EC205" s="314"/>
      <c r="ED205" s="314"/>
      <c r="FY205" s="317"/>
      <c r="FZ205" s="317"/>
      <c r="GA205" s="317"/>
      <c r="GB205" s="317"/>
      <c r="GC205" s="301"/>
      <c r="GD205" s="301"/>
      <c r="GE205" s="301"/>
      <c r="GF205" s="301"/>
      <c r="GG205" s="318"/>
      <c r="GH205" s="318"/>
      <c r="GI205" s="318"/>
      <c r="GJ205" s="319"/>
      <c r="GK205" s="320"/>
      <c r="GL205" s="320"/>
      <c r="GM205" s="320"/>
      <c r="GN205" s="320"/>
      <c r="GO205" s="300"/>
      <c r="HD205" s="317"/>
      <c r="HE205" s="317"/>
      <c r="HF205" s="317"/>
      <c r="HG205" s="317"/>
      <c r="HH205" s="301"/>
      <c r="HI205" s="301"/>
      <c r="HJ205" s="301"/>
      <c r="HK205" s="301"/>
      <c r="HL205" s="318"/>
      <c r="HM205" s="318"/>
      <c r="HN205" s="318"/>
      <c r="HO205" s="319"/>
      <c r="HP205" s="320"/>
      <c r="HQ205" s="320"/>
      <c r="HR205" s="320"/>
      <c r="HS205" s="320"/>
      <c r="HT205" s="300"/>
    </row>
    <row r="206" spans="3:228" ht="17.100000000000001" customHeight="1" x14ac:dyDescent="0.3">
      <c r="R206" s="314"/>
      <c r="S206" s="314"/>
      <c r="T206" s="314"/>
      <c r="U206" s="314"/>
      <c r="V206" s="314"/>
      <c r="W206" s="314"/>
      <c r="X206" s="314"/>
      <c r="Y206" s="314"/>
      <c r="Z206" s="314"/>
      <c r="AA206" s="314"/>
      <c r="AB206" s="314"/>
      <c r="AC206" s="314"/>
      <c r="AD206" s="314"/>
      <c r="AE206" s="314"/>
      <c r="AF206" s="314"/>
      <c r="AG206" s="314"/>
      <c r="AH206" s="314"/>
      <c r="AI206" s="314"/>
      <c r="AJ206" s="314"/>
      <c r="AK206" s="314"/>
      <c r="AL206" s="314"/>
      <c r="AM206" s="314"/>
      <c r="AN206" s="314"/>
      <c r="AO206" s="314"/>
      <c r="AP206" s="314"/>
      <c r="AQ206" s="314"/>
      <c r="AR206" s="314"/>
      <c r="AS206" s="314"/>
      <c r="AT206" s="314"/>
      <c r="AU206" s="314"/>
      <c r="AV206" s="314"/>
      <c r="AW206" s="314"/>
      <c r="AX206" s="314"/>
      <c r="AY206" s="314"/>
      <c r="AZ206" s="314"/>
      <c r="BA206" s="314"/>
      <c r="BB206" s="314"/>
      <c r="BC206" s="314"/>
      <c r="BD206" s="314"/>
      <c r="BE206" s="314"/>
      <c r="BF206" s="314"/>
      <c r="BG206" s="314"/>
      <c r="BH206" s="314"/>
      <c r="BI206" s="314"/>
      <c r="BJ206" s="314"/>
      <c r="BK206" s="314"/>
      <c r="BL206" s="314"/>
      <c r="BM206" s="314"/>
      <c r="BN206" s="314"/>
      <c r="BO206" s="314"/>
      <c r="BP206" s="314"/>
      <c r="BQ206" s="314"/>
      <c r="BR206" s="314"/>
      <c r="BS206" s="314"/>
      <c r="BT206" s="314"/>
      <c r="BU206" s="314"/>
      <c r="BV206" s="314"/>
      <c r="BW206" s="291"/>
      <c r="BX206" s="314"/>
      <c r="BY206" s="314"/>
      <c r="BZ206" s="314"/>
      <c r="CA206" s="314"/>
      <c r="CB206" s="314"/>
      <c r="CC206" s="314"/>
      <c r="CD206" s="314"/>
      <c r="CE206" s="314"/>
      <c r="CF206" s="314"/>
      <c r="CG206" s="314"/>
      <c r="CH206" s="314"/>
      <c r="CI206" s="314"/>
      <c r="CJ206" s="314"/>
      <c r="CK206" s="314"/>
      <c r="CL206" s="314"/>
      <c r="CM206" s="314"/>
      <c r="CN206" s="314"/>
      <c r="CO206" s="314"/>
      <c r="CP206" s="314"/>
      <c r="CQ206" s="314"/>
      <c r="CR206" s="314"/>
      <c r="CS206" s="314"/>
      <c r="CT206" s="314"/>
      <c r="CU206" s="314"/>
      <c r="CV206" s="314"/>
      <c r="CW206" s="314"/>
      <c r="CX206" s="314"/>
      <c r="CY206" s="314"/>
      <c r="CZ206" s="314"/>
      <c r="DA206" s="314"/>
      <c r="DB206" s="314"/>
      <c r="DC206" s="314"/>
      <c r="DD206" s="314"/>
      <c r="DE206" s="314"/>
      <c r="DF206" s="314"/>
      <c r="DG206" s="314"/>
      <c r="DH206" s="314"/>
      <c r="DI206" s="314"/>
      <c r="DJ206" s="314"/>
      <c r="DK206" s="314"/>
      <c r="DL206" s="314"/>
      <c r="DM206" s="314"/>
      <c r="DN206" s="314"/>
      <c r="DO206" s="314"/>
      <c r="DP206" s="314"/>
      <c r="DQ206" s="314"/>
      <c r="DR206" s="314"/>
      <c r="DS206" s="314"/>
      <c r="DT206" s="314"/>
      <c r="DU206" s="314"/>
      <c r="DV206" s="314"/>
      <c r="DW206" s="314"/>
      <c r="DX206" s="314"/>
      <c r="DY206" s="314"/>
      <c r="DZ206" s="314"/>
      <c r="EA206" s="314"/>
      <c r="EB206" s="314"/>
      <c r="EC206" s="314"/>
      <c r="ED206" s="314"/>
      <c r="FY206" s="317"/>
      <c r="FZ206" s="317"/>
      <c r="GA206" s="317"/>
      <c r="GB206" s="317"/>
      <c r="GC206" s="301"/>
      <c r="GD206" s="301"/>
      <c r="GE206" s="301"/>
      <c r="GF206" s="301"/>
      <c r="GG206" s="318"/>
      <c r="GH206" s="318"/>
      <c r="GI206" s="318"/>
      <c r="GJ206" s="319"/>
      <c r="GK206" s="320"/>
      <c r="GL206" s="320"/>
      <c r="GM206" s="320"/>
      <c r="GN206" s="320"/>
      <c r="GO206" s="300"/>
      <c r="HD206" s="317"/>
      <c r="HE206" s="317"/>
      <c r="HF206" s="317"/>
      <c r="HG206" s="317"/>
      <c r="HH206" s="301"/>
      <c r="HI206" s="301"/>
      <c r="HJ206" s="301"/>
      <c r="HK206" s="301"/>
      <c r="HL206" s="318"/>
      <c r="HM206" s="318"/>
      <c r="HN206" s="318"/>
      <c r="HO206" s="319"/>
      <c r="HP206" s="320"/>
      <c r="HQ206" s="320"/>
      <c r="HR206" s="320"/>
      <c r="HS206" s="320"/>
      <c r="HT206" s="300"/>
    </row>
    <row r="207" spans="3:228" ht="17.100000000000001" customHeight="1" x14ac:dyDescent="0.3">
      <c r="R207" s="314"/>
      <c r="S207" s="314"/>
      <c r="T207" s="314"/>
      <c r="U207" s="314"/>
      <c r="V207" s="314"/>
      <c r="W207" s="314"/>
      <c r="X207" s="314"/>
      <c r="Y207" s="314"/>
      <c r="Z207" s="314"/>
      <c r="AA207" s="314"/>
      <c r="AB207" s="314"/>
      <c r="AC207" s="314"/>
      <c r="AD207" s="314"/>
      <c r="AE207" s="314"/>
      <c r="AF207" s="314"/>
      <c r="AG207" s="314"/>
      <c r="AH207" s="314"/>
      <c r="AI207" s="314"/>
      <c r="AJ207" s="314"/>
      <c r="AK207" s="314"/>
      <c r="AL207" s="314"/>
      <c r="AM207" s="314"/>
      <c r="AN207" s="314"/>
      <c r="AO207" s="314"/>
      <c r="AP207" s="314"/>
      <c r="AQ207" s="314"/>
      <c r="AR207" s="314"/>
      <c r="AS207" s="314"/>
      <c r="AT207" s="314"/>
      <c r="AU207" s="314"/>
      <c r="AV207" s="314"/>
      <c r="AW207" s="314"/>
      <c r="AX207" s="314"/>
      <c r="AY207" s="314"/>
      <c r="AZ207" s="314"/>
      <c r="BA207" s="314"/>
      <c r="BB207" s="314"/>
      <c r="BC207" s="314"/>
      <c r="BD207" s="314"/>
      <c r="BE207" s="314"/>
      <c r="BF207" s="314"/>
      <c r="BG207" s="314"/>
      <c r="BH207" s="314"/>
      <c r="BI207" s="314"/>
      <c r="BJ207" s="314"/>
      <c r="BK207" s="314"/>
      <c r="BL207" s="314"/>
      <c r="BM207" s="314"/>
      <c r="BN207" s="314"/>
      <c r="BO207" s="314"/>
      <c r="BP207" s="314"/>
      <c r="BQ207" s="314"/>
      <c r="BR207" s="314"/>
      <c r="BS207" s="314"/>
      <c r="BT207" s="314"/>
      <c r="BU207" s="314"/>
      <c r="BV207" s="314"/>
      <c r="BW207" s="340"/>
      <c r="BX207" s="314"/>
      <c r="BY207" s="314"/>
      <c r="BZ207" s="314"/>
      <c r="CA207" s="314"/>
      <c r="CB207" s="314"/>
      <c r="CC207" s="314"/>
      <c r="CD207" s="314"/>
      <c r="CE207" s="314"/>
      <c r="CF207" s="314"/>
      <c r="CG207" s="314"/>
      <c r="CH207" s="314"/>
      <c r="CI207" s="314"/>
      <c r="CJ207" s="314"/>
      <c r="CK207" s="314"/>
      <c r="CL207" s="314"/>
      <c r="CM207" s="314"/>
      <c r="CN207" s="314"/>
      <c r="CO207" s="314"/>
      <c r="CP207" s="314"/>
      <c r="CQ207" s="314"/>
      <c r="CR207" s="314"/>
      <c r="CS207" s="314"/>
      <c r="CT207" s="314"/>
      <c r="CU207" s="314"/>
      <c r="CV207" s="314"/>
      <c r="CW207" s="314"/>
      <c r="CX207" s="314"/>
      <c r="CY207" s="314"/>
      <c r="CZ207" s="314"/>
      <c r="DA207" s="314"/>
      <c r="DB207" s="314"/>
      <c r="DC207" s="314"/>
      <c r="DD207" s="314"/>
      <c r="DE207" s="314"/>
      <c r="DF207" s="314"/>
      <c r="DG207" s="314"/>
      <c r="DH207" s="314"/>
      <c r="DI207" s="314"/>
      <c r="DJ207" s="314"/>
      <c r="DK207" s="314"/>
      <c r="DL207" s="314"/>
      <c r="DM207" s="314"/>
      <c r="DN207" s="314"/>
      <c r="DO207" s="314"/>
      <c r="DP207" s="314"/>
      <c r="DQ207" s="314"/>
      <c r="DR207" s="314"/>
      <c r="DS207" s="314"/>
      <c r="DT207" s="314"/>
      <c r="DU207" s="314"/>
      <c r="DV207" s="314"/>
      <c r="DW207" s="314"/>
      <c r="DX207" s="314"/>
      <c r="DY207" s="314"/>
      <c r="DZ207" s="314"/>
      <c r="EA207" s="314"/>
      <c r="EB207" s="314"/>
      <c r="EC207" s="314"/>
      <c r="ED207" s="314"/>
      <c r="FY207" s="317"/>
      <c r="FZ207" s="317"/>
      <c r="GA207" s="317"/>
      <c r="GB207" s="317"/>
      <c r="GC207" s="301"/>
      <c r="GD207" s="301"/>
      <c r="GE207" s="301"/>
      <c r="GF207" s="301"/>
      <c r="GG207" s="318"/>
      <c r="GH207" s="318"/>
      <c r="GI207" s="318"/>
      <c r="GJ207" s="319"/>
      <c r="GK207" s="320"/>
      <c r="GL207" s="320"/>
      <c r="GM207" s="320"/>
      <c r="GN207" s="320"/>
      <c r="GO207" s="300"/>
      <c r="HD207" s="317"/>
      <c r="HE207" s="317"/>
      <c r="HF207" s="317"/>
      <c r="HG207" s="317"/>
      <c r="HH207" s="301"/>
      <c r="HI207" s="301"/>
      <c r="HJ207" s="301"/>
      <c r="HK207" s="301"/>
      <c r="HL207" s="318"/>
      <c r="HM207" s="318"/>
      <c r="HN207" s="318"/>
      <c r="HO207" s="319"/>
      <c r="HP207" s="320"/>
      <c r="HQ207" s="320"/>
      <c r="HR207" s="320"/>
      <c r="HS207" s="320"/>
      <c r="HT207" s="300"/>
    </row>
    <row r="208" spans="3:228" ht="17.100000000000001" customHeight="1" x14ac:dyDescent="0.3">
      <c r="R208" s="314"/>
      <c r="S208" s="314"/>
      <c r="T208" s="314"/>
      <c r="U208" s="314"/>
      <c r="V208" s="314"/>
      <c r="W208" s="314"/>
      <c r="X208" s="314"/>
      <c r="Y208" s="314"/>
      <c r="Z208" s="314"/>
      <c r="AA208" s="314"/>
      <c r="AB208" s="314"/>
      <c r="AC208" s="314"/>
      <c r="AD208" s="314"/>
      <c r="AE208" s="314"/>
      <c r="AF208" s="314"/>
      <c r="AG208" s="314"/>
      <c r="AH208" s="314"/>
      <c r="AI208" s="314"/>
      <c r="AJ208" s="314"/>
      <c r="AK208" s="314"/>
      <c r="AL208" s="314"/>
      <c r="AM208" s="314"/>
      <c r="AN208" s="314"/>
      <c r="AO208" s="314"/>
      <c r="AP208" s="314"/>
      <c r="AQ208" s="314"/>
      <c r="AR208" s="314"/>
      <c r="AS208" s="314"/>
      <c r="AT208" s="314"/>
      <c r="AU208" s="314"/>
      <c r="AV208" s="314"/>
      <c r="AW208" s="314"/>
      <c r="AX208" s="314"/>
      <c r="AY208" s="314"/>
      <c r="AZ208" s="314"/>
      <c r="BA208" s="314"/>
      <c r="BB208" s="314"/>
      <c r="BC208" s="314"/>
      <c r="BD208" s="314"/>
      <c r="BE208" s="314"/>
      <c r="BF208" s="314"/>
      <c r="BG208" s="314"/>
      <c r="BH208" s="314"/>
      <c r="BI208" s="314"/>
      <c r="BJ208" s="314"/>
      <c r="BK208" s="314"/>
      <c r="BL208" s="314"/>
      <c r="BM208" s="314"/>
      <c r="BN208" s="314"/>
      <c r="BO208" s="314"/>
      <c r="BP208" s="314"/>
      <c r="BQ208" s="314"/>
      <c r="BR208" s="314"/>
      <c r="BS208" s="314"/>
      <c r="BT208" s="314"/>
      <c r="BU208" s="314"/>
      <c r="BV208" s="314"/>
      <c r="BW208" s="340"/>
      <c r="BX208" s="314"/>
      <c r="BY208" s="314"/>
      <c r="BZ208" s="314"/>
      <c r="CA208" s="314"/>
      <c r="CB208" s="314"/>
      <c r="CC208" s="314"/>
      <c r="CD208" s="314"/>
      <c r="CE208" s="314"/>
      <c r="CF208" s="314"/>
      <c r="CG208" s="314"/>
      <c r="CH208" s="314"/>
      <c r="CI208" s="314"/>
      <c r="CJ208" s="314"/>
      <c r="CK208" s="314"/>
      <c r="CL208" s="314"/>
      <c r="CM208" s="314"/>
      <c r="CN208" s="314"/>
      <c r="CO208" s="314"/>
      <c r="CP208" s="314"/>
      <c r="CQ208" s="314"/>
      <c r="CR208" s="314"/>
      <c r="CS208" s="314"/>
      <c r="CT208" s="314"/>
      <c r="CU208" s="314"/>
      <c r="CV208" s="314"/>
      <c r="CW208" s="314"/>
      <c r="CX208" s="314"/>
      <c r="CY208" s="314"/>
      <c r="CZ208" s="314"/>
      <c r="DA208" s="314"/>
      <c r="DB208" s="314"/>
      <c r="DC208" s="314"/>
      <c r="DD208" s="314"/>
      <c r="DE208" s="314"/>
      <c r="DF208" s="314"/>
      <c r="DG208" s="314"/>
      <c r="DH208" s="314"/>
      <c r="DI208" s="314"/>
      <c r="DJ208" s="314"/>
      <c r="DK208" s="314"/>
      <c r="DL208" s="314"/>
      <c r="DM208" s="314"/>
      <c r="DN208" s="314"/>
      <c r="DO208" s="314"/>
      <c r="DP208" s="314"/>
      <c r="DQ208" s="314"/>
      <c r="DR208" s="314"/>
      <c r="DS208" s="314"/>
      <c r="DT208" s="314"/>
      <c r="DU208" s="314"/>
      <c r="DV208" s="314"/>
      <c r="DW208" s="314"/>
      <c r="DX208" s="314"/>
      <c r="DY208" s="314"/>
      <c r="DZ208" s="314"/>
      <c r="EA208" s="314"/>
      <c r="EB208" s="314"/>
      <c r="EC208" s="314"/>
      <c r="ED208" s="314"/>
      <c r="FY208" s="317"/>
      <c r="FZ208" s="317"/>
      <c r="GA208" s="317"/>
      <c r="GB208" s="317"/>
      <c r="GC208" s="301"/>
      <c r="GD208" s="301"/>
      <c r="GE208" s="301"/>
      <c r="GF208" s="301"/>
      <c r="GG208" s="318"/>
      <c r="GH208" s="318"/>
      <c r="GI208" s="318"/>
      <c r="GJ208" s="319"/>
      <c r="GK208" s="320"/>
      <c r="GL208" s="320"/>
      <c r="GM208" s="320"/>
      <c r="GN208" s="320"/>
      <c r="GO208" s="300"/>
      <c r="HD208" s="317"/>
      <c r="HE208" s="317"/>
      <c r="HF208" s="317"/>
      <c r="HG208" s="317"/>
      <c r="HH208" s="301"/>
      <c r="HI208" s="301"/>
      <c r="HJ208" s="301"/>
      <c r="HK208" s="301"/>
      <c r="HL208" s="318"/>
      <c r="HM208" s="318"/>
      <c r="HN208" s="318"/>
      <c r="HO208" s="319"/>
      <c r="HP208" s="320"/>
      <c r="HQ208" s="320"/>
      <c r="HR208" s="320"/>
      <c r="HS208" s="320"/>
      <c r="HT208" s="300"/>
    </row>
    <row r="209" spans="18:228" ht="17.100000000000001" customHeight="1" x14ac:dyDescent="0.3">
      <c r="R209" s="314"/>
      <c r="S209" s="314"/>
      <c r="T209" s="314"/>
      <c r="U209" s="314"/>
      <c r="V209" s="314"/>
      <c r="W209" s="314"/>
      <c r="X209" s="314"/>
      <c r="Y209" s="314"/>
      <c r="Z209" s="314"/>
      <c r="AA209" s="314"/>
      <c r="AB209" s="314"/>
      <c r="AC209" s="314"/>
      <c r="AD209" s="314"/>
      <c r="AE209" s="314"/>
      <c r="AF209" s="314"/>
      <c r="AG209" s="314"/>
      <c r="AH209" s="314"/>
      <c r="AI209" s="314"/>
      <c r="AJ209" s="314"/>
      <c r="AK209" s="314"/>
      <c r="AL209" s="314"/>
      <c r="AM209" s="314"/>
      <c r="AN209" s="314"/>
      <c r="AO209" s="314"/>
      <c r="AP209" s="314"/>
      <c r="AQ209" s="314"/>
      <c r="AR209" s="314"/>
      <c r="AS209" s="314"/>
      <c r="AT209" s="314"/>
      <c r="AU209" s="314"/>
      <c r="AV209" s="314"/>
      <c r="AW209" s="314"/>
      <c r="AX209" s="314"/>
      <c r="AY209" s="314"/>
      <c r="AZ209" s="314"/>
      <c r="BA209" s="314"/>
      <c r="BB209" s="314"/>
      <c r="BC209" s="314"/>
      <c r="BD209" s="314"/>
      <c r="BE209" s="314"/>
      <c r="BF209" s="314"/>
      <c r="BG209" s="314"/>
      <c r="BH209" s="314"/>
      <c r="BI209" s="314"/>
      <c r="BJ209" s="314"/>
      <c r="BK209" s="314"/>
      <c r="BL209" s="314"/>
      <c r="BM209" s="314"/>
      <c r="BN209" s="314"/>
      <c r="BO209" s="314"/>
      <c r="BP209" s="314"/>
      <c r="BQ209" s="314"/>
      <c r="BR209" s="314"/>
      <c r="BS209" s="314"/>
      <c r="BT209" s="314"/>
      <c r="BU209" s="314"/>
      <c r="BV209" s="314"/>
      <c r="BX209" s="314"/>
      <c r="BY209" s="314"/>
      <c r="BZ209" s="314"/>
      <c r="CA209" s="314"/>
      <c r="CB209" s="314"/>
      <c r="CC209" s="314"/>
      <c r="CD209" s="314"/>
      <c r="CE209" s="314"/>
      <c r="CF209" s="314"/>
      <c r="CG209" s="314"/>
      <c r="CH209" s="314"/>
      <c r="CI209" s="314"/>
      <c r="CJ209" s="314"/>
      <c r="CK209" s="314"/>
      <c r="CL209" s="314"/>
      <c r="CM209" s="314"/>
      <c r="CN209" s="314"/>
      <c r="CO209" s="314"/>
      <c r="CP209" s="314"/>
      <c r="CQ209" s="314"/>
      <c r="CR209" s="314"/>
      <c r="CS209" s="314"/>
      <c r="CT209" s="314"/>
      <c r="CU209" s="314"/>
      <c r="CV209" s="314"/>
      <c r="CW209" s="314"/>
      <c r="CX209" s="314"/>
      <c r="CY209" s="314"/>
      <c r="CZ209" s="314"/>
      <c r="DA209" s="314"/>
      <c r="DB209" s="314"/>
      <c r="DC209" s="314"/>
      <c r="DD209" s="314"/>
      <c r="DE209" s="314"/>
      <c r="DF209" s="314"/>
      <c r="DG209" s="314"/>
      <c r="DH209" s="314"/>
      <c r="DI209" s="314"/>
      <c r="DJ209" s="314"/>
      <c r="DK209" s="314"/>
      <c r="DL209" s="314"/>
      <c r="DM209" s="314"/>
      <c r="DN209" s="314"/>
      <c r="DO209" s="314"/>
      <c r="DP209" s="314"/>
      <c r="DQ209" s="314"/>
      <c r="DR209" s="314"/>
      <c r="DS209" s="314"/>
      <c r="DT209" s="314"/>
      <c r="DU209" s="314"/>
      <c r="DV209" s="314"/>
      <c r="DW209" s="314"/>
      <c r="DX209" s="314"/>
      <c r="DY209" s="314"/>
      <c r="DZ209" s="314"/>
      <c r="EA209" s="314"/>
      <c r="EB209" s="314"/>
      <c r="EC209" s="314"/>
      <c r="ED209" s="314"/>
      <c r="FY209" s="317"/>
      <c r="FZ209" s="317"/>
      <c r="GA209" s="317"/>
      <c r="GB209" s="317"/>
      <c r="GC209" s="301"/>
      <c r="GD209" s="301"/>
      <c r="GE209" s="301"/>
      <c r="GF209" s="301"/>
      <c r="GG209" s="318"/>
      <c r="GH209" s="318"/>
      <c r="GI209" s="318"/>
      <c r="GJ209" s="319"/>
      <c r="GK209" s="320"/>
      <c r="GL209" s="320"/>
      <c r="GM209" s="320"/>
      <c r="GN209" s="320"/>
      <c r="GO209" s="300"/>
      <c r="HD209" s="317"/>
      <c r="HE209" s="317"/>
      <c r="HF209" s="317"/>
      <c r="HG209" s="317"/>
      <c r="HH209" s="301"/>
      <c r="HI209" s="301"/>
      <c r="HJ209" s="301"/>
      <c r="HK209" s="301"/>
      <c r="HL209" s="318"/>
      <c r="HM209" s="318"/>
      <c r="HN209" s="318"/>
      <c r="HO209" s="319"/>
      <c r="HP209" s="320"/>
      <c r="HQ209" s="320"/>
      <c r="HR209" s="320"/>
      <c r="HS209" s="320"/>
      <c r="HT209" s="300"/>
    </row>
    <row r="210" spans="18:228" ht="17.100000000000001" customHeight="1" x14ac:dyDescent="0.3">
      <c r="R210" s="314"/>
      <c r="S210" s="314"/>
      <c r="T210" s="314"/>
      <c r="U210" s="314"/>
      <c r="V210" s="314"/>
      <c r="W210" s="314"/>
      <c r="X210" s="314"/>
      <c r="Y210" s="314"/>
      <c r="Z210" s="314"/>
      <c r="AA210" s="314"/>
      <c r="AB210" s="314"/>
      <c r="AC210" s="314"/>
      <c r="AD210" s="314"/>
      <c r="AE210" s="314"/>
      <c r="AF210" s="314"/>
      <c r="AG210" s="314"/>
      <c r="AH210" s="314"/>
      <c r="AI210" s="314"/>
      <c r="AJ210" s="314"/>
      <c r="AK210" s="314"/>
      <c r="AL210" s="314"/>
      <c r="AM210" s="314"/>
      <c r="AN210" s="314"/>
      <c r="AO210" s="314"/>
      <c r="AP210" s="314"/>
      <c r="AQ210" s="314"/>
      <c r="AR210" s="314"/>
      <c r="AS210" s="314"/>
      <c r="AT210" s="314"/>
      <c r="AU210" s="314"/>
      <c r="AV210" s="314"/>
      <c r="AW210" s="314"/>
      <c r="AX210" s="314"/>
      <c r="AY210" s="314"/>
      <c r="AZ210" s="314"/>
      <c r="BA210" s="314"/>
      <c r="BB210" s="314"/>
      <c r="BC210" s="314"/>
      <c r="BD210" s="314"/>
      <c r="BE210" s="314"/>
      <c r="BF210" s="314"/>
      <c r="BG210" s="314"/>
      <c r="BH210" s="314"/>
      <c r="BI210" s="314"/>
      <c r="BJ210" s="314"/>
      <c r="BK210" s="314"/>
      <c r="BL210" s="314"/>
      <c r="BM210" s="314"/>
      <c r="BN210" s="314"/>
      <c r="BO210" s="314"/>
      <c r="BP210" s="314"/>
      <c r="BQ210" s="314"/>
      <c r="BR210" s="314"/>
      <c r="BS210" s="314"/>
      <c r="BT210" s="314"/>
      <c r="BU210" s="314"/>
      <c r="BV210" s="314"/>
      <c r="BX210" s="314"/>
      <c r="BY210" s="314"/>
      <c r="BZ210" s="314"/>
      <c r="CA210" s="314"/>
      <c r="CB210" s="314"/>
      <c r="CC210" s="314"/>
      <c r="CD210" s="314"/>
      <c r="CE210" s="314"/>
      <c r="CF210" s="314"/>
      <c r="CG210" s="314"/>
      <c r="CH210" s="314"/>
      <c r="CI210" s="314"/>
      <c r="CJ210" s="314"/>
      <c r="CK210" s="314"/>
      <c r="CL210" s="314"/>
      <c r="CM210" s="314"/>
      <c r="CN210" s="314"/>
      <c r="CO210" s="314"/>
      <c r="CP210" s="314"/>
      <c r="CQ210" s="314"/>
      <c r="CR210" s="314"/>
      <c r="CS210" s="314"/>
      <c r="CT210" s="314"/>
      <c r="CU210" s="314"/>
      <c r="CV210" s="314"/>
      <c r="CW210" s="314"/>
      <c r="CX210" s="314"/>
      <c r="CY210" s="314"/>
      <c r="CZ210" s="314"/>
      <c r="DA210" s="314"/>
      <c r="DB210" s="314"/>
      <c r="DC210" s="314"/>
      <c r="DD210" s="314"/>
      <c r="DE210" s="314"/>
      <c r="DF210" s="314"/>
      <c r="DG210" s="314"/>
      <c r="DH210" s="314"/>
      <c r="DI210" s="314"/>
      <c r="DJ210" s="314"/>
      <c r="DK210" s="314"/>
      <c r="DL210" s="314"/>
      <c r="DM210" s="314"/>
      <c r="DN210" s="314"/>
      <c r="DO210" s="314"/>
      <c r="DP210" s="314"/>
      <c r="DQ210" s="314"/>
      <c r="DR210" s="314"/>
      <c r="DS210" s="314"/>
      <c r="DT210" s="314"/>
      <c r="DU210" s="314"/>
      <c r="DV210" s="314"/>
      <c r="DW210" s="314"/>
      <c r="DX210" s="314"/>
      <c r="DY210" s="314"/>
      <c r="DZ210" s="314"/>
      <c r="EA210" s="314"/>
      <c r="EB210" s="314"/>
      <c r="EC210" s="314"/>
      <c r="ED210" s="314"/>
      <c r="FY210" s="317"/>
      <c r="FZ210" s="317"/>
      <c r="GA210" s="317"/>
      <c r="GB210" s="317"/>
      <c r="GC210" s="301"/>
      <c r="GD210" s="301"/>
      <c r="GE210" s="301"/>
      <c r="GF210" s="301"/>
      <c r="GG210" s="318"/>
      <c r="GH210" s="318"/>
      <c r="GI210" s="318"/>
      <c r="GJ210" s="319"/>
      <c r="GK210" s="320"/>
      <c r="GL210" s="320"/>
      <c r="GM210" s="320"/>
      <c r="GN210" s="320"/>
      <c r="GO210" s="300"/>
      <c r="HD210" s="317"/>
      <c r="HE210" s="317"/>
      <c r="HF210" s="317"/>
      <c r="HG210" s="317"/>
      <c r="HH210" s="301"/>
      <c r="HI210" s="301"/>
      <c r="HJ210" s="301"/>
      <c r="HK210" s="301"/>
      <c r="HL210" s="318"/>
      <c r="HM210" s="318"/>
      <c r="HN210" s="318"/>
      <c r="HO210" s="319"/>
      <c r="HP210" s="320"/>
      <c r="HQ210" s="320"/>
      <c r="HR210" s="320"/>
      <c r="HS210" s="320"/>
      <c r="HT210" s="300"/>
    </row>
    <row r="211" spans="18:228" ht="17.100000000000001" customHeight="1" x14ac:dyDescent="0.3">
      <c r="R211" s="314"/>
      <c r="S211" s="314"/>
      <c r="T211" s="314"/>
      <c r="U211" s="314"/>
      <c r="V211" s="314"/>
      <c r="W211" s="314"/>
      <c r="X211" s="314"/>
      <c r="Y211" s="314"/>
      <c r="Z211" s="314"/>
      <c r="AA211" s="314"/>
      <c r="AB211" s="314"/>
      <c r="AC211" s="314"/>
      <c r="AD211" s="314"/>
      <c r="AE211" s="314"/>
      <c r="AF211" s="314"/>
      <c r="AG211" s="314"/>
      <c r="AH211" s="314"/>
      <c r="AI211" s="314"/>
      <c r="AJ211" s="314"/>
      <c r="AK211" s="314"/>
      <c r="AL211" s="314"/>
      <c r="AM211" s="314"/>
      <c r="AN211" s="314"/>
      <c r="AO211" s="314"/>
      <c r="AP211" s="314"/>
      <c r="AQ211" s="314"/>
      <c r="AR211" s="314"/>
      <c r="AS211" s="314"/>
      <c r="AT211" s="314"/>
      <c r="AU211" s="314"/>
      <c r="AV211" s="314"/>
      <c r="AW211" s="314"/>
      <c r="AX211" s="314"/>
      <c r="AY211" s="314"/>
      <c r="AZ211" s="314"/>
      <c r="BA211" s="314"/>
      <c r="BB211" s="314"/>
      <c r="BC211" s="314"/>
      <c r="BD211" s="314"/>
      <c r="BE211" s="314"/>
      <c r="BF211" s="314"/>
      <c r="BG211" s="314"/>
      <c r="BH211" s="314"/>
      <c r="BI211" s="314"/>
      <c r="BJ211" s="314"/>
      <c r="BK211" s="314"/>
      <c r="BL211" s="314"/>
      <c r="BM211" s="314"/>
      <c r="BN211" s="314"/>
      <c r="BO211" s="314"/>
      <c r="BP211" s="314"/>
      <c r="BQ211" s="314"/>
      <c r="BR211" s="314"/>
      <c r="BS211" s="314"/>
      <c r="BT211" s="314"/>
      <c r="BU211" s="314"/>
      <c r="BV211" s="314"/>
      <c r="BX211" s="314"/>
      <c r="BY211" s="314"/>
      <c r="BZ211" s="314"/>
      <c r="CA211" s="314"/>
      <c r="CB211" s="314"/>
      <c r="CC211" s="314"/>
      <c r="CD211" s="314"/>
      <c r="CE211" s="314"/>
      <c r="CF211" s="314"/>
      <c r="CG211" s="314"/>
      <c r="CH211" s="314"/>
      <c r="CI211" s="314"/>
      <c r="CJ211" s="314"/>
      <c r="CK211" s="314"/>
      <c r="CL211" s="314"/>
      <c r="CM211" s="314"/>
      <c r="CN211" s="314"/>
      <c r="CO211" s="314"/>
      <c r="CP211" s="314"/>
      <c r="CQ211" s="314"/>
      <c r="CR211" s="314"/>
      <c r="CS211" s="314"/>
      <c r="CT211" s="314"/>
      <c r="CU211" s="314"/>
      <c r="CV211" s="314"/>
      <c r="CW211" s="314"/>
      <c r="CX211" s="314"/>
      <c r="CY211" s="314"/>
      <c r="CZ211" s="314"/>
      <c r="DA211" s="314"/>
      <c r="DB211" s="314"/>
      <c r="DC211" s="314"/>
      <c r="DD211" s="314"/>
      <c r="DE211" s="314"/>
      <c r="DF211" s="314"/>
      <c r="DG211" s="314"/>
      <c r="DH211" s="314"/>
      <c r="DI211" s="314"/>
      <c r="DJ211" s="314"/>
      <c r="DK211" s="314"/>
      <c r="DL211" s="314"/>
      <c r="DM211" s="314"/>
      <c r="DN211" s="314"/>
      <c r="DO211" s="314"/>
      <c r="DP211" s="314"/>
      <c r="DQ211" s="314"/>
      <c r="DR211" s="314"/>
      <c r="DS211" s="314"/>
      <c r="DT211" s="314"/>
      <c r="DU211" s="314"/>
      <c r="DV211" s="314"/>
      <c r="DW211" s="314"/>
      <c r="DX211" s="314"/>
      <c r="DY211" s="314"/>
      <c r="DZ211" s="314"/>
      <c r="EA211" s="314"/>
      <c r="EB211" s="314"/>
      <c r="EC211" s="314"/>
      <c r="ED211" s="314"/>
      <c r="FY211" s="317"/>
      <c r="FZ211" s="317"/>
      <c r="GA211" s="317"/>
      <c r="GB211" s="317"/>
      <c r="GC211" s="301"/>
      <c r="GD211" s="301"/>
      <c r="GE211" s="301"/>
      <c r="GF211" s="301"/>
      <c r="GG211" s="318"/>
      <c r="GH211" s="318"/>
      <c r="GI211" s="318"/>
      <c r="GJ211" s="319"/>
      <c r="GK211" s="320"/>
      <c r="GL211" s="320"/>
      <c r="GM211" s="320"/>
      <c r="GN211" s="320"/>
      <c r="GO211" s="300"/>
      <c r="HD211" s="317"/>
      <c r="HE211" s="317"/>
      <c r="HF211" s="317"/>
      <c r="HG211" s="317"/>
      <c r="HH211" s="301"/>
      <c r="HI211" s="301"/>
      <c r="HJ211" s="301"/>
      <c r="HK211" s="301"/>
      <c r="HL211" s="318"/>
      <c r="HM211" s="318"/>
      <c r="HN211" s="318"/>
      <c r="HO211" s="319"/>
      <c r="HP211" s="320"/>
      <c r="HQ211" s="320"/>
      <c r="HR211" s="320"/>
      <c r="HS211" s="320"/>
      <c r="HT211" s="300"/>
    </row>
    <row r="212" spans="18:228" ht="17.100000000000001" customHeight="1" x14ac:dyDescent="0.3">
      <c r="R212" s="314"/>
      <c r="S212" s="314"/>
      <c r="T212" s="314"/>
      <c r="U212" s="314"/>
      <c r="V212" s="314"/>
      <c r="W212" s="314"/>
      <c r="X212" s="314"/>
      <c r="Y212" s="314"/>
      <c r="Z212" s="314"/>
      <c r="AA212" s="314"/>
      <c r="AB212" s="314"/>
      <c r="AC212" s="314"/>
      <c r="AD212" s="314"/>
      <c r="AE212" s="314"/>
      <c r="AF212" s="314"/>
      <c r="AG212" s="314"/>
      <c r="AH212" s="314"/>
      <c r="AI212" s="314"/>
      <c r="AJ212" s="314"/>
      <c r="AK212" s="314"/>
      <c r="AL212" s="314"/>
      <c r="AM212" s="314"/>
      <c r="AN212" s="314"/>
      <c r="AO212" s="314"/>
      <c r="AP212" s="314"/>
      <c r="AQ212" s="314"/>
      <c r="AR212" s="314"/>
      <c r="AS212" s="314"/>
      <c r="AT212" s="314"/>
      <c r="AU212" s="314"/>
      <c r="AV212" s="314"/>
      <c r="AW212" s="314"/>
      <c r="AX212" s="314"/>
      <c r="AY212" s="314"/>
      <c r="AZ212" s="314"/>
      <c r="BA212" s="314"/>
      <c r="BB212" s="314"/>
      <c r="BC212" s="314"/>
      <c r="BD212" s="314"/>
      <c r="BE212" s="314"/>
      <c r="BF212" s="314"/>
      <c r="BG212" s="314"/>
      <c r="BH212" s="314"/>
      <c r="BI212" s="314"/>
      <c r="BJ212" s="314"/>
      <c r="BK212" s="314"/>
      <c r="BL212" s="314"/>
      <c r="BM212" s="314"/>
      <c r="BN212" s="314"/>
      <c r="BO212" s="314"/>
      <c r="BP212" s="314"/>
      <c r="BQ212" s="314"/>
      <c r="BR212" s="314"/>
      <c r="BS212" s="314"/>
      <c r="BT212" s="314"/>
      <c r="BU212" s="314"/>
      <c r="BV212" s="314"/>
      <c r="BX212" s="314"/>
      <c r="BY212" s="314"/>
      <c r="BZ212" s="314"/>
      <c r="CA212" s="314"/>
      <c r="CB212" s="314"/>
      <c r="CC212" s="314"/>
      <c r="CD212" s="314"/>
      <c r="CE212" s="314"/>
      <c r="CF212" s="314"/>
      <c r="CG212" s="314"/>
      <c r="CH212" s="314"/>
      <c r="CI212" s="314"/>
      <c r="CJ212" s="314"/>
      <c r="CK212" s="314"/>
      <c r="CL212" s="314"/>
      <c r="CM212" s="314"/>
      <c r="CN212" s="314"/>
      <c r="CO212" s="314"/>
      <c r="CP212" s="314"/>
      <c r="CQ212" s="314"/>
      <c r="CR212" s="314"/>
      <c r="CS212" s="314"/>
      <c r="CT212" s="314"/>
      <c r="CU212" s="314"/>
      <c r="CV212" s="314"/>
      <c r="CW212" s="314"/>
      <c r="CX212" s="314"/>
      <c r="CY212" s="314"/>
      <c r="CZ212" s="314"/>
      <c r="DA212" s="314"/>
      <c r="DB212" s="314"/>
      <c r="DC212" s="314"/>
      <c r="DD212" s="314"/>
      <c r="DE212" s="314"/>
      <c r="DF212" s="314"/>
      <c r="DG212" s="314"/>
      <c r="DH212" s="314"/>
      <c r="DI212" s="314"/>
      <c r="DJ212" s="314"/>
      <c r="DK212" s="314"/>
      <c r="DL212" s="314"/>
      <c r="DM212" s="314"/>
      <c r="DN212" s="314"/>
      <c r="DO212" s="314"/>
      <c r="DP212" s="314"/>
      <c r="DQ212" s="314"/>
      <c r="DR212" s="314"/>
      <c r="DS212" s="314"/>
      <c r="DT212" s="314"/>
      <c r="DU212" s="314"/>
      <c r="DV212" s="314"/>
      <c r="DW212" s="314"/>
      <c r="DX212" s="314"/>
      <c r="DY212" s="314"/>
      <c r="DZ212" s="314"/>
      <c r="EA212" s="314"/>
      <c r="EB212" s="314"/>
      <c r="EC212" s="314"/>
      <c r="ED212" s="314"/>
      <c r="FY212" s="317"/>
      <c r="FZ212" s="317"/>
      <c r="GA212" s="317"/>
      <c r="GB212" s="317"/>
      <c r="GC212" s="301"/>
      <c r="GD212" s="301"/>
      <c r="GE212" s="301"/>
      <c r="GF212" s="301"/>
      <c r="GG212" s="318"/>
      <c r="GH212" s="318"/>
      <c r="GI212" s="318"/>
      <c r="GJ212" s="319"/>
      <c r="GK212" s="320"/>
      <c r="GL212" s="320"/>
      <c r="GM212" s="320"/>
      <c r="GN212" s="320"/>
      <c r="GO212" s="300"/>
      <c r="HD212" s="317"/>
      <c r="HE212" s="317"/>
      <c r="HF212" s="317"/>
      <c r="HG212" s="317"/>
      <c r="HH212" s="301"/>
      <c r="HI212" s="301"/>
      <c r="HJ212" s="301"/>
      <c r="HK212" s="301"/>
      <c r="HL212" s="318"/>
      <c r="HM212" s="318"/>
      <c r="HN212" s="318"/>
      <c r="HO212" s="319"/>
      <c r="HP212" s="320"/>
      <c r="HQ212" s="320"/>
      <c r="HR212" s="320"/>
      <c r="HS212" s="320"/>
      <c r="HT212" s="300"/>
    </row>
    <row r="213" spans="18:228" ht="17.100000000000001" customHeight="1" x14ac:dyDescent="0.3">
      <c r="R213" s="314"/>
      <c r="S213" s="314"/>
      <c r="T213" s="314"/>
      <c r="U213" s="314"/>
      <c r="V213" s="314"/>
      <c r="W213" s="314"/>
      <c r="X213" s="314"/>
      <c r="Y213" s="314"/>
      <c r="Z213" s="314"/>
      <c r="AA213" s="314"/>
      <c r="AB213" s="314"/>
      <c r="AC213" s="314"/>
      <c r="AD213" s="314"/>
      <c r="AE213" s="314"/>
      <c r="AF213" s="314"/>
      <c r="AG213" s="314"/>
      <c r="AH213" s="314"/>
      <c r="AI213" s="314"/>
      <c r="AJ213" s="314"/>
      <c r="AK213" s="314"/>
      <c r="AL213" s="314"/>
      <c r="AM213" s="314"/>
      <c r="AN213" s="314"/>
      <c r="AO213" s="314"/>
      <c r="AP213" s="314"/>
      <c r="AQ213" s="314"/>
      <c r="AR213" s="314"/>
      <c r="AS213" s="314"/>
      <c r="AT213" s="314"/>
      <c r="AU213" s="314"/>
      <c r="AV213" s="314"/>
      <c r="AW213" s="314"/>
      <c r="AX213" s="314"/>
      <c r="AY213" s="314"/>
      <c r="AZ213" s="314"/>
      <c r="BA213" s="314"/>
      <c r="BB213" s="314"/>
      <c r="BC213" s="314"/>
      <c r="BD213" s="314"/>
      <c r="BE213" s="314"/>
      <c r="BF213" s="314"/>
      <c r="BG213" s="314"/>
      <c r="BH213" s="314"/>
      <c r="BI213" s="314"/>
      <c r="BJ213" s="314"/>
      <c r="BK213" s="314"/>
      <c r="BL213" s="314"/>
      <c r="BM213" s="314"/>
      <c r="BN213" s="314"/>
      <c r="BO213" s="314"/>
      <c r="BP213" s="314"/>
      <c r="BQ213" s="314"/>
      <c r="BR213" s="314"/>
      <c r="BS213" s="314"/>
      <c r="BT213" s="314"/>
      <c r="BU213" s="314"/>
      <c r="BV213" s="314"/>
      <c r="BX213" s="314"/>
      <c r="BY213" s="314"/>
      <c r="BZ213" s="314"/>
      <c r="CA213" s="314"/>
      <c r="CB213" s="314"/>
      <c r="CC213" s="314"/>
      <c r="CD213" s="314"/>
      <c r="CE213" s="314"/>
      <c r="CF213" s="314"/>
      <c r="CG213" s="314"/>
      <c r="CH213" s="314"/>
      <c r="CI213" s="314"/>
      <c r="CJ213" s="314"/>
      <c r="CK213" s="314"/>
      <c r="CL213" s="314"/>
      <c r="CM213" s="314"/>
      <c r="CN213" s="314"/>
      <c r="CO213" s="314"/>
      <c r="CP213" s="314"/>
      <c r="CQ213" s="314"/>
      <c r="CR213" s="314"/>
      <c r="CS213" s="314"/>
      <c r="CT213" s="314"/>
      <c r="CU213" s="314"/>
      <c r="CV213" s="314"/>
      <c r="CW213" s="314"/>
      <c r="CX213" s="314"/>
      <c r="CY213" s="314"/>
      <c r="CZ213" s="314"/>
      <c r="DA213" s="314"/>
      <c r="DB213" s="314"/>
      <c r="DC213" s="314"/>
      <c r="DD213" s="314"/>
      <c r="DE213" s="314"/>
      <c r="DF213" s="314"/>
      <c r="DG213" s="314"/>
      <c r="DH213" s="314"/>
      <c r="DI213" s="314"/>
      <c r="DJ213" s="314"/>
      <c r="DK213" s="314"/>
      <c r="DL213" s="314"/>
      <c r="DM213" s="314"/>
      <c r="DN213" s="314"/>
      <c r="DO213" s="314"/>
      <c r="DP213" s="314"/>
      <c r="DQ213" s="314"/>
      <c r="DR213" s="314"/>
      <c r="DS213" s="314"/>
      <c r="DT213" s="314"/>
      <c r="DU213" s="314"/>
      <c r="DV213" s="314"/>
      <c r="DW213" s="314"/>
      <c r="DX213" s="314"/>
      <c r="DY213" s="314"/>
      <c r="DZ213" s="314"/>
      <c r="EA213" s="314"/>
      <c r="EB213" s="314"/>
      <c r="EC213" s="314"/>
      <c r="ED213" s="314"/>
      <c r="FY213" s="317"/>
      <c r="FZ213" s="317"/>
      <c r="GA213" s="317"/>
      <c r="GB213" s="317"/>
      <c r="GC213" s="301"/>
      <c r="GD213" s="301"/>
      <c r="GE213" s="301"/>
      <c r="GF213" s="301"/>
      <c r="GG213" s="318"/>
      <c r="GH213" s="318"/>
      <c r="GI213" s="318"/>
      <c r="GJ213" s="319"/>
      <c r="GK213" s="320"/>
      <c r="GL213" s="320"/>
      <c r="GM213" s="320"/>
      <c r="GN213" s="320"/>
      <c r="GO213" s="300"/>
      <c r="HD213" s="317"/>
      <c r="HE213" s="317"/>
      <c r="HF213" s="317"/>
      <c r="HG213" s="317"/>
      <c r="HH213" s="301"/>
      <c r="HI213" s="301"/>
      <c r="HJ213" s="301"/>
      <c r="HK213" s="301"/>
      <c r="HL213" s="318"/>
      <c r="HM213" s="318"/>
      <c r="HN213" s="318"/>
      <c r="HO213" s="319"/>
      <c r="HP213" s="320"/>
      <c r="HQ213" s="320"/>
      <c r="HR213" s="320"/>
      <c r="HS213" s="320"/>
      <c r="HT213" s="300"/>
    </row>
    <row r="214" spans="18:228" ht="17.100000000000001" customHeight="1" x14ac:dyDescent="0.3">
      <c r="R214" s="314"/>
      <c r="S214" s="314"/>
      <c r="T214" s="314"/>
      <c r="U214" s="314"/>
      <c r="V214" s="314"/>
      <c r="W214" s="314"/>
      <c r="X214" s="314"/>
      <c r="Y214" s="314"/>
      <c r="Z214" s="314"/>
      <c r="AA214" s="314"/>
      <c r="AB214" s="314"/>
      <c r="AC214" s="314"/>
      <c r="AD214" s="314"/>
      <c r="AE214" s="314"/>
      <c r="AF214" s="314"/>
      <c r="AG214" s="314"/>
      <c r="AH214" s="314"/>
      <c r="AI214" s="314"/>
      <c r="AJ214" s="314"/>
      <c r="AK214" s="314"/>
      <c r="AL214" s="314"/>
      <c r="AM214" s="314"/>
      <c r="AN214" s="314"/>
      <c r="AO214" s="314"/>
      <c r="AP214" s="314"/>
      <c r="AQ214" s="314"/>
      <c r="AR214" s="314"/>
      <c r="AS214" s="314"/>
      <c r="AT214" s="314"/>
      <c r="AU214" s="314"/>
      <c r="AV214" s="314"/>
      <c r="AW214" s="314"/>
      <c r="AX214" s="314"/>
      <c r="AY214" s="314"/>
      <c r="AZ214" s="314"/>
      <c r="BA214" s="314"/>
      <c r="BB214" s="314"/>
      <c r="BC214" s="314"/>
      <c r="BD214" s="314"/>
      <c r="BE214" s="314"/>
      <c r="BF214" s="314"/>
      <c r="BG214" s="314"/>
      <c r="BH214" s="314"/>
      <c r="BI214" s="314"/>
      <c r="BJ214" s="314"/>
      <c r="BK214" s="314"/>
      <c r="BL214" s="314"/>
      <c r="BM214" s="314"/>
      <c r="BN214" s="314"/>
      <c r="BO214" s="314"/>
      <c r="BP214" s="314"/>
      <c r="BQ214" s="314"/>
      <c r="BR214" s="314"/>
      <c r="BS214" s="314"/>
      <c r="BT214" s="314"/>
      <c r="BU214" s="314"/>
      <c r="BV214" s="314"/>
      <c r="BX214" s="314"/>
      <c r="BY214" s="314"/>
      <c r="BZ214" s="314"/>
      <c r="CA214" s="314"/>
      <c r="CB214" s="314"/>
      <c r="CC214" s="314"/>
      <c r="CD214" s="314"/>
      <c r="CE214" s="314"/>
      <c r="CF214" s="314"/>
      <c r="CG214" s="314"/>
      <c r="CH214" s="314"/>
      <c r="CI214" s="314"/>
      <c r="CJ214" s="314"/>
      <c r="CK214" s="314"/>
      <c r="CL214" s="314"/>
      <c r="CM214" s="314"/>
      <c r="CN214" s="314"/>
      <c r="CO214" s="314"/>
      <c r="CP214" s="314"/>
      <c r="CQ214" s="314"/>
      <c r="CR214" s="314"/>
      <c r="CS214" s="314"/>
      <c r="CT214" s="314"/>
      <c r="CU214" s="314"/>
      <c r="CV214" s="314"/>
      <c r="CW214" s="314"/>
      <c r="CX214" s="314"/>
      <c r="CY214" s="314"/>
      <c r="CZ214" s="314"/>
      <c r="DA214" s="314"/>
      <c r="DB214" s="314"/>
      <c r="DC214" s="314"/>
      <c r="DD214" s="314"/>
      <c r="DE214" s="314"/>
      <c r="DF214" s="314"/>
      <c r="DG214" s="314"/>
      <c r="DH214" s="314"/>
      <c r="DI214" s="314"/>
      <c r="DJ214" s="314"/>
      <c r="DK214" s="314"/>
      <c r="DL214" s="314"/>
      <c r="DM214" s="314"/>
      <c r="DN214" s="314"/>
      <c r="DO214" s="314"/>
      <c r="DP214" s="314"/>
      <c r="DQ214" s="314"/>
      <c r="DR214" s="314"/>
      <c r="DS214" s="314"/>
      <c r="DT214" s="314"/>
      <c r="DU214" s="314"/>
      <c r="DV214" s="314"/>
      <c r="DW214" s="314"/>
      <c r="DX214" s="314"/>
      <c r="DY214" s="314"/>
      <c r="DZ214" s="314"/>
      <c r="EA214" s="314"/>
      <c r="EB214" s="314"/>
      <c r="EC214" s="314"/>
      <c r="ED214" s="314"/>
      <c r="FY214" s="317"/>
      <c r="FZ214" s="317"/>
      <c r="GA214" s="317"/>
      <c r="GB214" s="317"/>
      <c r="GC214" s="301"/>
      <c r="GD214" s="301"/>
      <c r="GE214" s="301"/>
      <c r="GF214" s="301"/>
      <c r="GG214" s="318"/>
      <c r="GH214" s="318"/>
      <c r="GI214" s="318"/>
      <c r="GJ214" s="319"/>
      <c r="GK214" s="320"/>
      <c r="GL214" s="320"/>
      <c r="GM214" s="320"/>
      <c r="GN214" s="320"/>
      <c r="GO214" s="300"/>
      <c r="HD214" s="317"/>
      <c r="HE214" s="317"/>
      <c r="HF214" s="317"/>
      <c r="HG214" s="317"/>
      <c r="HH214" s="301"/>
      <c r="HI214" s="301"/>
      <c r="HJ214" s="301"/>
      <c r="HK214" s="301"/>
      <c r="HL214" s="318"/>
      <c r="HM214" s="318"/>
      <c r="HN214" s="318"/>
      <c r="HO214" s="319"/>
      <c r="HP214" s="320"/>
      <c r="HQ214" s="320"/>
      <c r="HR214" s="320"/>
      <c r="HS214" s="320"/>
      <c r="HT214" s="300"/>
    </row>
    <row r="215" spans="18:228" ht="17.100000000000001" customHeight="1" x14ac:dyDescent="0.3">
      <c r="R215" s="314"/>
      <c r="S215" s="314"/>
      <c r="T215" s="314"/>
      <c r="U215" s="314"/>
      <c r="V215" s="314"/>
      <c r="W215" s="314"/>
      <c r="X215" s="314"/>
      <c r="Y215" s="314"/>
      <c r="Z215" s="314"/>
      <c r="AA215" s="314"/>
      <c r="AB215" s="314"/>
      <c r="AC215" s="314"/>
      <c r="AD215" s="314"/>
      <c r="AE215" s="314"/>
      <c r="AF215" s="314"/>
      <c r="AG215" s="314"/>
      <c r="AH215" s="314"/>
      <c r="AI215" s="314"/>
      <c r="AJ215" s="314"/>
      <c r="AK215" s="314"/>
      <c r="AL215" s="314"/>
      <c r="AM215" s="314"/>
      <c r="AN215" s="314"/>
      <c r="AO215" s="314"/>
      <c r="AP215" s="314"/>
      <c r="AQ215" s="314"/>
      <c r="AR215" s="314"/>
      <c r="AS215" s="314"/>
      <c r="AT215" s="314"/>
      <c r="AU215" s="314"/>
      <c r="AV215" s="314"/>
      <c r="AW215" s="314"/>
      <c r="AX215" s="314"/>
      <c r="AY215" s="314"/>
      <c r="AZ215" s="314"/>
      <c r="BA215" s="314"/>
      <c r="BB215" s="314"/>
      <c r="BC215" s="314"/>
      <c r="BD215" s="314"/>
      <c r="BE215" s="314"/>
      <c r="BF215" s="314"/>
      <c r="BG215" s="314"/>
      <c r="BH215" s="314"/>
      <c r="BI215" s="314"/>
      <c r="BJ215" s="314"/>
      <c r="BK215" s="314"/>
      <c r="BL215" s="314"/>
      <c r="BM215" s="314"/>
      <c r="BN215" s="314"/>
      <c r="BO215" s="314"/>
      <c r="BP215" s="314"/>
      <c r="BQ215" s="314"/>
      <c r="BR215" s="314"/>
      <c r="BS215" s="314"/>
      <c r="BT215" s="314"/>
      <c r="BU215" s="314"/>
      <c r="BV215" s="314"/>
      <c r="BX215" s="314"/>
      <c r="BY215" s="314"/>
      <c r="BZ215" s="314"/>
      <c r="CA215" s="314"/>
      <c r="CB215" s="314"/>
      <c r="CC215" s="314"/>
      <c r="CD215" s="314"/>
      <c r="CE215" s="314"/>
      <c r="CF215" s="314"/>
      <c r="CG215" s="314"/>
      <c r="CH215" s="314"/>
      <c r="CI215" s="314"/>
      <c r="CJ215" s="314"/>
      <c r="CK215" s="314"/>
      <c r="CL215" s="314"/>
      <c r="CM215" s="314"/>
      <c r="CN215" s="314"/>
      <c r="CO215" s="314"/>
      <c r="CP215" s="314"/>
      <c r="CQ215" s="314"/>
      <c r="CR215" s="314"/>
      <c r="CS215" s="314"/>
      <c r="CT215" s="314"/>
      <c r="CU215" s="314"/>
      <c r="CV215" s="314"/>
      <c r="CW215" s="314"/>
      <c r="CX215" s="314"/>
      <c r="CY215" s="314"/>
      <c r="CZ215" s="314"/>
      <c r="DA215" s="314"/>
      <c r="DB215" s="314"/>
      <c r="DC215" s="314"/>
      <c r="DD215" s="314"/>
      <c r="DE215" s="314"/>
      <c r="DF215" s="314"/>
      <c r="DG215" s="314"/>
      <c r="DH215" s="314"/>
      <c r="DI215" s="314"/>
      <c r="DJ215" s="314"/>
      <c r="DK215" s="314"/>
      <c r="DL215" s="314"/>
      <c r="DM215" s="314"/>
      <c r="DN215" s="314"/>
      <c r="DO215" s="314"/>
      <c r="DP215" s="314"/>
      <c r="DQ215" s="314"/>
      <c r="DR215" s="314"/>
      <c r="DS215" s="314"/>
      <c r="DT215" s="314"/>
      <c r="DU215" s="314"/>
      <c r="DV215" s="314"/>
      <c r="DW215" s="314"/>
      <c r="DX215" s="314"/>
      <c r="DY215" s="314"/>
      <c r="DZ215" s="314"/>
      <c r="EA215" s="314"/>
      <c r="EB215" s="314"/>
      <c r="EC215" s="314"/>
      <c r="ED215" s="314"/>
      <c r="FY215" s="317"/>
      <c r="FZ215" s="317"/>
      <c r="GA215" s="317"/>
      <c r="GB215" s="317"/>
      <c r="GC215" s="301"/>
      <c r="GD215" s="301"/>
      <c r="GE215" s="301"/>
      <c r="GF215" s="301"/>
      <c r="GG215" s="318"/>
      <c r="GH215" s="318"/>
      <c r="GI215" s="318"/>
      <c r="GJ215" s="319"/>
      <c r="GK215" s="320"/>
      <c r="GL215" s="320"/>
      <c r="GM215" s="320"/>
      <c r="GN215" s="320"/>
      <c r="GO215" s="300"/>
      <c r="HD215" s="317"/>
      <c r="HE215" s="317"/>
      <c r="HF215" s="317"/>
      <c r="HG215" s="317"/>
      <c r="HH215" s="301"/>
      <c r="HI215" s="301"/>
      <c r="HJ215" s="301"/>
      <c r="HK215" s="301"/>
      <c r="HL215" s="318"/>
      <c r="HM215" s="318"/>
      <c r="HN215" s="318"/>
      <c r="HO215" s="319"/>
      <c r="HP215" s="320"/>
      <c r="HQ215" s="320"/>
      <c r="HR215" s="320"/>
      <c r="HS215" s="320"/>
      <c r="HT215" s="300"/>
    </row>
    <row r="216" spans="18:228" ht="17.100000000000001" customHeight="1" x14ac:dyDescent="0.3">
      <c r="R216" s="314"/>
      <c r="S216" s="314"/>
      <c r="T216" s="314"/>
      <c r="U216" s="314"/>
      <c r="V216" s="314"/>
      <c r="W216" s="314"/>
      <c r="X216" s="314"/>
      <c r="Y216" s="314"/>
      <c r="Z216" s="314"/>
      <c r="AA216" s="314"/>
      <c r="AB216" s="314"/>
      <c r="AC216" s="314"/>
      <c r="AD216" s="314"/>
      <c r="AE216" s="314"/>
      <c r="AF216" s="314"/>
      <c r="AG216" s="314"/>
      <c r="AH216" s="314"/>
      <c r="AI216" s="314"/>
      <c r="AJ216" s="314"/>
      <c r="AK216" s="314"/>
      <c r="AL216" s="314"/>
      <c r="AM216" s="314"/>
      <c r="AN216" s="314"/>
      <c r="AO216" s="314"/>
      <c r="AP216" s="314"/>
      <c r="AQ216" s="314"/>
      <c r="AR216" s="314"/>
      <c r="AS216" s="314"/>
      <c r="AT216" s="314"/>
      <c r="AU216" s="314"/>
      <c r="AV216" s="314"/>
      <c r="AW216" s="314"/>
      <c r="AX216" s="314"/>
      <c r="AY216" s="314"/>
      <c r="AZ216" s="314"/>
      <c r="BA216" s="314"/>
      <c r="BB216" s="314"/>
      <c r="BC216" s="314"/>
      <c r="BD216" s="314"/>
      <c r="BE216" s="314"/>
      <c r="BF216" s="314"/>
      <c r="BG216" s="314"/>
      <c r="BH216" s="314"/>
      <c r="BI216" s="314"/>
      <c r="BJ216" s="314"/>
      <c r="BK216" s="314"/>
      <c r="BL216" s="314"/>
      <c r="BM216" s="314"/>
      <c r="BN216" s="314"/>
      <c r="BO216" s="314"/>
      <c r="BP216" s="314"/>
      <c r="BQ216" s="314"/>
      <c r="BR216" s="314"/>
      <c r="BS216" s="314"/>
      <c r="BT216" s="314"/>
      <c r="BU216" s="314"/>
      <c r="BV216" s="314"/>
      <c r="BX216" s="314"/>
      <c r="BY216" s="314"/>
      <c r="BZ216" s="314"/>
      <c r="CA216" s="314"/>
      <c r="CB216" s="314"/>
      <c r="CC216" s="314"/>
      <c r="CD216" s="314"/>
      <c r="CE216" s="314"/>
      <c r="CF216" s="314"/>
      <c r="CG216" s="314"/>
      <c r="CH216" s="314"/>
      <c r="CI216" s="314"/>
      <c r="CJ216" s="314"/>
      <c r="CK216" s="314"/>
      <c r="CL216" s="314"/>
      <c r="CM216" s="314"/>
      <c r="CN216" s="314"/>
      <c r="CO216" s="314"/>
      <c r="CP216" s="314"/>
      <c r="CQ216" s="314"/>
      <c r="CR216" s="314"/>
      <c r="CS216" s="314"/>
      <c r="CT216" s="314"/>
      <c r="CU216" s="314"/>
      <c r="CV216" s="314"/>
      <c r="CW216" s="314"/>
      <c r="CX216" s="314"/>
      <c r="CY216" s="314"/>
      <c r="CZ216" s="314"/>
      <c r="DA216" s="314"/>
      <c r="DB216" s="314"/>
      <c r="DC216" s="314"/>
      <c r="DD216" s="314"/>
      <c r="DE216" s="314"/>
      <c r="DF216" s="314"/>
      <c r="DG216" s="314"/>
      <c r="DH216" s="314"/>
      <c r="DI216" s="314"/>
      <c r="DJ216" s="314"/>
      <c r="DK216" s="314"/>
      <c r="DL216" s="314"/>
      <c r="DM216" s="314"/>
      <c r="DN216" s="314"/>
      <c r="DO216" s="314"/>
      <c r="DP216" s="314"/>
      <c r="DQ216" s="314"/>
      <c r="DR216" s="314"/>
      <c r="DS216" s="314"/>
      <c r="DT216" s="314"/>
      <c r="DU216" s="314"/>
      <c r="DV216" s="314"/>
      <c r="DW216" s="314"/>
      <c r="DX216" s="314"/>
      <c r="DY216" s="314"/>
      <c r="DZ216" s="314"/>
      <c r="EA216" s="314"/>
      <c r="EB216" s="314"/>
      <c r="EC216" s="314"/>
      <c r="ED216" s="314"/>
      <c r="FY216" s="317"/>
      <c r="FZ216" s="317"/>
      <c r="GA216" s="317"/>
      <c r="GB216" s="317"/>
      <c r="GC216" s="301"/>
      <c r="GD216" s="301"/>
      <c r="GE216" s="301"/>
      <c r="GF216" s="301"/>
      <c r="GG216" s="318"/>
      <c r="GH216" s="318"/>
      <c r="GI216" s="318"/>
      <c r="GJ216" s="319"/>
      <c r="GK216" s="320"/>
      <c r="GL216" s="320"/>
      <c r="GM216" s="320"/>
      <c r="GN216" s="320"/>
      <c r="GO216" s="300"/>
      <c r="HD216" s="317"/>
      <c r="HE216" s="317"/>
      <c r="HF216" s="317"/>
      <c r="HG216" s="317"/>
      <c r="HH216" s="301"/>
      <c r="HI216" s="301"/>
      <c r="HJ216" s="301"/>
      <c r="HK216" s="301"/>
      <c r="HL216" s="318"/>
      <c r="HM216" s="318"/>
      <c r="HN216" s="318"/>
      <c r="HO216" s="319"/>
      <c r="HP216" s="320"/>
      <c r="HQ216" s="320"/>
      <c r="HR216" s="320"/>
      <c r="HS216" s="320"/>
      <c r="HT216" s="300"/>
    </row>
    <row r="217" spans="18:228" ht="17.100000000000001" customHeight="1" x14ac:dyDescent="0.3">
      <c r="R217" s="314"/>
      <c r="S217" s="314"/>
      <c r="T217" s="314"/>
      <c r="U217" s="314"/>
      <c r="V217" s="314"/>
      <c r="W217" s="314"/>
      <c r="X217" s="314"/>
      <c r="Y217" s="314"/>
      <c r="Z217" s="314"/>
      <c r="AA217" s="314"/>
      <c r="AB217" s="314"/>
      <c r="AC217" s="314"/>
      <c r="AD217" s="314"/>
      <c r="AE217" s="314"/>
      <c r="AF217" s="314"/>
      <c r="AG217" s="314"/>
      <c r="AH217" s="314"/>
      <c r="AI217" s="314"/>
      <c r="AJ217" s="314"/>
      <c r="AK217" s="314"/>
      <c r="AL217" s="314"/>
      <c r="AM217" s="314"/>
      <c r="AN217" s="314"/>
      <c r="AO217" s="314"/>
      <c r="AP217" s="314"/>
      <c r="AQ217" s="314"/>
      <c r="AR217" s="314"/>
      <c r="AS217" s="314"/>
      <c r="AT217" s="314"/>
      <c r="AU217" s="314"/>
      <c r="AV217" s="314"/>
      <c r="AW217" s="314"/>
      <c r="AX217" s="314"/>
      <c r="AY217" s="314"/>
      <c r="AZ217" s="314"/>
      <c r="BA217" s="314"/>
      <c r="BB217" s="314"/>
      <c r="BC217" s="314"/>
      <c r="BD217" s="314"/>
      <c r="BE217" s="314"/>
      <c r="BF217" s="314"/>
      <c r="BG217" s="314"/>
      <c r="BH217" s="314"/>
      <c r="BI217" s="314"/>
      <c r="BJ217" s="314"/>
      <c r="BK217" s="314"/>
      <c r="BL217" s="314"/>
      <c r="BM217" s="314"/>
      <c r="BN217" s="314"/>
      <c r="BO217" s="314"/>
      <c r="BP217" s="314"/>
      <c r="BQ217" s="314"/>
      <c r="BR217" s="314"/>
      <c r="BS217" s="314"/>
      <c r="BT217" s="314"/>
      <c r="BU217" s="314"/>
      <c r="BV217" s="314"/>
      <c r="BX217" s="314"/>
      <c r="BY217" s="314"/>
      <c r="BZ217" s="314"/>
      <c r="CA217" s="314"/>
      <c r="CB217" s="314"/>
      <c r="CC217" s="314"/>
      <c r="CD217" s="314"/>
      <c r="CE217" s="314"/>
      <c r="CF217" s="314"/>
      <c r="CG217" s="314"/>
      <c r="CH217" s="314"/>
      <c r="CI217" s="314"/>
      <c r="CJ217" s="314"/>
      <c r="CK217" s="314"/>
      <c r="CL217" s="314"/>
      <c r="CM217" s="314"/>
      <c r="CN217" s="314"/>
      <c r="CO217" s="314"/>
      <c r="CP217" s="314"/>
      <c r="CQ217" s="314"/>
      <c r="CR217" s="314"/>
      <c r="CS217" s="314"/>
      <c r="CT217" s="314"/>
      <c r="CU217" s="314"/>
      <c r="CV217" s="314"/>
      <c r="CW217" s="314"/>
      <c r="CX217" s="314"/>
      <c r="CY217" s="314"/>
      <c r="CZ217" s="314"/>
      <c r="DA217" s="314"/>
      <c r="DB217" s="314"/>
      <c r="DC217" s="314"/>
      <c r="DD217" s="314"/>
      <c r="DE217" s="314"/>
      <c r="DF217" s="314"/>
      <c r="DG217" s="314"/>
      <c r="DH217" s="314"/>
      <c r="DI217" s="314"/>
      <c r="DJ217" s="314"/>
      <c r="DK217" s="314"/>
      <c r="DL217" s="314"/>
      <c r="DM217" s="314"/>
      <c r="DN217" s="314"/>
      <c r="DO217" s="314"/>
      <c r="DP217" s="314"/>
      <c r="DQ217" s="314"/>
      <c r="DR217" s="314"/>
      <c r="DS217" s="314"/>
      <c r="DT217" s="314"/>
      <c r="DU217" s="314"/>
      <c r="DV217" s="314"/>
      <c r="DW217" s="314"/>
      <c r="DX217" s="314"/>
      <c r="DY217" s="314"/>
      <c r="DZ217" s="314"/>
      <c r="EA217" s="314"/>
      <c r="EB217" s="314"/>
      <c r="EC217" s="314"/>
      <c r="ED217" s="314"/>
      <c r="FY217" s="317"/>
      <c r="FZ217" s="317"/>
      <c r="GA217" s="317"/>
      <c r="GB217" s="317"/>
      <c r="GC217" s="301"/>
      <c r="GD217" s="301"/>
      <c r="GE217" s="301"/>
      <c r="GF217" s="301"/>
      <c r="GG217" s="318"/>
      <c r="GH217" s="318"/>
      <c r="GI217" s="318"/>
      <c r="GJ217" s="319"/>
      <c r="GK217" s="320"/>
      <c r="GL217" s="320"/>
      <c r="GM217" s="320"/>
      <c r="GN217" s="320"/>
      <c r="GO217" s="300"/>
      <c r="HD217" s="317"/>
      <c r="HE217" s="317"/>
      <c r="HF217" s="317"/>
      <c r="HG217" s="317"/>
      <c r="HH217" s="301"/>
      <c r="HI217" s="301"/>
      <c r="HJ217" s="301"/>
      <c r="HK217" s="301"/>
      <c r="HL217" s="318"/>
      <c r="HM217" s="318"/>
      <c r="HN217" s="318"/>
      <c r="HO217" s="319"/>
      <c r="HP217" s="320"/>
      <c r="HQ217" s="320"/>
      <c r="HR217" s="320"/>
      <c r="HS217" s="320"/>
      <c r="HT217" s="300"/>
    </row>
    <row r="218" spans="18:228" ht="17.100000000000001" customHeight="1" x14ac:dyDescent="0.3">
      <c r="R218" s="314"/>
      <c r="S218" s="314"/>
      <c r="T218" s="314"/>
      <c r="U218" s="314"/>
      <c r="V218" s="314"/>
      <c r="W218" s="314"/>
      <c r="X218" s="314"/>
      <c r="Y218" s="314"/>
      <c r="Z218" s="314"/>
      <c r="AA218" s="314"/>
      <c r="AB218" s="314"/>
      <c r="AC218" s="314"/>
      <c r="AD218" s="314"/>
      <c r="AE218" s="314"/>
      <c r="AF218" s="314"/>
      <c r="AG218" s="314"/>
      <c r="AH218" s="314"/>
      <c r="AI218" s="314"/>
      <c r="AJ218" s="314"/>
      <c r="AK218" s="314"/>
      <c r="AL218" s="314"/>
      <c r="AM218" s="314"/>
      <c r="AN218" s="314"/>
      <c r="AO218" s="314"/>
      <c r="AP218" s="314"/>
      <c r="AQ218" s="314"/>
      <c r="AR218" s="314"/>
      <c r="AS218" s="314"/>
      <c r="AT218" s="314"/>
      <c r="AU218" s="314"/>
      <c r="AV218" s="314"/>
      <c r="AW218" s="314"/>
      <c r="AX218" s="314"/>
      <c r="AY218" s="314"/>
      <c r="AZ218" s="314"/>
      <c r="BA218" s="314"/>
      <c r="BB218" s="314"/>
      <c r="BC218" s="314"/>
      <c r="BD218" s="314"/>
      <c r="BE218" s="314"/>
      <c r="BF218" s="314"/>
      <c r="BG218" s="314"/>
      <c r="BH218" s="314"/>
      <c r="BI218" s="314"/>
      <c r="BJ218" s="314"/>
      <c r="BK218" s="314"/>
      <c r="BL218" s="314"/>
      <c r="BM218" s="314"/>
      <c r="BN218" s="314"/>
      <c r="BO218" s="314"/>
      <c r="BP218" s="314"/>
      <c r="BQ218" s="314"/>
      <c r="BR218" s="314"/>
      <c r="BS218" s="314"/>
      <c r="BT218" s="314"/>
      <c r="BU218" s="314"/>
      <c r="BV218" s="314"/>
      <c r="BX218" s="314"/>
      <c r="BY218" s="314"/>
      <c r="BZ218" s="314"/>
      <c r="CA218" s="314"/>
      <c r="CB218" s="314"/>
      <c r="CC218" s="314"/>
      <c r="CD218" s="314"/>
      <c r="CE218" s="314"/>
      <c r="CF218" s="314"/>
      <c r="CG218" s="314"/>
      <c r="CH218" s="314"/>
      <c r="CI218" s="314"/>
      <c r="CJ218" s="314"/>
      <c r="CK218" s="314"/>
      <c r="CL218" s="314"/>
      <c r="CM218" s="314"/>
      <c r="CN218" s="314"/>
      <c r="CO218" s="314"/>
      <c r="CP218" s="314"/>
      <c r="CQ218" s="314"/>
      <c r="CR218" s="314"/>
      <c r="CS218" s="314"/>
      <c r="CT218" s="314"/>
      <c r="CU218" s="314"/>
      <c r="CV218" s="314"/>
      <c r="CW218" s="314"/>
      <c r="CX218" s="314"/>
      <c r="CY218" s="314"/>
      <c r="CZ218" s="314"/>
      <c r="DA218" s="314"/>
      <c r="DB218" s="314"/>
      <c r="DC218" s="314"/>
      <c r="DD218" s="314"/>
      <c r="DE218" s="314"/>
      <c r="DF218" s="314"/>
      <c r="DG218" s="314"/>
      <c r="DH218" s="314"/>
      <c r="DI218" s="314"/>
      <c r="DJ218" s="314"/>
      <c r="DK218" s="314"/>
      <c r="DL218" s="314"/>
      <c r="DM218" s="314"/>
      <c r="DN218" s="314"/>
      <c r="DO218" s="314"/>
      <c r="DP218" s="314"/>
      <c r="DQ218" s="314"/>
      <c r="DR218" s="314"/>
      <c r="DS218" s="314"/>
      <c r="DT218" s="314"/>
      <c r="DU218" s="314"/>
      <c r="DV218" s="314"/>
      <c r="DW218" s="314"/>
      <c r="DX218" s="314"/>
      <c r="DY218" s="314"/>
      <c r="DZ218" s="314"/>
      <c r="EA218" s="314"/>
      <c r="EB218" s="314"/>
      <c r="EC218" s="314"/>
      <c r="ED218" s="314"/>
      <c r="FY218" s="317"/>
      <c r="FZ218" s="317"/>
      <c r="GA218" s="317"/>
      <c r="GB218" s="317"/>
      <c r="GC218" s="301"/>
      <c r="GD218" s="301"/>
      <c r="GE218" s="301"/>
      <c r="GF218" s="301"/>
      <c r="GG218" s="318"/>
      <c r="GH218" s="318"/>
      <c r="GI218" s="318"/>
      <c r="GJ218" s="319"/>
      <c r="GK218" s="320"/>
      <c r="GL218" s="320"/>
      <c r="GM218" s="320"/>
      <c r="GN218" s="320"/>
      <c r="GO218" s="300"/>
      <c r="HD218" s="317"/>
      <c r="HE218" s="317"/>
      <c r="HF218" s="317"/>
      <c r="HG218" s="317"/>
      <c r="HH218" s="301"/>
      <c r="HI218" s="301"/>
      <c r="HJ218" s="301"/>
      <c r="HK218" s="301"/>
      <c r="HL218" s="318"/>
      <c r="HM218" s="318"/>
      <c r="HN218" s="318"/>
      <c r="HO218" s="319"/>
      <c r="HP218" s="320"/>
      <c r="HQ218" s="320"/>
      <c r="HR218" s="320"/>
      <c r="HS218" s="320"/>
      <c r="HT218" s="300"/>
    </row>
    <row r="219" spans="18:228" ht="17.100000000000001" customHeight="1" x14ac:dyDescent="0.3">
      <c r="R219" s="314"/>
      <c r="S219" s="314"/>
      <c r="T219" s="314"/>
      <c r="U219" s="314"/>
      <c r="V219" s="314"/>
      <c r="W219" s="314"/>
      <c r="X219" s="314"/>
      <c r="Y219" s="314"/>
      <c r="Z219" s="314"/>
      <c r="AA219" s="314"/>
      <c r="AB219" s="314"/>
      <c r="AC219" s="314"/>
      <c r="AD219" s="314"/>
      <c r="AE219" s="314"/>
      <c r="AF219" s="314"/>
      <c r="AG219" s="314"/>
      <c r="AH219" s="314"/>
      <c r="AI219" s="314"/>
      <c r="AJ219" s="314"/>
      <c r="AK219" s="314"/>
      <c r="AL219" s="314"/>
      <c r="AM219" s="314"/>
      <c r="AN219" s="314"/>
      <c r="AO219" s="314"/>
      <c r="AP219" s="314"/>
      <c r="AQ219" s="314"/>
      <c r="AR219" s="314"/>
      <c r="AS219" s="314"/>
      <c r="AT219" s="314"/>
      <c r="AU219" s="314"/>
      <c r="AV219" s="314"/>
      <c r="AW219" s="314"/>
      <c r="AX219" s="314"/>
      <c r="AY219" s="314"/>
      <c r="AZ219" s="314"/>
      <c r="BA219" s="314"/>
      <c r="BB219" s="314"/>
      <c r="BC219" s="314"/>
      <c r="BD219" s="314"/>
      <c r="BE219" s="314"/>
      <c r="BF219" s="314"/>
      <c r="BG219" s="314"/>
      <c r="BH219" s="314"/>
      <c r="BI219" s="314"/>
      <c r="BJ219" s="314"/>
      <c r="BK219" s="314"/>
      <c r="BL219" s="314"/>
      <c r="BM219" s="314"/>
      <c r="BN219" s="314"/>
      <c r="BO219" s="314"/>
      <c r="BP219" s="314"/>
      <c r="BQ219" s="314"/>
      <c r="BR219" s="314"/>
      <c r="BS219" s="314"/>
      <c r="BT219" s="314"/>
      <c r="BU219" s="314"/>
      <c r="BV219" s="314"/>
      <c r="BX219" s="314"/>
      <c r="BY219" s="314"/>
      <c r="BZ219" s="314"/>
      <c r="CA219" s="314"/>
      <c r="CB219" s="314"/>
      <c r="CC219" s="314"/>
      <c r="CD219" s="314"/>
      <c r="CE219" s="314"/>
      <c r="CF219" s="314"/>
      <c r="CG219" s="314"/>
      <c r="CH219" s="314"/>
      <c r="CI219" s="314"/>
      <c r="CJ219" s="314"/>
      <c r="CK219" s="314"/>
      <c r="CL219" s="314"/>
      <c r="CM219" s="314"/>
      <c r="CN219" s="314"/>
      <c r="CO219" s="314"/>
      <c r="CP219" s="314"/>
      <c r="CQ219" s="314"/>
      <c r="CR219" s="314"/>
      <c r="CS219" s="314"/>
      <c r="CT219" s="314"/>
      <c r="CU219" s="314"/>
      <c r="CV219" s="314"/>
      <c r="CW219" s="314"/>
      <c r="CX219" s="314"/>
      <c r="CY219" s="314"/>
      <c r="CZ219" s="314"/>
      <c r="DA219" s="314"/>
      <c r="DB219" s="314"/>
      <c r="DC219" s="314"/>
      <c r="DD219" s="314"/>
      <c r="DE219" s="314"/>
      <c r="DF219" s="314"/>
      <c r="DG219" s="314"/>
      <c r="DH219" s="314"/>
      <c r="DI219" s="314"/>
      <c r="DJ219" s="314"/>
      <c r="DK219" s="314"/>
      <c r="DL219" s="314"/>
      <c r="DM219" s="314"/>
      <c r="DN219" s="314"/>
      <c r="DO219" s="314"/>
      <c r="DP219" s="314"/>
      <c r="DQ219" s="314"/>
      <c r="DR219" s="314"/>
      <c r="DS219" s="314"/>
      <c r="DT219" s="314"/>
      <c r="DU219" s="314"/>
      <c r="DV219" s="314"/>
      <c r="DW219" s="314"/>
      <c r="DX219" s="314"/>
      <c r="DY219" s="314"/>
      <c r="DZ219" s="314"/>
      <c r="EA219" s="314"/>
      <c r="EB219" s="314"/>
      <c r="EC219" s="314"/>
      <c r="ED219" s="314"/>
      <c r="FY219" s="317"/>
      <c r="FZ219" s="317"/>
      <c r="GA219" s="317"/>
      <c r="GB219" s="317"/>
      <c r="GC219" s="301"/>
      <c r="GD219" s="301"/>
      <c r="GE219" s="301"/>
      <c r="GF219" s="301"/>
      <c r="GG219" s="318"/>
      <c r="GH219" s="318"/>
      <c r="GI219" s="318"/>
      <c r="GJ219" s="319"/>
      <c r="GK219" s="320"/>
      <c r="GL219" s="320"/>
      <c r="GM219" s="320"/>
      <c r="GN219" s="320"/>
      <c r="GO219" s="300"/>
      <c r="HD219" s="317"/>
      <c r="HE219" s="317"/>
      <c r="HF219" s="317"/>
      <c r="HG219" s="317"/>
      <c r="HH219" s="301"/>
      <c r="HI219" s="301"/>
      <c r="HJ219" s="301"/>
      <c r="HK219" s="301"/>
      <c r="HL219" s="318"/>
      <c r="HM219" s="318"/>
      <c r="HN219" s="318"/>
      <c r="HO219" s="319"/>
      <c r="HP219" s="320"/>
      <c r="HQ219" s="320"/>
      <c r="HR219" s="320"/>
      <c r="HS219" s="320"/>
      <c r="HT219" s="300"/>
    </row>
    <row r="220" spans="18:228" ht="17.100000000000001" customHeight="1" x14ac:dyDescent="0.3">
      <c r="R220" s="314"/>
      <c r="S220" s="314"/>
      <c r="T220" s="314"/>
      <c r="U220" s="314"/>
      <c r="V220" s="314"/>
      <c r="W220" s="314"/>
      <c r="X220" s="314"/>
      <c r="Y220" s="314"/>
      <c r="Z220" s="314"/>
      <c r="AA220" s="314"/>
      <c r="AB220" s="314"/>
      <c r="AC220" s="314"/>
      <c r="AD220" s="314"/>
      <c r="AE220" s="314"/>
      <c r="AF220" s="314"/>
      <c r="AG220" s="314"/>
      <c r="AH220" s="314"/>
      <c r="AI220" s="314"/>
      <c r="AJ220" s="314"/>
      <c r="AK220" s="314"/>
      <c r="AL220" s="314"/>
      <c r="AM220" s="314"/>
      <c r="AN220" s="314"/>
      <c r="AO220" s="314"/>
      <c r="AP220" s="314"/>
      <c r="AQ220" s="314"/>
      <c r="AR220" s="314"/>
      <c r="AS220" s="314"/>
      <c r="AT220" s="314"/>
      <c r="AU220" s="314"/>
      <c r="AV220" s="314"/>
      <c r="AW220" s="314"/>
      <c r="AX220" s="314"/>
      <c r="AY220" s="314"/>
      <c r="AZ220" s="314"/>
      <c r="BA220" s="314"/>
      <c r="BB220" s="314"/>
      <c r="BC220" s="314"/>
      <c r="BD220" s="314"/>
      <c r="BE220" s="314"/>
      <c r="BF220" s="314"/>
      <c r="BG220" s="314"/>
      <c r="BH220" s="314"/>
      <c r="BI220" s="314"/>
      <c r="BJ220" s="314"/>
      <c r="BK220" s="314"/>
      <c r="BL220" s="314"/>
      <c r="BM220" s="314"/>
      <c r="BN220" s="314"/>
      <c r="BO220" s="314"/>
      <c r="BP220" s="314"/>
      <c r="BQ220" s="314"/>
      <c r="BR220" s="314"/>
      <c r="BS220" s="314"/>
      <c r="BT220" s="314"/>
      <c r="BU220" s="314"/>
      <c r="BV220" s="314"/>
      <c r="BX220" s="314"/>
      <c r="BY220" s="314"/>
      <c r="BZ220" s="314"/>
      <c r="CA220" s="314"/>
      <c r="CB220" s="314"/>
      <c r="CC220" s="314"/>
      <c r="CD220" s="314"/>
      <c r="CE220" s="314"/>
      <c r="CF220" s="314"/>
      <c r="CG220" s="314"/>
      <c r="CH220" s="314"/>
      <c r="CI220" s="314"/>
      <c r="CJ220" s="314"/>
      <c r="CK220" s="314"/>
      <c r="CL220" s="314"/>
      <c r="CM220" s="314"/>
      <c r="CN220" s="314"/>
      <c r="CO220" s="314"/>
      <c r="CP220" s="314"/>
      <c r="CQ220" s="314"/>
      <c r="CR220" s="314"/>
      <c r="CS220" s="314"/>
      <c r="CT220" s="314"/>
      <c r="CU220" s="314"/>
      <c r="CV220" s="314"/>
      <c r="CW220" s="314"/>
      <c r="CX220" s="314"/>
      <c r="CY220" s="314"/>
      <c r="CZ220" s="314"/>
      <c r="DA220" s="314"/>
      <c r="DB220" s="314"/>
      <c r="DC220" s="314"/>
      <c r="DD220" s="314"/>
      <c r="DE220" s="314"/>
      <c r="DF220" s="314"/>
      <c r="DG220" s="314"/>
      <c r="DH220" s="314"/>
      <c r="DI220" s="314"/>
      <c r="DJ220" s="314"/>
      <c r="DK220" s="314"/>
      <c r="DL220" s="314"/>
      <c r="DM220" s="314"/>
      <c r="DN220" s="314"/>
      <c r="DO220" s="314"/>
      <c r="DP220" s="314"/>
      <c r="DQ220" s="314"/>
      <c r="DR220" s="314"/>
      <c r="DS220" s="314"/>
      <c r="DT220" s="314"/>
      <c r="DU220" s="314"/>
      <c r="DV220" s="314"/>
      <c r="DW220" s="314"/>
      <c r="DX220" s="314"/>
      <c r="DY220" s="314"/>
      <c r="DZ220" s="314"/>
      <c r="EA220" s="314"/>
      <c r="EB220" s="314"/>
      <c r="EC220" s="314"/>
      <c r="ED220" s="314"/>
      <c r="FY220" s="317"/>
      <c r="FZ220" s="317"/>
      <c r="GA220" s="317"/>
      <c r="GB220" s="317"/>
      <c r="GC220" s="301"/>
      <c r="GD220" s="301"/>
      <c r="GE220" s="301"/>
      <c r="GF220" s="301"/>
      <c r="GG220" s="318"/>
      <c r="GH220" s="318"/>
      <c r="GI220" s="318"/>
      <c r="GJ220" s="319"/>
      <c r="GK220" s="320"/>
      <c r="GL220" s="320"/>
      <c r="GM220" s="320"/>
      <c r="GN220" s="320"/>
      <c r="GO220" s="300"/>
      <c r="HD220" s="317"/>
      <c r="HE220" s="317"/>
      <c r="HF220" s="317"/>
      <c r="HG220" s="317"/>
      <c r="HH220" s="301"/>
      <c r="HI220" s="301"/>
      <c r="HJ220" s="301"/>
      <c r="HK220" s="301"/>
      <c r="HL220" s="318"/>
      <c r="HM220" s="318"/>
      <c r="HN220" s="318"/>
      <c r="HO220" s="319"/>
      <c r="HP220" s="320"/>
      <c r="HQ220" s="320"/>
      <c r="HR220" s="320"/>
      <c r="HS220" s="320"/>
      <c r="HT220" s="300"/>
    </row>
    <row r="221" spans="18:228" ht="17.100000000000001" customHeight="1" x14ac:dyDescent="0.3">
      <c r="R221" s="314"/>
      <c r="S221" s="314"/>
      <c r="T221" s="314"/>
      <c r="U221" s="314"/>
      <c r="V221" s="314"/>
      <c r="W221" s="314"/>
      <c r="X221" s="314"/>
      <c r="Y221" s="314"/>
      <c r="Z221" s="314"/>
      <c r="AA221" s="314"/>
      <c r="AB221" s="314"/>
      <c r="AC221" s="314"/>
      <c r="AD221" s="314"/>
      <c r="AE221" s="314"/>
      <c r="AF221" s="314"/>
      <c r="AG221" s="314"/>
      <c r="AH221" s="314"/>
      <c r="AI221" s="314"/>
      <c r="AJ221" s="314"/>
      <c r="AK221" s="314"/>
      <c r="AL221" s="314"/>
      <c r="AM221" s="314"/>
      <c r="AN221" s="314"/>
      <c r="AO221" s="314"/>
      <c r="AP221" s="314"/>
      <c r="AQ221" s="314"/>
      <c r="AR221" s="314"/>
      <c r="AS221" s="314"/>
      <c r="AT221" s="314"/>
      <c r="AU221" s="314"/>
      <c r="AV221" s="314"/>
      <c r="AW221" s="314"/>
      <c r="AX221" s="314"/>
      <c r="AY221" s="314"/>
      <c r="AZ221" s="314"/>
      <c r="BA221" s="314"/>
      <c r="BB221" s="314"/>
      <c r="BC221" s="314"/>
      <c r="BD221" s="314"/>
      <c r="BE221" s="314"/>
      <c r="BF221" s="314"/>
      <c r="BG221" s="314"/>
      <c r="BH221" s="314"/>
      <c r="BI221" s="314"/>
      <c r="BJ221" s="314"/>
      <c r="BK221" s="314"/>
      <c r="BL221" s="314"/>
      <c r="BM221" s="314"/>
      <c r="BN221" s="314"/>
      <c r="BO221" s="314"/>
      <c r="BP221" s="314"/>
      <c r="BQ221" s="314"/>
      <c r="BR221" s="314"/>
      <c r="BS221" s="314"/>
      <c r="BT221" s="314"/>
      <c r="BU221" s="314"/>
      <c r="BV221" s="314"/>
      <c r="BX221" s="314"/>
      <c r="BY221" s="314"/>
      <c r="BZ221" s="314"/>
      <c r="CA221" s="314"/>
      <c r="CB221" s="314"/>
      <c r="CC221" s="314"/>
      <c r="CD221" s="314"/>
      <c r="CE221" s="314"/>
      <c r="CF221" s="314"/>
      <c r="CG221" s="314"/>
      <c r="CH221" s="314"/>
      <c r="CI221" s="314"/>
      <c r="CJ221" s="314"/>
      <c r="CK221" s="314"/>
      <c r="CL221" s="314"/>
      <c r="CM221" s="314"/>
      <c r="CN221" s="314"/>
      <c r="CO221" s="314"/>
      <c r="CP221" s="314"/>
      <c r="CQ221" s="314"/>
      <c r="CR221" s="314"/>
      <c r="CS221" s="314"/>
      <c r="CT221" s="314"/>
      <c r="CU221" s="314"/>
      <c r="CV221" s="314"/>
      <c r="CW221" s="314"/>
      <c r="CX221" s="314"/>
      <c r="CY221" s="314"/>
      <c r="CZ221" s="314"/>
      <c r="DA221" s="314"/>
      <c r="DB221" s="314"/>
      <c r="DC221" s="314"/>
      <c r="DD221" s="314"/>
      <c r="DE221" s="314"/>
      <c r="DF221" s="314"/>
      <c r="DG221" s="314"/>
      <c r="DH221" s="314"/>
      <c r="DI221" s="314"/>
      <c r="DJ221" s="314"/>
      <c r="DK221" s="314"/>
      <c r="DL221" s="314"/>
      <c r="DM221" s="314"/>
      <c r="DN221" s="314"/>
      <c r="DO221" s="314"/>
      <c r="DP221" s="314"/>
      <c r="DQ221" s="314"/>
      <c r="DR221" s="314"/>
      <c r="DS221" s="314"/>
      <c r="DT221" s="314"/>
      <c r="DU221" s="314"/>
      <c r="DV221" s="314"/>
      <c r="DW221" s="314"/>
      <c r="DX221" s="314"/>
      <c r="DY221" s="314"/>
      <c r="DZ221" s="314"/>
      <c r="EA221" s="314"/>
      <c r="EB221" s="314"/>
      <c r="EC221" s="314"/>
      <c r="ED221" s="314"/>
      <c r="FY221" s="317"/>
      <c r="FZ221" s="317"/>
      <c r="GA221" s="317"/>
      <c r="GB221" s="317"/>
      <c r="GC221" s="301"/>
      <c r="GD221" s="301"/>
      <c r="GE221" s="301"/>
      <c r="GF221" s="301"/>
      <c r="GG221" s="318"/>
      <c r="GH221" s="318"/>
      <c r="GI221" s="318"/>
      <c r="GJ221" s="319"/>
      <c r="GK221" s="320"/>
      <c r="GL221" s="320"/>
      <c r="GM221" s="320"/>
      <c r="GN221" s="320"/>
      <c r="GO221" s="300"/>
      <c r="HD221" s="317"/>
      <c r="HE221" s="317"/>
      <c r="HF221" s="317"/>
      <c r="HG221" s="317"/>
      <c r="HH221" s="301"/>
      <c r="HI221" s="301"/>
      <c r="HJ221" s="301"/>
      <c r="HK221" s="301"/>
      <c r="HL221" s="318"/>
      <c r="HM221" s="318"/>
      <c r="HN221" s="318"/>
      <c r="HO221" s="319"/>
      <c r="HP221" s="320"/>
      <c r="HQ221" s="320"/>
      <c r="HR221" s="320"/>
      <c r="HS221" s="320"/>
      <c r="HT221" s="300"/>
    </row>
    <row r="222" spans="18:228" ht="17.100000000000001" customHeight="1" x14ac:dyDescent="0.3">
      <c r="R222" s="314"/>
      <c r="S222" s="314"/>
      <c r="T222" s="314"/>
      <c r="U222" s="314"/>
      <c r="V222" s="314"/>
      <c r="W222" s="314"/>
      <c r="X222" s="314"/>
      <c r="Y222" s="314"/>
      <c r="Z222" s="314"/>
      <c r="AA222" s="314"/>
      <c r="AB222" s="314"/>
      <c r="AC222" s="314"/>
      <c r="AD222" s="314"/>
      <c r="AE222" s="314"/>
      <c r="AF222" s="314"/>
      <c r="AG222" s="314"/>
      <c r="AH222" s="314"/>
      <c r="AI222" s="314"/>
      <c r="AJ222" s="314"/>
      <c r="AK222" s="314"/>
      <c r="AL222" s="314"/>
      <c r="AM222" s="314"/>
      <c r="AN222" s="314"/>
      <c r="AO222" s="314"/>
      <c r="AP222" s="314"/>
      <c r="AQ222" s="314"/>
      <c r="AR222" s="314"/>
      <c r="AS222" s="314"/>
      <c r="AT222" s="314"/>
      <c r="AU222" s="314"/>
      <c r="AV222" s="314"/>
      <c r="AW222" s="314"/>
      <c r="AX222" s="314"/>
      <c r="AY222" s="314"/>
      <c r="AZ222" s="314"/>
      <c r="BA222" s="314"/>
      <c r="BB222" s="314"/>
      <c r="BC222" s="314"/>
      <c r="BD222" s="314"/>
      <c r="BE222" s="314"/>
      <c r="BF222" s="314"/>
      <c r="BG222" s="314"/>
      <c r="BH222" s="314"/>
      <c r="BI222" s="314"/>
      <c r="BJ222" s="314"/>
      <c r="BK222" s="314"/>
      <c r="BL222" s="314"/>
      <c r="BM222" s="314"/>
      <c r="BN222" s="314"/>
      <c r="BO222" s="314"/>
      <c r="BP222" s="314"/>
      <c r="BQ222" s="314"/>
      <c r="BR222" s="314"/>
      <c r="BS222" s="314"/>
      <c r="BT222" s="314"/>
      <c r="BU222" s="314"/>
      <c r="BV222" s="314"/>
      <c r="BX222" s="314"/>
      <c r="BY222" s="314"/>
      <c r="BZ222" s="314"/>
      <c r="CA222" s="314"/>
      <c r="CB222" s="314"/>
      <c r="CC222" s="314"/>
      <c r="CD222" s="314"/>
      <c r="CE222" s="314"/>
      <c r="CF222" s="314"/>
      <c r="CG222" s="314"/>
      <c r="CH222" s="314"/>
      <c r="CI222" s="314"/>
      <c r="CJ222" s="314"/>
      <c r="CK222" s="314"/>
      <c r="CL222" s="314"/>
      <c r="CM222" s="314"/>
      <c r="CN222" s="314"/>
      <c r="CO222" s="314"/>
      <c r="CP222" s="314"/>
      <c r="CQ222" s="314"/>
      <c r="CR222" s="314"/>
      <c r="CS222" s="314"/>
      <c r="CT222" s="314"/>
      <c r="CU222" s="314"/>
      <c r="CV222" s="314"/>
      <c r="CW222" s="314"/>
      <c r="CX222" s="314"/>
      <c r="CY222" s="314"/>
      <c r="CZ222" s="314"/>
      <c r="DA222" s="314"/>
      <c r="DB222" s="314"/>
      <c r="DC222" s="314"/>
      <c r="DD222" s="314"/>
      <c r="DE222" s="314"/>
      <c r="DF222" s="314"/>
      <c r="DG222" s="314"/>
      <c r="DH222" s="314"/>
      <c r="DI222" s="314"/>
      <c r="DJ222" s="314"/>
      <c r="DK222" s="314"/>
      <c r="DL222" s="314"/>
      <c r="DM222" s="314"/>
      <c r="DN222" s="314"/>
      <c r="DO222" s="314"/>
      <c r="DP222" s="314"/>
      <c r="DQ222" s="314"/>
      <c r="DR222" s="314"/>
      <c r="DS222" s="314"/>
      <c r="DT222" s="314"/>
      <c r="DU222" s="314"/>
      <c r="DV222" s="314"/>
      <c r="DW222" s="314"/>
      <c r="DX222" s="314"/>
      <c r="DY222" s="314"/>
      <c r="DZ222" s="314"/>
      <c r="EA222" s="314"/>
      <c r="EB222" s="314"/>
      <c r="EC222" s="314"/>
      <c r="ED222" s="314"/>
      <c r="FY222" s="317"/>
      <c r="FZ222" s="317"/>
      <c r="GA222" s="317"/>
      <c r="GB222" s="317"/>
      <c r="GC222" s="301"/>
      <c r="GD222" s="301"/>
      <c r="GE222" s="301"/>
      <c r="GF222" s="301"/>
      <c r="GG222" s="318"/>
      <c r="GH222" s="318"/>
      <c r="GI222" s="318"/>
      <c r="GJ222" s="319"/>
      <c r="GK222" s="320"/>
      <c r="GL222" s="320"/>
      <c r="GM222" s="320"/>
      <c r="GN222" s="320"/>
      <c r="GO222" s="300"/>
      <c r="HD222" s="317"/>
      <c r="HE222" s="317"/>
      <c r="HF222" s="317"/>
      <c r="HG222" s="317"/>
      <c r="HH222" s="301"/>
      <c r="HI222" s="301"/>
      <c r="HJ222" s="301"/>
      <c r="HK222" s="301"/>
      <c r="HL222" s="318"/>
      <c r="HM222" s="318"/>
      <c r="HN222" s="318"/>
      <c r="HO222" s="319"/>
      <c r="HP222" s="320"/>
      <c r="HQ222" s="320"/>
      <c r="HR222" s="320"/>
      <c r="HS222" s="320"/>
      <c r="HT222" s="300"/>
    </row>
    <row r="223" spans="18:228" ht="17.100000000000001" customHeight="1" x14ac:dyDescent="0.3">
      <c r="R223" s="314"/>
      <c r="S223" s="314"/>
      <c r="T223" s="314"/>
      <c r="U223" s="314"/>
      <c r="V223" s="314"/>
      <c r="W223" s="314"/>
      <c r="X223" s="314"/>
      <c r="Y223" s="314"/>
      <c r="Z223" s="314"/>
      <c r="AA223" s="314"/>
      <c r="AB223" s="314"/>
      <c r="AC223" s="314"/>
      <c r="AD223" s="314"/>
      <c r="AE223" s="314"/>
      <c r="AF223" s="314"/>
      <c r="AG223" s="314"/>
      <c r="AH223" s="314"/>
      <c r="AI223" s="314"/>
      <c r="AJ223" s="314"/>
      <c r="AK223" s="314"/>
      <c r="AL223" s="314"/>
      <c r="AM223" s="314"/>
      <c r="AN223" s="314"/>
      <c r="AO223" s="314"/>
      <c r="AP223" s="314"/>
      <c r="AQ223" s="314"/>
      <c r="AR223" s="314"/>
      <c r="AS223" s="314"/>
      <c r="AT223" s="314"/>
      <c r="AU223" s="314"/>
      <c r="AV223" s="314"/>
      <c r="AW223" s="314"/>
      <c r="AX223" s="314"/>
      <c r="AY223" s="314"/>
      <c r="AZ223" s="314"/>
      <c r="BA223" s="314"/>
      <c r="BB223" s="314"/>
      <c r="BC223" s="314"/>
      <c r="BD223" s="314"/>
      <c r="BE223" s="314"/>
      <c r="BF223" s="314"/>
      <c r="BG223" s="314"/>
      <c r="BH223" s="314"/>
      <c r="BI223" s="314"/>
      <c r="BJ223" s="314"/>
      <c r="BK223" s="314"/>
      <c r="BL223" s="314"/>
      <c r="BM223" s="314"/>
      <c r="BN223" s="314"/>
      <c r="BO223" s="314"/>
      <c r="BP223" s="314"/>
      <c r="BQ223" s="314"/>
      <c r="BR223" s="314"/>
      <c r="BS223" s="314"/>
      <c r="BT223" s="314"/>
      <c r="BU223" s="314"/>
      <c r="BV223" s="314"/>
      <c r="BX223" s="314"/>
      <c r="BY223" s="314"/>
      <c r="BZ223" s="314"/>
      <c r="CA223" s="314"/>
      <c r="CB223" s="314"/>
      <c r="CC223" s="314"/>
      <c r="CD223" s="314"/>
      <c r="CE223" s="314"/>
      <c r="CF223" s="314"/>
      <c r="CG223" s="314"/>
      <c r="CH223" s="314"/>
      <c r="CI223" s="314"/>
      <c r="CJ223" s="314"/>
      <c r="CK223" s="314"/>
      <c r="CL223" s="314"/>
      <c r="CM223" s="314"/>
      <c r="CN223" s="314"/>
      <c r="CO223" s="314"/>
      <c r="CP223" s="314"/>
      <c r="CQ223" s="314"/>
      <c r="CR223" s="314"/>
      <c r="CS223" s="314"/>
      <c r="CT223" s="314"/>
      <c r="CU223" s="314"/>
      <c r="CV223" s="314"/>
      <c r="CW223" s="314"/>
      <c r="CX223" s="314"/>
      <c r="CY223" s="314"/>
      <c r="CZ223" s="314"/>
      <c r="DA223" s="314"/>
      <c r="DB223" s="314"/>
      <c r="DC223" s="314"/>
      <c r="DD223" s="314"/>
      <c r="DE223" s="314"/>
      <c r="DF223" s="314"/>
      <c r="DG223" s="314"/>
      <c r="DH223" s="314"/>
      <c r="DI223" s="314"/>
      <c r="DJ223" s="314"/>
      <c r="DK223" s="314"/>
      <c r="DL223" s="314"/>
      <c r="DM223" s="314"/>
      <c r="DN223" s="314"/>
      <c r="DO223" s="314"/>
      <c r="DP223" s="314"/>
      <c r="DQ223" s="314"/>
      <c r="DR223" s="314"/>
      <c r="DS223" s="314"/>
      <c r="DT223" s="314"/>
      <c r="DU223" s="314"/>
      <c r="DV223" s="314"/>
      <c r="DW223" s="314"/>
      <c r="DX223" s="314"/>
      <c r="DY223" s="314"/>
      <c r="DZ223" s="314"/>
      <c r="EA223" s="314"/>
      <c r="EB223" s="314"/>
      <c r="EC223" s="314"/>
      <c r="ED223" s="314"/>
      <c r="FY223" s="317"/>
      <c r="FZ223" s="317"/>
      <c r="GA223" s="317"/>
      <c r="GB223" s="317"/>
      <c r="GC223" s="301"/>
      <c r="GD223" s="301"/>
      <c r="GE223" s="301"/>
      <c r="GF223" s="301"/>
      <c r="GG223" s="318"/>
      <c r="GH223" s="318"/>
      <c r="GI223" s="318"/>
      <c r="GJ223" s="319"/>
      <c r="GK223" s="320"/>
      <c r="GL223" s="320"/>
      <c r="GM223" s="320"/>
      <c r="GN223" s="320"/>
      <c r="GO223" s="300"/>
      <c r="HD223" s="317"/>
      <c r="HE223" s="317"/>
      <c r="HF223" s="317"/>
      <c r="HG223" s="317"/>
      <c r="HH223" s="301"/>
      <c r="HI223" s="301"/>
      <c r="HJ223" s="301"/>
      <c r="HK223" s="301"/>
      <c r="HL223" s="318"/>
      <c r="HM223" s="318"/>
      <c r="HN223" s="318"/>
      <c r="HO223" s="319"/>
      <c r="HP223" s="320"/>
      <c r="HQ223" s="320"/>
      <c r="HR223" s="320"/>
      <c r="HS223" s="320"/>
      <c r="HT223" s="300"/>
    </row>
    <row r="224" spans="18:228" ht="17.100000000000001" customHeight="1" x14ac:dyDescent="0.3">
      <c r="R224" s="314"/>
      <c r="S224" s="314"/>
      <c r="T224" s="314"/>
      <c r="U224" s="314"/>
      <c r="V224" s="314"/>
      <c r="W224" s="314"/>
      <c r="X224" s="314"/>
      <c r="Y224" s="314"/>
      <c r="Z224" s="314"/>
      <c r="AA224" s="314"/>
      <c r="AB224" s="314"/>
      <c r="AC224" s="314"/>
      <c r="AD224" s="314"/>
      <c r="AE224" s="314"/>
      <c r="AF224" s="314"/>
      <c r="AG224" s="314"/>
      <c r="AH224" s="314"/>
      <c r="AI224" s="314"/>
      <c r="AJ224" s="314"/>
      <c r="AK224" s="314"/>
      <c r="AL224" s="314"/>
      <c r="AM224" s="314"/>
      <c r="AN224" s="314"/>
      <c r="AO224" s="314"/>
      <c r="AP224" s="314"/>
      <c r="AQ224" s="314"/>
      <c r="AR224" s="314"/>
      <c r="AS224" s="314"/>
      <c r="AT224" s="314"/>
      <c r="AU224" s="314"/>
      <c r="AV224" s="314"/>
      <c r="AW224" s="314"/>
      <c r="AX224" s="314"/>
      <c r="AY224" s="314"/>
      <c r="AZ224" s="314"/>
      <c r="BA224" s="314"/>
      <c r="BB224" s="314"/>
      <c r="BC224" s="314"/>
      <c r="BD224" s="314"/>
      <c r="BE224" s="314"/>
      <c r="BF224" s="314"/>
      <c r="BG224" s="314"/>
      <c r="BH224" s="314"/>
      <c r="BI224" s="314"/>
      <c r="BJ224" s="314"/>
      <c r="BK224" s="314"/>
      <c r="BL224" s="314"/>
      <c r="BM224" s="314"/>
      <c r="BN224" s="314"/>
      <c r="BO224" s="314"/>
      <c r="BP224" s="314"/>
      <c r="BQ224" s="314"/>
      <c r="BR224" s="314"/>
      <c r="BS224" s="314"/>
      <c r="BT224" s="314"/>
      <c r="BU224" s="314"/>
      <c r="BV224" s="314"/>
      <c r="BX224" s="314"/>
      <c r="BY224" s="314"/>
      <c r="BZ224" s="314"/>
      <c r="CA224" s="314"/>
      <c r="CB224" s="314"/>
      <c r="CC224" s="314"/>
      <c r="CD224" s="314"/>
      <c r="CE224" s="314"/>
      <c r="CF224" s="314"/>
      <c r="CG224" s="314"/>
      <c r="CH224" s="314"/>
      <c r="CI224" s="314"/>
      <c r="CJ224" s="314"/>
      <c r="CK224" s="314"/>
      <c r="CL224" s="314"/>
      <c r="CM224" s="314"/>
      <c r="CN224" s="314"/>
      <c r="CO224" s="314"/>
      <c r="CP224" s="314"/>
      <c r="CQ224" s="314"/>
      <c r="CR224" s="314"/>
      <c r="CS224" s="314"/>
      <c r="CT224" s="314"/>
      <c r="CU224" s="314"/>
      <c r="CV224" s="314"/>
      <c r="CW224" s="314"/>
      <c r="CX224" s="314"/>
      <c r="CY224" s="314"/>
      <c r="CZ224" s="314"/>
      <c r="DA224" s="314"/>
      <c r="DB224" s="314"/>
      <c r="DC224" s="314"/>
      <c r="DD224" s="314"/>
      <c r="DE224" s="314"/>
      <c r="DF224" s="314"/>
      <c r="DG224" s="314"/>
      <c r="DH224" s="314"/>
      <c r="DI224" s="314"/>
      <c r="DJ224" s="314"/>
      <c r="DK224" s="314"/>
      <c r="DL224" s="314"/>
      <c r="DM224" s="314"/>
      <c r="DN224" s="314"/>
      <c r="DO224" s="314"/>
      <c r="DP224" s="314"/>
      <c r="DQ224" s="314"/>
      <c r="DR224" s="314"/>
      <c r="DS224" s="314"/>
      <c r="DT224" s="314"/>
      <c r="DU224" s="314"/>
      <c r="DV224" s="314"/>
      <c r="DW224" s="314"/>
      <c r="DX224" s="314"/>
      <c r="DY224" s="314"/>
      <c r="DZ224" s="314"/>
      <c r="EA224" s="314"/>
      <c r="EB224" s="314"/>
      <c r="EC224" s="314"/>
      <c r="ED224" s="314"/>
      <c r="FY224" s="317"/>
      <c r="FZ224" s="317"/>
      <c r="GA224" s="317"/>
      <c r="GB224" s="317"/>
      <c r="GC224" s="301"/>
      <c r="GD224" s="301"/>
      <c r="GE224" s="301"/>
      <c r="GF224" s="301"/>
      <c r="GG224" s="318"/>
      <c r="GH224" s="318"/>
      <c r="GI224" s="318"/>
      <c r="GJ224" s="319"/>
      <c r="GK224" s="320"/>
      <c r="GL224" s="320"/>
      <c r="GM224" s="320"/>
      <c r="GN224" s="320"/>
      <c r="GO224" s="300"/>
      <c r="HD224" s="317"/>
      <c r="HE224" s="317"/>
      <c r="HF224" s="317"/>
      <c r="HG224" s="317"/>
      <c r="HH224" s="301"/>
      <c r="HI224" s="301"/>
      <c r="HJ224" s="301"/>
      <c r="HK224" s="301"/>
      <c r="HL224" s="318"/>
      <c r="HM224" s="318"/>
      <c r="HN224" s="318"/>
      <c r="HO224" s="319"/>
      <c r="HP224" s="320"/>
      <c r="HQ224" s="320"/>
      <c r="HR224" s="320"/>
      <c r="HS224" s="320"/>
      <c r="HT224" s="300"/>
    </row>
    <row r="225" spans="3:228" ht="17.100000000000001" customHeight="1" x14ac:dyDescent="0.3">
      <c r="R225" s="314"/>
      <c r="S225" s="314"/>
      <c r="T225" s="314"/>
      <c r="U225" s="314"/>
      <c r="V225" s="314"/>
      <c r="W225" s="314"/>
      <c r="X225" s="314"/>
      <c r="Y225" s="314"/>
      <c r="Z225" s="314"/>
      <c r="AA225" s="314"/>
      <c r="AB225" s="314"/>
      <c r="AC225" s="314"/>
      <c r="AD225" s="314"/>
      <c r="AE225" s="314"/>
      <c r="AF225" s="314"/>
      <c r="AG225" s="314"/>
      <c r="AH225" s="314"/>
      <c r="AI225" s="314"/>
      <c r="AJ225" s="314"/>
      <c r="AK225" s="314"/>
      <c r="AL225" s="314"/>
      <c r="AM225" s="314"/>
      <c r="AN225" s="314"/>
      <c r="AO225" s="314"/>
      <c r="AP225" s="314"/>
      <c r="AQ225" s="314"/>
      <c r="AR225" s="314"/>
      <c r="AS225" s="314"/>
      <c r="AT225" s="314"/>
      <c r="AU225" s="314"/>
      <c r="AV225" s="314"/>
      <c r="AW225" s="314"/>
      <c r="AX225" s="314"/>
      <c r="AY225" s="314"/>
      <c r="AZ225" s="314"/>
      <c r="BA225" s="314"/>
      <c r="BB225" s="314"/>
      <c r="BC225" s="314"/>
      <c r="BD225" s="314"/>
      <c r="BE225" s="314"/>
      <c r="BF225" s="314"/>
      <c r="BG225" s="314"/>
      <c r="BH225" s="314"/>
      <c r="BI225" s="314"/>
      <c r="BJ225" s="314"/>
      <c r="BK225" s="314"/>
      <c r="BL225" s="314"/>
      <c r="BM225" s="314"/>
      <c r="BN225" s="314"/>
      <c r="BO225" s="314"/>
      <c r="BP225" s="314"/>
      <c r="BQ225" s="314"/>
      <c r="BR225" s="314"/>
      <c r="BS225" s="314"/>
      <c r="BT225" s="314"/>
      <c r="BU225" s="314"/>
      <c r="BV225" s="314"/>
      <c r="BX225" s="314"/>
      <c r="BY225" s="314"/>
      <c r="BZ225" s="314"/>
      <c r="CA225" s="314"/>
      <c r="CB225" s="314"/>
      <c r="CC225" s="314"/>
      <c r="CD225" s="314"/>
      <c r="CE225" s="314"/>
      <c r="CF225" s="314"/>
      <c r="CG225" s="314"/>
      <c r="CH225" s="314"/>
      <c r="CI225" s="314"/>
      <c r="CJ225" s="314"/>
      <c r="CK225" s="314"/>
      <c r="CL225" s="314"/>
      <c r="CM225" s="314"/>
      <c r="CN225" s="314"/>
      <c r="CO225" s="314"/>
      <c r="CP225" s="314"/>
      <c r="CQ225" s="314"/>
      <c r="CR225" s="314"/>
      <c r="CS225" s="314"/>
      <c r="CT225" s="314"/>
      <c r="CU225" s="314"/>
      <c r="CV225" s="314"/>
      <c r="CW225" s="314"/>
      <c r="CX225" s="314"/>
      <c r="CY225" s="314"/>
      <c r="CZ225" s="314"/>
      <c r="DA225" s="314"/>
      <c r="DB225" s="314"/>
      <c r="DC225" s="314"/>
      <c r="DD225" s="314"/>
      <c r="DE225" s="314"/>
      <c r="DF225" s="314"/>
      <c r="DG225" s="314"/>
      <c r="DH225" s="314"/>
      <c r="DI225" s="314"/>
      <c r="DJ225" s="314"/>
      <c r="DK225" s="314"/>
      <c r="DL225" s="314"/>
      <c r="DM225" s="314"/>
      <c r="DN225" s="314"/>
      <c r="DO225" s="314"/>
      <c r="DP225" s="314"/>
      <c r="DQ225" s="314"/>
      <c r="DR225" s="314"/>
      <c r="DS225" s="314"/>
      <c r="DT225" s="314"/>
      <c r="DU225" s="314"/>
      <c r="DV225" s="314"/>
      <c r="DW225" s="314"/>
      <c r="DX225" s="314"/>
      <c r="DY225" s="314"/>
      <c r="DZ225" s="314"/>
      <c r="EA225" s="314"/>
      <c r="EB225" s="314"/>
      <c r="EC225" s="314"/>
      <c r="ED225" s="314"/>
      <c r="FY225" s="317"/>
      <c r="FZ225" s="317"/>
      <c r="GA225" s="317"/>
      <c r="GB225" s="317"/>
      <c r="GC225" s="301"/>
      <c r="GD225" s="301"/>
      <c r="GE225" s="301"/>
      <c r="GF225" s="301"/>
      <c r="GG225" s="318"/>
      <c r="GH225" s="318"/>
      <c r="GI225" s="318"/>
      <c r="GJ225" s="319"/>
      <c r="GK225" s="320"/>
      <c r="GL225" s="320"/>
      <c r="GM225" s="320"/>
      <c r="GN225" s="320"/>
      <c r="GO225" s="300"/>
      <c r="HD225" s="317"/>
      <c r="HE225" s="317"/>
      <c r="HF225" s="317"/>
      <c r="HG225" s="317"/>
      <c r="HH225" s="301"/>
      <c r="HI225" s="301"/>
      <c r="HJ225" s="301"/>
      <c r="HK225" s="301"/>
      <c r="HL225" s="318"/>
      <c r="HM225" s="318"/>
      <c r="HN225" s="318"/>
      <c r="HO225" s="319"/>
      <c r="HP225" s="320"/>
      <c r="HQ225" s="320"/>
      <c r="HR225" s="320"/>
      <c r="HS225" s="320"/>
      <c r="HT225" s="300"/>
    </row>
    <row r="226" spans="3:228" ht="17.100000000000001" customHeight="1" x14ac:dyDescent="0.3">
      <c r="R226" s="314"/>
      <c r="S226" s="314"/>
      <c r="T226" s="314"/>
      <c r="U226" s="314"/>
      <c r="V226" s="314"/>
      <c r="W226" s="314"/>
      <c r="X226" s="314"/>
      <c r="Y226" s="314"/>
      <c r="Z226" s="314"/>
      <c r="AA226" s="314"/>
      <c r="AB226" s="314"/>
      <c r="AC226" s="314"/>
      <c r="AD226" s="314"/>
      <c r="AE226" s="314"/>
      <c r="AF226" s="314"/>
      <c r="AG226" s="314"/>
      <c r="AH226" s="314"/>
      <c r="AI226" s="314"/>
      <c r="AJ226" s="314"/>
      <c r="AK226" s="314"/>
      <c r="AL226" s="314"/>
      <c r="AM226" s="314"/>
      <c r="AN226" s="314"/>
      <c r="AO226" s="314"/>
      <c r="AP226" s="314"/>
      <c r="AQ226" s="314"/>
      <c r="AR226" s="314"/>
      <c r="AS226" s="314"/>
      <c r="AT226" s="314"/>
      <c r="AU226" s="314"/>
      <c r="AV226" s="314"/>
      <c r="AW226" s="314"/>
      <c r="AX226" s="314"/>
      <c r="AY226" s="314"/>
      <c r="AZ226" s="314"/>
      <c r="BA226" s="314"/>
      <c r="BB226" s="314"/>
      <c r="BC226" s="314"/>
      <c r="BD226" s="314"/>
      <c r="BE226" s="314"/>
      <c r="BF226" s="314"/>
      <c r="BG226" s="314"/>
      <c r="BH226" s="314"/>
      <c r="BI226" s="314"/>
      <c r="BJ226" s="314"/>
      <c r="BK226" s="314"/>
      <c r="BL226" s="314"/>
      <c r="BM226" s="314"/>
      <c r="BN226" s="314"/>
      <c r="BO226" s="314"/>
      <c r="BP226" s="314"/>
      <c r="BQ226" s="314"/>
      <c r="BR226" s="314"/>
      <c r="BS226" s="314"/>
      <c r="BT226" s="314"/>
      <c r="BU226" s="314"/>
      <c r="BV226" s="314"/>
      <c r="BW226" s="341"/>
      <c r="BX226" s="314"/>
      <c r="BY226" s="314"/>
      <c r="BZ226" s="314"/>
      <c r="CA226" s="314"/>
      <c r="CB226" s="314"/>
      <c r="CC226" s="314"/>
      <c r="CD226" s="314"/>
      <c r="CE226" s="314"/>
      <c r="CF226" s="314"/>
      <c r="CG226" s="314"/>
      <c r="CH226" s="314"/>
      <c r="CI226" s="314"/>
      <c r="CJ226" s="314"/>
      <c r="CK226" s="314"/>
      <c r="CL226" s="314"/>
      <c r="CM226" s="314"/>
      <c r="CN226" s="314"/>
      <c r="CO226" s="314"/>
      <c r="CP226" s="314"/>
      <c r="CQ226" s="314"/>
      <c r="CR226" s="314"/>
      <c r="CS226" s="314"/>
      <c r="CT226" s="314"/>
      <c r="CU226" s="314"/>
      <c r="CV226" s="314"/>
      <c r="CW226" s="314"/>
      <c r="CX226" s="314"/>
      <c r="CY226" s="314"/>
      <c r="CZ226" s="314"/>
      <c r="DA226" s="314"/>
      <c r="DB226" s="314"/>
      <c r="DC226" s="314"/>
      <c r="DD226" s="314"/>
      <c r="DE226" s="314"/>
      <c r="DF226" s="314"/>
      <c r="DG226" s="314"/>
      <c r="DH226" s="314"/>
      <c r="DI226" s="314"/>
      <c r="DJ226" s="314"/>
      <c r="DK226" s="314"/>
      <c r="DL226" s="314"/>
      <c r="DM226" s="314"/>
      <c r="DN226" s="314"/>
      <c r="DO226" s="314"/>
      <c r="DP226" s="314"/>
      <c r="DQ226" s="314"/>
      <c r="DR226" s="314"/>
      <c r="DS226" s="314"/>
      <c r="DT226" s="314"/>
      <c r="DU226" s="314"/>
      <c r="DV226" s="314"/>
      <c r="DW226" s="314"/>
      <c r="DX226" s="314"/>
      <c r="DY226" s="314"/>
      <c r="DZ226" s="314"/>
      <c r="EA226" s="314"/>
      <c r="EB226" s="314"/>
      <c r="EC226" s="314"/>
      <c r="ED226" s="314"/>
      <c r="FY226" s="317"/>
      <c r="FZ226" s="317"/>
      <c r="GA226" s="317"/>
      <c r="GB226" s="317"/>
      <c r="GC226" s="301"/>
      <c r="GD226" s="301"/>
      <c r="GE226" s="301"/>
      <c r="GF226" s="301"/>
      <c r="GG226" s="318"/>
      <c r="GH226" s="318"/>
      <c r="GI226" s="318"/>
      <c r="GJ226" s="319"/>
      <c r="GK226" s="320"/>
      <c r="GL226" s="320"/>
      <c r="GM226" s="320"/>
      <c r="GN226" s="320"/>
      <c r="GO226" s="300"/>
      <c r="HD226" s="317"/>
      <c r="HE226" s="317"/>
      <c r="HF226" s="317"/>
      <c r="HG226" s="317"/>
      <c r="HH226" s="301"/>
      <c r="HI226" s="301"/>
      <c r="HJ226" s="301"/>
      <c r="HK226" s="301"/>
      <c r="HL226" s="318"/>
      <c r="HM226" s="318"/>
      <c r="HN226" s="318"/>
      <c r="HO226" s="319"/>
      <c r="HP226" s="320"/>
      <c r="HQ226" s="320"/>
      <c r="HR226" s="320"/>
      <c r="HS226" s="320"/>
      <c r="HT226" s="300"/>
    </row>
    <row r="227" spans="3:228" ht="17.100000000000001" customHeight="1" x14ac:dyDescent="0.3">
      <c r="R227" s="314"/>
      <c r="S227" s="314"/>
      <c r="T227" s="314"/>
      <c r="U227" s="314"/>
      <c r="V227" s="314"/>
      <c r="W227" s="314"/>
      <c r="X227" s="314"/>
      <c r="Y227" s="314"/>
      <c r="Z227" s="314"/>
      <c r="AA227" s="314"/>
      <c r="AB227" s="314"/>
      <c r="AC227" s="314"/>
      <c r="AD227" s="314"/>
      <c r="AE227" s="314"/>
      <c r="AF227" s="314"/>
      <c r="AG227" s="314"/>
      <c r="AH227" s="314"/>
      <c r="AI227" s="314"/>
      <c r="AJ227" s="314"/>
      <c r="AK227" s="314"/>
      <c r="AL227" s="314"/>
      <c r="AM227" s="314"/>
      <c r="AN227" s="314"/>
      <c r="AO227" s="314"/>
      <c r="AP227" s="314"/>
      <c r="AQ227" s="314"/>
      <c r="AR227" s="314"/>
      <c r="AS227" s="314"/>
      <c r="AT227" s="314"/>
      <c r="AU227" s="314"/>
      <c r="AV227" s="314"/>
      <c r="AW227" s="314"/>
      <c r="AX227" s="314"/>
      <c r="AY227" s="314"/>
      <c r="AZ227" s="314"/>
      <c r="BA227" s="314"/>
      <c r="BB227" s="314"/>
      <c r="BC227" s="314"/>
      <c r="BD227" s="314"/>
      <c r="BE227" s="314"/>
      <c r="BF227" s="314"/>
      <c r="BG227" s="314"/>
      <c r="BH227" s="314"/>
      <c r="BI227" s="314"/>
      <c r="BJ227" s="314"/>
      <c r="BK227" s="314"/>
      <c r="BL227" s="314"/>
      <c r="BM227" s="314"/>
      <c r="BN227" s="314"/>
      <c r="BO227" s="314"/>
      <c r="BP227" s="314"/>
      <c r="BQ227" s="314"/>
      <c r="BR227" s="314"/>
      <c r="BS227" s="314"/>
      <c r="BT227" s="314"/>
      <c r="BU227" s="314"/>
      <c r="BV227" s="314"/>
      <c r="BW227" s="341"/>
      <c r="BX227" s="314"/>
      <c r="BY227" s="314"/>
      <c r="BZ227" s="314"/>
      <c r="CA227" s="314"/>
      <c r="CB227" s="314"/>
      <c r="CC227" s="314"/>
      <c r="CD227" s="314"/>
      <c r="CE227" s="314"/>
      <c r="CF227" s="314"/>
      <c r="CG227" s="314"/>
      <c r="CH227" s="314"/>
      <c r="CI227" s="314"/>
      <c r="CJ227" s="314"/>
      <c r="CK227" s="314"/>
      <c r="CL227" s="314"/>
      <c r="CM227" s="314"/>
      <c r="CN227" s="314"/>
      <c r="CO227" s="314"/>
      <c r="CP227" s="314"/>
      <c r="CQ227" s="314"/>
      <c r="CR227" s="314"/>
      <c r="CS227" s="314"/>
      <c r="CT227" s="314"/>
      <c r="CU227" s="314"/>
      <c r="CV227" s="314"/>
      <c r="CW227" s="314"/>
      <c r="CX227" s="314"/>
      <c r="CY227" s="314"/>
      <c r="CZ227" s="314"/>
      <c r="DA227" s="314"/>
      <c r="DB227" s="314"/>
      <c r="DC227" s="314"/>
      <c r="DD227" s="314"/>
      <c r="DE227" s="314"/>
      <c r="DF227" s="314"/>
      <c r="DG227" s="314"/>
      <c r="DH227" s="314"/>
      <c r="DI227" s="314"/>
      <c r="DJ227" s="314"/>
      <c r="DK227" s="314"/>
      <c r="DL227" s="314"/>
      <c r="DM227" s="314"/>
      <c r="DN227" s="314"/>
      <c r="DO227" s="314"/>
      <c r="DP227" s="314"/>
      <c r="DQ227" s="314"/>
      <c r="DR227" s="314"/>
      <c r="DS227" s="314"/>
      <c r="DT227" s="314"/>
      <c r="DU227" s="314"/>
      <c r="DV227" s="314"/>
      <c r="DW227" s="314"/>
      <c r="DX227" s="314"/>
      <c r="DY227" s="314"/>
      <c r="DZ227" s="314"/>
      <c r="EA227" s="314"/>
      <c r="EB227" s="314"/>
      <c r="EC227" s="314"/>
      <c r="ED227" s="314"/>
      <c r="FY227" s="317"/>
      <c r="FZ227" s="317"/>
      <c r="GA227" s="317"/>
      <c r="GB227" s="317"/>
      <c r="GC227" s="301"/>
      <c r="GD227" s="301"/>
      <c r="GE227" s="301"/>
      <c r="GF227" s="301"/>
      <c r="GG227" s="318"/>
      <c r="GH227" s="318"/>
      <c r="GI227" s="318"/>
      <c r="GJ227" s="319"/>
      <c r="GK227" s="320"/>
      <c r="GL227" s="320"/>
      <c r="GM227" s="320"/>
      <c r="GN227" s="320"/>
      <c r="GO227" s="300"/>
      <c r="HD227" s="317"/>
      <c r="HE227" s="317"/>
      <c r="HF227" s="317"/>
      <c r="HG227" s="317"/>
      <c r="HH227" s="301"/>
      <c r="HI227" s="301"/>
      <c r="HJ227" s="301"/>
      <c r="HK227" s="301"/>
      <c r="HL227" s="318"/>
      <c r="HM227" s="318"/>
      <c r="HN227" s="318"/>
      <c r="HO227" s="319"/>
      <c r="HP227" s="320"/>
      <c r="HQ227" s="320"/>
      <c r="HR227" s="320"/>
      <c r="HS227" s="320"/>
      <c r="HT227" s="300"/>
    </row>
    <row r="228" spans="3:228" ht="17.100000000000001" customHeight="1" x14ac:dyDescent="0.3">
      <c r="BI228" s="285"/>
      <c r="BJ228" s="286"/>
      <c r="BK228" s="1"/>
      <c r="BL228" s="285"/>
      <c r="BM228" s="287"/>
      <c r="BN228" s="289"/>
      <c r="BO228" s="288"/>
      <c r="BP228" s="286"/>
      <c r="BT228" s="307"/>
      <c r="BU228" s="307"/>
      <c r="BV228" s="307"/>
      <c r="BW228" s="307"/>
      <c r="DQ228" s="285"/>
      <c r="DR228" s="286"/>
      <c r="DS228" s="1"/>
      <c r="DT228" s="285"/>
      <c r="DU228" s="287"/>
      <c r="DV228" s="289"/>
      <c r="DW228" s="288"/>
      <c r="DX228" s="286"/>
      <c r="EB228" s="307"/>
      <c r="EC228" s="307"/>
      <c r="ED228" s="307"/>
      <c r="FY228" s="317"/>
      <c r="FZ228" s="317"/>
      <c r="GA228" s="317"/>
      <c r="GB228" s="317"/>
      <c r="GC228" s="301"/>
      <c r="GD228" s="301"/>
      <c r="GE228" s="301"/>
      <c r="GF228" s="301"/>
      <c r="GG228" s="318"/>
      <c r="GH228" s="318"/>
      <c r="GI228" s="318"/>
      <c r="GJ228" s="319"/>
      <c r="GK228" s="320"/>
      <c r="GL228" s="320"/>
      <c r="GM228" s="320"/>
      <c r="GN228" s="320"/>
      <c r="GO228" s="300"/>
      <c r="HD228" s="317"/>
      <c r="HE228" s="317"/>
      <c r="HF228" s="317"/>
      <c r="HG228" s="317"/>
      <c r="HH228" s="301"/>
      <c r="HI228" s="301"/>
      <c r="HJ228" s="301"/>
      <c r="HK228" s="301"/>
      <c r="HL228" s="318"/>
      <c r="HM228" s="318"/>
      <c r="HN228" s="318"/>
      <c r="HO228" s="319"/>
      <c r="HP228" s="320"/>
      <c r="HQ228" s="320"/>
      <c r="HR228" s="320"/>
      <c r="HS228" s="320"/>
      <c r="HT228" s="300"/>
    </row>
    <row r="229" spans="3:228" ht="17.100000000000001" customHeight="1" x14ac:dyDescent="0.3">
      <c r="E229" s="316"/>
      <c r="F229" s="316"/>
      <c r="G229" s="316"/>
      <c r="H229" s="316"/>
      <c r="I229" s="316"/>
      <c r="J229" s="316"/>
      <c r="K229" s="316"/>
      <c r="L229" s="316"/>
      <c r="M229" s="316"/>
      <c r="N229" s="316"/>
      <c r="O229" s="316"/>
      <c r="P229" s="316"/>
      <c r="Q229" s="316"/>
      <c r="R229" s="314"/>
      <c r="S229" s="314"/>
      <c r="T229" s="314"/>
      <c r="U229" s="314"/>
      <c r="V229" s="314"/>
      <c r="W229" s="314"/>
      <c r="X229" s="314"/>
      <c r="Y229" s="314"/>
      <c r="Z229" s="314"/>
      <c r="AA229" s="314"/>
      <c r="AB229" s="314"/>
      <c r="AC229" s="314"/>
      <c r="AD229" s="314"/>
      <c r="AE229" s="314"/>
      <c r="AF229" s="314"/>
      <c r="AG229" s="314"/>
      <c r="AH229" s="314"/>
      <c r="AI229" s="314"/>
      <c r="AJ229" s="314"/>
      <c r="AK229" s="314"/>
      <c r="AL229" s="314"/>
      <c r="AM229" s="314"/>
      <c r="AN229" s="314"/>
      <c r="AO229" s="314"/>
      <c r="AP229" s="314"/>
      <c r="AQ229" s="314"/>
      <c r="AR229" s="314"/>
      <c r="AS229" s="314"/>
      <c r="AT229" s="314"/>
      <c r="AU229" s="314"/>
      <c r="AV229" s="314"/>
      <c r="AW229" s="314"/>
      <c r="AX229" s="314"/>
      <c r="AY229" s="314"/>
      <c r="AZ229" s="314"/>
      <c r="BA229" s="314"/>
      <c r="BB229" s="314"/>
      <c r="BC229" s="314"/>
      <c r="BD229" s="314"/>
      <c r="BE229" s="314"/>
      <c r="BF229" s="314"/>
      <c r="BG229" s="314"/>
      <c r="BH229" s="314"/>
      <c r="BI229" s="314"/>
      <c r="BJ229" s="314"/>
      <c r="BK229" s="314"/>
      <c r="BL229" s="314"/>
      <c r="BM229" s="314"/>
      <c r="BN229" s="314"/>
      <c r="BO229" s="314"/>
      <c r="BP229" s="314"/>
      <c r="BQ229" s="314"/>
      <c r="BR229" s="314"/>
      <c r="BS229" s="314"/>
      <c r="BT229" s="314"/>
      <c r="BU229" s="314"/>
      <c r="BV229" s="314"/>
      <c r="BX229" s="314"/>
      <c r="BY229" s="314"/>
      <c r="BZ229" s="314"/>
      <c r="CA229" s="314"/>
      <c r="CB229" s="314"/>
      <c r="CC229" s="314"/>
      <c r="CD229" s="314"/>
      <c r="CE229" s="314"/>
      <c r="CF229" s="314"/>
      <c r="CG229" s="314"/>
      <c r="CH229" s="314"/>
      <c r="CI229" s="314"/>
      <c r="CJ229" s="314"/>
      <c r="CK229" s="314"/>
      <c r="CL229" s="314"/>
      <c r="CM229" s="314"/>
      <c r="CN229" s="314"/>
      <c r="CO229" s="314"/>
      <c r="CP229" s="314"/>
      <c r="CQ229" s="314"/>
      <c r="CR229" s="314"/>
      <c r="CS229" s="314"/>
      <c r="CT229" s="314"/>
      <c r="CU229" s="314"/>
      <c r="CV229" s="314"/>
      <c r="CW229" s="314"/>
      <c r="CX229" s="314"/>
      <c r="CY229" s="314"/>
      <c r="CZ229" s="314"/>
      <c r="DA229" s="314"/>
      <c r="DB229" s="314"/>
      <c r="DC229" s="314"/>
      <c r="DD229" s="314"/>
      <c r="DE229" s="314"/>
      <c r="DF229" s="314"/>
      <c r="DG229" s="314"/>
      <c r="DH229" s="314"/>
      <c r="DI229" s="314"/>
      <c r="DJ229" s="314"/>
      <c r="DK229" s="314"/>
      <c r="DL229" s="314"/>
      <c r="DM229" s="314"/>
      <c r="DN229" s="314"/>
      <c r="DO229" s="314"/>
      <c r="DP229" s="314"/>
      <c r="DQ229" s="314"/>
      <c r="DR229" s="314"/>
      <c r="DS229" s="314"/>
      <c r="DT229" s="314"/>
      <c r="DU229" s="314"/>
      <c r="DV229" s="314"/>
      <c r="DW229" s="314"/>
      <c r="DX229" s="314"/>
      <c r="DY229" s="314"/>
      <c r="DZ229" s="314"/>
      <c r="EA229" s="314"/>
      <c r="EB229" s="314"/>
      <c r="EC229" s="314"/>
      <c r="ED229" s="314"/>
      <c r="FY229" s="317"/>
      <c r="FZ229" s="317"/>
      <c r="GA229" s="317"/>
      <c r="GB229" s="317"/>
      <c r="GC229" s="301"/>
      <c r="GD229" s="301"/>
      <c r="GE229" s="301"/>
      <c r="GF229" s="301"/>
      <c r="GG229" s="318"/>
      <c r="GH229" s="318"/>
      <c r="GI229" s="318"/>
      <c r="GJ229" s="319"/>
      <c r="GK229" s="320"/>
      <c r="GL229" s="320"/>
      <c r="GM229" s="320"/>
      <c r="GN229" s="320"/>
      <c r="GO229" s="300"/>
      <c r="HD229" s="317"/>
      <c r="HE229" s="317"/>
      <c r="HF229" s="317"/>
      <c r="HG229" s="317"/>
      <c r="HH229" s="301"/>
      <c r="HI229" s="301"/>
      <c r="HJ229" s="301"/>
      <c r="HK229" s="301"/>
      <c r="HL229" s="318"/>
      <c r="HM229" s="318"/>
      <c r="HN229" s="318"/>
      <c r="HO229" s="319"/>
      <c r="HP229" s="320"/>
      <c r="HQ229" s="320"/>
      <c r="HR229" s="320"/>
      <c r="HS229" s="320"/>
      <c r="HT229" s="300"/>
    </row>
    <row r="230" spans="3:228" ht="17.100000000000001" customHeight="1" x14ac:dyDescent="0.3">
      <c r="E230" s="330"/>
      <c r="F230" s="330"/>
      <c r="G230" s="330"/>
      <c r="H230" s="330"/>
      <c r="I230" s="331"/>
      <c r="J230" s="331"/>
      <c r="K230" s="331"/>
      <c r="L230" s="331"/>
      <c r="M230" s="331"/>
      <c r="N230" s="331"/>
      <c r="O230" s="332"/>
      <c r="P230" s="332"/>
      <c r="Q230" s="332"/>
      <c r="R230" s="314"/>
      <c r="S230" s="314"/>
      <c r="T230" s="314"/>
      <c r="U230" s="314"/>
      <c r="V230" s="314"/>
      <c r="W230" s="314"/>
      <c r="X230" s="314"/>
      <c r="Y230" s="314"/>
      <c r="Z230" s="314"/>
      <c r="AA230" s="314"/>
      <c r="AB230" s="314"/>
      <c r="AC230" s="314"/>
      <c r="AD230" s="314"/>
      <c r="AE230" s="314"/>
      <c r="AF230" s="314"/>
      <c r="AG230" s="314"/>
      <c r="AH230" s="314"/>
      <c r="AI230" s="314"/>
      <c r="AJ230" s="314"/>
      <c r="AK230" s="314"/>
      <c r="AL230" s="314"/>
      <c r="AM230" s="314"/>
      <c r="AN230" s="314"/>
      <c r="AO230" s="314"/>
      <c r="AP230" s="314"/>
      <c r="AQ230" s="314"/>
      <c r="AR230" s="314"/>
      <c r="AS230" s="314"/>
      <c r="AT230" s="314"/>
      <c r="AU230" s="314"/>
      <c r="AV230" s="314"/>
      <c r="AW230" s="314"/>
      <c r="AX230" s="314"/>
      <c r="AY230" s="314"/>
      <c r="AZ230" s="314"/>
      <c r="BA230" s="314"/>
      <c r="BB230" s="314"/>
      <c r="BC230" s="314"/>
      <c r="BD230" s="314"/>
      <c r="BE230" s="314"/>
      <c r="BF230" s="314"/>
      <c r="BG230" s="314"/>
      <c r="BH230" s="314"/>
      <c r="BI230" s="314"/>
      <c r="BJ230" s="314"/>
      <c r="BK230" s="314"/>
      <c r="BL230" s="314"/>
      <c r="BM230" s="314"/>
      <c r="BN230" s="314"/>
      <c r="BO230" s="314"/>
      <c r="BP230" s="314"/>
      <c r="BQ230" s="314"/>
      <c r="BR230" s="314"/>
      <c r="BS230" s="314"/>
      <c r="BT230" s="314"/>
      <c r="BU230" s="314"/>
      <c r="BV230" s="314"/>
      <c r="BX230" s="314"/>
      <c r="BY230" s="314"/>
      <c r="BZ230" s="314"/>
      <c r="CA230" s="314"/>
      <c r="CB230" s="314"/>
      <c r="CC230" s="314"/>
      <c r="CD230" s="314"/>
      <c r="CE230" s="314"/>
      <c r="CF230" s="314"/>
      <c r="CG230" s="314"/>
      <c r="CH230" s="314"/>
      <c r="CI230" s="314"/>
      <c r="CJ230" s="314"/>
      <c r="CK230" s="314"/>
      <c r="CL230" s="314"/>
      <c r="CM230" s="314"/>
      <c r="CN230" s="314"/>
      <c r="CO230" s="314"/>
      <c r="CP230" s="314"/>
      <c r="CQ230" s="314"/>
      <c r="CR230" s="314"/>
      <c r="CS230" s="314"/>
      <c r="CT230" s="314"/>
      <c r="CU230" s="314"/>
      <c r="CV230" s="314"/>
      <c r="CW230" s="314"/>
      <c r="CX230" s="314"/>
      <c r="CY230" s="314"/>
      <c r="CZ230" s="314"/>
      <c r="DA230" s="314"/>
      <c r="DB230" s="314"/>
      <c r="DC230" s="314"/>
      <c r="DD230" s="314"/>
      <c r="DE230" s="314"/>
      <c r="DF230" s="314"/>
      <c r="DG230" s="314"/>
      <c r="DH230" s="314"/>
      <c r="DI230" s="314"/>
      <c r="DJ230" s="314"/>
      <c r="DK230" s="314"/>
      <c r="DL230" s="314"/>
      <c r="DM230" s="314"/>
      <c r="DN230" s="314"/>
      <c r="DO230" s="314"/>
      <c r="DP230" s="314"/>
      <c r="DQ230" s="314"/>
      <c r="DR230" s="314"/>
      <c r="DS230" s="314"/>
      <c r="DT230" s="314"/>
      <c r="DU230" s="314"/>
      <c r="DV230" s="314"/>
      <c r="DW230" s="314"/>
      <c r="DX230" s="314"/>
      <c r="DY230" s="314"/>
      <c r="DZ230" s="314"/>
      <c r="EA230" s="314"/>
      <c r="EB230" s="314"/>
      <c r="EC230" s="314"/>
      <c r="ED230" s="314"/>
      <c r="FY230" s="317"/>
      <c r="FZ230" s="317"/>
      <c r="GA230" s="317"/>
      <c r="GB230" s="317"/>
      <c r="GC230" s="301"/>
      <c r="GD230" s="301"/>
      <c r="GE230" s="301"/>
      <c r="GF230" s="301"/>
      <c r="GG230" s="318"/>
      <c r="GH230" s="318"/>
      <c r="GI230" s="318"/>
      <c r="GJ230" s="319"/>
      <c r="GK230" s="320"/>
      <c r="GL230" s="320"/>
      <c r="GM230" s="320"/>
      <c r="GN230" s="320"/>
      <c r="GO230" s="300"/>
      <c r="HD230" s="317"/>
      <c r="HE230" s="317"/>
      <c r="HF230" s="317"/>
      <c r="HG230" s="317"/>
      <c r="HH230" s="301"/>
      <c r="HI230" s="301"/>
      <c r="HJ230" s="301"/>
      <c r="HK230" s="301"/>
      <c r="HL230" s="318"/>
      <c r="HM230" s="318"/>
      <c r="HN230" s="318"/>
      <c r="HO230" s="319"/>
      <c r="HP230" s="320"/>
      <c r="HQ230" s="320"/>
      <c r="HR230" s="320"/>
      <c r="HS230" s="320"/>
      <c r="HT230" s="300"/>
    </row>
    <row r="231" spans="3:228" ht="17.100000000000001" customHeight="1" x14ac:dyDescent="0.3">
      <c r="C231" s="335"/>
      <c r="R231" s="314"/>
      <c r="S231" s="314"/>
      <c r="T231" s="314"/>
      <c r="U231" s="314"/>
      <c r="V231" s="314"/>
      <c r="W231" s="314"/>
      <c r="X231" s="314"/>
      <c r="Y231" s="314"/>
      <c r="Z231" s="314"/>
      <c r="AA231" s="314"/>
      <c r="AB231" s="314"/>
      <c r="AC231" s="314"/>
      <c r="AD231" s="314"/>
      <c r="AE231" s="314"/>
      <c r="AF231" s="314"/>
      <c r="AG231" s="314"/>
      <c r="AH231" s="314"/>
      <c r="AI231" s="314"/>
      <c r="AJ231" s="314"/>
      <c r="AK231" s="314"/>
      <c r="AL231" s="314"/>
      <c r="AM231" s="314"/>
      <c r="AN231" s="314"/>
      <c r="AO231" s="314"/>
      <c r="AP231" s="314"/>
      <c r="AQ231" s="314"/>
      <c r="AR231" s="314"/>
      <c r="AS231" s="314"/>
      <c r="AT231" s="314"/>
      <c r="AU231" s="314"/>
      <c r="AV231" s="314"/>
      <c r="AW231" s="314"/>
      <c r="AX231" s="314"/>
      <c r="AY231" s="314"/>
      <c r="AZ231" s="314"/>
      <c r="BA231" s="314"/>
      <c r="BB231" s="314"/>
      <c r="BC231" s="314"/>
      <c r="BD231" s="314"/>
      <c r="BE231" s="314"/>
      <c r="BF231" s="314"/>
      <c r="BG231" s="314"/>
      <c r="BH231" s="314"/>
      <c r="BI231" s="314"/>
      <c r="BJ231" s="314"/>
      <c r="BK231" s="314"/>
      <c r="BL231" s="314"/>
      <c r="BM231" s="314"/>
      <c r="BN231" s="314"/>
      <c r="BO231" s="314"/>
      <c r="BP231" s="314"/>
      <c r="BQ231" s="314"/>
      <c r="BR231" s="314"/>
      <c r="BS231" s="314"/>
      <c r="BT231" s="314"/>
      <c r="BU231" s="314"/>
      <c r="BV231" s="314"/>
      <c r="BX231" s="314"/>
      <c r="BY231" s="314"/>
      <c r="BZ231" s="314"/>
      <c r="CA231" s="314"/>
      <c r="CB231" s="314"/>
      <c r="CC231" s="314"/>
      <c r="CD231" s="314"/>
      <c r="CE231" s="314"/>
      <c r="CF231" s="314"/>
      <c r="CG231" s="314"/>
      <c r="CH231" s="314"/>
      <c r="CI231" s="314"/>
      <c r="CJ231" s="314"/>
      <c r="CK231" s="314"/>
      <c r="CL231" s="314"/>
      <c r="CM231" s="314"/>
      <c r="CN231" s="314"/>
      <c r="CO231" s="314"/>
      <c r="CP231" s="314"/>
      <c r="CQ231" s="314"/>
      <c r="CR231" s="314"/>
      <c r="CS231" s="314"/>
      <c r="CT231" s="314"/>
      <c r="CU231" s="314"/>
      <c r="CV231" s="314"/>
      <c r="CW231" s="314"/>
      <c r="CX231" s="314"/>
      <c r="CY231" s="314"/>
      <c r="CZ231" s="314"/>
      <c r="DA231" s="314"/>
      <c r="DB231" s="314"/>
      <c r="DC231" s="314"/>
      <c r="DD231" s="314"/>
      <c r="DE231" s="314"/>
      <c r="DF231" s="314"/>
      <c r="DG231" s="314"/>
      <c r="DH231" s="314"/>
      <c r="DI231" s="314"/>
      <c r="DJ231" s="314"/>
      <c r="DK231" s="314"/>
      <c r="DL231" s="314"/>
      <c r="DM231" s="314"/>
      <c r="DN231" s="314"/>
      <c r="DO231" s="314"/>
      <c r="DP231" s="314"/>
      <c r="DQ231" s="314"/>
      <c r="DR231" s="314"/>
      <c r="DS231" s="314"/>
      <c r="DT231" s="314"/>
      <c r="DU231" s="314"/>
      <c r="DV231" s="314"/>
      <c r="DW231" s="314"/>
      <c r="DX231" s="314"/>
      <c r="DY231" s="314"/>
      <c r="DZ231" s="314"/>
      <c r="EA231" s="314"/>
      <c r="EB231" s="314"/>
      <c r="EC231" s="314"/>
      <c r="ED231" s="314"/>
      <c r="FY231" s="317"/>
      <c r="FZ231" s="317"/>
      <c r="GA231" s="317"/>
      <c r="GB231" s="317"/>
      <c r="GC231" s="301"/>
      <c r="GD231" s="301"/>
      <c r="GE231" s="301"/>
      <c r="GF231" s="301"/>
      <c r="GG231" s="318"/>
      <c r="GH231" s="318"/>
      <c r="GI231" s="318"/>
      <c r="GJ231" s="319"/>
      <c r="GK231" s="320"/>
      <c r="GL231" s="320"/>
      <c r="GM231" s="320"/>
      <c r="GN231" s="320"/>
      <c r="GO231" s="300"/>
      <c r="HD231" s="317"/>
      <c r="HE231" s="317"/>
      <c r="HF231" s="317"/>
      <c r="HG231" s="317"/>
      <c r="HH231" s="301"/>
      <c r="HI231" s="301"/>
      <c r="HJ231" s="301"/>
      <c r="HK231" s="301"/>
      <c r="HL231" s="318"/>
      <c r="HM231" s="318"/>
      <c r="HN231" s="318"/>
      <c r="HO231" s="319"/>
      <c r="HP231" s="320"/>
      <c r="HQ231" s="320"/>
      <c r="HR231" s="320"/>
      <c r="HS231" s="320"/>
      <c r="HT231" s="300"/>
    </row>
    <row r="232" spans="3:228" ht="17.100000000000001" customHeight="1" x14ac:dyDescent="0.3">
      <c r="C232" s="335"/>
      <c r="R232" s="314"/>
      <c r="S232" s="314"/>
      <c r="T232" s="314"/>
      <c r="U232" s="314"/>
      <c r="V232" s="314"/>
      <c r="W232" s="314"/>
      <c r="X232" s="314"/>
      <c r="Y232" s="314"/>
      <c r="Z232" s="314"/>
      <c r="AA232" s="314"/>
      <c r="AB232" s="314"/>
      <c r="AC232" s="314"/>
      <c r="AD232" s="314"/>
      <c r="AE232" s="314"/>
      <c r="AF232" s="314"/>
      <c r="AG232" s="314"/>
      <c r="AH232" s="314"/>
      <c r="AI232" s="314"/>
      <c r="AJ232" s="314"/>
      <c r="AK232" s="314"/>
      <c r="AL232" s="314"/>
      <c r="AM232" s="314"/>
      <c r="AN232" s="314"/>
      <c r="AO232" s="314"/>
      <c r="AP232" s="314"/>
      <c r="AQ232" s="314"/>
      <c r="AR232" s="314"/>
      <c r="AS232" s="314"/>
      <c r="AT232" s="314"/>
      <c r="AU232" s="314"/>
      <c r="AV232" s="314"/>
      <c r="AW232" s="314"/>
      <c r="AX232" s="314"/>
      <c r="AY232" s="314"/>
      <c r="AZ232" s="314"/>
      <c r="BA232" s="314"/>
      <c r="BB232" s="314"/>
      <c r="BC232" s="314"/>
      <c r="BD232" s="314"/>
      <c r="BE232" s="314"/>
      <c r="BF232" s="314"/>
      <c r="BG232" s="314"/>
      <c r="BH232" s="314"/>
      <c r="BI232" s="314"/>
      <c r="BJ232" s="314"/>
      <c r="BK232" s="314"/>
      <c r="BL232" s="314"/>
      <c r="BM232" s="314"/>
      <c r="BN232" s="314"/>
      <c r="BO232" s="314"/>
      <c r="BP232" s="314"/>
      <c r="BQ232" s="314"/>
      <c r="BR232" s="314"/>
      <c r="BS232" s="314"/>
      <c r="BT232" s="314"/>
      <c r="BU232" s="314"/>
      <c r="BV232" s="314"/>
      <c r="BW232" s="336"/>
      <c r="BX232" s="314"/>
      <c r="BY232" s="314"/>
      <c r="BZ232" s="314"/>
      <c r="CA232" s="314"/>
      <c r="CB232" s="314"/>
      <c r="CC232" s="314"/>
      <c r="CD232" s="314"/>
      <c r="CE232" s="314"/>
      <c r="CF232" s="314"/>
      <c r="CG232" s="314"/>
      <c r="CH232" s="314"/>
      <c r="CI232" s="314"/>
      <c r="CJ232" s="314"/>
      <c r="CK232" s="314"/>
      <c r="CL232" s="314"/>
      <c r="CM232" s="314"/>
      <c r="CN232" s="314"/>
      <c r="CO232" s="314"/>
      <c r="CP232" s="314"/>
      <c r="CQ232" s="314"/>
      <c r="CR232" s="314"/>
      <c r="CS232" s="314"/>
      <c r="CT232" s="314"/>
      <c r="CU232" s="314"/>
      <c r="CV232" s="314"/>
      <c r="CW232" s="314"/>
      <c r="CX232" s="314"/>
      <c r="CY232" s="314"/>
      <c r="CZ232" s="314"/>
      <c r="DA232" s="314"/>
      <c r="DB232" s="314"/>
      <c r="DC232" s="314"/>
      <c r="DD232" s="314"/>
      <c r="DE232" s="314"/>
      <c r="DF232" s="314"/>
      <c r="DG232" s="314"/>
      <c r="DH232" s="314"/>
      <c r="DI232" s="314"/>
      <c r="DJ232" s="314"/>
      <c r="DK232" s="314"/>
      <c r="DL232" s="314"/>
      <c r="DM232" s="314"/>
      <c r="DN232" s="314"/>
      <c r="DO232" s="314"/>
      <c r="DP232" s="314"/>
      <c r="DQ232" s="314"/>
      <c r="DR232" s="314"/>
      <c r="DS232" s="314"/>
      <c r="DT232" s="314"/>
      <c r="DU232" s="314"/>
      <c r="DV232" s="314"/>
      <c r="DW232" s="314"/>
      <c r="DX232" s="314"/>
      <c r="DY232" s="314"/>
      <c r="DZ232" s="314"/>
      <c r="EA232" s="314"/>
      <c r="EB232" s="314"/>
      <c r="EC232" s="314"/>
      <c r="ED232" s="314"/>
      <c r="FY232" s="317"/>
      <c r="FZ232" s="317"/>
      <c r="GA232" s="317"/>
      <c r="GB232" s="317"/>
      <c r="GC232" s="301"/>
      <c r="GD232" s="301"/>
      <c r="GE232" s="301"/>
      <c r="GF232" s="301"/>
      <c r="GG232" s="318"/>
      <c r="GH232" s="318"/>
      <c r="GI232" s="318"/>
      <c r="GJ232" s="319"/>
      <c r="GK232" s="320"/>
      <c r="GL232" s="320"/>
      <c r="GM232" s="320"/>
      <c r="GN232" s="320"/>
      <c r="GO232" s="300"/>
      <c r="HD232" s="317"/>
      <c r="HE232" s="317"/>
      <c r="HF232" s="317"/>
      <c r="HG232" s="317"/>
      <c r="HH232" s="301"/>
      <c r="HI232" s="301"/>
      <c r="HJ232" s="301"/>
      <c r="HK232" s="301"/>
      <c r="HL232" s="318"/>
      <c r="HM232" s="318"/>
      <c r="HN232" s="318"/>
      <c r="HO232" s="319"/>
      <c r="HP232" s="320"/>
      <c r="HQ232" s="320"/>
      <c r="HR232" s="320"/>
      <c r="HS232" s="320"/>
      <c r="HT232" s="300"/>
    </row>
    <row r="233" spans="3:228" ht="17.100000000000001" customHeight="1" x14ac:dyDescent="0.3">
      <c r="C233" s="335"/>
      <c r="R233" s="314"/>
      <c r="S233" s="314"/>
      <c r="T233" s="314"/>
      <c r="U233" s="314"/>
      <c r="V233" s="314"/>
      <c r="W233" s="314"/>
      <c r="X233" s="314"/>
      <c r="Y233" s="314"/>
      <c r="Z233" s="314"/>
      <c r="AA233" s="314"/>
      <c r="AB233" s="314"/>
      <c r="AC233" s="314"/>
      <c r="AD233" s="314"/>
      <c r="AE233" s="314"/>
      <c r="AF233" s="314"/>
      <c r="AG233" s="314"/>
      <c r="AH233" s="314"/>
      <c r="AI233" s="314"/>
      <c r="AJ233" s="314"/>
      <c r="AK233" s="314"/>
      <c r="AL233" s="314"/>
      <c r="AM233" s="314"/>
      <c r="AN233" s="314"/>
      <c r="AO233" s="314"/>
      <c r="AP233" s="314"/>
      <c r="AQ233" s="314"/>
      <c r="AR233" s="314"/>
      <c r="AS233" s="314"/>
      <c r="AT233" s="314"/>
      <c r="AU233" s="314"/>
      <c r="AV233" s="314"/>
      <c r="AW233" s="314"/>
      <c r="AX233" s="314"/>
      <c r="AY233" s="314"/>
      <c r="AZ233" s="314"/>
      <c r="BA233" s="314"/>
      <c r="BB233" s="314"/>
      <c r="BC233" s="314"/>
      <c r="BD233" s="314"/>
      <c r="BE233" s="314"/>
      <c r="BF233" s="314"/>
      <c r="BG233" s="314"/>
      <c r="BH233" s="314"/>
      <c r="BI233" s="314"/>
      <c r="BJ233" s="314"/>
      <c r="BK233" s="314"/>
      <c r="BL233" s="314"/>
      <c r="BM233" s="314"/>
      <c r="BN233" s="314"/>
      <c r="BO233" s="314"/>
      <c r="BP233" s="314"/>
      <c r="BQ233" s="314"/>
      <c r="BR233" s="314"/>
      <c r="BS233" s="314"/>
      <c r="BT233" s="314"/>
      <c r="BU233" s="314"/>
      <c r="BV233" s="314"/>
      <c r="BW233" s="337"/>
      <c r="BX233" s="314"/>
      <c r="BY233" s="314"/>
      <c r="BZ233" s="314"/>
      <c r="CA233" s="314"/>
      <c r="CB233" s="314"/>
      <c r="CC233" s="314"/>
      <c r="CD233" s="314"/>
      <c r="CE233" s="314"/>
      <c r="CF233" s="314"/>
      <c r="CG233" s="314"/>
      <c r="CH233" s="314"/>
      <c r="CI233" s="314"/>
      <c r="CJ233" s="314"/>
      <c r="CK233" s="314"/>
      <c r="CL233" s="314"/>
      <c r="CM233" s="314"/>
      <c r="CN233" s="314"/>
      <c r="CO233" s="314"/>
      <c r="CP233" s="314"/>
      <c r="CQ233" s="314"/>
      <c r="CR233" s="314"/>
      <c r="CS233" s="314"/>
      <c r="CT233" s="314"/>
      <c r="CU233" s="314"/>
      <c r="CV233" s="314"/>
      <c r="CW233" s="314"/>
      <c r="CX233" s="314"/>
      <c r="CY233" s="314"/>
      <c r="CZ233" s="314"/>
      <c r="DA233" s="314"/>
      <c r="DB233" s="314"/>
      <c r="DC233" s="314"/>
      <c r="DD233" s="314"/>
      <c r="DE233" s="314"/>
      <c r="DF233" s="314"/>
      <c r="DG233" s="314"/>
      <c r="DH233" s="314"/>
      <c r="DI233" s="314"/>
      <c r="DJ233" s="314"/>
      <c r="DK233" s="314"/>
      <c r="DL233" s="314"/>
      <c r="DM233" s="314"/>
      <c r="DN233" s="314"/>
      <c r="DO233" s="314"/>
      <c r="DP233" s="314"/>
      <c r="DQ233" s="314"/>
      <c r="DR233" s="314"/>
      <c r="DS233" s="314"/>
      <c r="DT233" s="314"/>
      <c r="DU233" s="314"/>
      <c r="DV233" s="314"/>
      <c r="DW233" s="314"/>
      <c r="DX233" s="314"/>
      <c r="DY233" s="314"/>
      <c r="DZ233" s="314"/>
      <c r="EA233" s="314"/>
      <c r="EB233" s="314"/>
      <c r="EC233" s="314"/>
      <c r="ED233" s="314"/>
      <c r="FY233" s="317"/>
      <c r="FZ233" s="317"/>
      <c r="GA233" s="317"/>
      <c r="GB233" s="317"/>
      <c r="GC233" s="301"/>
      <c r="GD233" s="301"/>
      <c r="GE233" s="301"/>
      <c r="GF233" s="301"/>
      <c r="GG233" s="318"/>
      <c r="GH233" s="318"/>
      <c r="GI233" s="318"/>
      <c r="GJ233" s="319"/>
      <c r="GK233" s="320"/>
      <c r="GL233" s="320"/>
      <c r="GM233" s="320"/>
      <c r="GN233" s="320"/>
      <c r="GO233" s="300"/>
      <c r="HD233" s="317"/>
      <c r="HE233" s="317"/>
      <c r="HF233" s="317"/>
      <c r="HG233" s="317"/>
      <c r="HH233" s="301"/>
      <c r="HI233" s="301"/>
      <c r="HJ233" s="301"/>
      <c r="HK233" s="301"/>
      <c r="HL233" s="318"/>
      <c r="HM233" s="318"/>
      <c r="HN233" s="318"/>
      <c r="HO233" s="319"/>
      <c r="HP233" s="320"/>
      <c r="HQ233" s="320"/>
      <c r="HR233" s="320"/>
      <c r="HS233" s="320"/>
      <c r="HT233" s="300"/>
    </row>
    <row r="234" spans="3:228" ht="17.100000000000001" customHeight="1" x14ac:dyDescent="0.3">
      <c r="C234" s="335"/>
      <c r="R234" s="314"/>
      <c r="S234" s="314"/>
      <c r="T234" s="314"/>
      <c r="U234" s="314"/>
      <c r="V234" s="314"/>
      <c r="W234" s="314"/>
      <c r="X234" s="314"/>
      <c r="Y234" s="314"/>
      <c r="Z234" s="314"/>
      <c r="AA234" s="314"/>
      <c r="AB234" s="314"/>
      <c r="AC234" s="314"/>
      <c r="AD234" s="314"/>
      <c r="AE234" s="314"/>
      <c r="AF234" s="314"/>
      <c r="AG234" s="314"/>
      <c r="AH234" s="314"/>
      <c r="AI234" s="314"/>
      <c r="AJ234" s="314"/>
      <c r="AK234" s="314"/>
      <c r="AL234" s="314"/>
      <c r="AM234" s="314"/>
      <c r="AN234" s="314"/>
      <c r="AO234" s="314"/>
      <c r="AP234" s="314"/>
      <c r="AQ234" s="314"/>
      <c r="AR234" s="314"/>
      <c r="AS234" s="314"/>
      <c r="AT234" s="314"/>
      <c r="AU234" s="314"/>
      <c r="AV234" s="314"/>
      <c r="AW234" s="314"/>
      <c r="AX234" s="314"/>
      <c r="AY234" s="314"/>
      <c r="AZ234" s="314"/>
      <c r="BA234" s="314"/>
      <c r="BB234" s="314"/>
      <c r="BC234" s="314"/>
      <c r="BD234" s="314"/>
      <c r="BE234" s="314"/>
      <c r="BF234" s="314"/>
      <c r="BG234" s="314"/>
      <c r="BH234" s="314"/>
      <c r="BI234" s="314"/>
      <c r="BJ234" s="314"/>
      <c r="BK234" s="314"/>
      <c r="BL234" s="314"/>
      <c r="BM234" s="314"/>
      <c r="BN234" s="314"/>
      <c r="BO234" s="314"/>
      <c r="BP234" s="314"/>
      <c r="BQ234" s="314"/>
      <c r="BR234" s="314"/>
      <c r="BS234" s="314"/>
      <c r="BT234" s="314"/>
      <c r="BU234" s="314"/>
      <c r="BV234" s="314"/>
      <c r="BW234" s="291"/>
      <c r="BX234" s="314"/>
      <c r="BY234" s="314"/>
      <c r="BZ234" s="314"/>
      <c r="CA234" s="314"/>
      <c r="CB234" s="314"/>
      <c r="CC234" s="314"/>
      <c r="CD234" s="314"/>
      <c r="CE234" s="314"/>
      <c r="CF234" s="314"/>
      <c r="CG234" s="314"/>
      <c r="CH234" s="314"/>
      <c r="CI234" s="314"/>
      <c r="CJ234" s="314"/>
      <c r="CK234" s="314"/>
      <c r="CL234" s="314"/>
      <c r="CM234" s="314"/>
      <c r="CN234" s="314"/>
      <c r="CO234" s="314"/>
      <c r="CP234" s="314"/>
      <c r="CQ234" s="314"/>
      <c r="CR234" s="314"/>
      <c r="CS234" s="314"/>
      <c r="CT234" s="314"/>
      <c r="CU234" s="314"/>
      <c r="CV234" s="314"/>
      <c r="CW234" s="314"/>
      <c r="CX234" s="314"/>
      <c r="CY234" s="314"/>
      <c r="CZ234" s="314"/>
      <c r="DA234" s="314"/>
      <c r="DB234" s="314"/>
      <c r="DC234" s="314"/>
      <c r="DD234" s="314"/>
      <c r="DE234" s="314"/>
      <c r="DF234" s="314"/>
      <c r="DG234" s="314"/>
      <c r="DH234" s="314"/>
      <c r="DI234" s="314"/>
      <c r="DJ234" s="314"/>
      <c r="DK234" s="314"/>
      <c r="DL234" s="314"/>
      <c r="DM234" s="314"/>
      <c r="DN234" s="314"/>
      <c r="DO234" s="314"/>
      <c r="DP234" s="314"/>
      <c r="DQ234" s="314"/>
      <c r="DR234" s="314"/>
      <c r="DS234" s="314"/>
      <c r="DT234" s="314"/>
      <c r="DU234" s="314"/>
      <c r="DV234" s="314"/>
      <c r="DW234" s="314"/>
      <c r="DX234" s="314"/>
      <c r="DY234" s="314"/>
      <c r="DZ234" s="314"/>
      <c r="EA234" s="314"/>
      <c r="EB234" s="314"/>
      <c r="EC234" s="314"/>
      <c r="ED234" s="314"/>
      <c r="FY234" s="317"/>
      <c r="FZ234" s="317"/>
      <c r="GA234" s="317"/>
      <c r="GB234" s="317"/>
      <c r="GC234" s="301"/>
      <c r="GD234" s="301"/>
      <c r="GE234" s="301"/>
      <c r="GF234" s="301"/>
      <c r="GG234" s="318"/>
      <c r="GH234" s="318"/>
      <c r="GI234" s="318"/>
      <c r="GJ234" s="319"/>
      <c r="GK234" s="320"/>
      <c r="GL234" s="320"/>
      <c r="GM234" s="320"/>
      <c r="GN234" s="320"/>
      <c r="GO234" s="300"/>
      <c r="HD234" s="317"/>
      <c r="HE234" s="317"/>
      <c r="HF234" s="317"/>
      <c r="HG234" s="317"/>
      <c r="HH234" s="301"/>
      <c r="HI234" s="301"/>
      <c r="HJ234" s="301"/>
      <c r="HK234" s="301"/>
      <c r="HL234" s="318"/>
      <c r="HM234" s="318"/>
      <c r="HN234" s="318"/>
      <c r="HO234" s="319"/>
      <c r="HP234" s="320"/>
      <c r="HQ234" s="320"/>
      <c r="HR234" s="320"/>
      <c r="HS234" s="320"/>
      <c r="HT234" s="300"/>
    </row>
    <row r="235" spans="3:228" ht="17.100000000000001" customHeight="1" x14ac:dyDescent="0.3">
      <c r="C235" s="335"/>
      <c r="R235" s="314"/>
      <c r="S235" s="314"/>
      <c r="T235" s="314"/>
      <c r="U235" s="314"/>
      <c r="V235" s="314"/>
      <c r="W235" s="314"/>
      <c r="X235" s="314"/>
      <c r="Y235" s="314"/>
      <c r="Z235" s="314"/>
      <c r="AA235" s="314"/>
      <c r="AB235" s="314"/>
      <c r="AC235" s="314"/>
      <c r="AD235" s="314"/>
      <c r="AE235" s="314"/>
      <c r="AF235" s="314"/>
      <c r="AG235" s="314"/>
      <c r="AH235" s="314"/>
      <c r="AI235" s="314"/>
      <c r="AJ235" s="314"/>
      <c r="AK235" s="314"/>
      <c r="AL235" s="314"/>
      <c r="AM235" s="314"/>
      <c r="AN235" s="314"/>
      <c r="AO235" s="314"/>
      <c r="AP235" s="314"/>
      <c r="AQ235" s="314"/>
      <c r="AR235" s="314"/>
      <c r="AS235" s="314"/>
      <c r="AT235" s="314"/>
      <c r="AU235" s="314"/>
      <c r="AV235" s="314"/>
      <c r="AW235" s="314"/>
      <c r="AX235" s="314"/>
      <c r="AY235" s="314"/>
      <c r="AZ235" s="314"/>
      <c r="BA235" s="314"/>
      <c r="BB235" s="314"/>
      <c r="BC235" s="314"/>
      <c r="BD235" s="314"/>
      <c r="BE235" s="314"/>
      <c r="BF235" s="314"/>
      <c r="BG235" s="314"/>
      <c r="BH235" s="314"/>
      <c r="BI235" s="314"/>
      <c r="BJ235" s="314"/>
      <c r="BK235" s="314"/>
      <c r="BL235" s="314"/>
      <c r="BM235" s="314"/>
      <c r="BN235" s="314"/>
      <c r="BO235" s="314"/>
      <c r="BP235" s="314"/>
      <c r="BQ235" s="314"/>
      <c r="BR235" s="314"/>
      <c r="BS235" s="314"/>
      <c r="BT235" s="314"/>
      <c r="BU235" s="314"/>
      <c r="BV235" s="314"/>
      <c r="BW235" s="258"/>
      <c r="BX235" s="314"/>
      <c r="BY235" s="314"/>
      <c r="BZ235" s="314"/>
      <c r="CA235" s="314"/>
      <c r="CB235" s="314"/>
      <c r="CC235" s="314"/>
      <c r="CD235" s="314"/>
      <c r="CE235" s="314"/>
      <c r="CF235" s="314"/>
      <c r="CG235" s="314"/>
      <c r="CH235" s="314"/>
      <c r="CI235" s="314"/>
      <c r="CJ235" s="314"/>
      <c r="CK235" s="314"/>
      <c r="CL235" s="314"/>
      <c r="CM235" s="314"/>
      <c r="CN235" s="314"/>
      <c r="CO235" s="314"/>
      <c r="CP235" s="314"/>
      <c r="CQ235" s="314"/>
      <c r="CR235" s="314"/>
      <c r="CS235" s="314"/>
      <c r="CT235" s="314"/>
      <c r="CU235" s="314"/>
      <c r="CV235" s="314"/>
      <c r="CW235" s="314"/>
      <c r="CX235" s="314"/>
      <c r="CY235" s="314"/>
      <c r="CZ235" s="314"/>
      <c r="DA235" s="314"/>
      <c r="DB235" s="314"/>
      <c r="DC235" s="314"/>
      <c r="DD235" s="314"/>
      <c r="DE235" s="314"/>
      <c r="DF235" s="314"/>
      <c r="DG235" s="314"/>
      <c r="DH235" s="314"/>
      <c r="DI235" s="314"/>
      <c r="DJ235" s="314"/>
      <c r="DK235" s="314"/>
      <c r="DL235" s="314"/>
      <c r="DM235" s="314"/>
      <c r="DN235" s="314"/>
      <c r="DO235" s="314"/>
      <c r="DP235" s="314"/>
      <c r="DQ235" s="314"/>
      <c r="DR235" s="314"/>
      <c r="DS235" s="314"/>
      <c r="DT235" s="314"/>
      <c r="DU235" s="314"/>
      <c r="DV235" s="314"/>
      <c r="DW235" s="314"/>
      <c r="DX235" s="314"/>
      <c r="DY235" s="314"/>
      <c r="DZ235" s="314"/>
      <c r="EA235" s="314"/>
      <c r="EB235" s="314"/>
      <c r="EC235" s="314"/>
      <c r="ED235" s="314"/>
      <c r="FY235" s="317"/>
      <c r="FZ235" s="317"/>
      <c r="GA235" s="317"/>
      <c r="GB235" s="317"/>
      <c r="GC235" s="301"/>
      <c r="GD235" s="301"/>
      <c r="GE235" s="301"/>
      <c r="GF235" s="301"/>
      <c r="GG235" s="318"/>
      <c r="GH235" s="318"/>
      <c r="GI235" s="318"/>
      <c r="GJ235" s="319"/>
      <c r="GK235" s="320"/>
      <c r="GL235" s="320"/>
      <c r="GM235" s="320"/>
      <c r="GN235" s="320"/>
      <c r="GO235" s="300"/>
      <c r="HD235" s="317"/>
      <c r="HE235" s="317"/>
      <c r="HF235" s="317"/>
      <c r="HG235" s="317"/>
      <c r="HH235" s="301"/>
      <c r="HI235" s="301"/>
      <c r="HJ235" s="301"/>
      <c r="HK235" s="301"/>
      <c r="HL235" s="318"/>
      <c r="HM235" s="318"/>
      <c r="HN235" s="318"/>
      <c r="HO235" s="319"/>
      <c r="HP235" s="320"/>
      <c r="HQ235" s="320"/>
      <c r="HR235" s="320"/>
      <c r="HS235" s="320"/>
      <c r="HT235" s="300"/>
    </row>
    <row r="236" spans="3:228" ht="17.100000000000001" customHeight="1" x14ac:dyDescent="0.3">
      <c r="R236" s="314"/>
      <c r="S236" s="314"/>
      <c r="T236" s="314"/>
      <c r="U236" s="314"/>
      <c r="V236" s="314"/>
      <c r="W236" s="314"/>
      <c r="X236" s="314"/>
      <c r="Y236" s="314"/>
      <c r="Z236" s="314"/>
      <c r="AA236" s="314"/>
      <c r="AB236" s="314"/>
      <c r="AC236" s="314"/>
      <c r="AD236" s="314"/>
      <c r="AE236" s="314"/>
      <c r="AF236" s="314"/>
      <c r="AG236" s="314"/>
      <c r="AH236" s="314"/>
      <c r="AI236" s="314"/>
      <c r="AJ236" s="314"/>
      <c r="AK236" s="314"/>
      <c r="AL236" s="314"/>
      <c r="AM236" s="314"/>
      <c r="AN236" s="314"/>
      <c r="AO236" s="314"/>
      <c r="AP236" s="314"/>
      <c r="AQ236" s="314"/>
      <c r="AR236" s="314"/>
      <c r="AS236" s="314"/>
      <c r="AT236" s="314"/>
      <c r="AU236" s="314"/>
      <c r="AV236" s="314"/>
      <c r="AW236" s="314"/>
      <c r="AX236" s="314"/>
      <c r="AY236" s="314"/>
      <c r="AZ236" s="314"/>
      <c r="BA236" s="314"/>
      <c r="BB236" s="314"/>
      <c r="BC236" s="314"/>
      <c r="BD236" s="314"/>
      <c r="BE236" s="314"/>
      <c r="BF236" s="314"/>
      <c r="BG236" s="314"/>
      <c r="BH236" s="314"/>
      <c r="BI236" s="314"/>
      <c r="BJ236" s="314"/>
      <c r="BK236" s="314"/>
      <c r="BL236" s="314"/>
      <c r="BM236" s="314"/>
      <c r="BN236" s="314"/>
      <c r="BO236" s="314"/>
      <c r="BP236" s="314"/>
      <c r="BQ236" s="314"/>
      <c r="BR236" s="314"/>
      <c r="BS236" s="314"/>
      <c r="BT236" s="314"/>
      <c r="BU236" s="314"/>
      <c r="BV236" s="314"/>
      <c r="BW236" s="258"/>
      <c r="BX236" s="314"/>
      <c r="BY236" s="314"/>
      <c r="BZ236" s="314"/>
      <c r="CA236" s="314"/>
      <c r="CB236" s="314"/>
      <c r="CC236" s="314"/>
      <c r="CD236" s="314"/>
      <c r="CE236" s="314"/>
      <c r="CF236" s="314"/>
      <c r="CG236" s="314"/>
      <c r="CH236" s="314"/>
      <c r="CI236" s="314"/>
      <c r="CJ236" s="314"/>
      <c r="CK236" s="314"/>
      <c r="CL236" s="314"/>
      <c r="CM236" s="314"/>
      <c r="CN236" s="314"/>
      <c r="CO236" s="314"/>
      <c r="CP236" s="314"/>
      <c r="CQ236" s="314"/>
      <c r="CR236" s="314"/>
      <c r="CS236" s="314"/>
      <c r="CT236" s="314"/>
      <c r="CU236" s="314"/>
      <c r="CV236" s="314"/>
      <c r="CW236" s="314"/>
      <c r="CX236" s="314"/>
      <c r="CY236" s="314"/>
      <c r="CZ236" s="314"/>
      <c r="DA236" s="314"/>
      <c r="DB236" s="314"/>
      <c r="DC236" s="314"/>
      <c r="DD236" s="314"/>
      <c r="DE236" s="314"/>
      <c r="DF236" s="314"/>
      <c r="DG236" s="314"/>
      <c r="DH236" s="314"/>
      <c r="DI236" s="314"/>
      <c r="DJ236" s="314"/>
      <c r="DK236" s="314"/>
      <c r="DL236" s="314"/>
      <c r="DM236" s="314"/>
      <c r="DN236" s="314"/>
      <c r="DO236" s="314"/>
      <c r="DP236" s="314"/>
      <c r="DQ236" s="314"/>
      <c r="DR236" s="314"/>
      <c r="DS236" s="314"/>
      <c r="DT236" s="314"/>
      <c r="DU236" s="314"/>
      <c r="DV236" s="314"/>
      <c r="DW236" s="314"/>
      <c r="DX236" s="314"/>
      <c r="DY236" s="314"/>
      <c r="DZ236" s="314"/>
      <c r="EA236" s="314"/>
      <c r="EB236" s="314"/>
      <c r="EC236" s="314"/>
      <c r="ED236" s="314"/>
      <c r="FY236" s="317"/>
      <c r="FZ236" s="317"/>
      <c r="GA236" s="317"/>
      <c r="GB236" s="317"/>
      <c r="GC236" s="301"/>
      <c r="GD236" s="301"/>
      <c r="GE236" s="301"/>
      <c r="GF236" s="301"/>
      <c r="GG236" s="318"/>
      <c r="GH236" s="318"/>
      <c r="GI236" s="318"/>
      <c r="GJ236" s="319"/>
      <c r="GK236" s="320"/>
      <c r="GL236" s="320"/>
      <c r="GM236" s="320"/>
      <c r="GN236" s="320"/>
      <c r="GO236" s="300"/>
      <c r="HD236" s="317"/>
      <c r="HE236" s="317"/>
      <c r="HF236" s="317"/>
      <c r="HG236" s="317"/>
      <c r="HH236" s="301"/>
      <c r="HI236" s="301"/>
      <c r="HJ236" s="301"/>
      <c r="HK236" s="301"/>
      <c r="HL236" s="318"/>
      <c r="HM236" s="318"/>
      <c r="HN236" s="318"/>
      <c r="HO236" s="319"/>
      <c r="HP236" s="320"/>
      <c r="HQ236" s="320"/>
      <c r="HR236" s="320"/>
      <c r="HS236" s="320"/>
      <c r="HT236" s="300"/>
    </row>
    <row r="237" spans="3:228" ht="17.100000000000001" customHeight="1" x14ac:dyDescent="0.3">
      <c r="R237" s="314"/>
      <c r="S237" s="314"/>
      <c r="T237" s="314"/>
      <c r="U237" s="314"/>
      <c r="V237" s="314"/>
      <c r="W237" s="314"/>
      <c r="X237" s="314"/>
      <c r="Y237" s="314"/>
      <c r="Z237" s="314"/>
      <c r="AA237" s="314"/>
      <c r="AB237" s="314"/>
      <c r="AC237" s="314"/>
      <c r="AD237" s="314"/>
      <c r="AE237" s="314"/>
      <c r="AF237" s="314"/>
      <c r="AG237" s="314"/>
      <c r="AH237" s="314"/>
      <c r="AI237" s="314"/>
      <c r="AJ237" s="314"/>
      <c r="AK237" s="314"/>
      <c r="AL237" s="314"/>
      <c r="AM237" s="314"/>
      <c r="AN237" s="314"/>
      <c r="AO237" s="314"/>
      <c r="AP237" s="314"/>
      <c r="AQ237" s="314"/>
      <c r="AR237" s="314"/>
      <c r="AS237" s="314"/>
      <c r="AT237" s="314"/>
      <c r="AU237" s="314"/>
      <c r="AV237" s="314"/>
      <c r="AW237" s="314"/>
      <c r="AX237" s="314"/>
      <c r="AY237" s="314"/>
      <c r="AZ237" s="314"/>
      <c r="BA237" s="314"/>
      <c r="BB237" s="314"/>
      <c r="BC237" s="314"/>
      <c r="BD237" s="314"/>
      <c r="BE237" s="314"/>
      <c r="BF237" s="314"/>
      <c r="BG237" s="314"/>
      <c r="BH237" s="314"/>
      <c r="BI237" s="314"/>
      <c r="BJ237" s="314"/>
      <c r="BK237" s="314"/>
      <c r="BL237" s="314"/>
      <c r="BM237" s="314"/>
      <c r="BN237" s="314"/>
      <c r="BO237" s="314"/>
      <c r="BP237" s="314"/>
      <c r="BQ237" s="314"/>
      <c r="BR237" s="314"/>
      <c r="BS237" s="314"/>
      <c r="BT237" s="314"/>
      <c r="BU237" s="314"/>
      <c r="BV237" s="314"/>
      <c r="BW237" s="291"/>
      <c r="BX237" s="314"/>
      <c r="BY237" s="314"/>
      <c r="BZ237" s="314"/>
      <c r="CA237" s="314"/>
      <c r="CB237" s="314"/>
      <c r="CC237" s="314"/>
      <c r="CD237" s="314"/>
      <c r="CE237" s="314"/>
      <c r="CF237" s="314"/>
      <c r="CG237" s="314"/>
      <c r="CH237" s="314"/>
      <c r="CI237" s="314"/>
      <c r="CJ237" s="314"/>
      <c r="CK237" s="314"/>
      <c r="CL237" s="314"/>
      <c r="CM237" s="314"/>
      <c r="CN237" s="314"/>
      <c r="CO237" s="314"/>
      <c r="CP237" s="314"/>
      <c r="CQ237" s="314"/>
      <c r="CR237" s="314"/>
      <c r="CS237" s="314"/>
      <c r="CT237" s="314"/>
      <c r="CU237" s="314"/>
      <c r="CV237" s="314"/>
      <c r="CW237" s="314"/>
      <c r="CX237" s="314"/>
      <c r="CY237" s="314"/>
      <c r="CZ237" s="314"/>
      <c r="DA237" s="314"/>
      <c r="DB237" s="314"/>
      <c r="DC237" s="314"/>
      <c r="DD237" s="314"/>
      <c r="DE237" s="314"/>
      <c r="DF237" s="314"/>
      <c r="DG237" s="314"/>
      <c r="DH237" s="314"/>
      <c r="DI237" s="314"/>
      <c r="DJ237" s="314"/>
      <c r="DK237" s="314"/>
      <c r="DL237" s="314"/>
      <c r="DM237" s="314"/>
      <c r="DN237" s="314"/>
      <c r="DO237" s="314"/>
      <c r="DP237" s="314"/>
      <c r="DQ237" s="314"/>
      <c r="DR237" s="314"/>
      <c r="DS237" s="314"/>
      <c r="DT237" s="314"/>
      <c r="DU237" s="314"/>
      <c r="DV237" s="314"/>
      <c r="DW237" s="314"/>
      <c r="DX237" s="314"/>
      <c r="DY237" s="314"/>
      <c r="DZ237" s="314"/>
      <c r="EA237" s="314"/>
      <c r="EB237" s="314"/>
      <c r="EC237" s="314"/>
      <c r="ED237" s="314"/>
      <c r="FY237" s="317"/>
      <c r="FZ237" s="317"/>
      <c r="GA237" s="317"/>
      <c r="GB237" s="317"/>
      <c r="GC237" s="301"/>
      <c r="GD237" s="301"/>
      <c r="GE237" s="301"/>
      <c r="GF237" s="301"/>
      <c r="GG237" s="318"/>
      <c r="GH237" s="318"/>
      <c r="GI237" s="318"/>
      <c r="GJ237" s="319"/>
      <c r="GK237" s="320"/>
      <c r="GL237" s="320"/>
      <c r="GM237" s="320"/>
      <c r="GN237" s="320"/>
      <c r="GO237" s="300"/>
      <c r="HD237" s="317"/>
      <c r="HE237" s="317"/>
      <c r="HF237" s="317"/>
      <c r="HG237" s="317"/>
      <c r="HH237" s="301"/>
      <c r="HI237" s="301"/>
      <c r="HJ237" s="301"/>
      <c r="HK237" s="301"/>
      <c r="HL237" s="318"/>
      <c r="HM237" s="318"/>
      <c r="HN237" s="318"/>
      <c r="HO237" s="319"/>
      <c r="HP237" s="320"/>
      <c r="HQ237" s="320"/>
      <c r="HR237" s="320"/>
      <c r="HS237" s="320"/>
      <c r="HT237" s="300"/>
    </row>
    <row r="238" spans="3:228" ht="17.100000000000001" customHeight="1" x14ac:dyDescent="0.3">
      <c r="R238" s="314"/>
      <c r="S238" s="314"/>
      <c r="T238" s="314"/>
      <c r="U238" s="314"/>
      <c r="V238" s="314"/>
      <c r="W238" s="314"/>
      <c r="X238" s="314"/>
      <c r="Y238" s="314"/>
      <c r="Z238" s="314"/>
      <c r="AA238" s="314"/>
      <c r="AB238" s="314"/>
      <c r="AC238" s="314"/>
      <c r="AD238" s="314"/>
      <c r="AE238" s="314"/>
      <c r="AF238" s="314"/>
      <c r="AG238" s="314"/>
      <c r="AH238" s="314"/>
      <c r="AI238" s="314"/>
      <c r="AJ238" s="314"/>
      <c r="AK238" s="314"/>
      <c r="AL238" s="314"/>
      <c r="AM238" s="314"/>
      <c r="AN238" s="314"/>
      <c r="AO238" s="314"/>
      <c r="AP238" s="314"/>
      <c r="AQ238" s="314"/>
      <c r="AR238" s="314"/>
      <c r="AS238" s="314"/>
      <c r="AT238" s="314"/>
      <c r="AU238" s="314"/>
      <c r="AV238" s="314"/>
      <c r="AW238" s="314"/>
      <c r="AX238" s="314"/>
      <c r="AY238" s="314"/>
      <c r="AZ238" s="314"/>
      <c r="BA238" s="314"/>
      <c r="BB238" s="314"/>
      <c r="BC238" s="314"/>
      <c r="BD238" s="314"/>
      <c r="BE238" s="314"/>
      <c r="BF238" s="314"/>
      <c r="BG238" s="314"/>
      <c r="BH238" s="314"/>
      <c r="BI238" s="314"/>
      <c r="BJ238" s="314"/>
      <c r="BK238" s="314"/>
      <c r="BL238" s="314"/>
      <c r="BM238" s="314"/>
      <c r="BN238" s="314"/>
      <c r="BO238" s="314"/>
      <c r="BP238" s="314"/>
      <c r="BQ238" s="314"/>
      <c r="BR238" s="314"/>
      <c r="BS238" s="314"/>
      <c r="BT238" s="314"/>
      <c r="BU238" s="314"/>
      <c r="BV238" s="314"/>
      <c r="BW238" s="259"/>
      <c r="BX238" s="314"/>
      <c r="BY238" s="314"/>
      <c r="BZ238" s="314"/>
      <c r="CA238" s="314"/>
      <c r="CB238" s="314"/>
      <c r="CC238" s="314"/>
      <c r="CD238" s="314"/>
      <c r="CE238" s="314"/>
      <c r="CF238" s="314"/>
      <c r="CG238" s="314"/>
      <c r="CH238" s="314"/>
      <c r="CI238" s="314"/>
      <c r="CJ238" s="314"/>
      <c r="CK238" s="314"/>
      <c r="CL238" s="314"/>
      <c r="CM238" s="314"/>
      <c r="CN238" s="314"/>
      <c r="CO238" s="314"/>
      <c r="CP238" s="314"/>
      <c r="CQ238" s="314"/>
      <c r="CR238" s="314"/>
      <c r="CS238" s="314"/>
      <c r="CT238" s="314"/>
      <c r="CU238" s="314"/>
      <c r="CV238" s="314"/>
      <c r="CW238" s="314"/>
      <c r="CX238" s="314"/>
      <c r="CY238" s="314"/>
      <c r="CZ238" s="314"/>
      <c r="DA238" s="314"/>
      <c r="DB238" s="314"/>
      <c r="DC238" s="314"/>
      <c r="DD238" s="314"/>
      <c r="DE238" s="314"/>
      <c r="DF238" s="314"/>
      <c r="DG238" s="314"/>
      <c r="DH238" s="314"/>
      <c r="DI238" s="314"/>
      <c r="DJ238" s="314"/>
      <c r="DK238" s="314"/>
      <c r="DL238" s="314"/>
      <c r="DM238" s="314"/>
      <c r="DN238" s="314"/>
      <c r="DO238" s="314"/>
      <c r="DP238" s="314"/>
      <c r="DQ238" s="314"/>
      <c r="DR238" s="314"/>
      <c r="DS238" s="314"/>
      <c r="DT238" s="314"/>
      <c r="DU238" s="314"/>
      <c r="DV238" s="314"/>
      <c r="DW238" s="314"/>
      <c r="DX238" s="314"/>
      <c r="DY238" s="314"/>
      <c r="DZ238" s="314"/>
      <c r="EA238" s="314"/>
      <c r="EB238" s="314"/>
      <c r="EC238" s="314"/>
      <c r="ED238" s="314"/>
      <c r="FY238" s="317"/>
      <c r="FZ238" s="317"/>
      <c r="GA238" s="317"/>
      <c r="GB238" s="317"/>
      <c r="GC238" s="301"/>
      <c r="GD238" s="301"/>
      <c r="GE238" s="301"/>
      <c r="GF238" s="301"/>
      <c r="GG238" s="318"/>
      <c r="GH238" s="318"/>
      <c r="GI238" s="318"/>
      <c r="GJ238" s="319"/>
      <c r="GK238" s="320"/>
      <c r="GL238" s="320"/>
      <c r="GM238" s="320"/>
      <c r="GN238" s="320"/>
      <c r="GO238" s="300"/>
      <c r="HD238" s="317"/>
      <c r="HE238" s="317"/>
      <c r="HF238" s="317"/>
      <c r="HG238" s="317"/>
      <c r="HH238" s="301"/>
      <c r="HI238" s="301"/>
      <c r="HJ238" s="301"/>
      <c r="HK238" s="301"/>
      <c r="HL238" s="318"/>
      <c r="HM238" s="318"/>
      <c r="HN238" s="318"/>
      <c r="HO238" s="319"/>
      <c r="HP238" s="320"/>
      <c r="HQ238" s="320"/>
      <c r="HR238" s="320"/>
      <c r="HS238" s="320"/>
      <c r="HT238" s="300"/>
    </row>
    <row r="239" spans="3:228" ht="17.100000000000001" customHeight="1" x14ac:dyDescent="0.3">
      <c r="R239" s="314"/>
      <c r="S239" s="314"/>
      <c r="T239" s="314"/>
      <c r="U239" s="314"/>
      <c r="V239" s="314"/>
      <c r="W239" s="314"/>
      <c r="X239" s="314"/>
      <c r="Y239" s="314"/>
      <c r="Z239" s="314"/>
      <c r="AA239" s="314"/>
      <c r="AB239" s="314"/>
      <c r="AC239" s="314"/>
      <c r="AD239" s="314"/>
      <c r="AE239" s="314"/>
      <c r="AF239" s="314"/>
      <c r="AG239" s="314"/>
      <c r="AH239" s="314"/>
      <c r="AI239" s="314"/>
      <c r="AJ239" s="314"/>
      <c r="AK239" s="314"/>
      <c r="AL239" s="314"/>
      <c r="AM239" s="314"/>
      <c r="AN239" s="314"/>
      <c r="AO239" s="314"/>
      <c r="AP239" s="314"/>
      <c r="AQ239" s="314"/>
      <c r="AR239" s="314"/>
      <c r="AS239" s="314"/>
      <c r="AT239" s="314"/>
      <c r="AU239" s="314"/>
      <c r="AV239" s="314"/>
      <c r="AW239" s="314"/>
      <c r="AX239" s="314"/>
      <c r="AY239" s="314"/>
      <c r="AZ239" s="314"/>
      <c r="BA239" s="314"/>
      <c r="BB239" s="314"/>
      <c r="BC239" s="314"/>
      <c r="BD239" s="314"/>
      <c r="BE239" s="314"/>
      <c r="BF239" s="314"/>
      <c r="BG239" s="314"/>
      <c r="BH239" s="314"/>
      <c r="BI239" s="314"/>
      <c r="BJ239" s="314"/>
      <c r="BK239" s="314"/>
      <c r="BL239" s="314"/>
      <c r="BM239" s="314"/>
      <c r="BN239" s="314"/>
      <c r="BO239" s="314"/>
      <c r="BP239" s="314"/>
      <c r="BQ239" s="314"/>
      <c r="BR239" s="314"/>
      <c r="BS239" s="314"/>
      <c r="BT239" s="314"/>
      <c r="BU239" s="314"/>
      <c r="BV239" s="314"/>
      <c r="BW239" s="259"/>
      <c r="BX239" s="314"/>
      <c r="BY239" s="314"/>
      <c r="BZ239" s="314"/>
      <c r="CA239" s="314"/>
      <c r="CB239" s="314"/>
      <c r="CC239" s="314"/>
      <c r="CD239" s="314"/>
      <c r="CE239" s="314"/>
      <c r="CF239" s="314"/>
      <c r="CG239" s="314"/>
      <c r="CH239" s="314"/>
      <c r="CI239" s="314"/>
      <c r="CJ239" s="314"/>
      <c r="CK239" s="314"/>
      <c r="CL239" s="314"/>
      <c r="CM239" s="314"/>
      <c r="CN239" s="314"/>
      <c r="CO239" s="314"/>
      <c r="CP239" s="314"/>
      <c r="CQ239" s="314"/>
      <c r="CR239" s="314"/>
      <c r="CS239" s="314"/>
      <c r="CT239" s="314"/>
      <c r="CU239" s="314"/>
      <c r="CV239" s="314"/>
      <c r="CW239" s="314"/>
      <c r="CX239" s="314"/>
      <c r="CY239" s="314"/>
      <c r="CZ239" s="314"/>
      <c r="DA239" s="314"/>
      <c r="DB239" s="314"/>
      <c r="DC239" s="314"/>
      <c r="DD239" s="314"/>
      <c r="DE239" s="314"/>
      <c r="DF239" s="314"/>
      <c r="DG239" s="314"/>
      <c r="DH239" s="314"/>
      <c r="DI239" s="314"/>
      <c r="DJ239" s="314"/>
      <c r="DK239" s="314"/>
      <c r="DL239" s="314"/>
      <c r="DM239" s="314"/>
      <c r="DN239" s="314"/>
      <c r="DO239" s="314"/>
      <c r="DP239" s="314"/>
      <c r="DQ239" s="314"/>
      <c r="DR239" s="314"/>
      <c r="DS239" s="314"/>
      <c r="DT239" s="314"/>
      <c r="DU239" s="314"/>
      <c r="DV239" s="314"/>
      <c r="DW239" s="314"/>
      <c r="DX239" s="314"/>
      <c r="DY239" s="314"/>
      <c r="DZ239" s="314"/>
      <c r="EA239" s="314"/>
      <c r="EB239" s="314"/>
      <c r="EC239" s="314"/>
      <c r="ED239" s="314"/>
      <c r="FY239" s="317"/>
      <c r="FZ239" s="317"/>
      <c r="GA239" s="317"/>
      <c r="GB239" s="317"/>
      <c r="GC239" s="301"/>
      <c r="GD239" s="301"/>
      <c r="GE239" s="301"/>
      <c r="GF239" s="301"/>
      <c r="GG239" s="318"/>
      <c r="GH239" s="318"/>
      <c r="GI239" s="318"/>
      <c r="GJ239" s="319"/>
      <c r="GK239" s="320"/>
      <c r="GL239" s="320"/>
      <c r="GM239" s="320"/>
      <c r="GN239" s="320"/>
      <c r="GO239" s="300"/>
      <c r="HD239" s="317"/>
      <c r="HE239" s="317"/>
      <c r="HF239" s="317"/>
      <c r="HG239" s="317"/>
      <c r="HH239" s="301"/>
      <c r="HI239" s="301"/>
      <c r="HJ239" s="301"/>
      <c r="HK239" s="301"/>
      <c r="HL239" s="318"/>
      <c r="HM239" s="318"/>
      <c r="HN239" s="318"/>
      <c r="HO239" s="319"/>
      <c r="HP239" s="320"/>
      <c r="HQ239" s="320"/>
      <c r="HR239" s="320"/>
      <c r="HS239" s="320"/>
      <c r="HT239" s="300"/>
    </row>
    <row r="240" spans="3:228" ht="17.100000000000001" customHeight="1" x14ac:dyDescent="0.3">
      <c r="R240" s="314"/>
      <c r="S240" s="314"/>
      <c r="T240" s="314"/>
      <c r="U240" s="314"/>
      <c r="V240" s="314"/>
      <c r="W240" s="314"/>
      <c r="X240" s="314"/>
      <c r="Y240" s="314"/>
      <c r="Z240" s="314"/>
      <c r="AA240" s="314"/>
      <c r="AB240" s="314"/>
      <c r="AC240" s="314"/>
      <c r="AD240" s="314"/>
      <c r="AE240" s="314"/>
      <c r="AF240" s="314"/>
      <c r="AG240" s="314"/>
      <c r="AH240" s="314"/>
      <c r="AI240" s="314"/>
      <c r="AJ240" s="314"/>
      <c r="AK240" s="314"/>
      <c r="AL240" s="314"/>
      <c r="AM240" s="314"/>
      <c r="AN240" s="314"/>
      <c r="AO240" s="314"/>
      <c r="AP240" s="314"/>
      <c r="AQ240" s="314"/>
      <c r="AR240" s="314"/>
      <c r="AS240" s="314"/>
      <c r="AT240" s="314"/>
      <c r="AU240" s="314"/>
      <c r="AV240" s="314"/>
      <c r="AW240" s="314"/>
      <c r="AX240" s="314"/>
      <c r="AY240" s="314"/>
      <c r="AZ240" s="314"/>
      <c r="BA240" s="314"/>
      <c r="BB240" s="314"/>
      <c r="BC240" s="314"/>
      <c r="BD240" s="314"/>
      <c r="BE240" s="314"/>
      <c r="BF240" s="314"/>
      <c r="BG240" s="314"/>
      <c r="BH240" s="314"/>
      <c r="BI240" s="314"/>
      <c r="BJ240" s="314"/>
      <c r="BK240" s="314"/>
      <c r="BL240" s="314"/>
      <c r="BM240" s="314"/>
      <c r="BN240" s="314"/>
      <c r="BO240" s="314"/>
      <c r="BP240" s="314"/>
      <c r="BQ240" s="314"/>
      <c r="BR240" s="314"/>
      <c r="BS240" s="314"/>
      <c r="BT240" s="314"/>
      <c r="BU240" s="314"/>
      <c r="BV240" s="314"/>
      <c r="BW240" s="291"/>
      <c r="BX240" s="314"/>
      <c r="BY240" s="314"/>
      <c r="BZ240" s="314"/>
      <c r="CA240" s="314"/>
      <c r="CB240" s="314"/>
      <c r="CC240" s="314"/>
      <c r="CD240" s="314"/>
      <c r="CE240" s="314"/>
      <c r="CF240" s="314"/>
      <c r="CG240" s="314"/>
      <c r="CH240" s="314"/>
      <c r="CI240" s="314"/>
      <c r="CJ240" s="314"/>
      <c r="CK240" s="314"/>
      <c r="CL240" s="314"/>
      <c r="CM240" s="314"/>
      <c r="CN240" s="314"/>
      <c r="CO240" s="314"/>
      <c r="CP240" s="314"/>
      <c r="CQ240" s="314"/>
      <c r="CR240" s="314"/>
      <c r="CS240" s="314"/>
      <c r="CT240" s="314"/>
      <c r="CU240" s="314"/>
      <c r="CV240" s="314"/>
      <c r="CW240" s="314"/>
      <c r="CX240" s="314"/>
      <c r="CY240" s="314"/>
      <c r="CZ240" s="314"/>
      <c r="DA240" s="314"/>
      <c r="DB240" s="314"/>
      <c r="DC240" s="314"/>
      <c r="DD240" s="314"/>
      <c r="DE240" s="314"/>
      <c r="DF240" s="314"/>
      <c r="DG240" s="314"/>
      <c r="DH240" s="314"/>
      <c r="DI240" s="314"/>
      <c r="DJ240" s="314"/>
      <c r="DK240" s="314"/>
      <c r="DL240" s="314"/>
      <c r="DM240" s="314"/>
      <c r="DN240" s="314"/>
      <c r="DO240" s="314"/>
      <c r="DP240" s="314"/>
      <c r="DQ240" s="314"/>
      <c r="DR240" s="314"/>
      <c r="DS240" s="314"/>
      <c r="DT240" s="314"/>
      <c r="DU240" s="314"/>
      <c r="DV240" s="314"/>
      <c r="DW240" s="314"/>
      <c r="DX240" s="314"/>
      <c r="DY240" s="314"/>
      <c r="DZ240" s="314"/>
      <c r="EA240" s="314"/>
      <c r="EB240" s="314"/>
      <c r="EC240" s="314"/>
      <c r="ED240" s="314"/>
      <c r="FY240" s="317"/>
      <c r="FZ240" s="317"/>
      <c r="GA240" s="317"/>
      <c r="GB240" s="317"/>
      <c r="GC240" s="301"/>
      <c r="GD240" s="301"/>
      <c r="GE240" s="301"/>
      <c r="GF240" s="301"/>
      <c r="GG240" s="318"/>
      <c r="GH240" s="318"/>
      <c r="GI240" s="318"/>
      <c r="GJ240" s="319"/>
      <c r="GK240" s="320"/>
      <c r="GL240" s="320"/>
      <c r="GM240" s="320"/>
      <c r="GN240" s="320"/>
      <c r="GO240" s="300"/>
      <c r="HD240" s="317"/>
      <c r="HE240" s="317"/>
      <c r="HF240" s="317"/>
      <c r="HG240" s="317"/>
      <c r="HH240" s="301"/>
      <c r="HI240" s="301"/>
      <c r="HJ240" s="301"/>
      <c r="HK240" s="301"/>
      <c r="HL240" s="318"/>
      <c r="HM240" s="318"/>
      <c r="HN240" s="318"/>
      <c r="HO240" s="319"/>
      <c r="HP240" s="320"/>
      <c r="HQ240" s="320"/>
      <c r="HR240" s="320"/>
      <c r="HS240" s="320"/>
      <c r="HT240" s="300"/>
    </row>
    <row r="241" spans="18:228" ht="17.100000000000001" customHeight="1" x14ac:dyDescent="0.3">
      <c r="R241" s="314"/>
      <c r="S241" s="314"/>
      <c r="T241" s="314"/>
      <c r="U241" s="314"/>
      <c r="V241" s="314"/>
      <c r="W241" s="314"/>
      <c r="X241" s="314"/>
      <c r="Y241" s="314"/>
      <c r="Z241" s="314"/>
      <c r="AA241" s="314"/>
      <c r="AB241" s="314"/>
      <c r="AC241" s="314"/>
      <c r="AD241" s="314"/>
      <c r="AE241" s="314"/>
      <c r="AF241" s="314"/>
      <c r="AG241" s="314"/>
      <c r="AH241" s="314"/>
      <c r="AI241" s="314"/>
      <c r="AJ241" s="314"/>
      <c r="AK241" s="314"/>
      <c r="AL241" s="314"/>
      <c r="AM241" s="314"/>
      <c r="AN241" s="314"/>
      <c r="AO241" s="314"/>
      <c r="AP241" s="314"/>
      <c r="AQ241" s="314"/>
      <c r="AR241" s="314"/>
      <c r="AS241" s="314"/>
      <c r="AT241" s="314"/>
      <c r="AU241" s="314"/>
      <c r="AV241" s="314"/>
      <c r="AW241" s="314"/>
      <c r="AX241" s="314"/>
      <c r="AY241" s="314"/>
      <c r="AZ241" s="314"/>
      <c r="BA241" s="314"/>
      <c r="BB241" s="314"/>
      <c r="BC241" s="314"/>
      <c r="BD241" s="314"/>
      <c r="BE241" s="314"/>
      <c r="BF241" s="314"/>
      <c r="BG241" s="314"/>
      <c r="BH241" s="314"/>
      <c r="BI241" s="314"/>
      <c r="BJ241" s="314"/>
      <c r="BK241" s="314"/>
      <c r="BL241" s="314"/>
      <c r="BM241" s="314"/>
      <c r="BN241" s="314"/>
      <c r="BO241" s="314"/>
      <c r="BP241" s="314"/>
      <c r="BQ241" s="314"/>
      <c r="BR241" s="314"/>
      <c r="BS241" s="314"/>
      <c r="BT241" s="314"/>
      <c r="BU241" s="314"/>
      <c r="BV241" s="314"/>
      <c r="BW241" s="339"/>
      <c r="BX241" s="314"/>
      <c r="BY241" s="314"/>
      <c r="BZ241" s="314"/>
      <c r="CA241" s="314"/>
      <c r="CB241" s="314"/>
      <c r="CC241" s="314"/>
      <c r="CD241" s="314"/>
      <c r="CE241" s="314"/>
      <c r="CF241" s="314"/>
      <c r="CG241" s="314"/>
      <c r="CH241" s="314"/>
      <c r="CI241" s="314"/>
      <c r="CJ241" s="314"/>
      <c r="CK241" s="314"/>
      <c r="CL241" s="314"/>
      <c r="CM241" s="314"/>
      <c r="CN241" s="314"/>
      <c r="CO241" s="314"/>
      <c r="CP241" s="314"/>
      <c r="CQ241" s="314"/>
      <c r="CR241" s="314"/>
      <c r="CS241" s="314"/>
      <c r="CT241" s="314"/>
      <c r="CU241" s="314"/>
      <c r="CV241" s="314"/>
      <c r="CW241" s="314"/>
      <c r="CX241" s="314"/>
      <c r="CY241" s="314"/>
      <c r="CZ241" s="314"/>
      <c r="DA241" s="314"/>
      <c r="DB241" s="314"/>
      <c r="DC241" s="314"/>
      <c r="DD241" s="314"/>
      <c r="DE241" s="314"/>
      <c r="DF241" s="314"/>
      <c r="DG241" s="314"/>
      <c r="DH241" s="314"/>
      <c r="DI241" s="314"/>
      <c r="DJ241" s="314"/>
      <c r="DK241" s="314"/>
      <c r="DL241" s="314"/>
      <c r="DM241" s="314"/>
      <c r="DN241" s="314"/>
      <c r="DO241" s="314"/>
      <c r="DP241" s="314"/>
      <c r="DQ241" s="314"/>
      <c r="DR241" s="314"/>
      <c r="DS241" s="314"/>
      <c r="DT241" s="314"/>
      <c r="DU241" s="314"/>
      <c r="DV241" s="314"/>
      <c r="DW241" s="314"/>
      <c r="DX241" s="314"/>
      <c r="DY241" s="314"/>
      <c r="DZ241" s="314"/>
      <c r="EA241" s="314"/>
      <c r="EB241" s="314"/>
      <c r="EC241" s="314"/>
      <c r="ED241" s="314"/>
      <c r="FY241" s="317"/>
      <c r="FZ241" s="317"/>
      <c r="GA241" s="317"/>
      <c r="GB241" s="317"/>
      <c r="GC241" s="301"/>
      <c r="GD241" s="301"/>
      <c r="GE241" s="301"/>
      <c r="GF241" s="301"/>
      <c r="GG241" s="318"/>
      <c r="GH241" s="318"/>
      <c r="GI241" s="318"/>
      <c r="GJ241" s="319"/>
      <c r="GK241" s="320"/>
      <c r="GL241" s="320"/>
      <c r="GM241" s="320"/>
      <c r="GN241" s="320"/>
      <c r="GO241" s="300"/>
      <c r="HD241" s="317"/>
      <c r="HE241" s="317"/>
      <c r="HF241" s="317"/>
      <c r="HG241" s="317"/>
      <c r="HH241" s="301"/>
      <c r="HI241" s="301"/>
      <c r="HJ241" s="301"/>
      <c r="HK241" s="301"/>
      <c r="HL241" s="318"/>
      <c r="HM241" s="318"/>
      <c r="HN241" s="318"/>
      <c r="HO241" s="319"/>
      <c r="HP241" s="320"/>
      <c r="HQ241" s="320"/>
      <c r="HR241" s="320"/>
      <c r="HS241" s="320"/>
      <c r="HT241" s="300"/>
    </row>
    <row r="242" spans="18:228" ht="17.100000000000001" customHeight="1" x14ac:dyDescent="0.3">
      <c r="R242" s="314"/>
      <c r="S242" s="314"/>
      <c r="T242" s="314"/>
      <c r="U242" s="314"/>
      <c r="V242" s="314"/>
      <c r="W242" s="314"/>
      <c r="X242" s="314"/>
      <c r="Y242" s="314"/>
      <c r="Z242" s="314"/>
      <c r="AA242" s="314"/>
      <c r="AB242" s="314"/>
      <c r="AC242" s="314"/>
      <c r="AD242" s="314"/>
      <c r="AE242" s="314"/>
      <c r="AF242" s="314"/>
      <c r="AG242" s="314"/>
      <c r="AH242" s="314"/>
      <c r="AI242" s="314"/>
      <c r="AJ242" s="314"/>
      <c r="AK242" s="314"/>
      <c r="AL242" s="314"/>
      <c r="AM242" s="314"/>
      <c r="AN242" s="314"/>
      <c r="AO242" s="314"/>
      <c r="AP242" s="314"/>
      <c r="AQ242" s="314"/>
      <c r="AR242" s="314"/>
      <c r="AS242" s="314"/>
      <c r="AT242" s="314"/>
      <c r="AU242" s="314"/>
      <c r="AV242" s="314"/>
      <c r="AW242" s="314"/>
      <c r="AX242" s="314"/>
      <c r="AY242" s="314"/>
      <c r="AZ242" s="314"/>
      <c r="BA242" s="314"/>
      <c r="BB242" s="314"/>
      <c r="BC242" s="314"/>
      <c r="BD242" s="314"/>
      <c r="BE242" s="314"/>
      <c r="BF242" s="314"/>
      <c r="BG242" s="314"/>
      <c r="BH242" s="314"/>
      <c r="BI242" s="314"/>
      <c r="BJ242" s="314"/>
      <c r="BK242" s="314"/>
      <c r="BL242" s="314"/>
      <c r="BM242" s="314"/>
      <c r="BN242" s="314"/>
      <c r="BO242" s="314"/>
      <c r="BP242" s="314"/>
      <c r="BQ242" s="314"/>
      <c r="BR242" s="314"/>
      <c r="BS242" s="314"/>
      <c r="BT242" s="314"/>
      <c r="BU242" s="314"/>
      <c r="BV242" s="314"/>
      <c r="BW242" s="339"/>
      <c r="BX242" s="314"/>
      <c r="BY242" s="314"/>
      <c r="BZ242" s="314"/>
      <c r="CA242" s="314"/>
      <c r="CB242" s="314"/>
      <c r="CC242" s="314"/>
      <c r="CD242" s="314"/>
      <c r="CE242" s="314"/>
      <c r="CF242" s="314"/>
      <c r="CG242" s="314"/>
      <c r="CH242" s="314"/>
      <c r="CI242" s="314"/>
      <c r="CJ242" s="314"/>
      <c r="CK242" s="314"/>
      <c r="CL242" s="314"/>
      <c r="CM242" s="314"/>
      <c r="CN242" s="314"/>
      <c r="CO242" s="314"/>
      <c r="CP242" s="314"/>
      <c r="CQ242" s="314"/>
      <c r="CR242" s="314"/>
      <c r="CS242" s="314"/>
      <c r="CT242" s="314"/>
      <c r="CU242" s="314"/>
      <c r="CV242" s="314"/>
      <c r="CW242" s="314"/>
      <c r="CX242" s="314"/>
      <c r="CY242" s="314"/>
      <c r="CZ242" s="314"/>
      <c r="DA242" s="314"/>
      <c r="DB242" s="314"/>
      <c r="DC242" s="314"/>
      <c r="DD242" s="314"/>
      <c r="DE242" s="314"/>
      <c r="DF242" s="314"/>
      <c r="DG242" s="314"/>
      <c r="DH242" s="314"/>
      <c r="DI242" s="314"/>
      <c r="DJ242" s="314"/>
      <c r="DK242" s="314"/>
      <c r="DL242" s="314"/>
      <c r="DM242" s="314"/>
      <c r="DN242" s="314"/>
      <c r="DO242" s="314"/>
      <c r="DP242" s="314"/>
      <c r="DQ242" s="314"/>
      <c r="DR242" s="314"/>
      <c r="DS242" s="314"/>
      <c r="DT242" s="314"/>
      <c r="DU242" s="314"/>
      <c r="DV242" s="314"/>
      <c r="DW242" s="314"/>
      <c r="DX242" s="314"/>
      <c r="DY242" s="314"/>
      <c r="DZ242" s="314"/>
      <c r="EA242" s="314"/>
      <c r="EB242" s="314"/>
      <c r="EC242" s="314"/>
      <c r="ED242" s="314"/>
      <c r="FY242" s="317"/>
      <c r="FZ242" s="317"/>
      <c r="GA242" s="317"/>
      <c r="GB242" s="317"/>
      <c r="GC242" s="301"/>
      <c r="GD242" s="301"/>
      <c r="GE242" s="301"/>
      <c r="GF242" s="301"/>
      <c r="GG242" s="318"/>
      <c r="GH242" s="318"/>
      <c r="GI242" s="318"/>
      <c r="GJ242" s="319"/>
      <c r="GK242" s="320"/>
      <c r="GL242" s="320"/>
      <c r="GM242" s="320"/>
      <c r="GN242" s="320"/>
      <c r="GO242" s="300"/>
      <c r="HD242" s="317"/>
      <c r="HE242" s="317"/>
      <c r="HF242" s="317"/>
      <c r="HG242" s="317"/>
      <c r="HH242" s="301"/>
      <c r="HI242" s="301"/>
      <c r="HJ242" s="301"/>
      <c r="HK242" s="301"/>
      <c r="HL242" s="318"/>
      <c r="HM242" s="318"/>
      <c r="HN242" s="318"/>
      <c r="HO242" s="319"/>
      <c r="HP242" s="320"/>
      <c r="HQ242" s="320"/>
      <c r="HR242" s="320"/>
      <c r="HS242" s="320"/>
      <c r="HT242" s="300"/>
    </row>
    <row r="243" spans="18:228" ht="17.100000000000001" customHeight="1" x14ac:dyDescent="0.3">
      <c r="R243" s="314"/>
      <c r="S243" s="314"/>
      <c r="T243" s="314"/>
      <c r="U243" s="314"/>
      <c r="V243" s="314"/>
      <c r="W243" s="314"/>
      <c r="X243" s="314"/>
      <c r="Y243" s="314"/>
      <c r="Z243" s="314"/>
      <c r="AA243" s="314"/>
      <c r="AB243" s="314"/>
      <c r="AC243" s="314"/>
      <c r="AD243" s="314"/>
      <c r="AE243" s="314"/>
      <c r="AF243" s="314"/>
      <c r="AG243" s="314"/>
      <c r="AH243" s="314"/>
      <c r="AI243" s="314"/>
      <c r="AJ243" s="314"/>
      <c r="AK243" s="314"/>
      <c r="AL243" s="314"/>
      <c r="AM243" s="314"/>
      <c r="AN243" s="314"/>
      <c r="AO243" s="314"/>
      <c r="AP243" s="314"/>
      <c r="AQ243" s="314"/>
      <c r="AR243" s="314"/>
      <c r="AS243" s="314"/>
      <c r="AT243" s="314"/>
      <c r="AU243" s="314"/>
      <c r="AV243" s="314"/>
      <c r="AW243" s="314"/>
      <c r="AX243" s="314"/>
      <c r="AY243" s="314"/>
      <c r="AZ243" s="314"/>
      <c r="BA243" s="314"/>
      <c r="BB243" s="314"/>
      <c r="BC243" s="314"/>
      <c r="BD243" s="314"/>
      <c r="BE243" s="314"/>
      <c r="BF243" s="314"/>
      <c r="BG243" s="314"/>
      <c r="BH243" s="314"/>
      <c r="BI243" s="314"/>
      <c r="BJ243" s="314"/>
      <c r="BK243" s="314"/>
      <c r="BL243" s="314"/>
      <c r="BM243" s="314"/>
      <c r="BN243" s="314"/>
      <c r="BO243" s="314"/>
      <c r="BP243" s="314"/>
      <c r="BQ243" s="314"/>
      <c r="BR243" s="314"/>
      <c r="BS243" s="314"/>
      <c r="BT243" s="314"/>
      <c r="BU243" s="314"/>
      <c r="BV243" s="314"/>
      <c r="BW243" s="291"/>
      <c r="BX243" s="314"/>
      <c r="BY243" s="314"/>
      <c r="BZ243" s="314"/>
      <c r="CA243" s="314"/>
      <c r="CB243" s="314"/>
      <c r="CC243" s="314"/>
      <c r="CD243" s="314"/>
      <c r="CE243" s="314"/>
      <c r="CF243" s="314"/>
      <c r="CG243" s="314"/>
      <c r="CH243" s="314"/>
      <c r="CI243" s="314"/>
      <c r="CJ243" s="314"/>
      <c r="CK243" s="314"/>
      <c r="CL243" s="314"/>
      <c r="CM243" s="314"/>
      <c r="CN243" s="314"/>
      <c r="CO243" s="314"/>
      <c r="CP243" s="314"/>
      <c r="CQ243" s="314"/>
      <c r="CR243" s="314"/>
      <c r="CS243" s="314"/>
      <c r="CT243" s="314"/>
      <c r="CU243" s="314"/>
      <c r="CV243" s="314"/>
      <c r="CW243" s="314"/>
      <c r="CX243" s="314"/>
      <c r="CY243" s="314"/>
      <c r="CZ243" s="314"/>
      <c r="DA243" s="314"/>
      <c r="DB243" s="314"/>
      <c r="DC243" s="314"/>
      <c r="DD243" s="314"/>
      <c r="DE243" s="314"/>
      <c r="DF243" s="314"/>
      <c r="DG243" s="314"/>
      <c r="DH243" s="314"/>
      <c r="DI243" s="314"/>
      <c r="DJ243" s="314"/>
      <c r="DK243" s="314"/>
      <c r="DL243" s="314"/>
      <c r="DM243" s="314"/>
      <c r="DN243" s="314"/>
      <c r="DO243" s="314"/>
      <c r="DP243" s="314"/>
      <c r="DQ243" s="314"/>
      <c r="DR243" s="314"/>
      <c r="DS243" s="314"/>
      <c r="DT243" s="314"/>
      <c r="DU243" s="314"/>
      <c r="DV243" s="314"/>
      <c r="DW243" s="314"/>
      <c r="DX243" s="314"/>
      <c r="DY243" s="314"/>
      <c r="DZ243" s="314"/>
      <c r="EA243" s="314"/>
      <c r="EB243" s="314"/>
      <c r="EC243" s="314"/>
      <c r="ED243" s="314"/>
      <c r="FY243" s="317"/>
      <c r="FZ243" s="317"/>
      <c r="GA243" s="317"/>
      <c r="GB243" s="317"/>
      <c r="GC243" s="301"/>
      <c r="GD243" s="301"/>
      <c r="GE243" s="301"/>
      <c r="GF243" s="301"/>
      <c r="GG243" s="318"/>
      <c r="GH243" s="318"/>
      <c r="GI243" s="318"/>
      <c r="GJ243" s="319"/>
      <c r="GK243" s="320"/>
      <c r="GL243" s="320"/>
      <c r="GM243" s="320"/>
      <c r="GN243" s="320"/>
      <c r="GO243" s="300"/>
      <c r="HD243" s="317"/>
      <c r="HE243" s="317"/>
      <c r="HF243" s="317"/>
      <c r="HG243" s="317"/>
      <c r="HH243" s="301"/>
      <c r="HI243" s="301"/>
      <c r="HJ243" s="301"/>
      <c r="HK243" s="301"/>
      <c r="HL243" s="318"/>
      <c r="HM243" s="318"/>
      <c r="HN243" s="318"/>
      <c r="HO243" s="319"/>
      <c r="HP243" s="320"/>
      <c r="HQ243" s="320"/>
      <c r="HR243" s="320"/>
      <c r="HS243" s="320"/>
      <c r="HT243" s="300"/>
    </row>
    <row r="244" spans="18:228" ht="17.100000000000001" customHeight="1" x14ac:dyDescent="0.3">
      <c r="R244" s="314"/>
      <c r="S244" s="314"/>
      <c r="T244" s="314"/>
      <c r="U244" s="314"/>
      <c r="V244" s="314"/>
      <c r="W244" s="314"/>
      <c r="X244" s="314"/>
      <c r="Y244" s="314"/>
      <c r="Z244" s="314"/>
      <c r="AA244" s="314"/>
      <c r="AB244" s="314"/>
      <c r="AC244" s="314"/>
      <c r="AD244" s="314"/>
      <c r="AE244" s="314"/>
      <c r="AF244" s="314"/>
      <c r="AG244" s="314"/>
      <c r="AH244" s="314"/>
      <c r="AI244" s="314"/>
      <c r="AJ244" s="314"/>
      <c r="AK244" s="314"/>
      <c r="AL244" s="314"/>
      <c r="AM244" s="314"/>
      <c r="AN244" s="314"/>
      <c r="AO244" s="314"/>
      <c r="AP244" s="314"/>
      <c r="AQ244" s="314"/>
      <c r="AR244" s="314"/>
      <c r="AS244" s="314"/>
      <c r="AT244" s="314"/>
      <c r="AU244" s="314"/>
      <c r="AV244" s="314"/>
      <c r="AW244" s="314"/>
      <c r="AX244" s="314"/>
      <c r="AY244" s="314"/>
      <c r="AZ244" s="314"/>
      <c r="BA244" s="314"/>
      <c r="BB244" s="314"/>
      <c r="BC244" s="314"/>
      <c r="BD244" s="314"/>
      <c r="BE244" s="314"/>
      <c r="BF244" s="314"/>
      <c r="BG244" s="314"/>
      <c r="BH244" s="314"/>
      <c r="BI244" s="314"/>
      <c r="BJ244" s="314"/>
      <c r="BK244" s="314"/>
      <c r="BL244" s="314"/>
      <c r="BM244" s="314"/>
      <c r="BN244" s="314"/>
      <c r="BO244" s="314"/>
      <c r="BP244" s="314"/>
      <c r="BQ244" s="314"/>
      <c r="BR244" s="314"/>
      <c r="BS244" s="314"/>
      <c r="BT244" s="314"/>
      <c r="BU244" s="314"/>
      <c r="BV244" s="314"/>
      <c r="BW244" s="340"/>
      <c r="BX244" s="314"/>
      <c r="BY244" s="314"/>
      <c r="BZ244" s="314"/>
      <c r="CA244" s="314"/>
      <c r="CB244" s="314"/>
      <c r="CC244" s="314"/>
      <c r="CD244" s="314"/>
      <c r="CE244" s="314"/>
      <c r="CF244" s="314"/>
      <c r="CG244" s="314"/>
      <c r="CH244" s="314"/>
      <c r="CI244" s="314"/>
      <c r="CJ244" s="314"/>
      <c r="CK244" s="314"/>
      <c r="CL244" s="314"/>
      <c r="CM244" s="314"/>
      <c r="CN244" s="314"/>
      <c r="CO244" s="314"/>
      <c r="CP244" s="314"/>
      <c r="CQ244" s="314"/>
      <c r="CR244" s="314"/>
      <c r="CS244" s="314"/>
      <c r="CT244" s="314"/>
      <c r="CU244" s="314"/>
      <c r="CV244" s="314"/>
      <c r="CW244" s="314"/>
      <c r="CX244" s="314"/>
      <c r="CY244" s="314"/>
      <c r="CZ244" s="314"/>
      <c r="DA244" s="314"/>
      <c r="DB244" s="314"/>
      <c r="DC244" s="314"/>
      <c r="DD244" s="314"/>
      <c r="DE244" s="314"/>
      <c r="DF244" s="314"/>
      <c r="DG244" s="314"/>
      <c r="DH244" s="314"/>
      <c r="DI244" s="314"/>
      <c r="DJ244" s="314"/>
      <c r="DK244" s="314"/>
      <c r="DL244" s="314"/>
      <c r="DM244" s="314"/>
      <c r="DN244" s="314"/>
      <c r="DO244" s="314"/>
      <c r="DP244" s="314"/>
      <c r="DQ244" s="314"/>
      <c r="DR244" s="314"/>
      <c r="DS244" s="314"/>
      <c r="DT244" s="314"/>
      <c r="DU244" s="314"/>
      <c r="DV244" s="314"/>
      <c r="DW244" s="314"/>
      <c r="DX244" s="314"/>
      <c r="DY244" s="314"/>
      <c r="DZ244" s="314"/>
      <c r="EA244" s="314"/>
      <c r="EB244" s="314"/>
      <c r="EC244" s="314"/>
      <c r="ED244" s="314"/>
      <c r="FY244" s="317"/>
      <c r="FZ244" s="317"/>
      <c r="GA244" s="317"/>
      <c r="GB244" s="317"/>
      <c r="GC244" s="301"/>
      <c r="GD244" s="301"/>
      <c r="GE244" s="301"/>
      <c r="GF244" s="301"/>
      <c r="GG244" s="318"/>
      <c r="GH244" s="318"/>
      <c r="GI244" s="318"/>
      <c r="GJ244" s="319"/>
      <c r="GK244" s="320"/>
      <c r="GL244" s="320"/>
      <c r="GM244" s="320"/>
      <c r="GN244" s="320"/>
      <c r="GO244" s="300"/>
      <c r="HD244" s="317"/>
      <c r="HE244" s="317"/>
      <c r="HF244" s="317"/>
      <c r="HG244" s="317"/>
      <c r="HH244" s="301"/>
      <c r="HI244" s="301"/>
      <c r="HJ244" s="301"/>
      <c r="HK244" s="301"/>
      <c r="HL244" s="318"/>
      <c r="HM244" s="318"/>
      <c r="HN244" s="318"/>
      <c r="HO244" s="319"/>
      <c r="HP244" s="320"/>
      <c r="HQ244" s="320"/>
      <c r="HR244" s="320"/>
      <c r="HS244" s="320"/>
      <c r="HT244" s="300"/>
    </row>
    <row r="245" spans="18:228" ht="17.100000000000001" customHeight="1" x14ac:dyDescent="0.3">
      <c r="R245" s="314"/>
      <c r="S245" s="314"/>
      <c r="T245" s="314"/>
      <c r="U245" s="314"/>
      <c r="V245" s="314"/>
      <c r="W245" s="314"/>
      <c r="X245" s="314"/>
      <c r="Y245" s="314"/>
      <c r="Z245" s="314"/>
      <c r="AA245" s="314"/>
      <c r="AB245" s="314"/>
      <c r="AC245" s="314"/>
      <c r="AD245" s="314"/>
      <c r="AE245" s="314"/>
      <c r="AF245" s="314"/>
      <c r="AG245" s="314"/>
      <c r="AH245" s="314"/>
      <c r="AI245" s="314"/>
      <c r="AJ245" s="314"/>
      <c r="AK245" s="314"/>
      <c r="AL245" s="314"/>
      <c r="AM245" s="314"/>
      <c r="AN245" s="314"/>
      <c r="AO245" s="314"/>
      <c r="AP245" s="314"/>
      <c r="AQ245" s="314"/>
      <c r="AR245" s="314"/>
      <c r="AS245" s="314"/>
      <c r="AT245" s="314"/>
      <c r="AU245" s="314"/>
      <c r="AV245" s="314"/>
      <c r="AW245" s="314"/>
      <c r="AX245" s="314"/>
      <c r="AY245" s="314"/>
      <c r="AZ245" s="314"/>
      <c r="BA245" s="314"/>
      <c r="BB245" s="314"/>
      <c r="BC245" s="314"/>
      <c r="BD245" s="314"/>
      <c r="BE245" s="314"/>
      <c r="BF245" s="314"/>
      <c r="BG245" s="314"/>
      <c r="BH245" s="314"/>
      <c r="BI245" s="314"/>
      <c r="BJ245" s="314"/>
      <c r="BK245" s="314"/>
      <c r="BL245" s="314"/>
      <c r="BM245" s="314"/>
      <c r="BN245" s="314"/>
      <c r="BO245" s="314"/>
      <c r="BP245" s="314"/>
      <c r="BQ245" s="314"/>
      <c r="BR245" s="314"/>
      <c r="BS245" s="314"/>
      <c r="BT245" s="314"/>
      <c r="BU245" s="314"/>
      <c r="BV245" s="314"/>
      <c r="BW245" s="340"/>
      <c r="BX245" s="314"/>
      <c r="BY245" s="314"/>
      <c r="BZ245" s="314"/>
      <c r="CA245" s="314"/>
      <c r="CB245" s="314"/>
      <c r="CC245" s="314"/>
      <c r="CD245" s="314"/>
      <c r="CE245" s="314"/>
      <c r="CF245" s="314"/>
      <c r="CG245" s="314"/>
      <c r="CH245" s="314"/>
      <c r="CI245" s="314"/>
      <c r="CJ245" s="314"/>
      <c r="CK245" s="314"/>
      <c r="CL245" s="314"/>
      <c r="CM245" s="314"/>
      <c r="CN245" s="314"/>
      <c r="CO245" s="314"/>
      <c r="CP245" s="314"/>
      <c r="CQ245" s="314"/>
      <c r="CR245" s="314"/>
      <c r="CS245" s="314"/>
      <c r="CT245" s="314"/>
      <c r="CU245" s="314"/>
      <c r="CV245" s="314"/>
      <c r="CW245" s="314"/>
      <c r="CX245" s="314"/>
      <c r="CY245" s="314"/>
      <c r="CZ245" s="314"/>
      <c r="DA245" s="314"/>
      <c r="DB245" s="314"/>
      <c r="DC245" s="314"/>
      <c r="DD245" s="314"/>
      <c r="DE245" s="314"/>
      <c r="DF245" s="314"/>
      <c r="DG245" s="314"/>
      <c r="DH245" s="314"/>
      <c r="DI245" s="314"/>
      <c r="DJ245" s="314"/>
      <c r="DK245" s="314"/>
      <c r="DL245" s="314"/>
      <c r="DM245" s="314"/>
      <c r="DN245" s="314"/>
      <c r="DO245" s="314"/>
      <c r="DP245" s="314"/>
      <c r="DQ245" s="314"/>
      <c r="DR245" s="314"/>
      <c r="DS245" s="314"/>
      <c r="DT245" s="314"/>
      <c r="DU245" s="314"/>
      <c r="DV245" s="314"/>
      <c r="DW245" s="314"/>
      <c r="DX245" s="314"/>
      <c r="DY245" s="314"/>
      <c r="DZ245" s="314"/>
      <c r="EA245" s="314"/>
      <c r="EB245" s="314"/>
      <c r="EC245" s="314"/>
      <c r="ED245" s="314"/>
      <c r="FY245" s="317"/>
      <c r="FZ245" s="317"/>
      <c r="GA245" s="317"/>
      <c r="GB245" s="317"/>
      <c r="GC245" s="301"/>
      <c r="GD245" s="301"/>
      <c r="GE245" s="301"/>
      <c r="GF245" s="301"/>
      <c r="GG245" s="318"/>
      <c r="GH245" s="318"/>
      <c r="GI245" s="318"/>
      <c r="GJ245" s="319"/>
      <c r="GK245" s="320"/>
      <c r="GL245" s="320"/>
      <c r="GM245" s="320"/>
      <c r="GN245" s="320"/>
      <c r="GO245" s="300"/>
      <c r="HD245" s="317"/>
      <c r="HE245" s="317"/>
      <c r="HF245" s="317"/>
      <c r="HG245" s="317"/>
      <c r="HH245" s="301"/>
      <c r="HI245" s="301"/>
      <c r="HJ245" s="301"/>
      <c r="HK245" s="301"/>
      <c r="HL245" s="318"/>
      <c r="HM245" s="318"/>
      <c r="HN245" s="318"/>
      <c r="HO245" s="319"/>
      <c r="HP245" s="320"/>
      <c r="HQ245" s="320"/>
      <c r="HR245" s="320"/>
      <c r="HS245" s="320"/>
      <c r="HT245" s="300"/>
    </row>
    <row r="246" spans="18:228" ht="17.100000000000001" customHeight="1" x14ac:dyDescent="0.3">
      <c r="R246" s="314"/>
      <c r="S246" s="314"/>
      <c r="T246" s="314"/>
      <c r="U246" s="314"/>
      <c r="V246" s="314"/>
      <c r="W246" s="314"/>
      <c r="X246" s="314"/>
      <c r="Y246" s="314"/>
      <c r="Z246" s="314"/>
      <c r="AA246" s="314"/>
      <c r="AB246" s="314"/>
      <c r="AC246" s="314"/>
      <c r="AD246" s="314"/>
      <c r="AE246" s="314"/>
      <c r="AF246" s="314"/>
      <c r="AG246" s="314"/>
      <c r="AH246" s="314"/>
      <c r="AI246" s="314"/>
      <c r="AJ246" s="314"/>
      <c r="AK246" s="314"/>
      <c r="AL246" s="314"/>
      <c r="AM246" s="314"/>
      <c r="AN246" s="314"/>
      <c r="AO246" s="314"/>
      <c r="AP246" s="314"/>
      <c r="AQ246" s="314"/>
      <c r="AR246" s="314"/>
      <c r="AS246" s="314"/>
      <c r="AT246" s="314"/>
      <c r="AU246" s="314"/>
      <c r="AV246" s="314"/>
      <c r="AW246" s="314"/>
      <c r="AX246" s="314"/>
      <c r="AY246" s="314"/>
      <c r="AZ246" s="314"/>
      <c r="BA246" s="314"/>
      <c r="BB246" s="314"/>
      <c r="BC246" s="314"/>
      <c r="BD246" s="314"/>
      <c r="BE246" s="314"/>
      <c r="BF246" s="314"/>
      <c r="BG246" s="314"/>
      <c r="BH246" s="314"/>
      <c r="BI246" s="314"/>
      <c r="BJ246" s="314"/>
      <c r="BK246" s="314"/>
      <c r="BL246" s="314"/>
      <c r="BM246" s="314"/>
      <c r="BN246" s="314"/>
      <c r="BO246" s="314"/>
      <c r="BP246" s="314"/>
      <c r="BQ246" s="314"/>
      <c r="BR246" s="314"/>
      <c r="BS246" s="314"/>
      <c r="BT246" s="314"/>
      <c r="BU246" s="314"/>
      <c r="BV246" s="314"/>
      <c r="BX246" s="314"/>
      <c r="BY246" s="314"/>
      <c r="BZ246" s="314"/>
      <c r="CA246" s="314"/>
      <c r="CB246" s="314"/>
      <c r="CC246" s="314"/>
      <c r="CD246" s="314"/>
      <c r="CE246" s="314"/>
      <c r="CF246" s="314"/>
      <c r="CG246" s="314"/>
      <c r="CH246" s="314"/>
      <c r="CI246" s="314"/>
      <c r="CJ246" s="314"/>
      <c r="CK246" s="314"/>
      <c r="CL246" s="314"/>
      <c r="CM246" s="314"/>
      <c r="CN246" s="314"/>
      <c r="CO246" s="314"/>
      <c r="CP246" s="314"/>
      <c r="CQ246" s="314"/>
      <c r="CR246" s="314"/>
      <c r="CS246" s="314"/>
      <c r="CT246" s="314"/>
      <c r="CU246" s="314"/>
      <c r="CV246" s="314"/>
      <c r="CW246" s="314"/>
      <c r="CX246" s="314"/>
      <c r="CY246" s="314"/>
      <c r="CZ246" s="314"/>
      <c r="DA246" s="314"/>
      <c r="DB246" s="314"/>
      <c r="DC246" s="314"/>
      <c r="DD246" s="314"/>
      <c r="DE246" s="314"/>
      <c r="DF246" s="314"/>
      <c r="DG246" s="314"/>
      <c r="DH246" s="314"/>
      <c r="DI246" s="314"/>
      <c r="DJ246" s="314"/>
      <c r="DK246" s="314"/>
      <c r="DL246" s="314"/>
      <c r="DM246" s="314"/>
      <c r="DN246" s="314"/>
      <c r="DO246" s="314"/>
      <c r="DP246" s="314"/>
      <c r="DQ246" s="314"/>
      <c r="DR246" s="314"/>
      <c r="DS246" s="314"/>
      <c r="DT246" s="314"/>
      <c r="DU246" s="314"/>
      <c r="DV246" s="314"/>
      <c r="DW246" s="314"/>
      <c r="DX246" s="314"/>
      <c r="DY246" s="314"/>
      <c r="DZ246" s="314"/>
      <c r="EA246" s="314"/>
      <c r="EB246" s="314"/>
      <c r="EC246" s="314"/>
      <c r="ED246" s="314"/>
      <c r="FY246" s="317"/>
      <c r="FZ246" s="317"/>
      <c r="GA246" s="317"/>
      <c r="GB246" s="317"/>
      <c r="GC246" s="301"/>
      <c r="GD246" s="301"/>
      <c r="GE246" s="301"/>
      <c r="GF246" s="301"/>
      <c r="GG246" s="318"/>
      <c r="GH246" s="318"/>
      <c r="GI246" s="318"/>
      <c r="GJ246" s="319"/>
      <c r="GK246" s="320"/>
      <c r="GL246" s="320"/>
      <c r="GM246" s="320"/>
      <c r="GN246" s="320"/>
      <c r="GO246" s="300"/>
      <c r="HD246" s="317"/>
      <c r="HE246" s="317"/>
      <c r="HF246" s="317"/>
      <c r="HG246" s="317"/>
      <c r="HH246" s="301"/>
      <c r="HI246" s="301"/>
      <c r="HJ246" s="301"/>
      <c r="HK246" s="301"/>
      <c r="HL246" s="318"/>
      <c r="HM246" s="318"/>
      <c r="HN246" s="318"/>
      <c r="HO246" s="319"/>
      <c r="HP246" s="320"/>
      <c r="HQ246" s="320"/>
      <c r="HR246" s="320"/>
      <c r="HS246" s="320"/>
      <c r="HT246" s="300"/>
    </row>
    <row r="247" spans="18:228" ht="17.100000000000001" customHeight="1" x14ac:dyDescent="0.3">
      <c r="R247" s="314"/>
      <c r="S247" s="314"/>
      <c r="T247" s="314"/>
      <c r="U247" s="314"/>
      <c r="V247" s="314"/>
      <c r="W247" s="314"/>
      <c r="X247" s="314"/>
      <c r="Y247" s="314"/>
      <c r="Z247" s="314"/>
      <c r="AA247" s="314"/>
      <c r="AB247" s="314"/>
      <c r="AC247" s="314"/>
      <c r="AD247" s="314"/>
      <c r="AE247" s="314"/>
      <c r="AF247" s="314"/>
      <c r="AG247" s="314"/>
      <c r="AH247" s="314"/>
      <c r="AI247" s="314"/>
      <c r="AJ247" s="314"/>
      <c r="AK247" s="314"/>
      <c r="AL247" s="314"/>
      <c r="AM247" s="314"/>
      <c r="AN247" s="314"/>
      <c r="AO247" s="314"/>
      <c r="AP247" s="314"/>
      <c r="AQ247" s="314"/>
      <c r="AR247" s="314"/>
      <c r="AS247" s="314"/>
      <c r="AT247" s="314"/>
      <c r="AU247" s="314"/>
      <c r="AV247" s="314"/>
      <c r="AW247" s="314"/>
      <c r="AX247" s="314"/>
      <c r="AY247" s="314"/>
      <c r="AZ247" s="314"/>
      <c r="BA247" s="314"/>
      <c r="BB247" s="314"/>
      <c r="BC247" s="314"/>
      <c r="BD247" s="314"/>
      <c r="BE247" s="314"/>
      <c r="BF247" s="314"/>
      <c r="BG247" s="314"/>
      <c r="BH247" s="314"/>
      <c r="BI247" s="314"/>
      <c r="BJ247" s="314"/>
      <c r="BK247" s="314"/>
      <c r="BL247" s="314"/>
      <c r="BM247" s="314"/>
      <c r="BN247" s="314"/>
      <c r="BO247" s="314"/>
      <c r="BP247" s="314"/>
      <c r="BQ247" s="314"/>
      <c r="BR247" s="314"/>
      <c r="BS247" s="314"/>
      <c r="BT247" s="314"/>
      <c r="BU247" s="314"/>
      <c r="BV247" s="314"/>
      <c r="BX247" s="314"/>
      <c r="BY247" s="314"/>
      <c r="BZ247" s="314"/>
      <c r="CA247" s="314"/>
      <c r="CB247" s="314"/>
      <c r="CC247" s="314"/>
      <c r="CD247" s="314"/>
      <c r="CE247" s="314"/>
      <c r="CF247" s="314"/>
      <c r="CG247" s="314"/>
      <c r="CH247" s="314"/>
      <c r="CI247" s="314"/>
      <c r="CJ247" s="314"/>
      <c r="CK247" s="314"/>
      <c r="CL247" s="314"/>
      <c r="CM247" s="314"/>
      <c r="CN247" s="314"/>
      <c r="CO247" s="314"/>
      <c r="CP247" s="314"/>
      <c r="CQ247" s="314"/>
      <c r="CR247" s="314"/>
      <c r="CS247" s="314"/>
      <c r="CT247" s="314"/>
      <c r="CU247" s="314"/>
      <c r="CV247" s="314"/>
      <c r="CW247" s="314"/>
      <c r="CX247" s="314"/>
      <c r="CY247" s="314"/>
      <c r="CZ247" s="314"/>
      <c r="DA247" s="314"/>
      <c r="DB247" s="314"/>
      <c r="DC247" s="314"/>
      <c r="DD247" s="314"/>
      <c r="DE247" s="314"/>
      <c r="DF247" s="314"/>
      <c r="DG247" s="314"/>
      <c r="DH247" s="314"/>
      <c r="DI247" s="314"/>
      <c r="DJ247" s="314"/>
      <c r="DK247" s="314"/>
      <c r="DL247" s="314"/>
      <c r="DM247" s="314"/>
      <c r="DN247" s="314"/>
      <c r="DO247" s="314"/>
      <c r="DP247" s="314"/>
      <c r="DQ247" s="314"/>
      <c r="DR247" s="314"/>
      <c r="DS247" s="314"/>
      <c r="DT247" s="314"/>
      <c r="DU247" s="314"/>
      <c r="DV247" s="314"/>
      <c r="DW247" s="314"/>
      <c r="DX247" s="314"/>
      <c r="DY247" s="314"/>
      <c r="DZ247" s="314"/>
      <c r="EA247" s="314"/>
      <c r="EB247" s="314"/>
      <c r="EC247" s="314"/>
      <c r="ED247" s="314"/>
      <c r="FY247" s="317"/>
      <c r="FZ247" s="317"/>
      <c r="GA247" s="317"/>
      <c r="GB247" s="317"/>
      <c r="GC247" s="301"/>
      <c r="GD247" s="301"/>
      <c r="GE247" s="301"/>
      <c r="GF247" s="301"/>
      <c r="GG247" s="318"/>
      <c r="GH247" s="318"/>
      <c r="GI247" s="318"/>
      <c r="GJ247" s="319"/>
      <c r="GK247" s="320"/>
      <c r="GL247" s="320"/>
      <c r="GM247" s="320"/>
      <c r="GN247" s="320"/>
      <c r="GO247" s="300"/>
      <c r="HD247" s="317"/>
      <c r="HE247" s="317"/>
      <c r="HF247" s="317"/>
      <c r="HG247" s="317"/>
      <c r="HH247" s="301"/>
      <c r="HI247" s="301"/>
      <c r="HJ247" s="301"/>
      <c r="HK247" s="301"/>
      <c r="HL247" s="318"/>
      <c r="HM247" s="318"/>
      <c r="HN247" s="318"/>
      <c r="HO247" s="319"/>
      <c r="HP247" s="320"/>
      <c r="HQ247" s="320"/>
      <c r="HR247" s="320"/>
      <c r="HS247" s="320"/>
      <c r="HT247" s="300"/>
    </row>
    <row r="248" spans="18:228" ht="17.100000000000001" customHeight="1" x14ac:dyDescent="0.3">
      <c r="R248" s="314"/>
      <c r="S248" s="314"/>
      <c r="T248" s="314"/>
      <c r="U248" s="314"/>
      <c r="V248" s="314"/>
      <c r="W248" s="314"/>
      <c r="X248" s="314"/>
      <c r="Y248" s="314"/>
      <c r="Z248" s="314"/>
      <c r="AA248" s="314"/>
      <c r="AB248" s="314"/>
      <c r="AC248" s="314"/>
      <c r="AD248" s="314"/>
      <c r="AE248" s="314"/>
      <c r="AF248" s="314"/>
      <c r="AG248" s="314"/>
      <c r="AH248" s="314"/>
      <c r="AI248" s="314"/>
      <c r="AJ248" s="314"/>
      <c r="AK248" s="314"/>
      <c r="AL248" s="314"/>
      <c r="AM248" s="314"/>
      <c r="AN248" s="314"/>
      <c r="AO248" s="314"/>
      <c r="AP248" s="314"/>
      <c r="AQ248" s="314"/>
      <c r="AR248" s="314"/>
      <c r="AS248" s="314"/>
      <c r="AT248" s="314"/>
      <c r="AU248" s="314"/>
      <c r="AV248" s="314"/>
      <c r="AW248" s="314"/>
      <c r="AX248" s="314"/>
      <c r="AY248" s="314"/>
      <c r="AZ248" s="314"/>
      <c r="BA248" s="314"/>
      <c r="BB248" s="314"/>
      <c r="BC248" s="314"/>
      <c r="BD248" s="314"/>
      <c r="BE248" s="314"/>
      <c r="BF248" s="314"/>
      <c r="BG248" s="314"/>
      <c r="BH248" s="314"/>
      <c r="BI248" s="314"/>
      <c r="BJ248" s="314"/>
      <c r="BK248" s="314"/>
      <c r="BL248" s="314"/>
      <c r="BM248" s="314"/>
      <c r="BN248" s="314"/>
      <c r="BO248" s="314"/>
      <c r="BP248" s="314"/>
      <c r="BQ248" s="314"/>
      <c r="BR248" s="314"/>
      <c r="BS248" s="314"/>
      <c r="BT248" s="314"/>
      <c r="BU248" s="314"/>
      <c r="BV248" s="314"/>
      <c r="BX248" s="314"/>
      <c r="BY248" s="314"/>
      <c r="BZ248" s="314"/>
      <c r="CA248" s="314"/>
      <c r="CB248" s="314"/>
      <c r="CC248" s="314"/>
      <c r="CD248" s="314"/>
      <c r="CE248" s="314"/>
      <c r="CF248" s="314"/>
      <c r="CG248" s="314"/>
      <c r="CH248" s="314"/>
      <c r="CI248" s="314"/>
      <c r="CJ248" s="314"/>
      <c r="CK248" s="314"/>
      <c r="CL248" s="314"/>
      <c r="CM248" s="314"/>
      <c r="CN248" s="314"/>
      <c r="CO248" s="314"/>
      <c r="CP248" s="314"/>
      <c r="CQ248" s="314"/>
      <c r="CR248" s="314"/>
      <c r="CS248" s="314"/>
      <c r="CT248" s="314"/>
      <c r="CU248" s="314"/>
      <c r="CV248" s="314"/>
      <c r="CW248" s="314"/>
      <c r="CX248" s="314"/>
      <c r="CY248" s="314"/>
      <c r="CZ248" s="314"/>
      <c r="DA248" s="314"/>
      <c r="DB248" s="314"/>
      <c r="DC248" s="314"/>
      <c r="DD248" s="314"/>
      <c r="DE248" s="314"/>
      <c r="DF248" s="314"/>
      <c r="DG248" s="314"/>
      <c r="DH248" s="314"/>
      <c r="DI248" s="314"/>
      <c r="DJ248" s="314"/>
      <c r="DK248" s="314"/>
      <c r="DL248" s="314"/>
      <c r="DM248" s="314"/>
      <c r="DN248" s="314"/>
      <c r="DO248" s="314"/>
      <c r="DP248" s="314"/>
      <c r="DQ248" s="314"/>
      <c r="DR248" s="314"/>
      <c r="DS248" s="314"/>
      <c r="DT248" s="314"/>
      <c r="DU248" s="314"/>
      <c r="DV248" s="314"/>
      <c r="DW248" s="314"/>
      <c r="DX248" s="314"/>
      <c r="DY248" s="314"/>
      <c r="DZ248" s="314"/>
      <c r="EA248" s="314"/>
      <c r="EB248" s="314"/>
      <c r="EC248" s="314"/>
      <c r="ED248" s="314"/>
      <c r="FY248" s="317"/>
      <c r="FZ248" s="317"/>
      <c r="GA248" s="317"/>
      <c r="GB248" s="317"/>
      <c r="GC248" s="301"/>
      <c r="GD248" s="301"/>
      <c r="GE248" s="301"/>
      <c r="GF248" s="301"/>
      <c r="GG248" s="318"/>
      <c r="GH248" s="318"/>
      <c r="GI248" s="318"/>
      <c r="GJ248" s="319"/>
      <c r="GK248" s="320"/>
      <c r="GL248" s="320"/>
      <c r="GM248" s="320"/>
      <c r="GN248" s="320"/>
      <c r="GO248" s="300"/>
      <c r="HD248" s="317"/>
      <c r="HE248" s="317"/>
      <c r="HF248" s="317"/>
      <c r="HG248" s="317"/>
      <c r="HH248" s="301"/>
      <c r="HI248" s="301"/>
      <c r="HJ248" s="301"/>
      <c r="HK248" s="301"/>
      <c r="HL248" s="318"/>
      <c r="HM248" s="318"/>
      <c r="HN248" s="318"/>
      <c r="HO248" s="319"/>
      <c r="HP248" s="320"/>
      <c r="HQ248" s="320"/>
      <c r="HR248" s="320"/>
      <c r="HS248" s="320"/>
      <c r="HT248" s="300"/>
    </row>
    <row r="249" spans="18:228" ht="17.100000000000001" customHeight="1" x14ac:dyDescent="0.3">
      <c r="R249" s="314"/>
      <c r="S249" s="314"/>
      <c r="T249" s="314"/>
      <c r="U249" s="314"/>
      <c r="V249" s="314"/>
      <c r="W249" s="314"/>
      <c r="X249" s="314"/>
      <c r="Y249" s="314"/>
      <c r="Z249" s="314"/>
      <c r="AA249" s="314"/>
      <c r="AB249" s="314"/>
      <c r="AC249" s="314"/>
      <c r="AD249" s="314"/>
      <c r="AE249" s="314"/>
      <c r="AF249" s="314"/>
      <c r="AG249" s="314"/>
      <c r="AH249" s="314"/>
      <c r="AI249" s="314"/>
      <c r="AJ249" s="314"/>
      <c r="AK249" s="314"/>
      <c r="AL249" s="314"/>
      <c r="AM249" s="314"/>
      <c r="AN249" s="314"/>
      <c r="AO249" s="314"/>
      <c r="AP249" s="314"/>
      <c r="AQ249" s="314"/>
      <c r="AR249" s="314"/>
      <c r="AS249" s="314"/>
      <c r="AT249" s="314"/>
      <c r="AU249" s="314"/>
      <c r="AV249" s="314"/>
      <c r="AW249" s="314"/>
      <c r="AX249" s="314"/>
      <c r="AY249" s="314"/>
      <c r="AZ249" s="314"/>
      <c r="BA249" s="314"/>
      <c r="BB249" s="314"/>
      <c r="BC249" s="314"/>
      <c r="BD249" s="314"/>
      <c r="BE249" s="314"/>
      <c r="BF249" s="314"/>
      <c r="BG249" s="314"/>
      <c r="BH249" s="314"/>
      <c r="BI249" s="314"/>
      <c r="BJ249" s="314"/>
      <c r="BK249" s="314"/>
      <c r="BL249" s="314"/>
      <c r="BM249" s="314"/>
      <c r="BN249" s="314"/>
      <c r="BO249" s="314"/>
      <c r="BP249" s="314"/>
      <c r="BQ249" s="314"/>
      <c r="BR249" s="314"/>
      <c r="BS249" s="314"/>
      <c r="BT249" s="314"/>
      <c r="BU249" s="314"/>
      <c r="BV249" s="314"/>
      <c r="BX249" s="314"/>
      <c r="BY249" s="314"/>
      <c r="BZ249" s="314"/>
      <c r="CA249" s="314"/>
      <c r="CB249" s="314"/>
      <c r="CC249" s="314"/>
      <c r="CD249" s="314"/>
      <c r="CE249" s="314"/>
      <c r="CF249" s="314"/>
      <c r="CG249" s="314"/>
      <c r="CH249" s="314"/>
      <c r="CI249" s="314"/>
      <c r="CJ249" s="314"/>
      <c r="CK249" s="314"/>
      <c r="CL249" s="314"/>
      <c r="CM249" s="314"/>
      <c r="CN249" s="314"/>
      <c r="CO249" s="314"/>
      <c r="CP249" s="314"/>
      <c r="CQ249" s="314"/>
      <c r="CR249" s="314"/>
      <c r="CS249" s="314"/>
      <c r="CT249" s="314"/>
      <c r="CU249" s="314"/>
      <c r="CV249" s="314"/>
      <c r="CW249" s="314"/>
      <c r="CX249" s="314"/>
      <c r="CY249" s="314"/>
      <c r="CZ249" s="314"/>
      <c r="DA249" s="314"/>
      <c r="DB249" s="314"/>
      <c r="DC249" s="314"/>
      <c r="DD249" s="314"/>
      <c r="DE249" s="314"/>
      <c r="DF249" s="314"/>
      <c r="DG249" s="314"/>
      <c r="DH249" s="314"/>
      <c r="DI249" s="314"/>
      <c r="DJ249" s="314"/>
      <c r="DK249" s="314"/>
      <c r="DL249" s="314"/>
      <c r="DM249" s="314"/>
      <c r="DN249" s="314"/>
      <c r="DO249" s="314"/>
      <c r="DP249" s="314"/>
      <c r="DQ249" s="314"/>
      <c r="DR249" s="314"/>
      <c r="DS249" s="314"/>
      <c r="DT249" s="314"/>
      <c r="DU249" s="314"/>
      <c r="DV249" s="314"/>
      <c r="DW249" s="314"/>
      <c r="DX249" s="314"/>
      <c r="DY249" s="314"/>
      <c r="DZ249" s="314"/>
      <c r="EA249" s="314"/>
      <c r="EB249" s="314"/>
      <c r="EC249" s="314"/>
      <c r="ED249" s="314"/>
      <c r="FY249" s="317"/>
      <c r="FZ249" s="317"/>
      <c r="GA249" s="317"/>
      <c r="GB249" s="317"/>
      <c r="GC249" s="301"/>
      <c r="GD249" s="301"/>
      <c r="GE249" s="301"/>
      <c r="GF249" s="301"/>
      <c r="GG249" s="318"/>
      <c r="GH249" s="318"/>
      <c r="GI249" s="318"/>
      <c r="GJ249" s="319"/>
      <c r="GK249" s="320"/>
      <c r="GL249" s="320"/>
      <c r="GM249" s="320"/>
      <c r="GN249" s="320"/>
      <c r="GO249" s="300"/>
      <c r="HD249" s="317"/>
      <c r="HE249" s="317"/>
      <c r="HF249" s="317"/>
      <c r="HG249" s="317"/>
      <c r="HH249" s="301"/>
      <c r="HI249" s="301"/>
      <c r="HJ249" s="301"/>
      <c r="HK249" s="301"/>
      <c r="HL249" s="318"/>
      <c r="HM249" s="318"/>
      <c r="HN249" s="318"/>
      <c r="HO249" s="319"/>
      <c r="HP249" s="320"/>
      <c r="HQ249" s="320"/>
      <c r="HR249" s="320"/>
      <c r="HS249" s="320"/>
      <c r="HT249" s="300"/>
    </row>
    <row r="250" spans="18:228" ht="17.100000000000001" customHeight="1" x14ac:dyDescent="0.3">
      <c r="R250" s="314"/>
      <c r="S250" s="314"/>
      <c r="T250" s="314"/>
      <c r="U250" s="314"/>
      <c r="V250" s="314"/>
      <c r="W250" s="314"/>
      <c r="X250" s="314"/>
      <c r="Y250" s="314"/>
      <c r="Z250" s="314"/>
      <c r="AA250" s="314"/>
      <c r="AB250" s="314"/>
      <c r="AC250" s="314"/>
      <c r="AD250" s="314"/>
      <c r="AE250" s="314"/>
      <c r="AF250" s="314"/>
      <c r="AG250" s="314"/>
      <c r="AH250" s="314"/>
      <c r="AI250" s="314"/>
      <c r="AJ250" s="314"/>
      <c r="AK250" s="314"/>
      <c r="AL250" s="314"/>
      <c r="AM250" s="314"/>
      <c r="AN250" s="314"/>
      <c r="AO250" s="314"/>
      <c r="AP250" s="314"/>
      <c r="AQ250" s="314"/>
      <c r="AR250" s="314"/>
      <c r="AS250" s="314"/>
      <c r="AT250" s="314"/>
      <c r="AU250" s="314"/>
      <c r="AV250" s="314"/>
      <c r="AW250" s="314"/>
      <c r="AX250" s="314"/>
      <c r="AY250" s="314"/>
      <c r="AZ250" s="314"/>
      <c r="BA250" s="314"/>
      <c r="BB250" s="314"/>
      <c r="BC250" s="314"/>
      <c r="BD250" s="314"/>
      <c r="BE250" s="314"/>
      <c r="BF250" s="314"/>
      <c r="BG250" s="314"/>
      <c r="BH250" s="314"/>
      <c r="BI250" s="314"/>
      <c r="BJ250" s="314"/>
      <c r="BK250" s="314"/>
      <c r="BL250" s="314"/>
      <c r="BM250" s="314"/>
      <c r="BN250" s="314"/>
      <c r="BO250" s="314"/>
      <c r="BP250" s="314"/>
      <c r="BQ250" s="314"/>
      <c r="BR250" s="314"/>
      <c r="BS250" s="314"/>
      <c r="BT250" s="314"/>
      <c r="BU250" s="314"/>
      <c r="BV250" s="314"/>
      <c r="BX250" s="314"/>
      <c r="BY250" s="314"/>
      <c r="BZ250" s="314"/>
      <c r="CA250" s="314"/>
      <c r="CB250" s="314"/>
      <c r="CC250" s="314"/>
      <c r="CD250" s="314"/>
      <c r="CE250" s="314"/>
      <c r="CF250" s="314"/>
      <c r="CG250" s="314"/>
      <c r="CH250" s="314"/>
      <c r="CI250" s="314"/>
      <c r="CJ250" s="314"/>
      <c r="CK250" s="314"/>
      <c r="CL250" s="314"/>
      <c r="CM250" s="314"/>
      <c r="CN250" s="314"/>
      <c r="CO250" s="314"/>
      <c r="CP250" s="314"/>
      <c r="CQ250" s="314"/>
      <c r="CR250" s="314"/>
      <c r="CS250" s="314"/>
      <c r="CT250" s="314"/>
      <c r="CU250" s="314"/>
      <c r="CV250" s="314"/>
      <c r="CW250" s="314"/>
      <c r="CX250" s="314"/>
      <c r="CY250" s="314"/>
      <c r="CZ250" s="314"/>
      <c r="DA250" s="314"/>
      <c r="DB250" s="314"/>
      <c r="DC250" s="314"/>
      <c r="DD250" s="314"/>
      <c r="DE250" s="314"/>
      <c r="DF250" s="314"/>
      <c r="DG250" s="314"/>
      <c r="DH250" s="314"/>
      <c r="DI250" s="314"/>
      <c r="DJ250" s="314"/>
      <c r="DK250" s="314"/>
      <c r="DL250" s="314"/>
      <c r="DM250" s="314"/>
      <c r="DN250" s="314"/>
      <c r="DO250" s="314"/>
      <c r="DP250" s="314"/>
      <c r="DQ250" s="314"/>
      <c r="DR250" s="314"/>
      <c r="DS250" s="314"/>
      <c r="DT250" s="314"/>
      <c r="DU250" s="314"/>
      <c r="DV250" s="314"/>
      <c r="DW250" s="314"/>
      <c r="DX250" s="314"/>
      <c r="DY250" s="314"/>
      <c r="DZ250" s="314"/>
      <c r="EA250" s="314"/>
      <c r="EB250" s="314"/>
      <c r="EC250" s="314"/>
      <c r="ED250" s="314"/>
      <c r="FY250" s="317"/>
      <c r="FZ250" s="317"/>
      <c r="GA250" s="317"/>
      <c r="GB250" s="317"/>
      <c r="GC250" s="301"/>
      <c r="GD250" s="301"/>
      <c r="GE250" s="301"/>
      <c r="GF250" s="301"/>
      <c r="GG250" s="318"/>
      <c r="GH250" s="318"/>
      <c r="GI250" s="318"/>
      <c r="GJ250" s="319"/>
      <c r="GK250" s="320"/>
      <c r="GL250" s="320"/>
      <c r="GM250" s="320"/>
      <c r="GN250" s="320"/>
      <c r="GO250" s="300"/>
      <c r="HD250" s="317"/>
      <c r="HE250" s="317"/>
      <c r="HF250" s="317"/>
      <c r="HG250" s="317"/>
      <c r="HH250" s="301"/>
      <c r="HI250" s="301"/>
      <c r="HJ250" s="301"/>
      <c r="HK250" s="301"/>
      <c r="HL250" s="318"/>
      <c r="HM250" s="318"/>
      <c r="HN250" s="318"/>
      <c r="HO250" s="319"/>
      <c r="HP250" s="320"/>
      <c r="HQ250" s="320"/>
      <c r="HR250" s="320"/>
      <c r="HS250" s="320"/>
      <c r="HT250" s="300"/>
    </row>
    <row r="251" spans="18:228" ht="17.100000000000001" customHeight="1" x14ac:dyDescent="0.3">
      <c r="R251" s="314"/>
      <c r="S251" s="314"/>
      <c r="T251" s="314"/>
      <c r="U251" s="314"/>
      <c r="V251" s="314"/>
      <c r="W251" s="314"/>
      <c r="X251" s="314"/>
      <c r="Y251" s="314"/>
      <c r="Z251" s="314"/>
      <c r="AA251" s="314"/>
      <c r="AB251" s="314"/>
      <c r="AC251" s="314"/>
      <c r="AD251" s="314"/>
      <c r="AE251" s="314"/>
      <c r="AF251" s="314"/>
      <c r="AG251" s="314"/>
      <c r="AH251" s="314"/>
      <c r="AI251" s="314"/>
      <c r="AJ251" s="314"/>
      <c r="AK251" s="314"/>
      <c r="AL251" s="314"/>
      <c r="AM251" s="314"/>
      <c r="AN251" s="314"/>
      <c r="AO251" s="314"/>
      <c r="AP251" s="314"/>
      <c r="AQ251" s="314"/>
      <c r="AR251" s="314"/>
      <c r="AS251" s="314"/>
      <c r="AT251" s="314"/>
      <c r="AU251" s="314"/>
      <c r="AV251" s="314"/>
      <c r="AW251" s="314"/>
      <c r="AX251" s="314"/>
      <c r="AY251" s="314"/>
      <c r="AZ251" s="314"/>
      <c r="BA251" s="314"/>
      <c r="BB251" s="314"/>
      <c r="BC251" s="314"/>
      <c r="BD251" s="314"/>
      <c r="BE251" s="314"/>
      <c r="BF251" s="314"/>
      <c r="BG251" s="314"/>
      <c r="BH251" s="314"/>
      <c r="BI251" s="314"/>
      <c r="BJ251" s="314"/>
      <c r="BK251" s="314"/>
      <c r="BL251" s="314"/>
      <c r="BM251" s="314"/>
      <c r="BN251" s="314"/>
      <c r="BO251" s="314"/>
      <c r="BP251" s="314"/>
      <c r="BQ251" s="314"/>
      <c r="BR251" s="314"/>
      <c r="BS251" s="314"/>
      <c r="BT251" s="314"/>
      <c r="BU251" s="314"/>
      <c r="BV251" s="314"/>
      <c r="BX251" s="314"/>
      <c r="BY251" s="314"/>
      <c r="BZ251" s="314"/>
      <c r="CA251" s="314"/>
      <c r="CB251" s="314"/>
      <c r="CC251" s="314"/>
      <c r="CD251" s="314"/>
      <c r="CE251" s="314"/>
      <c r="CF251" s="314"/>
      <c r="CG251" s="314"/>
      <c r="CH251" s="314"/>
      <c r="CI251" s="314"/>
      <c r="CJ251" s="314"/>
      <c r="CK251" s="314"/>
      <c r="CL251" s="314"/>
      <c r="CM251" s="314"/>
      <c r="CN251" s="314"/>
      <c r="CO251" s="314"/>
      <c r="CP251" s="314"/>
      <c r="CQ251" s="314"/>
      <c r="CR251" s="314"/>
      <c r="CS251" s="314"/>
      <c r="CT251" s="314"/>
      <c r="CU251" s="314"/>
      <c r="CV251" s="314"/>
      <c r="CW251" s="314"/>
      <c r="CX251" s="314"/>
      <c r="CY251" s="314"/>
      <c r="CZ251" s="314"/>
      <c r="DA251" s="314"/>
      <c r="DB251" s="314"/>
      <c r="DC251" s="314"/>
      <c r="DD251" s="314"/>
      <c r="DE251" s="314"/>
      <c r="DF251" s="314"/>
      <c r="DG251" s="314"/>
      <c r="DH251" s="314"/>
      <c r="DI251" s="314"/>
      <c r="DJ251" s="314"/>
      <c r="DK251" s="314"/>
      <c r="DL251" s="314"/>
      <c r="DM251" s="314"/>
      <c r="DN251" s="314"/>
      <c r="DO251" s="314"/>
      <c r="DP251" s="314"/>
      <c r="DQ251" s="314"/>
      <c r="DR251" s="314"/>
      <c r="DS251" s="314"/>
      <c r="DT251" s="314"/>
      <c r="DU251" s="314"/>
      <c r="DV251" s="314"/>
      <c r="DW251" s="314"/>
      <c r="DX251" s="314"/>
      <c r="DY251" s="314"/>
      <c r="DZ251" s="314"/>
      <c r="EA251" s="314"/>
      <c r="EB251" s="314"/>
      <c r="EC251" s="314"/>
      <c r="ED251" s="314"/>
      <c r="FY251" s="317"/>
      <c r="FZ251" s="317"/>
      <c r="GA251" s="317"/>
      <c r="GB251" s="317"/>
      <c r="GC251" s="301"/>
      <c r="GD251" s="301"/>
      <c r="GE251" s="301"/>
      <c r="GF251" s="301"/>
      <c r="GG251" s="318"/>
      <c r="GH251" s="318"/>
      <c r="GI251" s="318"/>
      <c r="GJ251" s="319"/>
      <c r="GK251" s="320"/>
      <c r="GL251" s="320"/>
      <c r="GM251" s="320"/>
      <c r="GN251" s="320"/>
      <c r="GO251" s="300"/>
      <c r="HD251" s="317"/>
      <c r="HE251" s="317"/>
      <c r="HF251" s="317"/>
      <c r="HG251" s="317"/>
      <c r="HH251" s="301"/>
      <c r="HI251" s="301"/>
      <c r="HJ251" s="301"/>
      <c r="HK251" s="301"/>
      <c r="HL251" s="318"/>
      <c r="HM251" s="318"/>
      <c r="HN251" s="318"/>
      <c r="HO251" s="319"/>
      <c r="HP251" s="320"/>
      <c r="HQ251" s="320"/>
      <c r="HR251" s="320"/>
      <c r="HS251" s="320"/>
      <c r="HT251" s="300"/>
    </row>
    <row r="252" spans="18:228" ht="17.100000000000001" customHeight="1" x14ac:dyDescent="0.3">
      <c r="R252" s="314"/>
      <c r="S252" s="314"/>
      <c r="T252" s="314"/>
      <c r="U252" s="314"/>
      <c r="V252" s="314"/>
      <c r="W252" s="314"/>
      <c r="X252" s="314"/>
      <c r="Y252" s="314"/>
      <c r="Z252" s="314"/>
      <c r="AA252" s="314"/>
      <c r="AB252" s="314"/>
      <c r="AC252" s="314"/>
      <c r="AD252" s="314"/>
      <c r="AE252" s="314"/>
      <c r="AF252" s="314"/>
      <c r="AG252" s="314"/>
      <c r="AH252" s="314"/>
      <c r="AI252" s="314"/>
      <c r="AJ252" s="314"/>
      <c r="AK252" s="314"/>
      <c r="AL252" s="314"/>
      <c r="AM252" s="314"/>
      <c r="AN252" s="314"/>
      <c r="AO252" s="314"/>
      <c r="AP252" s="314"/>
      <c r="AQ252" s="314"/>
      <c r="AR252" s="314"/>
      <c r="AS252" s="314"/>
      <c r="AT252" s="314"/>
      <c r="AU252" s="314"/>
      <c r="AV252" s="314"/>
      <c r="AW252" s="314"/>
      <c r="AX252" s="314"/>
      <c r="AY252" s="314"/>
      <c r="AZ252" s="314"/>
      <c r="BA252" s="314"/>
      <c r="BB252" s="314"/>
      <c r="BC252" s="314"/>
      <c r="BD252" s="314"/>
      <c r="BE252" s="314"/>
      <c r="BF252" s="314"/>
      <c r="BG252" s="314"/>
      <c r="BH252" s="314"/>
      <c r="BI252" s="314"/>
      <c r="BJ252" s="314"/>
      <c r="BK252" s="314"/>
      <c r="BL252" s="314"/>
      <c r="BM252" s="314"/>
      <c r="BN252" s="314"/>
      <c r="BO252" s="314"/>
      <c r="BP252" s="314"/>
      <c r="BQ252" s="314"/>
      <c r="BR252" s="314"/>
      <c r="BS252" s="314"/>
      <c r="BT252" s="314"/>
      <c r="BU252" s="314"/>
      <c r="BV252" s="314"/>
      <c r="BX252" s="314"/>
      <c r="BY252" s="314"/>
      <c r="BZ252" s="314"/>
      <c r="CA252" s="314"/>
      <c r="CB252" s="314"/>
      <c r="CC252" s="314"/>
      <c r="CD252" s="314"/>
      <c r="CE252" s="314"/>
      <c r="CF252" s="314"/>
      <c r="CG252" s="314"/>
      <c r="CH252" s="314"/>
      <c r="CI252" s="314"/>
      <c r="CJ252" s="314"/>
      <c r="CK252" s="314"/>
      <c r="CL252" s="314"/>
      <c r="CM252" s="314"/>
      <c r="CN252" s="314"/>
      <c r="CO252" s="314"/>
      <c r="CP252" s="314"/>
      <c r="CQ252" s="314"/>
      <c r="CR252" s="314"/>
      <c r="CS252" s="314"/>
      <c r="CT252" s="314"/>
      <c r="CU252" s="314"/>
      <c r="CV252" s="314"/>
      <c r="CW252" s="314"/>
      <c r="CX252" s="314"/>
      <c r="CY252" s="314"/>
      <c r="CZ252" s="314"/>
      <c r="DA252" s="314"/>
      <c r="DB252" s="314"/>
      <c r="DC252" s="314"/>
      <c r="DD252" s="314"/>
      <c r="DE252" s="314"/>
      <c r="DF252" s="314"/>
      <c r="DG252" s="314"/>
      <c r="DH252" s="314"/>
      <c r="DI252" s="314"/>
      <c r="DJ252" s="314"/>
      <c r="DK252" s="314"/>
      <c r="DL252" s="314"/>
      <c r="DM252" s="314"/>
      <c r="DN252" s="314"/>
      <c r="DO252" s="314"/>
      <c r="DP252" s="314"/>
      <c r="DQ252" s="314"/>
      <c r="DR252" s="314"/>
      <c r="DS252" s="314"/>
      <c r="DT252" s="314"/>
      <c r="DU252" s="314"/>
      <c r="DV252" s="314"/>
      <c r="DW252" s="314"/>
      <c r="DX252" s="314"/>
      <c r="DY252" s="314"/>
      <c r="DZ252" s="314"/>
      <c r="EA252" s="314"/>
      <c r="EB252" s="314"/>
      <c r="EC252" s="314"/>
      <c r="ED252" s="314"/>
      <c r="FY252" s="317"/>
      <c r="FZ252" s="317"/>
      <c r="GA252" s="317"/>
      <c r="GB252" s="317"/>
      <c r="GC252" s="301"/>
      <c r="GD252" s="301"/>
      <c r="GE252" s="301"/>
      <c r="GF252" s="301"/>
      <c r="GG252" s="318"/>
      <c r="GH252" s="318"/>
      <c r="GI252" s="318"/>
      <c r="GJ252" s="319"/>
      <c r="GK252" s="320"/>
      <c r="GL252" s="320"/>
      <c r="GM252" s="320"/>
      <c r="GN252" s="320"/>
      <c r="GO252" s="300"/>
      <c r="HD252" s="317"/>
      <c r="HE252" s="317"/>
      <c r="HF252" s="317"/>
      <c r="HG252" s="317"/>
      <c r="HH252" s="301"/>
      <c r="HI252" s="301"/>
      <c r="HJ252" s="301"/>
      <c r="HK252" s="301"/>
      <c r="HL252" s="318"/>
      <c r="HM252" s="318"/>
      <c r="HN252" s="318"/>
      <c r="HO252" s="319"/>
      <c r="HP252" s="320"/>
      <c r="HQ252" s="320"/>
      <c r="HR252" s="320"/>
      <c r="HS252" s="320"/>
      <c r="HT252" s="300"/>
    </row>
    <row r="253" spans="18:228" ht="17.100000000000001" customHeight="1" x14ac:dyDescent="0.3">
      <c r="R253" s="314"/>
      <c r="S253" s="314"/>
      <c r="T253" s="314"/>
      <c r="U253" s="314"/>
      <c r="V253" s="314"/>
      <c r="W253" s="314"/>
      <c r="X253" s="314"/>
      <c r="Y253" s="314"/>
      <c r="Z253" s="314"/>
      <c r="AA253" s="314"/>
      <c r="AB253" s="314"/>
      <c r="AC253" s="314"/>
      <c r="AD253" s="314"/>
      <c r="AE253" s="314"/>
      <c r="AF253" s="314"/>
      <c r="AG253" s="314"/>
      <c r="AH253" s="314"/>
      <c r="AI253" s="314"/>
      <c r="AJ253" s="314"/>
      <c r="AK253" s="314"/>
      <c r="AL253" s="314"/>
      <c r="AM253" s="314"/>
      <c r="AN253" s="314"/>
      <c r="AO253" s="314"/>
      <c r="AP253" s="314"/>
      <c r="AQ253" s="314"/>
      <c r="AR253" s="314"/>
      <c r="AS253" s="314"/>
      <c r="AT253" s="314"/>
      <c r="AU253" s="314"/>
      <c r="AV253" s="314"/>
      <c r="AW253" s="314"/>
      <c r="AX253" s="314"/>
      <c r="AY253" s="314"/>
      <c r="AZ253" s="314"/>
      <c r="BA253" s="314"/>
      <c r="BB253" s="314"/>
      <c r="BC253" s="314"/>
      <c r="BD253" s="314"/>
      <c r="BE253" s="314"/>
      <c r="BF253" s="314"/>
      <c r="BG253" s="314"/>
      <c r="BH253" s="314"/>
      <c r="BI253" s="314"/>
      <c r="BJ253" s="314"/>
      <c r="BK253" s="314"/>
      <c r="BL253" s="314"/>
      <c r="BM253" s="314"/>
      <c r="BN253" s="314"/>
      <c r="BO253" s="314"/>
      <c r="BP253" s="314"/>
      <c r="BQ253" s="314"/>
      <c r="BR253" s="314"/>
      <c r="BS253" s="314"/>
      <c r="BT253" s="314"/>
      <c r="BU253" s="314"/>
      <c r="BV253" s="314"/>
      <c r="BX253" s="314"/>
      <c r="BY253" s="314"/>
      <c r="BZ253" s="314"/>
      <c r="CA253" s="314"/>
      <c r="CB253" s="314"/>
      <c r="CC253" s="314"/>
      <c r="CD253" s="314"/>
      <c r="CE253" s="314"/>
      <c r="CF253" s="314"/>
      <c r="CG253" s="314"/>
      <c r="CH253" s="314"/>
      <c r="CI253" s="314"/>
      <c r="CJ253" s="314"/>
      <c r="CK253" s="314"/>
      <c r="CL253" s="314"/>
      <c r="CM253" s="314"/>
      <c r="CN253" s="314"/>
      <c r="CO253" s="314"/>
      <c r="CP253" s="314"/>
      <c r="CQ253" s="314"/>
      <c r="CR253" s="314"/>
      <c r="CS253" s="314"/>
      <c r="CT253" s="314"/>
      <c r="CU253" s="314"/>
      <c r="CV253" s="314"/>
      <c r="CW253" s="314"/>
      <c r="CX253" s="314"/>
      <c r="CY253" s="314"/>
      <c r="CZ253" s="314"/>
      <c r="DA253" s="314"/>
      <c r="DB253" s="314"/>
      <c r="DC253" s="314"/>
      <c r="DD253" s="314"/>
      <c r="DE253" s="314"/>
      <c r="DF253" s="314"/>
      <c r="DG253" s="314"/>
      <c r="DH253" s="314"/>
      <c r="DI253" s="314"/>
      <c r="DJ253" s="314"/>
      <c r="DK253" s="314"/>
      <c r="DL253" s="314"/>
      <c r="DM253" s="314"/>
      <c r="DN253" s="314"/>
      <c r="DO253" s="314"/>
      <c r="DP253" s="314"/>
      <c r="DQ253" s="314"/>
      <c r="DR253" s="314"/>
      <c r="DS253" s="314"/>
      <c r="DT253" s="314"/>
      <c r="DU253" s="314"/>
      <c r="DV253" s="314"/>
      <c r="DW253" s="314"/>
      <c r="DX253" s="314"/>
      <c r="DY253" s="314"/>
      <c r="DZ253" s="314"/>
      <c r="EA253" s="314"/>
      <c r="EB253" s="314"/>
      <c r="EC253" s="314"/>
      <c r="ED253" s="314"/>
      <c r="FY253" s="317"/>
      <c r="FZ253" s="317"/>
      <c r="GA253" s="317"/>
      <c r="GB253" s="317"/>
      <c r="GC253" s="301"/>
      <c r="GD253" s="301"/>
      <c r="GE253" s="301"/>
      <c r="GF253" s="301"/>
      <c r="GG253" s="318"/>
      <c r="GH253" s="318"/>
      <c r="GI253" s="318"/>
      <c r="GJ253" s="319"/>
      <c r="GK253" s="320"/>
      <c r="GL253" s="320"/>
      <c r="GM253" s="320"/>
      <c r="GN253" s="320"/>
      <c r="GO253" s="300"/>
      <c r="HD253" s="317"/>
      <c r="HE253" s="317"/>
      <c r="HF253" s="317"/>
      <c r="HG253" s="317"/>
      <c r="HH253" s="301"/>
      <c r="HI253" s="301"/>
      <c r="HJ253" s="301"/>
      <c r="HK253" s="301"/>
      <c r="HL253" s="318"/>
      <c r="HM253" s="318"/>
      <c r="HN253" s="318"/>
      <c r="HO253" s="319"/>
      <c r="HP253" s="320"/>
      <c r="HQ253" s="320"/>
      <c r="HR253" s="320"/>
      <c r="HS253" s="320"/>
      <c r="HT253" s="300"/>
    </row>
    <row r="254" spans="18:228" ht="17.100000000000001" customHeight="1" x14ac:dyDescent="0.3">
      <c r="R254" s="314"/>
      <c r="S254" s="314"/>
      <c r="T254" s="314"/>
      <c r="U254" s="314"/>
      <c r="V254" s="314"/>
      <c r="W254" s="314"/>
      <c r="X254" s="314"/>
      <c r="Y254" s="314"/>
      <c r="Z254" s="314"/>
      <c r="AA254" s="314"/>
      <c r="AB254" s="314"/>
      <c r="AC254" s="314"/>
      <c r="AD254" s="314"/>
      <c r="AE254" s="314"/>
      <c r="AF254" s="314"/>
      <c r="AG254" s="314"/>
      <c r="AH254" s="314"/>
      <c r="AI254" s="314"/>
      <c r="AJ254" s="314"/>
      <c r="AK254" s="314"/>
      <c r="AL254" s="314"/>
      <c r="AM254" s="314"/>
      <c r="AN254" s="314"/>
      <c r="AO254" s="314"/>
      <c r="AP254" s="314"/>
      <c r="AQ254" s="314"/>
      <c r="AR254" s="314"/>
      <c r="AS254" s="314"/>
      <c r="AT254" s="314"/>
      <c r="AU254" s="314"/>
      <c r="AV254" s="314"/>
      <c r="AW254" s="314"/>
      <c r="AX254" s="314"/>
      <c r="AY254" s="314"/>
      <c r="AZ254" s="314"/>
      <c r="BA254" s="314"/>
      <c r="BB254" s="314"/>
      <c r="BC254" s="314"/>
      <c r="BD254" s="314"/>
      <c r="BE254" s="314"/>
      <c r="BF254" s="314"/>
      <c r="BG254" s="314"/>
      <c r="BH254" s="314"/>
      <c r="BI254" s="314"/>
      <c r="BJ254" s="314"/>
      <c r="BK254" s="314"/>
      <c r="BL254" s="314"/>
      <c r="BM254" s="314"/>
      <c r="BN254" s="314"/>
      <c r="BO254" s="314"/>
      <c r="BP254" s="314"/>
      <c r="BQ254" s="314"/>
      <c r="BR254" s="314"/>
      <c r="BS254" s="314"/>
      <c r="BT254" s="314"/>
      <c r="BU254" s="314"/>
      <c r="BV254" s="314"/>
      <c r="BX254" s="314"/>
      <c r="BY254" s="314"/>
      <c r="BZ254" s="314"/>
      <c r="CA254" s="314"/>
      <c r="CB254" s="314"/>
      <c r="CC254" s="314"/>
      <c r="CD254" s="314"/>
      <c r="CE254" s="314"/>
      <c r="CF254" s="314"/>
      <c r="CG254" s="314"/>
      <c r="CH254" s="314"/>
      <c r="CI254" s="314"/>
      <c r="CJ254" s="314"/>
      <c r="CK254" s="314"/>
      <c r="CL254" s="314"/>
      <c r="CM254" s="314"/>
      <c r="CN254" s="314"/>
      <c r="CO254" s="314"/>
      <c r="CP254" s="314"/>
      <c r="CQ254" s="314"/>
      <c r="CR254" s="314"/>
      <c r="CS254" s="314"/>
      <c r="CT254" s="314"/>
      <c r="CU254" s="314"/>
      <c r="CV254" s="314"/>
      <c r="CW254" s="314"/>
      <c r="CX254" s="314"/>
      <c r="CY254" s="314"/>
      <c r="CZ254" s="314"/>
      <c r="DA254" s="314"/>
      <c r="DB254" s="314"/>
      <c r="DC254" s="314"/>
      <c r="DD254" s="314"/>
      <c r="DE254" s="314"/>
      <c r="DF254" s="314"/>
      <c r="DG254" s="314"/>
      <c r="DH254" s="314"/>
      <c r="DI254" s="314"/>
      <c r="DJ254" s="314"/>
      <c r="DK254" s="314"/>
      <c r="DL254" s="314"/>
      <c r="DM254" s="314"/>
      <c r="DN254" s="314"/>
      <c r="DO254" s="314"/>
      <c r="DP254" s="314"/>
      <c r="DQ254" s="314"/>
      <c r="DR254" s="314"/>
      <c r="DS254" s="314"/>
      <c r="DT254" s="314"/>
      <c r="DU254" s="314"/>
      <c r="DV254" s="314"/>
      <c r="DW254" s="314"/>
      <c r="DX254" s="314"/>
      <c r="DY254" s="314"/>
      <c r="DZ254" s="314"/>
      <c r="EA254" s="314"/>
      <c r="EB254" s="314"/>
      <c r="EC254" s="314"/>
      <c r="ED254" s="314"/>
      <c r="FY254" s="317"/>
      <c r="FZ254" s="317"/>
      <c r="GA254" s="317"/>
      <c r="GB254" s="317"/>
      <c r="GC254" s="301"/>
      <c r="GD254" s="301"/>
      <c r="GE254" s="301"/>
      <c r="GF254" s="301"/>
      <c r="GG254" s="318"/>
      <c r="GH254" s="318"/>
      <c r="GI254" s="318"/>
      <c r="GJ254" s="319"/>
      <c r="GK254" s="320"/>
      <c r="GL254" s="320"/>
      <c r="GM254" s="320"/>
      <c r="GN254" s="320"/>
      <c r="GO254" s="300"/>
      <c r="HD254" s="317"/>
      <c r="HE254" s="317"/>
      <c r="HF254" s="317"/>
      <c r="HG254" s="317"/>
      <c r="HH254" s="301"/>
      <c r="HI254" s="301"/>
      <c r="HJ254" s="301"/>
      <c r="HK254" s="301"/>
      <c r="HL254" s="318"/>
      <c r="HM254" s="318"/>
      <c r="HN254" s="318"/>
      <c r="HO254" s="319"/>
      <c r="HP254" s="320"/>
      <c r="HQ254" s="320"/>
      <c r="HR254" s="320"/>
      <c r="HS254" s="320"/>
      <c r="HT254" s="300"/>
    </row>
    <row r="255" spans="18:228" ht="17.100000000000001" customHeight="1" x14ac:dyDescent="0.3">
      <c r="R255" s="314"/>
      <c r="S255" s="314"/>
      <c r="T255" s="314"/>
      <c r="U255" s="314"/>
      <c r="V255" s="314"/>
      <c r="W255" s="314"/>
      <c r="X255" s="314"/>
      <c r="Y255" s="314"/>
      <c r="Z255" s="314"/>
      <c r="AA255" s="314"/>
      <c r="AB255" s="314"/>
      <c r="AC255" s="314"/>
      <c r="AD255" s="314"/>
      <c r="AE255" s="314"/>
      <c r="AF255" s="314"/>
      <c r="AG255" s="314"/>
      <c r="AH255" s="314"/>
      <c r="AI255" s="314"/>
      <c r="AJ255" s="314"/>
      <c r="AK255" s="314"/>
      <c r="AL255" s="314"/>
      <c r="AM255" s="314"/>
      <c r="AN255" s="314"/>
      <c r="AO255" s="314"/>
      <c r="AP255" s="314"/>
      <c r="AQ255" s="314"/>
      <c r="AR255" s="314"/>
      <c r="AS255" s="314"/>
      <c r="AT255" s="314"/>
      <c r="AU255" s="314"/>
      <c r="AV255" s="314"/>
      <c r="AW255" s="314"/>
      <c r="AX255" s="314"/>
      <c r="AY255" s="314"/>
      <c r="AZ255" s="314"/>
      <c r="BA255" s="314"/>
      <c r="BB255" s="314"/>
      <c r="BC255" s="314"/>
      <c r="BD255" s="314"/>
      <c r="BE255" s="314"/>
      <c r="BF255" s="314"/>
      <c r="BG255" s="314"/>
      <c r="BH255" s="314"/>
      <c r="BI255" s="314"/>
      <c r="BJ255" s="314"/>
      <c r="BK255" s="314"/>
      <c r="BL255" s="314"/>
      <c r="BM255" s="314"/>
      <c r="BN255" s="314"/>
      <c r="BO255" s="314"/>
      <c r="BP255" s="314"/>
      <c r="BQ255" s="314"/>
      <c r="BR255" s="314"/>
      <c r="BS255" s="314"/>
      <c r="BT255" s="314"/>
      <c r="BU255" s="314"/>
      <c r="BV255" s="314"/>
      <c r="BX255" s="314"/>
      <c r="BY255" s="314"/>
      <c r="BZ255" s="314"/>
      <c r="CA255" s="314"/>
      <c r="CB255" s="314"/>
      <c r="CC255" s="314"/>
      <c r="CD255" s="314"/>
      <c r="CE255" s="314"/>
      <c r="CF255" s="314"/>
      <c r="CG255" s="314"/>
      <c r="CH255" s="314"/>
      <c r="CI255" s="314"/>
      <c r="CJ255" s="314"/>
      <c r="CK255" s="314"/>
      <c r="CL255" s="314"/>
      <c r="CM255" s="314"/>
      <c r="CN255" s="314"/>
      <c r="CO255" s="314"/>
      <c r="CP255" s="314"/>
      <c r="CQ255" s="314"/>
      <c r="CR255" s="314"/>
      <c r="CS255" s="314"/>
      <c r="CT255" s="314"/>
      <c r="CU255" s="314"/>
      <c r="CV255" s="314"/>
      <c r="CW255" s="314"/>
      <c r="CX255" s="314"/>
      <c r="CY255" s="314"/>
      <c r="CZ255" s="314"/>
      <c r="DA255" s="314"/>
      <c r="DB255" s="314"/>
      <c r="DC255" s="314"/>
      <c r="DD255" s="314"/>
      <c r="DE255" s="314"/>
      <c r="DF255" s="314"/>
      <c r="DG255" s="314"/>
      <c r="DH255" s="314"/>
      <c r="DI255" s="314"/>
      <c r="DJ255" s="314"/>
      <c r="DK255" s="314"/>
      <c r="DL255" s="314"/>
      <c r="DM255" s="314"/>
      <c r="DN255" s="314"/>
      <c r="DO255" s="314"/>
      <c r="DP255" s="314"/>
      <c r="DQ255" s="314"/>
      <c r="DR255" s="314"/>
      <c r="DS255" s="314"/>
      <c r="DT255" s="314"/>
      <c r="DU255" s="314"/>
      <c r="DV255" s="314"/>
      <c r="DW255" s="314"/>
      <c r="DX255" s="314"/>
      <c r="DY255" s="314"/>
      <c r="DZ255" s="314"/>
      <c r="EA255" s="314"/>
      <c r="EB255" s="314"/>
      <c r="EC255" s="314"/>
      <c r="ED255" s="314"/>
      <c r="FY255" s="317"/>
      <c r="FZ255" s="317"/>
      <c r="GA255" s="317"/>
      <c r="GB255" s="317"/>
      <c r="GC255" s="301"/>
      <c r="GD255" s="301"/>
      <c r="GE255" s="301"/>
      <c r="GF255" s="301"/>
      <c r="GG255" s="318"/>
      <c r="GH255" s="318"/>
      <c r="GI255" s="318"/>
      <c r="GJ255" s="319"/>
      <c r="GK255" s="320"/>
      <c r="GL255" s="320"/>
      <c r="GM255" s="320"/>
      <c r="GN255" s="320"/>
      <c r="GO255" s="300"/>
      <c r="HD255" s="317"/>
      <c r="HE255" s="317"/>
      <c r="HF255" s="317"/>
      <c r="HG255" s="317"/>
      <c r="HH255" s="301"/>
      <c r="HI255" s="301"/>
      <c r="HJ255" s="301"/>
      <c r="HK255" s="301"/>
      <c r="HL255" s="318"/>
      <c r="HM255" s="318"/>
      <c r="HN255" s="318"/>
      <c r="HO255" s="319"/>
      <c r="HP255" s="320"/>
      <c r="HQ255" s="320"/>
      <c r="HR255" s="320"/>
      <c r="HS255" s="320"/>
      <c r="HT255" s="300"/>
    </row>
    <row r="256" spans="18:228" ht="17.100000000000001" customHeight="1" x14ac:dyDescent="0.3">
      <c r="R256" s="314"/>
      <c r="S256" s="314"/>
      <c r="T256" s="314"/>
      <c r="U256" s="314"/>
      <c r="V256" s="314"/>
      <c r="W256" s="314"/>
      <c r="X256" s="314"/>
      <c r="Y256" s="314"/>
      <c r="Z256" s="314"/>
      <c r="AA256" s="314"/>
      <c r="AB256" s="314"/>
      <c r="AC256" s="314"/>
      <c r="AD256" s="314"/>
      <c r="AE256" s="314"/>
      <c r="AF256" s="314"/>
      <c r="AG256" s="314"/>
      <c r="AH256" s="314"/>
      <c r="AI256" s="314"/>
      <c r="AJ256" s="314"/>
      <c r="AK256" s="314"/>
      <c r="AL256" s="314"/>
      <c r="AM256" s="314"/>
      <c r="AN256" s="314"/>
      <c r="AO256" s="314"/>
      <c r="AP256" s="314"/>
      <c r="AQ256" s="314"/>
      <c r="AR256" s="314"/>
      <c r="AS256" s="314"/>
      <c r="AT256" s="314"/>
      <c r="AU256" s="314"/>
      <c r="AV256" s="314"/>
      <c r="AW256" s="314"/>
      <c r="AX256" s="314"/>
      <c r="AY256" s="314"/>
      <c r="AZ256" s="314"/>
      <c r="BA256" s="314"/>
      <c r="BB256" s="314"/>
      <c r="BC256" s="314"/>
      <c r="BD256" s="314"/>
      <c r="BE256" s="314"/>
      <c r="BF256" s="314"/>
      <c r="BG256" s="314"/>
      <c r="BH256" s="314"/>
      <c r="BI256" s="314"/>
      <c r="BJ256" s="314"/>
      <c r="BK256" s="314"/>
      <c r="BL256" s="314"/>
      <c r="BM256" s="314"/>
      <c r="BN256" s="314"/>
      <c r="BO256" s="314"/>
      <c r="BP256" s="314"/>
      <c r="BQ256" s="314"/>
      <c r="BR256" s="314"/>
      <c r="BS256" s="314"/>
      <c r="BT256" s="314"/>
      <c r="BU256" s="314"/>
      <c r="BV256" s="314"/>
      <c r="BX256" s="314"/>
      <c r="BY256" s="314"/>
      <c r="BZ256" s="314"/>
      <c r="CA256" s="314"/>
      <c r="CB256" s="314"/>
      <c r="CC256" s="314"/>
      <c r="CD256" s="314"/>
      <c r="CE256" s="314"/>
      <c r="CF256" s="314"/>
      <c r="CG256" s="314"/>
      <c r="CH256" s="314"/>
      <c r="CI256" s="314"/>
      <c r="CJ256" s="314"/>
      <c r="CK256" s="314"/>
      <c r="CL256" s="314"/>
      <c r="CM256" s="314"/>
      <c r="CN256" s="314"/>
      <c r="CO256" s="314"/>
      <c r="CP256" s="314"/>
      <c r="CQ256" s="314"/>
      <c r="CR256" s="314"/>
      <c r="CS256" s="314"/>
      <c r="CT256" s="314"/>
      <c r="CU256" s="314"/>
      <c r="CV256" s="314"/>
      <c r="CW256" s="314"/>
      <c r="CX256" s="314"/>
      <c r="CY256" s="314"/>
      <c r="CZ256" s="314"/>
      <c r="DA256" s="314"/>
      <c r="DB256" s="314"/>
      <c r="DC256" s="314"/>
      <c r="DD256" s="314"/>
      <c r="DE256" s="314"/>
      <c r="DF256" s="314"/>
      <c r="DG256" s="314"/>
      <c r="DH256" s="314"/>
      <c r="DI256" s="314"/>
      <c r="DJ256" s="314"/>
      <c r="DK256" s="314"/>
      <c r="DL256" s="314"/>
      <c r="DM256" s="314"/>
      <c r="DN256" s="314"/>
      <c r="DO256" s="314"/>
      <c r="DP256" s="314"/>
      <c r="DQ256" s="314"/>
      <c r="DR256" s="314"/>
      <c r="DS256" s="314"/>
      <c r="DT256" s="314"/>
      <c r="DU256" s="314"/>
      <c r="DV256" s="314"/>
      <c r="DW256" s="314"/>
      <c r="DX256" s="314"/>
      <c r="DY256" s="314"/>
      <c r="DZ256" s="314"/>
      <c r="EA256" s="314"/>
      <c r="EB256" s="314"/>
      <c r="EC256" s="314"/>
      <c r="ED256" s="314"/>
      <c r="FY256" s="317"/>
      <c r="FZ256" s="317"/>
      <c r="GA256" s="317"/>
      <c r="GB256" s="317"/>
      <c r="GC256" s="301"/>
      <c r="GD256" s="301"/>
      <c r="GE256" s="301"/>
      <c r="GF256" s="301"/>
      <c r="GG256" s="318"/>
      <c r="GH256" s="318"/>
      <c r="GI256" s="318"/>
      <c r="GJ256" s="319"/>
      <c r="GK256" s="320"/>
      <c r="GL256" s="320"/>
      <c r="GM256" s="320"/>
      <c r="GN256" s="320"/>
      <c r="GO256" s="300"/>
      <c r="HD256" s="317"/>
      <c r="HE256" s="317"/>
      <c r="HF256" s="317"/>
      <c r="HG256" s="317"/>
      <c r="HH256" s="301"/>
      <c r="HI256" s="301"/>
      <c r="HJ256" s="301"/>
      <c r="HK256" s="301"/>
      <c r="HL256" s="318"/>
      <c r="HM256" s="318"/>
      <c r="HN256" s="318"/>
      <c r="HO256" s="319"/>
      <c r="HP256" s="320"/>
      <c r="HQ256" s="320"/>
      <c r="HR256" s="320"/>
      <c r="HS256" s="320"/>
      <c r="HT256" s="300"/>
    </row>
    <row r="257" spans="3:228" ht="17.100000000000001" customHeight="1" x14ac:dyDescent="0.3">
      <c r="R257" s="314"/>
      <c r="S257" s="314"/>
      <c r="T257" s="314"/>
      <c r="U257" s="314"/>
      <c r="V257" s="314"/>
      <c r="W257" s="314"/>
      <c r="X257" s="314"/>
      <c r="Y257" s="314"/>
      <c r="Z257" s="314"/>
      <c r="AA257" s="314"/>
      <c r="AB257" s="314"/>
      <c r="AC257" s="314"/>
      <c r="AD257" s="314"/>
      <c r="AE257" s="314"/>
      <c r="AF257" s="314"/>
      <c r="AG257" s="314"/>
      <c r="AH257" s="314"/>
      <c r="AI257" s="314"/>
      <c r="AJ257" s="314"/>
      <c r="AK257" s="314"/>
      <c r="AL257" s="314"/>
      <c r="AM257" s="314"/>
      <c r="AN257" s="314"/>
      <c r="AO257" s="314"/>
      <c r="AP257" s="314"/>
      <c r="AQ257" s="314"/>
      <c r="AR257" s="314"/>
      <c r="AS257" s="314"/>
      <c r="AT257" s="314"/>
      <c r="AU257" s="314"/>
      <c r="AV257" s="314"/>
      <c r="AW257" s="314"/>
      <c r="AX257" s="314"/>
      <c r="AY257" s="314"/>
      <c r="AZ257" s="314"/>
      <c r="BA257" s="314"/>
      <c r="BB257" s="314"/>
      <c r="BC257" s="314"/>
      <c r="BD257" s="314"/>
      <c r="BE257" s="314"/>
      <c r="BF257" s="314"/>
      <c r="BG257" s="314"/>
      <c r="BH257" s="314"/>
      <c r="BI257" s="314"/>
      <c r="BJ257" s="314"/>
      <c r="BK257" s="314"/>
      <c r="BL257" s="314"/>
      <c r="BM257" s="314"/>
      <c r="BN257" s="314"/>
      <c r="BO257" s="314"/>
      <c r="BP257" s="314"/>
      <c r="BQ257" s="314"/>
      <c r="BR257" s="314"/>
      <c r="BS257" s="314"/>
      <c r="BT257" s="314"/>
      <c r="BU257" s="314"/>
      <c r="BV257" s="314"/>
      <c r="BX257" s="314"/>
      <c r="BY257" s="314"/>
      <c r="BZ257" s="314"/>
      <c r="CA257" s="314"/>
      <c r="CB257" s="314"/>
      <c r="CC257" s="314"/>
      <c r="CD257" s="314"/>
      <c r="CE257" s="314"/>
      <c r="CF257" s="314"/>
      <c r="CG257" s="314"/>
      <c r="CH257" s="314"/>
      <c r="CI257" s="314"/>
      <c r="CJ257" s="314"/>
      <c r="CK257" s="314"/>
      <c r="CL257" s="314"/>
      <c r="CM257" s="314"/>
      <c r="CN257" s="314"/>
      <c r="CO257" s="314"/>
      <c r="CP257" s="314"/>
      <c r="CQ257" s="314"/>
      <c r="CR257" s="314"/>
      <c r="CS257" s="314"/>
      <c r="CT257" s="314"/>
      <c r="CU257" s="314"/>
      <c r="CV257" s="314"/>
      <c r="CW257" s="314"/>
      <c r="CX257" s="314"/>
      <c r="CY257" s="314"/>
      <c r="CZ257" s="314"/>
      <c r="DA257" s="314"/>
      <c r="DB257" s="314"/>
      <c r="DC257" s="314"/>
      <c r="DD257" s="314"/>
      <c r="DE257" s="314"/>
      <c r="DF257" s="314"/>
      <c r="DG257" s="314"/>
      <c r="DH257" s="314"/>
      <c r="DI257" s="314"/>
      <c r="DJ257" s="314"/>
      <c r="DK257" s="314"/>
      <c r="DL257" s="314"/>
      <c r="DM257" s="314"/>
      <c r="DN257" s="314"/>
      <c r="DO257" s="314"/>
      <c r="DP257" s="314"/>
      <c r="DQ257" s="314"/>
      <c r="DR257" s="314"/>
      <c r="DS257" s="314"/>
      <c r="DT257" s="314"/>
      <c r="DU257" s="314"/>
      <c r="DV257" s="314"/>
      <c r="DW257" s="314"/>
      <c r="DX257" s="314"/>
      <c r="DY257" s="314"/>
      <c r="DZ257" s="314"/>
      <c r="EA257" s="314"/>
      <c r="EB257" s="314"/>
      <c r="EC257" s="314"/>
      <c r="ED257" s="314"/>
      <c r="FY257" s="317"/>
      <c r="FZ257" s="317"/>
      <c r="GA257" s="317"/>
      <c r="GB257" s="317"/>
      <c r="GC257" s="301"/>
      <c r="GD257" s="301"/>
      <c r="GE257" s="301"/>
      <c r="GF257" s="301"/>
      <c r="GG257" s="318"/>
      <c r="GH257" s="318"/>
      <c r="GI257" s="318"/>
      <c r="GJ257" s="319"/>
      <c r="GK257" s="320"/>
      <c r="GL257" s="320"/>
      <c r="GM257" s="320"/>
      <c r="GN257" s="320"/>
      <c r="GO257" s="300"/>
      <c r="HD257" s="317"/>
      <c r="HE257" s="317"/>
      <c r="HF257" s="317"/>
      <c r="HG257" s="317"/>
      <c r="HH257" s="301"/>
      <c r="HI257" s="301"/>
      <c r="HJ257" s="301"/>
      <c r="HK257" s="301"/>
      <c r="HL257" s="318"/>
      <c r="HM257" s="318"/>
      <c r="HN257" s="318"/>
      <c r="HO257" s="319"/>
      <c r="HP257" s="320"/>
      <c r="HQ257" s="320"/>
      <c r="HR257" s="320"/>
      <c r="HS257" s="320"/>
      <c r="HT257" s="300"/>
    </row>
    <row r="258" spans="3:228" ht="17.100000000000001" customHeight="1" x14ac:dyDescent="0.3">
      <c r="R258" s="314"/>
      <c r="S258" s="314"/>
      <c r="T258" s="314"/>
      <c r="U258" s="314"/>
      <c r="V258" s="314"/>
      <c r="W258" s="314"/>
      <c r="X258" s="314"/>
      <c r="Y258" s="314"/>
      <c r="Z258" s="314"/>
      <c r="AA258" s="314"/>
      <c r="AB258" s="314"/>
      <c r="AC258" s="314"/>
      <c r="AD258" s="314"/>
      <c r="AE258" s="314"/>
      <c r="AF258" s="314"/>
      <c r="AG258" s="314"/>
      <c r="AH258" s="314"/>
      <c r="AI258" s="314"/>
      <c r="AJ258" s="314"/>
      <c r="AK258" s="314"/>
      <c r="AL258" s="314"/>
      <c r="AM258" s="314"/>
      <c r="AN258" s="314"/>
      <c r="AO258" s="314"/>
      <c r="AP258" s="314"/>
      <c r="AQ258" s="314"/>
      <c r="AR258" s="314"/>
      <c r="AS258" s="314"/>
      <c r="AT258" s="314"/>
      <c r="AU258" s="314"/>
      <c r="AV258" s="314"/>
      <c r="AW258" s="314"/>
      <c r="AX258" s="314"/>
      <c r="AY258" s="314"/>
      <c r="AZ258" s="314"/>
      <c r="BA258" s="314"/>
      <c r="BB258" s="314"/>
      <c r="BC258" s="314"/>
      <c r="BD258" s="314"/>
      <c r="BE258" s="314"/>
      <c r="BF258" s="314"/>
      <c r="BG258" s="314"/>
      <c r="BH258" s="314"/>
      <c r="BI258" s="314"/>
      <c r="BJ258" s="314"/>
      <c r="BK258" s="314"/>
      <c r="BL258" s="314"/>
      <c r="BM258" s="314"/>
      <c r="BN258" s="314"/>
      <c r="BO258" s="314"/>
      <c r="BP258" s="314"/>
      <c r="BQ258" s="314"/>
      <c r="BR258" s="314"/>
      <c r="BS258" s="314"/>
      <c r="BT258" s="314"/>
      <c r="BU258" s="314"/>
      <c r="BV258" s="314"/>
      <c r="BX258" s="314"/>
      <c r="BY258" s="314"/>
      <c r="BZ258" s="314"/>
      <c r="CA258" s="314"/>
      <c r="CB258" s="314"/>
      <c r="CC258" s="314"/>
      <c r="CD258" s="314"/>
      <c r="CE258" s="314"/>
      <c r="CF258" s="314"/>
      <c r="CG258" s="314"/>
      <c r="CH258" s="314"/>
      <c r="CI258" s="314"/>
      <c r="CJ258" s="314"/>
      <c r="CK258" s="314"/>
      <c r="CL258" s="314"/>
      <c r="CM258" s="314"/>
      <c r="CN258" s="314"/>
      <c r="CO258" s="314"/>
      <c r="CP258" s="314"/>
      <c r="CQ258" s="314"/>
      <c r="CR258" s="314"/>
      <c r="CS258" s="314"/>
      <c r="CT258" s="314"/>
      <c r="CU258" s="314"/>
      <c r="CV258" s="314"/>
      <c r="CW258" s="314"/>
      <c r="CX258" s="314"/>
      <c r="CY258" s="314"/>
      <c r="CZ258" s="314"/>
      <c r="DA258" s="314"/>
      <c r="DB258" s="314"/>
      <c r="DC258" s="314"/>
      <c r="DD258" s="314"/>
      <c r="DE258" s="314"/>
      <c r="DF258" s="314"/>
      <c r="DG258" s="314"/>
      <c r="DH258" s="314"/>
      <c r="DI258" s="314"/>
      <c r="DJ258" s="314"/>
      <c r="DK258" s="314"/>
      <c r="DL258" s="314"/>
      <c r="DM258" s="314"/>
      <c r="DN258" s="314"/>
      <c r="DO258" s="314"/>
      <c r="DP258" s="314"/>
      <c r="DQ258" s="314"/>
      <c r="DR258" s="314"/>
      <c r="DS258" s="314"/>
      <c r="DT258" s="314"/>
      <c r="DU258" s="314"/>
      <c r="DV258" s="314"/>
      <c r="DW258" s="314"/>
      <c r="DX258" s="314"/>
      <c r="DY258" s="314"/>
      <c r="DZ258" s="314"/>
      <c r="EA258" s="314"/>
      <c r="EB258" s="314"/>
      <c r="EC258" s="314"/>
      <c r="ED258" s="314"/>
      <c r="FY258" s="317"/>
      <c r="FZ258" s="317"/>
      <c r="GA258" s="317"/>
      <c r="GB258" s="317"/>
      <c r="GC258" s="301"/>
      <c r="GD258" s="301"/>
      <c r="GE258" s="301"/>
      <c r="GF258" s="301"/>
      <c r="GG258" s="318"/>
      <c r="GH258" s="318"/>
      <c r="GI258" s="318"/>
      <c r="GJ258" s="319"/>
      <c r="GK258" s="320"/>
      <c r="GL258" s="320"/>
      <c r="GM258" s="320"/>
      <c r="GN258" s="320"/>
      <c r="GO258" s="300"/>
      <c r="HD258" s="317"/>
      <c r="HE258" s="317"/>
      <c r="HF258" s="317"/>
      <c r="HG258" s="317"/>
      <c r="HH258" s="301"/>
      <c r="HI258" s="301"/>
      <c r="HJ258" s="301"/>
      <c r="HK258" s="301"/>
      <c r="HL258" s="318"/>
      <c r="HM258" s="318"/>
      <c r="HN258" s="318"/>
      <c r="HO258" s="319"/>
      <c r="HP258" s="320"/>
      <c r="HQ258" s="320"/>
      <c r="HR258" s="320"/>
      <c r="HS258" s="320"/>
      <c r="HT258" s="300"/>
    </row>
    <row r="259" spans="3:228" ht="17.100000000000001" customHeight="1" x14ac:dyDescent="0.3">
      <c r="R259" s="314"/>
      <c r="S259" s="314"/>
      <c r="T259" s="314"/>
      <c r="U259" s="314"/>
      <c r="V259" s="314"/>
      <c r="W259" s="314"/>
      <c r="X259" s="314"/>
      <c r="Y259" s="314"/>
      <c r="Z259" s="314"/>
      <c r="AA259" s="314"/>
      <c r="AB259" s="314"/>
      <c r="AC259" s="314"/>
      <c r="AD259" s="314"/>
      <c r="AE259" s="314"/>
      <c r="AF259" s="314"/>
      <c r="AG259" s="314"/>
      <c r="AH259" s="314"/>
      <c r="AI259" s="314"/>
      <c r="AJ259" s="314"/>
      <c r="AK259" s="314"/>
      <c r="AL259" s="314"/>
      <c r="AM259" s="314"/>
      <c r="AN259" s="314"/>
      <c r="AO259" s="314"/>
      <c r="AP259" s="314"/>
      <c r="AQ259" s="314"/>
      <c r="AR259" s="314"/>
      <c r="AS259" s="314"/>
      <c r="AT259" s="314"/>
      <c r="AU259" s="314"/>
      <c r="AV259" s="314"/>
      <c r="AW259" s="314"/>
      <c r="AX259" s="314"/>
      <c r="AY259" s="314"/>
      <c r="AZ259" s="314"/>
      <c r="BA259" s="314"/>
      <c r="BB259" s="314"/>
      <c r="BC259" s="314"/>
      <c r="BD259" s="314"/>
      <c r="BE259" s="314"/>
      <c r="BF259" s="314"/>
      <c r="BG259" s="314"/>
      <c r="BH259" s="314"/>
      <c r="BI259" s="314"/>
      <c r="BJ259" s="314"/>
      <c r="BK259" s="314"/>
      <c r="BL259" s="314"/>
      <c r="BM259" s="314"/>
      <c r="BN259" s="314"/>
      <c r="BO259" s="314"/>
      <c r="BP259" s="314"/>
      <c r="BQ259" s="314"/>
      <c r="BR259" s="314"/>
      <c r="BS259" s="314"/>
      <c r="BT259" s="314"/>
      <c r="BU259" s="314"/>
      <c r="BV259" s="314"/>
      <c r="BX259" s="314"/>
      <c r="BY259" s="314"/>
      <c r="BZ259" s="314"/>
      <c r="CA259" s="314"/>
      <c r="CB259" s="314"/>
      <c r="CC259" s="314"/>
      <c r="CD259" s="314"/>
      <c r="CE259" s="314"/>
      <c r="CF259" s="314"/>
      <c r="CG259" s="314"/>
      <c r="CH259" s="314"/>
      <c r="CI259" s="314"/>
      <c r="CJ259" s="314"/>
      <c r="CK259" s="314"/>
      <c r="CL259" s="314"/>
      <c r="CM259" s="314"/>
      <c r="CN259" s="314"/>
      <c r="CO259" s="314"/>
      <c r="CP259" s="314"/>
      <c r="CQ259" s="314"/>
      <c r="CR259" s="314"/>
      <c r="CS259" s="314"/>
      <c r="CT259" s="314"/>
      <c r="CU259" s="314"/>
      <c r="CV259" s="314"/>
      <c r="CW259" s="314"/>
      <c r="CX259" s="314"/>
      <c r="CY259" s="314"/>
      <c r="CZ259" s="314"/>
      <c r="DA259" s="314"/>
      <c r="DB259" s="314"/>
      <c r="DC259" s="314"/>
      <c r="DD259" s="314"/>
      <c r="DE259" s="314"/>
      <c r="DF259" s="314"/>
      <c r="DG259" s="314"/>
      <c r="DH259" s="314"/>
      <c r="DI259" s="314"/>
      <c r="DJ259" s="314"/>
      <c r="DK259" s="314"/>
      <c r="DL259" s="314"/>
      <c r="DM259" s="314"/>
      <c r="DN259" s="314"/>
      <c r="DO259" s="314"/>
      <c r="DP259" s="314"/>
      <c r="DQ259" s="314"/>
      <c r="DR259" s="314"/>
      <c r="DS259" s="314"/>
      <c r="DT259" s="314"/>
      <c r="DU259" s="314"/>
      <c r="DV259" s="314"/>
      <c r="DW259" s="314"/>
      <c r="DX259" s="314"/>
      <c r="DY259" s="314"/>
      <c r="DZ259" s="314"/>
      <c r="EA259" s="314"/>
      <c r="EB259" s="314"/>
      <c r="EC259" s="314"/>
      <c r="ED259" s="314"/>
      <c r="FY259" s="317"/>
      <c r="FZ259" s="317"/>
      <c r="GA259" s="317"/>
      <c r="GB259" s="317"/>
      <c r="GC259" s="301"/>
      <c r="GD259" s="301"/>
      <c r="GE259" s="301"/>
      <c r="GF259" s="301"/>
      <c r="GG259" s="318"/>
      <c r="GH259" s="318"/>
      <c r="GI259" s="318"/>
      <c r="GJ259" s="319"/>
      <c r="GK259" s="320"/>
      <c r="GL259" s="320"/>
      <c r="GM259" s="320"/>
      <c r="GN259" s="320"/>
      <c r="GO259" s="300"/>
      <c r="HD259" s="317"/>
      <c r="HE259" s="317"/>
      <c r="HF259" s="317"/>
      <c r="HG259" s="317"/>
      <c r="HH259" s="301"/>
      <c r="HI259" s="301"/>
      <c r="HJ259" s="301"/>
      <c r="HK259" s="301"/>
      <c r="HL259" s="318"/>
      <c r="HM259" s="318"/>
      <c r="HN259" s="318"/>
      <c r="HO259" s="319"/>
      <c r="HP259" s="320"/>
      <c r="HQ259" s="320"/>
      <c r="HR259" s="320"/>
      <c r="HS259" s="320"/>
      <c r="HT259" s="300"/>
    </row>
    <row r="260" spans="3:228" ht="17.100000000000001" customHeight="1" x14ac:dyDescent="0.3">
      <c r="R260" s="314"/>
      <c r="S260" s="314"/>
      <c r="T260" s="314"/>
      <c r="U260" s="314"/>
      <c r="V260" s="314"/>
      <c r="W260" s="314"/>
      <c r="X260" s="314"/>
      <c r="Y260" s="314"/>
      <c r="Z260" s="314"/>
      <c r="AA260" s="314"/>
      <c r="AB260" s="314"/>
      <c r="AC260" s="314"/>
      <c r="AD260" s="314"/>
      <c r="AE260" s="314"/>
      <c r="AF260" s="314"/>
      <c r="AG260" s="314"/>
      <c r="AH260" s="314"/>
      <c r="AI260" s="314"/>
      <c r="AJ260" s="314"/>
      <c r="AK260" s="314"/>
      <c r="AL260" s="314"/>
      <c r="AM260" s="314"/>
      <c r="AN260" s="314"/>
      <c r="AO260" s="314"/>
      <c r="AP260" s="314"/>
      <c r="AQ260" s="314"/>
      <c r="AR260" s="314"/>
      <c r="AS260" s="314"/>
      <c r="AT260" s="314"/>
      <c r="AU260" s="314"/>
      <c r="AV260" s="314"/>
      <c r="AW260" s="314"/>
      <c r="AX260" s="314"/>
      <c r="AY260" s="314"/>
      <c r="AZ260" s="314"/>
      <c r="BA260" s="314"/>
      <c r="BB260" s="314"/>
      <c r="BC260" s="314"/>
      <c r="BD260" s="314"/>
      <c r="BE260" s="314"/>
      <c r="BF260" s="314"/>
      <c r="BG260" s="314"/>
      <c r="BH260" s="314"/>
      <c r="BI260" s="314"/>
      <c r="BJ260" s="314"/>
      <c r="BK260" s="314"/>
      <c r="BL260" s="314"/>
      <c r="BM260" s="314"/>
      <c r="BN260" s="314"/>
      <c r="BO260" s="314"/>
      <c r="BP260" s="314"/>
      <c r="BQ260" s="314"/>
      <c r="BR260" s="314"/>
      <c r="BS260" s="314"/>
      <c r="BT260" s="314"/>
      <c r="BU260" s="314"/>
      <c r="BV260" s="314"/>
      <c r="BX260" s="314"/>
      <c r="BY260" s="314"/>
      <c r="BZ260" s="314"/>
      <c r="CA260" s="314"/>
      <c r="CB260" s="314"/>
      <c r="CC260" s="314"/>
      <c r="CD260" s="314"/>
      <c r="CE260" s="314"/>
      <c r="CF260" s="314"/>
      <c r="CG260" s="314"/>
      <c r="CH260" s="314"/>
      <c r="CI260" s="314"/>
      <c r="CJ260" s="314"/>
      <c r="CK260" s="314"/>
      <c r="CL260" s="314"/>
      <c r="CM260" s="314"/>
      <c r="CN260" s="314"/>
      <c r="CO260" s="314"/>
      <c r="CP260" s="314"/>
      <c r="CQ260" s="314"/>
      <c r="CR260" s="314"/>
      <c r="CS260" s="314"/>
      <c r="CT260" s="314"/>
      <c r="CU260" s="314"/>
      <c r="CV260" s="314"/>
      <c r="CW260" s="314"/>
      <c r="CX260" s="314"/>
      <c r="CY260" s="314"/>
      <c r="CZ260" s="314"/>
      <c r="DA260" s="314"/>
      <c r="DB260" s="314"/>
      <c r="DC260" s="314"/>
      <c r="DD260" s="314"/>
      <c r="DE260" s="314"/>
      <c r="DF260" s="314"/>
      <c r="DG260" s="314"/>
      <c r="DH260" s="314"/>
      <c r="DI260" s="314"/>
      <c r="DJ260" s="314"/>
      <c r="DK260" s="314"/>
      <c r="DL260" s="314"/>
      <c r="DM260" s="314"/>
      <c r="DN260" s="314"/>
      <c r="DO260" s="314"/>
      <c r="DP260" s="314"/>
      <c r="DQ260" s="314"/>
      <c r="DR260" s="314"/>
      <c r="DS260" s="314"/>
      <c r="DT260" s="314"/>
      <c r="DU260" s="314"/>
      <c r="DV260" s="314"/>
      <c r="DW260" s="314"/>
      <c r="DX260" s="314"/>
      <c r="DY260" s="314"/>
      <c r="DZ260" s="314"/>
      <c r="EA260" s="314"/>
      <c r="EB260" s="314"/>
      <c r="EC260" s="314"/>
      <c r="ED260" s="314"/>
      <c r="FY260" s="317"/>
      <c r="FZ260" s="317"/>
      <c r="GA260" s="317"/>
      <c r="GB260" s="317"/>
      <c r="GC260" s="301"/>
      <c r="GD260" s="301"/>
      <c r="GE260" s="301"/>
      <c r="GF260" s="301"/>
      <c r="GG260" s="318"/>
      <c r="GH260" s="318"/>
      <c r="GI260" s="318"/>
      <c r="GJ260" s="319"/>
      <c r="GK260" s="320"/>
      <c r="GL260" s="320"/>
      <c r="GM260" s="320"/>
      <c r="GN260" s="320"/>
      <c r="GO260" s="300"/>
      <c r="HD260" s="317"/>
      <c r="HE260" s="317"/>
      <c r="HF260" s="317"/>
      <c r="HG260" s="317"/>
      <c r="HH260" s="301"/>
      <c r="HI260" s="301"/>
      <c r="HJ260" s="301"/>
      <c r="HK260" s="301"/>
      <c r="HL260" s="318"/>
      <c r="HM260" s="318"/>
      <c r="HN260" s="318"/>
      <c r="HO260" s="319"/>
      <c r="HP260" s="320"/>
      <c r="HQ260" s="320"/>
      <c r="HR260" s="320"/>
      <c r="HS260" s="320"/>
      <c r="HT260" s="300"/>
    </row>
    <row r="261" spans="3:228" ht="17.100000000000001" customHeight="1" x14ac:dyDescent="0.3">
      <c r="R261" s="314"/>
      <c r="S261" s="314"/>
      <c r="T261" s="314"/>
      <c r="U261" s="314"/>
      <c r="V261" s="314"/>
      <c r="W261" s="314"/>
      <c r="X261" s="314"/>
      <c r="Y261" s="314"/>
      <c r="Z261" s="314"/>
      <c r="AA261" s="314"/>
      <c r="AB261" s="314"/>
      <c r="AC261" s="314"/>
      <c r="AD261" s="314"/>
      <c r="AE261" s="314"/>
      <c r="AF261" s="314"/>
      <c r="AG261" s="314"/>
      <c r="AH261" s="314"/>
      <c r="AI261" s="314"/>
      <c r="AJ261" s="314"/>
      <c r="AK261" s="314"/>
      <c r="AL261" s="314"/>
      <c r="AM261" s="314"/>
      <c r="AN261" s="314"/>
      <c r="AO261" s="314"/>
      <c r="AP261" s="314"/>
      <c r="AQ261" s="314"/>
      <c r="AR261" s="314"/>
      <c r="AS261" s="314"/>
      <c r="AT261" s="314"/>
      <c r="AU261" s="314"/>
      <c r="AV261" s="314"/>
      <c r="AW261" s="314"/>
      <c r="AX261" s="314"/>
      <c r="AY261" s="314"/>
      <c r="AZ261" s="314"/>
      <c r="BA261" s="314"/>
      <c r="BB261" s="314"/>
      <c r="BC261" s="314"/>
      <c r="BD261" s="314"/>
      <c r="BE261" s="314"/>
      <c r="BF261" s="314"/>
      <c r="BG261" s="314"/>
      <c r="BH261" s="314"/>
      <c r="BI261" s="314"/>
      <c r="BJ261" s="314"/>
      <c r="BK261" s="314"/>
      <c r="BL261" s="314"/>
      <c r="BM261" s="314"/>
      <c r="BN261" s="314"/>
      <c r="BO261" s="314"/>
      <c r="BP261" s="314"/>
      <c r="BQ261" s="314"/>
      <c r="BR261" s="314"/>
      <c r="BS261" s="314"/>
      <c r="BT261" s="314"/>
      <c r="BU261" s="314"/>
      <c r="BV261" s="314"/>
      <c r="BX261" s="314"/>
      <c r="BY261" s="314"/>
      <c r="BZ261" s="314"/>
      <c r="CA261" s="314"/>
      <c r="CB261" s="314"/>
      <c r="CC261" s="314"/>
      <c r="CD261" s="314"/>
      <c r="CE261" s="314"/>
      <c r="CF261" s="314"/>
      <c r="CG261" s="314"/>
      <c r="CH261" s="314"/>
      <c r="CI261" s="314"/>
      <c r="CJ261" s="314"/>
      <c r="CK261" s="314"/>
      <c r="CL261" s="314"/>
      <c r="CM261" s="314"/>
      <c r="CN261" s="314"/>
      <c r="CO261" s="314"/>
      <c r="CP261" s="314"/>
      <c r="CQ261" s="314"/>
      <c r="CR261" s="314"/>
      <c r="CS261" s="314"/>
      <c r="CT261" s="314"/>
      <c r="CU261" s="314"/>
      <c r="CV261" s="314"/>
      <c r="CW261" s="314"/>
      <c r="CX261" s="314"/>
      <c r="CY261" s="314"/>
      <c r="CZ261" s="314"/>
      <c r="DA261" s="314"/>
      <c r="DB261" s="314"/>
      <c r="DC261" s="314"/>
      <c r="DD261" s="314"/>
      <c r="DE261" s="314"/>
      <c r="DF261" s="314"/>
      <c r="DG261" s="314"/>
      <c r="DH261" s="314"/>
      <c r="DI261" s="314"/>
      <c r="DJ261" s="314"/>
      <c r="DK261" s="314"/>
      <c r="DL261" s="314"/>
      <c r="DM261" s="314"/>
      <c r="DN261" s="314"/>
      <c r="DO261" s="314"/>
      <c r="DP261" s="314"/>
      <c r="DQ261" s="314"/>
      <c r="DR261" s="314"/>
      <c r="DS261" s="314"/>
      <c r="DT261" s="314"/>
      <c r="DU261" s="314"/>
      <c r="DV261" s="314"/>
      <c r="DW261" s="314"/>
      <c r="DX261" s="314"/>
      <c r="DY261" s="314"/>
      <c r="DZ261" s="314"/>
      <c r="EA261" s="314"/>
      <c r="EB261" s="314"/>
      <c r="EC261" s="314"/>
      <c r="ED261" s="314"/>
      <c r="FY261" s="317"/>
      <c r="FZ261" s="317"/>
      <c r="GA261" s="317"/>
      <c r="GB261" s="317"/>
      <c r="GC261" s="301"/>
      <c r="GD261" s="301"/>
      <c r="GE261" s="301"/>
      <c r="GF261" s="301"/>
      <c r="GG261" s="318"/>
      <c r="GH261" s="318"/>
      <c r="GI261" s="318"/>
      <c r="GJ261" s="319"/>
      <c r="GK261" s="320"/>
      <c r="GL261" s="320"/>
      <c r="GM261" s="320"/>
      <c r="GN261" s="320"/>
      <c r="GO261" s="300"/>
      <c r="HD261" s="317"/>
      <c r="HE261" s="317"/>
      <c r="HF261" s="317"/>
      <c r="HG261" s="317"/>
      <c r="HH261" s="301"/>
      <c r="HI261" s="301"/>
      <c r="HJ261" s="301"/>
      <c r="HK261" s="301"/>
      <c r="HL261" s="318"/>
      <c r="HM261" s="318"/>
      <c r="HN261" s="318"/>
      <c r="HO261" s="319"/>
      <c r="HP261" s="320"/>
      <c r="HQ261" s="320"/>
      <c r="HR261" s="320"/>
      <c r="HS261" s="320"/>
      <c r="HT261" s="300"/>
    </row>
    <row r="262" spans="3:228" ht="17.100000000000001" customHeight="1" x14ac:dyDescent="0.3">
      <c r="R262" s="314"/>
      <c r="S262" s="314"/>
      <c r="T262" s="314"/>
      <c r="U262" s="314"/>
      <c r="V262" s="314"/>
      <c r="W262" s="314"/>
      <c r="X262" s="314"/>
      <c r="Y262" s="314"/>
      <c r="Z262" s="314"/>
      <c r="AA262" s="314"/>
      <c r="AB262" s="314"/>
      <c r="AC262" s="314"/>
      <c r="AD262" s="314"/>
      <c r="AE262" s="314"/>
      <c r="AF262" s="314"/>
      <c r="AG262" s="314"/>
      <c r="AH262" s="314"/>
      <c r="AI262" s="314"/>
      <c r="AJ262" s="314"/>
      <c r="AK262" s="314"/>
      <c r="AL262" s="314"/>
      <c r="AM262" s="314"/>
      <c r="AN262" s="314"/>
      <c r="AO262" s="314"/>
      <c r="AP262" s="314"/>
      <c r="AQ262" s="314"/>
      <c r="AR262" s="314"/>
      <c r="AS262" s="314"/>
      <c r="AT262" s="314"/>
      <c r="AU262" s="314"/>
      <c r="AV262" s="314"/>
      <c r="AW262" s="314"/>
      <c r="AX262" s="314"/>
      <c r="AY262" s="314"/>
      <c r="AZ262" s="314"/>
      <c r="BA262" s="314"/>
      <c r="BB262" s="314"/>
      <c r="BC262" s="314"/>
      <c r="BD262" s="314"/>
      <c r="BE262" s="314"/>
      <c r="BF262" s="314"/>
      <c r="BG262" s="314"/>
      <c r="BH262" s="314"/>
      <c r="BI262" s="314"/>
      <c r="BJ262" s="314"/>
      <c r="BK262" s="314"/>
      <c r="BL262" s="314"/>
      <c r="BM262" s="314"/>
      <c r="BN262" s="314"/>
      <c r="BO262" s="314"/>
      <c r="BP262" s="314"/>
      <c r="BQ262" s="314"/>
      <c r="BR262" s="314"/>
      <c r="BS262" s="314"/>
      <c r="BT262" s="314"/>
      <c r="BU262" s="314"/>
      <c r="BV262" s="314"/>
      <c r="BX262" s="314"/>
      <c r="BY262" s="314"/>
      <c r="BZ262" s="314"/>
      <c r="CA262" s="314"/>
      <c r="CB262" s="314"/>
      <c r="CC262" s="314"/>
      <c r="CD262" s="314"/>
      <c r="CE262" s="314"/>
      <c r="CF262" s="314"/>
      <c r="CG262" s="314"/>
      <c r="CH262" s="314"/>
      <c r="CI262" s="314"/>
      <c r="CJ262" s="314"/>
      <c r="CK262" s="314"/>
      <c r="CL262" s="314"/>
      <c r="CM262" s="314"/>
      <c r="CN262" s="314"/>
      <c r="CO262" s="314"/>
      <c r="CP262" s="314"/>
      <c r="CQ262" s="314"/>
      <c r="CR262" s="314"/>
      <c r="CS262" s="314"/>
      <c r="CT262" s="314"/>
      <c r="CU262" s="314"/>
      <c r="CV262" s="314"/>
      <c r="CW262" s="314"/>
      <c r="CX262" s="314"/>
      <c r="CY262" s="314"/>
      <c r="CZ262" s="314"/>
      <c r="DA262" s="314"/>
      <c r="DB262" s="314"/>
      <c r="DC262" s="314"/>
      <c r="DD262" s="314"/>
      <c r="DE262" s="314"/>
      <c r="DF262" s="314"/>
      <c r="DG262" s="314"/>
      <c r="DH262" s="314"/>
      <c r="DI262" s="314"/>
      <c r="DJ262" s="314"/>
      <c r="DK262" s="314"/>
      <c r="DL262" s="314"/>
      <c r="DM262" s="314"/>
      <c r="DN262" s="314"/>
      <c r="DO262" s="314"/>
      <c r="DP262" s="314"/>
      <c r="DQ262" s="314"/>
      <c r="DR262" s="314"/>
      <c r="DS262" s="314"/>
      <c r="DT262" s="314"/>
      <c r="DU262" s="314"/>
      <c r="DV262" s="314"/>
      <c r="DW262" s="314"/>
      <c r="DX262" s="314"/>
      <c r="DY262" s="314"/>
      <c r="DZ262" s="314"/>
      <c r="EA262" s="314"/>
      <c r="EB262" s="314"/>
      <c r="EC262" s="314"/>
      <c r="ED262" s="314"/>
      <c r="FY262" s="317"/>
      <c r="FZ262" s="317"/>
      <c r="GA262" s="317"/>
      <c r="GB262" s="317"/>
      <c r="GC262" s="301"/>
      <c r="GD262" s="301"/>
      <c r="GE262" s="301"/>
      <c r="GF262" s="301"/>
      <c r="GG262" s="318"/>
      <c r="GH262" s="318"/>
      <c r="GI262" s="318"/>
      <c r="GJ262" s="319"/>
      <c r="GK262" s="320"/>
      <c r="GL262" s="320"/>
      <c r="GM262" s="320"/>
      <c r="GN262" s="320"/>
      <c r="GO262" s="300"/>
      <c r="HD262" s="317"/>
      <c r="HE262" s="317"/>
      <c r="HF262" s="317"/>
      <c r="HG262" s="317"/>
      <c r="HH262" s="301"/>
      <c r="HI262" s="301"/>
      <c r="HJ262" s="301"/>
      <c r="HK262" s="301"/>
      <c r="HL262" s="318"/>
      <c r="HM262" s="318"/>
      <c r="HN262" s="318"/>
      <c r="HO262" s="319"/>
      <c r="HP262" s="320"/>
      <c r="HQ262" s="320"/>
      <c r="HR262" s="320"/>
      <c r="HS262" s="320"/>
      <c r="HT262" s="300"/>
    </row>
    <row r="263" spans="3:228" ht="17.100000000000001" customHeight="1" x14ac:dyDescent="0.3">
      <c r="R263" s="314"/>
      <c r="S263" s="314"/>
      <c r="T263" s="314"/>
      <c r="U263" s="314"/>
      <c r="V263" s="314"/>
      <c r="W263" s="314"/>
      <c r="X263" s="314"/>
      <c r="Y263" s="314"/>
      <c r="Z263" s="314"/>
      <c r="AA263" s="314"/>
      <c r="AB263" s="314"/>
      <c r="AC263" s="314"/>
      <c r="AD263" s="314"/>
      <c r="AE263" s="314"/>
      <c r="AF263" s="314"/>
      <c r="AG263" s="314"/>
      <c r="AH263" s="314"/>
      <c r="AI263" s="314"/>
      <c r="AJ263" s="314"/>
      <c r="AK263" s="314"/>
      <c r="AL263" s="314"/>
      <c r="AM263" s="314"/>
      <c r="AN263" s="314"/>
      <c r="AO263" s="314"/>
      <c r="AP263" s="314"/>
      <c r="AQ263" s="314"/>
      <c r="AR263" s="314"/>
      <c r="AS263" s="314"/>
      <c r="AT263" s="314"/>
      <c r="AU263" s="314"/>
      <c r="AV263" s="314"/>
      <c r="AW263" s="314"/>
      <c r="AX263" s="314"/>
      <c r="AY263" s="314"/>
      <c r="AZ263" s="314"/>
      <c r="BA263" s="314"/>
      <c r="BB263" s="314"/>
      <c r="BC263" s="314"/>
      <c r="BD263" s="314"/>
      <c r="BE263" s="314"/>
      <c r="BF263" s="314"/>
      <c r="BG263" s="314"/>
      <c r="BH263" s="314"/>
      <c r="BI263" s="314"/>
      <c r="BJ263" s="314"/>
      <c r="BK263" s="314"/>
      <c r="BL263" s="314"/>
      <c r="BM263" s="314"/>
      <c r="BN263" s="314"/>
      <c r="BO263" s="314"/>
      <c r="BP263" s="314"/>
      <c r="BQ263" s="314"/>
      <c r="BR263" s="314"/>
      <c r="BS263" s="314"/>
      <c r="BT263" s="314"/>
      <c r="BU263" s="314"/>
      <c r="BV263" s="314"/>
      <c r="BW263" s="341"/>
      <c r="BX263" s="314"/>
      <c r="BY263" s="314"/>
      <c r="BZ263" s="314"/>
      <c r="CA263" s="314"/>
      <c r="CB263" s="314"/>
      <c r="CC263" s="314"/>
      <c r="CD263" s="314"/>
      <c r="CE263" s="314"/>
      <c r="CF263" s="314"/>
      <c r="CG263" s="314"/>
      <c r="CH263" s="314"/>
      <c r="CI263" s="314"/>
      <c r="CJ263" s="314"/>
      <c r="CK263" s="314"/>
      <c r="CL263" s="314"/>
      <c r="CM263" s="314"/>
      <c r="CN263" s="314"/>
      <c r="CO263" s="314"/>
      <c r="CP263" s="314"/>
      <c r="CQ263" s="314"/>
      <c r="CR263" s="314"/>
      <c r="CS263" s="314"/>
      <c r="CT263" s="314"/>
      <c r="CU263" s="314"/>
      <c r="CV263" s="314"/>
      <c r="CW263" s="314"/>
      <c r="CX263" s="314"/>
      <c r="CY263" s="314"/>
      <c r="CZ263" s="314"/>
      <c r="DA263" s="314"/>
      <c r="DB263" s="314"/>
      <c r="DC263" s="314"/>
      <c r="DD263" s="314"/>
      <c r="DE263" s="314"/>
      <c r="DF263" s="314"/>
      <c r="DG263" s="314"/>
      <c r="DH263" s="314"/>
      <c r="DI263" s="314"/>
      <c r="DJ263" s="314"/>
      <c r="DK263" s="314"/>
      <c r="DL263" s="314"/>
      <c r="DM263" s="314"/>
      <c r="DN263" s="314"/>
      <c r="DO263" s="314"/>
      <c r="DP263" s="314"/>
      <c r="DQ263" s="314"/>
      <c r="DR263" s="314"/>
      <c r="DS263" s="314"/>
      <c r="DT263" s="314"/>
      <c r="DU263" s="314"/>
      <c r="DV263" s="314"/>
      <c r="DW263" s="314"/>
      <c r="DX263" s="314"/>
      <c r="DY263" s="314"/>
      <c r="DZ263" s="314"/>
      <c r="EA263" s="314"/>
      <c r="EB263" s="314"/>
      <c r="EC263" s="314"/>
      <c r="ED263" s="314"/>
      <c r="FY263" s="317"/>
      <c r="FZ263" s="317"/>
      <c r="GA263" s="317"/>
      <c r="GB263" s="317"/>
      <c r="GC263" s="301"/>
      <c r="GD263" s="301"/>
      <c r="GE263" s="301"/>
      <c r="GF263" s="301"/>
      <c r="GG263" s="318"/>
      <c r="GH263" s="318"/>
      <c r="GI263" s="318"/>
      <c r="GJ263" s="319"/>
      <c r="GK263" s="320"/>
      <c r="GL263" s="320"/>
      <c r="GM263" s="320"/>
      <c r="GN263" s="320"/>
      <c r="GO263" s="300"/>
      <c r="HD263" s="317"/>
      <c r="HE263" s="317"/>
      <c r="HF263" s="317"/>
      <c r="HG263" s="317"/>
      <c r="HH263" s="301"/>
      <c r="HI263" s="301"/>
      <c r="HJ263" s="301"/>
      <c r="HK263" s="301"/>
      <c r="HL263" s="318"/>
      <c r="HM263" s="318"/>
      <c r="HN263" s="318"/>
      <c r="HO263" s="319"/>
      <c r="HP263" s="320"/>
      <c r="HQ263" s="320"/>
      <c r="HR263" s="320"/>
      <c r="HS263" s="320"/>
      <c r="HT263" s="300"/>
    </row>
    <row r="264" spans="3:228" ht="17.100000000000001" customHeight="1" x14ac:dyDescent="0.3">
      <c r="R264" s="314"/>
      <c r="S264" s="314"/>
      <c r="T264" s="314"/>
      <c r="U264" s="314"/>
      <c r="V264" s="314"/>
      <c r="W264" s="314"/>
      <c r="X264" s="314"/>
      <c r="Y264" s="314"/>
      <c r="Z264" s="314"/>
      <c r="AA264" s="314"/>
      <c r="AB264" s="314"/>
      <c r="AC264" s="314"/>
      <c r="AD264" s="314"/>
      <c r="AE264" s="314"/>
      <c r="AF264" s="314"/>
      <c r="AG264" s="314"/>
      <c r="AH264" s="314"/>
      <c r="AI264" s="314"/>
      <c r="AJ264" s="314"/>
      <c r="AK264" s="314"/>
      <c r="AL264" s="314"/>
      <c r="AM264" s="314"/>
      <c r="AN264" s="314"/>
      <c r="AO264" s="314"/>
      <c r="AP264" s="314"/>
      <c r="AQ264" s="314"/>
      <c r="AR264" s="314"/>
      <c r="AS264" s="314"/>
      <c r="AT264" s="314"/>
      <c r="AU264" s="314"/>
      <c r="AV264" s="314"/>
      <c r="AW264" s="314"/>
      <c r="AX264" s="314"/>
      <c r="AY264" s="314"/>
      <c r="AZ264" s="314"/>
      <c r="BA264" s="314"/>
      <c r="BB264" s="314"/>
      <c r="BC264" s="314"/>
      <c r="BD264" s="314"/>
      <c r="BE264" s="314"/>
      <c r="BF264" s="314"/>
      <c r="BG264" s="314"/>
      <c r="BH264" s="314"/>
      <c r="BI264" s="314"/>
      <c r="BJ264" s="314"/>
      <c r="BK264" s="314"/>
      <c r="BL264" s="314"/>
      <c r="BM264" s="314"/>
      <c r="BN264" s="314"/>
      <c r="BO264" s="314"/>
      <c r="BP264" s="314"/>
      <c r="BQ264" s="314"/>
      <c r="BR264" s="314"/>
      <c r="BS264" s="314"/>
      <c r="BT264" s="314"/>
      <c r="BU264" s="314"/>
      <c r="BV264" s="314"/>
      <c r="BW264" s="341"/>
      <c r="BX264" s="314"/>
      <c r="BY264" s="314"/>
      <c r="BZ264" s="314"/>
      <c r="CA264" s="314"/>
      <c r="CB264" s="314"/>
      <c r="CC264" s="314"/>
      <c r="CD264" s="314"/>
      <c r="CE264" s="314"/>
      <c r="CF264" s="314"/>
      <c r="CG264" s="314"/>
      <c r="CH264" s="314"/>
      <c r="CI264" s="314"/>
      <c r="CJ264" s="314"/>
      <c r="CK264" s="314"/>
      <c r="CL264" s="314"/>
      <c r="CM264" s="314"/>
      <c r="CN264" s="314"/>
      <c r="CO264" s="314"/>
      <c r="CP264" s="314"/>
      <c r="CQ264" s="314"/>
      <c r="CR264" s="314"/>
      <c r="CS264" s="314"/>
      <c r="CT264" s="314"/>
      <c r="CU264" s="314"/>
      <c r="CV264" s="314"/>
      <c r="CW264" s="314"/>
      <c r="CX264" s="314"/>
      <c r="CY264" s="314"/>
      <c r="CZ264" s="314"/>
      <c r="DA264" s="314"/>
      <c r="DB264" s="314"/>
      <c r="DC264" s="314"/>
      <c r="DD264" s="314"/>
      <c r="DE264" s="314"/>
      <c r="DF264" s="314"/>
      <c r="DG264" s="314"/>
      <c r="DH264" s="314"/>
      <c r="DI264" s="314"/>
      <c r="DJ264" s="314"/>
      <c r="DK264" s="314"/>
      <c r="DL264" s="314"/>
      <c r="DM264" s="314"/>
      <c r="DN264" s="314"/>
      <c r="DO264" s="314"/>
      <c r="DP264" s="314"/>
      <c r="DQ264" s="314"/>
      <c r="DR264" s="314"/>
      <c r="DS264" s="314"/>
      <c r="DT264" s="314"/>
      <c r="DU264" s="314"/>
      <c r="DV264" s="314"/>
      <c r="DW264" s="314"/>
      <c r="DX264" s="314"/>
      <c r="DY264" s="314"/>
      <c r="DZ264" s="314"/>
      <c r="EA264" s="314"/>
      <c r="EB264" s="314"/>
      <c r="EC264" s="314"/>
      <c r="ED264" s="314"/>
      <c r="FY264" s="317"/>
      <c r="FZ264" s="317"/>
      <c r="GA264" s="317"/>
      <c r="GB264" s="317"/>
      <c r="GC264" s="301"/>
      <c r="GD264" s="301"/>
      <c r="GE264" s="301"/>
      <c r="GF264" s="301"/>
      <c r="GG264" s="318"/>
      <c r="GH264" s="318"/>
      <c r="GI264" s="318"/>
      <c r="GJ264" s="319"/>
      <c r="GK264" s="320"/>
      <c r="GL264" s="320"/>
      <c r="GM264" s="320"/>
      <c r="GN264" s="320"/>
      <c r="GO264" s="300"/>
      <c r="HD264" s="317"/>
      <c r="HE264" s="317"/>
      <c r="HF264" s="317"/>
      <c r="HG264" s="317"/>
      <c r="HH264" s="301"/>
      <c r="HI264" s="301"/>
      <c r="HJ264" s="301"/>
      <c r="HK264" s="301"/>
      <c r="HL264" s="318"/>
      <c r="HM264" s="318"/>
      <c r="HN264" s="318"/>
      <c r="HO264" s="319"/>
      <c r="HP264" s="320"/>
      <c r="HQ264" s="320"/>
      <c r="HR264" s="320"/>
      <c r="HS264" s="320"/>
      <c r="HT264" s="300"/>
    </row>
    <row r="265" spans="3:228" ht="17.100000000000001" customHeight="1" x14ac:dyDescent="0.3">
      <c r="BI265" s="285"/>
      <c r="BJ265" s="286"/>
      <c r="BK265" s="1"/>
      <c r="BL265" s="285"/>
      <c r="BM265" s="287"/>
      <c r="BN265" s="289"/>
      <c r="BO265" s="288"/>
      <c r="BP265" s="286"/>
      <c r="BT265" s="307"/>
      <c r="BU265" s="307"/>
      <c r="BV265" s="307"/>
      <c r="BW265" s="307"/>
      <c r="DQ265" s="285"/>
      <c r="DR265" s="286"/>
      <c r="DS265" s="1"/>
      <c r="DT265" s="285"/>
      <c r="DU265" s="287"/>
      <c r="DV265" s="289"/>
      <c r="DW265" s="288"/>
      <c r="DX265" s="286"/>
      <c r="EB265" s="307"/>
      <c r="EC265" s="307"/>
      <c r="ED265" s="307"/>
      <c r="FY265" s="317"/>
      <c r="FZ265" s="317"/>
      <c r="GA265" s="317"/>
      <c r="GB265" s="317"/>
      <c r="GC265" s="301"/>
      <c r="GD265" s="301"/>
      <c r="GE265" s="301"/>
      <c r="GF265" s="301"/>
      <c r="GG265" s="318"/>
      <c r="GH265" s="318"/>
      <c r="GI265" s="318"/>
      <c r="GJ265" s="319"/>
      <c r="GK265" s="320"/>
      <c r="GL265" s="320"/>
      <c r="GM265" s="320"/>
      <c r="GN265" s="320"/>
      <c r="GO265" s="300"/>
      <c r="HD265" s="317"/>
      <c r="HE265" s="317"/>
      <c r="HF265" s="317"/>
      <c r="HG265" s="317"/>
      <c r="HH265" s="301"/>
      <c r="HI265" s="301"/>
      <c r="HJ265" s="301"/>
      <c r="HK265" s="301"/>
      <c r="HL265" s="318"/>
      <c r="HM265" s="318"/>
      <c r="HN265" s="318"/>
      <c r="HO265" s="319"/>
      <c r="HP265" s="320"/>
      <c r="HQ265" s="320"/>
      <c r="HR265" s="320"/>
      <c r="HS265" s="320"/>
      <c r="HT265" s="300"/>
    </row>
    <row r="266" spans="3:228" ht="17.100000000000001" customHeight="1" x14ac:dyDescent="0.3">
      <c r="E266" s="316"/>
      <c r="F266" s="316"/>
      <c r="G266" s="316"/>
      <c r="H266" s="316"/>
      <c r="I266" s="316"/>
      <c r="J266" s="316"/>
      <c r="K266" s="316"/>
      <c r="L266" s="316"/>
      <c r="M266" s="316"/>
      <c r="N266" s="316"/>
      <c r="O266" s="316"/>
      <c r="P266" s="316"/>
      <c r="Q266" s="316"/>
      <c r="R266" s="314"/>
      <c r="S266" s="314"/>
      <c r="T266" s="314"/>
      <c r="U266" s="314"/>
      <c r="V266" s="314"/>
      <c r="W266" s="314"/>
      <c r="X266" s="314"/>
      <c r="Y266" s="314"/>
      <c r="Z266" s="314"/>
      <c r="AA266" s="314"/>
      <c r="AB266" s="314"/>
      <c r="AC266" s="314"/>
      <c r="AD266" s="314"/>
      <c r="AE266" s="314"/>
      <c r="AF266" s="314"/>
      <c r="AG266" s="314"/>
      <c r="AH266" s="314"/>
      <c r="AI266" s="314"/>
      <c r="AJ266" s="314"/>
      <c r="AK266" s="314"/>
      <c r="AL266" s="314"/>
      <c r="AM266" s="314"/>
      <c r="AN266" s="314"/>
      <c r="AO266" s="314"/>
      <c r="AP266" s="314"/>
      <c r="AQ266" s="314"/>
      <c r="AR266" s="314"/>
      <c r="AS266" s="314"/>
      <c r="AT266" s="314"/>
      <c r="AU266" s="314"/>
      <c r="AV266" s="314"/>
      <c r="AW266" s="314"/>
      <c r="AX266" s="314"/>
      <c r="AY266" s="314"/>
      <c r="AZ266" s="314"/>
      <c r="BA266" s="314"/>
      <c r="BB266" s="314"/>
      <c r="BC266" s="314"/>
      <c r="BD266" s="314"/>
      <c r="BE266" s="314"/>
      <c r="BF266" s="314"/>
      <c r="BG266" s="314"/>
      <c r="BH266" s="314"/>
      <c r="BI266" s="314"/>
      <c r="BJ266" s="314"/>
      <c r="BK266" s="314"/>
      <c r="BL266" s="314"/>
      <c r="BM266" s="314"/>
      <c r="BN266" s="314"/>
      <c r="BO266" s="314"/>
      <c r="BP266" s="314"/>
      <c r="BQ266" s="314"/>
      <c r="BR266" s="314"/>
      <c r="BS266" s="314"/>
      <c r="BT266" s="314"/>
      <c r="BU266" s="314"/>
      <c r="BV266" s="314"/>
      <c r="BX266" s="314"/>
      <c r="BY266" s="314"/>
      <c r="BZ266" s="314"/>
      <c r="CA266" s="314"/>
      <c r="CB266" s="314"/>
      <c r="CC266" s="314"/>
      <c r="CD266" s="314"/>
      <c r="CE266" s="314"/>
      <c r="CF266" s="314"/>
      <c r="CG266" s="314"/>
      <c r="CH266" s="314"/>
      <c r="CI266" s="314"/>
      <c r="CJ266" s="314"/>
      <c r="CK266" s="314"/>
      <c r="CL266" s="314"/>
      <c r="CM266" s="314"/>
      <c r="CN266" s="314"/>
      <c r="CO266" s="314"/>
      <c r="CP266" s="314"/>
      <c r="CQ266" s="314"/>
      <c r="CR266" s="314"/>
      <c r="CS266" s="314"/>
      <c r="CT266" s="314"/>
      <c r="CU266" s="314"/>
      <c r="CV266" s="314"/>
      <c r="CW266" s="314"/>
      <c r="CX266" s="314"/>
      <c r="CY266" s="314"/>
      <c r="CZ266" s="314"/>
      <c r="DA266" s="314"/>
      <c r="DB266" s="314"/>
      <c r="DC266" s="314"/>
      <c r="DD266" s="314"/>
      <c r="DE266" s="314"/>
      <c r="DF266" s="314"/>
      <c r="DG266" s="314"/>
      <c r="DH266" s="314"/>
      <c r="DI266" s="314"/>
      <c r="DJ266" s="314"/>
      <c r="DK266" s="314"/>
      <c r="DL266" s="314"/>
      <c r="DM266" s="314"/>
      <c r="DN266" s="314"/>
      <c r="DO266" s="314"/>
      <c r="DP266" s="314"/>
      <c r="DQ266" s="314"/>
      <c r="DR266" s="314"/>
      <c r="DS266" s="314"/>
      <c r="DT266" s="314"/>
      <c r="DU266" s="314"/>
      <c r="DV266" s="314"/>
      <c r="DW266" s="314"/>
      <c r="DX266" s="314"/>
      <c r="DY266" s="314"/>
      <c r="DZ266" s="314"/>
      <c r="EA266" s="314"/>
      <c r="EB266" s="314"/>
      <c r="EC266" s="314"/>
      <c r="ED266" s="314"/>
      <c r="FY266" s="317"/>
      <c r="FZ266" s="317"/>
      <c r="GA266" s="317"/>
      <c r="GB266" s="317"/>
      <c r="GC266" s="301"/>
      <c r="GD266" s="301"/>
      <c r="GE266" s="301"/>
      <c r="GF266" s="301"/>
      <c r="GG266" s="318"/>
      <c r="GH266" s="318"/>
      <c r="GI266" s="318"/>
      <c r="GJ266" s="319"/>
      <c r="GK266" s="320"/>
      <c r="GL266" s="320"/>
      <c r="GM266" s="320"/>
      <c r="GN266" s="320"/>
      <c r="GO266" s="300"/>
      <c r="HD266" s="317"/>
      <c r="HE266" s="317"/>
      <c r="HF266" s="317"/>
      <c r="HG266" s="317"/>
      <c r="HH266" s="301"/>
      <c r="HI266" s="301"/>
      <c r="HJ266" s="301"/>
      <c r="HK266" s="301"/>
      <c r="HL266" s="318"/>
      <c r="HM266" s="318"/>
      <c r="HN266" s="318"/>
      <c r="HO266" s="319"/>
      <c r="HP266" s="320"/>
      <c r="HQ266" s="320"/>
      <c r="HR266" s="320"/>
      <c r="HS266" s="320"/>
      <c r="HT266" s="300"/>
    </row>
    <row r="267" spans="3:228" ht="17.100000000000001" customHeight="1" x14ac:dyDescent="0.3">
      <c r="E267" s="330"/>
      <c r="F267" s="330"/>
      <c r="G267" s="330"/>
      <c r="H267" s="330"/>
      <c r="I267" s="331"/>
      <c r="J267" s="331"/>
      <c r="K267" s="331"/>
      <c r="L267" s="331"/>
      <c r="M267" s="331"/>
      <c r="N267" s="331"/>
      <c r="O267" s="332"/>
      <c r="P267" s="332"/>
      <c r="Q267" s="332"/>
      <c r="R267" s="314"/>
      <c r="S267" s="314"/>
      <c r="T267" s="314"/>
      <c r="U267" s="314"/>
      <c r="V267" s="314"/>
      <c r="W267" s="314"/>
      <c r="X267" s="314"/>
      <c r="Y267" s="314"/>
      <c r="Z267" s="314"/>
      <c r="AA267" s="314"/>
      <c r="AB267" s="314"/>
      <c r="AC267" s="314"/>
      <c r="AD267" s="314"/>
      <c r="AE267" s="314"/>
      <c r="AF267" s="314"/>
      <c r="AG267" s="314"/>
      <c r="AH267" s="314"/>
      <c r="AI267" s="314"/>
      <c r="AJ267" s="314"/>
      <c r="AK267" s="314"/>
      <c r="AL267" s="314"/>
      <c r="AM267" s="314"/>
      <c r="AN267" s="314"/>
      <c r="AO267" s="314"/>
      <c r="AP267" s="314"/>
      <c r="AQ267" s="314"/>
      <c r="AR267" s="314"/>
      <c r="AS267" s="314"/>
      <c r="AT267" s="314"/>
      <c r="AU267" s="314"/>
      <c r="AV267" s="314"/>
      <c r="AW267" s="314"/>
      <c r="AX267" s="314"/>
      <c r="AY267" s="314"/>
      <c r="AZ267" s="314"/>
      <c r="BA267" s="314"/>
      <c r="BB267" s="314"/>
      <c r="BC267" s="314"/>
      <c r="BD267" s="314"/>
      <c r="BE267" s="314"/>
      <c r="BF267" s="314"/>
      <c r="BG267" s="314"/>
      <c r="BH267" s="314"/>
      <c r="BI267" s="314"/>
      <c r="BJ267" s="314"/>
      <c r="BK267" s="314"/>
      <c r="BL267" s="314"/>
      <c r="BM267" s="314"/>
      <c r="BN267" s="314"/>
      <c r="BO267" s="314"/>
      <c r="BP267" s="314"/>
      <c r="BQ267" s="314"/>
      <c r="BR267" s="314"/>
      <c r="BS267" s="314"/>
      <c r="BT267" s="314"/>
      <c r="BU267" s="314"/>
      <c r="BV267" s="314"/>
      <c r="BX267" s="314"/>
      <c r="BY267" s="314"/>
      <c r="BZ267" s="314"/>
      <c r="CA267" s="314"/>
      <c r="CB267" s="314"/>
      <c r="CC267" s="314"/>
      <c r="CD267" s="314"/>
      <c r="CE267" s="314"/>
      <c r="CF267" s="314"/>
      <c r="CG267" s="314"/>
      <c r="CH267" s="314"/>
      <c r="CI267" s="314"/>
      <c r="CJ267" s="314"/>
      <c r="CK267" s="314"/>
      <c r="CL267" s="314"/>
      <c r="CM267" s="314"/>
      <c r="CN267" s="314"/>
      <c r="CO267" s="314"/>
      <c r="CP267" s="314"/>
      <c r="CQ267" s="314"/>
      <c r="CR267" s="314"/>
      <c r="CS267" s="314"/>
      <c r="CT267" s="314"/>
      <c r="CU267" s="314"/>
      <c r="CV267" s="314"/>
      <c r="CW267" s="314"/>
      <c r="CX267" s="314"/>
      <c r="CY267" s="314"/>
      <c r="CZ267" s="314"/>
      <c r="DA267" s="314"/>
      <c r="DB267" s="314"/>
      <c r="DC267" s="314"/>
      <c r="DD267" s="314"/>
      <c r="DE267" s="314"/>
      <c r="DF267" s="314"/>
      <c r="DG267" s="314"/>
      <c r="DH267" s="314"/>
      <c r="DI267" s="314"/>
      <c r="DJ267" s="314"/>
      <c r="DK267" s="314"/>
      <c r="DL267" s="314"/>
      <c r="DM267" s="314"/>
      <c r="DN267" s="314"/>
      <c r="DO267" s="314"/>
      <c r="DP267" s="314"/>
      <c r="DQ267" s="314"/>
      <c r="DR267" s="314"/>
      <c r="DS267" s="314"/>
      <c r="DT267" s="314"/>
      <c r="DU267" s="314"/>
      <c r="DV267" s="314"/>
      <c r="DW267" s="314"/>
      <c r="DX267" s="314"/>
      <c r="DY267" s="314"/>
      <c r="DZ267" s="314"/>
      <c r="EA267" s="314"/>
      <c r="EB267" s="314"/>
      <c r="EC267" s="314"/>
      <c r="ED267" s="314"/>
      <c r="FY267" s="317"/>
      <c r="FZ267" s="317"/>
      <c r="GA267" s="317"/>
      <c r="GB267" s="317"/>
      <c r="GC267" s="301"/>
      <c r="GD267" s="301"/>
      <c r="GE267" s="301"/>
      <c r="GF267" s="301"/>
      <c r="GG267" s="318"/>
      <c r="GH267" s="318"/>
      <c r="GI267" s="318"/>
      <c r="GJ267" s="319"/>
      <c r="GK267" s="320"/>
      <c r="GL267" s="320"/>
      <c r="GM267" s="320"/>
      <c r="GN267" s="320"/>
      <c r="GO267" s="300"/>
      <c r="HD267" s="317"/>
      <c r="HE267" s="317"/>
      <c r="HF267" s="317"/>
      <c r="HG267" s="317"/>
      <c r="HH267" s="301"/>
      <c r="HI267" s="301"/>
      <c r="HJ267" s="301"/>
      <c r="HK267" s="301"/>
      <c r="HL267" s="318"/>
      <c r="HM267" s="318"/>
      <c r="HN267" s="318"/>
      <c r="HO267" s="319"/>
      <c r="HP267" s="320"/>
      <c r="HQ267" s="320"/>
      <c r="HR267" s="320"/>
      <c r="HS267" s="320"/>
      <c r="HT267" s="300"/>
    </row>
    <row r="268" spans="3:228" ht="17.100000000000001" customHeight="1" x14ac:dyDescent="0.3">
      <c r="C268" s="335"/>
      <c r="R268" s="314"/>
      <c r="S268" s="314"/>
      <c r="T268" s="314"/>
      <c r="U268" s="314"/>
      <c r="V268" s="314"/>
      <c r="W268" s="314"/>
      <c r="X268" s="314"/>
      <c r="Y268" s="314"/>
      <c r="Z268" s="314"/>
      <c r="AA268" s="314"/>
      <c r="AB268" s="314"/>
      <c r="AC268" s="314"/>
      <c r="AD268" s="314"/>
      <c r="AE268" s="314"/>
      <c r="AF268" s="314"/>
      <c r="AG268" s="314"/>
      <c r="AH268" s="314"/>
      <c r="AI268" s="314"/>
      <c r="AJ268" s="314"/>
      <c r="AK268" s="314"/>
      <c r="AL268" s="314"/>
      <c r="AM268" s="314"/>
      <c r="AN268" s="314"/>
      <c r="AO268" s="314"/>
      <c r="AP268" s="314"/>
      <c r="AQ268" s="314"/>
      <c r="AR268" s="314"/>
      <c r="AS268" s="314"/>
      <c r="AT268" s="314"/>
      <c r="AU268" s="314"/>
      <c r="AV268" s="314"/>
      <c r="AW268" s="314"/>
      <c r="AX268" s="314"/>
      <c r="AY268" s="314"/>
      <c r="AZ268" s="314"/>
      <c r="BA268" s="314"/>
      <c r="BB268" s="314"/>
      <c r="BC268" s="314"/>
      <c r="BD268" s="314"/>
      <c r="BE268" s="314"/>
      <c r="BF268" s="314"/>
      <c r="BG268" s="314"/>
      <c r="BH268" s="314"/>
      <c r="BI268" s="314"/>
      <c r="BJ268" s="314"/>
      <c r="BK268" s="314"/>
      <c r="BL268" s="314"/>
      <c r="BM268" s="314"/>
      <c r="BN268" s="314"/>
      <c r="BO268" s="314"/>
      <c r="BP268" s="314"/>
      <c r="BQ268" s="314"/>
      <c r="BR268" s="314"/>
      <c r="BS268" s="314"/>
      <c r="BT268" s="314"/>
      <c r="BU268" s="314"/>
      <c r="BV268" s="314"/>
      <c r="BX268" s="314"/>
      <c r="BY268" s="314"/>
      <c r="BZ268" s="314"/>
      <c r="CA268" s="314"/>
      <c r="CB268" s="314"/>
      <c r="CC268" s="314"/>
      <c r="CD268" s="314"/>
      <c r="CE268" s="314"/>
      <c r="CF268" s="314"/>
      <c r="CG268" s="314"/>
      <c r="CH268" s="314"/>
      <c r="CI268" s="314"/>
      <c r="CJ268" s="314"/>
      <c r="CK268" s="314"/>
      <c r="CL268" s="314"/>
      <c r="CM268" s="314"/>
      <c r="CN268" s="314"/>
      <c r="CO268" s="314"/>
      <c r="CP268" s="314"/>
      <c r="CQ268" s="314"/>
      <c r="CR268" s="314"/>
      <c r="CS268" s="314"/>
      <c r="CT268" s="314"/>
      <c r="CU268" s="314"/>
      <c r="CV268" s="314"/>
      <c r="CW268" s="314"/>
      <c r="CX268" s="314"/>
      <c r="CY268" s="314"/>
      <c r="CZ268" s="314"/>
      <c r="DA268" s="314"/>
      <c r="DB268" s="314"/>
      <c r="DC268" s="314"/>
      <c r="DD268" s="314"/>
      <c r="DE268" s="314"/>
      <c r="DF268" s="314"/>
      <c r="DG268" s="314"/>
      <c r="DH268" s="314"/>
      <c r="DI268" s="314"/>
      <c r="DJ268" s="314"/>
      <c r="DK268" s="314"/>
      <c r="DL268" s="314"/>
      <c r="DM268" s="314"/>
      <c r="DN268" s="314"/>
      <c r="DO268" s="314"/>
      <c r="DP268" s="314"/>
      <c r="DQ268" s="314"/>
      <c r="DR268" s="314"/>
      <c r="DS268" s="314"/>
      <c r="DT268" s="314"/>
      <c r="DU268" s="314"/>
      <c r="DV268" s="314"/>
      <c r="DW268" s="314"/>
      <c r="DX268" s="314"/>
      <c r="DY268" s="314"/>
      <c r="DZ268" s="314"/>
      <c r="EA268" s="314"/>
      <c r="EB268" s="314"/>
      <c r="EC268" s="314"/>
      <c r="ED268" s="314"/>
      <c r="FY268" s="317"/>
      <c r="FZ268" s="317"/>
      <c r="GA268" s="317"/>
      <c r="GB268" s="317"/>
      <c r="GC268" s="301"/>
      <c r="GD268" s="301"/>
      <c r="GE268" s="301"/>
      <c r="GF268" s="301"/>
      <c r="GG268" s="318"/>
      <c r="GH268" s="318"/>
      <c r="GI268" s="318"/>
      <c r="GJ268" s="319"/>
      <c r="GK268" s="320"/>
      <c r="GL268" s="320"/>
      <c r="GM268" s="320"/>
      <c r="GN268" s="320"/>
      <c r="GO268" s="300"/>
      <c r="HD268" s="317"/>
      <c r="HE268" s="317"/>
      <c r="HF268" s="317"/>
      <c r="HG268" s="317"/>
      <c r="HH268" s="301"/>
      <c r="HI268" s="301"/>
      <c r="HJ268" s="301"/>
      <c r="HK268" s="301"/>
      <c r="HL268" s="318"/>
      <c r="HM268" s="318"/>
      <c r="HN268" s="318"/>
      <c r="HO268" s="319"/>
      <c r="HP268" s="320"/>
      <c r="HQ268" s="320"/>
      <c r="HR268" s="320"/>
      <c r="HS268" s="320"/>
      <c r="HT268" s="300"/>
    </row>
    <row r="269" spans="3:228" ht="17.100000000000001" customHeight="1" x14ac:dyDescent="0.3">
      <c r="C269" s="335"/>
      <c r="R269" s="314"/>
      <c r="S269" s="314"/>
      <c r="T269" s="314"/>
      <c r="U269" s="314"/>
      <c r="V269" s="314"/>
      <c r="W269" s="314"/>
      <c r="X269" s="314"/>
      <c r="Y269" s="314"/>
      <c r="Z269" s="314"/>
      <c r="AA269" s="314"/>
      <c r="AB269" s="314"/>
      <c r="AC269" s="314"/>
      <c r="AD269" s="314"/>
      <c r="AE269" s="314"/>
      <c r="AF269" s="314"/>
      <c r="AG269" s="314"/>
      <c r="AH269" s="314"/>
      <c r="AI269" s="314"/>
      <c r="AJ269" s="314"/>
      <c r="AK269" s="314"/>
      <c r="AL269" s="314"/>
      <c r="AM269" s="314"/>
      <c r="AN269" s="314"/>
      <c r="AO269" s="314"/>
      <c r="AP269" s="314"/>
      <c r="AQ269" s="314"/>
      <c r="AR269" s="314"/>
      <c r="AS269" s="314"/>
      <c r="AT269" s="314"/>
      <c r="AU269" s="314"/>
      <c r="AV269" s="314"/>
      <c r="AW269" s="314"/>
      <c r="AX269" s="314"/>
      <c r="AY269" s="314"/>
      <c r="AZ269" s="314"/>
      <c r="BA269" s="314"/>
      <c r="BB269" s="314"/>
      <c r="BC269" s="314"/>
      <c r="BD269" s="314"/>
      <c r="BE269" s="314"/>
      <c r="BF269" s="314"/>
      <c r="BG269" s="314"/>
      <c r="BH269" s="314"/>
      <c r="BI269" s="314"/>
      <c r="BJ269" s="314"/>
      <c r="BK269" s="314"/>
      <c r="BL269" s="314"/>
      <c r="BM269" s="314"/>
      <c r="BN269" s="314"/>
      <c r="BO269" s="314"/>
      <c r="BP269" s="314"/>
      <c r="BQ269" s="314"/>
      <c r="BR269" s="314"/>
      <c r="BS269" s="314"/>
      <c r="BT269" s="314"/>
      <c r="BU269" s="314"/>
      <c r="BV269" s="314"/>
      <c r="BW269" s="336"/>
      <c r="BX269" s="314"/>
      <c r="BY269" s="314"/>
      <c r="BZ269" s="314"/>
      <c r="CA269" s="314"/>
      <c r="CB269" s="314"/>
      <c r="CC269" s="314"/>
      <c r="CD269" s="314"/>
      <c r="CE269" s="314"/>
      <c r="CF269" s="314"/>
      <c r="CG269" s="314"/>
      <c r="CH269" s="314"/>
      <c r="CI269" s="314"/>
      <c r="CJ269" s="314"/>
      <c r="CK269" s="314"/>
      <c r="CL269" s="314"/>
      <c r="CM269" s="314"/>
      <c r="CN269" s="314"/>
      <c r="CO269" s="314"/>
      <c r="CP269" s="314"/>
      <c r="CQ269" s="314"/>
      <c r="CR269" s="314"/>
      <c r="CS269" s="314"/>
      <c r="CT269" s="314"/>
      <c r="CU269" s="314"/>
      <c r="CV269" s="314"/>
      <c r="CW269" s="314"/>
      <c r="CX269" s="314"/>
      <c r="CY269" s="314"/>
      <c r="CZ269" s="314"/>
      <c r="DA269" s="314"/>
      <c r="DB269" s="314"/>
      <c r="DC269" s="314"/>
      <c r="DD269" s="314"/>
      <c r="DE269" s="314"/>
      <c r="DF269" s="314"/>
      <c r="DG269" s="314"/>
      <c r="DH269" s="314"/>
      <c r="DI269" s="314"/>
      <c r="DJ269" s="314"/>
      <c r="DK269" s="314"/>
      <c r="DL269" s="314"/>
      <c r="DM269" s="314"/>
      <c r="DN269" s="314"/>
      <c r="DO269" s="314"/>
      <c r="DP269" s="314"/>
      <c r="DQ269" s="314"/>
      <c r="DR269" s="314"/>
      <c r="DS269" s="314"/>
      <c r="DT269" s="314"/>
      <c r="DU269" s="314"/>
      <c r="DV269" s="314"/>
      <c r="DW269" s="314"/>
      <c r="DX269" s="314"/>
      <c r="DY269" s="314"/>
      <c r="DZ269" s="314"/>
      <c r="EA269" s="314"/>
      <c r="EB269" s="314"/>
      <c r="EC269" s="314"/>
      <c r="ED269" s="314"/>
      <c r="FY269" s="317"/>
      <c r="FZ269" s="317"/>
      <c r="GA269" s="317"/>
      <c r="GB269" s="317"/>
      <c r="GC269" s="301"/>
      <c r="GD269" s="301"/>
      <c r="GE269" s="301"/>
      <c r="GF269" s="301"/>
      <c r="GG269" s="318"/>
      <c r="GH269" s="318"/>
      <c r="GI269" s="318"/>
      <c r="GJ269" s="319"/>
      <c r="GK269" s="320"/>
      <c r="GL269" s="320"/>
      <c r="GM269" s="320"/>
      <c r="GN269" s="320"/>
      <c r="GO269" s="300"/>
      <c r="HD269" s="317"/>
      <c r="HE269" s="317"/>
      <c r="HF269" s="317"/>
      <c r="HG269" s="317"/>
      <c r="HH269" s="301"/>
      <c r="HI269" s="301"/>
      <c r="HJ269" s="301"/>
      <c r="HK269" s="301"/>
      <c r="HL269" s="318"/>
      <c r="HM269" s="318"/>
      <c r="HN269" s="318"/>
      <c r="HO269" s="319"/>
      <c r="HP269" s="320"/>
      <c r="HQ269" s="320"/>
      <c r="HR269" s="320"/>
      <c r="HS269" s="320"/>
      <c r="HT269" s="300"/>
    </row>
    <row r="270" spans="3:228" ht="17.100000000000001" customHeight="1" x14ac:dyDescent="0.3">
      <c r="C270" s="335"/>
      <c r="R270" s="314"/>
      <c r="S270" s="314"/>
      <c r="T270" s="314"/>
      <c r="U270" s="314"/>
      <c r="V270" s="314"/>
      <c r="W270" s="314"/>
      <c r="X270" s="314"/>
      <c r="Y270" s="314"/>
      <c r="Z270" s="314"/>
      <c r="AA270" s="314"/>
      <c r="AB270" s="314"/>
      <c r="AC270" s="314"/>
      <c r="AD270" s="314"/>
      <c r="AE270" s="314"/>
      <c r="AF270" s="314"/>
      <c r="AG270" s="314"/>
      <c r="AH270" s="314"/>
      <c r="AI270" s="314"/>
      <c r="AJ270" s="314"/>
      <c r="AK270" s="314"/>
      <c r="AL270" s="314"/>
      <c r="AM270" s="314"/>
      <c r="AN270" s="314"/>
      <c r="AO270" s="314"/>
      <c r="AP270" s="314"/>
      <c r="AQ270" s="314"/>
      <c r="AR270" s="314"/>
      <c r="AS270" s="314"/>
      <c r="AT270" s="314"/>
      <c r="AU270" s="314"/>
      <c r="AV270" s="314"/>
      <c r="AW270" s="314"/>
      <c r="AX270" s="314"/>
      <c r="AY270" s="314"/>
      <c r="AZ270" s="314"/>
      <c r="BA270" s="314"/>
      <c r="BB270" s="314"/>
      <c r="BC270" s="314"/>
      <c r="BD270" s="314"/>
      <c r="BE270" s="314"/>
      <c r="BF270" s="314"/>
      <c r="BG270" s="314"/>
      <c r="BH270" s="314"/>
      <c r="BI270" s="314"/>
      <c r="BJ270" s="314"/>
      <c r="BK270" s="314"/>
      <c r="BL270" s="314"/>
      <c r="BM270" s="314"/>
      <c r="BN270" s="314"/>
      <c r="BO270" s="314"/>
      <c r="BP270" s="314"/>
      <c r="BQ270" s="314"/>
      <c r="BR270" s="314"/>
      <c r="BS270" s="314"/>
      <c r="BT270" s="314"/>
      <c r="BU270" s="314"/>
      <c r="BV270" s="314"/>
      <c r="BW270" s="337"/>
      <c r="BX270" s="314"/>
      <c r="BY270" s="314"/>
      <c r="BZ270" s="314"/>
      <c r="CA270" s="314"/>
      <c r="CB270" s="314"/>
      <c r="CC270" s="314"/>
      <c r="CD270" s="314"/>
      <c r="CE270" s="314"/>
      <c r="CF270" s="314"/>
      <c r="CG270" s="314"/>
      <c r="CH270" s="314"/>
      <c r="CI270" s="314"/>
      <c r="CJ270" s="314"/>
      <c r="CK270" s="314"/>
      <c r="CL270" s="314"/>
      <c r="CM270" s="314"/>
      <c r="CN270" s="314"/>
      <c r="CO270" s="314"/>
      <c r="CP270" s="314"/>
      <c r="CQ270" s="314"/>
      <c r="CR270" s="314"/>
      <c r="CS270" s="314"/>
      <c r="CT270" s="314"/>
      <c r="CU270" s="314"/>
      <c r="CV270" s="314"/>
      <c r="CW270" s="314"/>
      <c r="CX270" s="314"/>
      <c r="CY270" s="314"/>
      <c r="CZ270" s="314"/>
      <c r="DA270" s="314"/>
      <c r="DB270" s="314"/>
      <c r="DC270" s="314"/>
      <c r="DD270" s="314"/>
      <c r="DE270" s="314"/>
      <c r="DF270" s="314"/>
      <c r="DG270" s="314"/>
      <c r="DH270" s="314"/>
      <c r="DI270" s="314"/>
      <c r="DJ270" s="314"/>
      <c r="DK270" s="314"/>
      <c r="DL270" s="314"/>
      <c r="DM270" s="314"/>
      <c r="DN270" s="314"/>
      <c r="DO270" s="314"/>
      <c r="DP270" s="314"/>
      <c r="DQ270" s="314"/>
      <c r="DR270" s="314"/>
      <c r="DS270" s="314"/>
      <c r="DT270" s="314"/>
      <c r="DU270" s="314"/>
      <c r="DV270" s="314"/>
      <c r="DW270" s="314"/>
      <c r="DX270" s="314"/>
      <c r="DY270" s="314"/>
      <c r="DZ270" s="314"/>
      <c r="EA270" s="314"/>
      <c r="EB270" s="314"/>
      <c r="EC270" s="314"/>
      <c r="ED270" s="314"/>
      <c r="FY270" s="317"/>
      <c r="FZ270" s="317"/>
      <c r="GA270" s="317"/>
      <c r="GB270" s="317"/>
      <c r="GC270" s="301"/>
      <c r="GD270" s="301"/>
      <c r="GE270" s="301"/>
      <c r="GF270" s="301"/>
      <c r="GG270" s="318"/>
      <c r="GH270" s="318"/>
      <c r="GI270" s="318"/>
      <c r="GJ270" s="319"/>
      <c r="GK270" s="320"/>
      <c r="GL270" s="320"/>
      <c r="GM270" s="320"/>
      <c r="GN270" s="320"/>
      <c r="GO270" s="300"/>
      <c r="HD270" s="317"/>
      <c r="HE270" s="317"/>
      <c r="HF270" s="317"/>
      <c r="HG270" s="317"/>
      <c r="HH270" s="301"/>
      <c r="HI270" s="301"/>
      <c r="HJ270" s="301"/>
      <c r="HK270" s="301"/>
      <c r="HL270" s="318"/>
      <c r="HM270" s="318"/>
      <c r="HN270" s="318"/>
      <c r="HO270" s="319"/>
      <c r="HP270" s="320"/>
      <c r="HQ270" s="320"/>
      <c r="HR270" s="320"/>
      <c r="HS270" s="320"/>
      <c r="HT270" s="300"/>
    </row>
    <row r="271" spans="3:228" ht="17.100000000000001" customHeight="1" x14ac:dyDescent="0.3">
      <c r="C271" s="335"/>
      <c r="R271" s="314"/>
      <c r="S271" s="314"/>
      <c r="T271" s="314"/>
      <c r="U271" s="314"/>
      <c r="V271" s="314"/>
      <c r="W271" s="314"/>
      <c r="X271" s="314"/>
      <c r="Y271" s="314"/>
      <c r="Z271" s="314"/>
      <c r="AA271" s="314"/>
      <c r="AB271" s="314"/>
      <c r="AC271" s="314"/>
      <c r="AD271" s="314"/>
      <c r="AE271" s="314"/>
      <c r="AF271" s="314"/>
      <c r="AG271" s="314"/>
      <c r="AH271" s="314"/>
      <c r="AI271" s="314"/>
      <c r="AJ271" s="314"/>
      <c r="AK271" s="314"/>
      <c r="AL271" s="314"/>
      <c r="AM271" s="314"/>
      <c r="AN271" s="314"/>
      <c r="AO271" s="314"/>
      <c r="AP271" s="314"/>
      <c r="AQ271" s="314"/>
      <c r="AR271" s="314"/>
      <c r="AS271" s="314"/>
      <c r="AT271" s="314"/>
      <c r="AU271" s="314"/>
      <c r="AV271" s="314"/>
      <c r="AW271" s="314"/>
      <c r="AX271" s="314"/>
      <c r="AY271" s="314"/>
      <c r="AZ271" s="314"/>
      <c r="BA271" s="314"/>
      <c r="BB271" s="314"/>
      <c r="BC271" s="314"/>
      <c r="BD271" s="314"/>
      <c r="BE271" s="314"/>
      <c r="BF271" s="314"/>
      <c r="BG271" s="314"/>
      <c r="BH271" s="314"/>
      <c r="BI271" s="314"/>
      <c r="BJ271" s="314"/>
      <c r="BK271" s="314"/>
      <c r="BL271" s="314"/>
      <c r="BM271" s="314"/>
      <c r="BN271" s="314"/>
      <c r="BO271" s="314"/>
      <c r="BP271" s="314"/>
      <c r="BQ271" s="314"/>
      <c r="BR271" s="314"/>
      <c r="BS271" s="314"/>
      <c r="BT271" s="314"/>
      <c r="BU271" s="314"/>
      <c r="BV271" s="314"/>
      <c r="BW271" s="291"/>
      <c r="BX271" s="314"/>
      <c r="BY271" s="314"/>
      <c r="BZ271" s="314"/>
      <c r="CA271" s="314"/>
      <c r="CB271" s="314"/>
      <c r="CC271" s="314"/>
      <c r="CD271" s="314"/>
      <c r="CE271" s="314"/>
      <c r="CF271" s="314"/>
      <c r="CG271" s="314"/>
      <c r="CH271" s="314"/>
      <c r="CI271" s="314"/>
      <c r="CJ271" s="314"/>
      <c r="CK271" s="314"/>
      <c r="CL271" s="314"/>
      <c r="CM271" s="314"/>
      <c r="CN271" s="314"/>
      <c r="CO271" s="314"/>
      <c r="CP271" s="314"/>
      <c r="CQ271" s="314"/>
      <c r="CR271" s="314"/>
      <c r="CS271" s="314"/>
      <c r="CT271" s="314"/>
      <c r="CU271" s="314"/>
      <c r="CV271" s="314"/>
      <c r="CW271" s="314"/>
      <c r="CX271" s="314"/>
      <c r="CY271" s="314"/>
      <c r="CZ271" s="314"/>
      <c r="DA271" s="314"/>
      <c r="DB271" s="314"/>
      <c r="DC271" s="314"/>
      <c r="DD271" s="314"/>
      <c r="DE271" s="314"/>
      <c r="DF271" s="314"/>
      <c r="DG271" s="314"/>
      <c r="DH271" s="314"/>
      <c r="DI271" s="314"/>
      <c r="DJ271" s="314"/>
      <c r="DK271" s="314"/>
      <c r="DL271" s="314"/>
      <c r="DM271" s="314"/>
      <c r="DN271" s="314"/>
      <c r="DO271" s="314"/>
      <c r="DP271" s="314"/>
      <c r="DQ271" s="314"/>
      <c r="DR271" s="314"/>
      <c r="DS271" s="314"/>
      <c r="DT271" s="314"/>
      <c r="DU271" s="314"/>
      <c r="DV271" s="314"/>
      <c r="DW271" s="314"/>
      <c r="DX271" s="314"/>
      <c r="DY271" s="314"/>
      <c r="DZ271" s="314"/>
      <c r="EA271" s="314"/>
      <c r="EB271" s="314"/>
      <c r="EC271" s="314"/>
      <c r="ED271" s="314"/>
      <c r="FY271" s="317"/>
      <c r="FZ271" s="317"/>
      <c r="GA271" s="317"/>
      <c r="GB271" s="317"/>
      <c r="GC271" s="301"/>
      <c r="GD271" s="301"/>
      <c r="GE271" s="301"/>
      <c r="GF271" s="301"/>
      <c r="GG271" s="318"/>
      <c r="GH271" s="318"/>
      <c r="GI271" s="318"/>
      <c r="GJ271" s="319"/>
      <c r="GK271" s="320"/>
      <c r="GL271" s="320"/>
      <c r="GM271" s="320"/>
      <c r="GN271" s="320"/>
      <c r="GO271" s="300"/>
      <c r="HD271" s="317"/>
      <c r="HE271" s="317"/>
      <c r="HF271" s="317"/>
      <c r="HG271" s="317"/>
      <c r="HH271" s="301"/>
      <c r="HI271" s="301"/>
      <c r="HJ271" s="301"/>
      <c r="HK271" s="301"/>
      <c r="HL271" s="318"/>
      <c r="HM271" s="318"/>
      <c r="HN271" s="318"/>
      <c r="HO271" s="319"/>
      <c r="HP271" s="320"/>
      <c r="HQ271" s="320"/>
      <c r="HR271" s="320"/>
      <c r="HS271" s="320"/>
      <c r="HT271" s="300"/>
    </row>
    <row r="272" spans="3:228" ht="17.100000000000001" customHeight="1" x14ac:dyDescent="0.3">
      <c r="R272" s="314"/>
      <c r="S272" s="314"/>
      <c r="T272" s="314"/>
      <c r="U272" s="314"/>
      <c r="V272" s="314"/>
      <c r="W272" s="314"/>
      <c r="X272" s="314"/>
      <c r="Y272" s="314"/>
      <c r="Z272" s="314"/>
      <c r="AA272" s="314"/>
      <c r="AB272" s="314"/>
      <c r="AC272" s="314"/>
      <c r="AD272" s="314"/>
      <c r="AE272" s="314"/>
      <c r="AF272" s="314"/>
      <c r="AG272" s="314"/>
      <c r="AH272" s="314"/>
      <c r="AI272" s="314"/>
      <c r="AJ272" s="314"/>
      <c r="AK272" s="314"/>
      <c r="AL272" s="314"/>
      <c r="AM272" s="314"/>
      <c r="AN272" s="314"/>
      <c r="AO272" s="314"/>
      <c r="AP272" s="314"/>
      <c r="AQ272" s="314"/>
      <c r="AR272" s="314"/>
      <c r="AS272" s="314"/>
      <c r="AT272" s="314"/>
      <c r="AU272" s="314"/>
      <c r="AV272" s="314"/>
      <c r="AW272" s="314"/>
      <c r="AX272" s="314"/>
      <c r="AY272" s="314"/>
      <c r="AZ272" s="314"/>
      <c r="BA272" s="314"/>
      <c r="BB272" s="314"/>
      <c r="BC272" s="314"/>
      <c r="BD272" s="314"/>
      <c r="BE272" s="314"/>
      <c r="BF272" s="314"/>
      <c r="BG272" s="314"/>
      <c r="BH272" s="314"/>
      <c r="BI272" s="314"/>
      <c r="BJ272" s="314"/>
      <c r="BK272" s="314"/>
      <c r="BL272" s="314"/>
      <c r="BM272" s="314"/>
      <c r="BN272" s="314"/>
      <c r="BO272" s="314"/>
      <c r="BP272" s="314"/>
      <c r="BQ272" s="314"/>
      <c r="BR272" s="314"/>
      <c r="BS272" s="314"/>
      <c r="BT272" s="314"/>
      <c r="BU272" s="314"/>
      <c r="BV272" s="314"/>
      <c r="BW272" s="258"/>
      <c r="BX272" s="314"/>
      <c r="BY272" s="314"/>
      <c r="BZ272" s="314"/>
      <c r="CA272" s="314"/>
      <c r="CB272" s="314"/>
      <c r="CC272" s="314"/>
      <c r="CD272" s="314"/>
      <c r="CE272" s="314"/>
      <c r="CF272" s="314"/>
      <c r="CG272" s="314"/>
      <c r="CH272" s="314"/>
      <c r="CI272" s="314"/>
      <c r="CJ272" s="314"/>
      <c r="CK272" s="314"/>
      <c r="CL272" s="314"/>
      <c r="CM272" s="314"/>
      <c r="CN272" s="314"/>
      <c r="CO272" s="314"/>
      <c r="CP272" s="314"/>
      <c r="CQ272" s="314"/>
      <c r="CR272" s="314"/>
      <c r="CS272" s="314"/>
      <c r="CT272" s="314"/>
      <c r="CU272" s="314"/>
      <c r="CV272" s="314"/>
      <c r="CW272" s="314"/>
      <c r="CX272" s="314"/>
      <c r="CY272" s="314"/>
      <c r="CZ272" s="314"/>
      <c r="DA272" s="314"/>
      <c r="DB272" s="314"/>
      <c r="DC272" s="314"/>
      <c r="DD272" s="314"/>
      <c r="DE272" s="314"/>
      <c r="DF272" s="314"/>
      <c r="DG272" s="314"/>
      <c r="DH272" s="314"/>
      <c r="DI272" s="314"/>
      <c r="DJ272" s="314"/>
      <c r="DK272" s="314"/>
      <c r="DL272" s="314"/>
      <c r="DM272" s="314"/>
      <c r="DN272" s="314"/>
      <c r="DO272" s="314"/>
      <c r="DP272" s="314"/>
      <c r="DQ272" s="314"/>
      <c r="DR272" s="314"/>
      <c r="DS272" s="314"/>
      <c r="DT272" s="314"/>
      <c r="DU272" s="314"/>
      <c r="DV272" s="314"/>
      <c r="DW272" s="314"/>
      <c r="DX272" s="314"/>
      <c r="DY272" s="314"/>
      <c r="DZ272" s="314"/>
      <c r="EA272" s="314"/>
      <c r="EB272" s="314"/>
      <c r="EC272" s="314"/>
      <c r="ED272" s="314"/>
      <c r="FY272" s="317"/>
      <c r="FZ272" s="317"/>
      <c r="GA272" s="317"/>
      <c r="GB272" s="317"/>
      <c r="GC272" s="301"/>
      <c r="GD272" s="301"/>
      <c r="GE272" s="301"/>
      <c r="GF272" s="301"/>
      <c r="GG272" s="318"/>
      <c r="GH272" s="318"/>
      <c r="GI272" s="318"/>
      <c r="GJ272" s="319"/>
      <c r="GK272" s="320"/>
      <c r="GL272" s="320"/>
      <c r="GM272" s="320"/>
      <c r="GN272" s="320"/>
      <c r="GO272" s="300"/>
      <c r="HD272" s="317"/>
      <c r="HE272" s="317"/>
      <c r="HF272" s="317"/>
      <c r="HG272" s="317"/>
      <c r="HH272" s="301"/>
      <c r="HI272" s="301"/>
      <c r="HJ272" s="301"/>
      <c r="HK272" s="301"/>
      <c r="HL272" s="318"/>
      <c r="HM272" s="318"/>
      <c r="HN272" s="318"/>
      <c r="HO272" s="319"/>
      <c r="HP272" s="320"/>
      <c r="HQ272" s="320"/>
      <c r="HR272" s="320"/>
      <c r="HS272" s="320"/>
      <c r="HT272" s="300"/>
    </row>
    <row r="273" spans="18:228" ht="17.100000000000001" customHeight="1" x14ac:dyDescent="0.3">
      <c r="R273" s="314"/>
      <c r="S273" s="314"/>
      <c r="T273" s="314"/>
      <c r="U273" s="314"/>
      <c r="V273" s="314"/>
      <c r="W273" s="314"/>
      <c r="X273" s="314"/>
      <c r="Y273" s="314"/>
      <c r="Z273" s="314"/>
      <c r="AA273" s="314"/>
      <c r="AB273" s="314"/>
      <c r="AC273" s="314"/>
      <c r="AD273" s="314"/>
      <c r="AE273" s="314"/>
      <c r="AF273" s="314"/>
      <c r="AG273" s="314"/>
      <c r="AH273" s="314"/>
      <c r="AI273" s="314"/>
      <c r="AJ273" s="314"/>
      <c r="AK273" s="314"/>
      <c r="AL273" s="314"/>
      <c r="AM273" s="314"/>
      <c r="AN273" s="314"/>
      <c r="AO273" s="314"/>
      <c r="AP273" s="314"/>
      <c r="AQ273" s="314"/>
      <c r="AR273" s="314"/>
      <c r="AS273" s="314"/>
      <c r="AT273" s="314"/>
      <c r="AU273" s="314"/>
      <c r="AV273" s="314"/>
      <c r="AW273" s="314"/>
      <c r="AX273" s="314"/>
      <c r="AY273" s="314"/>
      <c r="AZ273" s="314"/>
      <c r="BA273" s="314"/>
      <c r="BB273" s="314"/>
      <c r="BC273" s="314"/>
      <c r="BD273" s="314"/>
      <c r="BE273" s="314"/>
      <c r="BF273" s="314"/>
      <c r="BG273" s="314"/>
      <c r="BH273" s="314"/>
      <c r="BI273" s="314"/>
      <c r="BJ273" s="314"/>
      <c r="BK273" s="314"/>
      <c r="BL273" s="314"/>
      <c r="BM273" s="314"/>
      <c r="BN273" s="314"/>
      <c r="BO273" s="314"/>
      <c r="BP273" s="314"/>
      <c r="BQ273" s="314"/>
      <c r="BR273" s="314"/>
      <c r="BS273" s="314"/>
      <c r="BT273" s="314"/>
      <c r="BU273" s="314"/>
      <c r="BV273" s="314"/>
      <c r="BW273" s="258"/>
      <c r="BX273" s="314"/>
      <c r="BY273" s="314"/>
      <c r="BZ273" s="314"/>
      <c r="CA273" s="314"/>
      <c r="CB273" s="314"/>
      <c r="CC273" s="314"/>
      <c r="CD273" s="314"/>
      <c r="CE273" s="314"/>
      <c r="CF273" s="314"/>
      <c r="CG273" s="314"/>
      <c r="CH273" s="314"/>
      <c r="CI273" s="314"/>
      <c r="CJ273" s="314"/>
      <c r="CK273" s="314"/>
      <c r="CL273" s="314"/>
      <c r="CM273" s="314"/>
      <c r="CN273" s="314"/>
      <c r="CO273" s="314"/>
      <c r="CP273" s="314"/>
      <c r="CQ273" s="314"/>
      <c r="CR273" s="314"/>
      <c r="CS273" s="314"/>
      <c r="CT273" s="314"/>
      <c r="CU273" s="314"/>
      <c r="CV273" s="314"/>
      <c r="CW273" s="314"/>
      <c r="CX273" s="314"/>
      <c r="CY273" s="314"/>
      <c r="CZ273" s="314"/>
      <c r="DA273" s="314"/>
      <c r="DB273" s="314"/>
      <c r="DC273" s="314"/>
      <c r="DD273" s="314"/>
      <c r="DE273" s="314"/>
      <c r="DF273" s="314"/>
      <c r="DG273" s="314"/>
      <c r="DH273" s="314"/>
      <c r="DI273" s="314"/>
      <c r="DJ273" s="314"/>
      <c r="DK273" s="314"/>
      <c r="DL273" s="314"/>
      <c r="DM273" s="314"/>
      <c r="DN273" s="314"/>
      <c r="DO273" s="314"/>
      <c r="DP273" s="314"/>
      <c r="DQ273" s="314"/>
      <c r="DR273" s="314"/>
      <c r="DS273" s="314"/>
      <c r="DT273" s="314"/>
      <c r="DU273" s="314"/>
      <c r="DV273" s="314"/>
      <c r="DW273" s="314"/>
      <c r="DX273" s="314"/>
      <c r="DY273" s="314"/>
      <c r="DZ273" s="314"/>
      <c r="EA273" s="314"/>
      <c r="EB273" s="314"/>
      <c r="EC273" s="314"/>
      <c r="ED273" s="314"/>
      <c r="FY273" s="317"/>
      <c r="FZ273" s="317"/>
      <c r="GA273" s="317"/>
      <c r="GB273" s="317"/>
      <c r="GC273" s="301"/>
      <c r="GD273" s="301"/>
      <c r="GE273" s="301"/>
      <c r="GF273" s="301"/>
      <c r="GG273" s="318"/>
      <c r="GH273" s="318"/>
      <c r="GI273" s="318"/>
      <c r="GJ273" s="319"/>
      <c r="GK273" s="320"/>
      <c r="GL273" s="320"/>
      <c r="GM273" s="320"/>
      <c r="GN273" s="320"/>
      <c r="GO273" s="300"/>
      <c r="HD273" s="317"/>
      <c r="HE273" s="317"/>
      <c r="HF273" s="317"/>
      <c r="HG273" s="317"/>
      <c r="HH273" s="301"/>
      <c r="HI273" s="301"/>
      <c r="HJ273" s="301"/>
      <c r="HK273" s="301"/>
      <c r="HL273" s="318"/>
      <c r="HM273" s="318"/>
      <c r="HN273" s="318"/>
      <c r="HO273" s="319"/>
      <c r="HP273" s="320"/>
      <c r="HQ273" s="320"/>
      <c r="HR273" s="320"/>
      <c r="HS273" s="320"/>
      <c r="HT273" s="300"/>
    </row>
    <row r="274" spans="18:228" ht="17.100000000000001" customHeight="1" x14ac:dyDescent="0.3">
      <c r="R274" s="314"/>
      <c r="S274" s="314"/>
      <c r="T274" s="314"/>
      <c r="U274" s="314"/>
      <c r="V274" s="314"/>
      <c r="W274" s="314"/>
      <c r="X274" s="314"/>
      <c r="Y274" s="314"/>
      <c r="Z274" s="314"/>
      <c r="AA274" s="314"/>
      <c r="AB274" s="314"/>
      <c r="AC274" s="314"/>
      <c r="AD274" s="314"/>
      <c r="AE274" s="314"/>
      <c r="AF274" s="314"/>
      <c r="AG274" s="314"/>
      <c r="AH274" s="314"/>
      <c r="AI274" s="314"/>
      <c r="AJ274" s="314"/>
      <c r="AK274" s="314"/>
      <c r="AL274" s="314"/>
      <c r="AM274" s="314"/>
      <c r="AN274" s="314"/>
      <c r="AO274" s="314"/>
      <c r="AP274" s="314"/>
      <c r="AQ274" s="314"/>
      <c r="AR274" s="314"/>
      <c r="AS274" s="314"/>
      <c r="AT274" s="314"/>
      <c r="AU274" s="314"/>
      <c r="AV274" s="314"/>
      <c r="AW274" s="314"/>
      <c r="AX274" s="314"/>
      <c r="AY274" s="314"/>
      <c r="AZ274" s="314"/>
      <c r="BA274" s="314"/>
      <c r="BB274" s="314"/>
      <c r="BC274" s="314"/>
      <c r="BD274" s="314"/>
      <c r="BE274" s="314"/>
      <c r="BF274" s="314"/>
      <c r="BG274" s="314"/>
      <c r="BH274" s="314"/>
      <c r="BI274" s="314"/>
      <c r="BJ274" s="314"/>
      <c r="BK274" s="314"/>
      <c r="BL274" s="314"/>
      <c r="BM274" s="314"/>
      <c r="BN274" s="314"/>
      <c r="BO274" s="314"/>
      <c r="BP274" s="314"/>
      <c r="BQ274" s="314"/>
      <c r="BR274" s="314"/>
      <c r="BS274" s="314"/>
      <c r="BT274" s="314"/>
      <c r="BU274" s="314"/>
      <c r="BV274" s="314"/>
      <c r="BW274" s="291"/>
      <c r="BX274" s="314"/>
      <c r="BY274" s="314"/>
      <c r="BZ274" s="314"/>
      <c r="CA274" s="314"/>
      <c r="CB274" s="314"/>
      <c r="CC274" s="314"/>
      <c r="CD274" s="314"/>
      <c r="CE274" s="314"/>
      <c r="CF274" s="314"/>
      <c r="CG274" s="314"/>
      <c r="CH274" s="314"/>
      <c r="CI274" s="314"/>
      <c r="CJ274" s="314"/>
      <c r="CK274" s="314"/>
      <c r="CL274" s="314"/>
      <c r="CM274" s="314"/>
      <c r="CN274" s="314"/>
      <c r="CO274" s="314"/>
      <c r="CP274" s="314"/>
      <c r="CQ274" s="314"/>
      <c r="CR274" s="314"/>
      <c r="CS274" s="314"/>
      <c r="CT274" s="314"/>
      <c r="CU274" s="314"/>
      <c r="CV274" s="314"/>
      <c r="CW274" s="314"/>
      <c r="CX274" s="314"/>
      <c r="CY274" s="314"/>
      <c r="CZ274" s="314"/>
      <c r="DA274" s="314"/>
      <c r="DB274" s="314"/>
      <c r="DC274" s="314"/>
      <c r="DD274" s="314"/>
      <c r="DE274" s="314"/>
      <c r="DF274" s="314"/>
      <c r="DG274" s="314"/>
      <c r="DH274" s="314"/>
      <c r="DI274" s="314"/>
      <c r="DJ274" s="314"/>
      <c r="DK274" s="314"/>
      <c r="DL274" s="314"/>
      <c r="DM274" s="314"/>
      <c r="DN274" s="314"/>
      <c r="DO274" s="314"/>
      <c r="DP274" s="314"/>
      <c r="DQ274" s="314"/>
      <c r="DR274" s="314"/>
      <c r="DS274" s="314"/>
      <c r="DT274" s="314"/>
      <c r="DU274" s="314"/>
      <c r="DV274" s="314"/>
      <c r="DW274" s="314"/>
      <c r="DX274" s="314"/>
      <c r="DY274" s="314"/>
      <c r="DZ274" s="314"/>
      <c r="EA274" s="314"/>
      <c r="EB274" s="314"/>
      <c r="EC274" s="314"/>
      <c r="ED274" s="314"/>
      <c r="FY274" s="317"/>
      <c r="FZ274" s="317"/>
      <c r="GA274" s="317"/>
      <c r="GB274" s="317"/>
      <c r="GC274" s="301"/>
      <c r="GD274" s="301"/>
      <c r="GE274" s="301"/>
      <c r="GF274" s="301"/>
      <c r="GG274" s="318"/>
      <c r="GH274" s="318"/>
      <c r="GI274" s="318"/>
      <c r="GJ274" s="319"/>
      <c r="GK274" s="320"/>
      <c r="GL274" s="320"/>
      <c r="GM274" s="320"/>
      <c r="GN274" s="320"/>
      <c r="GO274" s="300"/>
      <c r="HD274" s="317"/>
      <c r="HE274" s="317"/>
      <c r="HF274" s="317"/>
      <c r="HG274" s="317"/>
      <c r="HH274" s="301"/>
      <c r="HI274" s="301"/>
      <c r="HJ274" s="301"/>
      <c r="HK274" s="301"/>
      <c r="HL274" s="318"/>
      <c r="HM274" s="318"/>
      <c r="HN274" s="318"/>
      <c r="HO274" s="319"/>
      <c r="HP274" s="320"/>
      <c r="HQ274" s="320"/>
      <c r="HR274" s="320"/>
      <c r="HS274" s="320"/>
      <c r="HT274" s="300"/>
    </row>
    <row r="275" spans="18:228" ht="17.100000000000001" customHeight="1" x14ac:dyDescent="0.3">
      <c r="R275" s="314"/>
      <c r="S275" s="314"/>
      <c r="T275" s="314"/>
      <c r="U275" s="314"/>
      <c r="V275" s="314"/>
      <c r="W275" s="314"/>
      <c r="X275" s="314"/>
      <c r="Y275" s="314"/>
      <c r="Z275" s="314"/>
      <c r="AA275" s="314"/>
      <c r="AB275" s="314"/>
      <c r="AC275" s="314"/>
      <c r="AD275" s="314"/>
      <c r="AE275" s="314"/>
      <c r="AF275" s="314"/>
      <c r="AG275" s="314"/>
      <c r="AH275" s="314"/>
      <c r="AI275" s="314"/>
      <c r="AJ275" s="314"/>
      <c r="AK275" s="314"/>
      <c r="AL275" s="314"/>
      <c r="AM275" s="314"/>
      <c r="AN275" s="314"/>
      <c r="AO275" s="314"/>
      <c r="AP275" s="314"/>
      <c r="AQ275" s="314"/>
      <c r="AR275" s="314"/>
      <c r="AS275" s="314"/>
      <c r="AT275" s="314"/>
      <c r="AU275" s="314"/>
      <c r="AV275" s="314"/>
      <c r="AW275" s="314"/>
      <c r="AX275" s="314"/>
      <c r="AY275" s="314"/>
      <c r="AZ275" s="314"/>
      <c r="BA275" s="314"/>
      <c r="BB275" s="314"/>
      <c r="BC275" s="314"/>
      <c r="BD275" s="314"/>
      <c r="BE275" s="314"/>
      <c r="BF275" s="314"/>
      <c r="BG275" s="314"/>
      <c r="BH275" s="314"/>
      <c r="BI275" s="314"/>
      <c r="BJ275" s="314"/>
      <c r="BK275" s="314"/>
      <c r="BL275" s="314"/>
      <c r="BM275" s="314"/>
      <c r="BN275" s="314"/>
      <c r="BO275" s="314"/>
      <c r="BP275" s="314"/>
      <c r="BQ275" s="314"/>
      <c r="BR275" s="314"/>
      <c r="BS275" s="314"/>
      <c r="BT275" s="314"/>
      <c r="BU275" s="314"/>
      <c r="BV275" s="314"/>
      <c r="BW275" s="259"/>
      <c r="BX275" s="314"/>
      <c r="BY275" s="314"/>
      <c r="BZ275" s="314"/>
      <c r="CA275" s="314"/>
      <c r="CB275" s="314"/>
      <c r="CC275" s="314"/>
      <c r="CD275" s="314"/>
      <c r="CE275" s="314"/>
      <c r="CF275" s="314"/>
      <c r="CG275" s="314"/>
      <c r="CH275" s="314"/>
      <c r="CI275" s="314"/>
      <c r="CJ275" s="314"/>
      <c r="CK275" s="314"/>
      <c r="CL275" s="314"/>
      <c r="CM275" s="314"/>
      <c r="CN275" s="314"/>
      <c r="CO275" s="314"/>
      <c r="CP275" s="314"/>
      <c r="CQ275" s="314"/>
      <c r="CR275" s="314"/>
      <c r="CS275" s="314"/>
      <c r="CT275" s="314"/>
      <c r="CU275" s="314"/>
      <c r="CV275" s="314"/>
      <c r="CW275" s="314"/>
      <c r="CX275" s="314"/>
      <c r="CY275" s="314"/>
      <c r="CZ275" s="314"/>
      <c r="DA275" s="314"/>
      <c r="DB275" s="314"/>
      <c r="DC275" s="314"/>
      <c r="DD275" s="314"/>
      <c r="DE275" s="314"/>
      <c r="DF275" s="314"/>
      <c r="DG275" s="314"/>
      <c r="DH275" s="314"/>
      <c r="DI275" s="314"/>
      <c r="DJ275" s="314"/>
      <c r="DK275" s="314"/>
      <c r="DL275" s="314"/>
      <c r="DM275" s="314"/>
      <c r="DN275" s="314"/>
      <c r="DO275" s="314"/>
      <c r="DP275" s="314"/>
      <c r="DQ275" s="314"/>
      <c r="DR275" s="314"/>
      <c r="DS275" s="314"/>
      <c r="DT275" s="314"/>
      <c r="DU275" s="314"/>
      <c r="DV275" s="314"/>
      <c r="DW275" s="314"/>
      <c r="DX275" s="314"/>
      <c r="DY275" s="314"/>
      <c r="DZ275" s="314"/>
      <c r="EA275" s="314"/>
      <c r="EB275" s="314"/>
      <c r="EC275" s="314"/>
      <c r="ED275" s="314"/>
      <c r="FY275" s="317"/>
      <c r="FZ275" s="317"/>
      <c r="GA275" s="317"/>
      <c r="GB275" s="317"/>
      <c r="GC275" s="301"/>
      <c r="GD275" s="301"/>
      <c r="GE275" s="301"/>
      <c r="GF275" s="301"/>
      <c r="GG275" s="318"/>
      <c r="GH275" s="318"/>
      <c r="GI275" s="318"/>
      <c r="GJ275" s="319"/>
      <c r="GK275" s="320"/>
      <c r="GL275" s="320"/>
      <c r="GM275" s="320"/>
      <c r="GN275" s="320"/>
      <c r="GO275" s="300"/>
      <c r="HD275" s="317"/>
      <c r="HE275" s="317"/>
      <c r="HF275" s="317"/>
      <c r="HG275" s="317"/>
      <c r="HH275" s="301"/>
      <c r="HI275" s="301"/>
      <c r="HJ275" s="301"/>
      <c r="HK275" s="301"/>
      <c r="HL275" s="318"/>
      <c r="HM275" s="318"/>
      <c r="HN275" s="318"/>
      <c r="HO275" s="319"/>
      <c r="HP275" s="320"/>
      <c r="HQ275" s="320"/>
      <c r="HR275" s="320"/>
      <c r="HS275" s="320"/>
      <c r="HT275" s="300"/>
    </row>
    <row r="276" spans="18:228" ht="17.100000000000001" customHeight="1" x14ac:dyDescent="0.3">
      <c r="R276" s="314"/>
      <c r="S276" s="314"/>
      <c r="T276" s="314"/>
      <c r="U276" s="314"/>
      <c r="V276" s="314"/>
      <c r="W276" s="314"/>
      <c r="X276" s="314"/>
      <c r="Y276" s="314"/>
      <c r="Z276" s="314"/>
      <c r="AA276" s="314"/>
      <c r="AB276" s="314"/>
      <c r="AC276" s="314"/>
      <c r="AD276" s="314"/>
      <c r="AE276" s="314"/>
      <c r="AF276" s="314"/>
      <c r="AG276" s="314"/>
      <c r="AH276" s="314"/>
      <c r="AI276" s="314"/>
      <c r="AJ276" s="314"/>
      <c r="AK276" s="314"/>
      <c r="AL276" s="314"/>
      <c r="AM276" s="314"/>
      <c r="AN276" s="314"/>
      <c r="AO276" s="314"/>
      <c r="AP276" s="314"/>
      <c r="AQ276" s="314"/>
      <c r="AR276" s="314"/>
      <c r="AS276" s="314"/>
      <c r="AT276" s="314"/>
      <c r="AU276" s="314"/>
      <c r="AV276" s="314"/>
      <c r="AW276" s="314"/>
      <c r="AX276" s="314"/>
      <c r="AY276" s="314"/>
      <c r="AZ276" s="314"/>
      <c r="BA276" s="314"/>
      <c r="BB276" s="314"/>
      <c r="BC276" s="314"/>
      <c r="BD276" s="314"/>
      <c r="BE276" s="314"/>
      <c r="BF276" s="314"/>
      <c r="BG276" s="314"/>
      <c r="BH276" s="314"/>
      <c r="BI276" s="314"/>
      <c r="BJ276" s="314"/>
      <c r="BK276" s="314"/>
      <c r="BL276" s="314"/>
      <c r="BM276" s="314"/>
      <c r="BN276" s="314"/>
      <c r="BO276" s="314"/>
      <c r="BP276" s="314"/>
      <c r="BQ276" s="314"/>
      <c r="BR276" s="314"/>
      <c r="BS276" s="314"/>
      <c r="BT276" s="314"/>
      <c r="BU276" s="314"/>
      <c r="BV276" s="314"/>
      <c r="BW276" s="259"/>
      <c r="BX276" s="314"/>
      <c r="BY276" s="314"/>
      <c r="BZ276" s="314"/>
      <c r="CA276" s="314"/>
      <c r="CB276" s="314"/>
      <c r="CC276" s="314"/>
      <c r="CD276" s="314"/>
      <c r="CE276" s="314"/>
      <c r="CF276" s="314"/>
      <c r="CG276" s="314"/>
      <c r="CH276" s="314"/>
      <c r="CI276" s="314"/>
      <c r="CJ276" s="314"/>
      <c r="CK276" s="314"/>
      <c r="CL276" s="314"/>
      <c r="CM276" s="314"/>
      <c r="CN276" s="314"/>
      <c r="CO276" s="314"/>
      <c r="CP276" s="314"/>
      <c r="CQ276" s="314"/>
      <c r="CR276" s="314"/>
      <c r="CS276" s="314"/>
      <c r="CT276" s="314"/>
      <c r="CU276" s="314"/>
      <c r="CV276" s="314"/>
      <c r="CW276" s="314"/>
      <c r="CX276" s="314"/>
      <c r="CY276" s="314"/>
      <c r="CZ276" s="314"/>
      <c r="DA276" s="314"/>
      <c r="DB276" s="314"/>
      <c r="DC276" s="314"/>
      <c r="DD276" s="314"/>
      <c r="DE276" s="314"/>
      <c r="DF276" s="314"/>
      <c r="DG276" s="314"/>
      <c r="DH276" s="314"/>
      <c r="DI276" s="314"/>
      <c r="DJ276" s="314"/>
      <c r="DK276" s="314"/>
      <c r="DL276" s="314"/>
      <c r="DM276" s="314"/>
      <c r="DN276" s="314"/>
      <c r="DO276" s="314"/>
      <c r="DP276" s="314"/>
      <c r="DQ276" s="314"/>
      <c r="DR276" s="314"/>
      <c r="DS276" s="314"/>
      <c r="DT276" s="314"/>
      <c r="DU276" s="314"/>
      <c r="DV276" s="314"/>
      <c r="DW276" s="314"/>
      <c r="DX276" s="314"/>
      <c r="DY276" s="314"/>
      <c r="DZ276" s="314"/>
      <c r="EA276" s="314"/>
      <c r="EB276" s="314"/>
      <c r="EC276" s="314"/>
      <c r="ED276" s="314"/>
      <c r="FY276" s="317"/>
      <c r="FZ276" s="317"/>
      <c r="GA276" s="317"/>
      <c r="GB276" s="317"/>
      <c r="GC276" s="301"/>
      <c r="GD276" s="301"/>
      <c r="GE276" s="301"/>
      <c r="GF276" s="301"/>
      <c r="GG276" s="318"/>
      <c r="GH276" s="318"/>
      <c r="GI276" s="318"/>
      <c r="GJ276" s="319"/>
      <c r="GK276" s="320"/>
      <c r="GL276" s="320"/>
      <c r="GM276" s="320"/>
      <c r="GN276" s="320"/>
      <c r="GO276" s="300"/>
      <c r="HD276" s="317"/>
      <c r="HE276" s="317"/>
      <c r="HF276" s="317"/>
      <c r="HG276" s="317"/>
      <c r="HH276" s="301"/>
      <c r="HI276" s="301"/>
      <c r="HJ276" s="301"/>
      <c r="HK276" s="301"/>
      <c r="HL276" s="318"/>
      <c r="HM276" s="318"/>
      <c r="HN276" s="318"/>
      <c r="HO276" s="319"/>
      <c r="HP276" s="320"/>
      <c r="HQ276" s="320"/>
      <c r="HR276" s="320"/>
      <c r="HS276" s="320"/>
      <c r="HT276" s="300"/>
    </row>
    <row r="277" spans="18:228" ht="17.100000000000001" customHeight="1" x14ac:dyDescent="0.3">
      <c r="R277" s="314"/>
      <c r="S277" s="314"/>
      <c r="T277" s="314"/>
      <c r="U277" s="314"/>
      <c r="V277" s="314"/>
      <c r="W277" s="314"/>
      <c r="X277" s="314"/>
      <c r="Y277" s="314"/>
      <c r="Z277" s="314"/>
      <c r="AA277" s="314"/>
      <c r="AB277" s="314"/>
      <c r="AC277" s="314"/>
      <c r="AD277" s="314"/>
      <c r="AE277" s="314"/>
      <c r="AF277" s="314"/>
      <c r="AG277" s="314"/>
      <c r="AH277" s="314"/>
      <c r="AI277" s="314"/>
      <c r="AJ277" s="314"/>
      <c r="AK277" s="314"/>
      <c r="AL277" s="314"/>
      <c r="AM277" s="314"/>
      <c r="AN277" s="314"/>
      <c r="AO277" s="314"/>
      <c r="AP277" s="314"/>
      <c r="AQ277" s="314"/>
      <c r="AR277" s="314"/>
      <c r="AS277" s="314"/>
      <c r="AT277" s="314"/>
      <c r="AU277" s="314"/>
      <c r="AV277" s="314"/>
      <c r="AW277" s="314"/>
      <c r="AX277" s="314"/>
      <c r="AY277" s="314"/>
      <c r="AZ277" s="314"/>
      <c r="BA277" s="314"/>
      <c r="BB277" s="314"/>
      <c r="BC277" s="314"/>
      <c r="BD277" s="314"/>
      <c r="BE277" s="314"/>
      <c r="BF277" s="314"/>
      <c r="BG277" s="314"/>
      <c r="BH277" s="314"/>
      <c r="BI277" s="314"/>
      <c r="BJ277" s="314"/>
      <c r="BK277" s="314"/>
      <c r="BL277" s="314"/>
      <c r="BM277" s="314"/>
      <c r="BN277" s="314"/>
      <c r="BO277" s="314"/>
      <c r="BP277" s="314"/>
      <c r="BQ277" s="314"/>
      <c r="BR277" s="314"/>
      <c r="BS277" s="314"/>
      <c r="BT277" s="314"/>
      <c r="BU277" s="314"/>
      <c r="BV277" s="314"/>
      <c r="BW277" s="291"/>
      <c r="BX277" s="314"/>
      <c r="BY277" s="314"/>
      <c r="BZ277" s="314"/>
      <c r="CA277" s="314"/>
      <c r="CB277" s="314"/>
      <c r="CC277" s="314"/>
      <c r="CD277" s="314"/>
      <c r="CE277" s="314"/>
      <c r="CF277" s="314"/>
      <c r="CG277" s="314"/>
      <c r="CH277" s="314"/>
      <c r="CI277" s="314"/>
      <c r="CJ277" s="314"/>
      <c r="CK277" s="314"/>
      <c r="CL277" s="314"/>
      <c r="CM277" s="314"/>
      <c r="CN277" s="314"/>
      <c r="CO277" s="314"/>
      <c r="CP277" s="314"/>
      <c r="CQ277" s="314"/>
      <c r="CR277" s="314"/>
      <c r="CS277" s="314"/>
      <c r="CT277" s="314"/>
      <c r="CU277" s="314"/>
      <c r="CV277" s="314"/>
      <c r="CW277" s="314"/>
      <c r="CX277" s="314"/>
      <c r="CY277" s="314"/>
      <c r="CZ277" s="314"/>
      <c r="DA277" s="314"/>
      <c r="DB277" s="314"/>
      <c r="DC277" s="314"/>
      <c r="DD277" s="314"/>
      <c r="DE277" s="314"/>
      <c r="DF277" s="314"/>
      <c r="DG277" s="314"/>
      <c r="DH277" s="314"/>
      <c r="DI277" s="314"/>
      <c r="DJ277" s="314"/>
      <c r="DK277" s="314"/>
      <c r="DL277" s="314"/>
      <c r="DM277" s="314"/>
      <c r="DN277" s="314"/>
      <c r="DO277" s="314"/>
      <c r="DP277" s="314"/>
      <c r="DQ277" s="314"/>
      <c r="DR277" s="314"/>
      <c r="DS277" s="314"/>
      <c r="DT277" s="314"/>
      <c r="DU277" s="314"/>
      <c r="DV277" s="314"/>
      <c r="DW277" s="314"/>
      <c r="DX277" s="314"/>
      <c r="DY277" s="314"/>
      <c r="DZ277" s="314"/>
      <c r="EA277" s="314"/>
      <c r="EB277" s="314"/>
      <c r="EC277" s="314"/>
      <c r="ED277" s="314"/>
      <c r="FY277" s="317"/>
      <c r="FZ277" s="317"/>
      <c r="GA277" s="317"/>
      <c r="GB277" s="317"/>
      <c r="GC277" s="301"/>
      <c r="GD277" s="301"/>
      <c r="GE277" s="301"/>
      <c r="GF277" s="301"/>
      <c r="GG277" s="318"/>
      <c r="GH277" s="318"/>
      <c r="GI277" s="318"/>
      <c r="GJ277" s="319"/>
      <c r="GK277" s="320"/>
      <c r="GL277" s="320"/>
      <c r="GM277" s="320"/>
      <c r="GN277" s="320"/>
      <c r="GO277" s="300"/>
      <c r="HD277" s="317"/>
      <c r="HE277" s="317"/>
      <c r="HF277" s="317"/>
      <c r="HG277" s="317"/>
      <c r="HH277" s="301"/>
      <c r="HI277" s="301"/>
      <c r="HJ277" s="301"/>
      <c r="HK277" s="301"/>
      <c r="HL277" s="318"/>
      <c r="HM277" s="318"/>
      <c r="HN277" s="318"/>
      <c r="HO277" s="319"/>
      <c r="HP277" s="320"/>
      <c r="HQ277" s="320"/>
      <c r="HR277" s="320"/>
      <c r="HS277" s="320"/>
      <c r="HT277" s="300"/>
    </row>
    <row r="278" spans="18:228" ht="17.100000000000001" customHeight="1" x14ac:dyDescent="0.3">
      <c r="R278" s="314"/>
      <c r="S278" s="314"/>
      <c r="T278" s="314"/>
      <c r="U278" s="314"/>
      <c r="V278" s="314"/>
      <c r="W278" s="314"/>
      <c r="X278" s="314"/>
      <c r="Y278" s="314"/>
      <c r="Z278" s="314"/>
      <c r="AA278" s="314"/>
      <c r="AB278" s="314"/>
      <c r="AC278" s="314"/>
      <c r="AD278" s="314"/>
      <c r="AE278" s="314"/>
      <c r="AF278" s="314"/>
      <c r="AG278" s="314"/>
      <c r="AH278" s="314"/>
      <c r="AI278" s="314"/>
      <c r="AJ278" s="314"/>
      <c r="AK278" s="314"/>
      <c r="AL278" s="314"/>
      <c r="AM278" s="314"/>
      <c r="AN278" s="314"/>
      <c r="AO278" s="314"/>
      <c r="AP278" s="314"/>
      <c r="AQ278" s="314"/>
      <c r="AR278" s="314"/>
      <c r="AS278" s="314"/>
      <c r="AT278" s="314"/>
      <c r="AU278" s="314"/>
      <c r="AV278" s="314"/>
      <c r="AW278" s="314"/>
      <c r="AX278" s="314"/>
      <c r="AY278" s="314"/>
      <c r="AZ278" s="314"/>
      <c r="BA278" s="314"/>
      <c r="BB278" s="314"/>
      <c r="BC278" s="314"/>
      <c r="BD278" s="314"/>
      <c r="BE278" s="314"/>
      <c r="BF278" s="314"/>
      <c r="BG278" s="314"/>
      <c r="BH278" s="314"/>
      <c r="BI278" s="314"/>
      <c r="BJ278" s="314"/>
      <c r="BK278" s="314"/>
      <c r="BL278" s="314"/>
      <c r="BM278" s="314"/>
      <c r="BN278" s="314"/>
      <c r="BO278" s="314"/>
      <c r="BP278" s="314"/>
      <c r="BQ278" s="314"/>
      <c r="BR278" s="314"/>
      <c r="BS278" s="314"/>
      <c r="BT278" s="314"/>
      <c r="BU278" s="314"/>
      <c r="BV278" s="314"/>
      <c r="BW278" s="339"/>
      <c r="BX278" s="314"/>
      <c r="BY278" s="314"/>
      <c r="BZ278" s="314"/>
      <c r="CA278" s="314"/>
      <c r="CB278" s="314"/>
      <c r="CC278" s="314"/>
      <c r="CD278" s="314"/>
      <c r="CE278" s="314"/>
      <c r="CF278" s="314"/>
      <c r="CG278" s="314"/>
      <c r="CH278" s="314"/>
      <c r="CI278" s="314"/>
      <c r="CJ278" s="314"/>
      <c r="CK278" s="314"/>
      <c r="CL278" s="314"/>
      <c r="CM278" s="314"/>
      <c r="CN278" s="314"/>
      <c r="CO278" s="314"/>
      <c r="CP278" s="314"/>
      <c r="CQ278" s="314"/>
      <c r="CR278" s="314"/>
      <c r="CS278" s="314"/>
      <c r="CT278" s="314"/>
      <c r="CU278" s="314"/>
      <c r="CV278" s="314"/>
      <c r="CW278" s="314"/>
      <c r="CX278" s="314"/>
      <c r="CY278" s="314"/>
      <c r="CZ278" s="314"/>
      <c r="DA278" s="314"/>
      <c r="DB278" s="314"/>
      <c r="DC278" s="314"/>
      <c r="DD278" s="314"/>
      <c r="DE278" s="314"/>
      <c r="DF278" s="314"/>
      <c r="DG278" s="314"/>
      <c r="DH278" s="314"/>
      <c r="DI278" s="314"/>
      <c r="DJ278" s="314"/>
      <c r="DK278" s="314"/>
      <c r="DL278" s="314"/>
      <c r="DM278" s="314"/>
      <c r="DN278" s="314"/>
      <c r="DO278" s="314"/>
      <c r="DP278" s="314"/>
      <c r="DQ278" s="314"/>
      <c r="DR278" s="314"/>
      <c r="DS278" s="314"/>
      <c r="DT278" s="314"/>
      <c r="DU278" s="314"/>
      <c r="DV278" s="314"/>
      <c r="DW278" s="314"/>
      <c r="DX278" s="314"/>
      <c r="DY278" s="314"/>
      <c r="DZ278" s="314"/>
      <c r="EA278" s="314"/>
      <c r="EB278" s="314"/>
      <c r="EC278" s="314"/>
      <c r="ED278" s="314"/>
      <c r="FY278" s="317"/>
      <c r="FZ278" s="317"/>
      <c r="GA278" s="317"/>
      <c r="GB278" s="317"/>
      <c r="GC278" s="301"/>
      <c r="GD278" s="301"/>
      <c r="GE278" s="301"/>
      <c r="GF278" s="301"/>
      <c r="GG278" s="318"/>
      <c r="GH278" s="318"/>
      <c r="GI278" s="318"/>
      <c r="GJ278" s="319"/>
      <c r="GK278" s="320"/>
      <c r="GL278" s="320"/>
      <c r="GM278" s="320"/>
      <c r="GN278" s="320"/>
      <c r="GO278" s="300"/>
      <c r="HD278" s="317"/>
      <c r="HE278" s="317"/>
      <c r="HF278" s="317"/>
      <c r="HG278" s="317"/>
      <c r="HH278" s="301"/>
      <c r="HI278" s="301"/>
      <c r="HJ278" s="301"/>
      <c r="HK278" s="301"/>
      <c r="HL278" s="318"/>
      <c r="HM278" s="318"/>
      <c r="HN278" s="318"/>
      <c r="HO278" s="319"/>
      <c r="HP278" s="320"/>
      <c r="HQ278" s="320"/>
      <c r="HR278" s="320"/>
      <c r="HS278" s="320"/>
      <c r="HT278" s="300"/>
    </row>
    <row r="279" spans="18:228" ht="17.100000000000001" customHeight="1" x14ac:dyDescent="0.3">
      <c r="R279" s="314"/>
      <c r="S279" s="314"/>
      <c r="T279" s="314"/>
      <c r="U279" s="314"/>
      <c r="V279" s="314"/>
      <c r="W279" s="314"/>
      <c r="X279" s="314"/>
      <c r="Y279" s="314"/>
      <c r="Z279" s="314"/>
      <c r="AA279" s="314"/>
      <c r="AB279" s="314"/>
      <c r="AC279" s="314"/>
      <c r="AD279" s="314"/>
      <c r="AE279" s="314"/>
      <c r="AF279" s="314"/>
      <c r="AG279" s="314"/>
      <c r="AH279" s="314"/>
      <c r="AI279" s="314"/>
      <c r="AJ279" s="314"/>
      <c r="AK279" s="314"/>
      <c r="AL279" s="314"/>
      <c r="AM279" s="314"/>
      <c r="AN279" s="314"/>
      <c r="AO279" s="314"/>
      <c r="AP279" s="314"/>
      <c r="AQ279" s="314"/>
      <c r="AR279" s="314"/>
      <c r="AS279" s="314"/>
      <c r="AT279" s="314"/>
      <c r="AU279" s="314"/>
      <c r="AV279" s="314"/>
      <c r="AW279" s="314"/>
      <c r="AX279" s="314"/>
      <c r="AY279" s="314"/>
      <c r="AZ279" s="314"/>
      <c r="BA279" s="314"/>
      <c r="BB279" s="314"/>
      <c r="BC279" s="314"/>
      <c r="BD279" s="314"/>
      <c r="BE279" s="314"/>
      <c r="BF279" s="314"/>
      <c r="BG279" s="314"/>
      <c r="BH279" s="314"/>
      <c r="BI279" s="314"/>
      <c r="BJ279" s="314"/>
      <c r="BK279" s="314"/>
      <c r="BL279" s="314"/>
      <c r="BM279" s="314"/>
      <c r="BN279" s="314"/>
      <c r="BO279" s="314"/>
      <c r="BP279" s="314"/>
      <c r="BQ279" s="314"/>
      <c r="BR279" s="314"/>
      <c r="BS279" s="314"/>
      <c r="BT279" s="314"/>
      <c r="BU279" s="314"/>
      <c r="BV279" s="314"/>
      <c r="BW279" s="339"/>
      <c r="BX279" s="314"/>
      <c r="BY279" s="314"/>
      <c r="BZ279" s="314"/>
      <c r="CA279" s="314"/>
      <c r="CB279" s="314"/>
      <c r="CC279" s="314"/>
      <c r="CD279" s="314"/>
      <c r="CE279" s="314"/>
      <c r="CF279" s="314"/>
      <c r="CG279" s="314"/>
      <c r="CH279" s="314"/>
      <c r="CI279" s="314"/>
      <c r="CJ279" s="314"/>
      <c r="CK279" s="314"/>
      <c r="CL279" s="314"/>
      <c r="CM279" s="314"/>
      <c r="CN279" s="314"/>
      <c r="CO279" s="314"/>
      <c r="CP279" s="314"/>
      <c r="CQ279" s="314"/>
      <c r="CR279" s="314"/>
      <c r="CS279" s="314"/>
      <c r="CT279" s="314"/>
      <c r="CU279" s="314"/>
      <c r="CV279" s="314"/>
      <c r="CW279" s="314"/>
      <c r="CX279" s="314"/>
      <c r="CY279" s="314"/>
      <c r="CZ279" s="314"/>
      <c r="DA279" s="314"/>
      <c r="DB279" s="314"/>
      <c r="DC279" s="314"/>
      <c r="DD279" s="314"/>
      <c r="DE279" s="314"/>
      <c r="DF279" s="314"/>
      <c r="DG279" s="314"/>
      <c r="DH279" s="314"/>
      <c r="DI279" s="314"/>
      <c r="DJ279" s="314"/>
      <c r="DK279" s="314"/>
      <c r="DL279" s="314"/>
      <c r="DM279" s="314"/>
      <c r="DN279" s="314"/>
      <c r="DO279" s="314"/>
      <c r="DP279" s="314"/>
      <c r="DQ279" s="314"/>
      <c r="DR279" s="314"/>
      <c r="DS279" s="314"/>
      <c r="DT279" s="314"/>
      <c r="DU279" s="314"/>
      <c r="DV279" s="314"/>
      <c r="DW279" s="314"/>
      <c r="DX279" s="314"/>
      <c r="DY279" s="314"/>
      <c r="DZ279" s="314"/>
      <c r="EA279" s="314"/>
      <c r="EB279" s="314"/>
      <c r="EC279" s="314"/>
      <c r="ED279" s="314"/>
      <c r="FY279" s="317"/>
      <c r="FZ279" s="317"/>
      <c r="GA279" s="317"/>
      <c r="GB279" s="317"/>
      <c r="GC279" s="301"/>
      <c r="GD279" s="301"/>
      <c r="GE279" s="301"/>
      <c r="GF279" s="301"/>
      <c r="GG279" s="318"/>
      <c r="GH279" s="318"/>
      <c r="GI279" s="318"/>
      <c r="GJ279" s="319"/>
      <c r="GK279" s="320"/>
      <c r="GL279" s="320"/>
      <c r="GM279" s="320"/>
      <c r="GN279" s="320"/>
      <c r="GO279" s="300"/>
      <c r="HD279" s="317"/>
      <c r="HE279" s="317"/>
      <c r="HF279" s="317"/>
      <c r="HG279" s="317"/>
      <c r="HH279" s="301"/>
      <c r="HI279" s="301"/>
      <c r="HJ279" s="301"/>
      <c r="HK279" s="301"/>
      <c r="HL279" s="318"/>
      <c r="HM279" s="318"/>
      <c r="HN279" s="318"/>
      <c r="HO279" s="319"/>
      <c r="HP279" s="320"/>
      <c r="HQ279" s="320"/>
      <c r="HR279" s="320"/>
      <c r="HS279" s="320"/>
      <c r="HT279" s="300"/>
    </row>
    <row r="280" spans="18:228" ht="17.100000000000001" customHeight="1" x14ac:dyDescent="0.3">
      <c r="R280" s="314"/>
      <c r="S280" s="314"/>
      <c r="T280" s="314"/>
      <c r="U280" s="314"/>
      <c r="V280" s="314"/>
      <c r="W280" s="314"/>
      <c r="X280" s="314"/>
      <c r="Y280" s="314"/>
      <c r="Z280" s="314"/>
      <c r="AA280" s="314"/>
      <c r="AB280" s="314"/>
      <c r="AC280" s="314"/>
      <c r="AD280" s="314"/>
      <c r="AE280" s="314"/>
      <c r="AF280" s="314"/>
      <c r="AG280" s="314"/>
      <c r="AH280" s="314"/>
      <c r="AI280" s="314"/>
      <c r="AJ280" s="314"/>
      <c r="AK280" s="314"/>
      <c r="AL280" s="314"/>
      <c r="AM280" s="314"/>
      <c r="AN280" s="314"/>
      <c r="AO280" s="314"/>
      <c r="AP280" s="314"/>
      <c r="AQ280" s="314"/>
      <c r="AR280" s="314"/>
      <c r="AS280" s="314"/>
      <c r="AT280" s="314"/>
      <c r="AU280" s="314"/>
      <c r="AV280" s="314"/>
      <c r="AW280" s="314"/>
      <c r="AX280" s="314"/>
      <c r="AY280" s="314"/>
      <c r="AZ280" s="314"/>
      <c r="BA280" s="314"/>
      <c r="BB280" s="314"/>
      <c r="BC280" s="314"/>
      <c r="BD280" s="314"/>
      <c r="BE280" s="314"/>
      <c r="BF280" s="314"/>
      <c r="BG280" s="314"/>
      <c r="BH280" s="314"/>
      <c r="BI280" s="314"/>
      <c r="BJ280" s="314"/>
      <c r="BK280" s="314"/>
      <c r="BL280" s="314"/>
      <c r="BM280" s="314"/>
      <c r="BN280" s="314"/>
      <c r="BO280" s="314"/>
      <c r="BP280" s="314"/>
      <c r="BQ280" s="314"/>
      <c r="BR280" s="314"/>
      <c r="BS280" s="314"/>
      <c r="BT280" s="314"/>
      <c r="BU280" s="314"/>
      <c r="BV280" s="314"/>
      <c r="BW280" s="291"/>
      <c r="BX280" s="314"/>
      <c r="BY280" s="314"/>
      <c r="BZ280" s="314"/>
      <c r="CA280" s="314"/>
      <c r="CB280" s="314"/>
      <c r="CC280" s="314"/>
      <c r="CD280" s="314"/>
      <c r="CE280" s="314"/>
      <c r="CF280" s="314"/>
      <c r="CG280" s="314"/>
      <c r="CH280" s="314"/>
      <c r="CI280" s="314"/>
      <c r="CJ280" s="314"/>
      <c r="CK280" s="314"/>
      <c r="CL280" s="314"/>
      <c r="CM280" s="314"/>
      <c r="CN280" s="314"/>
      <c r="CO280" s="314"/>
      <c r="CP280" s="314"/>
      <c r="CQ280" s="314"/>
      <c r="CR280" s="314"/>
      <c r="CS280" s="314"/>
      <c r="CT280" s="314"/>
      <c r="CU280" s="314"/>
      <c r="CV280" s="314"/>
      <c r="CW280" s="314"/>
      <c r="CX280" s="314"/>
      <c r="CY280" s="314"/>
      <c r="CZ280" s="314"/>
      <c r="DA280" s="314"/>
      <c r="DB280" s="314"/>
      <c r="DC280" s="314"/>
      <c r="DD280" s="314"/>
      <c r="DE280" s="314"/>
      <c r="DF280" s="314"/>
      <c r="DG280" s="314"/>
      <c r="DH280" s="314"/>
      <c r="DI280" s="314"/>
      <c r="DJ280" s="314"/>
      <c r="DK280" s="314"/>
      <c r="DL280" s="314"/>
      <c r="DM280" s="314"/>
      <c r="DN280" s="314"/>
      <c r="DO280" s="314"/>
      <c r="DP280" s="314"/>
      <c r="DQ280" s="314"/>
      <c r="DR280" s="314"/>
      <c r="DS280" s="314"/>
      <c r="DT280" s="314"/>
      <c r="DU280" s="314"/>
      <c r="DV280" s="314"/>
      <c r="DW280" s="314"/>
      <c r="DX280" s="314"/>
      <c r="DY280" s="314"/>
      <c r="DZ280" s="314"/>
      <c r="EA280" s="314"/>
      <c r="EB280" s="314"/>
      <c r="EC280" s="314"/>
      <c r="ED280" s="314"/>
      <c r="FY280" s="317"/>
      <c r="FZ280" s="317"/>
      <c r="GA280" s="317"/>
      <c r="GB280" s="317"/>
      <c r="GC280" s="301"/>
      <c r="GD280" s="301"/>
      <c r="GE280" s="301"/>
      <c r="GF280" s="301"/>
      <c r="GG280" s="318"/>
      <c r="GH280" s="318"/>
      <c r="GI280" s="318"/>
      <c r="GJ280" s="319"/>
      <c r="GK280" s="320"/>
      <c r="GL280" s="320"/>
      <c r="GM280" s="320"/>
      <c r="GN280" s="320"/>
      <c r="GO280" s="300"/>
      <c r="HD280" s="317"/>
      <c r="HE280" s="317"/>
      <c r="HF280" s="317"/>
      <c r="HG280" s="317"/>
      <c r="HH280" s="301"/>
      <c r="HI280" s="301"/>
      <c r="HJ280" s="301"/>
      <c r="HK280" s="301"/>
      <c r="HL280" s="318"/>
      <c r="HM280" s="318"/>
      <c r="HN280" s="318"/>
      <c r="HO280" s="319"/>
      <c r="HP280" s="320"/>
      <c r="HQ280" s="320"/>
      <c r="HR280" s="320"/>
      <c r="HS280" s="320"/>
      <c r="HT280" s="300"/>
    </row>
    <row r="281" spans="18:228" ht="17.100000000000001" customHeight="1" x14ac:dyDescent="0.3">
      <c r="R281" s="314"/>
      <c r="S281" s="314"/>
      <c r="T281" s="314"/>
      <c r="U281" s="314"/>
      <c r="V281" s="314"/>
      <c r="W281" s="314"/>
      <c r="X281" s="314"/>
      <c r="Y281" s="314"/>
      <c r="Z281" s="314"/>
      <c r="AA281" s="314"/>
      <c r="AB281" s="314"/>
      <c r="AC281" s="314"/>
      <c r="AD281" s="314"/>
      <c r="AE281" s="314"/>
      <c r="AF281" s="314"/>
      <c r="AG281" s="314"/>
      <c r="AH281" s="314"/>
      <c r="AI281" s="314"/>
      <c r="AJ281" s="314"/>
      <c r="AK281" s="314"/>
      <c r="AL281" s="314"/>
      <c r="AM281" s="314"/>
      <c r="AN281" s="314"/>
      <c r="AO281" s="314"/>
      <c r="AP281" s="314"/>
      <c r="AQ281" s="314"/>
      <c r="AR281" s="314"/>
      <c r="AS281" s="314"/>
      <c r="AT281" s="314"/>
      <c r="AU281" s="314"/>
      <c r="AV281" s="314"/>
      <c r="AW281" s="314"/>
      <c r="AX281" s="314"/>
      <c r="AY281" s="314"/>
      <c r="AZ281" s="314"/>
      <c r="BA281" s="314"/>
      <c r="BB281" s="314"/>
      <c r="BC281" s="314"/>
      <c r="BD281" s="314"/>
      <c r="BE281" s="314"/>
      <c r="BF281" s="314"/>
      <c r="BG281" s="314"/>
      <c r="BH281" s="314"/>
      <c r="BI281" s="314"/>
      <c r="BJ281" s="314"/>
      <c r="BK281" s="314"/>
      <c r="BL281" s="314"/>
      <c r="BM281" s="314"/>
      <c r="BN281" s="314"/>
      <c r="BO281" s="314"/>
      <c r="BP281" s="314"/>
      <c r="BQ281" s="314"/>
      <c r="BR281" s="314"/>
      <c r="BS281" s="314"/>
      <c r="BT281" s="314"/>
      <c r="BU281" s="314"/>
      <c r="BV281" s="314"/>
      <c r="BW281" s="340"/>
      <c r="BX281" s="314"/>
      <c r="BY281" s="314"/>
      <c r="BZ281" s="314"/>
      <c r="CA281" s="314"/>
      <c r="CB281" s="314"/>
      <c r="CC281" s="314"/>
      <c r="CD281" s="314"/>
      <c r="CE281" s="314"/>
      <c r="CF281" s="314"/>
      <c r="CG281" s="314"/>
      <c r="CH281" s="314"/>
      <c r="CI281" s="314"/>
      <c r="CJ281" s="314"/>
      <c r="CK281" s="314"/>
      <c r="CL281" s="314"/>
      <c r="CM281" s="314"/>
      <c r="CN281" s="314"/>
      <c r="CO281" s="314"/>
      <c r="CP281" s="314"/>
      <c r="CQ281" s="314"/>
      <c r="CR281" s="314"/>
      <c r="CS281" s="314"/>
      <c r="CT281" s="314"/>
      <c r="CU281" s="314"/>
      <c r="CV281" s="314"/>
      <c r="CW281" s="314"/>
      <c r="CX281" s="314"/>
      <c r="CY281" s="314"/>
      <c r="CZ281" s="314"/>
      <c r="DA281" s="314"/>
      <c r="DB281" s="314"/>
      <c r="DC281" s="314"/>
      <c r="DD281" s="314"/>
      <c r="DE281" s="314"/>
      <c r="DF281" s="314"/>
      <c r="DG281" s="314"/>
      <c r="DH281" s="314"/>
      <c r="DI281" s="314"/>
      <c r="DJ281" s="314"/>
      <c r="DK281" s="314"/>
      <c r="DL281" s="314"/>
      <c r="DM281" s="314"/>
      <c r="DN281" s="314"/>
      <c r="DO281" s="314"/>
      <c r="DP281" s="314"/>
      <c r="DQ281" s="314"/>
      <c r="DR281" s="314"/>
      <c r="DS281" s="314"/>
      <c r="DT281" s="314"/>
      <c r="DU281" s="314"/>
      <c r="DV281" s="314"/>
      <c r="DW281" s="314"/>
      <c r="DX281" s="314"/>
      <c r="DY281" s="314"/>
      <c r="DZ281" s="314"/>
      <c r="EA281" s="314"/>
      <c r="EB281" s="314"/>
      <c r="EC281" s="314"/>
      <c r="ED281" s="314"/>
      <c r="FY281" s="317"/>
      <c r="FZ281" s="317"/>
      <c r="GA281" s="317"/>
      <c r="GB281" s="317"/>
      <c r="GC281" s="301"/>
      <c r="GD281" s="301"/>
      <c r="GE281" s="301"/>
      <c r="GF281" s="301"/>
      <c r="GG281" s="318"/>
      <c r="GH281" s="318"/>
      <c r="GI281" s="318"/>
      <c r="GJ281" s="319"/>
      <c r="GK281" s="320"/>
      <c r="GL281" s="320"/>
      <c r="GM281" s="320"/>
      <c r="GN281" s="320"/>
      <c r="GO281" s="300"/>
      <c r="HD281" s="317"/>
      <c r="HE281" s="317"/>
      <c r="HF281" s="317"/>
      <c r="HG281" s="317"/>
      <c r="HH281" s="301"/>
      <c r="HI281" s="301"/>
      <c r="HJ281" s="301"/>
      <c r="HK281" s="301"/>
      <c r="HL281" s="318"/>
      <c r="HM281" s="318"/>
      <c r="HN281" s="318"/>
      <c r="HO281" s="319"/>
      <c r="HP281" s="320"/>
      <c r="HQ281" s="320"/>
      <c r="HR281" s="320"/>
      <c r="HS281" s="320"/>
      <c r="HT281" s="300"/>
    </row>
    <row r="282" spans="18:228" ht="17.100000000000001" customHeight="1" x14ac:dyDescent="0.3">
      <c r="R282" s="314"/>
      <c r="S282" s="314"/>
      <c r="T282" s="314"/>
      <c r="U282" s="314"/>
      <c r="V282" s="314"/>
      <c r="W282" s="314"/>
      <c r="X282" s="314"/>
      <c r="Y282" s="314"/>
      <c r="Z282" s="314"/>
      <c r="AA282" s="314"/>
      <c r="AB282" s="314"/>
      <c r="AC282" s="314"/>
      <c r="AD282" s="314"/>
      <c r="AE282" s="314"/>
      <c r="AF282" s="314"/>
      <c r="AG282" s="314"/>
      <c r="AH282" s="314"/>
      <c r="AI282" s="314"/>
      <c r="AJ282" s="314"/>
      <c r="AK282" s="314"/>
      <c r="AL282" s="314"/>
      <c r="AM282" s="314"/>
      <c r="AN282" s="314"/>
      <c r="AO282" s="314"/>
      <c r="AP282" s="314"/>
      <c r="AQ282" s="314"/>
      <c r="AR282" s="314"/>
      <c r="AS282" s="314"/>
      <c r="AT282" s="314"/>
      <c r="AU282" s="314"/>
      <c r="AV282" s="314"/>
      <c r="AW282" s="314"/>
      <c r="AX282" s="314"/>
      <c r="AY282" s="314"/>
      <c r="AZ282" s="314"/>
      <c r="BA282" s="314"/>
      <c r="BB282" s="314"/>
      <c r="BC282" s="314"/>
      <c r="BD282" s="314"/>
      <c r="BE282" s="314"/>
      <c r="BF282" s="314"/>
      <c r="BG282" s="314"/>
      <c r="BH282" s="314"/>
      <c r="BI282" s="314"/>
      <c r="BJ282" s="314"/>
      <c r="BK282" s="314"/>
      <c r="BL282" s="314"/>
      <c r="BM282" s="314"/>
      <c r="BN282" s="314"/>
      <c r="BO282" s="314"/>
      <c r="BP282" s="314"/>
      <c r="BQ282" s="314"/>
      <c r="BR282" s="314"/>
      <c r="BS282" s="314"/>
      <c r="BT282" s="314"/>
      <c r="BU282" s="314"/>
      <c r="BV282" s="314"/>
      <c r="BW282" s="340"/>
      <c r="BX282" s="314"/>
      <c r="BY282" s="314"/>
      <c r="BZ282" s="314"/>
      <c r="CA282" s="314"/>
      <c r="CB282" s="314"/>
      <c r="CC282" s="314"/>
      <c r="CD282" s="314"/>
      <c r="CE282" s="314"/>
      <c r="CF282" s="314"/>
      <c r="CG282" s="314"/>
      <c r="CH282" s="314"/>
      <c r="CI282" s="314"/>
      <c r="CJ282" s="314"/>
      <c r="CK282" s="314"/>
      <c r="CL282" s="314"/>
      <c r="CM282" s="314"/>
      <c r="CN282" s="314"/>
      <c r="CO282" s="314"/>
      <c r="CP282" s="314"/>
      <c r="CQ282" s="314"/>
      <c r="CR282" s="314"/>
      <c r="CS282" s="314"/>
      <c r="CT282" s="314"/>
      <c r="CU282" s="314"/>
      <c r="CV282" s="314"/>
      <c r="CW282" s="314"/>
      <c r="CX282" s="314"/>
      <c r="CY282" s="314"/>
      <c r="CZ282" s="314"/>
      <c r="DA282" s="314"/>
      <c r="DB282" s="314"/>
      <c r="DC282" s="314"/>
      <c r="DD282" s="314"/>
      <c r="DE282" s="314"/>
      <c r="DF282" s="314"/>
      <c r="DG282" s="314"/>
      <c r="DH282" s="314"/>
      <c r="DI282" s="314"/>
      <c r="DJ282" s="314"/>
      <c r="DK282" s="314"/>
      <c r="DL282" s="314"/>
      <c r="DM282" s="314"/>
      <c r="DN282" s="314"/>
      <c r="DO282" s="314"/>
      <c r="DP282" s="314"/>
      <c r="DQ282" s="314"/>
      <c r="DR282" s="314"/>
      <c r="DS282" s="314"/>
      <c r="DT282" s="314"/>
      <c r="DU282" s="314"/>
      <c r="DV282" s="314"/>
      <c r="DW282" s="314"/>
      <c r="DX282" s="314"/>
      <c r="DY282" s="314"/>
      <c r="DZ282" s="314"/>
      <c r="EA282" s="314"/>
      <c r="EB282" s="314"/>
      <c r="EC282" s="314"/>
      <c r="ED282" s="314"/>
      <c r="FY282" s="317"/>
      <c r="FZ282" s="317"/>
      <c r="GA282" s="317"/>
      <c r="GB282" s="317"/>
      <c r="GC282" s="301"/>
      <c r="GD282" s="301"/>
      <c r="GE282" s="301"/>
      <c r="GF282" s="301"/>
      <c r="GG282" s="318"/>
      <c r="GH282" s="318"/>
      <c r="GI282" s="318"/>
      <c r="GJ282" s="319"/>
      <c r="GK282" s="320"/>
      <c r="GL282" s="320"/>
      <c r="GM282" s="320"/>
      <c r="GN282" s="320"/>
      <c r="GO282" s="300"/>
      <c r="HD282" s="317"/>
      <c r="HE282" s="317"/>
      <c r="HF282" s="317"/>
      <c r="HG282" s="317"/>
      <c r="HH282" s="301"/>
      <c r="HI282" s="301"/>
      <c r="HJ282" s="301"/>
      <c r="HK282" s="301"/>
      <c r="HL282" s="318"/>
      <c r="HM282" s="318"/>
      <c r="HN282" s="318"/>
      <c r="HO282" s="319"/>
      <c r="HP282" s="320"/>
      <c r="HQ282" s="320"/>
      <c r="HR282" s="320"/>
      <c r="HS282" s="320"/>
      <c r="HT282" s="300"/>
    </row>
    <row r="283" spans="18:228" ht="17.100000000000001" customHeight="1" x14ac:dyDescent="0.3">
      <c r="R283" s="314"/>
      <c r="S283" s="314"/>
      <c r="T283" s="314"/>
      <c r="U283" s="314"/>
      <c r="V283" s="314"/>
      <c r="W283" s="314"/>
      <c r="X283" s="314"/>
      <c r="Y283" s="314"/>
      <c r="Z283" s="314"/>
      <c r="AA283" s="314"/>
      <c r="AB283" s="314"/>
      <c r="AC283" s="314"/>
      <c r="AD283" s="314"/>
      <c r="AE283" s="314"/>
      <c r="AF283" s="314"/>
      <c r="AG283" s="314"/>
      <c r="AH283" s="314"/>
      <c r="AI283" s="314"/>
      <c r="AJ283" s="314"/>
      <c r="AK283" s="314"/>
      <c r="AL283" s="314"/>
      <c r="AM283" s="314"/>
      <c r="AN283" s="314"/>
      <c r="AO283" s="314"/>
      <c r="AP283" s="314"/>
      <c r="AQ283" s="314"/>
      <c r="AR283" s="314"/>
      <c r="AS283" s="314"/>
      <c r="AT283" s="314"/>
      <c r="AU283" s="314"/>
      <c r="AV283" s="314"/>
      <c r="AW283" s="314"/>
      <c r="AX283" s="314"/>
      <c r="AY283" s="314"/>
      <c r="AZ283" s="314"/>
      <c r="BA283" s="314"/>
      <c r="BB283" s="314"/>
      <c r="BC283" s="314"/>
      <c r="BD283" s="314"/>
      <c r="BE283" s="314"/>
      <c r="BF283" s="314"/>
      <c r="BG283" s="314"/>
      <c r="BH283" s="314"/>
      <c r="BI283" s="314"/>
      <c r="BJ283" s="314"/>
      <c r="BK283" s="314"/>
      <c r="BL283" s="314"/>
      <c r="BM283" s="314"/>
      <c r="BN283" s="314"/>
      <c r="BO283" s="314"/>
      <c r="BP283" s="314"/>
      <c r="BQ283" s="314"/>
      <c r="BR283" s="314"/>
      <c r="BS283" s="314"/>
      <c r="BT283" s="314"/>
      <c r="BU283" s="314"/>
      <c r="BV283" s="314"/>
      <c r="BX283" s="314"/>
      <c r="BY283" s="314"/>
      <c r="BZ283" s="314"/>
      <c r="CA283" s="314"/>
      <c r="CB283" s="314"/>
      <c r="CC283" s="314"/>
      <c r="CD283" s="314"/>
      <c r="CE283" s="314"/>
      <c r="CF283" s="314"/>
      <c r="CG283" s="314"/>
      <c r="CH283" s="314"/>
      <c r="CI283" s="314"/>
      <c r="CJ283" s="314"/>
      <c r="CK283" s="314"/>
      <c r="CL283" s="314"/>
      <c r="CM283" s="314"/>
      <c r="CN283" s="314"/>
      <c r="CO283" s="314"/>
      <c r="CP283" s="314"/>
      <c r="CQ283" s="314"/>
      <c r="CR283" s="314"/>
      <c r="CS283" s="314"/>
      <c r="CT283" s="314"/>
      <c r="CU283" s="314"/>
      <c r="CV283" s="314"/>
      <c r="CW283" s="314"/>
      <c r="CX283" s="314"/>
      <c r="CY283" s="314"/>
      <c r="CZ283" s="314"/>
      <c r="DA283" s="314"/>
      <c r="DB283" s="314"/>
      <c r="DC283" s="314"/>
      <c r="DD283" s="314"/>
      <c r="DE283" s="314"/>
      <c r="DF283" s="314"/>
      <c r="DG283" s="314"/>
      <c r="DH283" s="314"/>
      <c r="DI283" s="314"/>
      <c r="DJ283" s="314"/>
      <c r="DK283" s="314"/>
      <c r="DL283" s="314"/>
      <c r="DM283" s="314"/>
      <c r="DN283" s="314"/>
      <c r="DO283" s="314"/>
      <c r="DP283" s="314"/>
      <c r="DQ283" s="314"/>
      <c r="DR283" s="314"/>
      <c r="DS283" s="314"/>
      <c r="DT283" s="314"/>
      <c r="DU283" s="314"/>
      <c r="DV283" s="314"/>
      <c r="DW283" s="314"/>
      <c r="DX283" s="314"/>
      <c r="DY283" s="314"/>
      <c r="DZ283" s="314"/>
      <c r="EA283" s="314"/>
      <c r="EB283" s="314"/>
      <c r="EC283" s="314"/>
      <c r="ED283" s="314"/>
      <c r="FY283" s="317"/>
      <c r="FZ283" s="317"/>
      <c r="GA283" s="317"/>
      <c r="GB283" s="317"/>
      <c r="GC283" s="301"/>
      <c r="GD283" s="301"/>
      <c r="GE283" s="301"/>
      <c r="GF283" s="301"/>
      <c r="GG283" s="318"/>
      <c r="GH283" s="318"/>
      <c r="GI283" s="318"/>
      <c r="GJ283" s="319"/>
      <c r="GK283" s="320"/>
      <c r="GL283" s="320"/>
      <c r="GM283" s="320"/>
      <c r="GN283" s="320"/>
      <c r="GO283" s="300"/>
      <c r="HD283" s="317"/>
      <c r="HE283" s="317"/>
      <c r="HF283" s="317"/>
      <c r="HG283" s="317"/>
      <c r="HH283" s="301"/>
      <c r="HI283" s="301"/>
      <c r="HJ283" s="301"/>
      <c r="HK283" s="301"/>
      <c r="HL283" s="318"/>
      <c r="HM283" s="318"/>
      <c r="HN283" s="318"/>
      <c r="HO283" s="319"/>
      <c r="HP283" s="320"/>
      <c r="HQ283" s="320"/>
      <c r="HR283" s="320"/>
      <c r="HS283" s="320"/>
      <c r="HT283" s="300"/>
    </row>
    <row r="284" spans="18:228" ht="17.100000000000001" customHeight="1" x14ac:dyDescent="0.3">
      <c r="R284" s="314"/>
      <c r="S284" s="314"/>
      <c r="T284" s="314"/>
      <c r="U284" s="314"/>
      <c r="V284" s="314"/>
      <c r="W284" s="314"/>
      <c r="X284" s="314"/>
      <c r="Y284" s="314"/>
      <c r="Z284" s="314"/>
      <c r="AA284" s="314"/>
      <c r="AB284" s="314"/>
      <c r="AC284" s="314"/>
      <c r="AD284" s="314"/>
      <c r="AE284" s="314"/>
      <c r="AF284" s="314"/>
      <c r="AG284" s="314"/>
      <c r="AH284" s="314"/>
      <c r="AI284" s="314"/>
      <c r="AJ284" s="314"/>
      <c r="AK284" s="314"/>
      <c r="AL284" s="314"/>
      <c r="AM284" s="314"/>
      <c r="AN284" s="314"/>
      <c r="AO284" s="314"/>
      <c r="AP284" s="314"/>
      <c r="AQ284" s="314"/>
      <c r="AR284" s="314"/>
      <c r="AS284" s="314"/>
      <c r="AT284" s="314"/>
      <c r="AU284" s="314"/>
      <c r="AV284" s="314"/>
      <c r="AW284" s="314"/>
      <c r="AX284" s="314"/>
      <c r="AY284" s="314"/>
      <c r="AZ284" s="314"/>
      <c r="BA284" s="314"/>
      <c r="BB284" s="314"/>
      <c r="BC284" s="314"/>
      <c r="BD284" s="314"/>
      <c r="BE284" s="314"/>
      <c r="BF284" s="314"/>
      <c r="BG284" s="314"/>
      <c r="BH284" s="314"/>
      <c r="BI284" s="314"/>
      <c r="BJ284" s="314"/>
      <c r="BK284" s="314"/>
      <c r="BL284" s="314"/>
      <c r="BM284" s="314"/>
      <c r="BN284" s="314"/>
      <c r="BO284" s="314"/>
      <c r="BP284" s="314"/>
      <c r="BQ284" s="314"/>
      <c r="BR284" s="314"/>
      <c r="BS284" s="314"/>
      <c r="BT284" s="314"/>
      <c r="BU284" s="314"/>
      <c r="BV284" s="314"/>
      <c r="BX284" s="314"/>
      <c r="BY284" s="314"/>
      <c r="BZ284" s="314"/>
      <c r="CA284" s="314"/>
      <c r="CB284" s="314"/>
      <c r="CC284" s="314"/>
      <c r="CD284" s="314"/>
      <c r="CE284" s="314"/>
      <c r="CF284" s="314"/>
      <c r="CG284" s="314"/>
      <c r="CH284" s="314"/>
      <c r="CI284" s="314"/>
      <c r="CJ284" s="314"/>
      <c r="CK284" s="314"/>
      <c r="CL284" s="314"/>
      <c r="CM284" s="314"/>
      <c r="CN284" s="314"/>
      <c r="CO284" s="314"/>
      <c r="CP284" s="314"/>
      <c r="CQ284" s="314"/>
      <c r="CR284" s="314"/>
      <c r="CS284" s="314"/>
      <c r="CT284" s="314"/>
      <c r="CU284" s="314"/>
      <c r="CV284" s="314"/>
      <c r="CW284" s="314"/>
      <c r="CX284" s="314"/>
      <c r="CY284" s="314"/>
      <c r="CZ284" s="314"/>
      <c r="DA284" s="314"/>
      <c r="DB284" s="314"/>
      <c r="DC284" s="314"/>
      <c r="DD284" s="314"/>
      <c r="DE284" s="314"/>
      <c r="DF284" s="314"/>
      <c r="DG284" s="314"/>
      <c r="DH284" s="314"/>
      <c r="DI284" s="314"/>
      <c r="DJ284" s="314"/>
      <c r="DK284" s="314"/>
      <c r="DL284" s="314"/>
      <c r="DM284" s="314"/>
      <c r="DN284" s="314"/>
      <c r="DO284" s="314"/>
      <c r="DP284" s="314"/>
      <c r="DQ284" s="314"/>
      <c r="DR284" s="314"/>
      <c r="DS284" s="314"/>
      <c r="DT284" s="314"/>
      <c r="DU284" s="314"/>
      <c r="DV284" s="314"/>
      <c r="DW284" s="314"/>
      <c r="DX284" s="314"/>
      <c r="DY284" s="314"/>
      <c r="DZ284" s="314"/>
      <c r="EA284" s="314"/>
      <c r="EB284" s="314"/>
      <c r="EC284" s="314"/>
      <c r="ED284" s="314"/>
      <c r="FY284" s="317"/>
      <c r="FZ284" s="317"/>
      <c r="GA284" s="317"/>
      <c r="GB284" s="317"/>
      <c r="GC284" s="301"/>
      <c r="GD284" s="301"/>
      <c r="GE284" s="301"/>
      <c r="GF284" s="301"/>
      <c r="GG284" s="318"/>
      <c r="GH284" s="318"/>
      <c r="GI284" s="318"/>
      <c r="GJ284" s="319"/>
      <c r="GK284" s="320"/>
      <c r="GL284" s="320"/>
      <c r="GM284" s="320"/>
      <c r="GN284" s="320"/>
      <c r="GO284" s="300"/>
      <c r="HD284" s="317"/>
      <c r="HE284" s="317"/>
      <c r="HF284" s="317"/>
      <c r="HG284" s="317"/>
      <c r="HH284" s="301"/>
      <c r="HI284" s="301"/>
      <c r="HJ284" s="301"/>
      <c r="HK284" s="301"/>
      <c r="HL284" s="318"/>
      <c r="HM284" s="318"/>
      <c r="HN284" s="318"/>
      <c r="HO284" s="319"/>
      <c r="HP284" s="320"/>
      <c r="HQ284" s="320"/>
      <c r="HR284" s="320"/>
      <c r="HS284" s="320"/>
      <c r="HT284" s="300"/>
    </row>
    <row r="285" spans="18:228" ht="17.100000000000001" customHeight="1" x14ac:dyDescent="0.3">
      <c r="R285" s="314"/>
      <c r="S285" s="314"/>
      <c r="T285" s="314"/>
      <c r="U285" s="314"/>
      <c r="V285" s="314"/>
      <c r="W285" s="314"/>
      <c r="X285" s="314"/>
      <c r="Y285" s="314"/>
      <c r="Z285" s="314"/>
      <c r="AA285" s="314"/>
      <c r="AB285" s="314"/>
      <c r="AC285" s="314"/>
      <c r="AD285" s="314"/>
      <c r="AE285" s="314"/>
      <c r="AF285" s="314"/>
      <c r="AG285" s="314"/>
      <c r="AH285" s="314"/>
      <c r="AI285" s="314"/>
      <c r="AJ285" s="314"/>
      <c r="AK285" s="314"/>
      <c r="AL285" s="314"/>
      <c r="AM285" s="314"/>
      <c r="AN285" s="314"/>
      <c r="AO285" s="314"/>
      <c r="AP285" s="314"/>
      <c r="AQ285" s="314"/>
      <c r="AR285" s="314"/>
      <c r="AS285" s="314"/>
      <c r="AT285" s="314"/>
      <c r="AU285" s="314"/>
      <c r="AV285" s="314"/>
      <c r="AW285" s="314"/>
      <c r="AX285" s="314"/>
      <c r="AY285" s="314"/>
      <c r="AZ285" s="314"/>
      <c r="BA285" s="314"/>
      <c r="BB285" s="314"/>
      <c r="BC285" s="314"/>
      <c r="BD285" s="314"/>
      <c r="BE285" s="314"/>
      <c r="BF285" s="314"/>
      <c r="BG285" s="314"/>
      <c r="BH285" s="314"/>
      <c r="BI285" s="314"/>
      <c r="BJ285" s="314"/>
      <c r="BK285" s="314"/>
      <c r="BL285" s="314"/>
      <c r="BM285" s="314"/>
      <c r="BN285" s="314"/>
      <c r="BO285" s="314"/>
      <c r="BP285" s="314"/>
      <c r="BQ285" s="314"/>
      <c r="BR285" s="314"/>
      <c r="BS285" s="314"/>
      <c r="BT285" s="314"/>
      <c r="BU285" s="314"/>
      <c r="BV285" s="314"/>
      <c r="BX285" s="314"/>
      <c r="BY285" s="314"/>
      <c r="BZ285" s="314"/>
      <c r="CA285" s="314"/>
      <c r="CB285" s="314"/>
      <c r="CC285" s="314"/>
      <c r="CD285" s="314"/>
      <c r="CE285" s="314"/>
      <c r="CF285" s="314"/>
      <c r="CG285" s="314"/>
      <c r="CH285" s="314"/>
      <c r="CI285" s="314"/>
      <c r="CJ285" s="314"/>
      <c r="CK285" s="314"/>
      <c r="CL285" s="314"/>
      <c r="CM285" s="314"/>
      <c r="CN285" s="314"/>
      <c r="CO285" s="314"/>
      <c r="CP285" s="314"/>
      <c r="CQ285" s="314"/>
      <c r="CR285" s="314"/>
      <c r="CS285" s="314"/>
      <c r="CT285" s="314"/>
      <c r="CU285" s="314"/>
      <c r="CV285" s="314"/>
      <c r="CW285" s="314"/>
      <c r="CX285" s="314"/>
      <c r="CY285" s="314"/>
      <c r="CZ285" s="314"/>
      <c r="DA285" s="314"/>
      <c r="DB285" s="314"/>
      <c r="DC285" s="314"/>
      <c r="DD285" s="314"/>
      <c r="DE285" s="314"/>
      <c r="DF285" s="314"/>
      <c r="DG285" s="314"/>
      <c r="DH285" s="314"/>
      <c r="DI285" s="314"/>
      <c r="DJ285" s="314"/>
      <c r="DK285" s="314"/>
      <c r="DL285" s="314"/>
      <c r="DM285" s="314"/>
      <c r="DN285" s="314"/>
      <c r="DO285" s="314"/>
      <c r="DP285" s="314"/>
      <c r="DQ285" s="314"/>
      <c r="DR285" s="314"/>
      <c r="DS285" s="314"/>
      <c r="DT285" s="314"/>
      <c r="DU285" s="314"/>
      <c r="DV285" s="314"/>
      <c r="DW285" s="314"/>
      <c r="DX285" s="314"/>
      <c r="DY285" s="314"/>
      <c r="DZ285" s="314"/>
      <c r="EA285" s="314"/>
      <c r="EB285" s="314"/>
      <c r="EC285" s="314"/>
      <c r="ED285" s="314"/>
      <c r="FY285" s="317"/>
      <c r="FZ285" s="317"/>
      <c r="GA285" s="317"/>
      <c r="GB285" s="317"/>
      <c r="GC285" s="301"/>
      <c r="GD285" s="301"/>
      <c r="GE285" s="301"/>
      <c r="GF285" s="301"/>
      <c r="GG285" s="318"/>
      <c r="GH285" s="318"/>
      <c r="GI285" s="318"/>
      <c r="GJ285" s="319"/>
      <c r="GK285" s="320"/>
      <c r="GL285" s="320"/>
      <c r="GM285" s="320"/>
      <c r="GN285" s="320"/>
      <c r="GO285" s="300"/>
      <c r="HD285" s="317"/>
      <c r="HE285" s="317"/>
      <c r="HF285" s="317"/>
      <c r="HG285" s="317"/>
      <c r="HH285" s="301"/>
      <c r="HI285" s="301"/>
      <c r="HJ285" s="301"/>
      <c r="HK285" s="301"/>
      <c r="HL285" s="318"/>
      <c r="HM285" s="318"/>
      <c r="HN285" s="318"/>
      <c r="HO285" s="319"/>
      <c r="HP285" s="320"/>
      <c r="HQ285" s="320"/>
      <c r="HR285" s="320"/>
      <c r="HS285" s="320"/>
      <c r="HT285" s="300"/>
    </row>
    <row r="286" spans="18:228" ht="17.100000000000001" customHeight="1" x14ac:dyDescent="0.3">
      <c r="R286" s="314"/>
      <c r="S286" s="314"/>
      <c r="T286" s="314"/>
      <c r="U286" s="314"/>
      <c r="V286" s="314"/>
      <c r="W286" s="314"/>
      <c r="X286" s="314"/>
      <c r="Y286" s="314"/>
      <c r="Z286" s="314"/>
      <c r="AA286" s="314"/>
      <c r="AB286" s="314"/>
      <c r="AC286" s="314"/>
      <c r="AD286" s="314"/>
      <c r="AE286" s="314"/>
      <c r="AF286" s="314"/>
      <c r="AG286" s="314"/>
      <c r="AH286" s="314"/>
      <c r="AI286" s="314"/>
      <c r="AJ286" s="314"/>
      <c r="AK286" s="314"/>
      <c r="AL286" s="314"/>
      <c r="AM286" s="314"/>
      <c r="AN286" s="314"/>
      <c r="AO286" s="314"/>
      <c r="AP286" s="314"/>
      <c r="AQ286" s="314"/>
      <c r="AR286" s="314"/>
      <c r="AS286" s="314"/>
      <c r="AT286" s="314"/>
      <c r="AU286" s="314"/>
      <c r="AV286" s="314"/>
      <c r="AW286" s="314"/>
      <c r="AX286" s="314"/>
      <c r="AY286" s="314"/>
      <c r="AZ286" s="314"/>
      <c r="BA286" s="314"/>
      <c r="BB286" s="314"/>
      <c r="BC286" s="314"/>
      <c r="BD286" s="314"/>
      <c r="BE286" s="314"/>
      <c r="BF286" s="314"/>
      <c r="BG286" s="314"/>
      <c r="BH286" s="314"/>
      <c r="BI286" s="314"/>
      <c r="BJ286" s="314"/>
      <c r="BK286" s="314"/>
      <c r="BL286" s="314"/>
      <c r="BM286" s="314"/>
      <c r="BN286" s="314"/>
      <c r="BO286" s="314"/>
      <c r="BP286" s="314"/>
      <c r="BQ286" s="314"/>
      <c r="BR286" s="314"/>
      <c r="BS286" s="314"/>
      <c r="BT286" s="314"/>
      <c r="BU286" s="314"/>
      <c r="BV286" s="314"/>
      <c r="BX286" s="314"/>
      <c r="BY286" s="314"/>
      <c r="BZ286" s="314"/>
      <c r="CA286" s="314"/>
      <c r="CB286" s="314"/>
      <c r="CC286" s="314"/>
      <c r="CD286" s="314"/>
      <c r="CE286" s="314"/>
      <c r="CF286" s="314"/>
      <c r="CG286" s="314"/>
      <c r="CH286" s="314"/>
      <c r="CI286" s="314"/>
      <c r="CJ286" s="314"/>
      <c r="CK286" s="314"/>
      <c r="CL286" s="314"/>
      <c r="CM286" s="314"/>
      <c r="CN286" s="314"/>
      <c r="CO286" s="314"/>
      <c r="CP286" s="314"/>
      <c r="CQ286" s="314"/>
      <c r="CR286" s="314"/>
      <c r="CS286" s="314"/>
      <c r="CT286" s="314"/>
      <c r="CU286" s="314"/>
      <c r="CV286" s="314"/>
      <c r="CW286" s="314"/>
      <c r="CX286" s="314"/>
      <c r="CY286" s="314"/>
      <c r="CZ286" s="314"/>
      <c r="DA286" s="314"/>
      <c r="DB286" s="314"/>
      <c r="DC286" s="314"/>
      <c r="DD286" s="314"/>
      <c r="DE286" s="314"/>
      <c r="DF286" s="314"/>
      <c r="DG286" s="314"/>
      <c r="DH286" s="314"/>
      <c r="DI286" s="314"/>
      <c r="DJ286" s="314"/>
      <c r="DK286" s="314"/>
      <c r="DL286" s="314"/>
      <c r="DM286" s="314"/>
      <c r="DN286" s="314"/>
      <c r="DO286" s="314"/>
      <c r="DP286" s="314"/>
      <c r="DQ286" s="314"/>
      <c r="DR286" s="314"/>
      <c r="DS286" s="314"/>
      <c r="DT286" s="314"/>
      <c r="DU286" s="314"/>
      <c r="DV286" s="314"/>
      <c r="DW286" s="314"/>
      <c r="DX286" s="314"/>
      <c r="DY286" s="314"/>
      <c r="DZ286" s="314"/>
      <c r="EA286" s="314"/>
      <c r="EB286" s="314"/>
      <c r="EC286" s="314"/>
      <c r="ED286" s="314"/>
      <c r="FY286" s="317"/>
      <c r="FZ286" s="317"/>
      <c r="GA286" s="317"/>
      <c r="GB286" s="317"/>
      <c r="GC286" s="301"/>
      <c r="GD286" s="301"/>
      <c r="GE286" s="301"/>
      <c r="GF286" s="301"/>
      <c r="GG286" s="318"/>
      <c r="GH286" s="318"/>
      <c r="GI286" s="318"/>
      <c r="GJ286" s="319"/>
      <c r="GK286" s="320"/>
      <c r="GL286" s="320"/>
      <c r="GM286" s="320"/>
      <c r="GN286" s="320"/>
      <c r="GO286" s="300"/>
      <c r="HD286" s="317"/>
      <c r="HE286" s="317"/>
      <c r="HF286" s="317"/>
      <c r="HG286" s="317"/>
      <c r="HH286" s="301"/>
      <c r="HI286" s="301"/>
      <c r="HJ286" s="301"/>
      <c r="HK286" s="301"/>
      <c r="HL286" s="318"/>
      <c r="HM286" s="318"/>
      <c r="HN286" s="318"/>
      <c r="HO286" s="319"/>
      <c r="HP286" s="320"/>
      <c r="HQ286" s="320"/>
      <c r="HR286" s="320"/>
      <c r="HS286" s="320"/>
      <c r="HT286" s="300"/>
    </row>
    <row r="287" spans="18:228" ht="17.100000000000001" customHeight="1" x14ac:dyDescent="0.3">
      <c r="R287" s="314"/>
      <c r="S287" s="314"/>
      <c r="T287" s="314"/>
      <c r="U287" s="314"/>
      <c r="V287" s="314"/>
      <c r="W287" s="314"/>
      <c r="X287" s="314"/>
      <c r="Y287" s="314"/>
      <c r="Z287" s="314"/>
      <c r="AA287" s="314"/>
      <c r="AB287" s="314"/>
      <c r="AC287" s="314"/>
      <c r="AD287" s="314"/>
      <c r="AE287" s="314"/>
      <c r="AF287" s="314"/>
      <c r="AG287" s="314"/>
      <c r="AH287" s="314"/>
      <c r="AI287" s="314"/>
      <c r="AJ287" s="314"/>
      <c r="AK287" s="314"/>
      <c r="AL287" s="314"/>
      <c r="AM287" s="314"/>
      <c r="AN287" s="314"/>
      <c r="AO287" s="314"/>
      <c r="AP287" s="314"/>
      <c r="AQ287" s="314"/>
      <c r="AR287" s="314"/>
      <c r="AS287" s="314"/>
      <c r="AT287" s="314"/>
      <c r="AU287" s="314"/>
      <c r="AV287" s="314"/>
      <c r="AW287" s="314"/>
      <c r="AX287" s="314"/>
      <c r="AY287" s="314"/>
      <c r="AZ287" s="314"/>
      <c r="BA287" s="314"/>
      <c r="BB287" s="314"/>
      <c r="BC287" s="314"/>
      <c r="BD287" s="314"/>
      <c r="BE287" s="314"/>
      <c r="BF287" s="314"/>
      <c r="BG287" s="314"/>
      <c r="BH287" s="314"/>
      <c r="BI287" s="314"/>
      <c r="BJ287" s="314"/>
      <c r="BK287" s="314"/>
      <c r="BL287" s="314"/>
      <c r="BM287" s="314"/>
      <c r="BN287" s="314"/>
      <c r="BO287" s="314"/>
      <c r="BP287" s="314"/>
      <c r="BQ287" s="314"/>
      <c r="BR287" s="314"/>
      <c r="BS287" s="314"/>
      <c r="BT287" s="314"/>
      <c r="BU287" s="314"/>
      <c r="BV287" s="314"/>
      <c r="BX287" s="314"/>
      <c r="BY287" s="314"/>
      <c r="BZ287" s="314"/>
      <c r="CA287" s="314"/>
      <c r="CB287" s="314"/>
      <c r="CC287" s="314"/>
      <c r="CD287" s="314"/>
      <c r="CE287" s="314"/>
      <c r="CF287" s="314"/>
      <c r="CG287" s="314"/>
      <c r="CH287" s="314"/>
      <c r="CI287" s="314"/>
      <c r="CJ287" s="314"/>
      <c r="CK287" s="314"/>
      <c r="CL287" s="314"/>
      <c r="CM287" s="314"/>
      <c r="CN287" s="314"/>
      <c r="CO287" s="314"/>
      <c r="CP287" s="314"/>
      <c r="CQ287" s="314"/>
      <c r="CR287" s="314"/>
      <c r="CS287" s="314"/>
      <c r="CT287" s="314"/>
      <c r="CU287" s="314"/>
      <c r="CV287" s="314"/>
      <c r="CW287" s="314"/>
      <c r="CX287" s="314"/>
      <c r="CY287" s="314"/>
      <c r="CZ287" s="314"/>
      <c r="DA287" s="314"/>
      <c r="DB287" s="314"/>
      <c r="DC287" s="314"/>
      <c r="DD287" s="314"/>
      <c r="DE287" s="314"/>
      <c r="DF287" s="314"/>
      <c r="DG287" s="314"/>
      <c r="DH287" s="314"/>
      <c r="DI287" s="314"/>
      <c r="DJ287" s="314"/>
      <c r="DK287" s="314"/>
      <c r="DL287" s="314"/>
      <c r="DM287" s="314"/>
      <c r="DN287" s="314"/>
      <c r="DO287" s="314"/>
      <c r="DP287" s="314"/>
      <c r="DQ287" s="314"/>
      <c r="DR287" s="314"/>
      <c r="DS287" s="314"/>
      <c r="DT287" s="314"/>
      <c r="DU287" s="314"/>
      <c r="DV287" s="314"/>
      <c r="DW287" s="314"/>
      <c r="DX287" s="314"/>
      <c r="DY287" s="314"/>
      <c r="DZ287" s="314"/>
      <c r="EA287" s="314"/>
      <c r="EB287" s="314"/>
      <c r="EC287" s="314"/>
      <c r="ED287" s="314"/>
      <c r="FY287" s="317"/>
      <c r="FZ287" s="317"/>
      <c r="GA287" s="317"/>
      <c r="GB287" s="317"/>
      <c r="GC287" s="301"/>
      <c r="GD287" s="301"/>
      <c r="GE287" s="301"/>
      <c r="GF287" s="301"/>
      <c r="GG287" s="318"/>
      <c r="GH287" s="318"/>
      <c r="GI287" s="318"/>
      <c r="GJ287" s="319"/>
      <c r="GK287" s="320"/>
      <c r="GL287" s="320"/>
      <c r="GM287" s="320"/>
      <c r="GN287" s="320"/>
      <c r="GO287" s="300"/>
      <c r="HD287" s="317"/>
      <c r="HE287" s="317"/>
      <c r="HF287" s="317"/>
      <c r="HG287" s="317"/>
      <c r="HH287" s="301"/>
      <c r="HI287" s="301"/>
      <c r="HJ287" s="301"/>
      <c r="HK287" s="301"/>
      <c r="HL287" s="318"/>
      <c r="HM287" s="318"/>
      <c r="HN287" s="318"/>
      <c r="HO287" s="319"/>
      <c r="HP287" s="320"/>
      <c r="HQ287" s="320"/>
      <c r="HR287" s="320"/>
      <c r="HS287" s="320"/>
      <c r="HT287" s="300"/>
    </row>
    <row r="288" spans="18:228" ht="17.100000000000001" customHeight="1" x14ac:dyDescent="0.3">
      <c r="R288" s="314"/>
      <c r="S288" s="314"/>
      <c r="T288" s="314"/>
      <c r="U288" s="314"/>
      <c r="V288" s="314"/>
      <c r="W288" s="314"/>
      <c r="X288" s="314"/>
      <c r="Y288" s="314"/>
      <c r="Z288" s="314"/>
      <c r="AA288" s="314"/>
      <c r="AB288" s="314"/>
      <c r="AC288" s="314"/>
      <c r="AD288" s="314"/>
      <c r="AE288" s="314"/>
      <c r="AF288" s="314"/>
      <c r="AG288" s="314"/>
      <c r="AH288" s="314"/>
      <c r="AI288" s="314"/>
      <c r="AJ288" s="314"/>
      <c r="AK288" s="314"/>
      <c r="AL288" s="314"/>
      <c r="AM288" s="314"/>
      <c r="AN288" s="314"/>
      <c r="AO288" s="314"/>
      <c r="AP288" s="314"/>
      <c r="AQ288" s="314"/>
      <c r="AR288" s="314"/>
      <c r="AS288" s="314"/>
      <c r="AT288" s="314"/>
      <c r="AU288" s="314"/>
      <c r="AV288" s="314"/>
      <c r="AW288" s="314"/>
      <c r="AX288" s="314"/>
      <c r="AY288" s="314"/>
      <c r="AZ288" s="314"/>
      <c r="BA288" s="314"/>
      <c r="BB288" s="314"/>
      <c r="BC288" s="314"/>
      <c r="BD288" s="314"/>
      <c r="BE288" s="314"/>
      <c r="BF288" s="314"/>
      <c r="BG288" s="314"/>
      <c r="BH288" s="314"/>
      <c r="BI288" s="314"/>
      <c r="BJ288" s="314"/>
      <c r="BK288" s="314"/>
      <c r="BL288" s="314"/>
      <c r="BM288" s="314"/>
      <c r="BN288" s="314"/>
      <c r="BO288" s="314"/>
      <c r="BP288" s="314"/>
      <c r="BQ288" s="314"/>
      <c r="BR288" s="314"/>
      <c r="BS288" s="314"/>
      <c r="BT288" s="314"/>
      <c r="BU288" s="314"/>
      <c r="BV288" s="314"/>
      <c r="BX288" s="314"/>
      <c r="BY288" s="314"/>
      <c r="BZ288" s="314"/>
      <c r="CA288" s="314"/>
      <c r="CB288" s="314"/>
      <c r="CC288" s="314"/>
      <c r="CD288" s="314"/>
      <c r="CE288" s="314"/>
      <c r="CF288" s="314"/>
      <c r="CG288" s="314"/>
      <c r="CH288" s="314"/>
      <c r="CI288" s="314"/>
      <c r="CJ288" s="314"/>
      <c r="CK288" s="314"/>
      <c r="CL288" s="314"/>
      <c r="CM288" s="314"/>
      <c r="CN288" s="314"/>
      <c r="CO288" s="314"/>
      <c r="CP288" s="314"/>
      <c r="CQ288" s="314"/>
      <c r="CR288" s="314"/>
      <c r="CS288" s="314"/>
      <c r="CT288" s="314"/>
      <c r="CU288" s="314"/>
      <c r="CV288" s="314"/>
      <c r="CW288" s="314"/>
      <c r="CX288" s="314"/>
      <c r="CY288" s="314"/>
      <c r="CZ288" s="314"/>
      <c r="DA288" s="314"/>
      <c r="DB288" s="314"/>
      <c r="DC288" s="314"/>
      <c r="DD288" s="314"/>
      <c r="DE288" s="314"/>
      <c r="DF288" s="314"/>
      <c r="DG288" s="314"/>
      <c r="DH288" s="314"/>
      <c r="DI288" s="314"/>
      <c r="DJ288" s="314"/>
      <c r="DK288" s="314"/>
      <c r="DL288" s="314"/>
      <c r="DM288" s="314"/>
      <c r="DN288" s="314"/>
      <c r="DO288" s="314"/>
      <c r="DP288" s="314"/>
      <c r="DQ288" s="314"/>
      <c r="DR288" s="314"/>
      <c r="DS288" s="314"/>
      <c r="DT288" s="314"/>
      <c r="DU288" s="314"/>
      <c r="DV288" s="314"/>
      <c r="DW288" s="314"/>
      <c r="DX288" s="314"/>
      <c r="DY288" s="314"/>
      <c r="DZ288" s="314"/>
      <c r="EA288" s="314"/>
      <c r="EB288" s="314"/>
      <c r="EC288" s="314"/>
      <c r="ED288" s="314"/>
      <c r="FY288" s="317"/>
      <c r="FZ288" s="317"/>
      <c r="GA288" s="317"/>
      <c r="GB288" s="317"/>
      <c r="GC288" s="301"/>
      <c r="GD288" s="301"/>
      <c r="GE288" s="301"/>
      <c r="GF288" s="301"/>
      <c r="GG288" s="318"/>
      <c r="GH288" s="318"/>
      <c r="GI288" s="318"/>
      <c r="GJ288" s="319"/>
      <c r="GK288" s="320"/>
      <c r="GL288" s="320"/>
      <c r="GM288" s="320"/>
      <c r="GN288" s="320"/>
      <c r="GO288" s="300"/>
      <c r="HD288" s="317"/>
      <c r="HE288" s="317"/>
      <c r="HF288" s="317"/>
      <c r="HG288" s="317"/>
      <c r="HH288" s="301"/>
      <c r="HI288" s="301"/>
      <c r="HJ288" s="301"/>
      <c r="HK288" s="301"/>
      <c r="HL288" s="318"/>
      <c r="HM288" s="318"/>
      <c r="HN288" s="318"/>
      <c r="HO288" s="319"/>
      <c r="HP288" s="320"/>
      <c r="HQ288" s="320"/>
      <c r="HR288" s="320"/>
      <c r="HS288" s="320"/>
      <c r="HT288" s="300"/>
    </row>
    <row r="289" spans="5:228" ht="17.100000000000001" customHeight="1" x14ac:dyDescent="0.3">
      <c r="R289" s="314"/>
      <c r="S289" s="314"/>
      <c r="T289" s="314"/>
      <c r="U289" s="314"/>
      <c r="V289" s="314"/>
      <c r="W289" s="314"/>
      <c r="X289" s="314"/>
      <c r="Y289" s="314"/>
      <c r="Z289" s="314"/>
      <c r="AA289" s="314"/>
      <c r="AB289" s="314"/>
      <c r="AC289" s="314"/>
      <c r="AD289" s="314"/>
      <c r="AE289" s="314"/>
      <c r="AF289" s="314"/>
      <c r="AG289" s="314"/>
      <c r="AH289" s="314"/>
      <c r="AI289" s="314"/>
      <c r="AJ289" s="314"/>
      <c r="AK289" s="314"/>
      <c r="AL289" s="314"/>
      <c r="AM289" s="314"/>
      <c r="AN289" s="314"/>
      <c r="AO289" s="314"/>
      <c r="AP289" s="314"/>
      <c r="AQ289" s="314"/>
      <c r="AR289" s="314"/>
      <c r="AS289" s="314"/>
      <c r="AT289" s="314"/>
      <c r="AU289" s="314"/>
      <c r="AV289" s="314"/>
      <c r="AW289" s="314"/>
      <c r="AX289" s="314"/>
      <c r="AY289" s="314"/>
      <c r="AZ289" s="314"/>
      <c r="BA289" s="314"/>
      <c r="BB289" s="314"/>
      <c r="BC289" s="314"/>
      <c r="BD289" s="314"/>
      <c r="BE289" s="314"/>
      <c r="BF289" s="314"/>
      <c r="BG289" s="314"/>
      <c r="BH289" s="314"/>
      <c r="BI289" s="314"/>
      <c r="BJ289" s="314"/>
      <c r="BK289" s="314"/>
      <c r="BL289" s="314"/>
      <c r="BM289" s="314"/>
      <c r="BN289" s="314"/>
      <c r="BO289" s="314"/>
      <c r="BP289" s="314"/>
      <c r="BQ289" s="314"/>
      <c r="BR289" s="314"/>
      <c r="BS289" s="314"/>
      <c r="BT289" s="314"/>
      <c r="BU289" s="314"/>
      <c r="BV289" s="314"/>
      <c r="BX289" s="314"/>
      <c r="BY289" s="314"/>
      <c r="BZ289" s="314"/>
      <c r="CA289" s="314"/>
      <c r="CB289" s="314"/>
      <c r="CC289" s="314"/>
      <c r="CD289" s="314"/>
      <c r="CE289" s="314"/>
      <c r="CF289" s="314"/>
      <c r="CG289" s="314"/>
      <c r="CH289" s="314"/>
      <c r="CI289" s="314"/>
      <c r="CJ289" s="314"/>
      <c r="CK289" s="314"/>
      <c r="CL289" s="314"/>
      <c r="CM289" s="314"/>
      <c r="CN289" s="314"/>
      <c r="CO289" s="314"/>
      <c r="CP289" s="314"/>
      <c r="CQ289" s="314"/>
      <c r="CR289" s="314"/>
      <c r="CS289" s="314"/>
      <c r="CT289" s="314"/>
      <c r="CU289" s="314"/>
      <c r="CV289" s="314"/>
      <c r="CW289" s="314"/>
      <c r="CX289" s="314"/>
      <c r="CY289" s="314"/>
      <c r="CZ289" s="314"/>
      <c r="DA289" s="314"/>
      <c r="DB289" s="314"/>
      <c r="DC289" s="314"/>
      <c r="DD289" s="314"/>
      <c r="DE289" s="314"/>
      <c r="DF289" s="314"/>
      <c r="DG289" s="314"/>
      <c r="DH289" s="314"/>
      <c r="DI289" s="314"/>
      <c r="DJ289" s="314"/>
      <c r="DK289" s="314"/>
      <c r="DL289" s="314"/>
      <c r="DM289" s="314"/>
      <c r="DN289" s="314"/>
      <c r="DO289" s="314"/>
      <c r="DP289" s="314"/>
      <c r="DQ289" s="314"/>
      <c r="DR289" s="314"/>
      <c r="DS289" s="314"/>
      <c r="DT289" s="314"/>
      <c r="DU289" s="314"/>
      <c r="DV289" s="314"/>
      <c r="DW289" s="314"/>
      <c r="DX289" s="314"/>
      <c r="DY289" s="314"/>
      <c r="DZ289" s="314"/>
      <c r="EA289" s="314"/>
      <c r="EB289" s="314"/>
      <c r="EC289" s="314"/>
      <c r="ED289" s="314"/>
      <c r="FY289" s="317"/>
      <c r="FZ289" s="317"/>
      <c r="GA289" s="317"/>
      <c r="GB289" s="317"/>
      <c r="GC289" s="301"/>
      <c r="GD289" s="301"/>
      <c r="GE289" s="301"/>
      <c r="GF289" s="301"/>
      <c r="GG289" s="318"/>
      <c r="GH289" s="318"/>
      <c r="GI289" s="318"/>
      <c r="GJ289" s="319"/>
      <c r="GK289" s="320"/>
      <c r="GL289" s="320"/>
      <c r="GM289" s="320"/>
      <c r="GN289" s="320"/>
      <c r="GO289" s="300"/>
      <c r="HD289" s="317"/>
      <c r="HE289" s="317"/>
      <c r="HF289" s="317"/>
      <c r="HG289" s="317"/>
      <c r="HH289" s="301"/>
      <c r="HI289" s="301"/>
      <c r="HJ289" s="301"/>
      <c r="HK289" s="301"/>
      <c r="HL289" s="318"/>
      <c r="HM289" s="318"/>
      <c r="HN289" s="318"/>
      <c r="HO289" s="319"/>
      <c r="HP289" s="320"/>
      <c r="HQ289" s="320"/>
      <c r="HR289" s="320"/>
      <c r="HS289" s="320"/>
      <c r="HT289" s="300"/>
    </row>
    <row r="290" spans="5:228" ht="17.100000000000001" customHeight="1" x14ac:dyDescent="0.3">
      <c r="R290" s="314"/>
      <c r="S290" s="314"/>
      <c r="T290" s="314"/>
      <c r="U290" s="314"/>
      <c r="V290" s="314"/>
      <c r="W290" s="314"/>
      <c r="X290" s="314"/>
      <c r="Y290" s="314"/>
      <c r="Z290" s="314"/>
      <c r="AA290" s="314"/>
      <c r="AB290" s="314"/>
      <c r="AC290" s="314"/>
      <c r="AD290" s="314"/>
      <c r="AE290" s="314"/>
      <c r="AF290" s="314"/>
      <c r="AG290" s="314"/>
      <c r="AH290" s="314"/>
      <c r="AI290" s="314"/>
      <c r="AJ290" s="314"/>
      <c r="AK290" s="314"/>
      <c r="AL290" s="314"/>
      <c r="AM290" s="314"/>
      <c r="AN290" s="314"/>
      <c r="AO290" s="314"/>
      <c r="AP290" s="314"/>
      <c r="AQ290" s="314"/>
      <c r="AR290" s="314"/>
      <c r="AS290" s="314"/>
      <c r="AT290" s="314"/>
      <c r="AU290" s="314"/>
      <c r="AV290" s="314"/>
      <c r="AW290" s="314"/>
      <c r="AX290" s="314"/>
      <c r="AY290" s="314"/>
      <c r="AZ290" s="314"/>
      <c r="BA290" s="314"/>
      <c r="BB290" s="314"/>
      <c r="BC290" s="314"/>
      <c r="BD290" s="314"/>
      <c r="BE290" s="314"/>
      <c r="BF290" s="314"/>
      <c r="BG290" s="314"/>
      <c r="BH290" s="314"/>
      <c r="BI290" s="314"/>
      <c r="BJ290" s="314"/>
      <c r="BK290" s="314"/>
      <c r="BL290" s="314"/>
      <c r="BM290" s="314"/>
      <c r="BN290" s="314"/>
      <c r="BO290" s="314"/>
      <c r="BP290" s="314"/>
      <c r="BQ290" s="314"/>
      <c r="BR290" s="314"/>
      <c r="BS290" s="314"/>
      <c r="BT290" s="314"/>
      <c r="BU290" s="314"/>
      <c r="BV290" s="314"/>
      <c r="BX290" s="314"/>
      <c r="BY290" s="314"/>
      <c r="BZ290" s="314"/>
      <c r="CA290" s="314"/>
      <c r="CB290" s="314"/>
      <c r="CC290" s="314"/>
      <c r="CD290" s="314"/>
      <c r="CE290" s="314"/>
      <c r="CF290" s="314"/>
      <c r="CG290" s="314"/>
      <c r="CH290" s="314"/>
      <c r="CI290" s="314"/>
      <c r="CJ290" s="314"/>
      <c r="CK290" s="314"/>
      <c r="CL290" s="314"/>
      <c r="CM290" s="314"/>
      <c r="CN290" s="314"/>
      <c r="CO290" s="314"/>
      <c r="CP290" s="314"/>
      <c r="CQ290" s="314"/>
      <c r="CR290" s="314"/>
      <c r="CS290" s="314"/>
      <c r="CT290" s="314"/>
      <c r="CU290" s="314"/>
      <c r="CV290" s="314"/>
      <c r="CW290" s="314"/>
      <c r="CX290" s="314"/>
      <c r="CY290" s="314"/>
      <c r="CZ290" s="314"/>
      <c r="DA290" s="314"/>
      <c r="DB290" s="314"/>
      <c r="DC290" s="314"/>
      <c r="DD290" s="314"/>
      <c r="DE290" s="314"/>
      <c r="DF290" s="314"/>
      <c r="DG290" s="314"/>
      <c r="DH290" s="314"/>
      <c r="DI290" s="314"/>
      <c r="DJ290" s="314"/>
      <c r="DK290" s="314"/>
      <c r="DL290" s="314"/>
      <c r="DM290" s="314"/>
      <c r="DN290" s="314"/>
      <c r="DO290" s="314"/>
      <c r="DP290" s="314"/>
      <c r="DQ290" s="314"/>
      <c r="DR290" s="314"/>
      <c r="DS290" s="314"/>
      <c r="DT290" s="314"/>
      <c r="DU290" s="314"/>
      <c r="DV290" s="314"/>
      <c r="DW290" s="314"/>
      <c r="DX290" s="314"/>
      <c r="DY290" s="314"/>
      <c r="DZ290" s="314"/>
      <c r="EA290" s="314"/>
      <c r="EB290" s="314"/>
      <c r="EC290" s="314"/>
      <c r="ED290" s="314"/>
      <c r="FY290" s="317"/>
      <c r="FZ290" s="317"/>
      <c r="GA290" s="317"/>
      <c r="GB290" s="317"/>
      <c r="GC290" s="301"/>
      <c r="GD290" s="301"/>
      <c r="GE290" s="301"/>
      <c r="GF290" s="301"/>
      <c r="GG290" s="318"/>
      <c r="GH290" s="318"/>
      <c r="GI290" s="318"/>
      <c r="GJ290" s="319"/>
      <c r="GK290" s="320"/>
      <c r="GL290" s="320"/>
      <c r="GM290" s="320"/>
      <c r="GN290" s="320"/>
      <c r="GO290" s="300"/>
      <c r="HD290" s="317"/>
      <c r="HE290" s="317"/>
      <c r="HF290" s="317"/>
      <c r="HG290" s="317"/>
      <c r="HH290" s="301"/>
      <c r="HI290" s="301"/>
      <c r="HJ290" s="301"/>
      <c r="HK290" s="301"/>
      <c r="HL290" s="318"/>
      <c r="HM290" s="318"/>
      <c r="HN290" s="318"/>
      <c r="HO290" s="319"/>
      <c r="HP290" s="320"/>
      <c r="HQ290" s="320"/>
      <c r="HR290" s="320"/>
      <c r="HS290" s="320"/>
      <c r="HT290" s="300"/>
    </row>
    <row r="291" spans="5:228" ht="17.100000000000001" customHeight="1" x14ac:dyDescent="0.3">
      <c r="R291" s="314"/>
      <c r="S291" s="314"/>
      <c r="T291" s="314"/>
      <c r="U291" s="314"/>
      <c r="V291" s="314"/>
      <c r="W291" s="314"/>
      <c r="X291" s="314"/>
      <c r="Y291" s="314"/>
      <c r="Z291" s="314"/>
      <c r="AA291" s="314"/>
      <c r="AB291" s="314"/>
      <c r="AC291" s="314"/>
      <c r="AD291" s="314"/>
      <c r="AE291" s="314"/>
      <c r="AF291" s="314"/>
      <c r="AG291" s="314"/>
      <c r="AH291" s="314"/>
      <c r="AI291" s="314"/>
      <c r="AJ291" s="314"/>
      <c r="AK291" s="314"/>
      <c r="AL291" s="314"/>
      <c r="AM291" s="314"/>
      <c r="AN291" s="314"/>
      <c r="AO291" s="314"/>
      <c r="AP291" s="314"/>
      <c r="AQ291" s="314"/>
      <c r="AR291" s="314"/>
      <c r="AS291" s="314"/>
      <c r="AT291" s="314"/>
      <c r="AU291" s="314"/>
      <c r="AV291" s="314"/>
      <c r="AW291" s="314"/>
      <c r="AX291" s="314"/>
      <c r="AY291" s="314"/>
      <c r="AZ291" s="314"/>
      <c r="BA291" s="314"/>
      <c r="BB291" s="314"/>
      <c r="BC291" s="314"/>
      <c r="BD291" s="314"/>
      <c r="BE291" s="314"/>
      <c r="BF291" s="314"/>
      <c r="BG291" s="314"/>
      <c r="BH291" s="314"/>
      <c r="BI291" s="314"/>
      <c r="BJ291" s="314"/>
      <c r="BK291" s="314"/>
      <c r="BL291" s="314"/>
      <c r="BM291" s="314"/>
      <c r="BN291" s="314"/>
      <c r="BO291" s="314"/>
      <c r="BP291" s="314"/>
      <c r="BQ291" s="314"/>
      <c r="BR291" s="314"/>
      <c r="BS291" s="314"/>
      <c r="BT291" s="314"/>
      <c r="BU291" s="314"/>
      <c r="BV291" s="314"/>
      <c r="BX291" s="314"/>
      <c r="BY291" s="314"/>
      <c r="BZ291" s="314"/>
      <c r="CA291" s="314"/>
      <c r="CB291" s="314"/>
      <c r="CC291" s="314"/>
      <c r="CD291" s="314"/>
      <c r="CE291" s="314"/>
      <c r="CF291" s="314"/>
      <c r="CG291" s="314"/>
      <c r="CH291" s="314"/>
      <c r="CI291" s="314"/>
      <c r="CJ291" s="314"/>
      <c r="CK291" s="314"/>
      <c r="CL291" s="314"/>
      <c r="CM291" s="314"/>
      <c r="CN291" s="314"/>
      <c r="CO291" s="314"/>
      <c r="CP291" s="314"/>
      <c r="CQ291" s="314"/>
      <c r="CR291" s="314"/>
      <c r="CS291" s="314"/>
      <c r="CT291" s="314"/>
      <c r="CU291" s="314"/>
      <c r="CV291" s="314"/>
      <c r="CW291" s="314"/>
      <c r="CX291" s="314"/>
      <c r="CY291" s="314"/>
      <c r="CZ291" s="314"/>
      <c r="DA291" s="314"/>
      <c r="DB291" s="314"/>
      <c r="DC291" s="314"/>
      <c r="DD291" s="314"/>
      <c r="DE291" s="314"/>
      <c r="DF291" s="314"/>
      <c r="DG291" s="314"/>
      <c r="DH291" s="314"/>
      <c r="DI291" s="314"/>
      <c r="DJ291" s="314"/>
      <c r="DK291" s="314"/>
      <c r="DL291" s="314"/>
      <c r="DM291" s="314"/>
      <c r="DN291" s="314"/>
      <c r="DO291" s="314"/>
      <c r="DP291" s="314"/>
      <c r="DQ291" s="314"/>
      <c r="DR291" s="314"/>
      <c r="DS291" s="314"/>
      <c r="DT291" s="314"/>
      <c r="DU291" s="314"/>
      <c r="DV291" s="314"/>
      <c r="DW291" s="314"/>
      <c r="DX291" s="314"/>
      <c r="DY291" s="314"/>
      <c r="DZ291" s="314"/>
      <c r="EA291" s="314"/>
      <c r="EB291" s="314"/>
      <c r="EC291" s="314"/>
      <c r="ED291" s="314"/>
      <c r="FY291" s="317"/>
      <c r="FZ291" s="317"/>
      <c r="GA291" s="317"/>
      <c r="GB291" s="317"/>
      <c r="GC291" s="301"/>
      <c r="GD291" s="301"/>
      <c r="GE291" s="301"/>
      <c r="GF291" s="301"/>
      <c r="GG291" s="318"/>
      <c r="GH291" s="318"/>
      <c r="GI291" s="318"/>
      <c r="GJ291" s="319"/>
      <c r="GK291" s="320"/>
      <c r="GL291" s="320"/>
      <c r="GM291" s="320"/>
      <c r="GN291" s="320"/>
      <c r="GO291" s="300"/>
      <c r="HD291" s="317"/>
      <c r="HE291" s="317"/>
      <c r="HF291" s="317"/>
      <c r="HG291" s="317"/>
      <c r="HH291" s="301"/>
      <c r="HI291" s="301"/>
      <c r="HJ291" s="301"/>
      <c r="HK291" s="301"/>
      <c r="HL291" s="318"/>
      <c r="HM291" s="318"/>
      <c r="HN291" s="318"/>
      <c r="HO291" s="319"/>
      <c r="HP291" s="320"/>
      <c r="HQ291" s="320"/>
      <c r="HR291" s="320"/>
      <c r="HS291" s="320"/>
      <c r="HT291" s="300"/>
    </row>
    <row r="292" spans="5:228" ht="17.100000000000001" customHeight="1" x14ac:dyDescent="0.3">
      <c r="R292" s="314"/>
      <c r="S292" s="314"/>
      <c r="T292" s="314"/>
      <c r="U292" s="314"/>
      <c r="V292" s="314"/>
      <c r="W292" s="314"/>
      <c r="X292" s="314"/>
      <c r="Y292" s="314"/>
      <c r="Z292" s="314"/>
      <c r="AA292" s="314"/>
      <c r="AB292" s="314"/>
      <c r="AC292" s="314"/>
      <c r="AD292" s="314"/>
      <c r="AE292" s="314"/>
      <c r="AF292" s="314"/>
      <c r="AG292" s="314"/>
      <c r="AH292" s="314"/>
      <c r="AI292" s="314"/>
      <c r="AJ292" s="314"/>
      <c r="AK292" s="314"/>
      <c r="AL292" s="314"/>
      <c r="AM292" s="314"/>
      <c r="AN292" s="314"/>
      <c r="AO292" s="314"/>
      <c r="AP292" s="314"/>
      <c r="AQ292" s="314"/>
      <c r="AR292" s="314"/>
      <c r="AS292" s="314"/>
      <c r="AT292" s="314"/>
      <c r="AU292" s="314"/>
      <c r="AV292" s="314"/>
      <c r="AW292" s="314"/>
      <c r="AX292" s="314"/>
      <c r="AY292" s="314"/>
      <c r="AZ292" s="314"/>
      <c r="BA292" s="314"/>
      <c r="BB292" s="314"/>
      <c r="BC292" s="314"/>
      <c r="BD292" s="314"/>
      <c r="BE292" s="314"/>
      <c r="BF292" s="314"/>
      <c r="BG292" s="314"/>
      <c r="BH292" s="314"/>
      <c r="BI292" s="314"/>
      <c r="BJ292" s="314"/>
      <c r="BK292" s="314"/>
      <c r="BL292" s="314"/>
      <c r="BM292" s="314"/>
      <c r="BN292" s="314"/>
      <c r="BO292" s="314"/>
      <c r="BP292" s="314"/>
      <c r="BQ292" s="314"/>
      <c r="BR292" s="314"/>
      <c r="BS292" s="314"/>
      <c r="BT292" s="314"/>
      <c r="BU292" s="314"/>
      <c r="BV292" s="314"/>
      <c r="BX292" s="314"/>
      <c r="BY292" s="314"/>
      <c r="BZ292" s="314"/>
      <c r="CA292" s="314"/>
      <c r="CB292" s="314"/>
      <c r="CC292" s="314"/>
      <c r="CD292" s="314"/>
      <c r="CE292" s="314"/>
      <c r="CF292" s="314"/>
      <c r="CG292" s="314"/>
      <c r="CH292" s="314"/>
      <c r="CI292" s="314"/>
      <c r="CJ292" s="314"/>
      <c r="CK292" s="314"/>
      <c r="CL292" s="314"/>
      <c r="CM292" s="314"/>
      <c r="CN292" s="314"/>
      <c r="CO292" s="314"/>
      <c r="CP292" s="314"/>
      <c r="CQ292" s="314"/>
      <c r="CR292" s="314"/>
      <c r="CS292" s="314"/>
      <c r="CT292" s="314"/>
      <c r="CU292" s="314"/>
      <c r="CV292" s="314"/>
      <c r="CW292" s="314"/>
      <c r="CX292" s="314"/>
      <c r="CY292" s="314"/>
      <c r="CZ292" s="314"/>
      <c r="DA292" s="314"/>
      <c r="DB292" s="314"/>
      <c r="DC292" s="314"/>
      <c r="DD292" s="314"/>
      <c r="DE292" s="314"/>
      <c r="DF292" s="314"/>
      <c r="DG292" s="314"/>
      <c r="DH292" s="314"/>
      <c r="DI292" s="314"/>
      <c r="DJ292" s="314"/>
      <c r="DK292" s="314"/>
      <c r="DL292" s="314"/>
      <c r="DM292" s="314"/>
      <c r="DN292" s="314"/>
      <c r="DO292" s="314"/>
      <c r="DP292" s="314"/>
      <c r="DQ292" s="314"/>
      <c r="DR292" s="314"/>
      <c r="DS292" s="314"/>
      <c r="DT292" s="314"/>
      <c r="DU292" s="314"/>
      <c r="DV292" s="314"/>
      <c r="DW292" s="314"/>
      <c r="DX292" s="314"/>
      <c r="DY292" s="314"/>
      <c r="DZ292" s="314"/>
      <c r="EA292" s="314"/>
      <c r="EB292" s="314"/>
      <c r="EC292" s="314"/>
      <c r="ED292" s="314"/>
      <c r="FY292" s="317"/>
      <c r="FZ292" s="317"/>
      <c r="GA292" s="317"/>
      <c r="GB292" s="317"/>
      <c r="GC292" s="301"/>
      <c r="GD292" s="301"/>
      <c r="GE292" s="301"/>
      <c r="GF292" s="301"/>
      <c r="GG292" s="318"/>
      <c r="GH292" s="318"/>
      <c r="GI292" s="318"/>
      <c r="GJ292" s="319"/>
      <c r="GK292" s="320"/>
      <c r="GL292" s="320"/>
      <c r="GM292" s="320"/>
      <c r="GN292" s="320"/>
      <c r="GO292" s="300"/>
      <c r="HD292" s="317"/>
      <c r="HE292" s="317"/>
      <c r="HF292" s="317"/>
      <c r="HG292" s="317"/>
      <c r="HH292" s="301"/>
      <c r="HI292" s="301"/>
      <c r="HJ292" s="301"/>
      <c r="HK292" s="301"/>
      <c r="HL292" s="318"/>
      <c r="HM292" s="318"/>
      <c r="HN292" s="318"/>
      <c r="HO292" s="319"/>
      <c r="HP292" s="320"/>
      <c r="HQ292" s="320"/>
      <c r="HR292" s="320"/>
      <c r="HS292" s="320"/>
      <c r="HT292" s="300"/>
    </row>
    <row r="293" spans="5:228" ht="17.100000000000001" customHeight="1" x14ac:dyDescent="0.3">
      <c r="R293" s="314"/>
      <c r="S293" s="314"/>
      <c r="T293" s="314"/>
      <c r="U293" s="314"/>
      <c r="V293" s="314"/>
      <c r="W293" s="314"/>
      <c r="X293" s="314"/>
      <c r="Y293" s="314"/>
      <c r="Z293" s="314"/>
      <c r="AA293" s="314"/>
      <c r="AB293" s="314"/>
      <c r="AC293" s="314"/>
      <c r="AD293" s="314"/>
      <c r="AE293" s="314"/>
      <c r="AF293" s="314"/>
      <c r="AG293" s="314"/>
      <c r="AH293" s="314"/>
      <c r="AI293" s="314"/>
      <c r="AJ293" s="314"/>
      <c r="AK293" s="314"/>
      <c r="AL293" s="314"/>
      <c r="AM293" s="314"/>
      <c r="AN293" s="314"/>
      <c r="AO293" s="314"/>
      <c r="AP293" s="314"/>
      <c r="AQ293" s="314"/>
      <c r="AR293" s="314"/>
      <c r="AS293" s="314"/>
      <c r="AT293" s="314"/>
      <c r="AU293" s="314"/>
      <c r="AV293" s="314"/>
      <c r="AW293" s="314"/>
      <c r="AX293" s="314"/>
      <c r="AY293" s="314"/>
      <c r="AZ293" s="314"/>
      <c r="BA293" s="314"/>
      <c r="BB293" s="314"/>
      <c r="BC293" s="314"/>
      <c r="BD293" s="314"/>
      <c r="BE293" s="314"/>
      <c r="BF293" s="314"/>
      <c r="BG293" s="314"/>
      <c r="BH293" s="314"/>
      <c r="BI293" s="314"/>
      <c r="BJ293" s="314"/>
      <c r="BK293" s="314"/>
      <c r="BL293" s="314"/>
      <c r="BM293" s="314"/>
      <c r="BN293" s="314"/>
      <c r="BO293" s="314"/>
      <c r="BP293" s="314"/>
      <c r="BQ293" s="314"/>
      <c r="BR293" s="314"/>
      <c r="BS293" s="314"/>
      <c r="BT293" s="314"/>
      <c r="BU293" s="314"/>
      <c r="BV293" s="314"/>
      <c r="BX293" s="314"/>
      <c r="BY293" s="314"/>
      <c r="BZ293" s="314"/>
      <c r="CA293" s="314"/>
      <c r="CB293" s="314"/>
      <c r="CC293" s="314"/>
      <c r="CD293" s="314"/>
      <c r="CE293" s="314"/>
      <c r="CF293" s="314"/>
      <c r="CG293" s="314"/>
      <c r="CH293" s="314"/>
      <c r="CI293" s="314"/>
      <c r="CJ293" s="314"/>
      <c r="CK293" s="314"/>
      <c r="CL293" s="314"/>
      <c r="CM293" s="314"/>
      <c r="CN293" s="314"/>
      <c r="CO293" s="314"/>
      <c r="CP293" s="314"/>
      <c r="CQ293" s="314"/>
      <c r="CR293" s="314"/>
      <c r="CS293" s="314"/>
      <c r="CT293" s="314"/>
      <c r="CU293" s="314"/>
      <c r="CV293" s="314"/>
      <c r="CW293" s="314"/>
      <c r="CX293" s="314"/>
      <c r="CY293" s="314"/>
      <c r="CZ293" s="314"/>
      <c r="DA293" s="314"/>
      <c r="DB293" s="314"/>
      <c r="DC293" s="314"/>
      <c r="DD293" s="314"/>
      <c r="DE293" s="314"/>
      <c r="DF293" s="314"/>
      <c r="DG293" s="314"/>
      <c r="DH293" s="314"/>
      <c r="DI293" s="314"/>
      <c r="DJ293" s="314"/>
      <c r="DK293" s="314"/>
      <c r="DL293" s="314"/>
      <c r="DM293" s="314"/>
      <c r="DN293" s="314"/>
      <c r="DO293" s="314"/>
      <c r="DP293" s="314"/>
      <c r="DQ293" s="314"/>
      <c r="DR293" s="314"/>
      <c r="DS293" s="314"/>
      <c r="DT293" s="314"/>
      <c r="DU293" s="314"/>
      <c r="DV293" s="314"/>
      <c r="DW293" s="314"/>
      <c r="DX293" s="314"/>
      <c r="DY293" s="314"/>
      <c r="DZ293" s="314"/>
      <c r="EA293" s="314"/>
      <c r="EB293" s="314"/>
      <c r="EC293" s="314"/>
      <c r="ED293" s="314"/>
      <c r="FY293" s="317"/>
      <c r="FZ293" s="317"/>
      <c r="GA293" s="317"/>
      <c r="GB293" s="317"/>
      <c r="GC293" s="301"/>
      <c r="GD293" s="301"/>
      <c r="GE293" s="301"/>
      <c r="GF293" s="301"/>
      <c r="GG293" s="318"/>
      <c r="GH293" s="318"/>
      <c r="GI293" s="318"/>
      <c r="GJ293" s="319"/>
      <c r="GK293" s="320"/>
      <c r="GL293" s="320"/>
      <c r="GM293" s="320"/>
      <c r="GN293" s="320"/>
      <c r="GO293" s="300"/>
      <c r="HD293" s="317"/>
      <c r="HE293" s="317"/>
      <c r="HF293" s="317"/>
      <c r="HG293" s="317"/>
      <c r="HH293" s="301"/>
      <c r="HI293" s="301"/>
      <c r="HJ293" s="301"/>
      <c r="HK293" s="301"/>
      <c r="HL293" s="318"/>
      <c r="HM293" s="318"/>
      <c r="HN293" s="318"/>
      <c r="HO293" s="319"/>
      <c r="HP293" s="320"/>
      <c r="HQ293" s="320"/>
      <c r="HR293" s="320"/>
      <c r="HS293" s="320"/>
      <c r="HT293" s="300"/>
    </row>
    <row r="294" spans="5:228" ht="17.100000000000001" customHeight="1" x14ac:dyDescent="0.3">
      <c r="R294" s="314"/>
      <c r="S294" s="314"/>
      <c r="T294" s="314"/>
      <c r="U294" s="314"/>
      <c r="V294" s="314"/>
      <c r="W294" s="314"/>
      <c r="X294" s="314"/>
      <c r="Y294" s="314"/>
      <c r="Z294" s="314"/>
      <c r="AA294" s="314"/>
      <c r="AB294" s="314"/>
      <c r="AC294" s="314"/>
      <c r="AD294" s="314"/>
      <c r="AE294" s="314"/>
      <c r="AF294" s="314"/>
      <c r="AG294" s="314"/>
      <c r="AH294" s="314"/>
      <c r="AI294" s="314"/>
      <c r="AJ294" s="314"/>
      <c r="AK294" s="314"/>
      <c r="AL294" s="314"/>
      <c r="AM294" s="314"/>
      <c r="AN294" s="314"/>
      <c r="AO294" s="314"/>
      <c r="AP294" s="314"/>
      <c r="AQ294" s="314"/>
      <c r="AR294" s="314"/>
      <c r="AS294" s="314"/>
      <c r="AT294" s="314"/>
      <c r="AU294" s="314"/>
      <c r="AV294" s="314"/>
      <c r="AW294" s="314"/>
      <c r="AX294" s="314"/>
      <c r="AY294" s="314"/>
      <c r="AZ294" s="314"/>
      <c r="BA294" s="314"/>
      <c r="BB294" s="314"/>
      <c r="BC294" s="314"/>
      <c r="BD294" s="314"/>
      <c r="BE294" s="314"/>
      <c r="BF294" s="314"/>
      <c r="BG294" s="314"/>
      <c r="BH294" s="314"/>
      <c r="BI294" s="314"/>
      <c r="BJ294" s="314"/>
      <c r="BK294" s="314"/>
      <c r="BL294" s="314"/>
      <c r="BM294" s="314"/>
      <c r="BN294" s="314"/>
      <c r="BO294" s="314"/>
      <c r="BP294" s="314"/>
      <c r="BQ294" s="314"/>
      <c r="BR294" s="314"/>
      <c r="BS294" s="314"/>
      <c r="BT294" s="314"/>
      <c r="BU294" s="314"/>
      <c r="BV294" s="314"/>
      <c r="BX294" s="314"/>
      <c r="BY294" s="314"/>
      <c r="BZ294" s="314"/>
      <c r="CA294" s="314"/>
      <c r="CB294" s="314"/>
      <c r="CC294" s="314"/>
      <c r="CD294" s="314"/>
      <c r="CE294" s="314"/>
      <c r="CF294" s="314"/>
      <c r="CG294" s="314"/>
      <c r="CH294" s="314"/>
      <c r="CI294" s="314"/>
      <c r="CJ294" s="314"/>
      <c r="CK294" s="314"/>
      <c r="CL294" s="314"/>
      <c r="CM294" s="314"/>
      <c r="CN294" s="314"/>
      <c r="CO294" s="314"/>
      <c r="CP294" s="314"/>
      <c r="CQ294" s="314"/>
      <c r="CR294" s="314"/>
      <c r="CS294" s="314"/>
      <c r="CT294" s="314"/>
      <c r="CU294" s="314"/>
      <c r="CV294" s="314"/>
      <c r="CW294" s="314"/>
      <c r="CX294" s="314"/>
      <c r="CY294" s="314"/>
      <c r="CZ294" s="314"/>
      <c r="DA294" s="314"/>
      <c r="DB294" s="314"/>
      <c r="DC294" s="314"/>
      <c r="DD294" s="314"/>
      <c r="DE294" s="314"/>
      <c r="DF294" s="314"/>
      <c r="DG294" s="314"/>
      <c r="DH294" s="314"/>
      <c r="DI294" s="314"/>
      <c r="DJ294" s="314"/>
      <c r="DK294" s="314"/>
      <c r="DL294" s="314"/>
      <c r="DM294" s="314"/>
      <c r="DN294" s="314"/>
      <c r="DO294" s="314"/>
      <c r="DP294" s="314"/>
      <c r="DQ294" s="314"/>
      <c r="DR294" s="314"/>
      <c r="DS294" s="314"/>
      <c r="DT294" s="314"/>
      <c r="DU294" s="314"/>
      <c r="DV294" s="314"/>
      <c r="DW294" s="314"/>
      <c r="DX294" s="314"/>
      <c r="DY294" s="314"/>
      <c r="DZ294" s="314"/>
      <c r="EA294" s="314"/>
      <c r="EB294" s="314"/>
      <c r="EC294" s="314"/>
      <c r="ED294" s="314"/>
      <c r="FY294" s="317"/>
      <c r="FZ294" s="317"/>
      <c r="GA294" s="317"/>
      <c r="GB294" s="317"/>
      <c r="GC294" s="301"/>
      <c r="GD294" s="301"/>
      <c r="GE294" s="301"/>
      <c r="GF294" s="301"/>
      <c r="GG294" s="318"/>
      <c r="GH294" s="318"/>
      <c r="GI294" s="318"/>
      <c r="GJ294" s="319"/>
      <c r="GK294" s="320"/>
      <c r="GL294" s="320"/>
      <c r="GM294" s="320"/>
      <c r="GN294" s="320"/>
      <c r="GO294" s="300"/>
      <c r="HD294" s="317"/>
      <c r="HE294" s="317"/>
      <c r="HF294" s="317"/>
      <c r="HG294" s="317"/>
      <c r="HH294" s="301"/>
      <c r="HI294" s="301"/>
      <c r="HJ294" s="301"/>
      <c r="HK294" s="301"/>
      <c r="HL294" s="318"/>
      <c r="HM294" s="318"/>
      <c r="HN294" s="318"/>
      <c r="HO294" s="319"/>
      <c r="HP294" s="320"/>
      <c r="HQ294" s="320"/>
      <c r="HR294" s="320"/>
      <c r="HS294" s="320"/>
      <c r="HT294" s="300"/>
    </row>
    <row r="295" spans="5:228" ht="17.100000000000001" customHeight="1" x14ac:dyDescent="0.3">
      <c r="R295" s="314"/>
      <c r="S295" s="314"/>
      <c r="T295" s="314"/>
      <c r="U295" s="314"/>
      <c r="V295" s="314"/>
      <c r="W295" s="314"/>
      <c r="X295" s="314"/>
      <c r="Y295" s="314"/>
      <c r="Z295" s="314"/>
      <c r="AA295" s="314"/>
      <c r="AB295" s="314"/>
      <c r="AC295" s="314"/>
      <c r="AD295" s="314"/>
      <c r="AE295" s="314"/>
      <c r="AF295" s="314"/>
      <c r="AG295" s="314"/>
      <c r="AH295" s="314"/>
      <c r="AI295" s="314"/>
      <c r="AJ295" s="314"/>
      <c r="AK295" s="314"/>
      <c r="AL295" s="314"/>
      <c r="AM295" s="314"/>
      <c r="AN295" s="314"/>
      <c r="AO295" s="314"/>
      <c r="AP295" s="314"/>
      <c r="AQ295" s="314"/>
      <c r="AR295" s="314"/>
      <c r="AS295" s="314"/>
      <c r="AT295" s="314"/>
      <c r="AU295" s="314"/>
      <c r="AV295" s="314"/>
      <c r="AW295" s="314"/>
      <c r="AX295" s="314"/>
      <c r="AY295" s="314"/>
      <c r="AZ295" s="314"/>
      <c r="BA295" s="314"/>
      <c r="BB295" s="314"/>
      <c r="BC295" s="314"/>
      <c r="BD295" s="314"/>
      <c r="BE295" s="314"/>
      <c r="BF295" s="314"/>
      <c r="BG295" s="314"/>
      <c r="BH295" s="314"/>
      <c r="BI295" s="314"/>
      <c r="BJ295" s="314"/>
      <c r="BK295" s="314"/>
      <c r="BL295" s="314"/>
      <c r="BM295" s="314"/>
      <c r="BN295" s="314"/>
      <c r="BO295" s="314"/>
      <c r="BP295" s="314"/>
      <c r="BQ295" s="314"/>
      <c r="BR295" s="314"/>
      <c r="BS295" s="314"/>
      <c r="BT295" s="314"/>
      <c r="BU295" s="314"/>
      <c r="BV295" s="314"/>
      <c r="BX295" s="314"/>
      <c r="BY295" s="314"/>
      <c r="BZ295" s="314"/>
      <c r="CA295" s="314"/>
      <c r="CB295" s="314"/>
      <c r="CC295" s="314"/>
      <c r="CD295" s="314"/>
      <c r="CE295" s="314"/>
      <c r="CF295" s="314"/>
      <c r="CG295" s="314"/>
      <c r="CH295" s="314"/>
      <c r="CI295" s="314"/>
      <c r="CJ295" s="314"/>
      <c r="CK295" s="314"/>
      <c r="CL295" s="314"/>
      <c r="CM295" s="314"/>
      <c r="CN295" s="314"/>
      <c r="CO295" s="314"/>
      <c r="CP295" s="314"/>
      <c r="CQ295" s="314"/>
      <c r="CR295" s="314"/>
      <c r="CS295" s="314"/>
      <c r="CT295" s="314"/>
      <c r="CU295" s="314"/>
      <c r="CV295" s="314"/>
      <c r="CW295" s="314"/>
      <c r="CX295" s="314"/>
      <c r="CY295" s="314"/>
      <c r="CZ295" s="314"/>
      <c r="DA295" s="314"/>
      <c r="DB295" s="314"/>
      <c r="DC295" s="314"/>
      <c r="DD295" s="314"/>
      <c r="DE295" s="314"/>
      <c r="DF295" s="314"/>
      <c r="DG295" s="314"/>
      <c r="DH295" s="314"/>
      <c r="DI295" s="314"/>
      <c r="DJ295" s="314"/>
      <c r="DK295" s="314"/>
      <c r="DL295" s="314"/>
      <c r="DM295" s="314"/>
      <c r="DN295" s="314"/>
      <c r="DO295" s="314"/>
      <c r="DP295" s="314"/>
      <c r="DQ295" s="314"/>
      <c r="DR295" s="314"/>
      <c r="DS295" s="314"/>
      <c r="DT295" s="314"/>
      <c r="DU295" s="314"/>
      <c r="DV295" s="314"/>
      <c r="DW295" s="314"/>
      <c r="DX295" s="314"/>
      <c r="DY295" s="314"/>
      <c r="DZ295" s="314"/>
      <c r="EA295" s="314"/>
      <c r="EB295" s="314"/>
      <c r="EC295" s="314"/>
      <c r="ED295" s="314"/>
      <c r="FY295" s="317"/>
      <c r="FZ295" s="317"/>
      <c r="GA295" s="317"/>
      <c r="GB295" s="317"/>
      <c r="GC295" s="301"/>
      <c r="GD295" s="301"/>
      <c r="GE295" s="301"/>
      <c r="GF295" s="301"/>
      <c r="GG295" s="318"/>
      <c r="GH295" s="318"/>
      <c r="GI295" s="318"/>
      <c r="GJ295" s="319"/>
      <c r="GK295" s="320"/>
      <c r="GL295" s="320"/>
      <c r="GM295" s="320"/>
      <c r="GN295" s="320"/>
      <c r="GO295" s="300"/>
      <c r="HD295" s="317"/>
      <c r="HE295" s="317"/>
      <c r="HF295" s="317"/>
      <c r="HG295" s="317"/>
      <c r="HH295" s="301"/>
      <c r="HI295" s="301"/>
      <c r="HJ295" s="301"/>
      <c r="HK295" s="301"/>
      <c r="HL295" s="318"/>
      <c r="HM295" s="318"/>
      <c r="HN295" s="318"/>
      <c r="HO295" s="319"/>
      <c r="HP295" s="320"/>
      <c r="HQ295" s="320"/>
      <c r="HR295" s="320"/>
      <c r="HS295" s="320"/>
      <c r="HT295" s="300"/>
    </row>
    <row r="296" spans="5:228" ht="17.100000000000001" customHeight="1" x14ac:dyDescent="0.3">
      <c r="R296" s="314"/>
      <c r="S296" s="314"/>
      <c r="T296" s="314"/>
      <c r="U296" s="314"/>
      <c r="V296" s="314"/>
      <c r="W296" s="314"/>
      <c r="X296" s="314"/>
      <c r="Y296" s="314"/>
      <c r="Z296" s="314"/>
      <c r="AA296" s="314"/>
      <c r="AB296" s="314"/>
      <c r="AC296" s="314"/>
      <c r="AD296" s="314"/>
      <c r="AE296" s="314"/>
      <c r="AF296" s="314"/>
      <c r="AG296" s="314"/>
      <c r="AH296" s="314"/>
      <c r="AI296" s="314"/>
      <c r="AJ296" s="314"/>
      <c r="AK296" s="314"/>
      <c r="AL296" s="314"/>
      <c r="AM296" s="314"/>
      <c r="AN296" s="314"/>
      <c r="AO296" s="314"/>
      <c r="AP296" s="314"/>
      <c r="AQ296" s="314"/>
      <c r="AR296" s="314"/>
      <c r="AS296" s="314"/>
      <c r="AT296" s="314"/>
      <c r="AU296" s="314"/>
      <c r="AV296" s="314"/>
      <c r="AW296" s="314"/>
      <c r="AX296" s="314"/>
      <c r="AY296" s="314"/>
      <c r="AZ296" s="314"/>
      <c r="BA296" s="314"/>
      <c r="BB296" s="314"/>
      <c r="BC296" s="314"/>
      <c r="BD296" s="314"/>
      <c r="BE296" s="314"/>
      <c r="BF296" s="314"/>
      <c r="BG296" s="314"/>
      <c r="BH296" s="314"/>
      <c r="BI296" s="314"/>
      <c r="BJ296" s="314"/>
      <c r="BK296" s="314"/>
      <c r="BL296" s="314"/>
      <c r="BM296" s="314"/>
      <c r="BN296" s="314"/>
      <c r="BO296" s="314"/>
      <c r="BP296" s="314"/>
      <c r="BQ296" s="314"/>
      <c r="BR296" s="314"/>
      <c r="BS296" s="314"/>
      <c r="BT296" s="314"/>
      <c r="BU296" s="314"/>
      <c r="BV296" s="314"/>
      <c r="BX296" s="314"/>
      <c r="BY296" s="314"/>
      <c r="BZ296" s="314"/>
      <c r="CA296" s="314"/>
      <c r="CB296" s="314"/>
      <c r="CC296" s="314"/>
      <c r="CD296" s="314"/>
      <c r="CE296" s="314"/>
      <c r="CF296" s="314"/>
      <c r="CG296" s="314"/>
      <c r="CH296" s="314"/>
      <c r="CI296" s="314"/>
      <c r="CJ296" s="314"/>
      <c r="CK296" s="314"/>
      <c r="CL296" s="314"/>
      <c r="CM296" s="314"/>
      <c r="CN296" s="314"/>
      <c r="CO296" s="314"/>
      <c r="CP296" s="314"/>
      <c r="CQ296" s="314"/>
      <c r="CR296" s="314"/>
      <c r="CS296" s="314"/>
      <c r="CT296" s="314"/>
      <c r="CU296" s="314"/>
      <c r="CV296" s="314"/>
      <c r="CW296" s="314"/>
      <c r="CX296" s="314"/>
      <c r="CY296" s="314"/>
      <c r="CZ296" s="314"/>
      <c r="DA296" s="314"/>
      <c r="DB296" s="314"/>
      <c r="DC296" s="314"/>
      <c r="DD296" s="314"/>
      <c r="DE296" s="314"/>
      <c r="DF296" s="314"/>
      <c r="DG296" s="314"/>
      <c r="DH296" s="314"/>
      <c r="DI296" s="314"/>
      <c r="DJ296" s="314"/>
      <c r="DK296" s="314"/>
      <c r="DL296" s="314"/>
      <c r="DM296" s="314"/>
      <c r="DN296" s="314"/>
      <c r="DO296" s="314"/>
      <c r="DP296" s="314"/>
      <c r="DQ296" s="314"/>
      <c r="DR296" s="314"/>
      <c r="DS296" s="314"/>
      <c r="DT296" s="314"/>
      <c r="DU296" s="314"/>
      <c r="DV296" s="314"/>
      <c r="DW296" s="314"/>
      <c r="DX296" s="314"/>
      <c r="DY296" s="314"/>
      <c r="DZ296" s="314"/>
      <c r="EA296" s="314"/>
      <c r="EB296" s="314"/>
      <c r="EC296" s="314"/>
      <c r="ED296" s="314"/>
      <c r="FY296" s="317"/>
      <c r="FZ296" s="317"/>
      <c r="GA296" s="317"/>
      <c r="GB296" s="317"/>
      <c r="GC296" s="301"/>
      <c r="GD296" s="301"/>
      <c r="GE296" s="301"/>
      <c r="GF296" s="301"/>
      <c r="GG296" s="318"/>
      <c r="GH296" s="318"/>
      <c r="GI296" s="318"/>
      <c r="GJ296" s="319"/>
      <c r="GK296" s="320"/>
      <c r="GL296" s="320"/>
      <c r="GM296" s="320"/>
      <c r="GN296" s="320"/>
      <c r="GO296" s="300"/>
      <c r="HD296" s="317"/>
      <c r="HE296" s="317"/>
      <c r="HF296" s="317"/>
      <c r="HG296" s="317"/>
      <c r="HH296" s="301"/>
      <c r="HI296" s="301"/>
      <c r="HJ296" s="301"/>
      <c r="HK296" s="301"/>
      <c r="HL296" s="318"/>
      <c r="HM296" s="318"/>
      <c r="HN296" s="318"/>
      <c r="HO296" s="319"/>
      <c r="HP296" s="320"/>
      <c r="HQ296" s="320"/>
      <c r="HR296" s="320"/>
      <c r="HS296" s="320"/>
      <c r="HT296" s="300"/>
    </row>
    <row r="297" spans="5:228" ht="17.100000000000001" customHeight="1" x14ac:dyDescent="0.3">
      <c r="R297" s="314"/>
      <c r="S297" s="314"/>
      <c r="T297" s="314"/>
      <c r="U297" s="314"/>
      <c r="V297" s="314"/>
      <c r="W297" s="314"/>
      <c r="X297" s="314"/>
      <c r="Y297" s="314"/>
      <c r="Z297" s="314"/>
      <c r="AA297" s="314"/>
      <c r="AB297" s="314"/>
      <c r="AC297" s="314"/>
      <c r="AD297" s="314"/>
      <c r="AE297" s="314"/>
      <c r="AF297" s="314"/>
      <c r="AG297" s="314"/>
      <c r="AH297" s="314"/>
      <c r="AI297" s="314"/>
      <c r="AJ297" s="314"/>
      <c r="AK297" s="314"/>
      <c r="AL297" s="314"/>
      <c r="AM297" s="314"/>
      <c r="AN297" s="314"/>
      <c r="AO297" s="314"/>
      <c r="AP297" s="314"/>
      <c r="AQ297" s="314"/>
      <c r="AR297" s="314"/>
      <c r="AS297" s="314"/>
      <c r="AT297" s="314"/>
      <c r="AU297" s="314"/>
      <c r="AV297" s="314"/>
      <c r="AW297" s="314"/>
      <c r="AX297" s="314"/>
      <c r="AY297" s="314"/>
      <c r="AZ297" s="314"/>
      <c r="BA297" s="314"/>
      <c r="BB297" s="314"/>
      <c r="BC297" s="314"/>
      <c r="BD297" s="314"/>
      <c r="BE297" s="314"/>
      <c r="BF297" s="314"/>
      <c r="BG297" s="314"/>
      <c r="BH297" s="314"/>
      <c r="BI297" s="314"/>
      <c r="BJ297" s="314"/>
      <c r="BK297" s="314"/>
      <c r="BL297" s="314"/>
      <c r="BM297" s="314"/>
      <c r="BN297" s="314"/>
      <c r="BO297" s="314"/>
      <c r="BP297" s="314"/>
      <c r="BQ297" s="314"/>
      <c r="BR297" s="314"/>
      <c r="BS297" s="314"/>
      <c r="BT297" s="314"/>
      <c r="BU297" s="314"/>
      <c r="BV297" s="314"/>
      <c r="BX297" s="314"/>
      <c r="BY297" s="314"/>
      <c r="BZ297" s="314"/>
      <c r="CA297" s="314"/>
      <c r="CB297" s="314"/>
      <c r="CC297" s="314"/>
      <c r="CD297" s="314"/>
      <c r="CE297" s="314"/>
      <c r="CF297" s="314"/>
      <c r="CG297" s="314"/>
      <c r="CH297" s="314"/>
      <c r="CI297" s="314"/>
      <c r="CJ297" s="314"/>
      <c r="CK297" s="314"/>
      <c r="CL297" s="314"/>
      <c r="CM297" s="314"/>
      <c r="CN297" s="314"/>
      <c r="CO297" s="314"/>
      <c r="CP297" s="314"/>
      <c r="CQ297" s="314"/>
      <c r="CR297" s="314"/>
      <c r="CS297" s="314"/>
      <c r="CT297" s="314"/>
      <c r="CU297" s="314"/>
      <c r="CV297" s="314"/>
      <c r="CW297" s="314"/>
      <c r="CX297" s="314"/>
      <c r="CY297" s="314"/>
      <c r="CZ297" s="314"/>
      <c r="DA297" s="314"/>
      <c r="DB297" s="314"/>
      <c r="DC297" s="314"/>
      <c r="DD297" s="314"/>
      <c r="DE297" s="314"/>
      <c r="DF297" s="314"/>
      <c r="DG297" s="314"/>
      <c r="DH297" s="314"/>
      <c r="DI297" s="314"/>
      <c r="DJ297" s="314"/>
      <c r="DK297" s="314"/>
      <c r="DL297" s="314"/>
      <c r="DM297" s="314"/>
      <c r="DN297" s="314"/>
      <c r="DO297" s="314"/>
      <c r="DP297" s="314"/>
      <c r="DQ297" s="314"/>
      <c r="DR297" s="314"/>
      <c r="DS297" s="314"/>
      <c r="DT297" s="314"/>
      <c r="DU297" s="314"/>
      <c r="DV297" s="314"/>
      <c r="DW297" s="314"/>
      <c r="DX297" s="314"/>
      <c r="DY297" s="314"/>
      <c r="DZ297" s="314"/>
      <c r="EA297" s="314"/>
      <c r="EB297" s="314"/>
      <c r="EC297" s="314"/>
      <c r="ED297" s="314"/>
      <c r="FY297" s="317"/>
      <c r="FZ297" s="317"/>
      <c r="GA297" s="317"/>
      <c r="GB297" s="317"/>
      <c r="GC297" s="301"/>
      <c r="GD297" s="301"/>
      <c r="GE297" s="301"/>
      <c r="GF297" s="301"/>
      <c r="GG297" s="318"/>
      <c r="GH297" s="318"/>
      <c r="GI297" s="318"/>
      <c r="GJ297" s="319"/>
      <c r="GK297" s="320"/>
      <c r="GL297" s="320"/>
      <c r="GM297" s="320"/>
      <c r="GN297" s="320"/>
      <c r="GO297" s="300"/>
      <c r="HD297" s="317"/>
      <c r="HE297" s="317"/>
      <c r="HF297" s="317"/>
      <c r="HG297" s="317"/>
      <c r="HH297" s="301"/>
      <c r="HI297" s="301"/>
      <c r="HJ297" s="301"/>
      <c r="HK297" s="301"/>
      <c r="HL297" s="318"/>
      <c r="HM297" s="318"/>
      <c r="HN297" s="318"/>
      <c r="HO297" s="319"/>
      <c r="HP297" s="320"/>
      <c r="HQ297" s="320"/>
      <c r="HR297" s="320"/>
      <c r="HS297" s="320"/>
      <c r="HT297" s="300"/>
    </row>
    <row r="298" spans="5:228" ht="17.100000000000001" customHeight="1" x14ac:dyDescent="0.3">
      <c r="R298" s="314"/>
      <c r="S298" s="314"/>
      <c r="T298" s="314"/>
      <c r="U298" s="314"/>
      <c r="V298" s="314"/>
      <c r="W298" s="314"/>
      <c r="X298" s="314"/>
      <c r="Y298" s="314"/>
      <c r="Z298" s="314"/>
      <c r="AA298" s="314"/>
      <c r="AB298" s="314"/>
      <c r="AC298" s="314"/>
      <c r="AD298" s="314"/>
      <c r="AE298" s="314"/>
      <c r="AF298" s="314"/>
      <c r="AG298" s="314"/>
      <c r="AH298" s="314"/>
      <c r="AI298" s="314"/>
      <c r="AJ298" s="314"/>
      <c r="AK298" s="314"/>
      <c r="AL298" s="314"/>
      <c r="AM298" s="314"/>
      <c r="AN298" s="314"/>
      <c r="AO298" s="314"/>
      <c r="AP298" s="314"/>
      <c r="AQ298" s="314"/>
      <c r="AR298" s="314"/>
      <c r="AS298" s="314"/>
      <c r="AT298" s="314"/>
      <c r="AU298" s="314"/>
      <c r="AV298" s="314"/>
      <c r="AW298" s="314"/>
      <c r="AX298" s="314"/>
      <c r="AY298" s="314"/>
      <c r="AZ298" s="314"/>
      <c r="BA298" s="314"/>
      <c r="BB298" s="314"/>
      <c r="BC298" s="314"/>
      <c r="BD298" s="314"/>
      <c r="BE298" s="314"/>
      <c r="BF298" s="314"/>
      <c r="BG298" s="314"/>
      <c r="BH298" s="314"/>
      <c r="BI298" s="314"/>
      <c r="BJ298" s="314"/>
      <c r="BK298" s="314"/>
      <c r="BL298" s="314"/>
      <c r="BM298" s="314"/>
      <c r="BN298" s="314"/>
      <c r="BO298" s="314"/>
      <c r="BP298" s="314"/>
      <c r="BQ298" s="314"/>
      <c r="BR298" s="314"/>
      <c r="BS298" s="314"/>
      <c r="BT298" s="314"/>
      <c r="BU298" s="314"/>
      <c r="BV298" s="314"/>
      <c r="BX298" s="314"/>
      <c r="BY298" s="314"/>
      <c r="BZ298" s="314"/>
      <c r="CA298" s="314"/>
      <c r="CB298" s="314"/>
      <c r="CC298" s="314"/>
      <c r="CD298" s="314"/>
      <c r="CE298" s="314"/>
      <c r="CF298" s="314"/>
      <c r="CG298" s="314"/>
      <c r="CH298" s="314"/>
      <c r="CI298" s="314"/>
      <c r="CJ298" s="314"/>
      <c r="CK298" s="314"/>
      <c r="CL298" s="314"/>
      <c r="CM298" s="314"/>
      <c r="CN298" s="314"/>
      <c r="CO298" s="314"/>
      <c r="CP298" s="314"/>
      <c r="CQ298" s="314"/>
      <c r="CR298" s="314"/>
      <c r="CS298" s="314"/>
      <c r="CT298" s="314"/>
      <c r="CU298" s="314"/>
      <c r="CV298" s="314"/>
      <c r="CW298" s="314"/>
      <c r="CX298" s="314"/>
      <c r="CY298" s="314"/>
      <c r="CZ298" s="314"/>
      <c r="DA298" s="314"/>
      <c r="DB298" s="314"/>
      <c r="DC298" s="314"/>
      <c r="DD298" s="314"/>
      <c r="DE298" s="314"/>
      <c r="DF298" s="314"/>
      <c r="DG298" s="314"/>
      <c r="DH298" s="314"/>
      <c r="DI298" s="314"/>
      <c r="DJ298" s="314"/>
      <c r="DK298" s="314"/>
      <c r="DL298" s="314"/>
      <c r="DM298" s="314"/>
      <c r="DN298" s="314"/>
      <c r="DO298" s="314"/>
      <c r="DP298" s="314"/>
      <c r="DQ298" s="314"/>
      <c r="DR298" s="314"/>
      <c r="DS298" s="314"/>
      <c r="DT298" s="314"/>
      <c r="DU298" s="314"/>
      <c r="DV298" s="314"/>
      <c r="DW298" s="314"/>
      <c r="DX298" s="314"/>
      <c r="DY298" s="314"/>
      <c r="DZ298" s="314"/>
      <c r="EA298" s="314"/>
      <c r="EB298" s="314"/>
      <c r="EC298" s="314"/>
      <c r="ED298" s="314"/>
      <c r="FY298" s="317"/>
      <c r="FZ298" s="317"/>
      <c r="GA298" s="317"/>
      <c r="GB298" s="317"/>
      <c r="GC298" s="301"/>
      <c r="GD298" s="301"/>
      <c r="GE298" s="301"/>
      <c r="GF298" s="301"/>
      <c r="GG298" s="318"/>
      <c r="GH298" s="318"/>
      <c r="GI298" s="318"/>
      <c r="GJ298" s="319"/>
      <c r="GK298" s="320"/>
      <c r="GL298" s="320"/>
      <c r="GM298" s="320"/>
      <c r="GN298" s="320"/>
      <c r="GO298" s="300"/>
      <c r="HD298" s="317"/>
      <c r="HE298" s="317"/>
      <c r="HF298" s="317"/>
      <c r="HG298" s="317"/>
      <c r="HH298" s="301"/>
      <c r="HI298" s="301"/>
      <c r="HJ298" s="301"/>
      <c r="HK298" s="301"/>
      <c r="HL298" s="318"/>
      <c r="HM298" s="318"/>
      <c r="HN298" s="318"/>
      <c r="HO298" s="319"/>
      <c r="HP298" s="320"/>
      <c r="HQ298" s="320"/>
      <c r="HR298" s="320"/>
      <c r="HS298" s="320"/>
      <c r="HT298" s="300"/>
    </row>
    <row r="299" spans="5:228" ht="17.100000000000001" customHeight="1" x14ac:dyDescent="0.3">
      <c r="R299" s="314"/>
      <c r="S299" s="314"/>
      <c r="T299" s="314"/>
      <c r="U299" s="314"/>
      <c r="V299" s="314"/>
      <c r="W299" s="314"/>
      <c r="X299" s="314"/>
      <c r="Y299" s="314"/>
      <c r="Z299" s="314"/>
      <c r="AA299" s="314"/>
      <c r="AB299" s="314"/>
      <c r="AC299" s="314"/>
      <c r="AD299" s="314"/>
      <c r="AE299" s="314"/>
      <c r="AF299" s="314"/>
      <c r="AG299" s="314"/>
      <c r="AH299" s="314"/>
      <c r="AI299" s="314"/>
      <c r="AJ299" s="314"/>
      <c r="AK299" s="314"/>
      <c r="AL299" s="314"/>
      <c r="AM299" s="314"/>
      <c r="AN299" s="314"/>
      <c r="AO299" s="314"/>
      <c r="AP299" s="314"/>
      <c r="AQ299" s="314"/>
      <c r="AR299" s="314"/>
      <c r="AS299" s="314"/>
      <c r="AT299" s="314"/>
      <c r="AU299" s="314"/>
      <c r="AV299" s="314"/>
      <c r="AW299" s="314"/>
      <c r="AX299" s="314"/>
      <c r="AY299" s="314"/>
      <c r="AZ299" s="314"/>
      <c r="BA299" s="314"/>
      <c r="BB299" s="314"/>
      <c r="BC299" s="314"/>
      <c r="BD299" s="314"/>
      <c r="BE299" s="314"/>
      <c r="BF299" s="314"/>
      <c r="BG299" s="314"/>
      <c r="BH299" s="314"/>
      <c r="BI299" s="314"/>
      <c r="BJ299" s="314"/>
      <c r="BK299" s="314"/>
      <c r="BL299" s="314"/>
      <c r="BM299" s="314"/>
      <c r="BN299" s="314"/>
      <c r="BO299" s="314"/>
      <c r="BP299" s="314"/>
      <c r="BQ299" s="314"/>
      <c r="BR299" s="314"/>
      <c r="BS299" s="314"/>
      <c r="BT299" s="314"/>
      <c r="BU299" s="314"/>
      <c r="BV299" s="314"/>
      <c r="BX299" s="314"/>
      <c r="BY299" s="314"/>
      <c r="BZ299" s="314"/>
      <c r="CA299" s="314"/>
      <c r="CB299" s="314"/>
      <c r="CC299" s="314"/>
      <c r="CD299" s="314"/>
      <c r="CE299" s="314"/>
      <c r="CF299" s="314"/>
      <c r="CG299" s="314"/>
      <c r="CH299" s="314"/>
      <c r="CI299" s="314"/>
      <c r="CJ299" s="314"/>
      <c r="CK299" s="314"/>
      <c r="CL299" s="314"/>
      <c r="CM299" s="314"/>
      <c r="CN299" s="314"/>
      <c r="CO299" s="314"/>
      <c r="CP299" s="314"/>
      <c r="CQ299" s="314"/>
      <c r="CR299" s="314"/>
      <c r="CS299" s="314"/>
      <c r="CT299" s="314"/>
      <c r="CU299" s="314"/>
      <c r="CV299" s="314"/>
      <c r="CW299" s="314"/>
      <c r="CX299" s="314"/>
      <c r="CY299" s="314"/>
      <c r="CZ299" s="314"/>
      <c r="DA299" s="314"/>
      <c r="DB299" s="314"/>
      <c r="DC299" s="314"/>
      <c r="DD299" s="314"/>
      <c r="DE299" s="314"/>
      <c r="DF299" s="314"/>
      <c r="DG299" s="314"/>
      <c r="DH299" s="314"/>
      <c r="DI299" s="314"/>
      <c r="DJ299" s="314"/>
      <c r="DK299" s="314"/>
      <c r="DL299" s="314"/>
      <c r="DM299" s="314"/>
      <c r="DN299" s="314"/>
      <c r="DO299" s="314"/>
      <c r="DP299" s="314"/>
      <c r="DQ299" s="314"/>
      <c r="DR299" s="314"/>
      <c r="DS299" s="314"/>
      <c r="DT299" s="314"/>
      <c r="DU299" s="314"/>
      <c r="DV299" s="314"/>
      <c r="DW299" s="314"/>
      <c r="DX299" s="314"/>
      <c r="DY299" s="314"/>
      <c r="DZ299" s="314"/>
      <c r="EA299" s="314"/>
      <c r="EB299" s="314"/>
      <c r="EC299" s="314"/>
      <c r="ED299" s="314"/>
      <c r="FY299" s="317"/>
      <c r="FZ299" s="317"/>
      <c r="GA299" s="317"/>
      <c r="GB299" s="317"/>
      <c r="GC299" s="301"/>
      <c r="GD299" s="301"/>
      <c r="GE299" s="301"/>
      <c r="GF299" s="301"/>
      <c r="GG299" s="318"/>
      <c r="GH299" s="318"/>
      <c r="GI299" s="318"/>
      <c r="GJ299" s="319"/>
      <c r="GK299" s="320"/>
      <c r="GL299" s="320"/>
      <c r="GM299" s="320"/>
      <c r="GN299" s="320"/>
      <c r="GO299" s="300"/>
      <c r="HD299" s="317"/>
      <c r="HE299" s="317"/>
      <c r="HF299" s="317"/>
      <c r="HG299" s="317"/>
      <c r="HH299" s="301"/>
      <c r="HI299" s="301"/>
      <c r="HJ299" s="301"/>
      <c r="HK299" s="301"/>
      <c r="HL299" s="318"/>
      <c r="HM299" s="318"/>
      <c r="HN299" s="318"/>
      <c r="HO299" s="319"/>
      <c r="HP299" s="320"/>
      <c r="HQ299" s="320"/>
      <c r="HR299" s="320"/>
      <c r="HS299" s="320"/>
      <c r="HT299" s="300"/>
    </row>
    <row r="300" spans="5:228" ht="17.100000000000001" customHeight="1" x14ac:dyDescent="0.3">
      <c r="R300" s="314"/>
      <c r="S300" s="314"/>
      <c r="T300" s="314"/>
      <c r="U300" s="314"/>
      <c r="V300" s="314"/>
      <c r="W300" s="314"/>
      <c r="X300" s="314"/>
      <c r="Y300" s="314"/>
      <c r="Z300" s="314"/>
      <c r="AA300" s="314"/>
      <c r="AB300" s="314"/>
      <c r="AC300" s="314"/>
      <c r="AD300" s="314"/>
      <c r="AE300" s="314"/>
      <c r="AF300" s="314"/>
      <c r="AG300" s="314"/>
      <c r="AH300" s="314"/>
      <c r="AI300" s="314"/>
      <c r="AJ300" s="314"/>
      <c r="AK300" s="314"/>
      <c r="AL300" s="314"/>
      <c r="AM300" s="314"/>
      <c r="AN300" s="314"/>
      <c r="AO300" s="314"/>
      <c r="AP300" s="314"/>
      <c r="AQ300" s="314"/>
      <c r="AR300" s="314"/>
      <c r="AS300" s="314"/>
      <c r="AT300" s="314"/>
      <c r="AU300" s="314"/>
      <c r="AV300" s="314"/>
      <c r="AW300" s="314"/>
      <c r="AX300" s="314"/>
      <c r="AY300" s="314"/>
      <c r="AZ300" s="314"/>
      <c r="BA300" s="314"/>
      <c r="BB300" s="314"/>
      <c r="BC300" s="314"/>
      <c r="BD300" s="314"/>
      <c r="BE300" s="314"/>
      <c r="BF300" s="314"/>
      <c r="BG300" s="314"/>
      <c r="BH300" s="314"/>
      <c r="BI300" s="314"/>
      <c r="BJ300" s="314"/>
      <c r="BK300" s="314"/>
      <c r="BL300" s="314"/>
      <c r="BM300" s="314"/>
      <c r="BN300" s="314"/>
      <c r="BO300" s="314"/>
      <c r="BP300" s="314"/>
      <c r="BQ300" s="314"/>
      <c r="BR300" s="314"/>
      <c r="BS300" s="314"/>
      <c r="BT300" s="314"/>
      <c r="BU300" s="314"/>
      <c r="BV300" s="314"/>
      <c r="BW300" s="341"/>
      <c r="BX300" s="314"/>
      <c r="BY300" s="314"/>
      <c r="BZ300" s="314"/>
      <c r="CA300" s="314"/>
      <c r="CB300" s="314"/>
      <c r="CC300" s="314"/>
      <c r="CD300" s="314"/>
      <c r="CE300" s="314"/>
      <c r="CF300" s="314"/>
      <c r="CG300" s="314"/>
      <c r="CH300" s="314"/>
      <c r="CI300" s="314"/>
      <c r="CJ300" s="314"/>
      <c r="CK300" s="314"/>
      <c r="CL300" s="314"/>
      <c r="CM300" s="314"/>
      <c r="CN300" s="314"/>
      <c r="CO300" s="314"/>
      <c r="CP300" s="314"/>
      <c r="CQ300" s="314"/>
      <c r="CR300" s="314"/>
      <c r="CS300" s="314"/>
      <c r="CT300" s="314"/>
      <c r="CU300" s="314"/>
      <c r="CV300" s="314"/>
      <c r="CW300" s="314"/>
      <c r="CX300" s="314"/>
      <c r="CY300" s="314"/>
      <c r="CZ300" s="314"/>
      <c r="DA300" s="314"/>
      <c r="DB300" s="314"/>
      <c r="DC300" s="314"/>
      <c r="DD300" s="314"/>
      <c r="DE300" s="314"/>
      <c r="DF300" s="314"/>
      <c r="DG300" s="314"/>
      <c r="DH300" s="314"/>
      <c r="DI300" s="314"/>
      <c r="DJ300" s="314"/>
      <c r="DK300" s="314"/>
      <c r="DL300" s="314"/>
      <c r="DM300" s="314"/>
      <c r="DN300" s="314"/>
      <c r="DO300" s="314"/>
      <c r="DP300" s="314"/>
      <c r="DQ300" s="314"/>
      <c r="DR300" s="314"/>
      <c r="DS300" s="314"/>
      <c r="DT300" s="314"/>
      <c r="DU300" s="314"/>
      <c r="DV300" s="314"/>
      <c r="DW300" s="314"/>
      <c r="DX300" s="314"/>
      <c r="DY300" s="314"/>
      <c r="DZ300" s="314"/>
      <c r="EA300" s="314"/>
      <c r="EB300" s="314"/>
      <c r="EC300" s="314"/>
      <c r="ED300" s="314"/>
      <c r="FY300" s="317"/>
      <c r="FZ300" s="317"/>
      <c r="GA300" s="317"/>
      <c r="GB300" s="317"/>
      <c r="GC300" s="301"/>
      <c r="GD300" s="301"/>
      <c r="GE300" s="301"/>
      <c r="GF300" s="301"/>
      <c r="GG300" s="318"/>
      <c r="GH300" s="318"/>
      <c r="GI300" s="318"/>
      <c r="GJ300" s="319"/>
      <c r="GK300" s="320"/>
      <c r="GL300" s="320"/>
      <c r="GM300" s="320"/>
      <c r="GN300" s="320"/>
      <c r="GO300" s="300"/>
      <c r="HD300" s="317"/>
      <c r="HE300" s="317"/>
      <c r="HF300" s="317"/>
      <c r="HG300" s="317"/>
      <c r="HH300" s="301"/>
      <c r="HI300" s="301"/>
      <c r="HJ300" s="301"/>
      <c r="HK300" s="301"/>
      <c r="HL300" s="318"/>
      <c r="HM300" s="318"/>
      <c r="HN300" s="318"/>
      <c r="HO300" s="319"/>
      <c r="HP300" s="320"/>
      <c r="HQ300" s="320"/>
      <c r="HR300" s="320"/>
      <c r="HS300" s="320"/>
      <c r="HT300" s="300"/>
    </row>
    <row r="301" spans="5:228" ht="17.100000000000001" customHeight="1" x14ac:dyDescent="0.3">
      <c r="R301" s="314"/>
      <c r="S301" s="314"/>
      <c r="T301" s="314"/>
      <c r="U301" s="314"/>
      <c r="V301" s="314"/>
      <c r="W301" s="314"/>
      <c r="X301" s="314"/>
      <c r="Y301" s="314"/>
      <c r="Z301" s="314"/>
      <c r="AA301" s="314"/>
      <c r="AB301" s="314"/>
      <c r="AC301" s="314"/>
      <c r="AD301" s="314"/>
      <c r="AE301" s="314"/>
      <c r="AF301" s="314"/>
      <c r="AG301" s="314"/>
      <c r="AH301" s="314"/>
      <c r="AI301" s="314"/>
      <c r="AJ301" s="314"/>
      <c r="AK301" s="314"/>
      <c r="AL301" s="314"/>
      <c r="AM301" s="314"/>
      <c r="AN301" s="314"/>
      <c r="AO301" s="314"/>
      <c r="AP301" s="314"/>
      <c r="AQ301" s="314"/>
      <c r="AR301" s="314"/>
      <c r="AS301" s="314"/>
      <c r="AT301" s="314"/>
      <c r="AU301" s="314"/>
      <c r="AV301" s="314"/>
      <c r="AW301" s="314"/>
      <c r="AX301" s="314"/>
      <c r="AY301" s="314"/>
      <c r="AZ301" s="314"/>
      <c r="BA301" s="314"/>
      <c r="BB301" s="314"/>
      <c r="BC301" s="314"/>
      <c r="BD301" s="314"/>
      <c r="BE301" s="314"/>
      <c r="BF301" s="314"/>
      <c r="BG301" s="314"/>
      <c r="BH301" s="314"/>
      <c r="BI301" s="314"/>
      <c r="BJ301" s="314"/>
      <c r="BK301" s="314"/>
      <c r="BL301" s="314"/>
      <c r="BM301" s="314"/>
      <c r="BN301" s="314"/>
      <c r="BO301" s="314"/>
      <c r="BP301" s="314"/>
      <c r="BQ301" s="314"/>
      <c r="BR301" s="314"/>
      <c r="BS301" s="314"/>
      <c r="BT301" s="314"/>
      <c r="BU301" s="314"/>
      <c r="BV301" s="314"/>
      <c r="BW301" s="341"/>
      <c r="BX301" s="314"/>
      <c r="BY301" s="314"/>
      <c r="BZ301" s="314"/>
      <c r="CA301" s="314"/>
      <c r="CB301" s="314"/>
      <c r="CC301" s="314"/>
      <c r="CD301" s="314"/>
      <c r="CE301" s="314"/>
      <c r="CF301" s="314"/>
      <c r="CG301" s="314"/>
      <c r="CH301" s="314"/>
      <c r="CI301" s="314"/>
      <c r="CJ301" s="314"/>
      <c r="CK301" s="314"/>
      <c r="CL301" s="314"/>
      <c r="CM301" s="314"/>
      <c r="CN301" s="314"/>
      <c r="CO301" s="314"/>
      <c r="CP301" s="314"/>
      <c r="CQ301" s="314"/>
      <c r="CR301" s="314"/>
      <c r="CS301" s="314"/>
      <c r="CT301" s="314"/>
      <c r="CU301" s="314"/>
      <c r="CV301" s="314"/>
      <c r="CW301" s="314"/>
      <c r="CX301" s="314"/>
      <c r="CY301" s="314"/>
      <c r="CZ301" s="314"/>
      <c r="DA301" s="314"/>
      <c r="DB301" s="314"/>
      <c r="DC301" s="314"/>
      <c r="DD301" s="314"/>
      <c r="DE301" s="314"/>
      <c r="DF301" s="314"/>
      <c r="DG301" s="314"/>
      <c r="DH301" s="314"/>
      <c r="DI301" s="314"/>
      <c r="DJ301" s="314"/>
      <c r="DK301" s="314"/>
      <c r="DL301" s="314"/>
      <c r="DM301" s="314"/>
      <c r="DN301" s="314"/>
      <c r="DO301" s="314"/>
      <c r="DP301" s="314"/>
      <c r="DQ301" s="314"/>
      <c r="DR301" s="314"/>
      <c r="DS301" s="314"/>
      <c r="DT301" s="314"/>
      <c r="DU301" s="314"/>
      <c r="DV301" s="314"/>
      <c r="DW301" s="314"/>
      <c r="DX301" s="314"/>
      <c r="DY301" s="314"/>
      <c r="DZ301" s="314"/>
      <c r="EA301" s="314"/>
      <c r="EB301" s="314"/>
      <c r="EC301" s="314"/>
      <c r="ED301" s="314"/>
      <c r="FY301" s="317"/>
      <c r="FZ301" s="317"/>
      <c r="GA301" s="317"/>
      <c r="GB301" s="317"/>
      <c r="GC301" s="301"/>
      <c r="GD301" s="301"/>
      <c r="GE301" s="301"/>
      <c r="GF301" s="301"/>
      <c r="GG301" s="318"/>
      <c r="GH301" s="318"/>
      <c r="GI301" s="318"/>
      <c r="GJ301" s="319"/>
      <c r="GK301" s="320"/>
      <c r="GL301" s="320"/>
      <c r="GM301" s="320"/>
      <c r="GN301" s="320"/>
      <c r="GO301" s="300"/>
      <c r="HD301" s="317"/>
      <c r="HE301" s="317"/>
      <c r="HF301" s="317"/>
      <c r="HG301" s="317"/>
      <c r="HH301" s="301"/>
      <c r="HI301" s="301"/>
      <c r="HJ301" s="301"/>
      <c r="HK301" s="301"/>
      <c r="HL301" s="318"/>
      <c r="HM301" s="318"/>
      <c r="HN301" s="318"/>
      <c r="HO301" s="319"/>
      <c r="HP301" s="320"/>
      <c r="HQ301" s="320"/>
      <c r="HR301" s="320"/>
      <c r="HS301" s="320"/>
      <c r="HT301" s="300"/>
    </row>
    <row r="302" spans="5:228" ht="17.100000000000001" customHeight="1" x14ac:dyDescent="0.3">
      <c r="BI302" s="285"/>
      <c r="BJ302" s="286"/>
      <c r="BK302" s="1"/>
      <c r="BL302" s="285"/>
      <c r="BM302" s="287"/>
      <c r="BN302" s="289"/>
      <c r="BO302" s="288"/>
      <c r="BP302" s="286"/>
      <c r="BT302" s="307"/>
      <c r="BU302" s="307"/>
      <c r="BV302" s="307"/>
      <c r="BW302" s="307"/>
      <c r="DQ302" s="285"/>
      <c r="DR302" s="286"/>
      <c r="DS302" s="1"/>
      <c r="DT302" s="285"/>
      <c r="DU302" s="287"/>
      <c r="DV302" s="289"/>
      <c r="DW302" s="288"/>
      <c r="DX302" s="286"/>
      <c r="EB302" s="307"/>
      <c r="EC302" s="307"/>
      <c r="ED302" s="307"/>
      <c r="FY302" s="317"/>
      <c r="FZ302" s="317"/>
      <c r="GA302" s="317"/>
      <c r="GB302" s="317"/>
      <c r="GC302" s="301"/>
      <c r="GD302" s="301"/>
      <c r="GE302" s="301"/>
      <c r="GF302" s="301"/>
      <c r="GG302" s="318"/>
      <c r="GH302" s="318"/>
      <c r="GI302" s="318"/>
      <c r="GJ302" s="319"/>
      <c r="GK302" s="320"/>
      <c r="GL302" s="320"/>
      <c r="GM302" s="320"/>
      <c r="GN302" s="320"/>
      <c r="GO302" s="300"/>
      <c r="HD302" s="317"/>
      <c r="HE302" s="317"/>
      <c r="HF302" s="317"/>
      <c r="HG302" s="317"/>
      <c r="HH302" s="301"/>
      <c r="HI302" s="301"/>
      <c r="HJ302" s="301"/>
      <c r="HK302" s="301"/>
      <c r="HL302" s="318"/>
      <c r="HM302" s="318"/>
      <c r="HN302" s="318"/>
      <c r="HO302" s="319"/>
      <c r="HP302" s="320"/>
      <c r="HQ302" s="320"/>
      <c r="HR302" s="320"/>
      <c r="HS302" s="320"/>
      <c r="HT302" s="300"/>
    </row>
    <row r="303" spans="5:228" ht="17.100000000000001" customHeight="1" x14ac:dyDescent="0.3">
      <c r="E303" s="316"/>
      <c r="F303" s="316"/>
      <c r="G303" s="316"/>
      <c r="H303" s="316"/>
      <c r="I303" s="316"/>
      <c r="J303" s="316"/>
      <c r="K303" s="316"/>
      <c r="L303" s="316"/>
      <c r="M303" s="316"/>
      <c r="N303" s="316"/>
      <c r="O303" s="316"/>
      <c r="P303" s="316"/>
      <c r="Q303" s="316"/>
      <c r="R303" s="314"/>
      <c r="S303" s="314"/>
      <c r="T303" s="314"/>
      <c r="U303" s="314"/>
      <c r="V303" s="314"/>
      <c r="W303" s="314"/>
      <c r="X303" s="314"/>
      <c r="Y303" s="314"/>
      <c r="Z303" s="314"/>
      <c r="AA303" s="314"/>
      <c r="AB303" s="314"/>
      <c r="AC303" s="314"/>
      <c r="AD303" s="314"/>
      <c r="AE303" s="314"/>
      <c r="AF303" s="314"/>
      <c r="AG303" s="314"/>
      <c r="AH303" s="314"/>
      <c r="AI303" s="314"/>
      <c r="AJ303" s="314"/>
      <c r="AK303" s="314"/>
      <c r="AL303" s="314"/>
      <c r="AM303" s="314"/>
      <c r="AN303" s="314"/>
      <c r="AO303" s="314"/>
      <c r="AP303" s="314"/>
      <c r="AQ303" s="314"/>
      <c r="AR303" s="314"/>
      <c r="AS303" s="314"/>
      <c r="AT303" s="314"/>
      <c r="AU303" s="314"/>
      <c r="AV303" s="314"/>
      <c r="AW303" s="314"/>
      <c r="AX303" s="314"/>
      <c r="AY303" s="314"/>
      <c r="AZ303" s="314"/>
      <c r="BA303" s="314"/>
      <c r="BB303" s="314"/>
      <c r="BC303" s="314"/>
      <c r="BD303" s="314"/>
      <c r="BE303" s="314"/>
      <c r="BF303" s="314"/>
      <c r="BG303" s="314"/>
      <c r="BH303" s="314"/>
      <c r="BI303" s="314"/>
      <c r="BJ303" s="314"/>
      <c r="BK303" s="314"/>
      <c r="BL303" s="314"/>
      <c r="BM303" s="314"/>
      <c r="BN303" s="314"/>
      <c r="BO303" s="314"/>
      <c r="BP303" s="314"/>
      <c r="BQ303" s="314"/>
      <c r="BR303" s="314"/>
      <c r="BS303" s="314"/>
      <c r="BT303" s="314"/>
      <c r="BU303" s="314"/>
      <c r="BV303" s="314"/>
      <c r="BX303" s="314"/>
      <c r="BY303" s="314"/>
      <c r="BZ303" s="314"/>
      <c r="CA303" s="314"/>
      <c r="CB303" s="314"/>
      <c r="CC303" s="314"/>
      <c r="CD303" s="314"/>
      <c r="CE303" s="314"/>
      <c r="CF303" s="314"/>
      <c r="CG303" s="314"/>
      <c r="CH303" s="314"/>
      <c r="CI303" s="314"/>
      <c r="CJ303" s="314"/>
      <c r="CK303" s="314"/>
      <c r="CL303" s="314"/>
      <c r="CM303" s="314"/>
      <c r="CN303" s="314"/>
      <c r="CO303" s="314"/>
      <c r="CP303" s="314"/>
      <c r="CQ303" s="314"/>
      <c r="CR303" s="314"/>
      <c r="CS303" s="314"/>
      <c r="CT303" s="314"/>
      <c r="CU303" s="314"/>
      <c r="CV303" s="314"/>
      <c r="CW303" s="314"/>
      <c r="CX303" s="314"/>
      <c r="CY303" s="314"/>
      <c r="CZ303" s="314"/>
      <c r="DA303" s="314"/>
      <c r="DB303" s="314"/>
      <c r="DC303" s="314"/>
      <c r="DD303" s="314"/>
      <c r="DE303" s="314"/>
      <c r="DF303" s="314"/>
      <c r="DG303" s="314"/>
      <c r="DH303" s="314"/>
      <c r="DI303" s="314"/>
      <c r="DJ303" s="314"/>
      <c r="DK303" s="314"/>
      <c r="DL303" s="314"/>
      <c r="DM303" s="314"/>
      <c r="DN303" s="314"/>
      <c r="DO303" s="314"/>
      <c r="DP303" s="314"/>
      <c r="DQ303" s="314"/>
      <c r="DR303" s="314"/>
      <c r="DS303" s="314"/>
      <c r="DT303" s="314"/>
      <c r="DU303" s="314"/>
      <c r="DV303" s="314"/>
      <c r="DW303" s="314"/>
      <c r="DX303" s="314"/>
      <c r="DY303" s="314"/>
      <c r="DZ303" s="314"/>
      <c r="EA303" s="314"/>
      <c r="EB303" s="314"/>
      <c r="EC303" s="314"/>
      <c r="ED303" s="314"/>
      <c r="FY303" s="317"/>
      <c r="FZ303" s="317"/>
      <c r="GA303" s="317"/>
      <c r="GB303" s="317"/>
      <c r="GC303" s="301"/>
      <c r="GD303" s="301"/>
      <c r="GE303" s="301"/>
      <c r="GF303" s="301"/>
      <c r="GG303" s="318"/>
      <c r="GH303" s="318"/>
      <c r="GI303" s="318"/>
      <c r="GJ303" s="319"/>
      <c r="GK303" s="320"/>
      <c r="GL303" s="320"/>
      <c r="GM303" s="320"/>
      <c r="GN303" s="320"/>
      <c r="GO303" s="300"/>
      <c r="HD303" s="317"/>
      <c r="HE303" s="317"/>
      <c r="HF303" s="317"/>
      <c r="HG303" s="317"/>
      <c r="HH303" s="301"/>
      <c r="HI303" s="301"/>
      <c r="HJ303" s="301"/>
      <c r="HK303" s="301"/>
      <c r="HL303" s="318"/>
      <c r="HM303" s="318"/>
      <c r="HN303" s="318"/>
      <c r="HO303" s="319"/>
      <c r="HP303" s="320"/>
      <c r="HQ303" s="320"/>
      <c r="HR303" s="320"/>
      <c r="HS303" s="320"/>
      <c r="HT303" s="300"/>
    </row>
    <row r="304" spans="5:228" ht="17.100000000000001" customHeight="1" x14ac:dyDescent="0.3">
      <c r="E304" s="330"/>
      <c r="F304" s="330"/>
      <c r="G304" s="330"/>
      <c r="H304" s="330"/>
      <c r="I304" s="331"/>
      <c r="J304" s="331"/>
      <c r="K304" s="331"/>
      <c r="L304" s="331"/>
      <c r="M304" s="331"/>
      <c r="N304" s="331"/>
      <c r="O304" s="332"/>
      <c r="P304" s="332"/>
      <c r="Q304" s="332"/>
      <c r="R304" s="314"/>
      <c r="S304" s="314"/>
      <c r="T304" s="314"/>
      <c r="U304" s="314"/>
      <c r="V304" s="314"/>
      <c r="W304" s="314"/>
      <c r="X304" s="314"/>
      <c r="Y304" s="314"/>
      <c r="Z304" s="314"/>
      <c r="AA304" s="314"/>
      <c r="AB304" s="314"/>
      <c r="AC304" s="314"/>
      <c r="AD304" s="314"/>
      <c r="AE304" s="314"/>
      <c r="AF304" s="314"/>
      <c r="AG304" s="314"/>
      <c r="AH304" s="314"/>
      <c r="AI304" s="314"/>
      <c r="AJ304" s="314"/>
      <c r="AK304" s="314"/>
      <c r="AL304" s="314"/>
      <c r="AM304" s="314"/>
      <c r="AN304" s="314"/>
      <c r="AO304" s="314"/>
      <c r="AP304" s="314"/>
      <c r="AQ304" s="314"/>
      <c r="AR304" s="314"/>
      <c r="AS304" s="314"/>
      <c r="AT304" s="314"/>
      <c r="AU304" s="314"/>
      <c r="AV304" s="314"/>
      <c r="AW304" s="314"/>
      <c r="AX304" s="314"/>
      <c r="AY304" s="314"/>
      <c r="AZ304" s="314"/>
      <c r="BA304" s="314"/>
      <c r="BB304" s="314"/>
      <c r="BC304" s="314"/>
      <c r="BD304" s="314"/>
      <c r="BE304" s="314"/>
      <c r="BF304" s="314"/>
      <c r="BG304" s="314"/>
      <c r="BH304" s="314"/>
      <c r="BI304" s="314"/>
      <c r="BJ304" s="314"/>
      <c r="BK304" s="314"/>
      <c r="BL304" s="314"/>
      <c r="BM304" s="314"/>
      <c r="BN304" s="314"/>
      <c r="BO304" s="314"/>
      <c r="BP304" s="314"/>
      <c r="BQ304" s="314"/>
      <c r="BR304" s="314"/>
      <c r="BS304" s="314"/>
      <c r="BT304" s="314"/>
      <c r="BU304" s="314"/>
      <c r="BV304" s="314"/>
      <c r="BX304" s="314"/>
      <c r="BY304" s="314"/>
      <c r="BZ304" s="314"/>
      <c r="CA304" s="314"/>
      <c r="CB304" s="314"/>
      <c r="CC304" s="314"/>
      <c r="CD304" s="314"/>
      <c r="CE304" s="314"/>
      <c r="CF304" s="314"/>
      <c r="CG304" s="314"/>
      <c r="CH304" s="314"/>
      <c r="CI304" s="314"/>
      <c r="CJ304" s="314"/>
      <c r="CK304" s="314"/>
      <c r="CL304" s="314"/>
      <c r="CM304" s="314"/>
      <c r="CN304" s="314"/>
      <c r="CO304" s="314"/>
      <c r="CP304" s="314"/>
      <c r="CQ304" s="314"/>
      <c r="CR304" s="314"/>
      <c r="CS304" s="314"/>
      <c r="CT304" s="314"/>
      <c r="CU304" s="314"/>
      <c r="CV304" s="314"/>
      <c r="CW304" s="314"/>
      <c r="CX304" s="314"/>
      <c r="CY304" s="314"/>
      <c r="CZ304" s="314"/>
      <c r="DA304" s="314"/>
      <c r="DB304" s="314"/>
      <c r="DC304" s="314"/>
      <c r="DD304" s="314"/>
      <c r="DE304" s="314"/>
      <c r="DF304" s="314"/>
      <c r="DG304" s="314"/>
      <c r="DH304" s="314"/>
      <c r="DI304" s="314"/>
      <c r="DJ304" s="314"/>
      <c r="DK304" s="314"/>
      <c r="DL304" s="314"/>
      <c r="DM304" s="314"/>
      <c r="DN304" s="314"/>
      <c r="DO304" s="314"/>
      <c r="DP304" s="314"/>
      <c r="DQ304" s="314"/>
      <c r="DR304" s="314"/>
      <c r="DS304" s="314"/>
      <c r="DT304" s="314"/>
      <c r="DU304" s="314"/>
      <c r="DV304" s="314"/>
      <c r="DW304" s="314"/>
      <c r="DX304" s="314"/>
      <c r="DY304" s="314"/>
      <c r="DZ304" s="314"/>
      <c r="EA304" s="314"/>
      <c r="EB304" s="314"/>
      <c r="EC304" s="314"/>
      <c r="ED304" s="314"/>
      <c r="FY304" s="317"/>
      <c r="FZ304" s="317"/>
      <c r="GA304" s="317"/>
      <c r="GB304" s="317"/>
      <c r="GC304" s="301"/>
      <c r="GD304" s="301"/>
      <c r="GE304" s="301"/>
      <c r="GF304" s="301"/>
      <c r="GG304" s="318"/>
      <c r="GH304" s="318"/>
      <c r="GI304" s="318"/>
      <c r="GJ304" s="319"/>
      <c r="GK304" s="320"/>
      <c r="GL304" s="320"/>
      <c r="GM304" s="320"/>
      <c r="GN304" s="320"/>
      <c r="GO304" s="300"/>
      <c r="HD304" s="317"/>
      <c r="HE304" s="317"/>
      <c r="HF304" s="317"/>
      <c r="HG304" s="317"/>
      <c r="HH304" s="301"/>
      <c r="HI304" s="301"/>
      <c r="HJ304" s="301"/>
      <c r="HK304" s="301"/>
      <c r="HL304" s="318"/>
      <c r="HM304" s="318"/>
      <c r="HN304" s="318"/>
      <c r="HO304" s="319"/>
      <c r="HP304" s="320"/>
      <c r="HQ304" s="320"/>
      <c r="HR304" s="320"/>
      <c r="HS304" s="320"/>
      <c r="HT304" s="300"/>
    </row>
    <row r="305" spans="3:228" ht="17.100000000000001" customHeight="1" x14ac:dyDescent="0.3">
      <c r="C305" s="335"/>
      <c r="R305" s="314"/>
      <c r="S305" s="314"/>
      <c r="T305" s="314"/>
      <c r="U305" s="314"/>
      <c r="V305" s="314"/>
      <c r="W305" s="314"/>
      <c r="X305" s="314"/>
      <c r="Y305" s="314"/>
      <c r="Z305" s="314"/>
      <c r="AA305" s="314"/>
      <c r="AB305" s="314"/>
      <c r="AC305" s="314"/>
      <c r="AD305" s="314"/>
      <c r="AE305" s="314"/>
      <c r="AF305" s="314"/>
      <c r="AG305" s="314"/>
      <c r="AH305" s="314"/>
      <c r="AI305" s="314"/>
      <c r="AJ305" s="314"/>
      <c r="AK305" s="314"/>
      <c r="AL305" s="314"/>
      <c r="AM305" s="314"/>
      <c r="AN305" s="314"/>
      <c r="AO305" s="314"/>
      <c r="AP305" s="314"/>
      <c r="AQ305" s="314"/>
      <c r="AR305" s="314"/>
      <c r="AS305" s="314"/>
      <c r="AT305" s="314"/>
      <c r="AU305" s="314"/>
      <c r="AV305" s="314"/>
      <c r="AW305" s="314"/>
      <c r="AX305" s="314"/>
      <c r="AY305" s="314"/>
      <c r="AZ305" s="314"/>
      <c r="BA305" s="314"/>
      <c r="BB305" s="314"/>
      <c r="BC305" s="314"/>
      <c r="BD305" s="314"/>
      <c r="BE305" s="314"/>
      <c r="BF305" s="314"/>
      <c r="BG305" s="314"/>
      <c r="BH305" s="314"/>
      <c r="BI305" s="314"/>
      <c r="BJ305" s="314"/>
      <c r="BK305" s="314"/>
      <c r="BL305" s="314"/>
      <c r="BM305" s="314"/>
      <c r="BN305" s="314"/>
      <c r="BO305" s="314"/>
      <c r="BP305" s="314"/>
      <c r="BQ305" s="314"/>
      <c r="BR305" s="314"/>
      <c r="BS305" s="314"/>
      <c r="BT305" s="314"/>
      <c r="BU305" s="314"/>
      <c r="BV305" s="314"/>
      <c r="BX305" s="314"/>
      <c r="BY305" s="314"/>
      <c r="BZ305" s="314"/>
      <c r="CA305" s="314"/>
      <c r="CB305" s="314"/>
      <c r="CC305" s="314"/>
      <c r="CD305" s="314"/>
      <c r="CE305" s="314"/>
      <c r="CF305" s="314"/>
      <c r="CG305" s="314"/>
      <c r="CH305" s="314"/>
      <c r="CI305" s="314"/>
      <c r="CJ305" s="314"/>
      <c r="CK305" s="314"/>
      <c r="CL305" s="314"/>
      <c r="CM305" s="314"/>
      <c r="CN305" s="314"/>
      <c r="CO305" s="314"/>
      <c r="CP305" s="314"/>
      <c r="CQ305" s="314"/>
      <c r="CR305" s="314"/>
      <c r="CS305" s="314"/>
      <c r="CT305" s="314"/>
      <c r="CU305" s="314"/>
      <c r="CV305" s="314"/>
      <c r="CW305" s="314"/>
      <c r="CX305" s="314"/>
      <c r="CY305" s="314"/>
      <c r="CZ305" s="314"/>
      <c r="DA305" s="314"/>
      <c r="DB305" s="314"/>
      <c r="DC305" s="314"/>
      <c r="DD305" s="314"/>
      <c r="DE305" s="314"/>
      <c r="DF305" s="314"/>
      <c r="DG305" s="314"/>
      <c r="DH305" s="314"/>
      <c r="DI305" s="314"/>
      <c r="DJ305" s="314"/>
      <c r="DK305" s="314"/>
      <c r="DL305" s="314"/>
      <c r="DM305" s="314"/>
      <c r="DN305" s="314"/>
      <c r="DO305" s="314"/>
      <c r="DP305" s="314"/>
      <c r="DQ305" s="314"/>
      <c r="DR305" s="314"/>
      <c r="DS305" s="314"/>
      <c r="DT305" s="314"/>
      <c r="DU305" s="314"/>
      <c r="DV305" s="314"/>
      <c r="DW305" s="314"/>
      <c r="DX305" s="314"/>
      <c r="DY305" s="314"/>
      <c r="DZ305" s="314"/>
      <c r="EA305" s="314"/>
      <c r="EB305" s="314"/>
      <c r="EC305" s="314"/>
      <c r="ED305" s="314"/>
      <c r="FY305" s="317"/>
      <c r="FZ305" s="317"/>
      <c r="GA305" s="317"/>
      <c r="GB305" s="317"/>
      <c r="GC305" s="301"/>
      <c r="GD305" s="301"/>
      <c r="GE305" s="301"/>
      <c r="GF305" s="301"/>
      <c r="GG305" s="318"/>
      <c r="GH305" s="318"/>
      <c r="GI305" s="318"/>
      <c r="GJ305" s="319"/>
      <c r="GK305" s="320"/>
      <c r="GL305" s="320"/>
      <c r="GM305" s="320"/>
      <c r="GN305" s="320"/>
      <c r="GO305" s="300"/>
      <c r="HD305" s="317"/>
      <c r="HE305" s="317"/>
      <c r="HF305" s="317"/>
      <c r="HG305" s="317"/>
      <c r="HH305" s="301"/>
      <c r="HI305" s="301"/>
      <c r="HJ305" s="301"/>
      <c r="HK305" s="301"/>
      <c r="HL305" s="318"/>
      <c r="HM305" s="318"/>
      <c r="HN305" s="318"/>
      <c r="HO305" s="319"/>
      <c r="HP305" s="320"/>
      <c r="HQ305" s="320"/>
      <c r="HR305" s="320"/>
      <c r="HS305" s="320"/>
      <c r="HT305" s="300"/>
    </row>
    <row r="306" spans="3:228" ht="17.100000000000001" customHeight="1" x14ac:dyDescent="0.3">
      <c r="C306" s="335"/>
      <c r="R306" s="314"/>
      <c r="S306" s="314"/>
      <c r="T306" s="314"/>
      <c r="U306" s="314"/>
      <c r="V306" s="314"/>
      <c r="W306" s="314"/>
      <c r="X306" s="314"/>
      <c r="Y306" s="314"/>
      <c r="Z306" s="314"/>
      <c r="AA306" s="314"/>
      <c r="AB306" s="314"/>
      <c r="AC306" s="314"/>
      <c r="AD306" s="314"/>
      <c r="AE306" s="314"/>
      <c r="AF306" s="314"/>
      <c r="AG306" s="314"/>
      <c r="AH306" s="314"/>
      <c r="AI306" s="314"/>
      <c r="AJ306" s="314"/>
      <c r="AK306" s="314"/>
      <c r="AL306" s="314"/>
      <c r="AM306" s="314"/>
      <c r="AN306" s="314"/>
      <c r="AO306" s="314"/>
      <c r="AP306" s="314"/>
      <c r="AQ306" s="314"/>
      <c r="AR306" s="314"/>
      <c r="AS306" s="314"/>
      <c r="AT306" s="314"/>
      <c r="AU306" s="314"/>
      <c r="AV306" s="314"/>
      <c r="AW306" s="314"/>
      <c r="AX306" s="314"/>
      <c r="AY306" s="314"/>
      <c r="AZ306" s="314"/>
      <c r="BA306" s="314"/>
      <c r="BB306" s="314"/>
      <c r="BC306" s="314"/>
      <c r="BD306" s="314"/>
      <c r="BE306" s="314"/>
      <c r="BF306" s="314"/>
      <c r="BG306" s="314"/>
      <c r="BH306" s="314"/>
      <c r="BI306" s="314"/>
      <c r="BJ306" s="314"/>
      <c r="BK306" s="314"/>
      <c r="BL306" s="314"/>
      <c r="BM306" s="314"/>
      <c r="BN306" s="314"/>
      <c r="BO306" s="314"/>
      <c r="BP306" s="314"/>
      <c r="BQ306" s="314"/>
      <c r="BR306" s="314"/>
      <c r="BS306" s="314"/>
      <c r="BT306" s="314"/>
      <c r="BU306" s="314"/>
      <c r="BV306" s="314"/>
      <c r="BW306" s="336"/>
      <c r="BX306" s="314"/>
      <c r="BY306" s="314"/>
      <c r="BZ306" s="314"/>
      <c r="CA306" s="314"/>
      <c r="CB306" s="314"/>
      <c r="CC306" s="314"/>
      <c r="CD306" s="314"/>
      <c r="CE306" s="314"/>
      <c r="CF306" s="314"/>
      <c r="CG306" s="314"/>
      <c r="CH306" s="314"/>
      <c r="CI306" s="314"/>
      <c r="CJ306" s="314"/>
      <c r="CK306" s="314"/>
      <c r="CL306" s="314"/>
      <c r="CM306" s="314"/>
      <c r="CN306" s="314"/>
      <c r="CO306" s="314"/>
      <c r="CP306" s="314"/>
      <c r="CQ306" s="314"/>
      <c r="CR306" s="314"/>
      <c r="CS306" s="314"/>
      <c r="CT306" s="314"/>
      <c r="CU306" s="314"/>
      <c r="CV306" s="314"/>
      <c r="CW306" s="314"/>
      <c r="CX306" s="314"/>
      <c r="CY306" s="314"/>
      <c r="CZ306" s="314"/>
      <c r="DA306" s="314"/>
      <c r="DB306" s="314"/>
      <c r="DC306" s="314"/>
      <c r="DD306" s="314"/>
      <c r="DE306" s="314"/>
      <c r="DF306" s="314"/>
      <c r="DG306" s="314"/>
      <c r="DH306" s="314"/>
      <c r="DI306" s="314"/>
      <c r="DJ306" s="314"/>
      <c r="DK306" s="314"/>
      <c r="DL306" s="314"/>
      <c r="DM306" s="314"/>
      <c r="DN306" s="314"/>
      <c r="DO306" s="314"/>
      <c r="DP306" s="314"/>
      <c r="DQ306" s="314"/>
      <c r="DR306" s="314"/>
      <c r="DS306" s="314"/>
      <c r="DT306" s="314"/>
      <c r="DU306" s="314"/>
      <c r="DV306" s="314"/>
      <c r="DW306" s="314"/>
      <c r="DX306" s="314"/>
      <c r="DY306" s="314"/>
      <c r="DZ306" s="314"/>
      <c r="EA306" s="314"/>
      <c r="EB306" s="314"/>
      <c r="EC306" s="314"/>
      <c r="ED306" s="314"/>
      <c r="FY306" s="317"/>
      <c r="FZ306" s="317"/>
      <c r="GA306" s="317"/>
      <c r="GB306" s="317"/>
      <c r="GC306" s="301"/>
      <c r="GD306" s="301"/>
      <c r="GE306" s="301"/>
      <c r="GF306" s="301"/>
      <c r="GG306" s="318"/>
      <c r="GH306" s="318"/>
      <c r="GI306" s="318"/>
      <c r="GJ306" s="319"/>
      <c r="GK306" s="320"/>
      <c r="GL306" s="320"/>
      <c r="GM306" s="320"/>
      <c r="GN306" s="320"/>
      <c r="GO306" s="300"/>
      <c r="HD306" s="317"/>
      <c r="HE306" s="317"/>
      <c r="HF306" s="317"/>
      <c r="HG306" s="317"/>
      <c r="HH306" s="301"/>
      <c r="HI306" s="301"/>
      <c r="HJ306" s="301"/>
      <c r="HK306" s="301"/>
      <c r="HL306" s="318"/>
      <c r="HM306" s="318"/>
      <c r="HN306" s="318"/>
      <c r="HO306" s="319"/>
      <c r="HP306" s="320"/>
      <c r="HQ306" s="320"/>
      <c r="HR306" s="320"/>
      <c r="HS306" s="320"/>
      <c r="HT306" s="300"/>
    </row>
    <row r="307" spans="3:228" ht="17.100000000000001" customHeight="1" x14ac:dyDescent="0.3">
      <c r="C307" s="335"/>
      <c r="R307" s="314"/>
      <c r="S307" s="314"/>
      <c r="T307" s="314"/>
      <c r="U307" s="314"/>
      <c r="V307" s="314"/>
      <c r="W307" s="314"/>
      <c r="X307" s="314"/>
      <c r="Y307" s="314"/>
      <c r="Z307" s="314"/>
      <c r="AA307" s="314"/>
      <c r="AB307" s="314"/>
      <c r="AC307" s="314"/>
      <c r="AD307" s="314"/>
      <c r="AE307" s="314"/>
      <c r="AF307" s="314"/>
      <c r="AG307" s="314"/>
      <c r="AH307" s="314"/>
      <c r="AI307" s="314"/>
      <c r="AJ307" s="314"/>
      <c r="AK307" s="314"/>
      <c r="AL307" s="314"/>
      <c r="AM307" s="314"/>
      <c r="AN307" s="314"/>
      <c r="AO307" s="314"/>
      <c r="AP307" s="314"/>
      <c r="AQ307" s="314"/>
      <c r="AR307" s="314"/>
      <c r="AS307" s="314"/>
      <c r="AT307" s="314"/>
      <c r="AU307" s="314"/>
      <c r="AV307" s="314"/>
      <c r="AW307" s="314"/>
      <c r="AX307" s="314"/>
      <c r="AY307" s="314"/>
      <c r="AZ307" s="314"/>
      <c r="BA307" s="314"/>
      <c r="BB307" s="314"/>
      <c r="BC307" s="314"/>
      <c r="BD307" s="314"/>
      <c r="BE307" s="314"/>
      <c r="BF307" s="314"/>
      <c r="BG307" s="314"/>
      <c r="BH307" s="314"/>
      <c r="BI307" s="314"/>
      <c r="BJ307" s="314"/>
      <c r="BK307" s="314"/>
      <c r="BL307" s="314"/>
      <c r="BM307" s="314"/>
      <c r="BN307" s="314"/>
      <c r="BO307" s="314"/>
      <c r="BP307" s="314"/>
      <c r="BQ307" s="314"/>
      <c r="BR307" s="314"/>
      <c r="BS307" s="314"/>
      <c r="BT307" s="314"/>
      <c r="BU307" s="314"/>
      <c r="BV307" s="314"/>
      <c r="BW307" s="337"/>
      <c r="BX307" s="314"/>
      <c r="BY307" s="314"/>
      <c r="BZ307" s="314"/>
      <c r="CA307" s="314"/>
      <c r="CB307" s="314"/>
      <c r="CC307" s="314"/>
      <c r="CD307" s="314"/>
      <c r="CE307" s="314"/>
      <c r="CF307" s="314"/>
      <c r="CG307" s="314"/>
      <c r="CH307" s="314"/>
      <c r="CI307" s="314"/>
      <c r="CJ307" s="314"/>
      <c r="CK307" s="314"/>
      <c r="CL307" s="314"/>
      <c r="CM307" s="314"/>
      <c r="CN307" s="314"/>
      <c r="CO307" s="314"/>
      <c r="CP307" s="314"/>
      <c r="CQ307" s="314"/>
      <c r="CR307" s="314"/>
      <c r="CS307" s="314"/>
      <c r="CT307" s="314"/>
      <c r="CU307" s="314"/>
      <c r="CV307" s="314"/>
      <c r="CW307" s="314"/>
      <c r="CX307" s="314"/>
      <c r="CY307" s="314"/>
      <c r="CZ307" s="314"/>
      <c r="DA307" s="314"/>
      <c r="DB307" s="314"/>
      <c r="DC307" s="314"/>
      <c r="DD307" s="314"/>
      <c r="DE307" s="314"/>
      <c r="DF307" s="314"/>
      <c r="DG307" s="314"/>
      <c r="DH307" s="314"/>
      <c r="DI307" s="314"/>
      <c r="DJ307" s="314"/>
      <c r="DK307" s="314"/>
      <c r="DL307" s="314"/>
      <c r="DM307" s="314"/>
      <c r="DN307" s="314"/>
      <c r="DO307" s="314"/>
      <c r="DP307" s="314"/>
      <c r="DQ307" s="314"/>
      <c r="DR307" s="314"/>
      <c r="DS307" s="314"/>
      <c r="DT307" s="314"/>
      <c r="DU307" s="314"/>
      <c r="DV307" s="314"/>
      <c r="DW307" s="314"/>
      <c r="DX307" s="314"/>
      <c r="DY307" s="314"/>
      <c r="DZ307" s="314"/>
      <c r="EA307" s="314"/>
      <c r="EB307" s="314"/>
      <c r="EC307" s="314"/>
      <c r="ED307" s="314"/>
      <c r="FY307" s="317"/>
      <c r="FZ307" s="317"/>
      <c r="GA307" s="317"/>
      <c r="GB307" s="317"/>
      <c r="GC307" s="301"/>
      <c r="GD307" s="301"/>
      <c r="GE307" s="301"/>
      <c r="GF307" s="301"/>
      <c r="GG307" s="318"/>
      <c r="GH307" s="318"/>
      <c r="GI307" s="318"/>
      <c r="GJ307" s="319"/>
      <c r="GK307" s="320"/>
      <c r="GL307" s="320"/>
      <c r="GM307" s="320"/>
      <c r="GN307" s="320"/>
      <c r="GO307" s="300"/>
      <c r="HD307" s="317"/>
      <c r="HE307" s="317"/>
      <c r="HF307" s="317"/>
      <c r="HG307" s="317"/>
      <c r="HH307" s="301"/>
      <c r="HI307" s="301"/>
      <c r="HJ307" s="301"/>
      <c r="HK307" s="301"/>
      <c r="HL307" s="318"/>
      <c r="HM307" s="318"/>
      <c r="HN307" s="318"/>
      <c r="HO307" s="319"/>
      <c r="HP307" s="320"/>
      <c r="HQ307" s="320"/>
      <c r="HR307" s="320"/>
      <c r="HS307" s="320"/>
      <c r="HT307" s="300"/>
    </row>
    <row r="308" spans="3:228" ht="17.100000000000001" customHeight="1" x14ac:dyDescent="0.3">
      <c r="R308" s="314"/>
      <c r="S308" s="314"/>
      <c r="T308" s="314"/>
      <c r="U308" s="314"/>
      <c r="V308" s="314"/>
      <c r="W308" s="314"/>
      <c r="X308" s="314"/>
      <c r="Y308" s="314"/>
      <c r="Z308" s="314"/>
      <c r="AA308" s="314"/>
      <c r="AB308" s="314"/>
      <c r="AC308" s="314"/>
      <c r="AD308" s="314"/>
      <c r="AE308" s="314"/>
      <c r="AF308" s="314"/>
      <c r="AG308" s="314"/>
      <c r="AH308" s="314"/>
      <c r="AI308" s="314"/>
      <c r="AJ308" s="314"/>
      <c r="AK308" s="314"/>
      <c r="AL308" s="314"/>
      <c r="AM308" s="314"/>
      <c r="AN308" s="314"/>
      <c r="AO308" s="314"/>
      <c r="AP308" s="314"/>
      <c r="AQ308" s="314"/>
      <c r="AR308" s="314"/>
      <c r="AS308" s="314"/>
      <c r="AT308" s="314"/>
      <c r="AU308" s="314"/>
      <c r="AV308" s="314"/>
      <c r="AW308" s="314"/>
      <c r="AX308" s="314"/>
      <c r="AY308" s="314"/>
      <c r="AZ308" s="314"/>
      <c r="BA308" s="314"/>
      <c r="BB308" s="314"/>
      <c r="BC308" s="314"/>
      <c r="BD308" s="314"/>
      <c r="BE308" s="314"/>
      <c r="BF308" s="314"/>
      <c r="BG308" s="314"/>
      <c r="BH308" s="314"/>
      <c r="BI308" s="314"/>
      <c r="BJ308" s="314"/>
      <c r="BK308" s="314"/>
      <c r="BL308" s="314"/>
      <c r="BM308" s="314"/>
      <c r="BN308" s="314"/>
      <c r="BO308" s="314"/>
      <c r="BP308" s="314"/>
      <c r="BQ308" s="314"/>
      <c r="BR308" s="314"/>
      <c r="BS308" s="314"/>
      <c r="BT308" s="314"/>
      <c r="BU308" s="314"/>
      <c r="BV308" s="314"/>
      <c r="BW308" s="291"/>
      <c r="BX308" s="314"/>
      <c r="BY308" s="314"/>
      <c r="BZ308" s="314"/>
      <c r="CA308" s="314"/>
      <c r="CB308" s="314"/>
      <c r="CC308" s="314"/>
      <c r="CD308" s="314"/>
      <c r="CE308" s="314"/>
      <c r="CF308" s="314"/>
      <c r="CG308" s="314"/>
      <c r="CH308" s="314"/>
      <c r="CI308" s="314"/>
      <c r="CJ308" s="314"/>
      <c r="CK308" s="314"/>
      <c r="CL308" s="314"/>
      <c r="CM308" s="314"/>
      <c r="CN308" s="314"/>
      <c r="CO308" s="314"/>
      <c r="CP308" s="314"/>
      <c r="CQ308" s="314"/>
      <c r="CR308" s="314"/>
      <c r="CS308" s="314"/>
      <c r="CT308" s="314"/>
      <c r="CU308" s="314"/>
      <c r="CV308" s="314"/>
      <c r="CW308" s="314"/>
      <c r="CX308" s="314"/>
      <c r="CY308" s="314"/>
      <c r="CZ308" s="314"/>
      <c r="DA308" s="314"/>
      <c r="DB308" s="314"/>
      <c r="DC308" s="314"/>
      <c r="DD308" s="314"/>
      <c r="DE308" s="314"/>
      <c r="DF308" s="314"/>
      <c r="DG308" s="314"/>
      <c r="DH308" s="314"/>
      <c r="DI308" s="314"/>
      <c r="DJ308" s="314"/>
      <c r="DK308" s="314"/>
      <c r="DL308" s="314"/>
      <c r="DM308" s="314"/>
      <c r="DN308" s="314"/>
      <c r="DO308" s="314"/>
      <c r="DP308" s="314"/>
      <c r="DQ308" s="314"/>
      <c r="DR308" s="314"/>
      <c r="DS308" s="314"/>
      <c r="DT308" s="314"/>
      <c r="DU308" s="314"/>
      <c r="DV308" s="314"/>
      <c r="DW308" s="314"/>
      <c r="DX308" s="314"/>
      <c r="DY308" s="314"/>
      <c r="DZ308" s="314"/>
      <c r="EA308" s="314"/>
      <c r="EB308" s="314"/>
      <c r="EC308" s="314"/>
      <c r="ED308" s="314"/>
      <c r="FY308" s="317"/>
      <c r="FZ308" s="317"/>
      <c r="GA308" s="317"/>
      <c r="GB308" s="317"/>
      <c r="GC308" s="301"/>
      <c r="GD308" s="301"/>
      <c r="GE308" s="301"/>
      <c r="GF308" s="301"/>
      <c r="GG308" s="318"/>
      <c r="GH308" s="318"/>
      <c r="GI308" s="318"/>
      <c r="GJ308" s="319"/>
      <c r="GK308" s="320"/>
      <c r="GL308" s="320"/>
      <c r="GM308" s="320"/>
      <c r="GN308" s="320"/>
      <c r="GO308" s="300"/>
      <c r="HD308" s="317"/>
      <c r="HE308" s="317"/>
      <c r="HF308" s="317"/>
      <c r="HG308" s="317"/>
      <c r="HH308" s="301"/>
      <c r="HI308" s="301"/>
      <c r="HJ308" s="301"/>
      <c r="HK308" s="301"/>
      <c r="HL308" s="318"/>
      <c r="HM308" s="318"/>
      <c r="HN308" s="318"/>
      <c r="HO308" s="319"/>
      <c r="HP308" s="320"/>
      <c r="HQ308" s="320"/>
      <c r="HR308" s="320"/>
      <c r="HS308" s="320"/>
      <c r="HT308" s="300"/>
    </row>
    <row r="309" spans="3:228" ht="17.100000000000001" customHeight="1" x14ac:dyDescent="0.3">
      <c r="R309" s="314"/>
      <c r="S309" s="314"/>
      <c r="T309" s="314"/>
      <c r="U309" s="314"/>
      <c r="V309" s="314"/>
      <c r="W309" s="314"/>
      <c r="X309" s="314"/>
      <c r="Y309" s="314"/>
      <c r="Z309" s="314"/>
      <c r="AA309" s="314"/>
      <c r="AB309" s="314"/>
      <c r="AC309" s="314"/>
      <c r="AD309" s="314"/>
      <c r="AE309" s="314"/>
      <c r="AF309" s="314"/>
      <c r="AG309" s="314"/>
      <c r="AH309" s="314"/>
      <c r="AI309" s="314"/>
      <c r="AJ309" s="314"/>
      <c r="AK309" s="314"/>
      <c r="AL309" s="314"/>
      <c r="AM309" s="314"/>
      <c r="AN309" s="314"/>
      <c r="AO309" s="314"/>
      <c r="AP309" s="314"/>
      <c r="AQ309" s="314"/>
      <c r="AR309" s="314"/>
      <c r="AS309" s="314"/>
      <c r="AT309" s="314"/>
      <c r="AU309" s="314"/>
      <c r="AV309" s="314"/>
      <c r="AW309" s="314"/>
      <c r="AX309" s="314"/>
      <c r="AY309" s="314"/>
      <c r="AZ309" s="314"/>
      <c r="BA309" s="314"/>
      <c r="BB309" s="314"/>
      <c r="BC309" s="314"/>
      <c r="BD309" s="314"/>
      <c r="BE309" s="314"/>
      <c r="BF309" s="314"/>
      <c r="BG309" s="314"/>
      <c r="BH309" s="314"/>
      <c r="BI309" s="314"/>
      <c r="BJ309" s="314"/>
      <c r="BK309" s="314"/>
      <c r="BL309" s="314"/>
      <c r="BM309" s="314"/>
      <c r="BN309" s="314"/>
      <c r="BO309" s="314"/>
      <c r="BP309" s="314"/>
      <c r="BQ309" s="314"/>
      <c r="BR309" s="314"/>
      <c r="BS309" s="314"/>
      <c r="BT309" s="314"/>
      <c r="BU309" s="314"/>
      <c r="BV309" s="314"/>
      <c r="BW309" s="258"/>
      <c r="BX309" s="314"/>
      <c r="BY309" s="314"/>
      <c r="BZ309" s="314"/>
      <c r="CA309" s="314"/>
      <c r="CB309" s="314"/>
      <c r="CC309" s="314"/>
      <c r="CD309" s="314"/>
      <c r="CE309" s="314"/>
      <c r="CF309" s="314"/>
      <c r="CG309" s="314"/>
      <c r="CH309" s="314"/>
      <c r="CI309" s="314"/>
      <c r="CJ309" s="314"/>
      <c r="CK309" s="314"/>
      <c r="CL309" s="314"/>
      <c r="CM309" s="314"/>
      <c r="CN309" s="314"/>
      <c r="CO309" s="314"/>
      <c r="CP309" s="314"/>
      <c r="CQ309" s="314"/>
      <c r="CR309" s="314"/>
      <c r="CS309" s="314"/>
      <c r="CT309" s="314"/>
      <c r="CU309" s="314"/>
      <c r="CV309" s="314"/>
      <c r="CW309" s="314"/>
      <c r="CX309" s="314"/>
      <c r="CY309" s="314"/>
      <c r="CZ309" s="314"/>
      <c r="DA309" s="314"/>
      <c r="DB309" s="314"/>
      <c r="DC309" s="314"/>
      <c r="DD309" s="314"/>
      <c r="DE309" s="314"/>
      <c r="DF309" s="314"/>
      <c r="DG309" s="314"/>
      <c r="DH309" s="314"/>
      <c r="DI309" s="314"/>
      <c r="DJ309" s="314"/>
      <c r="DK309" s="314"/>
      <c r="DL309" s="314"/>
      <c r="DM309" s="314"/>
      <c r="DN309" s="314"/>
      <c r="DO309" s="314"/>
      <c r="DP309" s="314"/>
      <c r="DQ309" s="314"/>
      <c r="DR309" s="314"/>
      <c r="DS309" s="314"/>
      <c r="DT309" s="314"/>
      <c r="DU309" s="314"/>
      <c r="DV309" s="314"/>
      <c r="DW309" s="314"/>
      <c r="DX309" s="314"/>
      <c r="DY309" s="314"/>
      <c r="DZ309" s="314"/>
      <c r="EA309" s="314"/>
      <c r="EB309" s="314"/>
      <c r="EC309" s="314"/>
      <c r="ED309" s="314"/>
      <c r="FY309" s="317"/>
      <c r="FZ309" s="317"/>
      <c r="GA309" s="317"/>
      <c r="GB309" s="317"/>
      <c r="GC309" s="301"/>
      <c r="GD309" s="301"/>
      <c r="GE309" s="301"/>
      <c r="GF309" s="301"/>
      <c r="GG309" s="318"/>
      <c r="GH309" s="318"/>
      <c r="GI309" s="318"/>
      <c r="GJ309" s="319"/>
      <c r="GK309" s="320"/>
      <c r="GL309" s="320"/>
      <c r="GM309" s="320"/>
      <c r="GN309" s="320"/>
      <c r="GO309" s="300"/>
      <c r="HD309" s="317"/>
      <c r="HE309" s="317"/>
      <c r="HF309" s="317"/>
      <c r="HG309" s="317"/>
      <c r="HH309" s="301"/>
      <c r="HI309" s="301"/>
      <c r="HJ309" s="301"/>
      <c r="HK309" s="301"/>
      <c r="HL309" s="318"/>
      <c r="HM309" s="318"/>
      <c r="HN309" s="318"/>
      <c r="HO309" s="319"/>
      <c r="HP309" s="320"/>
      <c r="HQ309" s="320"/>
      <c r="HR309" s="320"/>
      <c r="HS309" s="320"/>
      <c r="HT309" s="300"/>
    </row>
    <row r="310" spans="3:228" ht="17.100000000000001" customHeight="1" x14ac:dyDescent="0.3">
      <c r="R310" s="314"/>
      <c r="S310" s="314"/>
      <c r="T310" s="314"/>
      <c r="U310" s="314"/>
      <c r="V310" s="314"/>
      <c r="W310" s="314"/>
      <c r="X310" s="314"/>
      <c r="Y310" s="314"/>
      <c r="Z310" s="314"/>
      <c r="AA310" s="314"/>
      <c r="AB310" s="314"/>
      <c r="AC310" s="314"/>
      <c r="AD310" s="314"/>
      <c r="AE310" s="314"/>
      <c r="AF310" s="314"/>
      <c r="AG310" s="314"/>
      <c r="AH310" s="314"/>
      <c r="AI310" s="314"/>
      <c r="AJ310" s="314"/>
      <c r="AK310" s="314"/>
      <c r="AL310" s="314"/>
      <c r="AM310" s="314"/>
      <c r="AN310" s="314"/>
      <c r="AO310" s="314"/>
      <c r="AP310" s="314"/>
      <c r="AQ310" s="314"/>
      <c r="AR310" s="314"/>
      <c r="AS310" s="314"/>
      <c r="AT310" s="314"/>
      <c r="AU310" s="314"/>
      <c r="AV310" s="314"/>
      <c r="AW310" s="314"/>
      <c r="AX310" s="314"/>
      <c r="AY310" s="314"/>
      <c r="AZ310" s="314"/>
      <c r="BA310" s="314"/>
      <c r="BB310" s="314"/>
      <c r="BC310" s="314"/>
      <c r="BD310" s="314"/>
      <c r="BE310" s="314"/>
      <c r="BF310" s="314"/>
      <c r="BG310" s="314"/>
      <c r="BH310" s="314"/>
      <c r="BI310" s="314"/>
      <c r="BJ310" s="314"/>
      <c r="BK310" s="314"/>
      <c r="BL310" s="314"/>
      <c r="BM310" s="314"/>
      <c r="BN310" s="314"/>
      <c r="BO310" s="314"/>
      <c r="BP310" s="314"/>
      <c r="BQ310" s="314"/>
      <c r="BR310" s="314"/>
      <c r="BS310" s="314"/>
      <c r="BT310" s="314"/>
      <c r="BU310" s="314"/>
      <c r="BV310" s="314"/>
      <c r="BW310" s="258"/>
      <c r="BX310" s="314"/>
      <c r="BY310" s="314"/>
      <c r="BZ310" s="314"/>
      <c r="CA310" s="314"/>
      <c r="CB310" s="314"/>
      <c r="CC310" s="314"/>
      <c r="CD310" s="314"/>
      <c r="CE310" s="314"/>
      <c r="CF310" s="314"/>
      <c r="CG310" s="314"/>
      <c r="CH310" s="314"/>
      <c r="CI310" s="314"/>
      <c r="CJ310" s="314"/>
      <c r="CK310" s="314"/>
      <c r="CL310" s="314"/>
      <c r="CM310" s="314"/>
      <c r="CN310" s="314"/>
      <c r="CO310" s="314"/>
      <c r="CP310" s="314"/>
      <c r="CQ310" s="314"/>
      <c r="CR310" s="314"/>
      <c r="CS310" s="314"/>
      <c r="CT310" s="314"/>
      <c r="CU310" s="314"/>
      <c r="CV310" s="314"/>
      <c r="CW310" s="314"/>
      <c r="CX310" s="314"/>
      <c r="CY310" s="314"/>
      <c r="CZ310" s="314"/>
      <c r="DA310" s="314"/>
      <c r="DB310" s="314"/>
      <c r="DC310" s="314"/>
      <c r="DD310" s="314"/>
      <c r="DE310" s="314"/>
      <c r="DF310" s="314"/>
      <c r="DG310" s="314"/>
      <c r="DH310" s="314"/>
      <c r="DI310" s="314"/>
      <c r="DJ310" s="314"/>
      <c r="DK310" s="314"/>
      <c r="DL310" s="314"/>
      <c r="DM310" s="314"/>
      <c r="DN310" s="314"/>
      <c r="DO310" s="314"/>
      <c r="DP310" s="314"/>
      <c r="DQ310" s="314"/>
      <c r="DR310" s="314"/>
      <c r="DS310" s="314"/>
      <c r="DT310" s="314"/>
      <c r="DU310" s="314"/>
      <c r="DV310" s="314"/>
      <c r="DW310" s="314"/>
      <c r="DX310" s="314"/>
      <c r="DY310" s="314"/>
      <c r="DZ310" s="314"/>
      <c r="EA310" s="314"/>
      <c r="EB310" s="314"/>
      <c r="EC310" s="314"/>
      <c r="ED310" s="314"/>
      <c r="FY310" s="317"/>
      <c r="FZ310" s="317"/>
      <c r="GA310" s="317"/>
      <c r="GB310" s="317"/>
      <c r="GC310" s="301"/>
      <c r="GD310" s="301"/>
      <c r="GE310" s="301"/>
      <c r="GF310" s="301"/>
      <c r="GG310" s="318"/>
      <c r="GH310" s="318"/>
      <c r="GI310" s="318"/>
      <c r="GJ310" s="319"/>
      <c r="GK310" s="320"/>
      <c r="GL310" s="320"/>
      <c r="GM310" s="320"/>
      <c r="GN310" s="320"/>
      <c r="GO310" s="300"/>
      <c r="HD310" s="317"/>
      <c r="HE310" s="317"/>
      <c r="HF310" s="317"/>
      <c r="HG310" s="317"/>
      <c r="HH310" s="301"/>
      <c r="HI310" s="301"/>
      <c r="HJ310" s="301"/>
      <c r="HK310" s="301"/>
      <c r="HL310" s="318"/>
      <c r="HM310" s="318"/>
      <c r="HN310" s="318"/>
      <c r="HO310" s="319"/>
      <c r="HP310" s="320"/>
      <c r="HQ310" s="320"/>
      <c r="HR310" s="320"/>
      <c r="HS310" s="320"/>
      <c r="HT310" s="300"/>
    </row>
    <row r="311" spans="3:228" ht="17.100000000000001" customHeight="1" x14ac:dyDescent="0.3">
      <c r="R311" s="314"/>
      <c r="S311" s="314"/>
      <c r="T311" s="314"/>
      <c r="U311" s="314"/>
      <c r="V311" s="314"/>
      <c r="W311" s="314"/>
      <c r="X311" s="314"/>
      <c r="Y311" s="314"/>
      <c r="Z311" s="314"/>
      <c r="AA311" s="314"/>
      <c r="AB311" s="314"/>
      <c r="AC311" s="314"/>
      <c r="AD311" s="314"/>
      <c r="AE311" s="314"/>
      <c r="AF311" s="314"/>
      <c r="AG311" s="314"/>
      <c r="AH311" s="314"/>
      <c r="AI311" s="314"/>
      <c r="AJ311" s="314"/>
      <c r="AK311" s="314"/>
      <c r="AL311" s="314"/>
      <c r="AM311" s="314"/>
      <c r="AN311" s="314"/>
      <c r="AO311" s="314"/>
      <c r="AP311" s="314"/>
      <c r="AQ311" s="314"/>
      <c r="AR311" s="314"/>
      <c r="AS311" s="314"/>
      <c r="AT311" s="314"/>
      <c r="AU311" s="314"/>
      <c r="AV311" s="314"/>
      <c r="AW311" s="314"/>
      <c r="AX311" s="314"/>
      <c r="AY311" s="314"/>
      <c r="AZ311" s="314"/>
      <c r="BA311" s="314"/>
      <c r="BB311" s="314"/>
      <c r="BC311" s="314"/>
      <c r="BD311" s="314"/>
      <c r="BE311" s="314"/>
      <c r="BF311" s="314"/>
      <c r="BG311" s="314"/>
      <c r="BH311" s="314"/>
      <c r="BI311" s="314"/>
      <c r="BJ311" s="314"/>
      <c r="BK311" s="314"/>
      <c r="BL311" s="314"/>
      <c r="BM311" s="314"/>
      <c r="BN311" s="314"/>
      <c r="BO311" s="314"/>
      <c r="BP311" s="314"/>
      <c r="BQ311" s="314"/>
      <c r="BR311" s="314"/>
      <c r="BS311" s="314"/>
      <c r="BT311" s="314"/>
      <c r="BU311" s="314"/>
      <c r="BV311" s="314"/>
      <c r="BW311" s="291"/>
      <c r="BX311" s="314"/>
      <c r="BY311" s="314"/>
      <c r="BZ311" s="314"/>
      <c r="CA311" s="314"/>
      <c r="CB311" s="314"/>
      <c r="CC311" s="314"/>
      <c r="CD311" s="314"/>
      <c r="CE311" s="314"/>
      <c r="CF311" s="314"/>
      <c r="CG311" s="314"/>
      <c r="CH311" s="314"/>
      <c r="CI311" s="314"/>
      <c r="CJ311" s="314"/>
      <c r="CK311" s="314"/>
      <c r="CL311" s="314"/>
      <c r="CM311" s="314"/>
      <c r="CN311" s="314"/>
      <c r="CO311" s="314"/>
      <c r="CP311" s="314"/>
      <c r="CQ311" s="314"/>
      <c r="CR311" s="314"/>
      <c r="CS311" s="314"/>
      <c r="CT311" s="314"/>
      <c r="CU311" s="314"/>
      <c r="CV311" s="314"/>
      <c r="CW311" s="314"/>
      <c r="CX311" s="314"/>
      <c r="CY311" s="314"/>
      <c r="CZ311" s="314"/>
      <c r="DA311" s="314"/>
      <c r="DB311" s="314"/>
      <c r="DC311" s="314"/>
      <c r="DD311" s="314"/>
      <c r="DE311" s="314"/>
      <c r="DF311" s="314"/>
      <c r="DG311" s="314"/>
      <c r="DH311" s="314"/>
      <c r="DI311" s="314"/>
      <c r="DJ311" s="314"/>
      <c r="DK311" s="314"/>
      <c r="DL311" s="314"/>
      <c r="DM311" s="314"/>
      <c r="DN311" s="314"/>
      <c r="DO311" s="314"/>
      <c r="DP311" s="314"/>
      <c r="DQ311" s="314"/>
      <c r="DR311" s="314"/>
      <c r="DS311" s="314"/>
      <c r="DT311" s="314"/>
      <c r="DU311" s="314"/>
      <c r="DV311" s="314"/>
      <c r="DW311" s="314"/>
      <c r="DX311" s="314"/>
      <c r="DY311" s="314"/>
      <c r="DZ311" s="314"/>
      <c r="EA311" s="314"/>
      <c r="EB311" s="314"/>
      <c r="EC311" s="314"/>
      <c r="ED311" s="314"/>
      <c r="FY311" s="317"/>
      <c r="FZ311" s="317"/>
      <c r="GA311" s="317"/>
      <c r="GB311" s="317"/>
      <c r="GC311" s="301"/>
      <c r="GD311" s="301"/>
      <c r="GE311" s="301"/>
      <c r="GF311" s="301"/>
      <c r="GG311" s="318"/>
      <c r="GH311" s="318"/>
      <c r="GI311" s="318"/>
      <c r="GJ311" s="319"/>
      <c r="GK311" s="320"/>
      <c r="GL311" s="320"/>
      <c r="GM311" s="320"/>
      <c r="GN311" s="320"/>
      <c r="GO311" s="300"/>
      <c r="HD311" s="317"/>
      <c r="HE311" s="317"/>
      <c r="HF311" s="317"/>
      <c r="HG311" s="317"/>
      <c r="HH311" s="301"/>
      <c r="HI311" s="301"/>
      <c r="HJ311" s="301"/>
      <c r="HK311" s="301"/>
      <c r="HL311" s="318"/>
      <c r="HM311" s="318"/>
      <c r="HN311" s="318"/>
      <c r="HO311" s="319"/>
      <c r="HP311" s="320"/>
      <c r="HQ311" s="320"/>
      <c r="HR311" s="320"/>
      <c r="HS311" s="320"/>
      <c r="HT311" s="300"/>
    </row>
    <row r="312" spans="3:228" ht="17.100000000000001" customHeight="1" x14ac:dyDescent="0.3">
      <c r="R312" s="314"/>
      <c r="S312" s="314"/>
      <c r="T312" s="314"/>
      <c r="U312" s="314"/>
      <c r="V312" s="314"/>
      <c r="W312" s="314"/>
      <c r="X312" s="314"/>
      <c r="Y312" s="314"/>
      <c r="Z312" s="314"/>
      <c r="AA312" s="314"/>
      <c r="AB312" s="314"/>
      <c r="AC312" s="314"/>
      <c r="AD312" s="314"/>
      <c r="AE312" s="314"/>
      <c r="AF312" s="314"/>
      <c r="AG312" s="314"/>
      <c r="AH312" s="314"/>
      <c r="AI312" s="314"/>
      <c r="AJ312" s="314"/>
      <c r="AK312" s="314"/>
      <c r="AL312" s="314"/>
      <c r="AM312" s="314"/>
      <c r="AN312" s="314"/>
      <c r="AO312" s="314"/>
      <c r="AP312" s="314"/>
      <c r="AQ312" s="314"/>
      <c r="AR312" s="314"/>
      <c r="AS312" s="314"/>
      <c r="AT312" s="314"/>
      <c r="AU312" s="314"/>
      <c r="AV312" s="314"/>
      <c r="AW312" s="314"/>
      <c r="AX312" s="314"/>
      <c r="AY312" s="314"/>
      <c r="AZ312" s="314"/>
      <c r="BA312" s="314"/>
      <c r="BB312" s="314"/>
      <c r="BC312" s="314"/>
      <c r="BD312" s="314"/>
      <c r="BE312" s="314"/>
      <c r="BF312" s="314"/>
      <c r="BG312" s="314"/>
      <c r="BH312" s="314"/>
      <c r="BI312" s="314"/>
      <c r="BJ312" s="314"/>
      <c r="BK312" s="314"/>
      <c r="BL312" s="314"/>
      <c r="BM312" s="314"/>
      <c r="BN312" s="314"/>
      <c r="BO312" s="314"/>
      <c r="BP312" s="314"/>
      <c r="BQ312" s="314"/>
      <c r="BR312" s="314"/>
      <c r="BS312" s="314"/>
      <c r="BT312" s="314"/>
      <c r="BU312" s="314"/>
      <c r="BV312" s="314"/>
      <c r="BW312" s="259"/>
      <c r="BX312" s="314"/>
      <c r="BY312" s="314"/>
      <c r="BZ312" s="314"/>
      <c r="CA312" s="314"/>
      <c r="CB312" s="314"/>
      <c r="CC312" s="314"/>
      <c r="CD312" s="314"/>
      <c r="CE312" s="314"/>
      <c r="CF312" s="314"/>
      <c r="CG312" s="314"/>
      <c r="CH312" s="314"/>
      <c r="CI312" s="314"/>
      <c r="CJ312" s="314"/>
      <c r="CK312" s="314"/>
      <c r="CL312" s="314"/>
      <c r="CM312" s="314"/>
      <c r="CN312" s="314"/>
      <c r="CO312" s="314"/>
      <c r="CP312" s="314"/>
      <c r="CQ312" s="314"/>
      <c r="CR312" s="314"/>
      <c r="CS312" s="314"/>
      <c r="CT312" s="314"/>
      <c r="CU312" s="314"/>
      <c r="CV312" s="314"/>
      <c r="CW312" s="314"/>
      <c r="CX312" s="314"/>
      <c r="CY312" s="314"/>
      <c r="CZ312" s="314"/>
      <c r="DA312" s="314"/>
      <c r="DB312" s="314"/>
      <c r="DC312" s="314"/>
      <c r="DD312" s="314"/>
      <c r="DE312" s="314"/>
      <c r="DF312" s="314"/>
      <c r="DG312" s="314"/>
      <c r="DH312" s="314"/>
      <c r="DI312" s="314"/>
      <c r="DJ312" s="314"/>
      <c r="DK312" s="314"/>
      <c r="DL312" s="314"/>
      <c r="DM312" s="314"/>
      <c r="DN312" s="314"/>
      <c r="DO312" s="314"/>
      <c r="DP312" s="314"/>
      <c r="DQ312" s="314"/>
      <c r="DR312" s="314"/>
      <c r="DS312" s="314"/>
      <c r="DT312" s="314"/>
      <c r="DU312" s="314"/>
      <c r="DV312" s="314"/>
      <c r="DW312" s="314"/>
      <c r="DX312" s="314"/>
      <c r="DY312" s="314"/>
      <c r="DZ312" s="314"/>
      <c r="EA312" s="314"/>
      <c r="EB312" s="314"/>
      <c r="EC312" s="314"/>
      <c r="ED312" s="314"/>
      <c r="FY312" s="317"/>
      <c r="FZ312" s="317"/>
      <c r="GA312" s="317"/>
      <c r="GB312" s="317"/>
      <c r="GC312" s="301"/>
      <c r="GD312" s="301"/>
      <c r="GE312" s="301"/>
      <c r="GF312" s="301"/>
      <c r="GG312" s="318"/>
      <c r="GH312" s="318"/>
      <c r="GI312" s="318"/>
      <c r="GJ312" s="319"/>
      <c r="GK312" s="320"/>
      <c r="GL312" s="320"/>
      <c r="GM312" s="320"/>
      <c r="GN312" s="320"/>
      <c r="GO312" s="300"/>
      <c r="HD312" s="317"/>
      <c r="HE312" s="317"/>
      <c r="HF312" s="317"/>
      <c r="HG312" s="317"/>
      <c r="HH312" s="301"/>
      <c r="HI312" s="301"/>
      <c r="HJ312" s="301"/>
      <c r="HK312" s="301"/>
      <c r="HL312" s="318"/>
      <c r="HM312" s="318"/>
      <c r="HN312" s="318"/>
      <c r="HO312" s="319"/>
      <c r="HP312" s="320"/>
      <c r="HQ312" s="320"/>
      <c r="HR312" s="320"/>
      <c r="HS312" s="320"/>
      <c r="HT312" s="300"/>
    </row>
    <row r="313" spans="3:228" ht="17.100000000000001" customHeight="1" x14ac:dyDescent="0.3">
      <c r="R313" s="314"/>
      <c r="S313" s="314"/>
      <c r="T313" s="314"/>
      <c r="U313" s="314"/>
      <c r="V313" s="314"/>
      <c r="W313" s="314"/>
      <c r="X313" s="314"/>
      <c r="Y313" s="314"/>
      <c r="Z313" s="314"/>
      <c r="AA313" s="314"/>
      <c r="AB313" s="314"/>
      <c r="AC313" s="314"/>
      <c r="AD313" s="314"/>
      <c r="AE313" s="314"/>
      <c r="AF313" s="314"/>
      <c r="AG313" s="314"/>
      <c r="AH313" s="314"/>
      <c r="AI313" s="314"/>
      <c r="AJ313" s="314"/>
      <c r="AK313" s="314"/>
      <c r="AL313" s="314"/>
      <c r="AM313" s="314"/>
      <c r="AN313" s="314"/>
      <c r="AO313" s="314"/>
      <c r="AP313" s="314"/>
      <c r="AQ313" s="314"/>
      <c r="AR313" s="314"/>
      <c r="AS313" s="314"/>
      <c r="AT313" s="314"/>
      <c r="AU313" s="314"/>
      <c r="AV313" s="314"/>
      <c r="AW313" s="314"/>
      <c r="AX313" s="314"/>
      <c r="AY313" s="314"/>
      <c r="AZ313" s="314"/>
      <c r="BA313" s="314"/>
      <c r="BB313" s="314"/>
      <c r="BC313" s="314"/>
      <c r="BD313" s="314"/>
      <c r="BE313" s="314"/>
      <c r="BF313" s="314"/>
      <c r="BG313" s="314"/>
      <c r="BH313" s="314"/>
      <c r="BI313" s="314"/>
      <c r="BJ313" s="314"/>
      <c r="BK313" s="314"/>
      <c r="BL313" s="314"/>
      <c r="BM313" s="314"/>
      <c r="BN313" s="314"/>
      <c r="BO313" s="314"/>
      <c r="BP313" s="314"/>
      <c r="BQ313" s="314"/>
      <c r="BR313" s="314"/>
      <c r="BS313" s="314"/>
      <c r="BT313" s="314"/>
      <c r="BU313" s="314"/>
      <c r="BV313" s="314"/>
      <c r="BW313" s="259"/>
      <c r="BX313" s="314"/>
      <c r="BY313" s="314"/>
      <c r="BZ313" s="314"/>
      <c r="CA313" s="314"/>
      <c r="CB313" s="314"/>
      <c r="CC313" s="314"/>
      <c r="CD313" s="314"/>
      <c r="CE313" s="314"/>
      <c r="CF313" s="314"/>
      <c r="CG313" s="314"/>
      <c r="CH313" s="314"/>
      <c r="CI313" s="314"/>
      <c r="CJ313" s="314"/>
      <c r="CK313" s="314"/>
      <c r="CL313" s="314"/>
      <c r="CM313" s="314"/>
      <c r="CN313" s="314"/>
      <c r="CO313" s="314"/>
      <c r="CP313" s="314"/>
      <c r="CQ313" s="314"/>
      <c r="CR313" s="314"/>
      <c r="CS313" s="314"/>
      <c r="CT313" s="314"/>
      <c r="CU313" s="314"/>
      <c r="CV313" s="314"/>
      <c r="CW313" s="314"/>
      <c r="CX313" s="314"/>
      <c r="CY313" s="314"/>
      <c r="CZ313" s="314"/>
      <c r="DA313" s="314"/>
      <c r="DB313" s="314"/>
      <c r="DC313" s="314"/>
      <c r="DD313" s="314"/>
      <c r="DE313" s="314"/>
      <c r="DF313" s="314"/>
      <c r="DG313" s="314"/>
      <c r="DH313" s="314"/>
      <c r="DI313" s="314"/>
      <c r="DJ313" s="314"/>
      <c r="DK313" s="314"/>
      <c r="DL313" s="314"/>
      <c r="DM313" s="314"/>
      <c r="DN313" s="314"/>
      <c r="DO313" s="314"/>
      <c r="DP313" s="314"/>
      <c r="DQ313" s="314"/>
      <c r="DR313" s="314"/>
      <c r="DS313" s="314"/>
      <c r="DT313" s="314"/>
      <c r="DU313" s="314"/>
      <c r="DV313" s="314"/>
      <c r="DW313" s="314"/>
      <c r="DX313" s="314"/>
      <c r="DY313" s="314"/>
      <c r="DZ313" s="314"/>
      <c r="EA313" s="314"/>
      <c r="EB313" s="314"/>
      <c r="EC313" s="314"/>
      <c r="ED313" s="314"/>
      <c r="FY313" s="317"/>
      <c r="FZ313" s="317"/>
      <c r="GA313" s="317"/>
      <c r="GB313" s="317"/>
      <c r="GC313" s="301"/>
      <c r="GD313" s="301"/>
      <c r="GE313" s="301"/>
      <c r="GF313" s="301"/>
      <c r="GG313" s="318"/>
      <c r="GH313" s="318"/>
      <c r="GI313" s="318"/>
      <c r="GJ313" s="319"/>
      <c r="GK313" s="320"/>
      <c r="GL313" s="320"/>
      <c r="GM313" s="320"/>
      <c r="GN313" s="320"/>
      <c r="GO313" s="300"/>
      <c r="HD313" s="317"/>
      <c r="HE313" s="317"/>
      <c r="HF313" s="317"/>
      <c r="HG313" s="317"/>
      <c r="HH313" s="301"/>
      <c r="HI313" s="301"/>
      <c r="HJ313" s="301"/>
      <c r="HK313" s="301"/>
      <c r="HL313" s="318"/>
      <c r="HM313" s="318"/>
      <c r="HN313" s="318"/>
      <c r="HO313" s="319"/>
      <c r="HP313" s="320"/>
      <c r="HQ313" s="320"/>
      <c r="HR313" s="320"/>
      <c r="HS313" s="320"/>
      <c r="HT313" s="300"/>
    </row>
    <row r="314" spans="3:228" ht="17.100000000000001" customHeight="1" x14ac:dyDescent="0.3">
      <c r="R314" s="314"/>
      <c r="S314" s="314"/>
      <c r="T314" s="314"/>
      <c r="U314" s="314"/>
      <c r="V314" s="314"/>
      <c r="W314" s="314"/>
      <c r="X314" s="314"/>
      <c r="Y314" s="314"/>
      <c r="Z314" s="314"/>
      <c r="AA314" s="314"/>
      <c r="AB314" s="314"/>
      <c r="AC314" s="314"/>
      <c r="AD314" s="314"/>
      <c r="AE314" s="314"/>
      <c r="AF314" s="314"/>
      <c r="AG314" s="314"/>
      <c r="AH314" s="314"/>
      <c r="AI314" s="314"/>
      <c r="AJ314" s="314"/>
      <c r="AK314" s="314"/>
      <c r="AL314" s="314"/>
      <c r="AM314" s="314"/>
      <c r="AN314" s="314"/>
      <c r="AO314" s="314"/>
      <c r="AP314" s="314"/>
      <c r="AQ314" s="314"/>
      <c r="AR314" s="314"/>
      <c r="AS314" s="314"/>
      <c r="AT314" s="314"/>
      <c r="AU314" s="314"/>
      <c r="AV314" s="314"/>
      <c r="AW314" s="314"/>
      <c r="AX314" s="314"/>
      <c r="AY314" s="314"/>
      <c r="AZ314" s="314"/>
      <c r="BA314" s="314"/>
      <c r="BB314" s="314"/>
      <c r="BC314" s="314"/>
      <c r="BD314" s="314"/>
      <c r="BE314" s="314"/>
      <c r="BF314" s="314"/>
      <c r="BG314" s="314"/>
      <c r="BH314" s="314"/>
      <c r="BI314" s="314"/>
      <c r="BJ314" s="314"/>
      <c r="BK314" s="314"/>
      <c r="BL314" s="314"/>
      <c r="BM314" s="314"/>
      <c r="BN314" s="314"/>
      <c r="BO314" s="314"/>
      <c r="BP314" s="314"/>
      <c r="BQ314" s="314"/>
      <c r="BR314" s="314"/>
      <c r="BS314" s="314"/>
      <c r="BT314" s="314"/>
      <c r="BU314" s="314"/>
      <c r="BV314" s="314"/>
      <c r="BW314" s="291"/>
      <c r="BX314" s="314"/>
      <c r="BY314" s="314"/>
      <c r="BZ314" s="314"/>
      <c r="CA314" s="314"/>
      <c r="CB314" s="314"/>
      <c r="CC314" s="314"/>
      <c r="CD314" s="314"/>
      <c r="CE314" s="314"/>
      <c r="CF314" s="314"/>
      <c r="CG314" s="314"/>
      <c r="CH314" s="314"/>
      <c r="CI314" s="314"/>
      <c r="CJ314" s="314"/>
      <c r="CK314" s="314"/>
      <c r="CL314" s="314"/>
      <c r="CM314" s="314"/>
      <c r="CN314" s="314"/>
      <c r="CO314" s="314"/>
      <c r="CP314" s="314"/>
      <c r="CQ314" s="314"/>
      <c r="CR314" s="314"/>
      <c r="CS314" s="314"/>
      <c r="CT314" s="314"/>
      <c r="CU314" s="314"/>
      <c r="CV314" s="314"/>
      <c r="CW314" s="314"/>
      <c r="CX314" s="314"/>
      <c r="CY314" s="314"/>
      <c r="CZ314" s="314"/>
      <c r="DA314" s="314"/>
      <c r="DB314" s="314"/>
      <c r="DC314" s="314"/>
      <c r="DD314" s="314"/>
      <c r="DE314" s="314"/>
      <c r="DF314" s="314"/>
      <c r="DG314" s="314"/>
      <c r="DH314" s="314"/>
      <c r="DI314" s="314"/>
      <c r="DJ314" s="314"/>
      <c r="DK314" s="314"/>
      <c r="DL314" s="314"/>
      <c r="DM314" s="314"/>
      <c r="DN314" s="314"/>
      <c r="DO314" s="314"/>
      <c r="DP314" s="314"/>
      <c r="DQ314" s="314"/>
      <c r="DR314" s="314"/>
      <c r="DS314" s="314"/>
      <c r="DT314" s="314"/>
      <c r="DU314" s="314"/>
      <c r="DV314" s="314"/>
      <c r="DW314" s="314"/>
      <c r="DX314" s="314"/>
      <c r="DY314" s="314"/>
      <c r="DZ314" s="314"/>
      <c r="EA314" s="314"/>
      <c r="EB314" s="314"/>
      <c r="EC314" s="314"/>
      <c r="ED314" s="314"/>
      <c r="FY314" s="317"/>
      <c r="FZ314" s="317"/>
      <c r="GA314" s="317"/>
      <c r="GB314" s="317"/>
      <c r="GC314" s="301"/>
      <c r="GD314" s="301"/>
      <c r="GE314" s="301"/>
      <c r="GF314" s="301"/>
      <c r="GG314" s="318"/>
      <c r="GH314" s="318"/>
      <c r="GI314" s="318"/>
      <c r="GJ314" s="319"/>
      <c r="GK314" s="320"/>
      <c r="GL314" s="320"/>
      <c r="GM314" s="320"/>
      <c r="GN314" s="320"/>
      <c r="GO314" s="300"/>
      <c r="HD314" s="317"/>
      <c r="HE314" s="317"/>
      <c r="HF314" s="317"/>
      <c r="HG314" s="317"/>
      <c r="HH314" s="301"/>
      <c r="HI314" s="301"/>
      <c r="HJ314" s="301"/>
      <c r="HK314" s="301"/>
      <c r="HL314" s="318"/>
      <c r="HM314" s="318"/>
      <c r="HN314" s="318"/>
      <c r="HO314" s="319"/>
      <c r="HP314" s="320"/>
      <c r="HQ314" s="320"/>
      <c r="HR314" s="320"/>
      <c r="HS314" s="320"/>
      <c r="HT314" s="300"/>
    </row>
    <row r="315" spans="3:228" ht="17.100000000000001" customHeight="1" x14ac:dyDescent="0.3">
      <c r="R315" s="314"/>
      <c r="S315" s="314"/>
      <c r="T315" s="314"/>
      <c r="U315" s="314"/>
      <c r="V315" s="314"/>
      <c r="W315" s="314"/>
      <c r="X315" s="314"/>
      <c r="Y315" s="314"/>
      <c r="Z315" s="314"/>
      <c r="AA315" s="314"/>
      <c r="AB315" s="314"/>
      <c r="AC315" s="314"/>
      <c r="AD315" s="314"/>
      <c r="AE315" s="314"/>
      <c r="AF315" s="314"/>
      <c r="AG315" s="314"/>
      <c r="AH315" s="314"/>
      <c r="AI315" s="314"/>
      <c r="AJ315" s="314"/>
      <c r="AK315" s="314"/>
      <c r="AL315" s="314"/>
      <c r="AM315" s="314"/>
      <c r="AN315" s="314"/>
      <c r="AO315" s="314"/>
      <c r="AP315" s="314"/>
      <c r="AQ315" s="314"/>
      <c r="AR315" s="314"/>
      <c r="AS315" s="314"/>
      <c r="AT315" s="314"/>
      <c r="AU315" s="314"/>
      <c r="AV315" s="314"/>
      <c r="AW315" s="314"/>
      <c r="AX315" s="314"/>
      <c r="AY315" s="314"/>
      <c r="AZ315" s="314"/>
      <c r="BA315" s="314"/>
      <c r="BB315" s="314"/>
      <c r="BC315" s="314"/>
      <c r="BD315" s="314"/>
      <c r="BE315" s="314"/>
      <c r="BF315" s="314"/>
      <c r="BG315" s="314"/>
      <c r="BH315" s="314"/>
      <c r="BI315" s="314"/>
      <c r="BJ315" s="314"/>
      <c r="BK315" s="314"/>
      <c r="BL315" s="314"/>
      <c r="BM315" s="314"/>
      <c r="BN315" s="314"/>
      <c r="BO315" s="314"/>
      <c r="BP315" s="314"/>
      <c r="BQ315" s="314"/>
      <c r="BR315" s="314"/>
      <c r="BS315" s="314"/>
      <c r="BT315" s="314"/>
      <c r="BU315" s="314"/>
      <c r="BV315" s="314"/>
      <c r="BW315" s="339"/>
      <c r="BX315" s="314"/>
      <c r="BY315" s="314"/>
      <c r="BZ315" s="314"/>
      <c r="CA315" s="314"/>
      <c r="CB315" s="314"/>
      <c r="CC315" s="314"/>
      <c r="CD315" s="314"/>
      <c r="CE315" s="314"/>
      <c r="CF315" s="314"/>
      <c r="CG315" s="314"/>
      <c r="CH315" s="314"/>
      <c r="CI315" s="314"/>
      <c r="CJ315" s="314"/>
      <c r="CK315" s="314"/>
      <c r="CL315" s="314"/>
      <c r="CM315" s="314"/>
      <c r="CN315" s="314"/>
      <c r="CO315" s="314"/>
      <c r="CP315" s="314"/>
      <c r="CQ315" s="314"/>
      <c r="CR315" s="314"/>
      <c r="CS315" s="314"/>
      <c r="CT315" s="314"/>
      <c r="CU315" s="314"/>
      <c r="CV315" s="314"/>
      <c r="CW315" s="314"/>
      <c r="CX315" s="314"/>
      <c r="CY315" s="314"/>
      <c r="CZ315" s="314"/>
      <c r="DA315" s="314"/>
      <c r="DB315" s="314"/>
      <c r="DC315" s="314"/>
      <c r="DD315" s="314"/>
      <c r="DE315" s="314"/>
      <c r="DF315" s="314"/>
      <c r="DG315" s="314"/>
      <c r="DH315" s="314"/>
      <c r="DI315" s="314"/>
      <c r="DJ315" s="314"/>
      <c r="DK315" s="314"/>
      <c r="DL315" s="314"/>
      <c r="DM315" s="314"/>
      <c r="DN315" s="314"/>
      <c r="DO315" s="314"/>
      <c r="DP315" s="314"/>
      <c r="DQ315" s="314"/>
      <c r="DR315" s="314"/>
      <c r="DS315" s="314"/>
      <c r="DT315" s="314"/>
      <c r="DU315" s="314"/>
      <c r="DV315" s="314"/>
      <c r="DW315" s="314"/>
      <c r="DX315" s="314"/>
      <c r="DY315" s="314"/>
      <c r="DZ315" s="314"/>
      <c r="EA315" s="314"/>
      <c r="EB315" s="314"/>
      <c r="EC315" s="314"/>
      <c r="ED315" s="314"/>
      <c r="FY315" s="317"/>
      <c r="FZ315" s="317"/>
      <c r="GA315" s="317"/>
      <c r="GB315" s="317"/>
      <c r="GC315" s="301"/>
      <c r="GD315" s="301"/>
      <c r="GE315" s="301"/>
      <c r="GF315" s="301"/>
      <c r="GG315" s="318"/>
      <c r="GH315" s="318"/>
      <c r="GI315" s="318"/>
      <c r="GJ315" s="319"/>
      <c r="GK315" s="320"/>
      <c r="GL315" s="320"/>
      <c r="GM315" s="320"/>
      <c r="GN315" s="320"/>
      <c r="GO315" s="300"/>
      <c r="HD315" s="317"/>
      <c r="HE315" s="317"/>
      <c r="HF315" s="317"/>
      <c r="HG315" s="317"/>
      <c r="HH315" s="301"/>
      <c r="HI315" s="301"/>
      <c r="HJ315" s="301"/>
      <c r="HK315" s="301"/>
      <c r="HL315" s="318"/>
      <c r="HM315" s="318"/>
      <c r="HN315" s="318"/>
      <c r="HO315" s="319"/>
      <c r="HP315" s="320"/>
      <c r="HQ315" s="320"/>
      <c r="HR315" s="320"/>
      <c r="HS315" s="320"/>
      <c r="HT315" s="300"/>
    </row>
    <row r="316" spans="3:228" ht="17.100000000000001" customHeight="1" x14ac:dyDescent="0.3">
      <c r="R316" s="314"/>
      <c r="S316" s="314"/>
      <c r="T316" s="314"/>
      <c r="U316" s="314"/>
      <c r="V316" s="314"/>
      <c r="W316" s="314"/>
      <c r="X316" s="314"/>
      <c r="Y316" s="314"/>
      <c r="Z316" s="314"/>
      <c r="AA316" s="314"/>
      <c r="AB316" s="314"/>
      <c r="AC316" s="314"/>
      <c r="AD316" s="314"/>
      <c r="AE316" s="314"/>
      <c r="AF316" s="314"/>
      <c r="AG316" s="314"/>
      <c r="AH316" s="314"/>
      <c r="AI316" s="314"/>
      <c r="AJ316" s="314"/>
      <c r="AK316" s="314"/>
      <c r="AL316" s="314"/>
      <c r="AM316" s="314"/>
      <c r="AN316" s="314"/>
      <c r="AO316" s="314"/>
      <c r="AP316" s="314"/>
      <c r="AQ316" s="314"/>
      <c r="AR316" s="314"/>
      <c r="AS316" s="314"/>
      <c r="AT316" s="314"/>
      <c r="AU316" s="314"/>
      <c r="AV316" s="314"/>
      <c r="AW316" s="314"/>
      <c r="AX316" s="314"/>
      <c r="AY316" s="314"/>
      <c r="AZ316" s="314"/>
      <c r="BA316" s="314"/>
      <c r="BB316" s="314"/>
      <c r="BC316" s="314"/>
      <c r="BD316" s="314"/>
      <c r="BE316" s="314"/>
      <c r="BF316" s="314"/>
      <c r="BG316" s="314"/>
      <c r="BH316" s="314"/>
      <c r="BI316" s="314"/>
      <c r="BJ316" s="314"/>
      <c r="BK316" s="314"/>
      <c r="BL316" s="314"/>
      <c r="BM316" s="314"/>
      <c r="BN316" s="314"/>
      <c r="BO316" s="314"/>
      <c r="BP316" s="314"/>
      <c r="BQ316" s="314"/>
      <c r="BR316" s="314"/>
      <c r="BS316" s="314"/>
      <c r="BT316" s="314"/>
      <c r="BU316" s="314"/>
      <c r="BV316" s="314"/>
      <c r="BW316" s="339"/>
      <c r="BX316" s="314"/>
      <c r="BY316" s="314"/>
      <c r="BZ316" s="314"/>
      <c r="CA316" s="314"/>
      <c r="CB316" s="314"/>
      <c r="CC316" s="314"/>
      <c r="CD316" s="314"/>
      <c r="CE316" s="314"/>
      <c r="CF316" s="314"/>
      <c r="CG316" s="314"/>
      <c r="CH316" s="314"/>
      <c r="CI316" s="314"/>
      <c r="CJ316" s="314"/>
      <c r="CK316" s="314"/>
      <c r="CL316" s="314"/>
      <c r="CM316" s="314"/>
      <c r="CN316" s="314"/>
      <c r="CO316" s="314"/>
      <c r="CP316" s="314"/>
      <c r="CQ316" s="314"/>
      <c r="CR316" s="314"/>
      <c r="CS316" s="314"/>
      <c r="CT316" s="314"/>
      <c r="CU316" s="314"/>
      <c r="CV316" s="314"/>
      <c r="CW316" s="314"/>
      <c r="CX316" s="314"/>
      <c r="CY316" s="314"/>
      <c r="CZ316" s="314"/>
      <c r="DA316" s="314"/>
      <c r="DB316" s="314"/>
      <c r="DC316" s="314"/>
      <c r="DD316" s="314"/>
      <c r="DE316" s="314"/>
      <c r="DF316" s="314"/>
      <c r="DG316" s="314"/>
      <c r="DH316" s="314"/>
      <c r="DI316" s="314"/>
      <c r="DJ316" s="314"/>
      <c r="DK316" s="314"/>
      <c r="DL316" s="314"/>
      <c r="DM316" s="314"/>
      <c r="DN316" s="314"/>
      <c r="DO316" s="314"/>
      <c r="DP316" s="314"/>
      <c r="DQ316" s="314"/>
      <c r="DR316" s="314"/>
      <c r="DS316" s="314"/>
      <c r="DT316" s="314"/>
      <c r="DU316" s="314"/>
      <c r="DV316" s="314"/>
      <c r="DW316" s="314"/>
      <c r="DX316" s="314"/>
      <c r="DY316" s="314"/>
      <c r="DZ316" s="314"/>
      <c r="EA316" s="314"/>
      <c r="EB316" s="314"/>
      <c r="EC316" s="314"/>
      <c r="ED316" s="314"/>
      <c r="FY316" s="317"/>
      <c r="FZ316" s="317"/>
      <c r="GA316" s="317"/>
      <c r="GB316" s="317"/>
      <c r="GC316" s="301"/>
      <c r="GD316" s="301"/>
      <c r="GE316" s="301"/>
      <c r="GF316" s="301"/>
      <c r="GG316" s="318"/>
      <c r="GH316" s="318"/>
      <c r="GI316" s="318"/>
      <c r="GJ316" s="319"/>
      <c r="GK316" s="320"/>
      <c r="GL316" s="320"/>
      <c r="GM316" s="320"/>
      <c r="GN316" s="320"/>
      <c r="GO316" s="300"/>
      <c r="HD316" s="317"/>
      <c r="HE316" s="317"/>
      <c r="HF316" s="317"/>
      <c r="HG316" s="317"/>
      <c r="HH316" s="301"/>
      <c r="HI316" s="301"/>
      <c r="HJ316" s="301"/>
      <c r="HK316" s="301"/>
      <c r="HL316" s="318"/>
      <c r="HM316" s="318"/>
      <c r="HN316" s="318"/>
      <c r="HO316" s="319"/>
      <c r="HP316" s="320"/>
      <c r="HQ316" s="320"/>
      <c r="HR316" s="320"/>
      <c r="HS316" s="320"/>
      <c r="HT316" s="300"/>
    </row>
    <row r="317" spans="3:228" ht="17.100000000000001" customHeight="1" x14ac:dyDescent="0.3">
      <c r="R317" s="314"/>
      <c r="S317" s="314"/>
      <c r="T317" s="314"/>
      <c r="U317" s="314"/>
      <c r="V317" s="314"/>
      <c r="W317" s="314"/>
      <c r="X317" s="314"/>
      <c r="Y317" s="314"/>
      <c r="Z317" s="314"/>
      <c r="AA317" s="314"/>
      <c r="AB317" s="314"/>
      <c r="AC317" s="314"/>
      <c r="AD317" s="314"/>
      <c r="AE317" s="314"/>
      <c r="AF317" s="314"/>
      <c r="AG317" s="314"/>
      <c r="AH317" s="314"/>
      <c r="AI317" s="314"/>
      <c r="AJ317" s="314"/>
      <c r="AK317" s="314"/>
      <c r="AL317" s="314"/>
      <c r="AM317" s="314"/>
      <c r="AN317" s="314"/>
      <c r="AO317" s="314"/>
      <c r="AP317" s="314"/>
      <c r="AQ317" s="314"/>
      <c r="AR317" s="314"/>
      <c r="AS317" s="314"/>
      <c r="AT317" s="314"/>
      <c r="AU317" s="314"/>
      <c r="AV317" s="314"/>
      <c r="AW317" s="314"/>
      <c r="AX317" s="314"/>
      <c r="AY317" s="314"/>
      <c r="AZ317" s="314"/>
      <c r="BA317" s="314"/>
      <c r="BB317" s="314"/>
      <c r="BC317" s="314"/>
      <c r="BD317" s="314"/>
      <c r="BE317" s="314"/>
      <c r="BF317" s="314"/>
      <c r="BG317" s="314"/>
      <c r="BH317" s="314"/>
      <c r="BI317" s="314"/>
      <c r="BJ317" s="314"/>
      <c r="BK317" s="314"/>
      <c r="BL317" s="314"/>
      <c r="BM317" s="314"/>
      <c r="BN317" s="314"/>
      <c r="BO317" s="314"/>
      <c r="BP317" s="314"/>
      <c r="BQ317" s="314"/>
      <c r="BR317" s="314"/>
      <c r="BS317" s="314"/>
      <c r="BT317" s="314"/>
      <c r="BU317" s="314"/>
      <c r="BV317" s="314"/>
      <c r="BW317" s="291"/>
      <c r="BX317" s="314"/>
      <c r="BY317" s="314"/>
      <c r="BZ317" s="314"/>
      <c r="CA317" s="314"/>
      <c r="CB317" s="314"/>
      <c r="CC317" s="314"/>
      <c r="CD317" s="314"/>
      <c r="CE317" s="314"/>
      <c r="CF317" s="314"/>
      <c r="CG317" s="314"/>
      <c r="CH317" s="314"/>
      <c r="CI317" s="314"/>
      <c r="CJ317" s="314"/>
      <c r="CK317" s="314"/>
      <c r="CL317" s="314"/>
      <c r="CM317" s="314"/>
      <c r="CN317" s="314"/>
      <c r="CO317" s="314"/>
      <c r="CP317" s="314"/>
      <c r="CQ317" s="314"/>
      <c r="CR317" s="314"/>
      <c r="CS317" s="314"/>
      <c r="CT317" s="314"/>
      <c r="CU317" s="314"/>
      <c r="CV317" s="314"/>
      <c r="CW317" s="314"/>
      <c r="CX317" s="314"/>
      <c r="CY317" s="314"/>
      <c r="CZ317" s="314"/>
      <c r="DA317" s="314"/>
      <c r="DB317" s="314"/>
      <c r="DC317" s="314"/>
      <c r="DD317" s="314"/>
      <c r="DE317" s="314"/>
      <c r="DF317" s="314"/>
      <c r="DG317" s="314"/>
      <c r="DH317" s="314"/>
      <c r="DI317" s="314"/>
      <c r="DJ317" s="314"/>
      <c r="DK317" s="314"/>
      <c r="DL317" s="314"/>
      <c r="DM317" s="314"/>
      <c r="DN317" s="314"/>
      <c r="DO317" s="314"/>
      <c r="DP317" s="314"/>
      <c r="DQ317" s="314"/>
      <c r="DR317" s="314"/>
      <c r="DS317" s="314"/>
      <c r="DT317" s="314"/>
      <c r="DU317" s="314"/>
      <c r="DV317" s="314"/>
      <c r="DW317" s="314"/>
      <c r="DX317" s="314"/>
      <c r="DY317" s="314"/>
      <c r="DZ317" s="314"/>
      <c r="EA317" s="314"/>
      <c r="EB317" s="314"/>
      <c r="EC317" s="314"/>
      <c r="ED317" s="314"/>
      <c r="FY317" s="317"/>
      <c r="FZ317" s="317"/>
      <c r="GA317" s="317"/>
      <c r="GB317" s="317"/>
      <c r="GC317" s="301"/>
      <c r="GD317" s="301"/>
      <c r="GE317" s="301"/>
      <c r="GF317" s="301"/>
      <c r="GG317" s="318"/>
      <c r="GH317" s="318"/>
      <c r="GI317" s="318"/>
      <c r="GJ317" s="319"/>
      <c r="GK317" s="320"/>
      <c r="GL317" s="320"/>
      <c r="GM317" s="320"/>
      <c r="GN317" s="320"/>
      <c r="GO317" s="300"/>
      <c r="HD317" s="317"/>
      <c r="HE317" s="317"/>
      <c r="HF317" s="317"/>
      <c r="HG317" s="317"/>
      <c r="HH317" s="301"/>
      <c r="HI317" s="301"/>
      <c r="HJ317" s="301"/>
      <c r="HK317" s="301"/>
      <c r="HL317" s="318"/>
      <c r="HM317" s="318"/>
      <c r="HN317" s="318"/>
      <c r="HO317" s="319"/>
      <c r="HP317" s="320"/>
      <c r="HQ317" s="320"/>
      <c r="HR317" s="320"/>
      <c r="HS317" s="320"/>
      <c r="HT317" s="300"/>
    </row>
    <row r="318" spans="3:228" ht="17.100000000000001" customHeight="1" x14ac:dyDescent="0.3">
      <c r="R318" s="314"/>
      <c r="S318" s="314"/>
      <c r="T318" s="314"/>
      <c r="U318" s="314"/>
      <c r="V318" s="314"/>
      <c r="W318" s="314"/>
      <c r="X318" s="314"/>
      <c r="Y318" s="314"/>
      <c r="Z318" s="314"/>
      <c r="AA318" s="314"/>
      <c r="AB318" s="314"/>
      <c r="AC318" s="314"/>
      <c r="AD318" s="314"/>
      <c r="AE318" s="314"/>
      <c r="AF318" s="314"/>
      <c r="AG318" s="314"/>
      <c r="AH318" s="314"/>
      <c r="AI318" s="314"/>
      <c r="AJ318" s="314"/>
      <c r="AK318" s="314"/>
      <c r="AL318" s="314"/>
      <c r="AM318" s="314"/>
      <c r="AN318" s="314"/>
      <c r="AO318" s="314"/>
      <c r="AP318" s="314"/>
      <c r="AQ318" s="314"/>
      <c r="AR318" s="314"/>
      <c r="AS318" s="314"/>
      <c r="AT318" s="314"/>
      <c r="AU318" s="314"/>
      <c r="AV318" s="314"/>
      <c r="AW318" s="314"/>
      <c r="AX318" s="314"/>
      <c r="AY318" s="314"/>
      <c r="AZ318" s="314"/>
      <c r="BA318" s="314"/>
      <c r="BB318" s="314"/>
      <c r="BC318" s="314"/>
      <c r="BD318" s="314"/>
      <c r="BE318" s="314"/>
      <c r="BF318" s="314"/>
      <c r="BG318" s="314"/>
      <c r="BH318" s="314"/>
      <c r="BI318" s="314"/>
      <c r="BJ318" s="314"/>
      <c r="BK318" s="314"/>
      <c r="BL318" s="314"/>
      <c r="BM318" s="314"/>
      <c r="BN318" s="314"/>
      <c r="BO318" s="314"/>
      <c r="BP318" s="314"/>
      <c r="BQ318" s="314"/>
      <c r="BR318" s="314"/>
      <c r="BS318" s="314"/>
      <c r="BT318" s="314"/>
      <c r="BU318" s="314"/>
      <c r="BV318" s="314"/>
      <c r="BW318" s="340"/>
      <c r="BX318" s="314"/>
      <c r="BY318" s="314"/>
      <c r="BZ318" s="314"/>
      <c r="CA318" s="314"/>
      <c r="CB318" s="314"/>
      <c r="CC318" s="314"/>
      <c r="CD318" s="314"/>
      <c r="CE318" s="314"/>
      <c r="CF318" s="314"/>
      <c r="CG318" s="314"/>
      <c r="CH318" s="314"/>
      <c r="CI318" s="314"/>
      <c r="CJ318" s="314"/>
      <c r="CK318" s="314"/>
      <c r="CL318" s="314"/>
      <c r="CM318" s="314"/>
      <c r="CN318" s="314"/>
      <c r="CO318" s="314"/>
      <c r="CP318" s="314"/>
      <c r="CQ318" s="314"/>
      <c r="CR318" s="314"/>
      <c r="CS318" s="314"/>
      <c r="CT318" s="314"/>
      <c r="CU318" s="314"/>
      <c r="CV318" s="314"/>
      <c r="CW318" s="314"/>
      <c r="CX318" s="314"/>
      <c r="CY318" s="314"/>
      <c r="CZ318" s="314"/>
      <c r="DA318" s="314"/>
      <c r="DB318" s="314"/>
      <c r="DC318" s="314"/>
      <c r="DD318" s="314"/>
      <c r="DE318" s="314"/>
      <c r="DF318" s="314"/>
      <c r="DG318" s="314"/>
      <c r="DH318" s="314"/>
      <c r="DI318" s="314"/>
      <c r="DJ318" s="314"/>
      <c r="DK318" s="314"/>
      <c r="DL318" s="314"/>
      <c r="DM318" s="314"/>
      <c r="DN318" s="314"/>
      <c r="DO318" s="314"/>
      <c r="DP318" s="314"/>
      <c r="DQ318" s="314"/>
      <c r="DR318" s="314"/>
      <c r="DS318" s="314"/>
      <c r="DT318" s="314"/>
      <c r="DU318" s="314"/>
      <c r="DV318" s="314"/>
      <c r="DW318" s="314"/>
      <c r="DX318" s="314"/>
      <c r="DY318" s="314"/>
      <c r="DZ318" s="314"/>
      <c r="EA318" s="314"/>
      <c r="EB318" s="314"/>
      <c r="EC318" s="314"/>
      <c r="ED318" s="314"/>
      <c r="FY318" s="317"/>
      <c r="FZ318" s="317"/>
      <c r="GA318" s="317"/>
      <c r="GB318" s="317"/>
      <c r="GC318" s="301"/>
      <c r="GD318" s="301"/>
      <c r="GE318" s="301"/>
      <c r="GF318" s="301"/>
      <c r="GG318" s="318"/>
      <c r="GH318" s="318"/>
      <c r="GI318" s="318"/>
      <c r="GJ318" s="319"/>
      <c r="GK318" s="320"/>
      <c r="GL318" s="320"/>
      <c r="GM318" s="320"/>
      <c r="GN318" s="320"/>
      <c r="GO318" s="300"/>
      <c r="HD318" s="317"/>
      <c r="HE318" s="317"/>
      <c r="HF318" s="317"/>
      <c r="HG318" s="317"/>
      <c r="HH318" s="301"/>
      <c r="HI318" s="301"/>
      <c r="HJ318" s="301"/>
      <c r="HK318" s="301"/>
      <c r="HL318" s="318"/>
      <c r="HM318" s="318"/>
      <c r="HN318" s="318"/>
      <c r="HO318" s="319"/>
      <c r="HP318" s="320"/>
      <c r="HQ318" s="320"/>
      <c r="HR318" s="320"/>
      <c r="HS318" s="320"/>
      <c r="HT318" s="300"/>
    </row>
    <row r="319" spans="3:228" ht="17.100000000000001" customHeight="1" x14ac:dyDescent="0.3">
      <c r="R319" s="314"/>
      <c r="S319" s="314"/>
      <c r="T319" s="314"/>
      <c r="U319" s="314"/>
      <c r="V319" s="314"/>
      <c r="W319" s="314"/>
      <c r="X319" s="314"/>
      <c r="Y319" s="314"/>
      <c r="Z319" s="314"/>
      <c r="AA319" s="314"/>
      <c r="AB319" s="314"/>
      <c r="AC319" s="314"/>
      <c r="AD319" s="314"/>
      <c r="AE319" s="314"/>
      <c r="AF319" s="314"/>
      <c r="AG319" s="314"/>
      <c r="AH319" s="314"/>
      <c r="AI319" s="314"/>
      <c r="AJ319" s="314"/>
      <c r="AK319" s="314"/>
      <c r="AL319" s="314"/>
      <c r="AM319" s="314"/>
      <c r="AN319" s="314"/>
      <c r="AO319" s="314"/>
      <c r="AP319" s="314"/>
      <c r="AQ319" s="314"/>
      <c r="AR319" s="314"/>
      <c r="AS319" s="314"/>
      <c r="AT319" s="314"/>
      <c r="AU319" s="314"/>
      <c r="AV319" s="314"/>
      <c r="AW319" s="314"/>
      <c r="AX319" s="314"/>
      <c r="AY319" s="314"/>
      <c r="AZ319" s="314"/>
      <c r="BA319" s="314"/>
      <c r="BB319" s="314"/>
      <c r="BC319" s="314"/>
      <c r="BD319" s="314"/>
      <c r="BE319" s="314"/>
      <c r="BF319" s="314"/>
      <c r="BG319" s="314"/>
      <c r="BH319" s="314"/>
      <c r="BI319" s="314"/>
      <c r="BJ319" s="314"/>
      <c r="BK319" s="314"/>
      <c r="BL319" s="314"/>
      <c r="BM319" s="314"/>
      <c r="BN319" s="314"/>
      <c r="BO319" s="314"/>
      <c r="BP319" s="314"/>
      <c r="BQ319" s="314"/>
      <c r="BR319" s="314"/>
      <c r="BS319" s="314"/>
      <c r="BT319" s="314"/>
      <c r="BU319" s="314"/>
      <c r="BV319" s="314"/>
      <c r="BW319" s="340"/>
      <c r="BX319" s="314"/>
      <c r="BY319" s="314"/>
      <c r="BZ319" s="314"/>
      <c r="CA319" s="314"/>
      <c r="CB319" s="314"/>
      <c r="CC319" s="314"/>
      <c r="CD319" s="314"/>
      <c r="CE319" s="314"/>
      <c r="CF319" s="314"/>
      <c r="CG319" s="314"/>
      <c r="CH319" s="314"/>
      <c r="CI319" s="314"/>
      <c r="CJ319" s="314"/>
      <c r="CK319" s="314"/>
      <c r="CL319" s="314"/>
      <c r="CM319" s="314"/>
      <c r="CN319" s="314"/>
      <c r="CO319" s="314"/>
      <c r="CP319" s="314"/>
      <c r="CQ319" s="314"/>
      <c r="CR319" s="314"/>
      <c r="CS319" s="314"/>
      <c r="CT319" s="314"/>
      <c r="CU319" s="314"/>
      <c r="CV319" s="314"/>
      <c r="CW319" s="314"/>
      <c r="CX319" s="314"/>
      <c r="CY319" s="314"/>
      <c r="CZ319" s="314"/>
      <c r="DA319" s="314"/>
      <c r="DB319" s="314"/>
      <c r="DC319" s="314"/>
      <c r="DD319" s="314"/>
      <c r="DE319" s="314"/>
      <c r="DF319" s="314"/>
      <c r="DG319" s="314"/>
      <c r="DH319" s="314"/>
      <c r="DI319" s="314"/>
      <c r="DJ319" s="314"/>
      <c r="DK319" s="314"/>
      <c r="DL319" s="314"/>
      <c r="DM319" s="314"/>
      <c r="DN319" s="314"/>
      <c r="DO319" s="314"/>
      <c r="DP319" s="314"/>
      <c r="DQ319" s="314"/>
      <c r="DR319" s="314"/>
      <c r="DS319" s="314"/>
      <c r="DT319" s="314"/>
      <c r="DU319" s="314"/>
      <c r="DV319" s="314"/>
      <c r="DW319" s="314"/>
      <c r="DX319" s="314"/>
      <c r="DY319" s="314"/>
      <c r="DZ319" s="314"/>
      <c r="EA319" s="314"/>
      <c r="EB319" s="314"/>
      <c r="EC319" s="314"/>
      <c r="ED319" s="314"/>
      <c r="FY319" s="317"/>
      <c r="FZ319" s="317"/>
      <c r="GA319" s="317"/>
      <c r="GB319" s="317"/>
      <c r="GC319" s="301"/>
      <c r="GD319" s="301"/>
      <c r="GE319" s="301"/>
      <c r="GF319" s="301"/>
      <c r="GG319" s="318"/>
      <c r="GH319" s="318"/>
      <c r="GI319" s="318"/>
      <c r="GJ319" s="319"/>
      <c r="GK319" s="320"/>
      <c r="GL319" s="320"/>
      <c r="GM319" s="320"/>
      <c r="GN319" s="320"/>
      <c r="GO319" s="300"/>
      <c r="HD319" s="317"/>
      <c r="HE319" s="317"/>
      <c r="HF319" s="317"/>
      <c r="HG319" s="317"/>
      <c r="HH319" s="301"/>
      <c r="HI319" s="301"/>
      <c r="HJ319" s="301"/>
      <c r="HK319" s="301"/>
      <c r="HL319" s="318"/>
      <c r="HM319" s="318"/>
      <c r="HN319" s="318"/>
      <c r="HO319" s="319"/>
      <c r="HP319" s="320"/>
      <c r="HQ319" s="320"/>
      <c r="HR319" s="320"/>
      <c r="HS319" s="320"/>
      <c r="HT319" s="300"/>
    </row>
    <row r="320" spans="3:228" ht="17.100000000000001" customHeight="1" x14ac:dyDescent="0.3">
      <c r="R320" s="314"/>
      <c r="S320" s="314"/>
      <c r="T320" s="314"/>
      <c r="U320" s="314"/>
      <c r="V320" s="314"/>
      <c r="W320" s="314"/>
      <c r="X320" s="314"/>
      <c r="Y320" s="314"/>
      <c r="Z320" s="314"/>
      <c r="AA320" s="314"/>
      <c r="AB320" s="314"/>
      <c r="AC320" s="314"/>
      <c r="AD320" s="314"/>
      <c r="AE320" s="314"/>
      <c r="AF320" s="314"/>
      <c r="AG320" s="314"/>
      <c r="AH320" s="314"/>
      <c r="AI320" s="314"/>
      <c r="AJ320" s="314"/>
      <c r="AK320" s="314"/>
      <c r="AL320" s="314"/>
      <c r="AM320" s="314"/>
      <c r="AN320" s="314"/>
      <c r="AO320" s="314"/>
      <c r="AP320" s="314"/>
      <c r="AQ320" s="314"/>
      <c r="AR320" s="314"/>
      <c r="AS320" s="314"/>
      <c r="AT320" s="314"/>
      <c r="AU320" s="314"/>
      <c r="AV320" s="314"/>
      <c r="AW320" s="314"/>
      <c r="AX320" s="314"/>
      <c r="AY320" s="314"/>
      <c r="AZ320" s="314"/>
      <c r="BA320" s="314"/>
      <c r="BB320" s="314"/>
      <c r="BC320" s="314"/>
      <c r="BD320" s="314"/>
      <c r="BE320" s="314"/>
      <c r="BF320" s="314"/>
      <c r="BG320" s="314"/>
      <c r="BH320" s="314"/>
      <c r="BI320" s="314"/>
      <c r="BJ320" s="314"/>
      <c r="BK320" s="314"/>
      <c r="BL320" s="314"/>
      <c r="BM320" s="314"/>
      <c r="BN320" s="314"/>
      <c r="BO320" s="314"/>
      <c r="BP320" s="314"/>
      <c r="BQ320" s="314"/>
      <c r="BR320" s="314"/>
      <c r="BS320" s="314"/>
      <c r="BT320" s="314"/>
      <c r="BU320" s="314"/>
      <c r="BV320" s="314"/>
      <c r="BX320" s="314"/>
      <c r="BY320" s="314"/>
      <c r="BZ320" s="314"/>
      <c r="CA320" s="314"/>
      <c r="CB320" s="314"/>
      <c r="CC320" s="314"/>
      <c r="CD320" s="314"/>
      <c r="CE320" s="314"/>
      <c r="CF320" s="314"/>
      <c r="CG320" s="314"/>
      <c r="CH320" s="314"/>
      <c r="CI320" s="314"/>
      <c r="CJ320" s="314"/>
      <c r="CK320" s="314"/>
      <c r="CL320" s="314"/>
      <c r="CM320" s="314"/>
      <c r="CN320" s="314"/>
      <c r="CO320" s="314"/>
      <c r="CP320" s="314"/>
      <c r="CQ320" s="314"/>
      <c r="CR320" s="314"/>
      <c r="CS320" s="314"/>
      <c r="CT320" s="314"/>
      <c r="CU320" s="314"/>
      <c r="CV320" s="314"/>
      <c r="CW320" s="314"/>
      <c r="CX320" s="314"/>
      <c r="CY320" s="314"/>
      <c r="CZ320" s="314"/>
      <c r="DA320" s="314"/>
      <c r="DB320" s="314"/>
      <c r="DC320" s="314"/>
      <c r="DD320" s="314"/>
      <c r="DE320" s="314"/>
      <c r="DF320" s="314"/>
      <c r="DG320" s="314"/>
      <c r="DH320" s="314"/>
      <c r="DI320" s="314"/>
      <c r="DJ320" s="314"/>
      <c r="DK320" s="314"/>
      <c r="DL320" s="314"/>
      <c r="DM320" s="314"/>
      <c r="DN320" s="314"/>
      <c r="DO320" s="314"/>
      <c r="DP320" s="314"/>
      <c r="DQ320" s="314"/>
      <c r="DR320" s="314"/>
      <c r="DS320" s="314"/>
      <c r="DT320" s="314"/>
      <c r="DU320" s="314"/>
      <c r="DV320" s="314"/>
      <c r="DW320" s="314"/>
      <c r="DX320" s="314"/>
      <c r="DY320" s="314"/>
      <c r="DZ320" s="314"/>
      <c r="EA320" s="314"/>
      <c r="EB320" s="314"/>
      <c r="EC320" s="314"/>
      <c r="ED320" s="314"/>
      <c r="FY320" s="317"/>
      <c r="FZ320" s="317"/>
      <c r="GA320" s="317"/>
      <c r="GB320" s="317"/>
      <c r="GC320" s="301"/>
      <c r="GD320" s="301"/>
      <c r="GE320" s="301"/>
      <c r="GF320" s="301"/>
      <c r="GG320" s="318"/>
      <c r="GH320" s="318"/>
      <c r="GI320" s="318"/>
      <c r="GJ320" s="319"/>
      <c r="GK320" s="320"/>
      <c r="GL320" s="320"/>
      <c r="GM320" s="320"/>
      <c r="GN320" s="320"/>
      <c r="GO320" s="300"/>
      <c r="HD320" s="317"/>
      <c r="HE320" s="317"/>
      <c r="HF320" s="317"/>
      <c r="HG320" s="317"/>
      <c r="HH320" s="301"/>
      <c r="HI320" s="301"/>
      <c r="HJ320" s="301"/>
      <c r="HK320" s="301"/>
      <c r="HL320" s="318"/>
      <c r="HM320" s="318"/>
      <c r="HN320" s="318"/>
      <c r="HO320" s="319"/>
      <c r="HP320" s="320"/>
      <c r="HQ320" s="320"/>
      <c r="HR320" s="320"/>
      <c r="HS320" s="320"/>
      <c r="HT320" s="300"/>
    </row>
    <row r="321" spans="18:228" ht="17.100000000000001" customHeight="1" x14ac:dyDescent="0.3">
      <c r="R321" s="314"/>
      <c r="S321" s="314"/>
      <c r="T321" s="314"/>
      <c r="U321" s="314"/>
      <c r="V321" s="314"/>
      <c r="W321" s="314"/>
      <c r="X321" s="314"/>
      <c r="Y321" s="314"/>
      <c r="Z321" s="314"/>
      <c r="AA321" s="314"/>
      <c r="AB321" s="314"/>
      <c r="AC321" s="314"/>
      <c r="AD321" s="314"/>
      <c r="AE321" s="314"/>
      <c r="AF321" s="314"/>
      <c r="AG321" s="314"/>
      <c r="AH321" s="314"/>
      <c r="AI321" s="314"/>
      <c r="AJ321" s="314"/>
      <c r="AK321" s="314"/>
      <c r="AL321" s="314"/>
      <c r="AM321" s="314"/>
      <c r="AN321" s="314"/>
      <c r="AO321" s="314"/>
      <c r="AP321" s="314"/>
      <c r="AQ321" s="314"/>
      <c r="AR321" s="314"/>
      <c r="AS321" s="314"/>
      <c r="AT321" s="314"/>
      <c r="AU321" s="314"/>
      <c r="AV321" s="314"/>
      <c r="AW321" s="314"/>
      <c r="AX321" s="314"/>
      <c r="AY321" s="314"/>
      <c r="AZ321" s="314"/>
      <c r="BA321" s="314"/>
      <c r="BB321" s="314"/>
      <c r="BC321" s="314"/>
      <c r="BD321" s="314"/>
      <c r="BE321" s="314"/>
      <c r="BF321" s="314"/>
      <c r="BG321" s="314"/>
      <c r="BH321" s="314"/>
      <c r="BI321" s="314"/>
      <c r="BJ321" s="314"/>
      <c r="BK321" s="314"/>
      <c r="BL321" s="314"/>
      <c r="BM321" s="314"/>
      <c r="BN321" s="314"/>
      <c r="BO321" s="314"/>
      <c r="BP321" s="314"/>
      <c r="BQ321" s="314"/>
      <c r="BR321" s="314"/>
      <c r="BS321" s="314"/>
      <c r="BT321" s="314"/>
      <c r="BU321" s="314"/>
      <c r="BV321" s="314"/>
      <c r="BX321" s="314"/>
      <c r="BY321" s="314"/>
      <c r="BZ321" s="314"/>
      <c r="CA321" s="314"/>
      <c r="CB321" s="314"/>
      <c r="CC321" s="314"/>
      <c r="CD321" s="314"/>
      <c r="CE321" s="314"/>
      <c r="CF321" s="314"/>
      <c r="CG321" s="314"/>
      <c r="CH321" s="314"/>
      <c r="CI321" s="314"/>
      <c r="CJ321" s="314"/>
      <c r="CK321" s="314"/>
      <c r="CL321" s="314"/>
      <c r="CM321" s="314"/>
      <c r="CN321" s="314"/>
      <c r="CO321" s="314"/>
      <c r="CP321" s="314"/>
      <c r="CQ321" s="314"/>
      <c r="CR321" s="314"/>
      <c r="CS321" s="314"/>
      <c r="CT321" s="314"/>
      <c r="CU321" s="314"/>
      <c r="CV321" s="314"/>
      <c r="CW321" s="314"/>
      <c r="CX321" s="314"/>
      <c r="CY321" s="314"/>
      <c r="CZ321" s="314"/>
      <c r="DA321" s="314"/>
      <c r="DB321" s="314"/>
      <c r="DC321" s="314"/>
      <c r="DD321" s="314"/>
      <c r="DE321" s="314"/>
      <c r="DF321" s="314"/>
      <c r="DG321" s="314"/>
      <c r="DH321" s="314"/>
      <c r="DI321" s="314"/>
      <c r="DJ321" s="314"/>
      <c r="DK321" s="314"/>
      <c r="DL321" s="314"/>
      <c r="DM321" s="314"/>
      <c r="DN321" s="314"/>
      <c r="DO321" s="314"/>
      <c r="DP321" s="314"/>
      <c r="DQ321" s="314"/>
      <c r="DR321" s="314"/>
      <c r="DS321" s="314"/>
      <c r="DT321" s="314"/>
      <c r="DU321" s="314"/>
      <c r="DV321" s="314"/>
      <c r="DW321" s="314"/>
      <c r="DX321" s="314"/>
      <c r="DY321" s="314"/>
      <c r="DZ321" s="314"/>
      <c r="EA321" s="314"/>
      <c r="EB321" s="314"/>
      <c r="EC321" s="314"/>
      <c r="ED321" s="314"/>
      <c r="FY321" s="317"/>
      <c r="FZ321" s="317"/>
      <c r="GA321" s="317"/>
      <c r="GB321" s="317"/>
      <c r="GC321" s="301"/>
      <c r="GD321" s="301"/>
      <c r="GE321" s="301"/>
      <c r="GF321" s="301"/>
      <c r="GG321" s="318"/>
      <c r="GH321" s="318"/>
      <c r="GI321" s="318"/>
      <c r="GJ321" s="319"/>
      <c r="GK321" s="320"/>
      <c r="GL321" s="320"/>
      <c r="GM321" s="320"/>
      <c r="GN321" s="320"/>
      <c r="GO321" s="300"/>
      <c r="HD321" s="317"/>
      <c r="HE321" s="317"/>
      <c r="HF321" s="317"/>
      <c r="HG321" s="317"/>
      <c r="HH321" s="301"/>
      <c r="HI321" s="301"/>
      <c r="HJ321" s="301"/>
      <c r="HK321" s="301"/>
      <c r="HL321" s="318"/>
      <c r="HM321" s="318"/>
      <c r="HN321" s="318"/>
      <c r="HO321" s="319"/>
      <c r="HP321" s="320"/>
      <c r="HQ321" s="320"/>
      <c r="HR321" s="320"/>
      <c r="HS321" s="320"/>
      <c r="HT321" s="300"/>
    </row>
    <row r="322" spans="18:228" ht="17.100000000000001" customHeight="1" x14ac:dyDescent="0.3">
      <c r="R322" s="314"/>
      <c r="S322" s="314"/>
      <c r="T322" s="314"/>
      <c r="U322" s="314"/>
      <c r="V322" s="314"/>
      <c r="W322" s="314"/>
      <c r="X322" s="314"/>
      <c r="Y322" s="314"/>
      <c r="Z322" s="314"/>
      <c r="AA322" s="314"/>
      <c r="AB322" s="314"/>
      <c r="AC322" s="314"/>
      <c r="AD322" s="314"/>
      <c r="AE322" s="314"/>
      <c r="AF322" s="314"/>
      <c r="AG322" s="314"/>
      <c r="AH322" s="314"/>
      <c r="AI322" s="314"/>
      <c r="AJ322" s="314"/>
      <c r="AK322" s="314"/>
      <c r="AL322" s="314"/>
      <c r="AM322" s="314"/>
      <c r="AN322" s="314"/>
      <c r="AO322" s="314"/>
      <c r="AP322" s="314"/>
      <c r="AQ322" s="314"/>
      <c r="AR322" s="314"/>
      <c r="AS322" s="314"/>
      <c r="AT322" s="314"/>
      <c r="AU322" s="314"/>
      <c r="AV322" s="314"/>
      <c r="AW322" s="314"/>
      <c r="AX322" s="314"/>
      <c r="AY322" s="314"/>
      <c r="AZ322" s="314"/>
      <c r="BA322" s="314"/>
      <c r="BB322" s="314"/>
      <c r="BC322" s="314"/>
      <c r="BD322" s="314"/>
      <c r="BE322" s="314"/>
      <c r="BF322" s="314"/>
      <c r="BG322" s="314"/>
      <c r="BH322" s="314"/>
      <c r="BI322" s="314"/>
      <c r="BJ322" s="314"/>
      <c r="BK322" s="314"/>
      <c r="BL322" s="314"/>
      <c r="BM322" s="314"/>
      <c r="BN322" s="314"/>
      <c r="BO322" s="314"/>
      <c r="BP322" s="314"/>
      <c r="BQ322" s="314"/>
      <c r="BR322" s="314"/>
      <c r="BS322" s="314"/>
      <c r="BT322" s="314"/>
      <c r="BU322" s="314"/>
      <c r="BV322" s="314"/>
      <c r="BX322" s="314"/>
      <c r="BY322" s="314"/>
      <c r="BZ322" s="314"/>
      <c r="CA322" s="314"/>
      <c r="CB322" s="314"/>
      <c r="CC322" s="314"/>
      <c r="CD322" s="314"/>
      <c r="CE322" s="314"/>
      <c r="CF322" s="314"/>
      <c r="CG322" s="314"/>
      <c r="CH322" s="314"/>
      <c r="CI322" s="314"/>
      <c r="CJ322" s="314"/>
      <c r="CK322" s="314"/>
      <c r="CL322" s="314"/>
      <c r="CM322" s="314"/>
      <c r="CN322" s="314"/>
      <c r="CO322" s="314"/>
      <c r="CP322" s="314"/>
      <c r="CQ322" s="314"/>
      <c r="CR322" s="314"/>
      <c r="CS322" s="314"/>
      <c r="CT322" s="314"/>
      <c r="CU322" s="314"/>
      <c r="CV322" s="314"/>
      <c r="CW322" s="314"/>
      <c r="CX322" s="314"/>
      <c r="CY322" s="314"/>
      <c r="CZ322" s="314"/>
      <c r="DA322" s="314"/>
      <c r="DB322" s="314"/>
      <c r="DC322" s="314"/>
      <c r="DD322" s="314"/>
      <c r="DE322" s="314"/>
      <c r="DF322" s="314"/>
      <c r="DG322" s="314"/>
      <c r="DH322" s="314"/>
      <c r="DI322" s="314"/>
      <c r="DJ322" s="314"/>
      <c r="DK322" s="314"/>
      <c r="DL322" s="314"/>
      <c r="DM322" s="314"/>
      <c r="DN322" s="314"/>
      <c r="DO322" s="314"/>
      <c r="DP322" s="314"/>
      <c r="DQ322" s="314"/>
      <c r="DR322" s="314"/>
      <c r="DS322" s="314"/>
      <c r="DT322" s="314"/>
      <c r="DU322" s="314"/>
      <c r="DV322" s="314"/>
      <c r="DW322" s="314"/>
      <c r="DX322" s="314"/>
      <c r="DY322" s="314"/>
      <c r="DZ322" s="314"/>
      <c r="EA322" s="314"/>
      <c r="EB322" s="314"/>
      <c r="EC322" s="314"/>
      <c r="ED322" s="314"/>
      <c r="FY322" s="317"/>
      <c r="FZ322" s="317"/>
      <c r="GA322" s="317"/>
      <c r="GB322" s="317"/>
      <c r="GC322" s="301"/>
      <c r="GD322" s="301"/>
      <c r="GE322" s="301"/>
      <c r="GF322" s="301"/>
      <c r="GG322" s="318"/>
      <c r="GH322" s="318"/>
      <c r="GI322" s="318"/>
      <c r="GJ322" s="319"/>
      <c r="GK322" s="320"/>
      <c r="GL322" s="320"/>
      <c r="GM322" s="320"/>
      <c r="GN322" s="320"/>
      <c r="GO322" s="300"/>
      <c r="HD322" s="317"/>
      <c r="HE322" s="317"/>
      <c r="HF322" s="317"/>
      <c r="HG322" s="317"/>
      <c r="HH322" s="301"/>
      <c r="HI322" s="301"/>
      <c r="HJ322" s="301"/>
      <c r="HK322" s="301"/>
      <c r="HL322" s="318"/>
      <c r="HM322" s="318"/>
      <c r="HN322" s="318"/>
      <c r="HO322" s="319"/>
      <c r="HP322" s="320"/>
      <c r="HQ322" s="320"/>
      <c r="HR322" s="320"/>
      <c r="HS322" s="320"/>
      <c r="HT322" s="300"/>
    </row>
    <row r="323" spans="18:228" ht="17.100000000000001" customHeight="1" x14ac:dyDescent="0.3">
      <c r="R323" s="314"/>
      <c r="S323" s="314"/>
      <c r="T323" s="314"/>
      <c r="U323" s="314"/>
      <c r="V323" s="314"/>
      <c r="W323" s="314"/>
      <c r="X323" s="314"/>
      <c r="Y323" s="314"/>
      <c r="Z323" s="314"/>
      <c r="AA323" s="314"/>
      <c r="AB323" s="314"/>
      <c r="AC323" s="314"/>
      <c r="AD323" s="314"/>
      <c r="AE323" s="314"/>
      <c r="AF323" s="314"/>
      <c r="AG323" s="314"/>
      <c r="AH323" s="314"/>
      <c r="AI323" s="314"/>
      <c r="AJ323" s="314"/>
      <c r="AK323" s="314"/>
      <c r="AL323" s="314"/>
      <c r="AM323" s="314"/>
      <c r="AN323" s="314"/>
      <c r="AO323" s="314"/>
      <c r="AP323" s="314"/>
      <c r="AQ323" s="314"/>
      <c r="AR323" s="314"/>
      <c r="AS323" s="314"/>
      <c r="AT323" s="314"/>
      <c r="AU323" s="314"/>
      <c r="AV323" s="314"/>
      <c r="AW323" s="314"/>
      <c r="AX323" s="314"/>
      <c r="AY323" s="314"/>
      <c r="AZ323" s="314"/>
      <c r="BA323" s="314"/>
      <c r="BB323" s="314"/>
      <c r="BC323" s="314"/>
      <c r="BD323" s="314"/>
      <c r="BE323" s="314"/>
      <c r="BF323" s="314"/>
      <c r="BG323" s="314"/>
      <c r="BH323" s="314"/>
      <c r="BI323" s="314"/>
      <c r="BJ323" s="314"/>
      <c r="BK323" s="314"/>
      <c r="BL323" s="314"/>
      <c r="BM323" s="314"/>
      <c r="BN323" s="314"/>
      <c r="BO323" s="314"/>
      <c r="BP323" s="314"/>
      <c r="BQ323" s="314"/>
      <c r="BR323" s="314"/>
      <c r="BS323" s="314"/>
      <c r="BT323" s="314"/>
      <c r="BU323" s="314"/>
      <c r="BV323" s="314"/>
      <c r="BX323" s="314"/>
      <c r="BY323" s="314"/>
      <c r="BZ323" s="314"/>
      <c r="CA323" s="314"/>
      <c r="CB323" s="314"/>
      <c r="CC323" s="314"/>
      <c r="CD323" s="314"/>
      <c r="CE323" s="314"/>
      <c r="CF323" s="314"/>
      <c r="CG323" s="314"/>
      <c r="CH323" s="314"/>
      <c r="CI323" s="314"/>
      <c r="CJ323" s="314"/>
      <c r="CK323" s="314"/>
      <c r="CL323" s="314"/>
      <c r="CM323" s="314"/>
      <c r="CN323" s="314"/>
      <c r="CO323" s="314"/>
      <c r="CP323" s="314"/>
      <c r="CQ323" s="314"/>
      <c r="CR323" s="314"/>
      <c r="CS323" s="314"/>
      <c r="CT323" s="314"/>
      <c r="CU323" s="314"/>
      <c r="CV323" s="314"/>
      <c r="CW323" s="314"/>
      <c r="CX323" s="314"/>
      <c r="CY323" s="314"/>
      <c r="CZ323" s="314"/>
      <c r="DA323" s="314"/>
      <c r="DB323" s="314"/>
      <c r="DC323" s="314"/>
      <c r="DD323" s="314"/>
      <c r="DE323" s="314"/>
      <c r="DF323" s="314"/>
      <c r="DG323" s="314"/>
      <c r="DH323" s="314"/>
      <c r="DI323" s="314"/>
      <c r="DJ323" s="314"/>
      <c r="DK323" s="314"/>
      <c r="DL323" s="314"/>
      <c r="DM323" s="314"/>
      <c r="DN323" s="314"/>
      <c r="DO323" s="314"/>
      <c r="DP323" s="314"/>
      <c r="DQ323" s="314"/>
      <c r="DR323" s="314"/>
      <c r="DS323" s="314"/>
      <c r="DT323" s="314"/>
      <c r="DU323" s="314"/>
      <c r="DV323" s="314"/>
      <c r="DW323" s="314"/>
      <c r="DX323" s="314"/>
      <c r="DY323" s="314"/>
      <c r="DZ323" s="314"/>
      <c r="EA323" s="314"/>
      <c r="EB323" s="314"/>
      <c r="EC323" s="314"/>
      <c r="ED323" s="314"/>
      <c r="FY323" s="317"/>
      <c r="FZ323" s="317"/>
      <c r="GA323" s="317"/>
      <c r="GB323" s="317"/>
      <c r="GC323" s="301"/>
      <c r="GD323" s="301"/>
      <c r="GE323" s="301"/>
      <c r="GF323" s="301"/>
      <c r="GG323" s="318"/>
      <c r="GH323" s="318"/>
      <c r="GI323" s="318"/>
      <c r="GJ323" s="319"/>
      <c r="GK323" s="320"/>
      <c r="GL323" s="320"/>
      <c r="GM323" s="320"/>
      <c r="GN323" s="320"/>
      <c r="GO323" s="300"/>
      <c r="HD323" s="317"/>
      <c r="HE323" s="317"/>
      <c r="HF323" s="317"/>
      <c r="HG323" s="317"/>
      <c r="HH323" s="301"/>
      <c r="HI323" s="301"/>
      <c r="HJ323" s="301"/>
      <c r="HK323" s="301"/>
      <c r="HL323" s="318"/>
      <c r="HM323" s="318"/>
      <c r="HN323" s="318"/>
      <c r="HO323" s="319"/>
      <c r="HP323" s="320"/>
      <c r="HQ323" s="320"/>
      <c r="HR323" s="320"/>
      <c r="HS323" s="320"/>
      <c r="HT323" s="300"/>
    </row>
    <row r="324" spans="18:228" ht="17.100000000000001" customHeight="1" x14ac:dyDescent="0.3">
      <c r="R324" s="314"/>
      <c r="S324" s="314"/>
      <c r="T324" s="314"/>
      <c r="U324" s="314"/>
      <c r="V324" s="314"/>
      <c r="W324" s="314"/>
      <c r="X324" s="314"/>
      <c r="Y324" s="314"/>
      <c r="Z324" s="314"/>
      <c r="AA324" s="314"/>
      <c r="AB324" s="314"/>
      <c r="AC324" s="314"/>
      <c r="AD324" s="314"/>
      <c r="AE324" s="314"/>
      <c r="AF324" s="314"/>
      <c r="AG324" s="314"/>
      <c r="AH324" s="314"/>
      <c r="AI324" s="314"/>
      <c r="AJ324" s="314"/>
      <c r="AK324" s="314"/>
      <c r="AL324" s="314"/>
      <c r="AM324" s="314"/>
      <c r="AN324" s="314"/>
      <c r="AO324" s="314"/>
      <c r="AP324" s="314"/>
      <c r="AQ324" s="314"/>
      <c r="AR324" s="314"/>
      <c r="AS324" s="314"/>
      <c r="AT324" s="314"/>
      <c r="AU324" s="314"/>
      <c r="AV324" s="314"/>
      <c r="AW324" s="314"/>
      <c r="AX324" s="314"/>
      <c r="AY324" s="314"/>
      <c r="AZ324" s="314"/>
      <c r="BA324" s="314"/>
      <c r="BB324" s="314"/>
      <c r="BC324" s="314"/>
      <c r="BD324" s="314"/>
      <c r="BE324" s="314"/>
      <c r="BF324" s="314"/>
      <c r="BG324" s="314"/>
      <c r="BH324" s="314"/>
      <c r="BI324" s="314"/>
      <c r="BJ324" s="314"/>
      <c r="BK324" s="314"/>
      <c r="BL324" s="314"/>
      <c r="BM324" s="314"/>
      <c r="BN324" s="314"/>
      <c r="BO324" s="314"/>
      <c r="BP324" s="314"/>
      <c r="BQ324" s="314"/>
      <c r="BR324" s="314"/>
      <c r="BS324" s="314"/>
      <c r="BT324" s="314"/>
      <c r="BU324" s="314"/>
      <c r="BV324" s="314"/>
      <c r="BX324" s="314"/>
      <c r="BY324" s="314"/>
      <c r="BZ324" s="314"/>
      <c r="CA324" s="314"/>
      <c r="CB324" s="314"/>
      <c r="CC324" s="314"/>
      <c r="CD324" s="314"/>
      <c r="CE324" s="314"/>
      <c r="CF324" s="314"/>
      <c r="CG324" s="314"/>
      <c r="CH324" s="314"/>
      <c r="CI324" s="314"/>
      <c r="CJ324" s="314"/>
      <c r="CK324" s="314"/>
      <c r="CL324" s="314"/>
      <c r="CM324" s="314"/>
      <c r="CN324" s="314"/>
      <c r="CO324" s="314"/>
      <c r="CP324" s="314"/>
      <c r="CQ324" s="314"/>
      <c r="CR324" s="314"/>
      <c r="CS324" s="314"/>
      <c r="CT324" s="314"/>
      <c r="CU324" s="314"/>
      <c r="CV324" s="314"/>
      <c r="CW324" s="314"/>
      <c r="CX324" s="314"/>
      <c r="CY324" s="314"/>
      <c r="CZ324" s="314"/>
      <c r="DA324" s="314"/>
      <c r="DB324" s="314"/>
      <c r="DC324" s="314"/>
      <c r="DD324" s="314"/>
      <c r="DE324" s="314"/>
      <c r="DF324" s="314"/>
      <c r="DG324" s="314"/>
      <c r="DH324" s="314"/>
      <c r="DI324" s="314"/>
      <c r="DJ324" s="314"/>
      <c r="DK324" s="314"/>
      <c r="DL324" s="314"/>
      <c r="DM324" s="314"/>
      <c r="DN324" s="314"/>
      <c r="DO324" s="314"/>
      <c r="DP324" s="314"/>
      <c r="DQ324" s="314"/>
      <c r="DR324" s="314"/>
      <c r="DS324" s="314"/>
      <c r="DT324" s="314"/>
      <c r="DU324" s="314"/>
      <c r="DV324" s="314"/>
      <c r="DW324" s="314"/>
      <c r="DX324" s="314"/>
      <c r="DY324" s="314"/>
      <c r="DZ324" s="314"/>
      <c r="EA324" s="314"/>
      <c r="EB324" s="314"/>
      <c r="EC324" s="314"/>
      <c r="ED324" s="314"/>
      <c r="FY324" s="317"/>
      <c r="FZ324" s="317"/>
      <c r="GA324" s="317"/>
      <c r="GB324" s="317"/>
      <c r="GC324" s="301"/>
      <c r="GD324" s="301"/>
      <c r="GE324" s="301"/>
      <c r="GF324" s="301"/>
      <c r="GG324" s="318"/>
      <c r="GH324" s="318"/>
      <c r="GI324" s="318"/>
      <c r="GJ324" s="319"/>
      <c r="GK324" s="320"/>
      <c r="GL324" s="320"/>
      <c r="GM324" s="320"/>
      <c r="GN324" s="320"/>
      <c r="GO324" s="300"/>
      <c r="HD324" s="317"/>
      <c r="HE324" s="317"/>
      <c r="HF324" s="317"/>
      <c r="HG324" s="317"/>
      <c r="HH324" s="301"/>
      <c r="HI324" s="301"/>
      <c r="HJ324" s="301"/>
      <c r="HK324" s="301"/>
      <c r="HL324" s="318"/>
      <c r="HM324" s="318"/>
      <c r="HN324" s="318"/>
      <c r="HO324" s="319"/>
      <c r="HP324" s="320"/>
      <c r="HQ324" s="320"/>
      <c r="HR324" s="320"/>
      <c r="HS324" s="320"/>
      <c r="HT324" s="300"/>
    </row>
    <row r="325" spans="18:228" ht="17.100000000000001" customHeight="1" x14ac:dyDescent="0.3">
      <c r="R325" s="314"/>
      <c r="S325" s="314"/>
      <c r="T325" s="314"/>
      <c r="U325" s="314"/>
      <c r="V325" s="314"/>
      <c r="W325" s="314"/>
      <c r="X325" s="314"/>
      <c r="Y325" s="314"/>
      <c r="Z325" s="314"/>
      <c r="AA325" s="314"/>
      <c r="AB325" s="314"/>
      <c r="AC325" s="314"/>
      <c r="AD325" s="314"/>
      <c r="AE325" s="314"/>
      <c r="AF325" s="314"/>
      <c r="AG325" s="314"/>
      <c r="AH325" s="314"/>
      <c r="AI325" s="314"/>
      <c r="AJ325" s="314"/>
      <c r="AK325" s="314"/>
      <c r="AL325" s="314"/>
      <c r="AM325" s="314"/>
      <c r="AN325" s="314"/>
      <c r="AO325" s="314"/>
      <c r="AP325" s="314"/>
      <c r="AQ325" s="314"/>
      <c r="AR325" s="314"/>
      <c r="AS325" s="314"/>
      <c r="AT325" s="314"/>
      <c r="AU325" s="314"/>
      <c r="AV325" s="314"/>
      <c r="AW325" s="314"/>
      <c r="AX325" s="314"/>
      <c r="AY325" s="314"/>
      <c r="AZ325" s="314"/>
      <c r="BA325" s="314"/>
      <c r="BB325" s="314"/>
      <c r="BC325" s="314"/>
      <c r="BD325" s="314"/>
      <c r="BE325" s="314"/>
      <c r="BF325" s="314"/>
      <c r="BG325" s="314"/>
      <c r="BH325" s="314"/>
      <c r="BI325" s="314"/>
      <c r="BJ325" s="314"/>
      <c r="BK325" s="314"/>
      <c r="BL325" s="314"/>
      <c r="BM325" s="314"/>
      <c r="BN325" s="314"/>
      <c r="BO325" s="314"/>
      <c r="BP325" s="314"/>
      <c r="BQ325" s="314"/>
      <c r="BR325" s="314"/>
      <c r="BS325" s="314"/>
      <c r="BT325" s="314"/>
      <c r="BU325" s="314"/>
      <c r="BV325" s="314"/>
      <c r="BX325" s="314"/>
      <c r="BY325" s="314"/>
      <c r="BZ325" s="314"/>
      <c r="CA325" s="314"/>
      <c r="CB325" s="314"/>
      <c r="CC325" s="314"/>
      <c r="CD325" s="314"/>
      <c r="CE325" s="314"/>
      <c r="CF325" s="314"/>
      <c r="CG325" s="314"/>
      <c r="CH325" s="314"/>
      <c r="CI325" s="314"/>
      <c r="CJ325" s="314"/>
      <c r="CK325" s="314"/>
      <c r="CL325" s="314"/>
      <c r="CM325" s="314"/>
      <c r="CN325" s="314"/>
      <c r="CO325" s="314"/>
      <c r="CP325" s="314"/>
      <c r="CQ325" s="314"/>
      <c r="CR325" s="314"/>
      <c r="CS325" s="314"/>
      <c r="CT325" s="314"/>
      <c r="CU325" s="314"/>
      <c r="CV325" s="314"/>
      <c r="CW325" s="314"/>
      <c r="CX325" s="314"/>
      <c r="CY325" s="314"/>
      <c r="CZ325" s="314"/>
      <c r="DA325" s="314"/>
      <c r="DB325" s="314"/>
      <c r="DC325" s="314"/>
      <c r="DD325" s="314"/>
      <c r="DE325" s="314"/>
      <c r="DF325" s="314"/>
      <c r="DG325" s="314"/>
      <c r="DH325" s="314"/>
      <c r="DI325" s="314"/>
      <c r="DJ325" s="314"/>
      <c r="DK325" s="314"/>
      <c r="DL325" s="314"/>
      <c r="DM325" s="314"/>
      <c r="DN325" s="314"/>
      <c r="DO325" s="314"/>
      <c r="DP325" s="314"/>
      <c r="DQ325" s="314"/>
      <c r="DR325" s="314"/>
      <c r="DS325" s="314"/>
      <c r="DT325" s="314"/>
      <c r="DU325" s="314"/>
      <c r="DV325" s="314"/>
      <c r="DW325" s="314"/>
      <c r="DX325" s="314"/>
      <c r="DY325" s="314"/>
      <c r="DZ325" s="314"/>
      <c r="EA325" s="314"/>
      <c r="EB325" s="314"/>
      <c r="EC325" s="314"/>
      <c r="ED325" s="314"/>
      <c r="FY325" s="317"/>
      <c r="FZ325" s="317"/>
      <c r="GA325" s="317"/>
      <c r="GB325" s="317"/>
      <c r="GC325" s="301"/>
      <c r="GD325" s="301"/>
      <c r="GE325" s="301"/>
      <c r="GF325" s="301"/>
      <c r="GG325" s="318"/>
      <c r="GH325" s="318"/>
      <c r="GI325" s="318"/>
      <c r="GJ325" s="319"/>
      <c r="GK325" s="320"/>
      <c r="GL325" s="320"/>
      <c r="GM325" s="320"/>
      <c r="GN325" s="320"/>
      <c r="GO325" s="300"/>
      <c r="HD325" s="317"/>
      <c r="HE325" s="317"/>
      <c r="HF325" s="317"/>
      <c r="HG325" s="317"/>
      <c r="HH325" s="301"/>
      <c r="HI325" s="301"/>
      <c r="HJ325" s="301"/>
      <c r="HK325" s="301"/>
      <c r="HL325" s="318"/>
      <c r="HM325" s="318"/>
      <c r="HN325" s="318"/>
      <c r="HO325" s="319"/>
      <c r="HP325" s="320"/>
      <c r="HQ325" s="320"/>
      <c r="HR325" s="320"/>
      <c r="HS325" s="320"/>
      <c r="HT325" s="300"/>
    </row>
    <row r="326" spans="18:228" ht="17.100000000000001" customHeight="1" x14ac:dyDescent="0.3">
      <c r="R326" s="314"/>
      <c r="S326" s="314"/>
      <c r="T326" s="314"/>
      <c r="U326" s="314"/>
      <c r="V326" s="314"/>
      <c r="W326" s="314"/>
      <c r="X326" s="314"/>
      <c r="Y326" s="314"/>
      <c r="Z326" s="314"/>
      <c r="AA326" s="314"/>
      <c r="AB326" s="314"/>
      <c r="AC326" s="314"/>
      <c r="AD326" s="314"/>
      <c r="AE326" s="314"/>
      <c r="AF326" s="314"/>
      <c r="AG326" s="314"/>
      <c r="AH326" s="314"/>
      <c r="AI326" s="314"/>
      <c r="AJ326" s="314"/>
      <c r="AK326" s="314"/>
      <c r="AL326" s="314"/>
      <c r="AM326" s="314"/>
      <c r="AN326" s="314"/>
      <c r="AO326" s="314"/>
      <c r="AP326" s="314"/>
      <c r="AQ326" s="314"/>
      <c r="AR326" s="314"/>
      <c r="AS326" s="314"/>
      <c r="AT326" s="314"/>
      <c r="AU326" s="314"/>
      <c r="AV326" s="314"/>
      <c r="AW326" s="314"/>
      <c r="AX326" s="314"/>
      <c r="AY326" s="314"/>
      <c r="AZ326" s="314"/>
      <c r="BA326" s="314"/>
      <c r="BB326" s="314"/>
      <c r="BC326" s="314"/>
      <c r="BD326" s="314"/>
      <c r="BE326" s="314"/>
      <c r="BF326" s="314"/>
      <c r="BG326" s="314"/>
      <c r="BH326" s="314"/>
      <c r="BI326" s="314"/>
      <c r="BJ326" s="314"/>
      <c r="BK326" s="314"/>
      <c r="BL326" s="314"/>
      <c r="BM326" s="314"/>
      <c r="BN326" s="314"/>
      <c r="BO326" s="314"/>
      <c r="BP326" s="314"/>
      <c r="BQ326" s="314"/>
      <c r="BR326" s="314"/>
      <c r="BS326" s="314"/>
      <c r="BT326" s="314"/>
      <c r="BU326" s="314"/>
      <c r="BV326" s="314"/>
      <c r="BX326" s="314"/>
      <c r="BY326" s="314"/>
      <c r="BZ326" s="314"/>
      <c r="CA326" s="314"/>
      <c r="CB326" s="314"/>
      <c r="CC326" s="314"/>
      <c r="CD326" s="314"/>
      <c r="CE326" s="314"/>
      <c r="CF326" s="314"/>
      <c r="CG326" s="314"/>
      <c r="CH326" s="314"/>
      <c r="CI326" s="314"/>
      <c r="CJ326" s="314"/>
      <c r="CK326" s="314"/>
      <c r="CL326" s="314"/>
      <c r="CM326" s="314"/>
      <c r="CN326" s="314"/>
      <c r="CO326" s="314"/>
      <c r="CP326" s="314"/>
      <c r="CQ326" s="314"/>
      <c r="CR326" s="314"/>
      <c r="CS326" s="314"/>
      <c r="CT326" s="314"/>
      <c r="CU326" s="314"/>
      <c r="CV326" s="314"/>
      <c r="CW326" s="314"/>
      <c r="CX326" s="314"/>
      <c r="CY326" s="314"/>
      <c r="CZ326" s="314"/>
      <c r="DA326" s="314"/>
      <c r="DB326" s="314"/>
      <c r="DC326" s="314"/>
      <c r="DD326" s="314"/>
      <c r="DE326" s="314"/>
      <c r="DF326" s="314"/>
      <c r="DG326" s="314"/>
      <c r="DH326" s="314"/>
      <c r="DI326" s="314"/>
      <c r="DJ326" s="314"/>
      <c r="DK326" s="314"/>
      <c r="DL326" s="314"/>
      <c r="DM326" s="314"/>
      <c r="DN326" s="314"/>
      <c r="DO326" s="314"/>
      <c r="DP326" s="314"/>
      <c r="DQ326" s="314"/>
      <c r="DR326" s="314"/>
      <c r="DS326" s="314"/>
      <c r="DT326" s="314"/>
      <c r="DU326" s="314"/>
      <c r="DV326" s="314"/>
      <c r="DW326" s="314"/>
      <c r="DX326" s="314"/>
      <c r="DY326" s="314"/>
      <c r="DZ326" s="314"/>
      <c r="EA326" s="314"/>
      <c r="EB326" s="314"/>
      <c r="EC326" s="314"/>
      <c r="ED326" s="314"/>
      <c r="FY326" s="317"/>
      <c r="FZ326" s="317"/>
      <c r="GA326" s="317"/>
      <c r="GB326" s="317"/>
      <c r="GC326" s="301"/>
      <c r="GD326" s="301"/>
      <c r="GE326" s="301"/>
      <c r="GF326" s="301"/>
      <c r="GG326" s="318"/>
      <c r="GH326" s="318"/>
      <c r="GI326" s="318"/>
      <c r="GJ326" s="319"/>
      <c r="GK326" s="320"/>
      <c r="GL326" s="320"/>
      <c r="GM326" s="320"/>
      <c r="GN326" s="320"/>
      <c r="GO326" s="300"/>
      <c r="HD326" s="317"/>
      <c r="HE326" s="317"/>
      <c r="HF326" s="317"/>
      <c r="HG326" s="317"/>
      <c r="HH326" s="301"/>
      <c r="HI326" s="301"/>
      <c r="HJ326" s="301"/>
      <c r="HK326" s="301"/>
      <c r="HL326" s="318"/>
      <c r="HM326" s="318"/>
      <c r="HN326" s="318"/>
      <c r="HO326" s="319"/>
      <c r="HP326" s="320"/>
      <c r="HQ326" s="320"/>
      <c r="HR326" s="320"/>
      <c r="HS326" s="320"/>
      <c r="HT326" s="300"/>
    </row>
    <row r="327" spans="18:228" ht="17.100000000000001" customHeight="1" x14ac:dyDescent="0.3">
      <c r="R327" s="314"/>
      <c r="S327" s="314"/>
      <c r="T327" s="314"/>
      <c r="U327" s="314"/>
      <c r="V327" s="314"/>
      <c r="W327" s="314"/>
      <c r="X327" s="314"/>
      <c r="Y327" s="314"/>
      <c r="Z327" s="314"/>
      <c r="AA327" s="314"/>
      <c r="AB327" s="314"/>
      <c r="AC327" s="314"/>
      <c r="AD327" s="314"/>
      <c r="AE327" s="314"/>
      <c r="AF327" s="314"/>
      <c r="AG327" s="314"/>
      <c r="AH327" s="314"/>
      <c r="AI327" s="314"/>
      <c r="AJ327" s="314"/>
      <c r="AK327" s="314"/>
      <c r="AL327" s="314"/>
      <c r="AM327" s="314"/>
      <c r="AN327" s="314"/>
      <c r="AO327" s="314"/>
      <c r="AP327" s="314"/>
      <c r="AQ327" s="314"/>
      <c r="AR327" s="314"/>
      <c r="AS327" s="314"/>
      <c r="AT327" s="314"/>
      <c r="AU327" s="314"/>
      <c r="AV327" s="314"/>
      <c r="AW327" s="314"/>
      <c r="AX327" s="314"/>
      <c r="AY327" s="314"/>
      <c r="AZ327" s="314"/>
      <c r="BA327" s="314"/>
      <c r="BB327" s="314"/>
      <c r="BC327" s="314"/>
      <c r="BD327" s="314"/>
      <c r="BE327" s="314"/>
      <c r="BF327" s="314"/>
      <c r="BG327" s="314"/>
      <c r="BH327" s="314"/>
      <c r="BI327" s="314"/>
      <c r="BJ327" s="314"/>
      <c r="BK327" s="314"/>
      <c r="BL327" s="314"/>
      <c r="BM327" s="314"/>
      <c r="BN327" s="314"/>
      <c r="BO327" s="314"/>
      <c r="BP327" s="314"/>
      <c r="BQ327" s="314"/>
      <c r="BR327" s="314"/>
      <c r="BS327" s="314"/>
      <c r="BT327" s="314"/>
      <c r="BU327" s="314"/>
      <c r="BV327" s="314"/>
      <c r="BX327" s="314"/>
      <c r="BY327" s="314"/>
      <c r="BZ327" s="314"/>
      <c r="CA327" s="314"/>
      <c r="CB327" s="314"/>
      <c r="CC327" s="314"/>
      <c r="CD327" s="314"/>
      <c r="CE327" s="314"/>
      <c r="CF327" s="314"/>
      <c r="CG327" s="314"/>
      <c r="CH327" s="314"/>
      <c r="CI327" s="314"/>
      <c r="CJ327" s="314"/>
      <c r="CK327" s="314"/>
      <c r="CL327" s="314"/>
      <c r="CM327" s="314"/>
      <c r="CN327" s="314"/>
      <c r="CO327" s="314"/>
      <c r="CP327" s="314"/>
      <c r="CQ327" s="314"/>
      <c r="CR327" s="314"/>
      <c r="CS327" s="314"/>
      <c r="CT327" s="314"/>
      <c r="CU327" s="314"/>
      <c r="CV327" s="314"/>
      <c r="CW327" s="314"/>
      <c r="CX327" s="314"/>
      <c r="CY327" s="314"/>
      <c r="CZ327" s="314"/>
      <c r="DA327" s="314"/>
      <c r="DB327" s="314"/>
      <c r="DC327" s="314"/>
      <c r="DD327" s="314"/>
      <c r="DE327" s="314"/>
      <c r="DF327" s="314"/>
      <c r="DG327" s="314"/>
      <c r="DH327" s="314"/>
      <c r="DI327" s="314"/>
      <c r="DJ327" s="314"/>
      <c r="DK327" s="314"/>
      <c r="DL327" s="314"/>
      <c r="DM327" s="314"/>
      <c r="DN327" s="314"/>
      <c r="DO327" s="314"/>
      <c r="DP327" s="314"/>
      <c r="DQ327" s="314"/>
      <c r="DR327" s="314"/>
      <c r="DS327" s="314"/>
      <c r="DT327" s="314"/>
      <c r="DU327" s="314"/>
      <c r="DV327" s="314"/>
      <c r="DW327" s="314"/>
      <c r="DX327" s="314"/>
      <c r="DY327" s="314"/>
      <c r="DZ327" s="314"/>
      <c r="EA327" s="314"/>
      <c r="EB327" s="314"/>
      <c r="EC327" s="314"/>
      <c r="ED327" s="314"/>
      <c r="FY327" s="317"/>
      <c r="FZ327" s="317"/>
      <c r="GA327" s="317"/>
      <c r="GB327" s="317"/>
      <c r="GC327" s="301"/>
      <c r="GD327" s="301"/>
      <c r="GE327" s="301"/>
      <c r="GF327" s="301"/>
      <c r="GG327" s="318"/>
      <c r="GH327" s="318"/>
      <c r="GI327" s="318"/>
      <c r="GJ327" s="319"/>
      <c r="GK327" s="320"/>
      <c r="GL327" s="320"/>
      <c r="GM327" s="320"/>
      <c r="GN327" s="320"/>
      <c r="GO327" s="300"/>
      <c r="HD327" s="317"/>
      <c r="HE327" s="317"/>
      <c r="HF327" s="317"/>
      <c r="HG327" s="317"/>
      <c r="HH327" s="301"/>
      <c r="HI327" s="301"/>
      <c r="HJ327" s="301"/>
      <c r="HK327" s="301"/>
      <c r="HL327" s="318"/>
      <c r="HM327" s="318"/>
      <c r="HN327" s="318"/>
      <c r="HO327" s="319"/>
      <c r="HP327" s="320"/>
      <c r="HQ327" s="320"/>
      <c r="HR327" s="320"/>
      <c r="HS327" s="320"/>
      <c r="HT327" s="300"/>
    </row>
    <row r="328" spans="18:228" ht="17.100000000000001" customHeight="1" x14ac:dyDescent="0.3">
      <c r="R328" s="314"/>
      <c r="S328" s="314"/>
      <c r="T328" s="314"/>
      <c r="U328" s="314"/>
      <c r="V328" s="314"/>
      <c r="W328" s="314"/>
      <c r="X328" s="314"/>
      <c r="Y328" s="314"/>
      <c r="Z328" s="314"/>
      <c r="AA328" s="314"/>
      <c r="AB328" s="314"/>
      <c r="AC328" s="314"/>
      <c r="AD328" s="314"/>
      <c r="AE328" s="314"/>
      <c r="AF328" s="314"/>
      <c r="AG328" s="314"/>
      <c r="AH328" s="314"/>
      <c r="AI328" s="314"/>
      <c r="AJ328" s="314"/>
      <c r="AK328" s="314"/>
      <c r="AL328" s="314"/>
      <c r="AM328" s="314"/>
      <c r="AN328" s="314"/>
      <c r="AO328" s="314"/>
      <c r="AP328" s="314"/>
      <c r="AQ328" s="314"/>
      <c r="AR328" s="314"/>
      <c r="AS328" s="314"/>
      <c r="AT328" s="314"/>
      <c r="AU328" s="314"/>
      <c r="AV328" s="314"/>
      <c r="AW328" s="314"/>
      <c r="AX328" s="314"/>
      <c r="AY328" s="314"/>
      <c r="AZ328" s="314"/>
      <c r="BA328" s="314"/>
      <c r="BB328" s="314"/>
      <c r="BC328" s="314"/>
      <c r="BD328" s="314"/>
      <c r="BE328" s="314"/>
      <c r="BF328" s="314"/>
      <c r="BG328" s="314"/>
      <c r="BH328" s="314"/>
      <c r="BI328" s="314"/>
      <c r="BJ328" s="314"/>
      <c r="BK328" s="314"/>
      <c r="BL328" s="314"/>
      <c r="BM328" s="314"/>
      <c r="BN328" s="314"/>
      <c r="BO328" s="314"/>
      <c r="BP328" s="314"/>
      <c r="BQ328" s="314"/>
      <c r="BR328" s="314"/>
      <c r="BS328" s="314"/>
      <c r="BT328" s="314"/>
      <c r="BU328" s="314"/>
      <c r="BV328" s="314"/>
      <c r="BX328" s="314"/>
      <c r="BY328" s="314"/>
      <c r="BZ328" s="314"/>
      <c r="CA328" s="314"/>
      <c r="CB328" s="314"/>
      <c r="CC328" s="314"/>
      <c r="CD328" s="314"/>
      <c r="CE328" s="314"/>
      <c r="CF328" s="314"/>
      <c r="CG328" s="314"/>
      <c r="CH328" s="314"/>
      <c r="CI328" s="314"/>
      <c r="CJ328" s="314"/>
      <c r="CK328" s="314"/>
      <c r="CL328" s="314"/>
      <c r="CM328" s="314"/>
      <c r="CN328" s="314"/>
      <c r="CO328" s="314"/>
      <c r="CP328" s="314"/>
      <c r="CQ328" s="314"/>
      <c r="CR328" s="314"/>
      <c r="CS328" s="314"/>
      <c r="CT328" s="314"/>
      <c r="CU328" s="314"/>
      <c r="CV328" s="314"/>
      <c r="CW328" s="314"/>
      <c r="CX328" s="314"/>
      <c r="CY328" s="314"/>
      <c r="CZ328" s="314"/>
      <c r="DA328" s="314"/>
      <c r="DB328" s="314"/>
      <c r="DC328" s="314"/>
      <c r="DD328" s="314"/>
      <c r="DE328" s="314"/>
      <c r="DF328" s="314"/>
      <c r="DG328" s="314"/>
      <c r="DH328" s="314"/>
      <c r="DI328" s="314"/>
      <c r="DJ328" s="314"/>
      <c r="DK328" s="314"/>
      <c r="DL328" s="314"/>
      <c r="DM328" s="314"/>
      <c r="DN328" s="314"/>
      <c r="DO328" s="314"/>
      <c r="DP328" s="314"/>
      <c r="DQ328" s="314"/>
      <c r="DR328" s="314"/>
      <c r="DS328" s="314"/>
      <c r="DT328" s="314"/>
      <c r="DU328" s="314"/>
      <c r="DV328" s="314"/>
      <c r="DW328" s="314"/>
      <c r="DX328" s="314"/>
      <c r="DY328" s="314"/>
      <c r="DZ328" s="314"/>
      <c r="EA328" s="314"/>
      <c r="EB328" s="314"/>
      <c r="EC328" s="314"/>
      <c r="ED328" s="314"/>
      <c r="FY328" s="317"/>
      <c r="FZ328" s="317"/>
      <c r="GA328" s="317"/>
      <c r="GB328" s="317"/>
      <c r="GC328" s="301"/>
      <c r="GD328" s="301"/>
      <c r="GE328" s="301"/>
      <c r="GF328" s="301"/>
      <c r="GG328" s="318"/>
      <c r="GH328" s="318"/>
      <c r="GI328" s="318"/>
      <c r="GJ328" s="319"/>
      <c r="GK328" s="320"/>
      <c r="GL328" s="320"/>
      <c r="GM328" s="320"/>
      <c r="GN328" s="320"/>
      <c r="GO328" s="300"/>
      <c r="HD328" s="317"/>
      <c r="HE328" s="317"/>
      <c r="HF328" s="317"/>
      <c r="HG328" s="317"/>
      <c r="HH328" s="301"/>
      <c r="HI328" s="301"/>
      <c r="HJ328" s="301"/>
      <c r="HK328" s="301"/>
      <c r="HL328" s="318"/>
      <c r="HM328" s="318"/>
      <c r="HN328" s="318"/>
      <c r="HO328" s="319"/>
      <c r="HP328" s="320"/>
      <c r="HQ328" s="320"/>
      <c r="HR328" s="320"/>
      <c r="HS328" s="320"/>
      <c r="HT328" s="300"/>
    </row>
    <row r="329" spans="18:228" ht="17.100000000000001" customHeight="1" x14ac:dyDescent="0.3">
      <c r="R329" s="314"/>
      <c r="S329" s="314"/>
      <c r="T329" s="314"/>
      <c r="U329" s="314"/>
      <c r="V329" s="314"/>
      <c r="W329" s="314"/>
      <c r="X329" s="314"/>
      <c r="Y329" s="314"/>
      <c r="Z329" s="314"/>
      <c r="AA329" s="314"/>
      <c r="AB329" s="314"/>
      <c r="AC329" s="314"/>
      <c r="AD329" s="314"/>
      <c r="AE329" s="314"/>
      <c r="AF329" s="314"/>
      <c r="AG329" s="314"/>
      <c r="AH329" s="314"/>
      <c r="AI329" s="314"/>
      <c r="AJ329" s="314"/>
      <c r="AK329" s="314"/>
      <c r="AL329" s="314"/>
      <c r="AM329" s="314"/>
      <c r="AN329" s="314"/>
      <c r="AO329" s="314"/>
      <c r="AP329" s="314"/>
      <c r="AQ329" s="314"/>
      <c r="AR329" s="314"/>
      <c r="AS329" s="314"/>
      <c r="AT329" s="314"/>
      <c r="AU329" s="314"/>
      <c r="AV329" s="314"/>
      <c r="AW329" s="314"/>
      <c r="AX329" s="314"/>
      <c r="AY329" s="314"/>
      <c r="AZ329" s="314"/>
      <c r="BA329" s="314"/>
      <c r="BB329" s="314"/>
      <c r="BC329" s="314"/>
      <c r="BD329" s="314"/>
      <c r="BE329" s="314"/>
      <c r="BF329" s="314"/>
      <c r="BG329" s="314"/>
      <c r="BH329" s="314"/>
      <c r="BI329" s="314"/>
      <c r="BJ329" s="314"/>
      <c r="BK329" s="314"/>
      <c r="BL329" s="314"/>
      <c r="BM329" s="314"/>
      <c r="BN329" s="314"/>
      <c r="BO329" s="314"/>
      <c r="BP329" s="314"/>
      <c r="BQ329" s="314"/>
      <c r="BR329" s="314"/>
      <c r="BS329" s="314"/>
      <c r="BT329" s="314"/>
      <c r="BU329" s="314"/>
      <c r="BV329" s="314"/>
      <c r="BX329" s="314"/>
      <c r="BY329" s="314"/>
      <c r="BZ329" s="314"/>
      <c r="CA329" s="314"/>
      <c r="CB329" s="314"/>
      <c r="CC329" s="314"/>
      <c r="CD329" s="314"/>
      <c r="CE329" s="314"/>
      <c r="CF329" s="314"/>
      <c r="CG329" s="314"/>
      <c r="CH329" s="314"/>
      <c r="CI329" s="314"/>
      <c r="CJ329" s="314"/>
      <c r="CK329" s="314"/>
      <c r="CL329" s="314"/>
      <c r="CM329" s="314"/>
      <c r="CN329" s="314"/>
      <c r="CO329" s="314"/>
      <c r="CP329" s="314"/>
      <c r="CQ329" s="314"/>
      <c r="CR329" s="314"/>
      <c r="CS329" s="314"/>
      <c r="CT329" s="314"/>
      <c r="CU329" s="314"/>
      <c r="CV329" s="314"/>
      <c r="CW329" s="314"/>
      <c r="CX329" s="314"/>
      <c r="CY329" s="314"/>
      <c r="CZ329" s="314"/>
      <c r="DA329" s="314"/>
      <c r="DB329" s="314"/>
      <c r="DC329" s="314"/>
      <c r="DD329" s="314"/>
      <c r="DE329" s="314"/>
      <c r="DF329" s="314"/>
      <c r="DG329" s="314"/>
      <c r="DH329" s="314"/>
      <c r="DI329" s="314"/>
      <c r="DJ329" s="314"/>
      <c r="DK329" s="314"/>
      <c r="DL329" s="314"/>
      <c r="DM329" s="314"/>
      <c r="DN329" s="314"/>
      <c r="DO329" s="314"/>
      <c r="DP329" s="314"/>
      <c r="DQ329" s="314"/>
      <c r="DR329" s="314"/>
      <c r="DS329" s="314"/>
      <c r="DT329" s="314"/>
      <c r="DU329" s="314"/>
      <c r="DV329" s="314"/>
      <c r="DW329" s="314"/>
      <c r="DX329" s="314"/>
      <c r="DY329" s="314"/>
      <c r="DZ329" s="314"/>
      <c r="EA329" s="314"/>
      <c r="EB329" s="314"/>
      <c r="EC329" s="314"/>
      <c r="ED329" s="314"/>
      <c r="FY329" s="317"/>
      <c r="FZ329" s="317"/>
      <c r="GA329" s="317"/>
      <c r="GB329" s="317"/>
      <c r="GC329" s="301"/>
      <c r="GD329" s="301"/>
      <c r="GE329" s="301"/>
      <c r="GF329" s="301"/>
      <c r="GG329" s="318"/>
      <c r="GH329" s="318"/>
      <c r="GI329" s="318"/>
      <c r="GJ329" s="319"/>
      <c r="GK329" s="320"/>
      <c r="GL329" s="320"/>
      <c r="GM329" s="320"/>
      <c r="GN329" s="320"/>
      <c r="GO329" s="300"/>
      <c r="HD329" s="317"/>
      <c r="HE329" s="317"/>
      <c r="HF329" s="317"/>
      <c r="HG329" s="317"/>
      <c r="HH329" s="301"/>
      <c r="HI329" s="301"/>
      <c r="HJ329" s="301"/>
      <c r="HK329" s="301"/>
      <c r="HL329" s="318"/>
      <c r="HM329" s="318"/>
      <c r="HN329" s="318"/>
      <c r="HO329" s="319"/>
      <c r="HP329" s="320"/>
      <c r="HQ329" s="320"/>
      <c r="HR329" s="320"/>
      <c r="HS329" s="320"/>
      <c r="HT329" s="300"/>
    </row>
    <row r="330" spans="18:228" ht="17.100000000000001" customHeight="1" x14ac:dyDescent="0.3">
      <c r="R330" s="314"/>
      <c r="S330" s="314"/>
      <c r="T330" s="314"/>
      <c r="U330" s="314"/>
      <c r="V330" s="314"/>
      <c r="W330" s="314"/>
      <c r="X330" s="314"/>
      <c r="Y330" s="314"/>
      <c r="Z330" s="314"/>
      <c r="AA330" s="314"/>
      <c r="AB330" s="314"/>
      <c r="AC330" s="314"/>
      <c r="AD330" s="314"/>
      <c r="AE330" s="314"/>
      <c r="AF330" s="314"/>
      <c r="AG330" s="314"/>
      <c r="AH330" s="314"/>
      <c r="AI330" s="314"/>
      <c r="AJ330" s="314"/>
      <c r="AK330" s="314"/>
      <c r="AL330" s="314"/>
      <c r="AM330" s="314"/>
      <c r="AN330" s="314"/>
      <c r="AO330" s="314"/>
      <c r="AP330" s="314"/>
      <c r="AQ330" s="314"/>
      <c r="AR330" s="314"/>
      <c r="AS330" s="314"/>
      <c r="AT330" s="314"/>
      <c r="AU330" s="314"/>
      <c r="AV330" s="314"/>
      <c r="AW330" s="314"/>
      <c r="AX330" s="314"/>
      <c r="AY330" s="314"/>
      <c r="AZ330" s="314"/>
      <c r="BA330" s="314"/>
      <c r="BB330" s="314"/>
      <c r="BC330" s="314"/>
      <c r="BD330" s="314"/>
      <c r="BE330" s="314"/>
      <c r="BF330" s="314"/>
      <c r="BG330" s="314"/>
      <c r="BH330" s="314"/>
      <c r="BI330" s="314"/>
      <c r="BJ330" s="314"/>
      <c r="BK330" s="314"/>
      <c r="BL330" s="314"/>
      <c r="BM330" s="314"/>
      <c r="BN330" s="314"/>
      <c r="BO330" s="314"/>
      <c r="BP330" s="314"/>
      <c r="BQ330" s="314"/>
      <c r="BR330" s="314"/>
      <c r="BS330" s="314"/>
      <c r="BT330" s="314"/>
      <c r="BU330" s="314"/>
      <c r="BV330" s="314"/>
      <c r="BX330" s="314"/>
      <c r="BY330" s="314"/>
      <c r="BZ330" s="314"/>
      <c r="CA330" s="314"/>
      <c r="CB330" s="314"/>
      <c r="CC330" s="314"/>
      <c r="CD330" s="314"/>
      <c r="CE330" s="314"/>
      <c r="CF330" s="314"/>
      <c r="CG330" s="314"/>
      <c r="CH330" s="314"/>
      <c r="CI330" s="314"/>
      <c r="CJ330" s="314"/>
      <c r="CK330" s="314"/>
      <c r="CL330" s="314"/>
      <c r="CM330" s="314"/>
      <c r="CN330" s="314"/>
      <c r="CO330" s="314"/>
      <c r="CP330" s="314"/>
      <c r="CQ330" s="314"/>
      <c r="CR330" s="314"/>
      <c r="CS330" s="314"/>
      <c r="CT330" s="314"/>
      <c r="CU330" s="314"/>
      <c r="CV330" s="314"/>
      <c r="CW330" s="314"/>
      <c r="CX330" s="314"/>
      <c r="CY330" s="314"/>
      <c r="CZ330" s="314"/>
      <c r="DA330" s="314"/>
      <c r="DB330" s="314"/>
      <c r="DC330" s="314"/>
      <c r="DD330" s="314"/>
      <c r="DE330" s="314"/>
      <c r="DF330" s="314"/>
      <c r="DG330" s="314"/>
      <c r="DH330" s="314"/>
      <c r="DI330" s="314"/>
      <c r="DJ330" s="314"/>
      <c r="DK330" s="314"/>
      <c r="DL330" s="314"/>
      <c r="DM330" s="314"/>
      <c r="DN330" s="314"/>
      <c r="DO330" s="314"/>
      <c r="DP330" s="314"/>
      <c r="DQ330" s="314"/>
      <c r="DR330" s="314"/>
      <c r="DS330" s="314"/>
      <c r="DT330" s="314"/>
      <c r="DU330" s="314"/>
      <c r="DV330" s="314"/>
      <c r="DW330" s="314"/>
      <c r="DX330" s="314"/>
      <c r="DY330" s="314"/>
      <c r="DZ330" s="314"/>
      <c r="EA330" s="314"/>
      <c r="EB330" s="314"/>
      <c r="EC330" s="314"/>
      <c r="ED330" s="314"/>
      <c r="FY330" s="317"/>
      <c r="FZ330" s="317"/>
      <c r="GA330" s="317"/>
      <c r="GB330" s="317"/>
      <c r="GC330" s="301"/>
      <c r="GD330" s="301"/>
      <c r="GE330" s="301"/>
      <c r="GF330" s="301"/>
      <c r="GG330" s="318"/>
      <c r="GH330" s="318"/>
      <c r="GI330" s="318"/>
      <c r="GJ330" s="319"/>
      <c r="GK330" s="320"/>
      <c r="GL330" s="320"/>
      <c r="GM330" s="320"/>
      <c r="GN330" s="320"/>
      <c r="GO330" s="300"/>
      <c r="HD330" s="317"/>
      <c r="HE330" s="317"/>
      <c r="HF330" s="317"/>
      <c r="HG330" s="317"/>
      <c r="HH330" s="301"/>
      <c r="HI330" s="301"/>
      <c r="HJ330" s="301"/>
      <c r="HK330" s="301"/>
      <c r="HL330" s="318"/>
      <c r="HM330" s="318"/>
      <c r="HN330" s="318"/>
      <c r="HO330" s="319"/>
      <c r="HP330" s="320"/>
      <c r="HQ330" s="320"/>
      <c r="HR330" s="320"/>
      <c r="HS330" s="320"/>
      <c r="HT330" s="300"/>
    </row>
    <row r="331" spans="18:228" ht="17.100000000000001" customHeight="1" x14ac:dyDescent="0.3">
      <c r="R331" s="314"/>
      <c r="S331" s="314"/>
      <c r="T331" s="314"/>
      <c r="U331" s="314"/>
      <c r="V331" s="314"/>
      <c r="W331" s="314"/>
      <c r="X331" s="314"/>
      <c r="Y331" s="314"/>
      <c r="Z331" s="314"/>
      <c r="AA331" s="314"/>
      <c r="AB331" s="314"/>
      <c r="AC331" s="314"/>
      <c r="AD331" s="314"/>
      <c r="AE331" s="314"/>
      <c r="AF331" s="314"/>
      <c r="AG331" s="314"/>
      <c r="AH331" s="314"/>
      <c r="AI331" s="314"/>
      <c r="AJ331" s="314"/>
      <c r="AK331" s="314"/>
      <c r="AL331" s="314"/>
      <c r="AM331" s="314"/>
      <c r="AN331" s="314"/>
      <c r="AO331" s="314"/>
      <c r="AP331" s="314"/>
      <c r="AQ331" s="314"/>
      <c r="AR331" s="314"/>
      <c r="AS331" s="314"/>
      <c r="AT331" s="314"/>
      <c r="AU331" s="314"/>
      <c r="AV331" s="314"/>
      <c r="AW331" s="314"/>
      <c r="AX331" s="314"/>
      <c r="AY331" s="314"/>
      <c r="AZ331" s="314"/>
      <c r="BA331" s="314"/>
      <c r="BB331" s="314"/>
      <c r="BC331" s="314"/>
      <c r="BD331" s="314"/>
      <c r="BE331" s="314"/>
      <c r="BF331" s="314"/>
      <c r="BG331" s="314"/>
      <c r="BH331" s="314"/>
      <c r="BI331" s="314"/>
      <c r="BJ331" s="314"/>
      <c r="BK331" s="314"/>
      <c r="BL331" s="314"/>
      <c r="BM331" s="314"/>
      <c r="BN331" s="314"/>
      <c r="BO331" s="314"/>
      <c r="BP331" s="314"/>
      <c r="BQ331" s="314"/>
      <c r="BR331" s="314"/>
      <c r="BS331" s="314"/>
      <c r="BT331" s="314"/>
      <c r="BU331" s="314"/>
      <c r="BV331" s="314"/>
      <c r="BX331" s="314"/>
      <c r="BY331" s="314"/>
      <c r="BZ331" s="314"/>
      <c r="CA331" s="314"/>
      <c r="CB331" s="314"/>
      <c r="CC331" s="314"/>
      <c r="CD331" s="314"/>
      <c r="CE331" s="314"/>
      <c r="CF331" s="314"/>
      <c r="CG331" s="314"/>
      <c r="CH331" s="314"/>
      <c r="CI331" s="314"/>
      <c r="CJ331" s="314"/>
      <c r="CK331" s="314"/>
      <c r="CL331" s="314"/>
      <c r="CM331" s="314"/>
      <c r="CN331" s="314"/>
      <c r="CO331" s="314"/>
      <c r="CP331" s="314"/>
      <c r="CQ331" s="314"/>
      <c r="CR331" s="314"/>
      <c r="CS331" s="314"/>
      <c r="CT331" s="314"/>
      <c r="CU331" s="314"/>
      <c r="CV331" s="314"/>
      <c r="CW331" s="314"/>
      <c r="CX331" s="314"/>
      <c r="CY331" s="314"/>
      <c r="CZ331" s="314"/>
      <c r="DA331" s="314"/>
      <c r="DB331" s="314"/>
      <c r="DC331" s="314"/>
      <c r="DD331" s="314"/>
      <c r="DE331" s="314"/>
      <c r="DF331" s="314"/>
      <c r="DG331" s="314"/>
      <c r="DH331" s="314"/>
      <c r="DI331" s="314"/>
      <c r="DJ331" s="314"/>
      <c r="DK331" s="314"/>
      <c r="DL331" s="314"/>
      <c r="DM331" s="314"/>
      <c r="DN331" s="314"/>
      <c r="DO331" s="314"/>
      <c r="DP331" s="314"/>
      <c r="DQ331" s="314"/>
      <c r="DR331" s="314"/>
      <c r="DS331" s="314"/>
      <c r="DT331" s="314"/>
      <c r="DU331" s="314"/>
      <c r="DV331" s="314"/>
      <c r="DW331" s="314"/>
      <c r="DX331" s="314"/>
      <c r="DY331" s="314"/>
      <c r="DZ331" s="314"/>
      <c r="EA331" s="314"/>
      <c r="EB331" s="314"/>
      <c r="EC331" s="314"/>
      <c r="ED331" s="314"/>
      <c r="FY331" s="317"/>
      <c r="FZ331" s="317"/>
      <c r="GA331" s="317"/>
      <c r="GB331" s="317"/>
      <c r="GC331" s="301"/>
      <c r="GD331" s="301"/>
      <c r="GE331" s="301"/>
      <c r="GF331" s="301"/>
      <c r="GG331" s="318"/>
      <c r="GH331" s="318"/>
      <c r="GI331" s="318"/>
      <c r="GJ331" s="319"/>
      <c r="GK331" s="320"/>
      <c r="GL331" s="320"/>
      <c r="GM331" s="320"/>
      <c r="GN331" s="320"/>
      <c r="GO331" s="300"/>
      <c r="HD331" s="317"/>
      <c r="HE331" s="317"/>
      <c r="HF331" s="317"/>
      <c r="HG331" s="317"/>
      <c r="HH331" s="301"/>
      <c r="HI331" s="301"/>
      <c r="HJ331" s="301"/>
      <c r="HK331" s="301"/>
      <c r="HL331" s="318"/>
      <c r="HM331" s="318"/>
      <c r="HN331" s="318"/>
      <c r="HO331" s="319"/>
      <c r="HP331" s="320"/>
      <c r="HQ331" s="320"/>
      <c r="HR331" s="320"/>
      <c r="HS331" s="320"/>
      <c r="HT331" s="300"/>
    </row>
    <row r="332" spans="18:228" ht="17.100000000000001" customHeight="1" x14ac:dyDescent="0.3">
      <c r="R332" s="314"/>
      <c r="S332" s="314"/>
      <c r="T332" s="314"/>
      <c r="U332" s="314"/>
      <c r="V332" s="314"/>
      <c r="W332" s="314"/>
      <c r="X332" s="314"/>
      <c r="Y332" s="314"/>
      <c r="Z332" s="314"/>
      <c r="AA332" s="314"/>
      <c r="AB332" s="314"/>
      <c r="AC332" s="314"/>
      <c r="AD332" s="314"/>
      <c r="AE332" s="314"/>
      <c r="AF332" s="314"/>
      <c r="AG332" s="314"/>
      <c r="AH332" s="314"/>
      <c r="AI332" s="314"/>
      <c r="AJ332" s="314"/>
      <c r="AK332" s="314"/>
      <c r="AL332" s="314"/>
      <c r="AM332" s="314"/>
      <c r="AN332" s="314"/>
      <c r="AO332" s="314"/>
      <c r="AP332" s="314"/>
      <c r="AQ332" s="314"/>
      <c r="AR332" s="314"/>
      <c r="AS332" s="314"/>
      <c r="AT332" s="314"/>
      <c r="AU332" s="314"/>
      <c r="AV332" s="314"/>
      <c r="AW332" s="314"/>
      <c r="AX332" s="314"/>
      <c r="AY332" s="314"/>
      <c r="AZ332" s="314"/>
      <c r="BA332" s="314"/>
      <c r="BB332" s="314"/>
      <c r="BC332" s="314"/>
      <c r="BD332" s="314"/>
      <c r="BE332" s="314"/>
      <c r="BF332" s="314"/>
      <c r="BG332" s="314"/>
      <c r="BH332" s="314"/>
      <c r="BI332" s="314"/>
      <c r="BJ332" s="314"/>
      <c r="BK332" s="314"/>
      <c r="BL332" s="314"/>
      <c r="BM332" s="314"/>
      <c r="BN332" s="314"/>
      <c r="BO332" s="314"/>
      <c r="BP332" s="314"/>
      <c r="BQ332" s="314"/>
      <c r="BR332" s="314"/>
      <c r="BS332" s="314"/>
      <c r="BT332" s="314"/>
      <c r="BU332" s="314"/>
      <c r="BV332" s="314"/>
      <c r="BX332" s="314"/>
      <c r="BY332" s="314"/>
      <c r="BZ332" s="314"/>
      <c r="CA332" s="314"/>
      <c r="CB332" s="314"/>
      <c r="CC332" s="314"/>
      <c r="CD332" s="314"/>
      <c r="CE332" s="314"/>
      <c r="CF332" s="314"/>
      <c r="CG332" s="314"/>
      <c r="CH332" s="314"/>
      <c r="CI332" s="314"/>
      <c r="CJ332" s="314"/>
      <c r="CK332" s="314"/>
      <c r="CL332" s="314"/>
      <c r="CM332" s="314"/>
      <c r="CN332" s="314"/>
      <c r="CO332" s="314"/>
      <c r="CP332" s="314"/>
      <c r="CQ332" s="314"/>
      <c r="CR332" s="314"/>
      <c r="CS332" s="314"/>
      <c r="CT332" s="314"/>
      <c r="CU332" s="314"/>
      <c r="CV332" s="314"/>
      <c r="CW332" s="314"/>
      <c r="CX332" s="314"/>
      <c r="CY332" s="314"/>
      <c r="CZ332" s="314"/>
      <c r="DA332" s="314"/>
      <c r="DB332" s="314"/>
      <c r="DC332" s="314"/>
      <c r="DD332" s="314"/>
      <c r="DE332" s="314"/>
      <c r="DF332" s="314"/>
      <c r="DG332" s="314"/>
      <c r="DH332" s="314"/>
      <c r="DI332" s="314"/>
      <c r="DJ332" s="314"/>
      <c r="DK332" s="314"/>
      <c r="DL332" s="314"/>
      <c r="DM332" s="314"/>
      <c r="DN332" s="314"/>
      <c r="DO332" s="314"/>
      <c r="DP332" s="314"/>
      <c r="DQ332" s="314"/>
      <c r="DR332" s="314"/>
      <c r="DS332" s="314"/>
      <c r="DT332" s="314"/>
      <c r="DU332" s="314"/>
      <c r="DV332" s="314"/>
      <c r="DW332" s="314"/>
      <c r="DX332" s="314"/>
      <c r="DY332" s="314"/>
      <c r="DZ332" s="314"/>
      <c r="EA332" s="314"/>
      <c r="EB332" s="314"/>
      <c r="EC332" s="314"/>
      <c r="ED332" s="314"/>
      <c r="FY332" s="317"/>
      <c r="FZ332" s="317"/>
      <c r="GA332" s="317"/>
      <c r="GB332" s="317"/>
      <c r="GC332" s="301"/>
      <c r="GD332" s="301"/>
      <c r="GE332" s="301"/>
      <c r="GF332" s="301"/>
      <c r="GG332" s="318"/>
      <c r="GH332" s="318"/>
      <c r="GI332" s="318"/>
      <c r="GJ332" s="319"/>
      <c r="GK332" s="320"/>
      <c r="GL332" s="320"/>
      <c r="GM332" s="320"/>
      <c r="GN332" s="320"/>
      <c r="GO332" s="300"/>
      <c r="HD332" s="317"/>
      <c r="HE332" s="317"/>
      <c r="HF332" s="317"/>
      <c r="HG332" s="317"/>
      <c r="HH332" s="301"/>
      <c r="HI332" s="301"/>
      <c r="HJ332" s="301"/>
      <c r="HK332" s="301"/>
      <c r="HL332" s="318"/>
      <c r="HM332" s="318"/>
      <c r="HN332" s="318"/>
      <c r="HO332" s="319"/>
      <c r="HP332" s="320"/>
      <c r="HQ332" s="320"/>
      <c r="HR332" s="320"/>
      <c r="HS332" s="320"/>
      <c r="HT332" s="300"/>
    </row>
    <row r="333" spans="18:228" ht="17.100000000000001" customHeight="1" x14ac:dyDescent="0.3">
      <c r="R333" s="314"/>
      <c r="S333" s="314"/>
      <c r="T333" s="314"/>
      <c r="U333" s="314"/>
      <c r="V333" s="314"/>
      <c r="W333" s="314"/>
      <c r="X333" s="314"/>
      <c r="Y333" s="314"/>
      <c r="Z333" s="314"/>
      <c r="AA333" s="314"/>
      <c r="AB333" s="314"/>
      <c r="AC333" s="314"/>
      <c r="AD333" s="314"/>
      <c r="AE333" s="314"/>
      <c r="AF333" s="314"/>
      <c r="AG333" s="314"/>
      <c r="AH333" s="314"/>
      <c r="AI333" s="314"/>
      <c r="AJ333" s="314"/>
      <c r="AK333" s="314"/>
      <c r="AL333" s="314"/>
      <c r="AM333" s="314"/>
      <c r="AN333" s="314"/>
      <c r="AO333" s="314"/>
      <c r="AP333" s="314"/>
      <c r="AQ333" s="314"/>
      <c r="AR333" s="314"/>
      <c r="AS333" s="314"/>
      <c r="AT333" s="314"/>
      <c r="AU333" s="314"/>
      <c r="AV333" s="314"/>
      <c r="AW333" s="314"/>
      <c r="AX333" s="314"/>
      <c r="AY333" s="314"/>
      <c r="AZ333" s="314"/>
      <c r="BA333" s="314"/>
      <c r="BB333" s="314"/>
      <c r="BC333" s="314"/>
      <c r="BD333" s="314"/>
      <c r="BE333" s="314"/>
      <c r="BF333" s="314"/>
      <c r="BG333" s="314"/>
      <c r="BH333" s="314"/>
      <c r="BI333" s="314"/>
      <c r="BJ333" s="314"/>
      <c r="BK333" s="314"/>
      <c r="BL333" s="314"/>
      <c r="BM333" s="314"/>
      <c r="BN333" s="314"/>
      <c r="BO333" s="314"/>
      <c r="BP333" s="314"/>
      <c r="BQ333" s="314"/>
      <c r="BR333" s="314"/>
      <c r="BS333" s="314"/>
      <c r="BT333" s="314"/>
      <c r="BU333" s="314"/>
      <c r="BV333" s="314"/>
      <c r="BX333" s="314"/>
      <c r="BY333" s="314"/>
      <c r="BZ333" s="314"/>
      <c r="CA333" s="314"/>
      <c r="CB333" s="314"/>
      <c r="CC333" s="314"/>
      <c r="CD333" s="314"/>
      <c r="CE333" s="314"/>
      <c r="CF333" s="314"/>
      <c r="CG333" s="314"/>
      <c r="CH333" s="314"/>
      <c r="CI333" s="314"/>
      <c r="CJ333" s="314"/>
      <c r="CK333" s="314"/>
      <c r="CL333" s="314"/>
      <c r="CM333" s="314"/>
      <c r="CN333" s="314"/>
      <c r="CO333" s="314"/>
      <c r="CP333" s="314"/>
      <c r="CQ333" s="314"/>
      <c r="CR333" s="314"/>
      <c r="CS333" s="314"/>
      <c r="CT333" s="314"/>
      <c r="CU333" s="314"/>
      <c r="CV333" s="314"/>
      <c r="CW333" s="314"/>
      <c r="CX333" s="314"/>
      <c r="CY333" s="314"/>
      <c r="CZ333" s="314"/>
      <c r="DA333" s="314"/>
      <c r="DB333" s="314"/>
      <c r="DC333" s="314"/>
      <c r="DD333" s="314"/>
      <c r="DE333" s="314"/>
      <c r="DF333" s="314"/>
      <c r="DG333" s="314"/>
      <c r="DH333" s="314"/>
      <c r="DI333" s="314"/>
      <c r="DJ333" s="314"/>
      <c r="DK333" s="314"/>
      <c r="DL333" s="314"/>
      <c r="DM333" s="314"/>
      <c r="DN333" s="314"/>
      <c r="DO333" s="314"/>
      <c r="DP333" s="314"/>
      <c r="DQ333" s="314"/>
      <c r="DR333" s="314"/>
      <c r="DS333" s="314"/>
      <c r="DT333" s="314"/>
      <c r="DU333" s="314"/>
      <c r="DV333" s="314"/>
      <c r="DW333" s="314"/>
      <c r="DX333" s="314"/>
      <c r="DY333" s="314"/>
      <c r="DZ333" s="314"/>
      <c r="EA333" s="314"/>
      <c r="EB333" s="314"/>
      <c r="EC333" s="314"/>
      <c r="ED333" s="314"/>
      <c r="FY333" s="317"/>
      <c r="FZ333" s="317"/>
      <c r="GA333" s="317"/>
      <c r="GB333" s="317"/>
      <c r="GC333" s="301"/>
      <c r="GD333" s="301"/>
      <c r="GE333" s="301"/>
      <c r="GF333" s="301"/>
      <c r="GG333" s="318"/>
      <c r="GH333" s="318"/>
      <c r="GI333" s="318"/>
      <c r="GJ333" s="319"/>
      <c r="GK333" s="320"/>
      <c r="GL333" s="320"/>
      <c r="GM333" s="320"/>
      <c r="GN333" s="320"/>
      <c r="GO333" s="300"/>
      <c r="HD333" s="317"/>
      <c r="HE333" s="317"/>
      <c r="HF333" s="317"/>
      <c r="HG333" s="317"/>
      <c r="HH333" s="301"/>
      <c r="HI333" s="301"/>
      <c r="HJ333" s="301"/>
      <c r="HK333" s="301"/>
      <c r="HL333" s="318"/>
      <c r="HM333" s="318"/>
      <c r="HN333" s="318"/>
      <c r="HO333" s="319"/>
      <c r="HP333" s="320"/>
      <c r="HQ333" s="320"/>
      <c r="HR333" s="320"/>
      <c r="HS333" s="320"/>
      <c r="HT333" s="300"/>
    </row>
    <row r="334" spans="18:228" ht="17.100000000000001" customHeight="1" x14ac:dyDescent="0.3">
      <c r="R334" s="314"/>
      <c r="S334" s="314"/>
      <c r="T334" s="314"/>
      <c r="U334" s="314"/>
      <c r="V334" s="314"/>
      <c r="W334" s="314"/>
      <c r="X334" s="314"/>
      <c r="Y334" s="314"/>
      <c r="Z334" s="314"/>
      <c r="AA334" s="314"/>
      <c r="AB334" s="314"/>
      <c r="AC334" s="314"/>
      <c r="AD334" s="314"/>
      <c r="AE334" s="314"/>
      <c r="AF334" s="314"/>
      <c r="AG334" s="314"/>
      <c r="AH334" s="314"/>
      <c r="AI334" s="314"/>
      <c r="AJ334" s="314"/>
      <c r="AK334" s="314"/>
      <c r="AL334" s="314"/>
      <c r="AM334" s="314"/>
      <c r="AN334" s="314"/>
      <c r="AO334" s="314"/>
      <c r="AP334" s="314"/>
      <c r="AQ334" s="314"/>
      <c r="AR334" s="314"/>
      <c r="AS334" s="314"/>
      <c r="AT334" s="314"/>
      <c r="AU334" s="314"/>
      <c r="AV334" s="314"/>
      <c r="AW334" s="314"/>
      <c r="AX334" s="314"/>
      <c r="AY334" s="314"/>
      <c r="AZ334" s="314"/>
      <c r="BA334" s="314"/>
      <c r="BB334" s="314"/>
      <c r="BC334" s="314"/>
      <c r="BD334" s="314"/>
      <c r="BE334" s="314"/>
      <c r="BF334" s="314"/>
      <c r="BG334" s="314"/>
      <c r="BH334" s="314"/>
      <c r="BI334" s="314"/>
      <c r="BJ334" s="314"/>
      <c r="BK334" s="314"/>
      <c r="BL334" s="314"/>
      <c r="BM334" s="314"/>
      <c r="BN334" s="314"/>
      <c r="BO334" s="314"/>
      <c r="BP334" s="314"/>
      <c r="BQ334" s="314"/>
      <c r="BR334" s="314"/>
      <c r="BS334" s="314"/>
      <c r="BT334" s="314"/>
      <c r="BU334" s="314"/>
      <c r="BV334" s="314"/>
      <c r="BX334" s="314"/>
      <c r="BY334" s="314"/>
      <c r="BZ334" s="314"/>
      <c r="CA334" s="314"/>
      <c r="CB334" s="314"/>
      <c r="CC334" s="314"/>
      <c r="CD334" s="314"/>
      <c r="CE334" s="314"/>
      <c r="CF334" s="314"/>
      <c r="CG334" s="314"/>
      <c r="CH334" s="314"/>
      <c r="CI334" s="314"/>
      <c r="CJ334" s="314"/>
      <c r="CK334" s="314"/>
      <c r="CL334" s="314"/>
      <c r="CM334" s="314"/>
      <c r="CN334" s="314"/>
      <c r="CO334" s="314"/>
      <c r="CP334" s="314"/>
      <c r="CQ334" s="314"/>
      <c r="CR334" s="314"/>
      <c r="CS334" s="314"/>
      <c r="CT334" s="314"/>
      <c r="CU334" s="314"/>
      <c r="CV334" s="314"/>
      <c r="CW334" s="314"/>
      <c r="CX334" s="314"/>
      <c r="CY334" s="314"/>
      <c r="CZ334" s="314"/>
      <c r="DA334" s="314"/>
      <c r="DB334" s="314"/>
      <c r="DC334" s="314"/>
      <c r="DD334" s="314"/>
      <c r="DE334" s="314"/>
      <c r="DF334" s="314"/>
      <c r="DG334" s="314"/>
      <c r="DH334" s="314"/>
      <c r="DI334" s="314"/>
      <c r="DJ334" s="314"/>
      <c r="DK334" s="314"/>
      <c r="DL334" s="314"/>
      <c r="DM334" s="314"/>
      <c r="DN334" s="314"/>
      <c r="DO334" s="314"/>
      <c r="DP334" s="314"/>
      <c r="DQ334" s="314"/>
      <c r="DR334" s="314"/>
      <c r="DS334" s="314"/>
      <c r="DT334" s="314"/>
      <c r="DU334" s="314"/>
      <c r="DV334" s="314"/>
      <c r="DW334" s="314"/>
      <c r="DX334" s="314"/>
      <c r="DY334" s="314"/>
      <c r="DZ334" s="314"/>
      <c r="EA334" s="314"/>
      <c r="EB334" s="314"/>
      <c r="EC334" s="314"/>
      <c r="ED334" s="314"/>
      <c r="FY334" s="317"/>
      <c r="FZ334" s="317"/>
      <c r="GA334" s="317"/>
      <c r="GB334" s="317"/>
      <c r="GC334" s="301"/>
      <c r="GD334" s="301"/>
      <c r="GE334" s="301"/>
      <c r="GF334" s="301"/>
      <c r="GG334" s="318"/>
      <c r="GH334" s="318"/>
      <c r="GI334" s="318"/>
      <c r="GJ334" s="319"/>
      <c r="GK334" s="320"/>
      <c r="GL334" s="320"/>
      <c r="GM334" s="320"/>
      <c r="GN334" s="320"/>
      <c r="GO334" s="300"/>
      <c r="HD334" s="317"/>
      <c r="HE334" s="317"/>
      <c r="HF334" s="317"/>
      <c r="HG334" s="317"/>
      <c r="HH334" s="301"/>
      <c r="HI334" s="301"/>
      <c r="HJ334" s="301"/>
      <c r="HK334" s="301"/>
      <c r="HL334" s="318"/>
      <c r="HM334" s="318"/>
      <c r="HN334" s="318"/>
      <c r="HO334" s="319"/>
      <c r="HP334" s="320"/>
      <c r="HQ334" s="320"/>
      <c r="HR334" s="320"/>
      <c r="HS334" s="320"/>
      <c r="HT334" s="300"/>
    </row>
    <row r="335" spans="18:228" ht="17.100000000000001" customHeight="1" x14ac:dyDescent="0.3">
      <c r="R335" s="314"/>
      <c r="S335" s="314"/>
      <c r="T335" s="314"/>
      <c r="U335" s="314"/>
      <c r="V335" s="314"/>
      <c r="W335" s="314"/>
      <c r="X335" s="314"/>
      <c r="Y335" s="314"/>
      <c r="Z335" s="314"/>
      <c r="AA335" s="314"/>
      <c r="AB335" s="314"/>
      <c r="AC335" s="314"/>
      <c r="AD335" s="314"/>
      <c r="AE335" s="314"/>
      <c r="AF335" s="314"/>
      <c r="AG335" s="314"/>
      <c r="AH335" s="314"/>
      <c r="AI335" s="314"/>
      <c r="AJ335" s="314"/>
      <c r="AK335" s="314"/>
      <c r="AL335" s="314"/>
      <c r="AM335" s="314"/>
      <c r="AN335" s="314"/>
      <c r="AO335" s="314"/>
      <c r="AP335" s="314"/>
      <c r="AQ335" s="314"/>
      <c r="AR335" s="314"/>
      <c r="AS335" s="314"/>
      <c r="AT335" s="314"/>
      <c r="AU335" s="314"/>
      <c r="AV335" s="314"/>
      <c r="AW335" s="314"/>
      <c r="AX335" s="314"/>
      <c r="AY335" s="314"/>
      <c r="AZ335" s="314"/>
      <c r="BA335" s="314"/>
      <c r="BB335" s="314"/>
      <c r="BC335" s="314"/>
      <c r="BD335" s="314"/>
      <c r="BE335" s="314"/>
      <c r="BF335" s="314"/>
      <c r="BG335" s="314"/>
      <c r="BH335" s="314"/>
      <c r="BI335" s="314"/>
      <c r="BJ335" s="314"/>
      <c r="BK335" s="314"/>
      <c r="BL335" s="314"/>
      <c r="BM335" s="314"/>
      <c r="BN335" s="314"/>
      <c r="BO335" s="314"/>
      <c r="BP335" s="314"/>
      <c r="BQ335" s="314"/>
      <c r="BR335" s="314"/>
      <c r="BS335" s="314"/>
      <c r="BT335" s="314"/>
      <c r="BU335" s="314"/>
      <c r="BV335" s="314"/>
      <c r="BX335" s="314"/>
      <c r="BY335" s="314"/>
      <c r="BZ335" s="314"/>
      <c r="CA335" s="314"/>
      <c r="CB335" s="314"/>
      <c r="CC335" s="314"/>
      <c r="CD335" s="314"/>
      <c r="CE335" s="314"/>
      <c r="CF335" s="314"/>
      <c r="CG335" s="314"/>
      <c r="CH335" s="314"/>
      <c r="CI335" s="314"/>
      <c r="CJ335" s="314"/>
      <c r="CK335" s="314"/>
      <c r="CL335" s="314"/>
      <c r="CM335" s="314"/>
      <c r="CN335" s="314"/>
      <c r="CO335" s="314"/>
      <c r="CP335" s="314"/>
      <c r="CQ335" s="314"/>
      <c r="CR335" s="314"/>
      <c r="CS335" s="314"/>
      <c r="CT335" s="314"/>
      <c r="CU335" s="314"/>
      <c r="CV335" s="314"/>
      <c r="CW335" s="314"/>
      <c r="CX335" s="314"/>
      <c r="CY335" s="314"/>
      <c r="CZ335" s="314"/>
      <c r="DA335" s="314"/>
      <c r="DB335" s="314"/>
      <c r="DC335" s="314"/>
      <c r="DD335" s="314"/>
      <c r="DE335" s="314"/>
      <c r="DF335" s="314"/>
      <c r="DG335" s="314"/>
      <c r="DH335" s="314"/>
      <c r="DI335" s="314"/>
      <c r="DJ335" s="314"/>
      <c r="DK335" s="314"/>
      <c r="DL335" s="314"/>
      <c r="DM335" s="314"/>
      <c r="DN335" s="314"/>
      <c r="DO335" s="314"/>
      <c r="DP335" s="314"/>
      <c r="DQ335" s="314"/>
      <c r="DR335" s="314"/>
      <c r="DS335" s="314"/>
      <c r="DT335" s="314"/>
      <c r="DU335" s="314"/>
      <c r="DV335" s="314"/>
      <c r="DW335" s="314"/>
      <c r="DX335" s="314"/>
      <c r="DY335" s="314"/>
      <c r="DZ335" s="314"/>
      <c r="EA335" s="314"/>
      <c r="EB335" s="314"/>
      <c r="EC335" s="314"/>
      <c r="ED335" s="314"/>
      <c r="FY335" s="317"/>
      <c r="FZ335" s="317"/>
      <c r="GA335" s="317"/>
      <c r="GB335" s="317"/>
      <c r="GC335" s="301"/>
      <c r="GD335" s="301"/>
      <c r="GE335" s="301"/>
      <c r="GF335" s="301"/>
      <c r="GG335" s="318"/>
      <c r="GH335" s="318"/>
      <c r="GI335" s="318"/>
      <c r="GJ335" s="319"/>
      <c r="GK335" s="320"/>
      <c r="GL335" s="320"/>
      <c r="GM335" s="320"/>
      <c r="GN335" s="320"/>
      <c r="GO335" s="300"/>
      <c r="HD335" s="317"/>
      <c r="HE335" s="317"/>
      <c r="HF335" s="317"/>
      <c r="HG335" s="317"/>
      <c r="HH335" s="301"/>
      <c r="HI335" s="301"/>
      <c r="HJ335" s="301"/>
      <c r="HK335" s="301"/>
      <c r="HL335" s="318"/>
      <c r="HM335" s="318"/>
      <c r="HN335" s="318"/>
      <c r="HO335" s="319"/>
      <c r="HP335" s="320"/>
      <c r="HQ335" s="320"/>
      <c r="HR335" s="320"/>
      <c r="HS335" s="320"/>
      <c r="HT335" s="300"/>
    </row>
    <row r="336" spans="18:228" ht="17.100000000000001" customHeight="1" x14ac:dyDescent="0.3">
      <c r="R336" s="314"/>
      <c r="S336" s="314"/>
      <c r="T336" s="314"/>
      <c r="U336" s="314"/>
      <c r="V336" s="314"/>
      <c r="W336" s="314"/>
      <c r="X336" s="314"/>
      <c r="Y336" s="314"/>
      <c r="Z336" s="314"/>
      <c r="AA336" s="314"/>
      <c r="AB336" s="314"/>
      <c r="AC336" s="314"/>
      <c r="AD336" s="314"/>
      <c r="AE336" s="314"/>
      <c r="AF336" s="314"/>
      <c r="AG336" s="314"/>
      <c r="AH336" s="314"/>
      <c r="AI336" s="314"/>
      <c r="AJ336" s="314"/>
      <c r="AK336" s="314"/>
      <c r="AL336" s="314"/>
      <c r="AM336" s="314"/>
      <c r="AN336" s="314"/>
      <c r="AO336" s="314"/>
      <c r="AP336" s="314"/>
      <c r="AQ336" s="314"/>
      <c r="AR336" s="314"/>
      <c r="AS336" s="314"/>
      <c r="AT336" s="314"/>
      <c r="AU336" s="314"/>
      <c r="AV336" s="314"/>
      <c r="AW336" s="314"/>
      <c r="AX336" s="314"/>
      <c r="AY336" s="314"/>
      <c r="AZ336" s="314"/>
      <c r="BA336" s="314"/>
      <c r="BB336" s="314"/>
      <c r="BC336" s="314"/>
      <c r="BD336" s="314"/>
      <c r="BE336" s="314"/>
      <c r="BF336" s="314"/>
      <c r="BG336" s="314"/>
      <c r="BH336" s="314"/>
      <c r="BI336" s="314"/>
      <c r="BJ336" s="314"/>
      <c r="BK336" s="314"/>
      <c r="BL336" s="314"/>
      <c r="BM336" s="314"/>
      <c r="BN336" s="314"/>
      <c r="BO336" s="314"/>
      <c r="BP336" s="314"/>
      <c r="BQ336" s="314"/>
      <c r="BR336" s="314"/>
      <c r="BS336" s="314"/>
      <c r="BT336" s="314"/>
      <c r="BU336" s="314"/>
      <c r="BV336" s="314"/>
      <c r="BX336" s="314"/>
      <c r="BY336" s="314"/>
      <c r="BZ336" s="314"/>
      <c r="CA336" s="314"/>
      <c r="CB336" s="314"/>
      <c r="CC336" s="314"/>
      <c r="CD336" s="314"/>
      <c r="CE336" s="314"/>
      <c r="CF336" s="314"/>
      <c r="CG336" s="314"/>
      <c r="CH336" s="314"/>
      <c r="CI336" s="314"/>
      <c r="CJ336" s="314"/>
      <c r="CK336" s="314"/>
      <c r="CL336" s="314"/>
      <c r="CM336" s="314"/>
      <c r="CN336" s="314"/>
      <c r="CO336" s="314"/>
      <c r="CP336" s="314"/>
      <c r="CQ336" s="314"/>
      <c r="CR336" s="314"/>
      <c r="CS336" s="314"/>
      <c r="CT336" s="314"/>
      <c r="CU336" s="314"/>
      <c r="CV336" s="314"/>
      <c r="CW336" s="314"/>
      <c r="CX336" s="314"/>
      <c r="CY336" s="314"/>
      <c r="CZ336" s="314"/>
      <c r="DA336" s="314"/>
      <c r="DB336" s="314"/>
      <c r="DC336" s="314"/>
      <c r="DD336" s="314"/>
      <c r="DE336" s="314"/>
      <c r="DF336" s="314"/>
      <c r="DG336" s="314"/>
      <c r="DH336" s="314"/>
      <c r="DI336" s="314"/>
      <c r="DJ336" s="314"/>
      <c r="DK336" s="314"/>
      <c r="DL336" s="314"/>
      <c r="DM336" s="314"/>
      <c r="DN336" s="314"/>
      <c r="DO336" s="314"/>
      <c r="DP336" s="314"/>
      <c r="DQ336" s="314"/>
      <c r="DR336" s="314"/>
      <c r="DS336" s="314"/>
      <c r="DT336" s="314"/>
      <c r="DU336" s="314"/>
      <c r="DV336" s="314"/>
      <c r="DW336" s="314"/>
      <c r="DX336" s="314"/>
      <c r="DY336" s="314"/>
      <c r="DZ336" s="314"/>
      <c r="EA336" s="314"/>
      <c r="EB336" s="314"/>
      <c r="EC336" s="314"/>
      <c r="ED336" s="314"/>
      <c r="FY336" s="317"/>
      <c r="FZ336" s="317"/>
      <c r="GA336" s="317"/>
      <c r="GB336" s="317"/>
      <c r="GC336" s="301"/>
      <c r="GD336" s="301"/>
      <c r="GE336" s="301"/>
      <c r="GF336" s="301"/>
      <c r="GG336" s="318"/>
      <c r="GH336" s="318"/>
      <c r="GI336" s="318"/>
      <c r="GJ336" s="319"/>
      <c r="GK336" s="320"/>
      <c r="GL336" s="320"/>
      <c r="GM336" s="320"/>
      <c r="GN336" s="320"/>
      <c r="GO336" s="300"/>
      <c r="HD336" s="317"/>
      <c r="HE336" s="317"/>
      <c r="HF336" s="317"/>
      <c r="HG336" s="317"/>
      <c r="HH336" s="301"/>
      <c r="HI336" s="301"/>
      <c r="HJ336" s="301"/>
      <c r="HK336" s="301"/>
      <c r="HL336" s="318"/>
      <c r="HM336" s="318"/>
      <c r="HN336" s="318"/>
      <c r="HO336" s="319"/>
      <c r="HP336" s="320"/>
      <c r="HQ336" s="320"/>
      <c r="HR336" s="320"/>
      <c r="HS336" s="320"/>
      <c r="HT336" s="300"/>
    </row>
    <row r="337" spans="3:228" ht="17.100000000000001" customHeight="1" x14ac:dyDescent="0.3">
      <c r="R337" s="314"/>
      <c r="S337" s="314"/>
      <c r="T337" s="314"/>
      <c r="U337" s="314"/>
      <c r="V337" s="314"/>
      <c r="W337" s="314"/>
      <c r="X337" s="314"/>
      <c r="Y337" s="314"/>
      <c r="Z337" s="314"/>
      <c r="AA337" s="314"/>
      <c r="AB337" s="314"/>
      <c r="AC337" s="314"/>
      <c r="AD337" s="314"/>
      <c r="AE337" s="314"/>
      <c r="AF337" s="314"/>
      <c r="AG337" s="314"/>
      <c r="AH337" s="314"/>
      <c r="AI337" s="314"/>
      <c r="AJ337" s="314"/>
      <c r="AK337" s="314"/>
      <c r="AL337" s="314"/>
      <c r="AM337" s="314"/>
      <c r="AN337" s="314"/>
      <c r="AO337" s="314"/>
      <c r="AP337" s="314"/>
      <c r="AQ337" s="314"/>
      <c r="AR337" s="314"/>
      <c r="AS337" s="314"/>
      <c r="AT337" s="314"/>
      <c r="AU337" s="314"/>
      <c r="AV337" s="314"/>
      <c r="AW337" s="314"/>
      <c r="AX337" s="314"/>
      <c r="AY337" s="314"/>
      <c r="AZ337" s="314"/>
      <c r="BA337" s="314"/>
      <c r="BB337" s="314"/>
      <c r="BC337" s="314"/>
      <c r="BD337" s="314"/>
      <c r="BE337" s="314"/>
      <c r="BF337" s="314"/>
      <c r="BG337" s="314"/>
      <c r="BH337" s="314"/>
      <c r="BI337" s="314"/>
      <c r="BJ337" s="314"/>
      <c r="BK337" s="314"/>
      <c r="BL337" s="314"/>
      <c r="BM337" s="314"/>
      <c r="BN337" s="314"/>
      <c r="BO337" s="314"/>
      <c r="BP337" s="314"/>
      <c r="BQ337" s="314"/>
      <c r="BR337" s="314"/>
      <c r="BS337" s="314"/>
      <c r="BT337" s="314"/>
      <c r="BU337" s="314"/>
      <c r="BV337" s="314"/>
      <c r="BW337" s="341"/>
      <c r="BX337" s="314"/>
      <c r="BY337" s="314"/>
      <c r="BZ337" s="314"/>
      <c r="CA337" s="314"/>
      <c r="CB337" s="314"/>
      <c r="CC337" s="314"/>
      <c r="CD337" s="314"/>
      <c r="CE337" s="314"/>
      <c r="CF337" s="314"/>
      <c r="CG337" s="314"/>
      <c r="CH337" s="314"/>
      <c r="CI337" s="314"/>
      <c r="CJ337" s="314"/>
      <c r="CK337" s="314"/>
      <c r="CL337" s="314"/>
      <c r="CM337" s="314"/>
      <c r="CN337" s="314"/>
      <c r="CO337" s="314"/>
      <c r="CP337" s="314"/>
      <c r="CQ337" s="314"/>
      <c r="CR337" s="314"/>
      <c r="CS337" s="314"/>
      <c r="CT337" s="314"/>
      <c r="CU337" s="314"/>
      <c r="CV337" s="314"/>
      <c r="CW337" s="314"/>
      <c r="CX337" s="314"/>
      <c r="CY337" s="314"/>
      <c r="CZ337" s="314"/>
      <c r="DA337" s="314"/>
      <c r="DB337" s="314"/>
      <c r="DC337" s="314"/>
      <c r="DD337" s="314"/>
      <c r="DE337" s="314"/>
      <c r="DF337" s="314"/>
      <c r="DG337" s="314"/>
      <c r="DH337" s="314"/>
      <c r="DI337" s="314"/>
      <c r="DJ337" s="314"/>
      <c r="DK337" s="314"/>
      <c r="DL337" s="314"/>
      <c r="DM337" s="314"/>
      <c r="DN337" s="314"/>
      <c r="DO337" s="314"/>
      <c r="DP337" s="314"/>
      <c r="DQ337" s="314"/>
      <c r="DR337" s="314"/>
      <c r="DS337" s="314"/>
      <c r="DT337" s="314"/>
      <c r="DU337" s="314"/>
      <c r="DV337" s="314"/>
      <c r="DW337" s="314"/>
      <c r="DX337" s="314"/>
      <c r="DY337" s="314"/>
      <c r="DZ337" s="314"/>
      <c r="EA337" s="314"/>
      <c r="EB337" s="314"/>
      <c r="EC337" s="314"/>
      <c r="ED337" s="314"/>
      <c r="FY337" s="317"/>
      <c r="FZ337" s="317"/>
      <c r="GA337" s="317"/>
      <c r="GB337" s="317"/>
      <c r="GC337" s="301"/>
      <c r="GD337" s="301"/>
      <c r="GE337" s="301"/>
      <c r="GF337" s="301"/>
      <c r="GG337" s="318"/>
      <c r="GH337" s="318"/>
      <c r="GI337" s="318"/>
      <c r="GJ337" s="319"/>
      <c r="GK337" s="320"/>
      <c r="GL337" s="320"/>
      <c r="GM337" s="320"/>
      <c r="GN337" s="320"/>
      <c r="GO337" s="300"/>
      <c r="HD337" s="317"/>
      <c r="HE337" s="317"/>
      <c r="HF337" s="317"/>
      <c r="HG337" s="317"/>
      <c r="HH337" s="301"/>
      <c r="HI337" s="301"/>
      <c r="HJ337" s="301"/>
      <c r="HK337" s="301"/>
      <c r="HL337" s="318"/>
      <c r="HM337" s="318"/>
      <c r="HN337" s="318"/>
      <c r="HO337" s="319"/>
      <c r="HP337" s="320"/>
      <c r="HQ337" s="320"/>
      <c r="HR337" s="320"/>
      <c r="HS337" s="320"/>
      <c r="HT337" s="300"/>
    </row>
    <row r="338" spans="3:228" ht="17.100000000000001" customHeight="1" x14ac:dyDescent="0.3">
      <c r="R338" s="314"/>
      <c r="S338" s="314"/>
      <c r="T338" s="314"/>
      <c r="U338" s="314"/>
      <c r="V338" s="314"/>
      <c r="W338" s="314"/>
      <c r="X338" s="314"/>
      <c r="Y338" s="314"/>
      <c r="Z338" s="314"/>
      <c r="AA338" s="314"/>
      <c r="AB338" s="314"/>
      <c r="AC338" s="314"/>
      <c r="AD338" s="314"/>
      <c r="AE338" s="314"/>
      <c r="AF338" s="314"/>
      <c r="AG338" s="314"/>
      <c r="AH338" s="314"/>
      <c r="AI338" s="314"/>
      <c r="AJ338" s="314"/>
      <c r="AK338" s="314"/>
      <c r="AL338" s="314"/>
      <c r="AM338" s="314"/>
      <c r="AN338" s="314"/>
      <c r="AO338" s="314"/>
      <c r="AP338" s="314"/>
      <c r="AQ338" s="314"/>
      <c r="AR338" s="314"/>
      <c r="AS338" s="314"/>
      <c r="AT338" s="314"/>
      <c r="AU338" s="314"/>
      <c r="AV338" s="314"/>
      <c r="AW338" s="314"/>
      <c r="AX338" s="314"/>
      <c r="AY338" s="314"/>
      <c r="AZ338" s="314"/>
      <c r="BA338" s="314"/>
      <c r="BB338" s="314"/>
      <c r="BC338" s="314"/>
      <c r="BD338" s="314"/>
      <c r="BE338" s="314"/>
      <c r="BF338" s="314"/>
      <c r="BG338" s="314"/>
      <c r="BH338" s="314"/>
      <c r="BI338" s="314"/>
      <c r="BJ338" s="314"/>
      <c r="BK338" s="314"/>
      <c r="BL338" s="314"/>
      <c r="BM338" s="314"/>
      <c r="BN338" s="314"/>
      <c r="BO338" s="314"/>
      <c r="BP338" s="314"/>
      <c r="BQ338" s="314"/>
      <c r="BR338" s="314"/>
      <c r="BS338" s="314"/>
      <c r="BT338" s="314"/>
      <c r="BU338" s="314"/>
      <c r="BV338" s="314"/>
      <c r="BW338" s="341"/>
      <c r="BX338" s="314"/>
      <c r="BY338" s="314"/>
      <c r="BZ338" s="314"/>
      <c r="CA338" s="314"/>
      <c r="CB338" s="314"/>
      <c r="CC338" s="314"/>
      <c r="CD338" s="314"/>
      <c r="CE338" s="314"/>
      <c r="CF338" s="314"/>
      <c r="CG338" s="314"/>
      <c r="CH338" s="314"/>
      <c r="CI338" s="314"/>
      <c r="CJ338" s="314"/>
      <c r="CK338" s="314"/>
      <c r="CL338" s="314"/>
      <c r="CM338" s="314"/>
      <c r="CN338" s="314"/>
      <c r="CO338" s="314"/>
      <c r="CP338" s="314"/>
      <c r="CQ338" s="314"/>
      <c r="CR338" s="314"/>
      <c r="CS338" s="314"/>
      <c r="CT338" s="314"/>
      <c r="CU338" s="314"/>
      <c r="CV338" s="314"/>
      <c r="CW338" s="314"/>
      <c r="CX338" s="314"/>
      <c r="CY338" s="314"/>
      <c r="CZ338" s="314"/>
      <c r="DA338" s="314"/>
      <c r="DB338" s="314"/>
      <c r="DC338" s="314"/>
      <c r="DD338" s="314"/>
      <c r="DE338" s="314"/>
      <c r="DF338" s="314"/>
      <c r="DG338" s="314"/>
      <c r="DH338" s="314"/>
      <c r="DI338" s="314"/>
      <c r="DJ338" s="314"/>
      <c r="DK338" s="314"/>
      <c r="DL338" s="314"/>
      <c r="DM338" s="314"/>
      <c r="DN338" s="314"/>
      <c r="DO338" s="314"/>
      <c r="DP338" s="314"/>
      <c r="DQ338" s="314"/>
      <c r="DR338" s="314"/>
      <c r="DS338" s="314"/>
      <c r="DT338" s="314"/>
      <c r="DU338" s="314"/>
      <c r="DV338" s="314"/>
      <c r="DW338" s="314"/>
      <c r="DX338" s="314"/>
      <c r="DY338" s="314"/>
      <c r="DZ338" s="314"/>
      <c r="EA338" s="314"/>
      <c r="EB338" s="314"/>
      <c r="EC338" s="314"/>
      <c r="ED338" s="314"/>
      <c r="FY338" s="317"/>
      <c r="FZ338" s="317"/>
      <c r="GA338" s="317"/>
      <c r="GB338" s="317"/>
      <c r="GC338" s="301"/>
      <c r="GD338" s="301"/>
      <c r="GE338" s="301"/>
      <c r="GF338" s="301"/>
      <c r="GG338" s="318"/>
      <c r="GH338" s="318"/>
      <c r="GI338" s="318"/>
      <c r="GJ338" s="319"/>
      <c r="GK338" s="320"/>
      <c r="GL338" s="320"/>
      <c r="GM338" s="320"/>
      <c r="GN338" s="320"/>
      <c r="GO338" s="300"/>
      <c r="HD338" s="317"/>
      <c r="HE338" s="317"/>
      <c r="HF338" s="317"/>
      <c r="HG338" s="317"/>
      <c r="HH338" s="301"/>
      <c r="HI338" s="301"/>
      <c r="HJ338" s="301"/>
      <c r="HK338" s="301"/>
      <c r="HL338" s="318"/>
      <c r="HM338" s="318"/>
      <c r="HN338" s="318"/>
      <c r="HO338" s="319"/>
      <c r="HP338" s="320"/>
      <c r="HQ338" s="320"/>
      <c r="HR338" s="320"/>
      <c r="HS338" s="320"/>
      <c r="HT338" s="300"/>
    </row>
    <row r="339" spans="3:228" ht="17.100000000000001" customHeight="1" x14ac:dyDescent="0.3">
      <c r="BI339" s="285"/>
      <c r="BJ339" s="286"/>
      <c r="BK339" s="1"/>
      <c r="BL339" s="285"/>
      <c r="BM339" s="287"/>
      <c r="BN339" s="289"/>
      <c r="BO339" s="288"/>
      <c r="BP339" s="286"/>
      <c r="BT339" s="307"/>
      <c r="BU339" s="307"/>
      <c r="BV339" s="307"/>
      <c r="BW339" s="307"/>
      <c r="DQ339" s="285"/>
      <c r="DR339" s="286"/>
      <c r="DS339" s="1"/>
      <c r="DT339" s="285"/>
      <c r="DU339" s="287"/>
      <c r="DV339" s="289"/>
      <c r="DW339" s="288"/>
      <c r="DX339" s="286"/>
      <c r="EB339" s="307"/>
      <c r="EC339" s="307"/>
      <c r="ED339" s="307"/>
      <c r="FY339" s="317"/>
      <c r="FZ339" s="317"/>
      <c r="GA339" s="317"/>
      <c r="GB339" s="317"/>
      <c r="GC339" s="301"/>
      <c r="GD339" s="301"/>
      <c r="GE339" s="301"/>
      <c r="GF339" s="301"/>
      <c r="GG339" s="318"/>
      <c r="GH339" s="318"/>
      <c r="GI339" s="318"/>
      <c r="GJ339" s="319"/>
      <c r="GK339" s="320"/>
      <c r="GL339" s="320"/>
      <c r="GM339" s="320"/>
      <c r="GN339" s="320"/>
      <c r="GO339" s="300"/>
      <c r="HD339" s="317"/>
      <c r="HE339" s="317"/>
      <c r="HF339" s="317"/>
      <c r="HG339" s="317"/>
      <c r="HH339" s="301"/>
      <c r="HI339" s="301"/>
      <c r="HJ339" s="301"/>
      <c r="HK339" s="301"/>
      <c r="HL339" s="318"/>
      <c r="HM339" s="318"/>
      <c r="HN339" s="318"/>
      <c r="HO339" s="319"/>
      <c r="HP339" s="320"/>
      <c r="HQ339" s="320"/>
      <c r="HR339" s="320"/>
      <c r="HS339" s="320"/>
      <c r="HT339" s="300"/>
    </row>
    <row r="340" spans="3:228" ht="17.100000000000001" customHeight="1" x14ac:dyDescent="0.3">
      <c r="E340" s="316"/>
      <c r="F340" s="316"/>
      <c r="G340" s="316"/>
      <c r="H340" s="316"/>
      <c r="I340" s="316"/>
      <c r="J340" s="316"/>
      <c r="K340" s="316"/>
      <c r="L340" s="316"/>
      <c r="M340" s="316"/>
      <c r="N340" s="316"/>
      <c r="O340" s="316"/>
      <c r="P340" s="316"/>
      <c r="Q340" s="316"/>
      <c r="R340" s="314"/>
      <c r="S340" s="314"/>
      <c r="T340" s="314"/>
      <c r="U340" s="314"/>
      <c r="V340" s="314"/>
      <c r="W340" s="314"/>
      <c r="X340" s="314"/>
      <c r="Y340" s="314"/>
      <c r="Z340" s="314"/>
      <c r="AA340" s="314"/>
      <c r="AB340" s="314"/>
      <c r="AC340" s="314"/>
      <c r="AD340" s="314"/>
      <c r="AE340" s="314"/>
      <c r="AF340" s="314"/>
      <c r="AG340" s="314"/>
      <c r="AH340" s="314"/>
      <c r="AI340" s="314"/>
      <c r="AJ340" s="314"/>
      <c r="AK340" s="314"/>
      <c r="AL340" s="314"/>
      <c r="AM340" s="314"/>
      <c r="AN340" s="314"/>
      <c r="AO340" s="314"/>
      <c r="AP340" s="314"/>
      <c r="AQ340" s="314"/>
      <c r="AR340" s="314"/>
      <c r="AS340" s="314"/>
      <c r="AT340" s="314"/>
      <c r="AU340" s="314"/>
      <c r="AV340" s="314"/>
      <c r="AW340" s="314"/>
      <c r="AX340" s="314"/>
      <c r="AY340" s="314"/>
      <c r="AZ340" s="314"/>
      <c r="BA340" s="314"/>
      <c r="BB340" s="314"/>
      <c r="BC340" s="314"/>
      <c r="BD340" s="314"/>
      <c r="BE340" s="314"/>
      <c r="BF340" s="314"/>
      <c r="BG340" s="314"/>
      <c r="BH340" s="314"/>
      <c r="BI340" s="314"/>
      <c r="BJ340" s="314"/>
      <c r="BK340" s="314"/>
      <c r="BL340" s="314"/>
      <c r="BM340" s="314"/>
      <c r="BN340" s="314"/>
      <c r="BO340" s="314"/>
      <c r="BP340" s="314"/>
      <c r="BQ340" s="314"/>
      <c r="BR340" s="314"/>
      <c r="BS340" s="314"/>
      <c r="BT340" s="314"/>
      <c r="BU340" s="314"/>
      <c r="BV340" s="314"/>
      <c r="BX340" s="314"/>
      <c r="BY340" s="314"/>
      <c r="BZ340" s="314"/>
      <c r="CA340" s="314"/>
      <c r="CB340" s="314"/>
      <c r="CC340" s="314"/>
      <c r="CD340" s="314"/>
      <c r="CE340" s="314"/>
      <c r="CF340" s="314"/>
      <c r="CG340" s="314"/>
      <c r="CH340" s="314"/>
      <c r="CI340" s="314"/>
      <c r="CJ340" s="314"/>
      <c r="CK340" s="314"/>
      <c r="CL340" s="314"/>
      <c r="CM340" s="314"/>
      <c r="CN340" s="314"/>
      <c r="CO340" s="314"/>
      <c r="CP340" s="314"/>
      <c r="CQ340" s="314"/>
      <c r="CR340" s="314"/>
      <c r="CS340" s="314"/>
      <c r="CT340" s="314"/>
      <c r="CU340" s="314"/>
      <c r="CV340" s="314"/>
      <c r="CW340" s="314"/>
      <c r="CX340" s="314"/>
      <c r="CY340" s="314"/>
      <c r="CZ340" s="314"/>
      <c r="DA340" s="314"/>
      <c r="DB340" s="314"/>
      <c r="DC340" s="314"/>
      <c r="DD340" s="314"/>
      <c r="DE340" s="314"/>
      <c r="DF340" s="314"/>
      <c r="DG340" s="314"/>
      <c r="DH340" s="314"/>
      <c r="DI340" s="314"/>
      <c r="DJ340" s="314"/>
      <c r="DK340" s="314"/>
      <c r="DL340" s="314"/>
      <c r="DM340" s="314"/>
      <c r="DN340" s="314"/>
      <c r="DO340" s="314"/>
      <c r="DP340" s="314"/>
      <c r="DQ340" s="314"/>
      <c r="DR340" s="314"/>
      <c r="DS340" s="314"/>
      <c r="DT340" s="314"/>
      <c r="DU340" s="314"/>
      <c r="DV340" s="314"/>
      <c r="DW340" s="314"/>
      <c r="DX340" s="314"/>
      <c r="DY340" s="314"/>
      <c r="DZ340" s="314"/>
      <c r="EA340" s="314"/>
      <c r="EB340" s="314"/>
      <c r="EC340" s="314"/>
      <c r="ED340" s="314"/>
      <c r="FY340" s="317"/>
      <c r="FZ340" s="317"/>
      <c r="GA340" s="317"/>
      <c r="GB340" s="317"/>
      <c r="GC340" s="301"/>
      <c r="GD340" s="301"/>
      <c r="GE340" s="301"/>
      <c r="GF340" s="301"/>
      <c r="GG340" s="318"/>
      <c r="GH340" s="318"/>
      <c r="GI340" s="318"/>
      <c r="GJ340" s="319"/>
      <c r="GK340" s="320"/>
      <c r="GL340" s="320"/>
      <c r="GM340" s="320"/>
      <c r="GN340" s="320"/>
      <c r="GO340" s="300"/>
      <c r="HD340" s="317"/>
      <c r="HE340" s="317"/>
      <c r="HF340" s="317"/>
      <c r="HG340" s="317"/>
      <c r="HH340" s="301"/>
      <c r="HI340" s="301"/>
      <c r="HJ340" s="301"/>
      <c r="HK340" s="301"/>
      <c r="HL340" s="318"/>
      <c r="HM340" s="318"/>
      <c r="HN340" s="318"/>
      <c r="HO340" s="319"/>
      <c r="HP340" s="320"/>
      <c r="HQ340" s="320"/>
      <c r="HR340" s="320"/>
      <c r="HS340" s="320"/>
      <c r="HT340" s="300"/>
    </row>
    <row r="341" spans="3:228" ht="17.100000000000001" customHeight="1" x14ac:dyDescent="0.3">
      <c r="E341" s="330"/>
      <c r="F341" s="330"/>
      <c r="G341" s="330"/>
      <c r="H341" s="330"/>
      <c r="I341" s="331"/>
      <c r="J341" s="331"/>
      <c r="K341" s="331"/>
      <c r="L341" s="331"/>
      <c r="M341" s="331"/>
      <c r="N341" s="331"/>
      <c r="O341" s="332"/>
      <c r="P341" s="332"/>
      <c r="Q341" s="332"/>
      <c r="R341" s="314"/>
      <c r="S341" s="314"/>
      <c r="T341" s="314"/>
      <c r="U341" s="314"/>
      <c r="V341" s="314"/>
      <c r="W341" s="314"/>
      <c r="X341" s="314"/>
      <c r="Y341" s="314"/>
      <c r="Z341" s="314"/>
      <c r="AA341" s="314"/>
      <c r="AB341" s="314"/>
      <c r="AC341" s="314"/>
      <c r="AD341" s="314"/>
      <c r="AE341" s="314"/>
      <c r="AF341" s="314"/>
      <c r="AG341" s="314"/>
      <c r="AH341" s="314"/>
      <c r="AI341" s="314"/>
      <c r="AJ341" s="314"/>
      <c r="AK341" s="314"/>
      <c r="AL341" s="314"/>
      <c r="AM341" s="314"/>
      <c r="AN341" s="314"/>
      <c r="AO341" s="314"/>
      <c r="AP341" s="314"/>
      <c r="AQ341" s="314"/>
      <c r="AR341" s="314"/>
      <c r="AS341" s="314"/>
      <c r="AT341" s="314"/>
      <c r="AU341" s="314"/>
      <c r="AV341" s="314"/>
      <c r="AW341" s="314"/>
      <c r="AX341" s="314"/>
      <c r="AY341" s="314"/>
      <c r="AZ341" s="314"/>
      <c r="BA341" s="314"/>
      <c r="BB341" s="314"/>
      <c r="BC341" s="314"/>
      <c r="BD341" s="314"/>
      <c r="BE341" s="314"/>
      <c r="BF341" s="314"/>
      <c r="BG341" s="314"/>
      <c r="BH341" s="314"/>
      <c r="BI341" s="314"/>
      <c r="BJ341" s="314"/>
      <c r="BK341" s="314"/>
      <c r="BL341" s="314"/>
      <c r="BM341" s="314"/>
      <c r="BN341" s="314"/>
      <c r="BO341" s="314"/>
      <c r="BP341" s="314"/>
      <c r="BQ341" s="314"/>
      <c r="BR341" s="314"/>
      <c r="BS341" s="314"/>
      <c r="BT341" s="314"/>
      <c r="BU341" s="314"/>
      <c r="BV341" s="314"/>
      <c r="BX341" s="314"/>
      <c r="BY341" s="314"/>
      <c r="BZ341" s="314"/>
      <c r="CA341" s="314"/>
      <c r="CB341" s="314"/>
      <c r="CC341" s="314"/>
      <c r="CD341" s="314"/>
      <c r="CE341" s="314"/>
      <c r="CF341" s="314"/>
      <c r="CG341" s="314"/>
      <c r="CH341" s="314"/>
      <c r="CI341" s="314"/>
      <c r="CJ341" s="314"/>
      <c r="CK341" s="314"/>
      <c r="CL341" s="314"/>
      <c r="CM341" s="314"/>
      <c r="CN341" s="314"/>
      <c r="CO341" s="314"/>
      <c r="CP341" s="314"/>
      <c r="CQ341" s="314"/>
      <c r="CR341" s="314"/>
      <c r="CS341" s="314"/>
      <c r="CT341" s="314"/>
      <c r="CU341" s="314"/>
      <c r="CV341" s="314"/>
      <c r="CW341" s="314"/>
      <c r="CX341" s="314"/>
      <c r="CY341" s="314"/>
      <c r="CZ341" s="314"/>
      <c r="DA341" s="314"/>
      <c r="DB341" s="314"/>
      <c r="DC341" s="314"/>
      <c r="DD341" s="314"/>
      <c r="DE341" s="314"/>
      <c r="DF341" s="314"/>
      <c r="DG341" s="314"/>
      <c r="DH341" s="314"/>
      <c r="DI341" s="314"/>
      <c r="DJ341" s="314"/>
      <c r="DK341" s="314"/>
      <c r="DL341" s="314"/>
      <c r="DM341" s="314"/>
      <c r="DN341" s="314"/>
      <c r="DO341" s="314"/>
      <c r="DP341" s="314"/>
      <c r="DQ341" s="314"/>
      <c r="DR341" s="314"/>
      <c r="DS341" s="314"/>
      <c r="DT341" s="314"/>
      <c r="DU341" s="314"/>
      <c r="DV341" s="314"/>
      <c r="DW341" s="314"/>
      <c r="DX341" s="314"/>
      <c r="DY341" s="314"/>
      <c r="DZ341" s="314"/>
      <c r="EA341" s="314"/>
      <c r="EB341" s="314"/>
      <c r="EC341" s="314"/>
      <c r="ED341" s="314"/>
      <c r="FY341" s="317"/>
      <c r="FZ341" s="317"/>
      <c r="GA341" s="317"/>
      <c r="GB341" s="317"/>
      <c r="GC341" s="301"/>
      <c r="GD341" s="301"/>
      <c r="GE341" s="301"/>
      <c r="GF341" s="301"/>
      <c r="GG341" s="318"/>
      <c r="GH341" s="318"/>
      <c r="GI341" s="318"/>
      <c r="GJ341" s="319"/>
      <c r="GK341" s="320"/>
      <c r="GL341" s="320"/>
      <c r="GM341" s="320"/>
      <c r="GN341" s="320"/>
      <c r="GO341" s="300"/>
      <c r="HD341" s="317"/>
      <c r="HE341" s="317"/>
      <c r="HF341" s="317"/>
      <c r="HG341" s="317"/>
      <c r="HH341" s="301"/>
      <c r="HI341" s="301"/>
      <c r="HJ341" s="301"/>
      <c r="HK341" s="301"/>
      <c r="HL341" s="318"/>
      <c r="HM341" s="318"/>
      <c r="HN341" s="318"/>
      <c r="HO341" s="319"/>
      <c r="HP341" s="320"/>
      <c r="HQ341" s="320"/>
      <c r="HR341" s="320"/>
      <c r="HS341" s="320"/>
      <c r="HT341" s="300"/>
    </row>
    <row r="342" spans="3:228" ht="17.100000000000001" customHeight="1" x14ac:dyDescent="0.3">
      <c r="C342" s="335"/>
      <c r="R342" s="314"/>
      <c r="S342" s="314"/>
      <c r="T342" s="314"/>
      <c r="U342" s="314"/>
      <c r="V342" s="314"/>
      <c r="W342" s="314"/>
      <c r="X342" s="314"/>
      <c r="Y342" s="314"/>
      <c r="Z342" s="314"/>
      <c r="AA342" s="314"/>
      <c r="AB342" s="314"/>
      <c r="AC342" s="314"/>
      <c r="AD342" s="314"/>
      <c r="AE342" s="314"/>
      <c r="AF342" s="314"/>
      <c r="AG342" s="314"/>
      <c r="AH342" s="314"/>
      <c r="AI342" s="314"/>
      <c r="AJ342" s="314"/>
      <c r="AK342" s="314"/>
      <c r="AL342" s="314"/>
      <c r="AM342" s="314"/>
      <c r="AN342" s="314"/>
      <c r="AO342" s="314"/>
      <c r="AP342" s="314"/>
      <c r="AQ342" s="314"/>
      <c r="AR342" s="314"/>
      <c r="AS342" s="314"/>
      <c r="AT342" s="314"/>
      <c r="AU342" s="314"/>
      <c r="AV342" s="314"/>
      <c r="AW342" s="314"/>
      <c r="AX342" s="314"/>
      <c r="AY342" s="314"/>
      <c r="AZ342" s="314"/>
      <c r="BA342" s="314"/>
      <c r="BB342" s="314"/>
      <c r="BC342" s="314"/>
      <c r="BD342" s="314"/>
      <c r="BE342" s="314"/>
      <c r="BF342" s="314"/>
      <c r="BG342" s="314"/>
      <c r="BH342" s="314"/>
      <c r="BI342" s="314"/>
      <c r="BJ342" s="314"/>
      <c r="BK342" s="314"/>
      <c r="BL342" s="314"/>
      <c r="BM342" s="314"/>
      <c r="BN342" s="314"/>
      <c r="BO342" s="314"/>
      <c r="BP342" s="314"/>
      <c r="BQ342" s="314"/>
      <c r="BR342" s="314"/>
      <c r="BS342" s="314"/>
      <c r="BT342" s="314"/>
      <c r="BU342" s="314"/>
      <c r="BV342" s="314"/>
      <c r="BX342" s="314"/>
      <c r="BY342" s="314"/>
      <c r="BZ342" s="314"/>
      <c r="CA342" s="314"/>
      <c r="CB342" s="314"/>
      <c r="CC342" s="314"/>
      <c r="CD342" s="314"/>
      <c r="CE342" s="314"/>
      <c r="CF342" s="314"/>
      <c r="CG342" s="314"/>
      <c r="CH342" s="314"/>
      <c r="CI342" s="314"/>
      <c r="CJ342" s="314"/>
      <c r="CK342" s="314"/>
      <c r="CL342" s="314"/>
      <c r="CM342" s="314"/>
      <c r="CN342" s="314"/>
      <c r="CO342" s="314"/>
      <c r="CP342" s="314"/>
      <c r="CQ342" s="314"/>
      <c r="CR342" s="314"/>
      <c r="CS342" s="314"/>
      <c r="CT342" s="314"/>
      <c r="CU342" s="314"/>
      <c r="CV342" s="314"/>
      <c r="CW342" s="314"/>
      <c r="CX342" s="314"/>
      <c r="CY342" s="314"/>
      <c r="CZ342" s="314"/>
      <c r="DA342" s="314"/>
      <c r="DB342" s="314"/>
      <c r="DC342" s="314"/>
      <c r="DD342" s="314"/>
      <c r="DE342" s="314"/>
      <c r="DF342" s="314"/>
      <c r="DG342" s="314"/>
      <c r="DH342" s="314"/>
      <c r="DI342" s="314"/>
      <c r="DJ342" s="314"/>
      <c r="DK342" s="314"/>
      <c r="DL342" s="314"/>
      <c r="DM342" s="314"/>
      <c r="DN342" s="314"/>
      <c r="DO342" s="314"/>
      <c r="DP342" s="314"/>
      <c r="DQ342" s="314"/>
      <c r="DR342" s="314"/>
      <c r="DS342" s="314"/>
      <c r="DT342" s="314"/>
      <c r="DU342" s="314"/>
      <c r="DV342" s="314"/>
      <c r="DW342" s="314"/>
      <c r="DX342" s="314"/>
      <c r="DY342" s="314"/>
      <c r="DZ342" s="314"/>
      <c r="EA342" s="314"/>
      <c r="EB342" s="314"/>
      <c r="EC342" s="314"/>
      <c r="ED342" s="314"/>
      <c r="FY342" s="317"/>
      <c r="FZ342" s="317"/>
      <c r="GA342" s="317"/>
      <c r="GB342" s="317"/>
      <c r="GC342" s="301"/>
      <c r="GD342" s="301"/>
      <c r="GE342" s="301"/>
      <c r="GF342" s="301"/>
      <c r="GG342" s="318"/>
      <c r="GH342" s="318"/>
      <c r="GI342" s="318"/>
      <c r="GJ342" s="319"/>
      <c r="GK342" s="320"/>
      <c r="GL342" s="320"/>
      <c r="GM342" s="320"/>
      <c r="GN342" s="320"/>
      <c r="GO342" s="300"/>
      <c r="HD342" s="317"/>
      <c r="HE342" s="317"/>
      <c r="HF342" s="317"/>
      <c r="HG342" s="317"/>
      <c r="HH342" s="301"/>
      <c r="HI342" s="301"/>
      <c r="HJ342" s="301"/>
      <c r="HK342" s="301"/>
      <c r="HL342" s="318"/>
      <c r="HM342" s="318"/>
      <c r="HN342" s="318"/>
      <c r="HO342" s="319"/>
      <c r="HP342" s="320"/>
      <c r="HQ342" s="320"/>
      <c r="HR342" s="320"/>
      <c r="HS342" s="320"/>
      <c r="HT342" s="300"/>
    </row>
    <row r="343" spans="3:228" ht="17.100000000000001" customHeight="1" x14ac:dyDescent="0.3">
      <c r="C343" s="335"/>
      <c r="R343" s="314"/>
      <c r="S343" s="314"/>
      <c r="T343" s="314"/>
      <c r="U343" s="314"/>
      <c r="V343" s="314"/>
      <c r="W343" s="314"/>
      <c r="X343" s="314"/>
      <c r="Y343" s="314"/>
      <c r="Z343" s="314"/>
      <c r="AA343" s="314"/>
      <c r="AB343" s="314"/>
      <c r="AC343" s="314"/>
      <c r="AD343" s="314"/>
      <c r="AE343" s="314"/>
      <c r="AF343" s="314"/>
      <c r="AG343" s="314"/>
      <c r="AH343" s="314"/>
      <c r="AI343" s="314"/>
      <c r="AJ343" s="314"/>
      <c r="AK343" s="314"/>
      <c r="AL343" s="314"/>
      <c r="AM343" s="314"/>
      <c r="AN343" s="314"/>
      <c r="AO343" s="314"/>
      <c r="AP343" s="314"/>
      <c r="AQ343" s="314"/>
      <c r="AR343" s="314"/>
      <c r="AS343" s="314"/>
      <c r="AT343" s="314"/>
      <c r="AU343" s="314"/>
      <c r="AV343" s="314"/>
      <c r="AW343" s="314"/>
      <c r="AX343" s="314"/>
      <c r="AY343" s="314"/>
      <c r="AZ343" s="314"/>
      <c r="BA343" s="314"/>
      <c r="BB343" s="314"/>
      <c r="BC343" s="314"/>
      <c r="BD343" s="314"/>
      <c r="BE343" s="314"/>
      <c r="BF343" s="314"/>
      <c r="BG343" s="314"/>
      <c r="BH343" s="314"/>
      <c r="BI343" s="314"/>
      <c r="BJ343" s="314"/>
      <c r="BK343" s="314"/>
      <c r="BL343" s="314"/>
      <c r="BM343" s="314"/>
      <c r="BN343" s="314"/>
      <c r="BO343" s="314"/>
      <c r="BP343" s="314"/>
      <c r="BQ343" s="314"/>
      <c r="BR343" s="314"/>
      <c r="BS343" s="314"/>
      <c r="BT343" s="314"/>
      <c r="BU343" s="314"/>
      <c r="BV343" s="314"/>
      <c r="BW343" s="336"/>
      <c r="BX343" s="314"/>
      <c r="BY343" s="314"/>
      <c r="BZ343" s="314"/>
      <c r="CA343" s="314"/>
      <c r="CB343" s="314"/>
      <c r="CC343" s="314"/>
      <c r="CD343" s="314"/>
      <c r="CE343" s="314"/>
      <c r="CF343" s="314"/>
      <c r="CG343" s="314"/>
      <c r="CH343" s="314"/>
      <c r="CI343" s="314"/>
      <c r="CJ343" s="314"/>
      <c r="CK343" s="314"/>
      <c r="CL343" s="314"/>
      <c r="CM343" s="314"/>
      <c r="CN343" s="314"/>
      <c r="CO343" s="314"/>
      <c r="CP343" s="314"/>
      <c r="CQ343" s="314"/>
      <c r="CR343" s="314"/>
      <c r="CS343" s="314"/>
      <c r="CT343" s="314"/>
      <c r="CU343" s="314"/>
      <c r="CV343" s="314"/>
      <c r="CW343" s="314"/>
      <c r="CX343" s="314"/>
      <c r="CY343" s="314"/>
      <c r="CZ343" s="314"/>
      <c r="DA343" s="314"/>
      <c r="DB343" s="314"/>
      <c r="DC343" s="314"/>
      <c r="DD343" s="314"/>
      <c r="DE343" s="314"/>
      <c r="DF343" s="314"/>
      <c r="DG343" s="314"/>
      <c r="DH343" s="314"/>
      <c r="DI343" s="314"/>
      <c r="DJ343" s="314"/>
      <c r="DK343" s="314"/>
      <c r="DL343" s="314"/>
      <c r="DM343" s="314"/>
      <c r="DN343" s="314"/>
      <c r="DO343" s="314"/>
      <c r="DP343" s="314"/>
      <c r="DQ343" s="314"/>
      <c r="DR343" s="314"/>
      <c r="DS343" s="314"/>
      <c r="DT343" s="314"/>
      <c r="DU343" s="314"/>
      <c r="DV343" s="314"/>
      <c r="DW343" s="314"/>
      <c r="DX343" s="314"/>
      <c r="DY343" s="314"/>
      <c r="DZ343" s="314"/>
      <c r="EA343" s="314"/>
      <c r="EB343" s="314"/>
      <c r="EC343" s="314"/>
      <c r="ED343" s="314"/>
      <c r="FY343" s="317"/>
      <c r="FZ343" s="317"/>
      <c r="GA343" s="317"/>
      <c r="GB343" s="317"/>
      <c r="GC343" s="301"/>
      <c r="GD343" s="301"/>
      <c r="GE343" s="301"/>
      <c r="GF343" s="301"/>
      <c r="GG343" s="318"/>
      <c r="GH343" s="318"/>
      <c r="GI343" s="318"/>
      <c r="GJ343" s="319"/>
      <c r="GK343" s="320"/>
      <c r="GL343" s="320"/>
      <c r="GM343" s="320"/>
      <c r="GN343" s="320"/>
      <c r="GO343" s="300"/>
      <c r="HD343" s="317"/>
      <c r="HE343" s="317"/>
      <c r="HF343" s="317"/>
      <c r="HG343" s="317"/>
      <c r="HH343" s="301"/>
      <c r="HI343" s="301"/>
      <c r="HJ343" s="301"/>
      <c r="HK343" s="301"/>
      <c r="HL343" s="318"/>
      <c r="HM343" s="318"/>
      <c r="HN343" s="318"/>
      <c r="HO343" s="319"/>
      <c r="HP343" s="320"/>
      <c r="HQ343" s="320"/>
      <c r="HR343" s="320"/>
      <c r="HS343" s="320"/>
      <c r="HT343" s="300"/>
    </row>
    <row r="344" spans="3:228" ht="17.100000000000001" customHeight="1" x14ac:dyDescent="0.3">
      <c r="R344" s="314"/>
      <c r="S344" s="314"/>
      <c r="T344" s="314"/>
      <c r="U344" s="314"/>
      <c r="V344" s="314"/>
      <c r="W344" s="314"/>
      <c r="X344" s="314"/>
      <c r="Y344" s="314"/>
      <c r="Z344" s="314"/>
      <c r="AA344" s="314"/>
      <c r="AB344" s="314"/>
      <c r="AC344" s="314"/>
      <c r="AD344" s="314"/>
      <c r="AE344" s="314"/>
      <c r="AF344" s="314"/>
      <c r="AG344" s="314"/>
      <c r="AH344" s="314"/>
      <c r="AI344" s="314"/>
      <c r="AJ344" s="314"/>
      <c r="AK344" s="314"/>
      <c r="AL344" s="314"/>
      <c r="AM344" s="314"/>
      <c r="AN344" s="314"/>
      <c r="AO344" s="314"/>
      <c r="AP344" s="314"/>
      <c r="AQ344" s="314"/>
      <c r="AR344" s="314"/>
      <c r="AS344" s="314"/>
      <c r="AT344" s="314"/>
      <c r="AU344" s="314"/>
      <c r="AV344" s="314"/>
      <c r="AW344" s="314"/>
      <c r="AX344" s="314"/>
      <c r="AY344" s="314"/>
      <c r="AZ344" s="314"/>
      <c r="BA344" s="314"/>
      <c r="BB344" s="314"/>
      <c r="BC344" s="314"/>
      <c r="BD344" s="314"/>
      <c r="BE344" s="314"/>
      <c r="BF344" s="314"/>
      <c r="BG344" s="314"/>
      <c r="BH344" s="314"/>
      <c r="BI344" s="314"/>
      <c r="BJ344" s="314"/>
      <c r="BK344" s="314"/>
      <c r="BL344" s="314"/>
      <c r="BM344" s="314"/>
      <c r="BN344" s="314"/>
      <c r="BO344" s="314"/>
      <c r="BP344" s="314"/>
      <c r="BQ344" s="314"/>
      <c r="BR344" s="314"/>
      <c r="BS344" s="314"/>
      <c r="BT344" s="314"/>
      <c r="BU344" s="314"/>
      <c r="BV344" s="314"/>
      <c r="BW344" s="337"/>
      <c r="BX344" s="314"/>
      <c r="BY344" s="314"/>
      <c r="BZ344" s="314"/>
      <c r="CA344" s="314"/>
      <c r="CB344" s="314"/>
      <c r="CC344" s="314"/>
      <c r="CD344" s="314"/>
      <c r="CE344" s="314"/>
      <c r="CF344" s="314"/>
      <c r="CG344" s="314"/>
      <c r="CH344" s="314"/>
      <c r="CI344" s="314"/>
      <c r="CJ344" s="314"/>
      <c r="CK344" s="314"/>
      <c r="CL344" s="314"/>
      <c r="CM344" s="314"/>
      <c r="CN344" s="314"/>
      <c r="CO344" s="314"/>
      <c r="CP344" s="314"/>
      <c r="CQ344" s="314"/>
      <c r="CR344" s="314"/>
      <c r="CS344" s="314"/>
      <c r="CT344" s="314"/>
      <c r="CU344" s="314"/>
      <c r="CV344" s="314"/>
      <c r="CW344" s="314"/>
      <c r="CX344" s="314"/>
      <c r="CY344" s="314"/>
      <c r="CZ344" s="314"/>
      <c r="DA344" s="314"/>
      <c r="DB344" s="314"/>
      <c r="DC344" s="314"/>
      <c r="DD344" s="314"/>
      <c r="DE344" s="314"/>
      <c r="DF344" s="314"/>
      <c r="DG344" s="314"/>
      <c r="DH344" s="314"/>
      <c r="DI344" s="314"/>
      <c r="DJ344" s="314"/>
      <c r="DK344" s="314"/>
      <c r="DL344" s="314"/>
      <c r="DM344" s="314"/>
      <c r="DN344" s="314"/>
      <c r="DO344" s="314"/>
      <c r="DP344" s="314"/>
      <c r="DQ344" s="314"/>
      <c r="DR344" s="314"/>
      <c r="DS344" s="314"/>
      <c r="DT344" s="314"/>
      <c r="DU344" s="314"/>
      <c r="DV344" s="314"/>
      <c r="DW344" s="314"/>
      <c r="DX344" s="314"/>
      <c r="DY344" s="314"/>
      <c r="DZ344" s="314"/>
      <c r="EA344" s="314"/>
      <c r="EB344" s="314"/>
      <c r="EC344" s="314"/>
      <c r="ED344" s="314"/>
      <c r="FY344" s="317"/>
      <c r="FZ344" s="317"/>
      <c r="GA344" s="317"/>
      <c r="GB344" s="317"/>
      <c r="GC344" s="301"/>
      <c r="GD344" s="301"/>
      <c r="GE344" s="301"/>
      <c r="GF344" s="301"/>
      <c r="GG344" s="318"/>
      <c r="GH344" s="318"/>
      <c r="GI344" s="318"/>
      <c r="GJ344" s="319"/>
      <c r="GK344" s="320"/>
      <c r="GL344" s="320"/>
      <c r="GM344" s="320"/>
      <c r="GN344" s="320"/>
      <c r="GO344" s="300"/>
      <c r="HD344" s="317"/>
      <c r="HE344" s="317"/>
      <c r="HF344" s="317"/>
      <c r="HG344" s="317"/>
      <c r="HH344" s="301"/>
      <c r="HI344" s="301"/>
      <c r="HJ344" s="301"/>
      <c r="HK344" s="301"/>
      <c r="HL344" s="318"/>
      <c r="HM344" s="318"/>
      <c r="HN344" s="318"/>
      <c r="HO344" s="319"/>
      <c r="HP344" s="320"/>
      <c r="HQ344" s="320"/>
      <c r="HR344" s="320"/>
      <c r="HS344" s="320"/>
      <c r="HT344" s="300"/>
    </row>
    <row r="345" spans="3:228" ht="17.100000000000001" customHeight="1" x14ac:dyDescent="0.3">
      <c r="R345" s="314"/>
      <c r="S345" s="314"/>
      <c r="T345" s="314"/>
      <c r="U345" s="314"/>
      <c r="V345" s="314"/>
      <c r="W345" s="314"/>
      <c r="X345" s="314"/>
      <c r="Y345" s="314"/>
      <c r="Z345" s="314"/>
      <c r="AA345" s="314"/>
      <c r="AB345" s="314"/>
      <c r="AC345" s="314"/>
      <c r="AD345" s="314"/>
      <c r="AE345" s="314"/>
      <c r="AF345" s="314"/>
      <c r="AG345" s="314"/>
      <c r="AH345" s="314"/>
      <c r="AI345" s="314"/>
      <c r="AJ345" s="314"/>
      <c r="AK345" s="314"/>
      <c r="AL345" s="314"/>
      <c r="AM345" s="314"/>
      <c r="AN345" s="314"/>
      <c r="AO345" s="314"/>
      <c r="AP345" s="314"/>
      <c r="AQ345" s="314"/>
      <c r="AR345" s="314"/>
      <c r="AS345" s="314"/>
      <c r="AT345" s="314"/>
      <c r="AU345" s="314"/>
      <c r="AV345" s="314"/>
      <c r="AW345" s="314"/>
      <c r="AX345" s="314"/>
      <c r="AY345" s="314"/>
      <c r="AZ345" s="314"/>
      <c r="BA345" s="314"/>
      <c r="BB345" s="314"/>
      <c r="BC345" s="314"/>
      <c r="BD345" s="314"/>
      <c r="BE345" s="314"/>
      <c r="BF345" s="314"/>
      <c r="BG345" s="314"/>
      <c r="BH345" s="314"/>
      <c r="BI345" s="314"/>
      <c r="BJ345" s="314"/>
      <c r="BK345" s="314"/>
      <c r="BL345" s="314"/>
      <c r="BM345" s="314"/>
      <c r="BN345" s="314"/>
      <c r="BO345" s="314"/>
      <c r="BP345" s="314"/>
      <c r="BQ345" s="314"/>
      <c r="BR345" s="314"/>
      <c r="BS345" s="314"/>
      <c r="BT345" s="314"/>
      <c r="BU345" s="314"/>
      <c r="BV345" s="314"/>
      <c r="BW345" s="291"/>
      <c r="BX345" s="314"/>
      <c r="BY345" s="314"/>
      <c r="BZ345" s="314"/>
      <c r="CA345" s="314"/>
      <c r="CB345" s="314"/>
      <c r="CC345" s="314"/>
      <c r="CD345" s="314"/>
      <c r="CE345" s="314"/>
      <c r="CF345" s="314"/>
      <c r="CG345" s="314"/>
      <c r="CH345" s="314"/>
      <c r="CI345" s="314"/>
      <c r="CJ345" s="314"/>
      <c r="CK345" s="314"/>
      <c r="CL345" s="314"/>
      <c r="CM345" s="314"/>
      <c r="CN345" s="314"/>
      <c r="CO345" s="314"/>
      <c r="CP345" s="314"/>
      <c r="CQ345" s="314"/>
      <c r="CR345" s="314"/>
      <c r="CS345" s="314"/>
      <c r="CT345" s="314"/>
      <c r="CU345" s="314"/>
      <c r="CV345" s="314"/>
      <c r="CW345" s="314"/>
      <c r="CX345" s="314"/>
      <c r="CY345" s="314"/>
      <c r="CZ345" s="314"/>
      <c r="DA345" s="314"/>
      <c r="DB345" s="314"/>
      <c r="DC345" s="314"/>
      <c r="DD345" s="314"/>
      <c r="DE345" s="314"/>
      <c r="DF345" s="314"/>
      <c r="DG345" s="314"/>
      <c r="DH345" s="314"/>
      <c r="DI345" s="314"/>
      <c r="DJ345" s="314"/>
      <c r="DK345" s="314"/>
      <c r="DL345" s="314"/>
      <c r="DM345" s="314"/>
      <c r="DN345" s="314"/>
      <c r="DO345" s="314"/>
      <c r="DP345" s="314"/>
      <c r="DQ345" s="314"/>
      <c r="DR345" s="314"/>
      <c r="DS345" s="314"/>
      <c r="DT345" s="314"/>
      <c r="DU345" s="314"/>
      <c r="DV345" s="314"/>
      <c r="DW345" s="314"/>
      <c r="DX345" s="314"/>
      <c r="DY345" s="314"/>
      <c r="DZ345" s="314"/>
      <c r="EA345" s="314"/>
      <c r="EB345" s="314"/>
      <c r="EC345" s="314"/>
      <c r="ED345" s="314"/>
      <c r="FY345" s="317"/>
      <c r="FZ345" s="317"/>
      <c r="GA345" s="317"/>
      <c r="GB345" s="317"/>
      <c r="GC345" s="301"/>
      <c r="GD345" s="301"/>
      <c r="GE345" s="301"/>
      <c r="GF345" s="301"/>
      <c r="GG345" s="318"/>
      <c r="GH345" s="318"/>
      <c r="GI345" s="318"/>
      <c r="GJ345" s="319"/>
      <c r="GK345" s="320"/>
      <c r="GL345" s="320"/>
      <c r="GM345" s="320"/>
      <c r="GN345" s="320"/>
      <c r="GO345" s="300"/>
      <c r="HD345" s="317"/>
      <c r="HE345" s="317"/>
      <c r="HF345" s="317"/>
      <c r="HG345" s="317"/>
      <c r="HH345" s="301"/>
      <c r="HI345" s="301"/>
      <c r="HJ345" s="301"/>
      <c r="HK345" s="301"/>
      <c r="HL345" s="318"/>
      <c r="HM345" s="318"/>
      <c r="HN345" s="318"/>
      <c r="HO345" s="319"/>
      <c r="HP345" s="320"/>
      <c r="HQ345" s="320"/>
      <c r="HR345" s="320"/>
      <c r="HS345" s="320"/>
      <c r="HT345" s="300"/>
    </row>
    <row r="346" spans="3:228" ht="17.100000000000001" customHeight="1" x14ac:dyDescent="0.3">
      <c r="R346" s="314"/>
      <c r="S346" s="314"/>
      <c r="T346" s="314"/>
      <c r="U346" s="314"/>
      <c r="V346" s="314"/>
      <c r="W346" s="314"/>
      <c r="X346" s="314"/>
      <c r="Y346" s="314"/>
      <c r="Z346" s="314"/>
      <c r="AA346" s="314"/>
      <c r="AB346" s="314"/>
      <c r="AC346" s="314"/>
      <c r="AD346" s="314"/>
      <c r="AE346" s="314"/>
      <c r="AF346" s="314"/>
      <c r="AG346" s="314"/>
      <c r="AH346" s="314"/>
      <c r="AI346" s="314"/>
      <c r="AJ346" s="314"/>
      <c r="AK346" s="314"/>
      <c r="AL346" s="314"/>
      <c r="AM346" s="314"/>
      <c r="AN346" s="314"/>
      <c r="AO346" s="314"/>
      <c r="AP346" s="314"/>
      <c r="AQ346" s="314"/>
      <c r="AR346" s="314"/>
      <c r="AS346" s="314"/>
      <c r="AT346" s="314"/>
      <c r="AU346" s="314"/>
      <c r="AV346" s="314"/>
      <c r="AW346" s="314"/>
      <c r="AX346" s="314"/>
      <c r="AY346" s="314"/>
      <c r="AZ346" s="314"/>
      <c r="BA346" s="314"/>
      <c r="BB346" s="314"/>
      <c r="BC346" s="314"/>
      <c r="BD346" s="314"/>
      <c r="BE346" s="314"/>
      <c r="BF346" s="314"/>
      <c r="BG346" s="314"/>
      <c r="BH346" s="314"/>
      <c r="BI346" s="314"/>
      <c r="BJ346" s="314"/>
      <c r="BK346" s="314"/>
      <c r="BL346" s="314"/>
      <c r="BM346" s="314"/>
      <c r="BN346" s="314"/>
      <c r="BO346" s="314"/>
      <c r="BP346" s="314"/>
      <c r="BQ346" s="314"/>
      <c r="BR346" s="314"/>
      <c r="BS346" s="314"/>
      <c r="BT346" s="314"/>
      <c r="BU346" s="314"/>
      <c r="BV346" s="314"/>
      <c r="BW346" s="258"/>
      <c r="BX346" s="314"/>
      <c r="BY346" s="314"/>
      <c r="BZ346" s="314"/>
      <c r="CA346" s="314"/>
      <c r="CB346" s="314"/>
      <c r="CC346" s="314"/>
      <c r="CD346" s="314"/>
      <c r="CE346" s="314"/>
      <c r="CF346" s="314"/>
      <c r="CG346" s="314"/>
      <c r="CH346" s="314"/>
      <c r="CI346" s="314"/>
      <c r="CJ346" s="314"/>
      <c r="CK346" s="314"/>
      <c r="CL346" s="314"/>
      <c r="CM346" s="314"/>
      <c r="CN346" s="314"/>
      <c r="CO346" s="314"/>
      <c r="CP346" s="314"/>
      <c r="CQ346" s="314"/>
      <c r="CR346" s="314"/>
      <c r="CS346" s="314"/>
      <c r="CT346" s="314"/>
      <c r="CU346" s="314"/>
      <c r="CV346" s="314"/>
      <c r="CW346" s="314"/>
      <c r="CX346" s="314"/>
      <c r="CY346" s="314"/>
      <c r="CZ346" s="314"/>
      <c r="DA346" s="314"/>
      <c r="DB346" s="314"/>
      <c r="DC346" s="314"/>
      <c r="DD346" s="314"/>
      <c r="DE346" s="314"/>
      <c r="DF346" s="314"/>
      <c r="DG346" s="314"/>
      <c r="DH346" s="314"/>
      <c r="DI346" s="314"/>
      <c r="DJ346" s="314"/>
      <c r="DK346" s="314"/>
      <c r="DL346" s="314"/>
      <c r="DM346" s="314"/>
      <c r="DN346" s="314"/>
      <c r="DO346" s="314"/>
      <c r="DP346" s="314"/>
      <c r="DQ346" s="314"/>
      <c r="DR346" s="314"/>
      <c r="DS346" s="314"/>
      <c r="DT346" s="314"/>
      <c r="DU346" s="314"/>
      <c r="DV346" s="314"/>
      <c r="DW346" s="314"/>
      <c r="DX346" s="314"/>
      <c r="DY346" s="314"/>
      <c r="DZ346" s="314"/>
      <c r="EA346" s="314"/>
      <c r="EB346" s="314"/>
      <c r="EC346" s="314"/>
      <c r="ED346" s="314"/>
      <c r="FY346" s="317"/>
      <c r="FZ346" s="317"/>
      <c r="GA346" s="317"/>
      <c r="GB346" s="317"/>
      <c r="GC346" s="301"/>
      <c r="GD346" s="301"/>
      <c r="GE346" s="301"/>
      <c r="GF346" s="301"/>
      <c r="GG346" s="318"/>
      <c r="GH346" s="318"/>
      <c r="GI346" s="318"/>
      <c r="GJ346" s="319"/>
      <c r="GK346" s="320"/>
      <c r="GL346" s="320"/>
      <c r="GM346" s="320"/>
      <c r="GN346" s="320"/>
      <c r="GO346" s="300"/>
      <c r="HD346" s="317"/>
      <c r="HE346" s="317"/>
      <c r="HF346" s="317"/>
      <c r="HG346" s="317"/>
      <c r="HH346" s="301"/>
      <c r="HI346" s="301"/>
      <c r="HJ346" s="301"/>
      <c r="HK346" s="301"/>
      <c r="HL346" s="318"/>
      <c r="HM346" s="318"/>
      <c r="HN346" s="318"/>
      <c r="HO346" s="319"/>
      <c r="HP346" s="320"/>
      <c r="HQ346" s="320"/>
      <c r="HR346" s="320"/>
      <c r="HS346" s="320"/>
      <c r="HT346" s="300"/>
    </row>
    <row r="347" spans="3:228" ht="17.100000000000001" customHeight="1" x14ac:dyDescent="0.3">
      <c r="R347" s="314"/>
      <c r="S347" s="314"/>
      <c r="T347" s="314"/>
      <c r="U347" s="314"/>
      <c r="V347" s="314"/>
      <c r="W347" s="314"/>
      <c r="X347" s="314"/>
      <c r="Y347" s="314"/>
      <c r="Z347" s="314"/>
      <c r="AA347" s="314"/>
      <c r="AB347" s="314"/>
      <c r="AC347" s="314"/>
      <c r="AD347" s="314"/>
      <c r="AE347" s="314"/>
      <c r="AF347" s="314"/>
      <c r="AG347" s="314"/>
      <c r="AH347" s="314"/>
      <c r="AI347" s="314"/>
      <c r="AJ347" s="314"/>
      <c r="AK347" s="314"/>
      <c r="AL347" s="314"/>
      <c r="AM347" s="314"/>
      <c r="AN347" s="314"/>
      <c r="AO347" s="314"/>
      <c r="AP347" s="314"/>
      <c r="AQ347" s="314"/>
      <c r="AR347" s="314"/>
      <c r="AS347" s="314"/>
      <c r="AT347" s="314"/>
      <c r="AU347" s="314"/>
      <c r="AV347" s="314"/>
      <c r="AW347" s="314"/>
      <c r="AX347" s="314"/>
      <c r="AY347" s="314"/>
      <c r="AZ347" s="314"/>
      <c r="BA347" s="314"/>
      <c r="BB347" s="314"/>
      <c r="BC347" s="314"/>
      <c r="BD347" s="314"/>
      <c r="BE347" s="314"/>
      <c r="BF347" s="314"/>
      <c r="BG347" s="314"/>
      <c r="BH347" s="314"/>
      <c r="BI347" s="314"/>
      <c r="BJ347" s="314"/>
      <c r="BK347" s="314"/>
      <c r="BL347" s="314"/>
      <c r="BM347" s="314"/>
      <c r="BN347" s="314"/>
      <c r="BO347" s="314"/>
      <c r="BP347" s="314"/>
      <c r="BQ347" s="314"/>
      <c r="BR347" s="314"/>
      <c r="BS347" s="314"/>
      <c r="BT347" s="314"/>
      <c r="BU347" s="314"/>
      <c r="BV347" s="314"/>
      <c r="BW347" s="258"/>
      <c r="BX347" s="314"/>
      <c r="BY347" s="314"/>
      <c r="BZ347" s="314"/>
      <c r="CA347" s="314"/>
      <c r="CB347" s="314"/>
      <c r="CC347" s="314"/>
      <c r="CD347" s="314"/>
      <c r="CE347" s="314"/>
      <c r="CF347" s="314"/>
      <c r="CG347" s="314"/>
      <c r="CH347" s="314"/>
      <c r="CI347" s="314"/>
      <c r="CJ347" s="314"/>
      <c r="CK347" s="314"/>
      <c r="CL347" s="314"/>
      <c r="CM347" s="314"/>
      <c r="CN347" s="314"/>
      <c r="CO347" s="314"/>
      <c r="CP347" s="314"/>
      <c r="CQ347" s="314"/>
      <c r="CR347" s="314"/>
      <c r="CS347" s="314"/>
      <c r="CT347" s="314"/>
      <c r="CU347" s="314"/>
      <c r="CV347" s="314"/>
      <c r="CW347" s="314"/>
      <c r="CX347" s="314"/>
      <c r="CY347" s="314"/>
      <c r="CZ347" s="314"/>
      <c r="DA347" s="314"/>
      <c r="DB347" s="314"/>
      <c r="DC347" s="314"/>
      <c r="DD347" s="314"/>
      <c r="DE347" s="314"/>
      <c r="DF347" s="314"/>
      <c r="DG347" s="314"/>
      <c r="DH347" s="314"/>
      <c r="DI347" s="314"/>
      <c r="DJ347" s="314"/>
      <c r="DK347" s="314"/>
      <c r="DL347" s="314"/>
      <c r="DM347" s="314"/>
      <c r="DN347" s="314"/>
      <c r="DO347" s="314"/>
      <c r="DP347" s="314"/>
      <c r="DQ347" s="314"/>
      <c r="DR347" s="314"/>
      <c r="DS347" s="314"/>
      <c r="DT347" s="314"/>
      <c r="DU347" s="314"/>
      <c r="DV347" s="314"/>
      <c r="DW347" s="314"/>
      <c r="DX347" s="314"/>
      <c r="DY347" s="314"/>
      <c r="DZ347" s="314"/>
      <c r="EA347" s="314"/>
      <c r="EB347" s="314"/>
      <c r="EC347" s="314"/>
      <c r="ED347" s="314"/>
      <c r="FY347" s="317"/>
      <c r="FZ347" s="317"/>
      <c r="GA347" s="317"/>
      <c r="GB347" s="317"/>
      <c r="GC347" s="301"/>
      <c r="GD347" s="301"/>
      <c r="GE347" s="301"/>
      <c r="GF347" s="301"/>
      <c r="GG347" s="318"/>
      <c r="GH347" s="318"/>
      <c r="GI347" s="318"/>
      <c r="GJ347" s="319"/>
      <c r="GK347" s="320"/>
      <c r="GL347" s="320"/>
      <c r="GM347" s="320"/>
      <c r="GN347" s="320"/>
      <c r="GO347" s="300"/>
      <c r="HD347" s="317"/>
      <c r="HE347" s="317"/>
      <c r="HF347" s="317"/>
      <c r="HG347" s="317"/>
      <c r="HH347" s="301"/>
      <c r="HI347" s="301"/>
      <c r="HJ347" s="301"/>
      <c r="HK347" s="301"/>
      <c r="HL347" s="318"/>
      <c r="HM347" s="318"/>
      <c r="HN347" s="318"/>
      <c r="HO347" s="319"/>
      <c r="HP347" s="320"/>
      <c r="HQ347" s="320"/>
      <c r="HR347" s="320"/>
      <c r="HS347" s="320"/>
      <c r="HT347" s="300"/>
    </row>
    <row r="348" spans="3:228" ht="17.100000000000001" customHeight="1" x14ac:dyDescent="0.3">
      <c r="R348" s="314"/>
      <c r="S348" s="314"/>
      <c r="T348" s="314"/>
      <c r="U348" s="314"/>
      <c r="V348" s="314"/>
      <c r="W348" s="314"/>
      <c r="X348" s="314"/>
      <c r="Y348" s="314"/>
      <c r="Z348" s="314"/>
      <c r="AA348" s="314"/>
      <c r="AB348" s="314"/>
      <c r="AC348" s="314"/>
      <c r="AD348" s="314"/>
      <c r="AE348" s="314"/>
      <c r="AF348" s="314"/>
      <c r="AG348" s="314"/>
      <c r="AH348" s="314"/>
      <c r="AI348" s="314"/>
      <c r="AJ348" s="314"/>
      <c r="AK348" s="314"/>
      <c r="AL348" s="314"/>
      <c r="AM348" s="314"/>
      <c r="AN348" s="314"/>
      <c r="AO348" s="314"/>
      <c r="AP348" s="314"/>
      <c r="AQ348" s="314"/>
      <c r="AR348" s="314"/>
      <c r="AS348" s="314"/>
      <c r="AT348" s="314"/>
      <c r="AU348" s="314"/>
      <c r="AV348" s="314"/>
      <c r="AW348" s="314"/>
      <c r="AX348" s="314"/>
      <c r="AY348" s="314"/>
      <c r="AZ348" s="314"/>
      <c r="BA348" s="314"/>
      <c r="BB348" s="314"/>
      <c r="BC348" s="314"/>
      <c r="BD348" s="314"/>
      <c r="BE348" s="314"/>
      <c r="BF348" s="314"/>
      <c r="BG348" s="314"/>
      <c r="BH348" s="314"/>
      <c r="BI348" s="314"/>
      <c r="BJ348" s="314"/>
      <c r="BK348" s="314"/>
      <c r="BL348" s="314"/>
      <c r="BM348" s="314"/>
      <c r="BN348" s="314"/>
      <c r="BO348" s="314"/>
      <c r="BP348" s="314"/>
      <c r="BQ348" s="314"/>
      <c r="BR348" s="314"/>
      <c r="BS348" s="314"/>
      <c r="BT348" s="314"/>
      <c r="BU348" s="314"/>
      <c r="BV348" s="314"/>
      <c r="BW348" s="291"/>
      <c r="BX348" s="314"/>
      <c r="BY348" s="314"/>
      <c r="BZ348" s="314"/>
      <c r="CA348" s="314"/>
      <c r="CB348" s="314"/>
      <c r="CC348" s="314"/>
      <c r="CD348" s="314"/>
      <c r="CE348" s="314"/>
      <c r="CF348" s="314"/>
      <c r="CG348" s="314"/>
      <c r="CH348" s="314"/>
      <c r="CI348" s="314"/>
      <c r="CJ348" s="314"/>
      <c r="CK348" s="314"/>
      <c r="CL348" s="314"/>
      <c r="CM348" s="314"/>
      <c r="CN348" s="314"/>
      <c r="CO348" s="314"/>
      <c r="CP348" s="314"/>
      <c r="CQ348" s="314"/>
      <c r="CR348" s="314"/>
      <c r="CS348" s="314"/>
      <c r="CT348" s="314"/>
      <c r="CU348" s="314"/>
      <c r="CV348" s="314"/>
      <c r="CW348" s="314"/>
      <c r="CX348" s="314"/>
      <c r="CY348" s="314"/>
      <c r="CZ348" s="314"/>
      <c r="DA348" s="314"/>
      <c r="DB348" s="314"/>
      <c r="DC348" s="314"/>
      <c r="DD348" s="314"/>
      <c r="DE348" s="314"/>
      <c r="DF348" s="314"/>
      <c r="DG348" s="314"/>
      <c r="DH348" s="314"/>
      <c r="DI348" s="314"/>
      <c r="DJ348" s="314"/>
      <c r="DK348" s="314"/>
      <c r="DL348" s="314"/>
      <c r="DM348" s="314"/>
      <c r="DN348" s="314"/>
      <c r="DO348" s="314"/>
      <c r="DP348" s="314"/>
      <c r="DQ348" s="314"/>
      <c r="DR348" s="314"/>
      <c r="DS348" s="314"/>
      <c r="DT348" s="314"/>
      <c r="DU348" s="314"/>
      <c r="DV348" s="314"/>
      <c r="DW348" s="314"/>
      <c r="DX348" s="314"/>
      <c r="DY348" s="314"/>
      <c r="DZ348" s="314"/>
      <c r="EA348" s="314"/>
      <c r="EB348" s="314"/>
      <c r="EC348" s="314"/>
      <c r="ED348" s="314"/>
      <c r="FY348" s="317"/>
      <c r="FZ348" s="317"/>
      <c r="GA348" s="317"/>
      <c r="GB348" s="317"/>
      <c r="GC348" s="301"/>
      <c r="GD348" s="301"/>
      <c r="GE348" s="301"/>
      <c r="GF348" s="301"/>
      <c r="GG348" s="318"/>
      <c r="GH348" s="318"/>
      <c r="GI348" s="318"/>
      <c r="GJ348" s="319"/>
      <c r="GK348" s="320"/>
      <c r="GL348" s="320"/>
      <c r="GM348" s="320"/>
      <c r="GN348" s="320"/>
      <c r="GO348" s="300"/>
      <c r="HD348" s="317"/>
      <c r="HE348" s="317"/>
      <c r="HF348" s="317"/>
      <c r="HG348" s="317"/>
      <c r="HH348" s="301"/>
      <c r="HI348" s="301"/>
      <c r="HJ348" s="301"/>
      <c r="HK348" s="301"/>
      <c r="HL348" s="318"/>
      <c r="HM348" s="318"/>
      <c r="HN348" s="318"/>
      <c r="HO348" s="319"/>
      <c r="HP348" s="320"/>
      <c r="HQ348" s="320"/>
      <c r="HR348" s="320"/>
      <c r="HS348" s="320"/>
      <c r="HT348" s="300"/>
    </row>
    <row r="349" spans="3:228" ht="17.100000000000001" customHeight="1" x14ac:dyDescent="0.3">
      <c r="R349" s="314"/>
      <c r="S349" s="314"/>
      <c r="T349" s="314"/>
      <c r="U349" s="314"/>
      <c r="V349" s="314"/>
      <c r="W349" s="314"/>
      <c r="X349" s="314"/>
      <c r="Y349" s="314"/>
      <c r="Z349" s="314"/>
      <c r="AA349" s="314"/>
      <c r="AB349" s="314"/>
      <c r="AC349" s="314"/>
      <c r="AD349" s="314"/>
      <c r="AE349" s="314"/>
      <c r="AF349" s="314"/>
      <c r="AG349" s="314"/>
      <c r="AH349" s="314"/>
      <c r="AI349" s="314"/>
      <c r="AJ349" s="314"/>
      <c r="AK349" s="314"/>
      <c r="AL349" s="314"/>
      <c r="AM349" s="314"/>
      <c r="AN349" s="314"/>
      <c r="AO349" s="314"/>
      <c r="AP349" s="314"/>
      <c r="AQ349" s="314"/>
      <c r="AR349" s="314"/>
      <c r="AS349" s="314"/>
      <c r="AT349" s="314"/>
      <c r="AU349" s="314"/>
      <c r="AV349" s="314"/>
      <c r="AW349" s="314"/>
      <c r="AX349" s="314"/>
      <c r="AY349" s="314"/>
      <c r="AZ349" s="314"/>
      <c r="BA349" s="314"/>
      <c r="BB349" s="314"/>
      <c r="BC349" s="314"/>
      <c r="BD349" s="314"/>
      <c r="BE349" s="314"/>
      <c r="BF349" s="314"/>
      <c r="BG349" s="314"/>
      <c r="BH349" s="314"/>
      <c r="BI349" s="314"/>
      <c r="BJ349" s="314"/>
      <c r="BK349" s="314"/>
      <c r="BL349" s="314"/>
      <c r="BM349" s="314"/>
      <c r="BN349" s="314"/>
      <c r="BO349" s="314"/>
      <c r="BP349" s="314"/>
      <c r="BQ349" s="314"/>
      <c r="BR349" s="314"/>
      <c r="BS349" s="314"/>
      <c r="BT349" s="314"/>
      <c r="BU349" s="314"/>
      <c r="BV349" s="314"/>
      <c r="BW349" s="259"/>
      <c r="BX349" s="314"/>
      <c r="BY349" s="314"/>
      <c r="BZ349" s="314"/>
      <c r="CA349" s="314"/>
      <c r="CB349" s="314"/>
      <c r="CC349" s="314"/>
      <c r="CD349" s="314"/>
      <c r="CE349" s="314"/>
      <c r="CF349" s="314"/>
      <c r="CG349" s="314"/>
      <c r="CH349" s="314"/>
      <c r="CI349" s="314"/>
      <c r="CJ349" s="314"/>
      <c r="CK349" s="314"/>
      <c r="CL349" s="314"/>
      <c r="CM349" s="314"/>
      <c r="CN349" s="314"/>
      <c r="CO349" s="314"/>
      <c r="CP349" s="314"/>
      <c r="CQ349" s="314"/>
      <c r="CR349" s="314"/>
      <c r="CS349" s="314"/>
      <c r="CT349" s="314"/>
      <c r="CU349" s="314"/>
      <c r="CV349" s="314"/>
      <c r="CW349" s="314"/>
      <c r="CX349" s="314"/>
      <c r="CY349" s="314"/>
      <c r="CZ349" s="314"/>
      <c r="DA349" s="314"/>
      <c r="DB349" s="314"/>
      <c r="DC349" s="314"/>
      <c r="DD349" s="314"/>
      <c r="DE349" s="314"/>
      <c r="DF349" s="314"/>
      <c r="DG349" s="314"/>
      <c r="DH349" s="314"/>
      <c r="DI349" s="314"/>
      <c r="DJ349" s="314"/>
      <c r="DK349" s="314"/>
      <c r="DL349" s="314"/>
      <c r="DM349" s="314"/>
      <c r="DN349" s="314"/>
      <c r="DO349" s="314"/>
      <c r="DP349" s="314"/>
      <c r="DQ349" s="314"/>
      <c r="DR349" s="314"/>
      <c r="DS349" s="314"/>
      <c r="DT349" s="314"/>
      <c r="DU349" s="314"/>
      <c r="DV349" s="314"/>
      <c r="DW349" s="314"/>
      <c r="DX349" s="314"/>
      <c r="DY349" s="314"/>
      <c r="DZ349" s="314"/>
      <c r="EA349" s="314"/>
      <c r="EB349" s="314"/>
      <c r="EC349" s="314"/>
      <c r="ED349" s="314"/>
      <c r="FY349" s="317"/>
      <c r="FZ349" s="317"/>
      <c r="GA349" s="317"/>
      <c r="GB349" s="317"/>
      <c r="GC349" s="301"/>
      <c r="GD349" s="301"/>
      <c r="GE349" s="301"/>
      <c r="GF349" s="301"/>
      <c r="GG349" s="318"/>
      <c r="GH349" s="318"/>
      <c r="GI349" s="318"/>
      <c r="GJ349" s="319"/>
      <c r="GK349" s="320"/>
      <c r="GL349" s="320"/>
      <c r="GM349" s="320"/>
      <c r="GN349" s="320"/>
      <c r="GO349" s="300"/>
      <c r="HD349" s="317"/>
      <c r="HE349" s="317"/>
      <c r="HF349" s="317"/>
      <c r="HG349" s="317"/>
      <c r="HH349" s="301"/>
      <c r="HI349" s="301"/>
      <c r="HJ349" s="301"/>
      <c r="HK349" s="301"/>
      <c r="HL349" s="318"/>
      <c r="HM349" s="318"/>
      <c r="HN349" s="318"/>
      <c r="HO349" s="319"/>
      <c r="HP349" s="320"/>
      <c r="HQ349" s="320"/>
      <c r="HR349" s="320"/>
      <c r="HS349" s="320"/>
      <c r="HT349" s="300"/>
    </row>
    <row r="350" spans="3:228" ht="17.100000000000001" customHeight="1" x14ac:dyDescent="0.3">
      <c r="R350" s="314"/>
      <c r="S350" s="314"/>
      <c r="T350" s="314"/>
      <c r="U350" s="314"/>
      <c r="V350" s="314"/>
      <c r="W350" s="314"/>
      <c r="X350" s="314"/>
      <c r="Y350" s="314"/>
      <c r="Z350" s="314"/>
      <c r="AA350" s="314"/>
      <c r="AB350" s="314"/>
      <c r="AC350" s="314"/>
      <c r="AD350" s="314"/>
      <c r="AE350" s="314"/>
      <c r="AF350" s="314"/>
      <c r="AG350" s="314"/>
      <c r="AH350" s="314"/>
      <c r="AI350" s="314"/>
      <c r="AJ350" s="314"/>
      <c r="AK350" s="314"/>
      <c r="AL350" s="314"/>
      <c r="AM350" s="314"/>
      <c r="AN350" s="314"/>
      <c r="AO350" s="314"/>
      <c r="AP350" s="314"/>
      <c r="AQ350" s="314"/>
      <c r="AR350" s="314"/>
      <c r="AS350" s="314"/>
      <c r="AT350" s="314"/>
      <c r="AU350" s="314"/>
      <c r="AV350" s="314"/>
      <c r="AW350" s="314"/>
      <c r="AX350" s="314"/>
      <c r="AY350" s="314"/>
      <c r="AZ350" s="314"/>
      <c r="BA350" s="314"/>
      <c r="BB350" s="314"/>
      <c r="BC350" s="314"/>
      <c r="BD350" s="314"/>
      <c r="BE350" s="314"/>
      <c r="BF350" s="314"/>
      <c r="BG350" s="314"/>
      <c r="BH350" s="314"/>
      <c r="BI350" s="314"/>
      <c r="BJ350" s="314"/>
      <c r="BK350" s="314"/>
      <c r="BL350" s="314"/>
      <c r="BM350" s="314"/>
      <c r="BN350" s="314"/>
      <c r="BO350" s="314"/>
      <c r="BP350" s="314"/>
      <c r="BQ350" s="314"/>
      <c r="BR350" s="314"/>
      <c r="BS350" s="314"/>
      <c r="BT350" s="314"/>
      <c r="BU350" s="314"/>
      <c r="BV350" s="314"/>
      <c r="BW350" s="259"/>
      <c r="BX350" s="314"/>
      <c r="BY350" s="314"/>
      <c r="BZ350" s="314"/>
      <c r="CA350" s="314"/>
      <c r="CB350" s="314"/>
      <c r="CC350" s="314"/>
      <c r="CD350" s="314"/>
      <c r="CE350" s="314"/>
      <c r="CF350" s="314"/>
      <c r="CG350" s="314"/>
      <c r="CH350" s="314"/>
      <c r="CI350" s="314"/>
      <c r="CJ350" s="314"/>
      <c r="CK350" s="314"/>
      <c r="CL350" s="314"/>
      <c r="CM350" s="314"/>
      <c r="CN350" s="314"/>
      <c r="CO350" s="314"/>
      <c r="CP350" s="314"/>
      <c r="CQ350" s="314"/>
      <c r="CR350" s="314"/>
      <c r="CS350" s="314"/>
      <c r="CT350" s="314"/>
      <c r="CU350" s="314"/>
      <c r="CV350" s="314"/>
      <c r="CW350" s="314"/>
      <c r="CX350" s="314"/>
      <c r="CY350" s="314"/>
      <c r="CZ350" s="314"/>
      <c r="DA350" s="314"/>
      <c r="DB350" s="314"/>
      <c r="DC350" s="314"/>
      <c r="DD350" s="314"/>
      <c r="DE350" s="314"/>
      <c r="DF350" s="314"/>
      <c r="DG350" s="314"/>
      <c r="DH350" s="314"/>
      <c r="DI350" s="314"/>
      <c r="DJ350" s="314"/>
      <c r="DK350" s="314"/>
      <c r="DL350" s="314"/>
      <c r="DM350" s="314"/>
      <c r="DN350" s="314"/>
      <c r="DO350" s="314"/>
      <c r="DP350" s="314"/>
      <c r="DQ350" s="314"/>
      <c r="DR350" s="314"/>
      <c r="DS350" s="314"/>
      <c r="DT350" s="314"/>
      <c r="DU350" s="314"/>
      <c r="DV350" s="314"/>
      <c r="DW350" s="314"/>
      <c r="DX350" s="314"/>
      <c r="DY350" s="314"/>
      <c r="DZ350" s="314"/>
      <c r="EA350" s="314"/>
      <c r="EB350" s="314"/>
      <c r="EC350" s="314"/>
      <c r="ED350" s="314"/>
      <c r="FY350" s="317"/>
      <c r="FZ350" s="317"/>
      <c r="GA350" s="317"/>
      <c r="GB350" s="317"/>
      <c r="GC350" s="301"/>
      <c r="GD350" s="301"/>
      <c r="GE350" s="301"/>
      <c r="GF350" s="301"/>
      <c r="GG350" s="318"/>
      <c r="GH350" s="318"/>
      <c r="GI350" s="318"/>
      <c r="GJ350" s="319"/>
      <c r="GK350" s="320"/>
      <c r="GL350" s="320"/>
      <c r="GM350" s="320"/>
      <c r="GN350" s="320"/>
      <c r="GO350" s="300"/>
      <c r="HD350" s="317"/>
      <c r="HE350" s="317"/>
      <c r="HF350" s="317"/>
      <c r="HG350" s="317"/>
      <c r="HH350" s="301"/>
      <c r="HI350" s="301"/>
      <c r="HJ350" s="301"/>
      <c r="HK350" s="301"/>
      <c r="HL350" s="318"/>
      <c r="HM350" s="318"/>
      <c r="HN350" s="318"/>
      <c r="HO350" s="319"/>
      <c r="HP350" s="320"/>
      <c r="HQ350" s="320"/>
      <c r="HR350" s="320"/>
      <c r="HS350" s="320"/>
      <c r="HT350" s="300"/>
    </row>
    <row r="351" spans="3:228" ht="17.100000000000001" customHeight="1" x14ac:dyDescent="0.3">
      <c r="R351" s="314"/>
      <c r="S351" s="314"/>
      <c r="T351" s="314"/>
      <c r="U351" s="314"/>
      <c r="V351" s="314"/>
      <c r="W351" s="314"/>
      <c r="X351" s="314"/>
      <c r="Y351" s="314"/>
      <c r="Z351" s="314"/>
      <c r="AA351" s="314"/>
      <c r="AB351" s="314"/>
      <c r="AC351" s="314"/>
      <c r="AD351" s="314"/>
      <c r="AE351" s="314"/>
      <c r="AF351" s="314"/>
      <c r="AG351" s="314"/>
      <c r="AH351" s="314"/>
      <c r="AI351" s="314"/>
      <c r="AJ351" s="314"/>
      <c r="AK351" s="314"/>
      <c r="AL351" s="314"/>
      <c r="AM351" s="314"/>
      <c r="AN351" s="314"/>
      <c r="AO351" s="314"/>
      <c r="AP351" s="314"/>
      <c r="AQ351" s="314"/>
      <c r="AR351" s="314"/>
      <c r="AS351" s="314"/>
      <c r="AT351" s="314"/>
      <c r="AU351" s="314"/>
      <c r="AV351" s="314"/>
      <c r="AW351" s="314"/>
      <c r="AX351" s="314"/>
      <c r="AY351" s="314"/>
      <c r="AZ351" s="314"/>
      <c r="BA351" s="314"/>
      <c r="BB351" s="314"/>
      <c r="BC351" s="314"/>
      <c r="BD351" s="314"/>
      <c r="BE351" s="314"/>
      <c r="BF351" s="314"/>
      <c r="BG351" s="314"/>
      <c r="BH351" s="314"/>
      <c r="BI351" s="314"/>
      <c r="BJ351" s="314"/>
      <c r="BK351" s="314"/>
      <c r="BL351" s="314"/>
      <c r="BM351" s="314"/>
      <c r="BN351" s="314"/>
      <c r="BO351" s="314"/>
      <c r="BP351" s="314"/>
      <c r="BQ351" s="314"/>
      <c r="BR351" s="314"/>
      <c r="BS351" s="314"/>
      <c r="BT351" s="314"/>
      <c r="BU351" s="314"/>
      <c r="BV351" s="314"/>
      <c r="BW351" s="291"/>
      <c r="BX351" s="314"/>
      <c r="BY351" s="314"/>
      <c r="BZ351" s="314"/>
      <c r="CA351" s="314"/>
      <c r="CB351" s="314"/>
      <c r="CC351" s="314"/>
      <c r="CD351" s="314"/>
      <c r="CE351" s="314"/>
      <c r="CF351" s="314"/>
      <c r="CG351" s="314"/>
      <c r="CH351" s="314"/>
      <c r="CI351" s="314"/>
      <c r="CJ351" s="314"/>
      <c r="CK351" s="314"/>
      <c r="CL351" s="314"/>
      <c r="CM351" s="314"/>
      <c r="CN351" s="314"/>
      <c r="CO351" s="314"/>
      <c r="CP351" s="314"/>
      <c r="CQ351" s="314"/>
      <c r="CR351" s="314"/>
      <c r="CS351" s="314"/>
      <c r="CT351" s="314"/>
      <c r="CU351" s="314"/>
      <c r="CV351" s="314"/>
      <c r="CW351" s="314"/>
      <c r="CX351" s="314"/>
      <c r="CY351" s="314"/>
      <c r="CZ351" s="314"/>
      <c r="DA351" s="314"/>
      <c r="DB351" s="314"/>
      <c r="DC351" s="314"/>
      <c r="DD351" s="314"/>
      <c r="DE351" s="314"/>
      <c r="DF351" s="314"/>
      <c r="DG351" s="314"/>
      <c r="DH351" s="314"/>
      <c r="DI351" s="314"/>
      <c r="DJ351" s="314"/>
      <c r="DK351" s="314"/>
      <c r="DL351" s="314"/>
      <c r="DM351" s="314"/>
      <c r="DN351" s="314"/>
      <c r="DO351" s="314"/>
      <c r="DP351" s="314"/>
      <c r="DQ351" s="314"/>
      <c r="DR351" s="314"/>
      <c r="DS351" s="314"/>
      <c r="DT351" s="314"/>
      <c r="DU351" s="314"/>
      <c r="DV351" s="314"/>
      <c r="DW351" s="314"/>
      <c r="DX351" s="314"/>
      <c r="DY351" s="314"/>
      <c r="DZ351" s="314"/>
      <c r="EA351" s="314"/>
      <c r="EB351" s="314"/>
      <c r="EC351" s="314"/>
      <c r="ED351" s="314"/>
      <c r="FY351" s="317"/>
      <c r="FZ351" s="317"/>
      <c r="GA351" s="317"/>
      <c r="GB351" s="317"/>
      <c r="GC351" s="301"/>
      <c r="GD351" s="301"/>
      <c r="GE351" s="301"/>
      <c r="GF351" s="301"/>
      <c r="GG351" s="318"/>
      <c r="GH351" s="318"/>
      <c r="GI351" s="318"/>
      <c r="GJ351" s="319"/>
      <c r="GK351" s="320"/>
      <c r="GL351" s="320"/>
      <c r="GM351" s="320"/>
      <c r="GN351" s="320"/>
      <c r="GO351" s="300"/>
      <c r="HD351" s="317"/>
      <c r="HE351" s="317"/>
      <c r="HF351" s="317"/>
      <c r="HG351" s="317"/>
      <c r="HH351" s="301"/>
      <c r="HI351" s="301"/>
      <c r="HJ351" s="301"/>
      <c r="HK351" s="301"/>
      <c r="HL351" s="318"/>
      <c r="HM351" s="318"/>
      <c r="HN351" s="318"/>
      <c r="HO351" s="319"/>
      <c r="HP351" s="320"/>
      <c r="HQ351" s="320"/>
      <c r="HR351" s="320"/>
      <c r="HS351" s="320"/>
      <c r="HT351" s="300"/>
    </row>
    <row r="352" spans="3:228" ht="17.100000000000001" customHeight="1" x14ac:dyDescent="0.3">
      <c r="R352" s="314"/>
      <c r="S352" s="314"/>
      <c r="T352" s="314"/>
      <c r="U352" s="314"/>
      <c r="V352" s="314"/>
      <c r="W352" s="314"/>
      <c r="X352" s="314"/>
      <c r="Y352" s="314"/>
      <c r="Z352" s="314"/>
      <c r="AA352" s="314"/>
      <c r="AB352" s="314"/>
      <c r="AC352" s="314"/>
      <c r="AD352" s="314"/>
      <c r="AE352" s="314"/>
      <c r="AF352" s="314"/>
      <c r="AG352" s="314"/>
      <c r="AH352" s="314"/>
      <c r="AI352" s="314"/>
      <c r="AJ352" s="314"/>
      <c r="AK352" s="314"/>
      <c r="AL352" s="314"/>
      <c r="AM352" s="314"/>
      <c r="AN352" s="314"/>
      <c r="AO352" s="314"/>
      <c r="AP352" s="314"/>
      <c r="AQ352" s="314"/>
      <c r="AR352" s="314"/>
      <c r="AS352" s="314"/>
      <c r="AT352" s="314"/>
      <c r="AU352" s="314"/>
      <c r="AV352" s="314"/>
      <c r="AW352" s="314"/>
      <c r="AX352" s="314"/>
      <c r="AY352" s="314"/>
      <c r="AZ352" s="314"/>
      <c r="BA352" s="314"/>
      <c r="BB352" s="314"/>
      <c r="BC352" s="314"/>
      <c r="BD352" s="314"/>
      <c r="BE352" s="314"/>
      <c r="BF352" s="314"/>
      <c r="BG352" s="314"/>
      <c r="BH352" s="314"/>
      <c r="BI352" s="314"/>
      <c r="BJ352" s="314"/>
      <c r="BK352" s="314"/>
      <c r="BL352" s="314"/>
      <c r="BM352" s="314"/>
      <c r="BN352" s="314"/>
      <c r="BO352" s="314"/>
      <c r="BP352" s="314"/>
      <c r="BQ352" s="314"/>
      <c r="BR352" s="314"/>
      <c r="BS352" s="314"/>
      <c r="BT352" s="314"/>
      <c r="BU352" s="314"/>
      <c r="BV352" s="314"/>
      <c r="BW352" s="339"/>
      <c r="BX352" s="314"/>
      <c r="BY352" s="314"/>
      <c r="BZ352" s="314"/>
      <c r="CA352" s="314"/>
      <c r="CB352" s="314"/>
      <c r="CC352" s="314"/>
      <c r="CD352" s="314"/>
      <c r="CE352" s="314"/>
      <c r="CF352" s="314"/>
      <c r="CG352" s="314"/>
      <c r="CH352" s="314"/>
      <c r="CI352" s="314"/>
      <c r="CJ352" s="314"/>
      <c r="CK352" s="314"/>
      <c r="CL352" s="314"/>
      <c r="CM352" s="314"/>
      <c r="CN352" s="314"/>
      <c r="CO352" s="314"/>
      <c r="CP352" s="314"/>
      <c r="CQ352" s="314"/>
      <c r="CR352" s="314"/>
      <c r="CS352" s="314"/>
      <c r="CT352" s="314"/>
      <c r="CU352" s="314"/>
      <c r="CV352" s="314"/>
      <c r="CW352" s="314"/>
      <c r="CX352" s="314"/>
      <c r="CY352" s="314"/>
      <c r="CZ352" s="314"/>
      <c r="DA352" s="314"/>
      <c r="DB352" s="314"/>
      <c r="DC352" s="314"/>
      <c r="DD352" s="314"/>
      <c r="DE352" s="314"/>
      <c r="DF352" s="314"/>
      <c r="DG352" s="314"/>
      <c r="DH352" s="314"/>
      <c r="DI352" s="314"/>
      <c r="DJ352" s="314"/>
      <c r="DK352" s="314"/>
      <c r="DL352" s="314"/>
      <c r="DM352" s="314"/>
      <c r="DN352" s="314"/>
      <c r="DO352" s="314"/>
      <c r="DP352" s="314"/>
      <c r="DQ352" s="314"/>
      <c r="DR352" s="314"/>
      <c r="DS352" s="314"/>
      <c r="DT352" s="314"/>
      <c r="DU352" s="314"/>
      <c r="DV352" s="314"/>
      <c r="DW352" s="314"/>
      <c r="DX352" s="314"/>
      <c r="DY352" s="314"/>
      <c r="DZ352" s="314"/>
      <c r="EA352" s="314"/>
      <c r="EB352" s="314"/>
      <c r="EC352" s="314"/>
      <c r="ED352" s="314"/>
      <c r="FY352" s="317"/>
      <c r="FZ352" s="317"/>
      <c r="GA352" s="317"/>
      <c r="GB352" s="317"/>
      <c r="GC352" s="301"/>
      <c r="GD352" s="301"/>
      <c r="GE352" s="301"/>
      <c r="GF352" s="301"/>
      <c r="GG352" s="318"/>
      <c r="GH352" s="318"/>
      <c r="GI352" s="318"/>
      <c r="GJ352" s="319"/>
      <c r="GK352" s="320"/>
      <c r="GL352" s="320"/>
      <c r="GM352" s="320"/>
      <c r="GN352" s="320"/>
      <c r="GO352" s="300"/>
      <c r="HD352" s="317"/>
      <c r="HE352" s="317"/>
      <c r="HF352" s="317"/>
      <c r="HG352" s="317"/>
      <c r="HH352" s="301"/>
      <c r="HI352" s="301"/>
      <c r="HJ352" s="301"/>
      <c r="HK352" s="301"/>
      <c r="HL352" s="318"/>
      <c r="HM352" s="318"/>
      <c r="HN352" s="318"/>
      <c r="HO352" s="319"/>
      <c r="HP352" s="320"/>
      <c r="HQ352" s="320"/>
      <c r="HR352" s="320"/>
      <c r="HS352" s="320"/>
      <c r="HT352" s="300"/>
    </row>
    <row r="353" spans="18:228" ht="17.100000000000001" customHeight="1" x14ac:dyDescent="0.3">
      <c r="R353" s="314"/>
      <c r="S353" s="314"/>
      <c r="T353" s="314"/>
      <c r="U353" s="314"/>
      <c r="V353" s="314"/>
      <c r="W353" s="314"/>
      <c r="X353" s="314"/>
      <c r="Y353" s="314"/>
      <c r="Z353" s="314"/>
      <c r="AA353" s="314"/>
      <c r="AB353" s="314"/>
      <c r="AC353" s="314"/>
      <c r="AD353" s="314"/>
      <c r="AE353" s="314"/>
      <c r="AF353" s="314"/>
      <c r="AG353" s="314"/>
      <c r="AH353" s="314"/>
      <c r="AI353" s="314"/>
      <c r="AJ353" s="314"/>
      <c r="AK353" s="314"/>
      <c r="AL353" s="314"/>
      <c r="AM353" s="314"/>
      <c r="AN353" s="314"/>
      <c r="AO353" s="314"/>
      <c r="AP353" s="314"/>
      <c r="AQ353" s="314"/>
      <c r="AR353" s="314"/>
      <c r="AS353" s="314"/>
      <c r="AT353" s="314"/>
      <c r="AU353" s="314"/>
      <c r="AV353" s="314"/>
      <c r="AW353" s="314"/>
      <c r="AX353" s="314"/>
      <c r="AY353" s="314"/>
      <c r="AZ353" s="314"/>
      <c r="BA353" s="314"/>
      <c r="BB353" s="314"/>
      <c r="BC353" s="314"/>
      <c r="BD353" s="314"/>
      <c r="BE353" s="314"/>
      <c r="BF353" s="314"/>
      <c r="BG353" s="314"/>
      <c r="BH353" s="314"/>
      <c r="BI353" s="314"/>
      <c r="BJ353" s="314"/>
      <c r="BK353" s="314"/>
      <c r="BL353" s="314"/>
      <c r="BM353" s="314"/>
      <c r="BN353" s="314"/>
      <c r="BO353" s="314"/>
      <c r="BP353" s="314"/>
      <c r="BQ353" s="314"/>
      <c r="BR353" s="314"/>
      <c r="BS353" s="314"/>
      <c r="BT353" s="314"/>
      <c r="BU353" s="314"/>
      <c r="BV353" s="314"/>
      <c r="BW353" s="339"/>
      <c r="BX353" s="314"/>
      <c r="BY353" s="314"/>
      <c r="BZ353" s="314"/>
      <c r="CA353" s="314"/>
      <c r="CB353" s="314"/>
      <c r="CC353" s="314"/>
      <c r="CD353" s="314"/>
      <c r="CE353" s="314"/>
      <c r="CF353" s="314"/>
      <c r="CG353" s="314"/>
      <c r="CH353" s="314"/>
      <c r="CI353" s="314"/>
      <c r="CJ353" s="314"/>
      <c r="CK353" s="314"/>
      <c r="CL353" s="314"/>
      <c r="CM353" s="314"/>
      <c r="CN353" s="314"/>
      <c r="CO353" s="314"/>
      <c r="CP353" s="314"/>
      <c r="CQ353" s="314"/>
      <c r="CR353" s="314"/>
      <c r="CS353" s="314"/>
      <c r="CT353" s="314"/>
      <c r="CU353" s="314"/>
      <c r="CV353" s="314"/>
      <c r="CW353" s="314"/>
      <c r="CX353" s="314"/>
      <c r="CY353" s="314"/>
      <c r="CZ353" s="314"/>
      <c r="DA353" s="314"/>
      <c r="DB353" s="314"/>
      <c r="DC353" s="314"/>
      <c r="DD353" s="314"/>
      <c r="DE353" s="314"/>
      <c r="DF353" s="314"/>
      <c r="DG353" s="314"/>
      <c r="DH353" s="314"/>
      <c r="DI353" s="314"/>
      <c r="DJ353" s="314"/>
      <c r="DK353" s="314"/>
      <c r="DL353" s="314"/>
      <c r="DM353" s="314"/>
      <c r="DN353" s="314"/>
      <c r="DO353" s="314"/>
      <c r="DP353" s="314"/>
      <c r="DQ353" s="314"/>
      <c r="DR353" s="314"/>
      <c r="DS353" s="314"/>
      <c r="DT353" s="314"/>
      <c r="DU353" s="314"/>
      <c r="DV353" s="314"/>
      <c r="DW353" s="314"/>
      <c r="DX353" s="314"/>
      <c r="DY353" s="314"/>
      <c r="DZ353" s="314"/>
      <c r="EA353" s="314"/>
      <c r="EB353" s="314"/>
      <c r="EC353" s="314"/>
      <c r="ED353" s="314"/>
      <c r="FY353" s="317"/>
      <c r="FZ353" s="317"/>
      <c r="GA353" s="317"/>
      <c r="GB353" s="317"/>
      <c r="GC353" s="301"/>
      <c r="GD353" s="301"/>
      <c r="GE353" s="301"/>
      <c r="GF353" s="301"/>
      <c r="GG353" s="318"/>
      <c r="GH353" s="318"/>
      <c r="GI353" s="318"/>
      <c r="GJ353" s="319"/>
      <c r="GK353" s="320"/>
      <c r="GL353" s="320"/>
      <c r="GM353" s="320"/>
      <c r="GN353" s="320"/>
      <c r="GO353" s="300"/>
      <c r="HD353" s="317"/>
      <c r="HE353" s="317"/>
      <c r="HF353" s="317"/>
      <c r="HG353" s="317"/>
      <c r="HH353" s="301"/>
      <c r="HI353" s="301"/>
      <c r="HJ353" s="301"/>
      <c r="HK353" s="301"/>
      <c r="HL353" s="318"/>
      <c r="HM353" s="318"/>
      <c r="HN353" s="318"/>
      <c r="HO353" s="319"/>
      <c r="HP353" s="320"/>
      <c r="HQ353" s="320"/>
      <c r="HR353" s="320"/>
      <c r="HS353" s="320"/>
      <c r="HT353" s="300"/>
    </row>
    <row r="354" spans="18:228" ht="17.100000000000001" customHeight="1" x14ac:dyDescent="0.3">
      <c r="R354" s="314"/>
      <c r="S354" s="314"/>
      <c r="T354" s="314"/>
      <c r="U354" s="314"/>
      <c r="V354" s="314"/>
      <c r="W354" s="314"/>
      <c r="X354" s="314"/>
      <c r="Y354" s="314"/>
      <c r="Z354" s="314"/>
      <c r="AA354" s="314"/>
      <c r="AB354" s="314"/>
      <c r="AC354" s="314"/>
      <c r="AD354" s="314"/>
      <c r="AE354" s="314"/>
      <c r="AF354" s="314"/>
      <c r="AG354" s="314"/>
      <c r="AH354" s="314"/>
      <c r="AI354" s="314"/>
      <c r="AJ354" s="314"/>
      <c r="AK354" s="314"/>
      <c r="AL354" s="314"/>
      <c r="AM354" s="314"/>
      <c r="AN354" s="314"/>
      <c r="AO354" s="314"/>
      <c r="AP354" s="314"/>
      <c r="AQ354" s="314"/>
      <c r="AR354" s="314"/>
      <c r="AS354" s="314"/>
      <c r="AT354" s="314"/>
      <c r="AU354" s="314"/>
      <c r="AV354" s="314"/>
      <c r="AW354" s="314"/>
      <c r="AX354" s="314"/>
      <c r="AY354" s="314"/>
      <c r="AZ354" s="314"/>
      <c r="BA354" s="314"/>
      <c r="BB354" s="314"/>
      <c r="BC354" s="314"/>
      <c r="BD354" s="314"/>
      <c r="BE354" s="314"/>
      <c r="BF354" s="314"/>
      <c r="BG354" s="314"/>
      <c r="BH354" s="314"/>
      <c r="BI354" s="314"/>
      <c r="BJ354" s="314"/>
      <c r="BK354" s="314"/>
      <c r="BL354" s="314"/>
      <c r="BM354" s="314"/>
      <c r="BN354" s="314"/>
      <c r="BO354" s="314"/>
      <c r="BP354" s="314"/>
      <c r="BQ354" s="314"/>
      <c r="BR354" s="314"/>
      <c r="BS354" s="314"/>
      <c r="BT354" s="314"/>
      <c r="BU354" s="314"/>
      <c r="BV354" s="314"/>
      <c r="BW354" s="291"/>
      <c r="BX354" s="314"/>
      <c r="BY354" s="314"/>
      <c r="BZ354" s="314"/>
      <c r="CA354" s="314"/>
      <c r="CB354" s="314"/>
      <c r="CC354" s="314"/>
      <c r="CD354" s="314"/>
      <c r="CE354" s="314"/>
      <c r="CF354" s="314"/>
      <c r="CG354" s="314"/>
      <c r="CH354" s="314"/>
      <c r="CI354" s="314"/>
      <c r="CJ354" s="314"/>
      <c r="CK354" s="314"/>
      <c r="CL354" s="314"/>
      <c r="CM354" s="314"/>
      <c r="CN354" s="314"/>
      <c r="CO354" s="314"/>
      <c r="CP354" s="314"/>
      <c r="CQ354" s="314"/>
      <c r="CR354" s="314"/>
      <c r="CS354" s="314"/>
      <c r="CT354" s="314"/>
      <c r="CU354" s="314"/>
      <c r="CV354" s="314"/>
      <c r="CW354" s="314"/>
      <c r="CX354" s="314"/>
      <c r="CY354" s="314"/>
      <c r="CZ354" s="314"/>
      <c r="DA354" s="314"/>
      <c r="DB354" s="314"/>
      <c r="DC354" s="314"/>
      <c r="DD354" s="314"/>
      <c r="DE354" s="314"/>
      <c r="DF354" s="314"/>
      <c r="DG354" s="314"/>
      <c r="DH354" s="314"/>
      <c r="DI354" s="314"/>
      <c r="DJ354" s="314"/>
      <c r="DK354" s="314"/>
      <c r="DL354" s="314"/>
      <c r="DM354" s="314"/>
      <c r="DN354" s="314"/>
      <c r="DO354" s="314"/>
      <c r="DP354" s="314"/>
      <c r="DQ354" s="314"/>
      <c r="DR354" s="314"/>
      <c r="DS354" s="314"/>
      <c r="DT354" s="314"/>
      <c r="DU354" s="314"/>
      <c r="DV354" s="314"/>
      <c r="DW354" s="314"/>
      <c r="DX354" s="314"/>
      <c r="DY354" s="314"/>
      <c r="DZ354" s="314"/>
      <c r="EA354" s="314"/>
      <c r="EB354" s="314"/>
      <c r="EC354" s="314"/>
      <c r="ED354" s="314"/>
      <c r="FY354" s="317"/>
      <c r="FZ354" s="317"/>
      <c r="GA354" s="317"/>
      <c r="GB354" s="317"/>
      <c r="GC354" s="301"/>
      <c r="GD354" s="301"/>
      <c r="GE354" s="301"/>
      <c r="GF354" s="301"/>
      <c r="GG354" s="318"/>
      <c r="GH354" s="318"/>
      <c r="GI354" s="318"/>
      <c r="GJ354" s="319"/>
      <c r="GK354" s="320"/>
      <c r="GL354" s="320"/>
      <c r="GM354" s="320"/>
      <c r="GN354" s="320"/>
      <c r="GO354" s="300"/>
      <c r="HD354" s="317"/>
      <c r="HE354" s="317"/>
      <c r="HF354" s="317"/>
      <c r="HG354" s="317"/>
      <c r="HH354" s="301"/>
      <c r="HI354" s="301"/>
      <c r="HJ354" s="301"/>
      <c r="HK354" s="301"/>
      <c r="HL354" s="318"/>
      <c r="HM354" s="318"/>
      <c r="HN354" s="318"/>
      <c r="HO354" s="319"/>
      <c r="HP354" s="320"/>
      <c r="HQ354" s="320"/>
      <c r="HR354" s="320"/>
      <c r="HS354" s="320"/>
      <c r="HT354" s="300"/>
    </row>
    <row r="355" spans="18:228" ht="17.100000000000001" customHeight="1" x14ac:dyDescent="0.3">
      <c r="R355" s="314"/>
      <c r="S355" s="314"/>
      <c r="T355" s="314"/>
      <c r="U355" s="314"/>
      <c r="V355" s="314"/>
      <c r="W355" s="314"/>
      <c r="X355" s="314"/>
      <c r="Y355" s="314"/>
      <c r="Z355" s="314"/>
      <c r="AA355" s="314"/>
      <c r="AB355" s="314"/>
      <c r="AC355" s="314"/>
      <c r="AD355" s="314"/>
      <c r="AE355" s="314"/>
      <c r="AF355" s="314"/>
      <c r="AG355" s="314"/>
      <c r="AH355" s="314"/>
      <c r="AI355" s="314"/>
      <c r="AJ355" s="314"/>
      <c r="AK355" s="314"/>
      <c r="AL355" s="314"/>
      <c r="AM355" s="314"/>
      <c r="AN355" s="314"/>
      <c r="AO355" s="314"/>
      <c r="AP355" s="314"/>
      <c r="AQ355" s="314"/>
      <c r="AR355" s="314"/>
      <c r="AS355" s="314"/>
      <c r="AT355" s="314"/>
      <c r="AU355" s="314"/>
      <c r="AV355" s="314"/>
      <c r="AW355" s="314"/>
      <c r="AX355" s="314"/>
      <c r="AY355" s="314"/>
      <c r="AZ355" s="314"/>
      <c r="BA355" s="314"/>
      <c r="BB355" s="314"/>
      <c r="BC355" s="314"/>
      <c r="BD355" s="314"/>
      <c r="BE355" s="314"/>
      <c r="BF355" s="314"/>
      <c r="BG355" s="314"/>
      <c r="BH355" s="314"/>
      <c r="BI355" s="314"/>
      <c r="BJ355" s="314"/>
      <c r="BK355" s="314"/>
      <c r="BL355" s="314"/>
      <c r="BM355" s="314"/>
      <c r="BN355" s="314"/>
      <c r="BO355" s="314"/>
      <c r="BP355" s="314"/>
      <c r="BQ355" s="314"/>
      <c r="BR355" s="314"/>
      <c r="BS355" s="314"/>
      <c r="BT355" s="314"/>
      <c r="BU355" s="314"/>
      <c r="BV355" s="314"/>
      <c r="BW355" s="340"/>
      <c r="BX355" s="314"/>
      <c r="BY355" s="314"/>
      <c r="BZ355" s="314"/>
      <c r="CA355" s="314"/>
      <c r="CB355" s="314"/>
      <c r="CC355" s="314"/>
      <c r="CD355" s="314"/>
      <c r="CE355" s="314"/>
      <c r="CF355" s="314"/>
      <c r="CG355" s="314"/>
      <c r="CH355" s="314"/>
      <c r="CI355" s="314"/>
      <c r="CJ355" s="314"/>
      <c r="CK355" s="314"/>
      <c r="CL355" s="314"/>
      <c r="CM355" s="314"/>
      <c r="CN355" s="314"/>
      <c r="CO355" s="314"/>
      <c r="CP355" s="314"/>
      <c r="CQ355" s="314"/>
      <c r="CR355" s="314"/>
      <c r="CS355" s="314"/>
      <c r="CT355" s="314"/>
      <c r="CU355" s="314"/>
      <c r="CV355" s="314"/>
      <c r="CW355" s="314"/>
      <c r="CX355" s="314"/>
      <c r="CY355" s="314"/>
      <c r="CZ355" s="314"/>
      <c r="DA355" s="314"/>
      <c r="DB355" s="314"/>
      <c r="DC355" s="314"/>
      <c r="DD355" s="314"/>
      <c r="DE355" s="314"/>
      <c r="DF355" s="314"/>
      <c r="DG355" s="314"/>
      <c r="DH355" s="314"/>
      <c r="DI355" s="314"/>
      <c r="DJ355" s="314"/>
      <c r="DK355" s="314"/>
      <c r="DL355" s="314"/>
      <c r="DM355" s="314"/>
      <c r="DN355" s="314"/>
      <c r="DO355" s="314"/>
      <c r="DP355" s="314"/>
      <c r="DQ355" s="314"/>
      <c r="DR355" s="314"/>
      <c r="DS355" s="314"/>
      <c r="DT355" s="314"/>
      <c r="DU355" s="314"/>
      <c r="DV355" s="314"/>
      <c r="DW355" s="314"/>
      <c r="DX355" s="314"/>
      <c r="DY355" s="314"/>
      <c r="DZ355" s="314"/>
      <c r="EA355" s="314"/>
      <c r="EB355" s="314"/>
      <c r="EC355" s="314"/>
      <c r="ED355" s="314"/>
      <c r="FY355" s="317"/>
      <c r="FZ355" s="317"/>
      <c r="GA355" s="317"/>
      <c r="GB355" s="317"/>
      <c r="GC355" s="301"/>
      <c r="GD355" s="301"/>
      <c r="GE355" s="301"/>
      <c r="GF355" s="301"/>
      <c r="GG355" s="318"/>
      <c r="GH355" s="318"/>
      <c r="GI355" s="318"/>
      <c r="GJ355" s="319"/>
      <c r="GK355" s="320"/>
      <c r="GL355" s="320"/>
      <c r="GM355" s="320"/>
      <c r="GN355" s="320"/>
      <c r="GO355" s="300"/>
      <c r="HD355" s="317"/>
      <c r="HE355" s="317"/>
      <c r="HF355" s="317"/>
      <c r="HG355" s="317"/>
      <c r="HH355" s="301"/>
      <c r="HI355" s="301"/>
      <c r="HJ355" s="301"/>
      <c r="HK355" s="301"/>
      <c r="HL355" s="318"/>
      <c r="HM355" s="318"/>
      <c r="HN355" s="318"/>
      <c r="HO355" s="319"/>
      <c r="HP355" s="320"/>
      <c r="HQ355" s="320"/>
      <c r="HR355" s="320"/>
      <c r="HS355" s="320"/>
      <c r="HT355" s="300"/>
    </row>
    <row r="356" spans="18:228" ht="17.100000000000001" customHeight="1" x14ac:dyDescent="0.3">
      <c r="R356" s="314"/>
      <c r="S356" s="314"/>
      <c r="T356" s="314"/>
      <c r="U356" s="314"/>
      <c r="V356" s="314"/>
      <c r="W356" s="314"/>
      <c r="X356" s="314"/>
      <c r="Y356" s="314"/>
      <c r="Z356" s="314"/>
      <c r="AA356" s="314"/>
      <c r="AB356" s="314"/>
      <c r="AC356" s="314"/>
      <c r="AD356" s="314"/>
      <c r="AE356" s="314"/>
      <c r="AF356" s="314"/>
      <c r="AG356" s="314"/>
      <c r="AH356" s="314"/>
      <c r="AI356" s="314"/>
      <c r="AJ356" s="314"/>
      <c r="AK356" s="314"/>
      <c r="AL356" s="314"/>
      <c r="AM356" s="314"/>
      <c r="AN356" s="314"/>
      <c r="AO356" s="314"/>
      <c r="AP356" s="314"/>
      <c r="AQ356" s="314"/>
      <c r="AR356" s="314"/>
      <c r="AS356" s="314"/>
      <c r="AT356" s="314"/>
      <c r="AU356" s="314"/>
      <c r="AV356" s="314"/>
      <c r="AW356" s="314"/>
      <c r="AX356" s="314"/>
      <c r="AY356" s="314"/>
      <c r="AZ356" s="314"/>
      <c r="BA356" s="314"/>
      <c r="BB356" s="314"/>
      <c r="BC356" s="314"/>
      <c r="BD356" s="314"/>
      <c r="BE356" s="314"/>
      <c r="BF356" s="314"/>
      <c r="BG356" s="314"/>
      <c r="BH356" s="314"/>
      <c r="BI356" s="314"/>
      <c r="BJ356" s="314"/>
      <c r="BK356" s="314"/>
      <c r="BL356" s="314"/>
      <c r="BM356" s="314"/>
      <c r="BN356" s="314"/>
      <c r="BO356" s="314"/>
      <c r="BP356" s="314"/>
      <c r="BQ356" s="314"/>
      <c r="BR356" s="314"/>
      <c r="BS356" s="314"/>
      <c r="BT356" s="314"/>
      <c r="BU356" s="314"/>
      <c r="BV356" s="314"/>
      <c r="BW356" s="340"/>
      <c r="BX356" s="314"/>
      <c r="BY356" s="314"/>
      <c r="BZ356" s="314"/>
      <c r="CA356" s="314"/>
      <c r="CB356" s="314"/>
      <c r="CC356" s="314"/>
      <c r="CD356" s="314"/>
      <c r="CE356" s="314"/>
      <c r="CF356" s="314"/>
      <c r="CG356" s="314"/>
      <c r="CH356" s="314"/>
      <c r="CI356" s="314"/>
      <c r="CJ356" s="314"/>
      <c r="CK356" s="314"/>
      <c r="CL356" s="314"/>
      <c r="CM356" s="314"/>
      <c r="CN356" s="314"/>
      <c r="CO356" s="314"/>
      <c r="CP356" s="314"/>
      <c r="CQ356" s="314"/>
      <c r="CR356" s="314"/>
      <c r="CS356" s="314"/>
      <c r="CT356" s="314"/>
      <c r="CU356" s="314"/>
      <c r="CV356" s="314"/>
      <c r="CW356" s="314"/>
      <c r="CX356" s="314"/>
      <c r="CY356" s="314"/>
      <c r="CZ356" s="314"/>
      <c r="DA356" s="314"/>
      <c r="DB356" s="314"/>
      <c r="DC356" s="314"/>
      <c r="DD356" s="314"/>
      <c r="DE356" s="314"/>
      <c r="DF356" s="314"/>
      <c r="DG356" s="314"/>
      <c r="DH356" s="314"/>
      <c r="DI356" s="314"/>
      <c r="DJ356" s="314"/>
      <c r="DK356" s="314"/>
      <c r="DL356" s="314"/>
      <c r="DM356" s="314"/>
      <c r="DN356" s="314"/>
      <c r="DO356" s="314"/>
      <c r="DP356" s="314"/>
      <c r="DQ356" s="314"/>
      <c r="DR356" s="314"/>
      <c r="DS356" s="314"/>
      <c r="DT356" s="314"/>
      <c r="DU356" s="314"/>
      <c r="DV356" s="314"/>
      <c r="DW356" s="314"/>
      <c r="DX356" s="314"/>
      <c r="DY356" s="314"/>
      <c r="DZ356" s="314"/>
      <c r="EA356" s="314"/>
      <c r="EB356" s="314"/>
      <c r="EC356" s="314"/>
      <c r="ED356" s="314"/>
      <c r="FY356" s="317"/>
      <c r="FZ356" s="317"/>
      <c r="GA356" s="317"/>
      <c r="GB356" s="317"/>
      <c r="GC356" s="301"/>
      <c r="GD356" s="301"/>
      <c r="GE356" s="301"/>
      <c r="GF356" s="301"/>
      <c r="GG356" s="318"/>
      <c r="GH356" s="318"/>
      <c r="GI356" s="318"/>
      <c r="GJ356" s="319"/>
      <c r="GK356" s="320"/>
      <c r="GL356" s="320"/>
      <c r="GM356" s="320"/>
      <c r="GN356" s="320"/>
      <c r="GO356" s="300"/>
      <c r="HD356" s="317"/>
      <c r="HE356" s="317"/>
      <c r="HF356" s="317"/>
      <c r="HG356" s="317"/>
      <c r="HH356" s="301"/>
      <c r="HI356" s="301"/>
      <c r="HJ356" s="301"/>
      <c r="HK356" s="301"/>
      <c r="HL356" s="318"/>
      <c r="HM356" s="318"/>
      <c r="HN356" s="318"/>
      <c r="HO356" s="319"/>
      <c r="HP356" s="320"/>
      <c r="HQ356" s="320"/>
      <c r="HR356" s="320"/>
      <c r="HS356" s="320"/>
      <c r="HT356" s="300"/>
    </row>
    <row r="357" spans="18:228" ht="17.100000000000001" customHeight="1" x14ac:dyDescent="0.3">
      <c r="R357" s="314"/>
      <c r="S357" s="314"/>
      <c r="T357" s="314"/>
      <c r="U357" s="314"/>
      <c r="V357" s="314"/>
      <c r="W357" s="314"/>
      <c r="X357" s="314"/>
      <c r="Y357" s="314"/>
      <c r="Z357" s="314"/>
      <c r="AA357" s="314"/>
      <c r="AB357" s="314"/>
      <c r="AC357" s="314"/>
      <c r="AD357" s="314"/>
      <c r="AE357" s="314"/>
      <c r="AF357" s="314"/>
      <c r="AG357" s="314"/>
      <c r="AH357" s="314"/>
      <c r="AI357" s="314"/>
      <c r="AJ357" s="314"/>
      <c r="AK357" s="314"/>
      <c r="AL357" s="314"/>
      <c r="AM357" s="314"/>
      <c r="AN357" s="314"/>
      <c r="AO357" s="314"/>
      <c r="AP357" s="314"/>
      <c r="AQ357" s="314"/>
      <c r="AR357" s="314"/>
      <c r="AS357" s="314"/>
      <c r="AT357" s="314"/>
      <c r="AU357" s="314"/>
      <c r="AV357" s="314"/>
      <c r="AW357" s="314"/>
      <c r="AX357" s="314"/>
      <c r="AY357" s="314"/>
      <c r="AZ357" s="314"/>
      <c r="BA357" s="314"/>
      <c r="BB357" s="314"/>
      <c r="BC357" s="314"/>
      <c r="BD357" s="314"/>
      <c r="BE357" s="314"/>
      <c r="BF357" s="314"/>
      <c r="BG357" s="314"/>
      <c r="BH357" s="314"/>
      <c r="BI357" s="314"/>
      <c r="BJ357" s="314"/>
      <c r="BK357" s="314"/>
      <c r="BL357" s="314"/>
      <c r="BM357" s="314"/>
      <c r="BN357" s="314"/>
      <c r="BO357" s="314"/>
      <c r="BP357" s="314"/>
      <c r="BQ357" s="314"/>
      <c r="BR357" s="314"/>
      <c r="BS357" s="314"/>
      <c r="BT357" s="314"/>
      <c r="BU357" s="314"/>
      <c r="BV357" s="314"/>
      <c r="BX357" s="314"/>
      <c r="BY357" s="314"/>
      <c r="BZ357" s="314"/>
      <c r="CA357" s="314"/>
      <c r="CB357" s="314"/>
      <c r="CC357" s="314"/>
      <c r="CD357" s="314"/>
      <c r="CE357" s="314"/>
      <c r="CF357" s="314"/>
      <c r="CG357" s="314"/>
      <c r="CH357" s="314"/>
      <c r="CI357" s="314"/>
      <c r="CJ357" s="314"/>
      <c r="CK357" s="314"/>
      <c r="CL357" s="314"/>
      <c r="CM357" s="314"/>
      <c r="CN357" s="314"/>
      <c r="CO357" s="314"/>
      <c r="CP357" s="314"/>
      <c r="CQ357" s="314"/>
      <c r="CR357" s="314"/>
      <c r="CS357" s="314"/>
      <c r="CT357" s="314"/>
      <c r="CU357" s="314"/>
      <c r="CV357" s="314"/>
      <c r="CW357" s="314"/>
      <c r="CX357" s="314"/>
      <c r="CY357" s="314"/>
      <c r="CZ357" s="314"/>
      <c r="DA357" s="314"/>
      <c r="DB357" s="314"/>
      <c r="DC357" s="314"/>
      <c r="DD357" s="314"/>
      <c r="DE357" s="314"/>
      <c r="DF357" s="314"/>
      <c r="DG357" s="314"/>
      <c r="DH357" s="314"/>
      <c r="DI357" s="314"/>
      <c r="DJ357" s="314"/>
      <c r="DK357" s="314"/>
      <c r="DL357" s="314"/>
      <c r="DM357" s="314"/>
      <c r="DN357" s="314"/>
      <c r="DO357" s="314"/>
      <c r="DP357" s="314"/>
      <c r="DQ357" s="314"/>
      <c r="DR357" s="314"/>
      <c r="DS357" s="314"/>
      <c r="DT357" s="314"/>
      <c r="DU357" s="314"/>
      <c r="DV357" s="314"/>
      <c r="DW357" s="314"/>
      <c r="DX357" s="314"/>
      <c r="DY357" s="314"/>
      <c r="DZ357" s="314"/>
      <c r="EA357" s="314"/>
      <c r="EB357" s="314"/>
      <c r="EC357" s="314"/>
      <c r="ED357" s="314"/>
      <c r="FY357" s="317"/>
      <c r="FZ357" s="317"/>
      <c r="GA357" s="317"/>
      <c r="GB357" s="317"/>
      <c r="GC357" s="301"/>
      <c r="GD357" s="301"/>
      <c r="GE357" s="301"/>
      <c r="GF357" s="301"/>
      <c r="GG357" s="318"/>
      <c r="GH357" s="318"/>
      <c r="GI357" s="318"/>
      <c r="GJ357" s="319"/>
      <c r="GK357" s="320"/>
      <c r="GL357" s="320"/>
      <c r="GM357" s="320"/>
      <c r="GN357" s="320"/>
      <c r="GO357" s="300"/>
      <c r="HD357" s="317"/>
      <c r="HE357" s="317"/>
      <c r="HF357" s="317"/>
      <c r="HG357" s="317"/>
      <c r="HH357" s="301"/>
      <c r="HI357" s="301"/>
      <c r="HJ357" s="301"/>
      <c r="HK357" s="301"/>
      <c r="HL357" s="318"/>
      <c r="HM357" s="318"/>
      <c r="HN357" s="318"/>
      <c r="HO357" s="319"/>
      <c r="HP357" s="320"/>
      <c r="HQ357" s="320"/>
      <c r="HR357" s="320"/>
      <c r="HS357" s="320"/>
      <c r="HT357" s="300"/>
    </row>
    <row r="358" spans="18:228" ht="17.100000000000001" customHeight="1" x14ac:dyDescent="0.3">
      <c r="R358" s="314"/>
      <c r="S358" s="314"/>
      <c r="T358" s="314"/>
      <c r="U358" s="314"/>
      <c r="V358" s="314"/>
      <c r="W358" s="314"/>
      <c r="X358" s="314"/>
      <c r="Y358" s="314"/>
      <c r="Z358" s="314"/>
      <c r="AA358" s="314"/>
      <c r="AB358" s="314"/>
      <c r="AC358" s="314"/>
      <c r="AD358" s="314"/>
      <c r="AE358" s="314"/>
      <c r="AF358" s="314"/>
      <c r="AG358" s="314"/>
      <c r="AH358" s="314"/>
      <c r="AI358" s="314"/>
      <c r="AJ358" s="314"/>
      <c r="AK358" s="314"/>
      <c r="AL358" s="314"/>
      <c r="AM358" s="314"/>
      <c r="AN358" s="314"/>
      <c r="AO358" s="314"/>
      <c r="AP358" s="314"/>
      <c r="AQ358" s="314"/>
      <c r="AR358" s="314"/>
      <c r="AS358" s="314"/>
      <c r="AT358" s="314"/>
      <c r="AU358" s="314"/>
      <c r="AV358" s="314"/>
      <c r="AW358" s="314"/>
      <c r="AX358" s="314"/>
      <c r="AY358" s="314"/>
      <c r="AZ358" s="314"/>
      <c r="BA358" s="314"/>
      <c r="BB358" s="314"/>
      <c r="BC358" s="314"/>
      <c r="BD358" s="314"/>
      <c r="BE358" s="314"/>
      <c r="BF358" s="314"/>
      <c r="BG358" s="314"/>
      <c r="BH358" s="314"/>
      <c r="BI358" s="314"/>
      <c r="BJ358" s="314"/>
      <c r="BK358" s="314"/>
      <c r="BL358" s="314"/>
      <c r="BM358" s="314"/>
      <c r="BN358" s="314"/>
      <c r="BO358" s="314"/>
      <c r="BP358" s="314"/>
      <c r="BQ358" s="314"/>
      <c r="BR358" s="314"/>
      <c r="BS358" s="314"/>
      <c r="BT358" s="314"/>
      <c r="BU358" s="314"/>
      <c r="BV358" s="314"/>
      <c r="BX358" s="314"/>
      <c r="BY358" s="314"/>
      <c r="BZ358" s="314"/>
      <c r="CA358" s="314"/>
      <c r="CB358" s="314"/>
      <c r="CC358" s="314"/>
      <c r="CD358" s="314"/>
      <c r="CE358" s="314"/>
      <c r="CF358" s="314"/>
      <c r="CG358" s="314"/>
      <c r="CH358" s="314"/>
      <c r="CI358" s="314"/>
      <c r="CJ358" s="314"/>
      <c r="CK358" s="314"/>
      <c r="CL358" s="314"/>
      <c r="CM358" s="314"/>
      <c r="CN358" s="314"/>
      <c r="CO358" s="314"/>
      <c r="CP358" s="314"/>
      <c r="CQ358" s="314"/>
      <c r="CR358" s="314"/>
      <c r="CS358" s="314"/>
      <c r="CT358" s="314"/>
      <c r="CU358" s="314"/>
      <c r="CV358" s="314"/>
      <c r="CW358" s="314"/>
      <c r="CX358" s="314"/>
      <c r="CY358" s="314"/>
      <c r="CZ358" s="314"/>
      <c r="DA358" s="314"/>
      <c r="DB358" s="314"/>
      <c r="DC358" s="314"/>
      <c r="DD358" s="314"/>
      <c r="DE358" s="314"/>
      <c r="DF358" s="314"/>
      <c r="DG358" s="314"/>
      <c r="DH358" s="314"/>
      <c r="DI358" s="314"/>
      <c r="DJ358" s="314"/>
      <c r="DK358" s="314"/>
      <c r="DL358" s="314"/>
      <c r="DM358" s="314"/>
      <c r="DN358" s="314"/>
      <c r="DO358" s="314"/>
      <c r="DP358" s="314"/>
      <c r="DQ358" s="314"/>
      <c r="DR358" s="314"/>
      <c r="DS358" s="314"/>
      <c r="DT358" s="314"/>
      <c r="DU358" s="314"/>
      <c r="DV358" s="314"/>
      <c r="DW358" s="314"/>
      <c r="DX358" s="314"/>
      <c r="DY358" s="314"/>
      <c r="DZ358" s="314"/>
      <c r="EA358" s="314"/>
      <c r="EB358" s="314"/>
      <c r="EC358" s="314"/>
      <c r="ED358" s="314"/>
      <c r="FY358" s="317"/>
      <c r="FZ358" s="317"/>
      <c r="GA358" s="317"/>
      <c r="GB358" s="317"/>
      <c r="GC358" s="301"/>
      <c r="GD358" s="301"/>
      <c r="GE358" s="301"/>
      <c r="GF358" s="301"/>
      <c r="GG358" s="318"/>
      <c r="GH358" s="318"/>
      <c r="GI358" s="318"/>
      <c r="GJ358" s="319"/>
      <c r="GK358" s="320"/>
      <c r="GL358" s="320"/>
      <c r="GM358" s="320"/>
      <c r="GN358" s="320"/>
      <c r="GO358" s="300"/>
      <c r="HD358" s="317"/>
      <c r="HE358" s="317"/>
      <c r="HF358" s="317"/>
      <c r="HG358" s="317"/>
      <c r="HH358" s="301"/>
      <c r="HI358" s="301"/>
      <c r="HJ358" s="301"/>
      <c r="HK358" s="301"/>
      <c r="HL358" s="318"/>
      <c r="HM358" s="318"/>
      <c r="HN358" s="318"/>
      <c r="HO358" s="319"/>
      <c r="HP358" s="320"/>
      <c r="HQ358" s="320"/>
      <c r="HR358" s="320"/>
      <c r="HS358" s="320"/>
      <c r="HT358" s="300"/>
    </row>
    <row r="359" spans="18:228" ht="17.100000000000001" customHeight="1" x14ac:dyDescent="0.3">
      <c r="R359" s="314"/>
      <c r="S359" s="314"/>
      <c r="T359" s="314"/>
      <c r="U359" s="314"/>
      <c r="V359" s="314"/>
      <c r="W359" s="314"/>
      <c r="X359" s="314"/>
      <c r="Y359" s="314"/>
      <c r="Z359" s="314"/>
      <c r="AA359" s="314"/>
      <c r="AB359" s="314"/>
      <c r="AC359" s="314"/>
      <c r="AD359" s="314"/>
      <c r="AE359" s="314"/>
      <c r="AF359" s="314"/>
      <c r="AG359" s="314"/>
      <c r="AH359" s="314"/>
      <c r="AI359" s="314"/>
      <c r="AJ359" s="314"/>
      <c r="AK359" s="314"/>
      <c r="AL359" s="314"/>
      <c r="AM359" s="314"/>
      <c r="AN359" s="314"/>
      <c r="AO359" s="314"/>
      <c r="AP359" s="314"/>
      <c r="AQ359" s="314"/>
      <c r="AR359" s="314"/>
      <c r="AS359" s="314"/>
      <c r="AT359" s="314"/>
      <c r="AU359" s="314"/>
      <c r="AV359" s="314"/>
      <c r="AW359" s="314"/>
      <c r="AX359" s="314"/>
      <c r="AY359" s="314"/>
      <c r="AZ359" s="314"/>
      <c r="BA359" s="314"/>
      <c r="BB359" s="314"/>
      <c r="BC359" s="314"/>
      <c r="BD359" s="314"/>
      <c r="BE359" s="314"/>
      <c r="BF359" s="314"/>
      <c r="BG359" s="314"/>
      <c r="BH359" s="314"/>
      <c r="BI359" s="314"/>
      <c r="BJ359" s="314"/>
      <c r="BK359" s="314"/>
      <c r="BL359" s="314"/>
      <c r="BM359" s="314"/>
      <c r="BN359" s="314"/>
      <c r="BO359" s="314"/>
      <c r="BP359" s="314"/>
      <c r="BQ359" s="314"/>
      <c r="BR359" s="314"/>
      <c r="BS359" s="314"/>
      <c r="BT359" s="314"/>
      <c r="BU359" s="314"/>
      <c r="BV359" s="314"/>
      <c r="BX359" s="314"/>
      <c r="BY359" s="314"/>
      <c r="BZ359" s="314"/>
      <c r="CA359" s="314"/>
      <c r="CB359" s="314"/>
      <c r="CC359" s="314"/>
      <c r="CD359" s="314"/>
      <c r="CE359" s="314"/>
      <c r="CF359" s="314"/>
      <c r="CG359" s="314"/>
      <c r="CH359" s="314"/>
      <c r="CI359" s="314"/>
      <c r="CJ359" s="314"/>
      <c r="CK359" s="314"/>
      <c r="CL359" s="314"/>
      <c r="CM359" s="314"/>
      <c r="CN359" s="314"/>
      <c r="CO359" s="314"/>
      <c r="CP359" s="314"/>
      <c r="CQ359" s="314"/>
      <c r="CR359" s="314"/>
      <c r="CS359" s="314"/>
      <c r="CT359" s="314"/>
      <c r="CU359" s="314"/>
      <c r="CV359" s="314"/>
      <c r="CW359" s="314"/>
      <c r="CX359" s="314"/>
      <c r="CY359" s="314"/>
      <c r="CZ359" s="314"/>
      <c r="DA359" s="314"/>
      <c r="DB359" s="314"/>
      <c r="DC359" s="314"/>
      <c r="DD359" s="314"/>
      <c r="DE359" s="314"/>
      <c r="DF359" s="314"/>
      <c r="DG359" s="314"/>
      <c r="DH359" s="314"/>
      <c r="DI359" s="314"/>
      <c r="DJ359" s="314"/>
      <c r="DK359" s="314"/>
      <c r="DL359" s="314"/>
      <c r="DM359" s="314"/>
      <c r="DN359" s="314"/>
      <c r="DO359" s="314"/>
      <c r="DP359" s="314"/>
      <c r="DQ359" s="314"/>
      <c r="DR359" s="314"/>
      <c r="DS359" s="314"/>
      <c r="DT359" s="314"/>
      <c r="DU359" s="314"/>
      <c r="DV359" s="314"/>
      <c r="DW359" s="314"/>
      <c r="DX359" s="314"/>
      <c r="DY359" s="314"/>
      <c r="DZ359" s="314"/>
      <c r="EA359" s="314"/>
      <c r="EB359" s="314"/>
      <c r="EC359" s="314"/>
      <c r="ED359" s="314"/>
      <c r="FY359" s="317"/>
      <c r="FZ359" s="317"/>
      <c r="GA359" s="317"/>
      <c r="GB359" s="317"/>
      <c r="GC359" s="301"/>
      <c r="GD359" s="301"/>
      <c r="GE359" s="301"/>
      <c r="GF359" s="301"/>
      <c r="GG359" s="318"/>
      <c r="GH359" s="318"/>
      <c r="GI359" s="318"/>
      <c r="GJ359" s="319"/>
      <c r="GK359" s="320"/>
      <c r="GL359" s="320"/>
      <c r="GM359" s="320"/>
      <c r="GN359" s="320"/>
      <c r="GO359" s="300"/>
      <c r="HD359" s="317"/>
      <c r="HE359" s="317"/>
      <c r="HF359" s="317"/>
      <c r="HG359" s="317"/>
      <c r="HH359" s="301"/>
      <c r="HI359" s="301"/>
      <c r="HJ359" s="301"/>
      <c r="HK359" s="301"/>
      <c r="HL359" s="318"/>
      <c r="HM359" s="318"/>
      <c r="HN359" s="318"/>
      <c r="HO359" s="319"/>
      <c r="HP359" s="320"/>
      <c r="HQ359" s="320"/>
      <c r="HR359" s="320"/>
      <c r="HS359" s="320"/>
      <c r="HT359" s="300"/>
    </row>
    <row r="360" spans="18:228" ht="17.100000000000001" customHeight="1" x14ac:dyDescent="0.3">
      <c r="R360" s="314"/>
      <c r="S360" s="314"/>
      <c r="T360" s="314"/>
      <c r="U360" s="314"/>
      <c r="V360" s="314"/>
      <c r="W360" s="314"/>
      <c r="X360" s="314"/>
      <c r="Y360" s="314"/>
      <c r="Z360" s="314"/>
      <c r="AA360" s="314"/>
      <c r="AB360" s="314"/>
      <c r="AC360" s="314"/>
      <c r="AD360" s="314"/>
      <c r="AE360" s="314"/>
      <c r="AF360" s="314"/>
      <c r="AG360" s="314"/>
      <c r="AH360" s="314"/>
      <c r="AI360" s="314"/>
      <c r="AJ360" s="314"/>
      <c r="AK360" s="314"/>
      <c r="AL360" s="314"/>
      <c r="AM360" s="314"/>
      <c r="AN360" s="314"/>
      <c r="AO360" s="314"/>
      <c r="AP360" s="314"/>
      <c r="AQ360" s="314"/>
      <c r="AR360" s="314"/>
      <c r="AS360" s="314"/>
      <c r="AT360" s="314"/>
      <c r="AU360" s="314"/>
      <c r="AV360" s="314"/>
      <c r="AW360" s="314"/>
      <c r="AX360" s="314"/>
      <c r="AY360" s="314"/>
      <c r="AZ360" s="314"/>
      <c r="BA360" s="314"/>
      <c r="BB360" s="314"/>
      <c r="BC360" s="314"/>
      <c r="BD360" s="314"/>
      <c r="BE360" s="314"/>
      <c r="BF360" s="314"/>
      <c r="BG360" s="314"/>
      <c r="BH360" s="314"/>
      <c r="BI360" s="314"/>
      <c r="BJ360" s="314"/>
      <c r="BK360" s="314"/>
      <c r="BL360" s="314"/>
      <c r="BM360" s="314"/>
      <c r="BN360" s="314"/>
      <c r="BO360" s="314"/>
      <c r="BP360" s="314"/>
      <c r="BQ360" s="314"/>
      <c r="BR360" s="314"/>
      <c r="BS360" s="314"/>
      <c r="BT360" s="314"/>
      <c r="BU360" s="314"/>
      <c r="BV360" s="314"/>
      <c r="BX360" s="314"/>
      <c r="BY360" s="314"/>
      <c r="BZ360" s="314"/>
      <c r="CA360" s="314"/>
      <c r="CB360" s="314"/>
      <c r="CC360" s="314"/>
      <c r="CD360" s="314"/>
      <c r="CE360" s="314"/>
      <c r="CF360" s="314"/>
      <c r="CG360" s="314"/>
      <c r="CH360" s="314"/>
      <c r="CI360" s="314"/>
      <c r="CJ360" s="314"/>
      <c r="CK360" s="314"/>
      <c r="CL360" s="314"/>
      <c r="CM360" s="314"/>
      <c r="CN360" s="314"/>
      <c r="CO360" s="314"/>
      <c r="CP360" s="314"/>
      <c r="CQ360" s="314"/>
      <c r="CR360" s="314"/>
      <c r="CS360" s="314"/>
      <c r="CT360" s="314"/>
      <c r="CU360" s="314"/>
      <c r="CV360" s="314"/>
      <c r="CW360" s="314"/>
      <c r="CX360" s="314"/>
      <c r="CY360" s="314"/>
      <c r="CZ360" s="314"/>
      <c r="DA360" s="314"/>
      <c r="DB360" s="314"/>
      <c r="DC360" s="314"/>
      <c r="DD360" s="314"/>
      <c r="DE360" s="314"/>
      <c r="DF360" s="314"/>
      <c r="DG360" s="314"/>
      <c r="DH360" s="314"/>
      <c r="DI360" s="314"/>
      <c r="DJ360" s="314"/>
      <c r="DK360" s="314"/>
      <c r="DL360" s="314"/>
      <c r="DM360" s="314"/>
      <c r="DN360" s="314"/>
      <c r="DO360" s="314"/>
      <c r="DP360" s="314"/>
      <c r="DQ360" s="314"/>
      <c r="DR360" s="314"/>
      <c r="DS360" s="314"/>
      <c r="DT360" s="314"/>
      <c r="DU360" s="314"/>
      <c r="DV360" s="314"/>
      <c r="DW360" s="314"/>
      <c r="DX360" s="314"/>
      <c r="DY360" s="314"/>
      <c r="DZ360" s="314"/>
      <c r="EA360" s="314"/>
      <c r="EB360" s="314"/>
      <c r="EC360" s="314"/>
      <c r="ED360" s="314"/>
      <c r="FY360" s="317"/>
      <c r="FZ360" s="317"/>
      <c r="GA360" s="317"/>
      <c r="GB360" s="317"/>
      <c r="GC360" s="301"/>
      <c r="GD360" s="301"/>
      <c r="GE360" s="301"/>
      <c r="GF360" s="301"/>
      <c r="GG360" s="318"/>
      <c r="GH360" s="318"/>
      <c r="GI360" s="318"/>
      <c r="GJ360" s="319"/>
      <c r="GK360" s="320"/>
      <c r="GL360" s="320"/>
      <c r="GM360" s="320"/>
      <c r="GN360" s="320"/>
      <c r="GO360" s="300"/>
      <c r="HD360" s="317"/>
      <c r="HE360" s="317"/>
      <c r="HF360" s="317"/>
      <c r="HG360" s="317"/>
      <c r="HH360" s="301"/>
      <c r="HI360" s="301"/>
      <c r="HJ360" s="301"/>
      <c r="HK360" s="301"/>
      <c r="HL360" s="318"/>
      <c r="HM360" s="318"/>
      <c r="HN360" s="318"/>
      <c r="HO360" s="319"/>
      <c r="HP360" s="320"/>
      <c r="HQ360" s="320"/>
      <c r="HR360" s="320"/>
      <c r="HS360" s="320"/>
      <c r="HT360" s="300"/>
    </row>
    <row r="361" spans="18:228" ht="17.100000000000001" customHeight="1" x14ac:dyDescent="0.3">
      <c r="R361" s="314"/>
      <c r="S361" s="314"/>
      <c r="T361" s="314"/>
      <c r="U361" s="314"/>
      <c r="V361" s="314"/>
      <c r="W361" s="314"/>
      <c r="X361" s="314"/>
      <c r="Y361" s="314"/>
      <c r="Z361" s="314"/>
      <c r="AA361" s="314"/>
      <c r="AB361" s="314"/>
      <c r="AC361" s="314"/>
      <c r="AD361" s="314"/>
      <c r="AE361" s="314"/>
      <c r="AF361" s="314"/>
      <c r="AG361" s="314"/>
      <c r="AH361" s="314"/>
      <c r="AI361" s="314"/>
      <c r="AJ361" s="314"/>
      <c r="AK361" s="314"/>
      <c r="AL361" s="314"/>
      <c r="AM361" s="314"/>
      <c r="AN361" s="314"/>
      <c r="AO361" s="314"/>
      <c r="AP361" s="314"/>
      <c r="AQ361" s="314"/>
      <c r="AR361" s="314"/>
      <c r="AS361" s="314"/>
      <c r="AT361" s="314"/>
      <c r="AU361" s="314"/>
      <c r="AV361" s="314"/>
      <c r="AW361" s="314"/>
      <c r="AX361" s="314"/>
      <c r="AY361" s="314"/>
      <c r="AZ361" s="314"/>
      <c r="BA361" s="314"/>
      <c r="BB361" s="314"/>
      <c r="BC361" s="314"/>
      <c r="BD361" s="314"/>
      <c r="BE361" s="314"/>
      <c r="BF361" s="314"/>
      <c r="BG361" s="314"/>
      <c r="BH361" s="314"/>
      <c r="BI361" s="314"/>
      <c r="BJ361" s="314"/>
      <c r="BK361" s="314"/>
      <c r="BL361" s="314"/>
      <c r="BM361" s="314"/>
      <c r="BN361" s="314"/>
      <c r="BO361" s="314"/>
      <c r="BP361" s="314"/>
      <c r="BQ361" s="314"/>
      <c r="BR361" s="314"/>
      <c r="BS361" s="314"/>
      <c r="BT361" s="314"/>
      <c r="BU361" s="314"/>
      <c r="BV361" s="314"/>
      <c r="BX361" s="314"/>
      <c r="BY361" s="314"/>
      <c r="BZ361" s="314"/>
      <c r="CA361" s="314"/>
      <c r="CB361" s="314"/>
      <c r="CC361" s="314"/>
      <c r="CD361" s="314"/>
      <c r="CE361" s="314"/>
      <c r="CF361" s="314"/>
      <c r="CG361" s="314"/>
      <c r="CH361" s="314"/>
      <c r="CI361" s="314"/>
      <c r="CJ361" s="314"/>
      <c r="CK361" s="314"/>
      <c r="CL361" s="314"/>
      <c r="CM361" s="314"/>
      <c r="CN361" s="314"/>
      <c r="CO361" s="314"/>
      <c r="CP361" s="314"/>
      <c r="CQ361" s="314"/>
      <c r="CR361" s="314"/>
      <c r="CS361" s="314"/>
      <c r="CT361" s="314"/>
      <c r="CU361" s="314"/>
      <c r="CV361" s="314"/>
      <c r="CW361" s="314"/>
      <c r="CX361" s="314"/>
      <c r="CY361" s="314"/>
      <c r="CZ361" s="314"/>
      <c r="DA361" s="314"/>
      <c r="DB361" s="314"/>
      <c r="DC361" s="314"/>
      <c r="DD361" s="314"/>
      <c r="DE361" s="314"/>
      <c r="DF361" s="314"/>
      <c r="DG361" s="314"/>
      <c r="DH361" s="314"/>
      <c r="DI361" s="314"/>
      <c r="DJ361" s="314"/>
      <c r="DK361" s="314"/>
      <c r="DL361" s="314"/>
      <c r="DM361" s="314"/>
      <c r="DN361" s="314"/>
      <c r="DO361" s="314"/>
      <c r="DP361" s="314"/>
      <c r="DQ361" s="314"/>
      <c r="DR361" s="314"/>
      <c r="DS361" s="314"/>
      <c r="DT361" s="314"/>
      <c r="DU361" s="314"/>
      <c r="DV361" s="314"/>
      <c r="DW361" s="314"/>
      <c r="DX361" s="314"/>
      <c r="DY361" s="314"/>
      <c r="DZ361" s="314"/>
      <c r="EA361" s="314"/>
      <c r="EB361" s="314"/>
      <c r="EC361" s="314"/>
      <c r="ED361" s="314"/>
      <c r="FY361" s="317"/>
      <c r="FZ361" s="317"/>
      <c r="GA361" s="317"/>
      <c r="GB361" s="317"/>
      <c r="GC361" s="301"/>
      <c r="GD361" s="301"/>
      <c r="GE361" s="301"/>
      <c r="GF361" s="301"/>
      <c r="GG361" s="318"/>
      <c r="GH361" s="318"/>
      <c r="GI361" s="318"/>
      <c r="GJ361" s="319"/>
      <c r="GK361" s="320"/>
      <c r="GL361" s="320"/>
      <c r="GM361" s="320"/>
      <c r="GN361" s="320"/>
      <c r="GO361" s="300"/>
      <c r="HD361" s="317"/>
      <c r="HE361" s="317"/>
      <c r="HF361" s="317"/>
      <c r="HG361" s="317"/>
      <c r="HH361" s="301"/>
      <c r="HI361" s="301"/>
      <c r="HJ361" s="301"/>
      <c r="HK361" s="301"/>
      <c r="HL361" s="318"/>
      <c r="HM361" s="318"/>
      <c r="HN361" s="318"/>
      <c r="HO361" s="319"/>
      <c r="HP361" s="320"/>
      <c r="HQ361" s="320"/>
      <c r="HR361" s="320"/>
      <c r="HS361" s="320"/>
      <c r="HT361" s="300"/>
    </row>
    <row r="362" spans="18:228" ht="17.100000000000001" customHeight="1" x14ac:dyDescent="0.3">
      <c r="R362" s="314"/>
      <c r="S362" s="314"/>
      <c r="T362" s="314"/>
      <c r="U362" s="314"/>
      <c r="V362" s="314"/>
      <c r="W362" s="314"/>
      <c r="X362" s="314"/>
      <c r="Y362" s="314"/>
      <c r="Z362" s="314"/>
      <c r="AA362" s="314"/>
      <c r="AB362" s="314"/>
      <c r="AC362" s="314"/>
      <c r="AD362" s="314"/>
      <c r="AE362" s="314"/>
      <c r="AF362" s="314"/>
      <c r="AG362" s="314"/>
      <c r="AH362" s="314"/>
      <c r="AI362" s="314"/>
      <c r="AJ362" s="314"/>
      <c r="AK362" s="314"/>
      <c r="AL362" s="314"/>
      <c r="AM362" s="314"/>
      <c r="AN362" s="314"/>
      <c r="AO362" s="314"/>
      <c r="AP362" s="314"/>
      <c r="AQ362" s="314"/>
      <c r="AR362" s="314"/>
      <c r="AS362" s="314"/>
      <c r="AT362" s="314"/>
      <c r="AU362" s="314"/>
      <c r="AV362" s="314"/>
      <c r="AW362" s="314"/>
      <c r="AX362" s="314"/>
      <c r="AY362" s="314"/>
      <c r="AZ362" s="314"/>
      <c r="BA362" s="314"/>
      <c r="BB362" s="314"/>
      <c r="BC362" s="314"/>
      <c r="BD362" s="314"/>
      <c r="BE362" s="314"/>
      <c r="BF362" s="314"/>
      <c r="BG362" s="314"/>
      <c r="BH362" s="314"/>
      <c r="BI362" s="314"/>
      <c r="BJ362" s="314"/>
      <c r="BK362" s="314"/>
      <c r="BL362" s="314"/>
      <c r="BM362" s="314"/>
      <c r="BN362" s="314"/>
      <c r="BO362" s="314"/>
      <c r="BP362" s="314"/>
      <c r="BQ362" s="314"/>
      <c r="BR362" s="314"/>
      <c r="BS362" s="314"/>
      <c r="BT362" s="314"/>
      <c r="BU362" s="314"/>
      <c r="BV362" s="314"/>
      <c r="BX362" s="314"/>
      <c r="BY362" s="314"/>
      <c r="BZ362" s="314"/>
      <c r="CA362" s="314"/>
      <c r="CB362" s="314"/>
      <c r="CC362" s="314"/>
      <c r="CD362" s="314"/>
      <c r="CE362" s="314"/>
      <c r="CF362" s="314"/>
      <c r="CG362" s="314"/>
      <c r="CH362" s="314"/>
      <c r="CI362" s="314"/>
      <c r="CJ362" s="314"/>
      <c r="CK362" s="314"/>
      <c r="CL362" s="314"/>
      <c r="CM362" s="314"/>
      <c r="CN362" s="314"/>
      <c r="CO362" s="314"/>
      <c r="CP362" s="314"/>
      <c r="CQ362" s="314"/>
      <c r="CR362" s="314"/>
      <c r="CS362" s="314"/>
      <c r="CT362" s="314"/>
      <c r="CU362" s="314"/>
      <c r="CV362" s="314"/>
      <c r="CW362" s="314"/>
      <c r="CX362" s="314"/>
      <c r="CY362" s="314"/>
      <c r="CZ362" s="314"/>
      <c r="DA362" s="314"/>
      <c r="DB362" s="314"/>
      <c r="DC362" s="314"/>
      <c r="DD362" s="314"/>
      <c r="DE362" s="314"/>
      <c r="DF362" s="314"/>
      <c r="DG362" s="314"/>
      <c r="DH362" s="314"/>
      <c r="DI362" s="314"/>
      <c r="DJ362" s="314"/>
      <c r="DK362" s="314"/>
      <c r="DL362" s="314"/>
      <c r="DM362" s="314"/>
      <c r="DN362" s="314"/>
      <c r="DO362" s="314"/>
      <c r="DP362" s="314"/>
      <c r="DQ362" s="314"/>
      <c r="DR362" s="314"/>
      <c r="DS362" s="314"/>
      <c r="DT362" s="314"/>
      <c r="DU362" s="314"/>
      <c r="DV362" s="314"/>
      <c r="DW362" s="314"/>
      <c r="DX362" s="314"/>
      <c r="DY362" s="314"/>
      <c r="DZ362" s="314"/>
      <c r="EA362" s="314"/>
      <c r="EB362" s="314"/>
      <c r="EC362" s="314"/>
      <c r="ED362" s="314"/>
      <c r="FY362" s="317"/>
      <c r="FZ362" s="317"/>
      <c r="GA362" s="317"/>
      <c r="GB362" s="317"/>
      <c r="GC362" s="301"/>
      <c r="GD362" s="301"/>
      <c r="GE362" s="301"/>
      <c r="GF362" s="301"/>
      <c r="GG362" s="318"/>
      <c r="GH362" s="318"/>
      <c r="GI362" s="318"/>
      <c r="GJ362" s="319"/>
      <c r="GK362" s="320"/>
      <c r="GL362" s="320"/>
      <c r="GM362" s="320"/>
      <c r="GN362" s="320"/>
      <c r="GO362" s="300"/>
      <c r="HD362" s="317"/>
      <c r="HE362" s="317"/>
      <c r="HF362" s="317"/>
      <c r="HG362" s="317"/>
      <c r="HH362" s="301"/>
      <c r="HI362" s="301"/>
      <c r="HJ362" s="301"/>
      <c r="HK362" s="301"/>
      <c r="HL362" s="318"/>
      <c r="HM362" s="318"/>
      <c r="HN362" s="318"/>
      <c r="HO362" s="319"/>
      <c r="HP362" s="320"/>
      <c r="HQ362" s="320"/>
      <c r="HR362" s="320"/>
      <c r="HS362" s="320"/>
      <c r="HT362" s="300"/>
    </row>
    <row r="363" spans="18:228" ht="17.100000000000001" customHeight="1" x14ac:dyDescent="0.3">
      <c r="R363" s="314"/>
      <c r="S363" s="314"/>
      <c r="T363" s="314"/>
      <c r="U363" s="314"/>
      <c r="V363" s="314"/>
      <c r="W363" s="314"/>
      <c r="X363" s="314"/>
      <c r="Y363" s="314"/>
      <c r="Z363" s="314"/>
      <c r="AA363" s="314"/>
      <c r="AB363" s="314"/>
      <c r="AC363" s="314"/>
      <c r="AD363" s="314"/>
      <c r="AE363" s="314"/>
      <c r="AF363" s="314"/>
      <c r="AG363" s="314"/>
      <c r="AH363" s="314"/>
      <c r="AI363" s="314"/>
      <c r="AJ363" s="314"/>
      <c r="AK363" s="314"/>
      <c r="AL363" s="314"/>
      <c r="AM363" s="314"/>
      <c r="AN363" s="314"/>
      <c r="AO363" s="314"/>
      <c r="AP363" s="314"/>
      <c r="AQ363" s="314"/>
      <c r="AR363" s="314"/>
      <c r="AS363" s="314"/>
      <c r="AT363" s="314"/>
      <c r="AU363" s="314"/>
      <c r="AV363" s="314"/>
      <c r="AW363" s="314"/>
      <c r="AX363" s="314"/>
      <c r="AY363" s="314"/>
      <c r="AZ363" s="314"/>
      <c r="BA363" s="314"/>
      <c r="BB363" s="314"/>
      <c r="BC363" s="314"/>
      <c r="BD363" s="314"/>
      <c r="BE363" s="314"/>
      <c r="BF363" s="314"/>
      <c r="BG363" s="314"/>
      <c r="BH363" s="314"/>
      <c r="BI363" s="314"/>
      <c r="BJ363" s="314"/>
      <c r="BK363" s="314"/>
      <c r="BL363" s="314"/>
      <c r="BM363" s="314"/>
      <c r="BN363" s="314"/>
      <c r="BO363" s="314"/>
      <c r="BP363" s="314"/>
      <c r="BQ363" s="314"/>
      <c r="BR363" s="314"/>
      <c r="BS363" s="314"/>
      <c r="BT363" s="314"/>
      <c r="BU363" s="314"/>
      <c r="BV363" s="314"/>
      <c r="BX363" s="314"/>
      <c r="BY363" s="314"/>
      <c r="BZ363" s="314"/>
      <c r="CA363" s="314"/>
      <c r="CB363" s="314"/>
      <c r="CC363" s="314"/>
      <c r="CD363" s="314"/>
      <c r="CE363" s="314"/>
      <c r="CF363" s="314"/>
      <c r="CG363" s="314"/>
      <c r="CH363" s="314"/>
      <c r="CI363" s="314"/>
      <c r="CJ363" s="314"/>
      <c r="CK363" s="314"/>
      <c r="CL363" s="314"/>
      <c r="CM363" s="314"/>
      <c r="CN363" s="314"/>
      <c r="CO363" s="314"/>
      <c r="CP363" s="314"/>
      <c r="CQ363" s="314"/>
      <c r="CR363" s="314"/>
      <c r="CS363" s="314"/>
      <c r="CT363" s="314"/>
      <c r="CU363" s="314"/>
      <c r="CV363" s="314"/>
      <c r="CW363" s="314"/>
      <c r="CX363" s="314"/>
      <c r="CY363" s="314"/>
      <c r="CZ363" s="314"/>
      <c r="DA363" s="314"/>
      <c r="DB363" s="314"/>
      <c r="DC363" s="314"/>
      <c r="DD363" s="314"/>
      <c r="DE363" s="314"/>
      <c r="DF363" s="314"/>
      <c r="DG363" s="314"/>
      <c r="DH363" s="314"/>
      <c r="DI363" s="314"/>
      <c r="DJ363" s="314"/>
      <c r="DK363" s="314"/>
      <c r="DL363" s="314"/>
      <c r="DM363" s="314"/>
      <c r="DN363" s="314"/>
      <c r="DO363" s="314"/>
      <c r="DP363" s="314"/>
      <c r="DQ363" s="314"/>
      <c r="DR363" s="314"/>
      <c r="DS363" s="314"/>
      <c r="DT363" s="314"/>
      <c r="DU363" s="314"/>
      <c r="DV363" s="314"/>
      <c r="DW363" s="314"/>
      <c r="DX363" s="314"/>
      <c r="DY363" s="314"/>
      <c r="DZ363" s="314"/>
      <c r="EA363" s="314"/>
      <c r="EB363" s="314"/>
      <c r="EC363" s="314"/>
      <c r="ED363" s="314"/>
      <c r="FY363" s="317"/>
      <c r="FZ363" s="317"/>
      <c r="GA363" s="317"/>
      <c r="GB363" s="317"/>
      <c r="GC363" s="301"/>
      <c r="GD363" s="301"/>
      <c r="GE363" s="301"/>
      <c r="GF363" s="301"/>
      <c r="GG363" s="318"/>
      <c r="GH363" s="318"/>
      <c r="GI363" s="318"/>
      <c r="GJ363" s="319"/>
      <c r="GK363" s="320"/>
      <c r="GL363" s="320"/>
      <c r="GM363" s="320"/>
      <c r="GN363" s="320"/>
      <c r="GO363" s="300"/>
      <c r="HD363" s="317"/>
      <c r="HE363" s="317"/>
      <c r="HF363" s="317"/>
      <c r="HG363" s="317"/>
      <c r="HH363" s="301"/>
      <c r="HI363" s="301"/>
      <c r="HJ363" s="301"/>
      <c r="HK363" s="301"/>
      <c r="HL363" s="318"/>
      <c r="HM363" s="318"/>
      <c r="HN363" s="318"/>
      <c r="HO363" s="319"/>
      <c r="HP363" s="320"/>
      <c r="HQ363" s="320"/>
      <c r="HR363" s="320"/>
      <c r="HS363" s="320"/>
      <c r="HT363" s="300"/>
    </row>
    <row r="364" spans="18:228" ht="17.100000000000001" customHeight="1" x14ac:dyDescent="0.3">
      <c r="R364" s="314"/>
      <c r="S364" s="314"/>
      <c r="T364" s="314"/>
      <c r="U364" s="314"/>
      <c r="V364" s="314"/>
      <c r="W364" s="314"/>
      <c r="X364" s="314"/>
      <c r="Y364" s="314"/>
      <c r="Z364" s="314"/>
      <c r="AA364" s="314"/>
      <c r="AB364" s="314"/>
      <c r="AC364" s="314"/>
      <c r="AD364" s="314"/>
      <c r="AE364" s="314"/>
      <c r="AF364" s="314"/>
      <c r="AG364" s="314"/>
      <c r="AH364" s="314"/>
      <c r="AI364" s="314"/>
      <c r="AJ364" s="314"/>
      <c r="AK364" s="314"/>
      <c r="AL364" s="314"/>
      <c r="AM364" s="314"/>
      <c r="AN364" s="314"/>
      <c r="AO364" s="314"/>
      <c r="AP364" s="314"/>
      <c r="AQ364" s="314"/>
      <c r="AR364" s="314"/>
      <c r="AS364" s="314"/>
      <c r="AT364" s="314"/>
      <c r="AU364" s="314"/>
      <c r="AV364" s="314"/>
      <c r="AW364" s="314"/>
      <c r="AX364" s="314"/>
      <c r="AY364" s="314"/>
      <c r="AZ364" s="314"/>
      <c r="BA364" s="314"/>
      <c r="BB364" s="314"/>
      <c r="BC364" s="314"/>
      <c r="BD364" s="314"/>
      <c r="BE364" s="314"/>
      <c r="BF364" s="314"/>
      <c r="BG364" s="314"/>
      <c r="BH364" s="314"/>
      <c r="BI364" s="314"/>
      <c r="BJ364" s="314"/>
      <c r="BK364" s="314"/>
      <c r="BL364" s="314"/>
      <c r="BM364" s="314"/>
      <c r="BN364" s="314"/>
      <c r="BO364" s="314"/>
      <c r="BP364" s="314"/>
      <c r="BQ364" s="314"/>
      <c r="BR364" s="314"/>
      <c r="BS364" s="314"/>
      <c r="BT364" s="314"/>
      <c r="BU364" s="314"/>
      <c r="BV364" s="314"/>
      <c r="BX364" s="314"/>
      <c r="BY364" s="314"/>
      <c r="BZ364" s="314"/>
      <c r="CA364" s="314"/>
      <c r="CB364" s="314"/>
      <c r="CC364" s="314"/>
      <c r="CD364" s="314"/>
      <c r="CE364" s="314"/>
      <c r="CF364" s="314"/>
      <c r="CG364" s="314"/>
      <c r="CH364" s="314"/>
      <c r="CI364" s="314"/>
      <c r="CJ364" s="314"/>
      <c r="CK364" s="314"/>
      <c r="CL364" s="314"/>
      <c r="CM364" s="314"/>
      <c r="CN364" s="314"/>
      <c r="CO364" s="314"/>
      <c r="CP364" s="314"/>
      <c r="CQ364" s="314"/>
      <c r="CR364" s="314"/>
      <c r="CS364" s="314"/>
      <c r="CT364" s="314"/>
      <c r="CU364" s="314"/>
      <c r="CV364" s="314"/>
      <c r="CW364" s="314"/>
      <c r="CX364" s="314"/>
      <c r="CY364" s="314"/>
      <c r="CZ364" s="314"/>
      <c r="DA364" s="314"/>
      <c r="DB364" s="314"/>
      <c r="DC364" s="314"/>
      <c r="DD364" s="314"/>
      <c r="DE364" s="314"/>
      <c r="DF364" s="314"/>
      <c r="DG364" s="314"/>
      <c r="DH364" s="314"/>
      <c r="DI364" s="314"/>
      <c r="DJ364" s="314"/>
      <c r="DK364" s="314"/>
      <c r="DL364" s="314"/>
      <c r="DM364" s="314"/>
      <c r="DN364" s="314"/>
      <c r="DO364" s="314"/>
      <c r="DP364" s="314"/>
      <c r="DQ364" s="314"/>
      <c r="DR364" s="314"/>
      <c r="DS364" s="314"/>
      <c r="DT364" s="314"/>
      <c r="DU364" s="314"/>
      <c r="DV364" s="314"/>
      <c r="DW364" s="314"/>
      <c r="DX364" s="314"/>
      <c r="DY364" s="314"/>
      <c r="DZ364" s="314"/>
      <c r="EA364" s="314"/>
      <c r="EB364" s="314"/>
      <c r="EC364" s="314"/>
      <c r="ED364" s="314"/>
      <c r="FY364" s="317"/>
      <c r="FZ364" s="317"/>
      <c r="GA364" s="317"/>
      <c r="GB364" s="317"/>
      <c r="GC364" s="301"/>
      <c r="GD364" s="301"/>
      <c r="GE364" s="301"/>
      <c r="GF364" s="301"/>
      <c r="GG364" s="318"/>
      <c r="GH364" s="318"/>
      <c r="GI364" s="318"/>
      <c r="GJ364" s="319"/>
      <c r="GK364" s="320"/>
      <c r="GL364" s="320"/>
      <c r="GM364" s="320"/>
      <c r="GN364" s="320"/>
      <c r="GO364" s="300"/>
      <c r="HD364" s="317"/>
      <c r="HE364" s="317"/>
      <c r="HF364" s="317"/>
      <c r="HG364" s="317"/>
      <c r="HH364" s="301"/>
      <c r="HI364" s="301"/>
      <c r="HJ364" s="301"/>
      <c r="HK364" s="301"/>
      <c r="HL364" s="318"/>
      <c r="HM364" s="318"/>
      <c r="HN364" s="318"/>
      <c r="HO364" s="319"/>
      <c r="HP364" s="320"/>
      <c r="HQ364" s="320"/>
      <c r="HR364" s="320"/>
      <c r="HS364" s="320"/>
      <c r="HT364" s="300"/>
    </row>
    <row r="365" spans="18:228" ht="17.100000000000001" customHeight="1" x14ac:dyDescent="0.3">
      <c r="R365" s="314"/>
      <c r="S365" s="314"/>
      <c r="T365" s="314"/>
      <c r="U365" s="314"/>
      <c r="V365" s="314"/>
      <c r="W365" s="314"/>
      <c r="X365" s="314"/>
      <c r="Y365" s="314"/>
      <c r="Z365" s="314"/>
      <c r="AA365" s="314"/>
      <c r="AB365" s="314"/>
      <c r="AC365" s="314"/>
      <c r="AD365" s="314"/>
      <c r="AE365" s="314"/>
      <c r="AF365" s="314"/>
      <c r="AG365" s="314"/>
      <c r="AH365" s="314"/>
      <c r="AI365" s="314"/>
      <c r="AJ365" s="314"/>
      <c r="AK365" s="314"/>
      <c r="AL365" s="314"/>
      <c r="AM365" s="314"/>
      <c r="AN365" s="314"/>
      <c r="AO365" s="314"/>
      <c r="AP365" s="314"/>
      <c r="AQ365" s="314"/>
      <c r="AR365" s="314"/>
      <c r="AS365" s="314"/>
      <c r="AT365" s="314"/>
      <c r="AU365" s="314"/>
      <c r="AV365" s="314"/>
      <c r="AW365" s="314"/>
      <c r="AX365" s="314"/>
      <c r="AY365" s="314"/>
      <c r="AZ365" s="314"/>
      <c r="BA365" s="314"/>
      <c r="BB365" s="314"/>
      <c r="BC365" s="314"/>
      <c r="BD365" s="314"/>
      <c r="BE365" s="314"/>
      <c r="BF365" s="314"/>
      <c r="BG365" s="314"/>
      <c r="BH365" s="314"/>
      <c r="BI365" s="314"/>
      <c r="BJ365" s="314"/>
      <c r="BK365" s="314"/>
      <c r="BL365" s="314"/>
      <c r="BM365" s="314"/>
      <c r="BN365" s="314"/>
      <c r="BO365" s="314"/>
      <c r="BP365" s="314"/>
      <c r="BQ365" s="314"/>
      <c r="BR365" s="314"/>
      <c r="BS365" s="314"/>
      <c r="BT365" s="314"/>
      <c r="BU365" s="314"/>
      <c r="BV365" s="314"/>
      <c r="BX365" s="314"/>
      <c r="BY365" s="314"/>
      <c r="BZ365" s="314"/>
      <c r="CA365" s="314"/>
      <c r="CB365" s="314"/>
      <c r="CC365" s="314"/>
      <c r="CD365" s="314"/>
      <c r="CE365" s="314"/>
      <c r="CF365" s="314"/>
      <c r="CG365" s="314"/>
      <c r="CH365" s="314"/>
      <c r="CI365" s="314"/>
      <c r="CJ365" s="314"/>
      <c r="CK365" s="314"/>
      <c r="CL365" s="314"/>
      <c r="CM365" s="314"/>
      <c r="CN365" s="314"/>
      <c r="CO365" s="314"/>
      <c r="CP365" s="314"/>
      <c r="CQ365" s="314"/>
      <c r="CR365" s="314"/>
      <c r="CS365" s="314"/>
      <c r="CT365" s="314"/>
      <c r="CU365" s="314"/>
      <c r="CV365" s="314"/>
      <c r="CW365" s="314"/>
      <c r="CX365" s="314"/>
      <c r="CY365" s="314"/>
      <c r="CZ365" s="314"/>
      <c r="DA365" s="314"/>
      <c r="DB365" s="314"/>
      <c r="DC365" s="314"/>
      <c r="DD365" s="314"/>
      <c r="DE365" s="314"/>
      <c r="DF365" s="314"/>
      <c r="DG365" s="314"/>
      <c r="DH365" s="314"/>
      <c r="DI365" s="314"/>
      <c r="DJ365" s="314"/>
      <c r="DK365" s="314"/>
      <c r="DL365" s="314"/>
      <c r="DM365" s="314"/>
      <c r="DN365" s="314"/>
      <c r="DO365" s="314"/>
      <c r="DP365" s="314"/>
      <c r="DQ365" s="314"/>
      <c r="DR365" s="314"/>
      <c r="DS365" s="314"/>
      <c r="DT365" s="314"/>
      <c r="DU365" s="314"/>
      <c r="DV365" s="314"/>
      <c r="DW365" s="314"/>
      <c r="DX365" s="314"/>
      <c r="DY365" s="314"/>
      <c r="DZ365" s="314"/>
      <c r="EA365" s="314"/>
      <c r="EB365" s="314"/>
      <c r="EC365" s="314"/>
      <c r="ED365" s="314"/>
      <c r="FY365" s="317"/>
      <c r="FZ365" s="317"/>
      <c r="GA365" s="317"/>
      <c r="GB365" s="317"/>
      <c r="GC365" s="301"/>
      <c r="GD365" s="301"/>
      <c r="GE365" s="301"/>
      <c r="GF365" s="301"/>
      <c r="GG365" s="318"/>
      <c r="GH365" s="318"/>
      <c r="GI365" s="318"/>
      <c r="GJ365" s="319"/>
      <c r="GK365" s="320"/>
      <c r="GL365" s="320"/>
      <c r="GM365" s="320"/>
      <c r="GN365" s="320"/>
      <c r="GO365" s="300"/>
      <c r="HD365" s="317"/>
      <c r="HE365" s="317"/>
      <c r="HF365" s="317"/>
      <c r="HG365" s="317"/>
      <c r="HH365" s="301"/>
      <c r="HI365" s="301"/>
      <c r="HJ365" s="301"/>
      <c r="HK365" s="301"/>
      <c r="HL365" s="318"/>
      <c r="HM365" s="318"/>
      <c r="HN365" s="318"/>
      <c r="HO365" s="319"/>
      <c r="HP365" s="320"/>
      <c r="HQ365" s="320"/>
      <c r="HR365" s="320"/>
      <c r="HS365" s="320"/>
      <c r="HT365" s="300"/>
    </row>
    <row r="366" spans="18:228" ht="17.100000000000001" customHeight="1" x14ac:dyDescent="0.3">
      <c r="R366" s="314"/>
      <c r="S366" s="314"/>
      <c r="T366" s="314"/>
      <c r="U366" s="314"/>
      <c r="V366" s="314"/>
      <c r="W366" s="314"/>
      <c r="X366" s="314"/>
      <c r="Y366" s="314"/>
      <c r="Z366" s="314"/>
      <c r="AA366" s="314"/>
      <c r="AB366" s="314"/>
      <c r="AC366" s="314"/>
      <c r="AD366" s="314"/>
      <c r="AE366" s="314"/>
      <c r="AF366" s="314"/>
      <c r="AG366" s="314"/>
      <c r="AH366" s="314"/>
      <c r="AI366" s="314"/>
      <c r="AJ366" s="314"/>
      <c r="AK366" s="314"/>
      <c r="AL366" s="314"/>
      <c r="AM366" s="314"/>
      <c r="AN366" s="314"/>
      <c r="AO366" s="314"/>
      <c r="AP366" s="314"/>
      <c r="AQ366" s="314"/>
      <c r="AR366" s="314"/>
      <c r="AS366" s="314"/>
      <c r="AT366" s="314"/>
      <c r="AU366" s="314"/>
      <c r="AV366" s="314"/>
      <c r="AW366" s="314"/>
      <c r="AX366" s="314"/>
      <c r="AY366" s="314"/>
      <c r="AZ366" s="314"/>
      <c r="BA366" s="314"/>
      <c r="BB366" s="314"/>
      <c r="BC366" s="314"/>
      <c r="BD366" s="314"/>
      <c r="BE366" s="314"/>
      <c r="BF366" s="314"/>
      <c r="BG366" s="314"/>
      <c r="BH366" s="314"/>
      <c r="BI366" s="314"/>
      <c r="BJ366" s="314"/>
      <c r="BK366" s="314"/>
      <c r="BL366" s="314"/>
      <c r="BM366" s="314"/>
      <c r="BN366" s="314"/>
      <c r="BO366" s="314"/>
      <c r="BP366" s="314"/>
      <c r="BQ366" s="314"/>
      <c r="BR366" s="314"/>
      <c r="BS366" s="314"/>
      <c r="BT366" s="314"/>
      <c r="BU366" s="314"/>
      <c r="BV366" s="314"/>
      <c r="BX366" s="314"/>
      <c r="BY366" s="314"/>
      <c r="BZ366" s="314"/>
      <c r="CA366" s="314"/>
      <c r="CB366" s="314"/>
      <c r="CC366" s="314"/>
      <c r="CD366" s="314"/>
      <c r="CE366" s="314"/>
      <c r="CF366" s="314"/>
      <c r="CG366" s="314"/>
      <c r="CH366" s="314"/>
      <c r="CI366" s="314"/>
      <c r="CJ366" s="314"/>
      <c r="CK366" s="314"/>
      <c r="CL366" s="314"/>
      <c r="CM366" s="314"/>
      <c r="CN366" s="314"/>
      <c r="CO366" s="314"/>
      <c r="CP366" s="314"/>
      <c r="CQ366" s="314"/>
      <c r="CR366" s="314"/>
      <c r="CS366" s="314"/>
      <c r="CT366" s="314"/>
      <c r="CU366" s="314"/>
      <c r="CV366" s="314"/>
      <c r="CW366" s="314"/>
      <c r="CX366" s="314"/>
      <c r="CY366" s="314"/>
      <c r="CZ366" s="314"/>
      <c r="DA366" s="314"/>
      <c r="DB366" s="314"/>
      <c r="DC366" s="314"/>
      <c r="DD366" s="314"/>
      <c r="DE366" s="314"/>
      <c r="DF366" s="314"/>
      <c r="DG366" s="314"/>
      <c r="DH366" s="314"/>
      <c r="DI366" s="314"/>
      <c r="DJ366" s="314"/>
      <c r="DK366" s="314"/>
      <c r="DL366" s="314"/>
      <c r="DM366" s="314"/>
      <c r="DN366" s="314"/>
      <c r="DO366" s="314"/>
      <c r="DP366" s="314"/>
      <c r="DQ366" s="314"/>
      <c r="DR366" s="314"/>
      <c r="DS366" s="314"/>
      <c r="DT366" s="314"/>
      <c r="DU366" s="314"/>
      <c r="DV366" s="314"/>
      <c r="DW366" s="314"/>
      <c r="DX366" s="314"/>
      <c r="DY366" s="314"/>
      <c r="DZ366" s="314"/>
      <c r="EA366" s="314"/>
      <c r="EB366" s="314"/>
      <c r="EC366" s="314"/>
      <c r="ED366" s="314"/>
      <c r="FY366" s="317"/>
      <c r="FZ366" s="317"/>
      <c r="GA366" s="317"/>
      <c r="GB366" s="317"/>
      <c r="GC366" s="301"/>
      <c r="GD366" s="301"/>
      <c r="GE366" s="301"/>
      <c r="GF366" s="301"/>
      <c r="GG366" s="318"/>
      <c r="GH366" s="318"/>
      <c r="GI366" s="318"/>
      <c r="GJ366" s="319"/>
      <c r="GK366" s="320"/>
      <c r="GL366" s="320"/>
      <c r="GM366" s="320"/>
      <c r="GN366" s="320"/>
      <c r="GO366" s="300"/>
      <c r="HD366" s="317"/>
      <c r="HE366" s="317"/>
      <c r="HF366" s="317"/>
      <c r="HG366" s="317"/>
      <c r="HH366" s="301"/>
      <c r="HI366" s="301"/>
      <c r="HJ366" s="301"/>
      <c r="HK366" s="301"/>
      <c r="HL366" s="318"/>
      <c r="HM366" s="318"/>
      <c r="HN366" s="318"/>
      <c r="HO366" s="319"/>
      <c r="HP366" s="320"/>
      <c r="HQ366" s="320"/>
      <c r="HR366" s="320"/>
      <c r="HS366" s="320"/>
      <c r="HT366" s="300"/>
    </row>
    <row r="367" spans="18:228" ht="17.100000000000001" customHeight="1" x14ac:dyDescent="0.3">
      <c r="R367" s="314"/>
      <c r="S367" s="314"/>
      <c r="T367" s="314"/>
      <c r="U367" s="314"/>
      <c r="V367" s="314"/>
      <c r="W367" s="314"/>
      <c r="X367" s="314"/>
      <c r="Y367" s="314"/>
      <c r="Z367" s="314"/>
      <c r="AA367" s="314"/>
      <c r="AB367" s="314"/>
      <c r="AC367" s="314"/>
      <c r="AD367" s="314"/>
      <c r="AE367" s="314"/>
      <c r="AF367" s="314"/>
      <c r="AG367" s="314"/>
      <c r="AH367" s="314"/>
      <c r="AI367" s="314"/>
      <c r="AJ367" s="314"/>
      <c r="AK367" s="314"/>
      <c r="AL367" s="314"/>
      <c r="AM367" s="314"/>
      <c r="AN367" s="314"/>
      <c r="AO367" s="314"/>
      <c r="AP367" s="314"/>
      <c r="AQ367" s="314"/>
      <c r="AR367" s="314"/>
      <c r="AS367" s="314"/>
      <c r="AT367" s="314"/>
      <c r="AU367" s="314"/>
      <c r="AV367" s="314"/>
      <c r="AW367" s="314"/>
      <c r="AX367" s="314"/>
      <c r="AY367" s="314"/>
      <c r="AZ367" s="314"/>
      <c r="BA367" s="314"/>
      <c r="BB367" s="314"/>
      <c r="BC367" s="314"/>
      <c r="BD367" s="314"/>
      <c r="BE367" s="314"/>
      <c r="BF367" s="314"/>
      <c r="BG367" s="314"/>
      <c r="BH367" s="314"/>
      <c r="BI367" s="314"/>
      <c r="BJ367" s="314"/>
      <c r="BK367" s="314"/>
      <c r="BL367" s="314"/>
      <c r="BM367" s="314"/>
      <c r="BN367" s="314"/>
      <c r="BO367" s="314"/>
      <c r="BP367" s="314"/>
      <c r="BQ367" s="314"/>
      <c r="BR367" s="314"/>
      <c r="BS367" s="314"/>
      <c r="BT367" s="314"/>
      <c r="BU367" s="314"/>
      <c r="BV367" s="314"/>
      <c r="BX367" s="314"/>
      <c r="BY367" s="314"/>
      <c r="BZ367" s="314"/>
      <c r="CA367" s="314"/>
      <c r="CB367" s="314"/>
      <c r="CC367" s="314"/>
      <c r="CD367" s="314"/>
      <c r="CE367" s="314"/>
      <c r="CF367" s="314"/>
      <c r="CG367" s="314"/>
      <c r="CH367" s="314"/>
      <c r="CI367" s="314"/>
      <c r="CJ367" s="314"/>
      <c r="CK367" s="314"/>
      <c r="CL367" s="314"/>
      <c r="CM367" s="314"/>
      <c r="CN367" s="314"/>
      <c r="CO367" s="314"/>
      <c r="CP367" s="314"/>
      <c r="CQ367" s="314"/>
      <c r="CR367" s="314"/>
      <c r="CS367" s="314"/>
      <c r="CT367" s="314"/>
      <c r="CU367" s="314"/>
      <c r="CV367" s="314"/>
      <c r="CW367" s="314"/>
      <c r="CX367" s="314"/>
      <c r="CY367" s="314"/>
      <c r="CZ367" s="314"/>
      <c r="DA367" s="314"/>
      <c r="DB367" s="314"/>
      <c r="DC367" s="314"/>
      <c r="DD367" s="314"/>
      <c r="DE367" s="314"/>
      <c r="DF367" s="314"/>
      <c r="DG367" s="314"/>
      <c r="DH367" s="314"/>
      <c r="DI367" s="314"/>
      <c r="DJ367" s="314"/>
      <c r="DK367" s="314"/>
      <c r="DL367" s="314"/>
      <c r="DM367" s="314"/>
      <c r="DN367" s="314"/>
      <c r="DO367" s="314"/>
      <c r="DP367" s="314"/>
      <c r="DQ367" s="314"/>
      <c r="DR367" s="314"/>
      <c r="DS367" s="314"/>
      <c r="DT367" s="314"/>
      <c r="DU367" s="314"/>
      <c r="DV367" s="314"/>
      <c r="DW367" s="314"/>
      <c r="DX367" s="314"/>
      <c r="DY367" s="314"/>
      <c r="DZ367" s="314"/>
      <c r="EA367" s="314"/>
      <c r="EB367" s="314"/>
      <c r="EC367" s="314"/>
      <c r="ED367" s="314"/>
      <c r="FY367" s="317"/>
      <c r="FZ367" s="317"/>
      <c r="GA367" s="317"/>
      <c r="GB367" s="317"/>
      <c r="GC367" s="301"/>
      <c r="GD367" s="301"/>
      <c r="GE367" s="301"/>
      <c r="GF367" s="301"/>
      <c r="GG367" s="318"/>
      <c r="GH367" s="318"/>
      <c r="GI367" s="318"/>
      <c r="GJ367" s="319"/>
      <c r="GK367" s="320"/>
      <c r="GL367" s="320"/>
      <c r="GM367" s="320"/>
      <c r="GN367" s="320"/>
      <c r="GO367" s="300"/>
      <c r="HD367" s="317"/>
      <c r="HE367" s="317"/>
      <c r="HF367" s="317"/>
      <c r="HG367" s="317"/>
      <c r="HH367" s="301"/>
      <c r="HI367" s="301"/>
      <c r="HJ367" s="301"/>
      <c r="HK367" s="301"/>
      <c r="HL367" s="318"/>
      <c r="HM367" s="318"/>
      <c r="HN367" s="318"/>
      <c r="HO367" s="319"/>
      <c r="HP367" s="320"/>
      <c r="HQ367" s="320"/>
      <c r="HR367" s="320"/>
      <c r="HS367" s="320"/>
      <c r="HT367" s="300"/>
    </row>
    <row r="368" spans="18:228" ht="17.100000000000001" customHeight="1" x14ac:dyDescent="0.3">
      <c r="R368" s="314"/>
      <c r="S368" s="314"/>
      <c r="T368" s="314"/>
      <c r="U368" s="314"/>
      <c r="V368" s="314"/>
      <c r="W368" s="314"/>
      <c r="X368" s="314"/>
      <c r="Y368" s="314"/>
      <c r="Z368" s="314"/>
      <c r="AA368" s="314"/>
      <c r="AB368" s="314"/>
      <c r="AC368" s="314"/>
      <c r="AD368" s="314"/>
      <c r="AE368" s="314"/>
      <c r="AF368" s="314"/>
      <c r="AG368" s="314"/>
      <c r="AH368" s="314"/>
      <c r="AI368" s="314"/>
      <c r="AJ368" s="314"/>
      <c r="AK368" s="314"/>
      <c r="AL368" s="314"/>
      <c r="AM368" s="314"/>
      <c r="AN368" s="314"/>
      <c r="AO368" s="314"/>
      <c r="AP368" s="314"/>
      <c r="AQ368" s="314"/>
      <c r="AR368" s="314"/>
      <c r="AS368" s="314"/>
      <c r="AT368" s="314"/>
      <c r="AU368" s="314"/>
      <c r="AV368" s="314"/>
      <c r="AW368" s="314"/>
      <c r="AX368" s="314"/>
      <c r="AY368" s="314"/>
      <c r="AZ368" s="314"/>
      <c r="BA368" s="314"/>
      <c r="BB368" s="314"/>
      <c r="BC368" s="314"/>
      <c r="BD368" s="314"/>
      <c r="BE368" s="314"/>
      <c r="BF368" s="314"/>
      <c r="BG368" s="314"/>
      <c r="BH368" s="314"/>
      <c r="BI368" s="314"/>
      <c r="BJ368" s="314"/>
      <c r="BK368" s="314"/>
      <c r="BL368" s="314"/>
      <c r="BM368" s="314"/>
      <c r="BN368" s="314"/>
      <c r="BO368" s="314"/>
      <c r="BP368" s="314"/>
      <c r="BQ368" s="314"/>
      <c r="BR368" s="314"/>
      <c r="BS368" s="314"/>
      <c r="BT368" s="314"/>
      <c r="BU368" s="314"/>
      <c r="BV368" s="314"/>
      <c r="BX368" s="314"/>
      <c r="BY368" s="314"/>
      <c r="BZ368" s="314"/>
      <c r="CA368" s="314"/>
      <c r="CB368" s="314"/>
      <c r="CC368" s="314"/>
      <c r="CD368" s="314"/>
      <c r="CE368" s="314"/>
      <c r="CF368" s="314"/>
      <c r="CG368" s="314"/>
      <c r="CH368" s="314"/>
      <c r="CI368" s="314"/>
      <c r="CJ368" s="314"/>
      <c r="CK368" s="314"/>
      <c r="CL368" s="314"/>
      <c r="CM368" s="314"/>
      <c r="CN368" s="314"/>
      <c r="CO368" s="314"/>
      <c r="CP368" s="314"/>
      <c r="CQ368" s="314"/>
      <c r="CR368" s="314"/>
      <c r="CS368" s="314"/>
      <c r="CT368" s="314"/>
      <c r="CU368" s="314"/>
      <c r="CV368" s="314"/>
      <c r="CW368" s="314"/>
      <c r="CX368" s="314"/>
      <c r="CY368" s="314"/>
      <c r="CZ368" s="314"/>
      <c r="DA368" s="314"/>
      <c r="DB368" s="314"/>
      <c r="DC368" s="314"/>
      <c r="DD368" s="314"/>
      <c r="DE368" s="314"/>
      <c r="DF368" s="314"/>
      <c r="DG368" s="314"/>
      <c r="DH368" s="314"/>
      <c r="DI368" s="314"/>
      <c r="DJ368" s="314"/>
      <c r="DK368" s="314"/>
      <c r="DL368" s="314"/>
      <c r="DM368" s="314"/>
      <c r="DN368" s="314"/>
      <c r="DO368" s="314"/>
      <c r="DP368" s="314"/>
      <c r="DQ368" s="314"/>
      <c r="DR368" s="314"/>
      <c r="DS368" s="314"/>
      <c r="DT368" s="314"/>
      <c r="DU368" s="314"/>
      <c r="DV368" s="314"/>
      <c r="DW368" s="314"/>
      <c r="DX368" s="314"/>
      <c r="DY368" s="314"/>
      <c r="DZ368" s="314"/>
      <c r="EA368" s="314"/>
      <c r="EB368" s="314"/>
      <c r="EC368" s="314"/>
      <c r="ED368" s="314"/>
      <c r="FY368" s="317"/>
      <c r="FZ368" s="317"/>
      <c r="GA368" s="317"/>
      <c r="GB368" s="317"/>
      <c r="GC368" s="301"/>
      <c r="GD368" s="301"/>
      <c r="GE368" s="301"/>
      <c r="GF368" s="301"/>
      <c r="GG368" s="318"/>
      <c r="GH368" s="318"/>
      <c r="GI368" s="318"/>
      <c r="GJ368" s="319"/>
      <c r="GK368" s="320"/>
      <c r="GL368" s="320"/>
      <c r="GM368" s="320"/>
      <c r="GN368" s="320"/>
      <c r="GO368" s="300"/>
      <c r="HD368" s="317"/>
      <c r="HE368" s="317"/>
      <c r="HF368" s="317"/>
      <c r="HG368" s="317"/>
      <c r="HH368" s="301"/>
      <c r="HI368" s="301"/>
      <c r="HJ368" s="301"/>
      <c r="HK368" s="301"/>
      <c r="HL368" s="318"/>
      <c r="HM368" s="318"/>
      <c r="HN368" s="318"/>
      <c r="HO368" s="319"/>
      <c r="HP368" s="320"/>
      <c r="HQ368" s="320"/>
      <c r="HR368" s="320"/>
      <c r="HS368" s="320"/>
      <c r="HT368" s="300"/>
    </row>
    <row r="369" spans="2:228" ht="17.100000000000001" customHeight="1" x14ac:dyDescent="0.3">
      <c r="R369" s="314"/>
      <c r="S369" s="314"/>
      <c r="T369" s="314"/>
      <c r="U369" s="314"/>
      <c r="V369" s="314"/>
      <c r="W369" s="314"/>
      <c r="X369" s="314"/>
      <c r="Y369" s="314"/>
      <c r="Z369" s="314"/>
      <c r="AA369" s="314"/>
      <c r="AB369" s="314"/>
      <c r="AC369" s="314"/>
      <c r="AD369" s="314"/>
      <c r="AE369" s="314"/>
      <c r="AF369" s="314"/>
      <c r="AG369" s="314"/>
      <c r="AH369" s="314"/>
      <c r="AI369" s="314"/>
      <c r="AJ369" s="314"/>
      <c r="AK369" s="314"/>
      <c r="AL369" s="314"/>
      <c r="AM369" s="314"/>
      <c r="AN369" s="314"/>
      <c r="AO369" s="314"/>
      <c r="AP369" s="314"/>
      <c r="AQ369" s="314"/>
      <c r="AR369" s="314"/>
      <c r="AS369" s="314"/>
      <c r="AT369" s="314"/>
      <c r="AU369" s="314"/>
      <c r="AV369" s="314"/>
      <c r="AW369" s="314"/>
      <c r="AX369" s="314"/>
      <c r="AY369" s="314"/>
      <c r="AZ369" s="314"/>
      <c r="BA369" s="314"/>
      <c r="BB369" s="314"/>
      <c r="BC369" s="314"/>
      <c r="BD369" s="314"/>
      <c r="BE369" s="314"/>
      <c r="BF369" s="314"/>
      <c r="BG369" s="314"/>
      <c r="BH369" s="314"/>
      <c r="BI369" s="314"/>
      <c r="BJ369" s="314"/>
      <c r="BK369" s="314"/>
      <c r="BL369" s="314"/>
      <c r="BM369" s="314"/>
      <c r="BN369" s="314"/>
      <c r="BO369" s="314"/>
      <c r="BP369" s="314"/>
      <c r="BQ369" s="314"/>
      <c r="BR369" s="314"/>
      <c r="BS369" s="314"/>
      <c r="BT369" s="314"/>
      <c r="BU369" s="314"/>
      <c r="BV369" s="314"/>
      <c r="BX369" s="314"/>
      <c r="BY369" s="314"/>
      <c r="BZ369" s="314"/>
      <c r="CA369" s="314"/>
      <c r="CB369" s="314"/>
      <c r="CC369" s="314"/>
      <c r="CD369" s="314"/>
      <c r="CE369" s="314"/>
      <c r="CF369" s="314"/>
      <c r="CG369" s="314"/>
      <c r="CH369" s="314"/>
      <c r="CI369" s="314"/>
      <c r="CJ369" s="314"/>
      <c r="CK369" s="314"/>
      <c r="CL369" s="314"/>
      <c r="CM369" s="314"/>
      <c r="CN369" s="314"/>
      <c r="CO369" s="314"/>
      <c r="CP369" s="314"/>
      <c r="CQ369" s="314"/>
      <c r="CR369" s="314"/>
      <c r="CS369" s="314"/>
      <c r="CT369" s="314"/>
      <c r="CU369" s="314"/>
      <c r="CV369" s="314"/>
      <c r="CW369" s="314"/>
      <c r="CX369" s="314"/>
      <c r="CY369" s="314"/>
      <c r="CZ369" s="314"/>
      <c r="DA369" s="314"/>
      <c r="DB369" s="314"/>
      <c r="DC369" s="314"/>
      <c r="DD369" s="314"/>
      <c r="DE369" s="314"/>
      <c r="DF369" s="314"/>
      <c r="DG369" s="314"/>
      <c r="DH369" s="314"/>
      <c r="DI369" s="314"/>
      <c r="DJ369" s="314"/>
      <c r="DK369" s="314"/>
      <c r="DL369" s="314"/>
      <c r="DM369" s="314"/>
      <c r="DN369" s="314"/>
      <c r="DO369" s="314"/>
      <c r="DP369" s="314"/>
      <c r="DQ369" s="314"/>
      <c r="DR369" s="314"/>
      <c r="DS369" s="314"/>
      <c r="DT369" s="314"/>
      <c r="DU369" s="314"/>
      <c r="DV369" s="314"/>
      <c r="DW369" s="314"/>
      <c r="DX369" s="314"/>
      <c r="DY369" s="314"/>
      <c r="DZ369" s="314"/>
      <c r="EA369" s="314"/>
      <c r="EB369" s="314"/>
      <c r="EC369" s="314"/>
      <c r="ED369" s="314"/>
      <c r="FY369" s="317"/>
      <c r="FZ369" s="317"/>
      <c r="GA369" s="317"/>
      <c r="GB369" s="317"/>
      <c r="GC369" s="301"/>
      <c r="GD369" s="301"/>
      <c r="GE369" s="301"/>
      <c r="GF369" s="301"/>
      <c r="GG369" s="318"/>
      <c r="GH369" s="318"/>
      <c r="GI369" s="318"/>
      <c r="GJ369" s="319"/>
      <c r="GK369" s="320"/>
      <c r="GL369" s="320"/>
      <c r="GM369" s="320"/>
      <c r="GN369" s="320"/>
      <c r="GO369" s="300"/>
      <c r="HD369" s="317"/>
      <c r="HE369" s="317"/>
      <c r="HF369" s="317"/>
      <c r="HG369" s="317"/>
      <c r="HH369" s="301"/>
      <c r="HI369" s="301"/>
      <c r="HJ369" s="301"/>
      <c r="HK369" s="301"/>
      <c r="HL369" s="318"/>
      <c r="HM369" s="318"/>
      <c r="HN369" s="318"/>
      <c r="HO369" s="319"/>
      <c r="HP369" s="320"/>
      <c r="HQ369" s="320"/>
      <c r="HR369" s="320"/>
      <c r="HS369" s="320"/>
      <c r="HT369" s="300"/>
    </row>
    <row r="370" spans="2:228" ht="17.100000000000001" customHeight="1" x14ac:dyDescent="0.3">
      <c r="R370" s="314"/>
      <c r="S370" s="314"/>
      <c r="T370" s="314"/>
      <c r="U370" s="314"/>
      <c r="V370" s="314"/>
      <c r="W370" s="314"/>
      <c r="X370" s="314"/>
      <c r="Y370" s="314"/>
      <c r="Z370" s="314"/>
      <c r="AA370" s="314"/>
      <c r="AB370" s="314"/>
      <c r="AC370" s="314"/>
      <c r="AD370" s="314"/>
      <c r="AE370" s="314"/>
      <c r="AF370" s="314"/>
      <c r="AG370" s="314"/>
      <c r="AH370" s="314"/>
      <c r="AI370" s="314"/>
      <c r="AJ370" s="314"/>
      <c r="AK370" s="314"/>
      <c r="AL370" s="314"/>
      <c r="AM370" s="314"/>
      <c r="AN370" s="314"/>
      <c r="AO370" s="314"/>
      <c r="AP370" s="314"/>
      <c r="AQ370" s="314"/>
      <c r="AR370" s="314"/>
      <c r="AS370" s="314"/>
      <c r="AT370" s="314"/>
      <c r="AU370" s="314"/>
      <c r="AV370" s="314"/>
      <c r="AW370" s="314"/>
      <c r="AX370" s="314"/>
      <c r="AY370" s="314"/>
      <c r="AZ370" s="314"/>
      <c r="BA370" s="314"/>
      <c r="BB370" s="314"/>
      <c r="BC370" s="314"/>
      <c r="BD370" s="314"/>
      <c r="BE370" s="314"/>
      <c r="BF370" s="314"/>
      <c r="BG370" s="314"/>
      <c r="BH370" s="314"/>
      <c r="BI370" s="314"/>
      <c r="BJ370" s="314"/>
      <c r="BK370" s="314"/>
      <c r="BL370" s="314"/>
      <c r="BM370" s="314"/>
      <c r="BN370" s="314"/>
      <c r="BO370" s="314"/>
      <c r="BP370" s="314"/>
      <c r="BQ370" s="314"/>
      <c r="BR370" s="314"/>
      <c r="BS370" s="314"/>
      <c r="BT370" s="314"/>
      <c r="BU370" s="314"/>
      <c r="BV370" s="314"/>
      <c r="BX370" s="314"/>
      <c r="BY370" s="314"/>
      <c r="BZ370" s="314"/>
      <c r="CA370" s="314"/>
      <c r="CB370" s="314"/>
      <c r="CC370" s="314"/>
      <c r="CD370" s="314"/>
      <c r="CE370" s="314"/>
      <c r="CF370" s="314"/>
      <c r="CG370" s="314"/>
      <c r="CH370" s="314"/>
      <c r="CI370" s="314"/>
      <c r="CJ370" s="314"/>
      <c r="CK370" s="314"/>
      <c r="CL370" s="314"/>
      <c r="CM370" s="314"/>
      <c r="CN370" s="314"/>
      <c r="CO370" s="314"/>
      <c r="CP370" s="314"/>
      <c r="CQ370" s="314"/>
      <c r="CR370" s="314"/>
      <c r="CS370" s="314"/>
      <c r="CT370" s="314"/>
      <c r="CU370" s="314"/>
      <c r="CV370" s="314"/>
      <c r="CW370" s="314"/>
      <c r="CX370" s="314"/>
      <c r="CY370" s="314"/>
      <c r="CZ370" s="314"/>
      <c r="DA370" s="314"/>
      <c r="DB370" s="314"/>
      <c r="DC370" s="314"/>
      <c r="DD370" s="314"/>
      <c r="DE370" s="314"/>
      <c r="DF370" s="314"/>
      <c r="DG370" s="314"/>
      <c r="DH370" s="314"/>
      <c r="DI370" s="314"/>
      <c r="DJ370" s="314"/>
      <c r="DK370" s="314"/>
      <c r="DL370" s="314"/>
      <c r="DM370" s="314"/>
      <c r="DN370" s="314"/>
      <c r="DO370" s="314"/>
      <c r="DP370" s="314"/>
      <c r="DQ370" s="314"/>
      <c r="DR370" s="314"/>
      <c r="DS370" s="314"/>
      <c r="DT370" s="314"/>
      <c r="DU370" s="314"/>
      <c r="DV370" s="314"/>
      <c r="DW370" s="314"/>
      <c r="DX370" s="314"/>
      <c r="DY370" s="314"/>
      <c r="DZ370" s="314"/>
      <c r="EA370" s="314"/>
      <c r="EB370" s="314"/>
      <c r="EC370" s="314"/>
      <c r="ED370" s="314"/>
      <c r="FY370" s="317"/>
      <c r="FZ370" s="317"/>
      <c r="GA370" s="317"/>
      <c r="GB370" s="317"/>
      <c r="GC370" s="301"/>
      <c r="GD370" s="301"/>
      <c r="GE370" s="301"/>
      <c r="GF370" s="301"/>
      <c r="GG370" s="318"/>
      <c r="GH370" s="318"/>
      <c r="GI370" s="318"/>
      <c r="GJ370" s="319"/>
      <c r="GK370" s="320"/>
      <c r="GL370" s="320"/>
      <c r="GM370" s="320"/>
      <c r="GN370" s="320"/>
      <c r="GO370" s="300"/>
      <c r="HD370" s="317"/>
      <c r="HE370" s="317"/>
      <c r="HF370" s="317"/>
      <c r="HG370" s="317"/>
      <c r="HH370" s="301"/>
      <c r="HI370" s="301"/>
      <c r="HJ370" s="301"/>
      <c r="HK370" s="301"/>
      <c r="HL370" s="318"/>
      <c r="HM370" s="318"/>
      <c r="HN370" s="318"/>
      <c r="HO370" s="319"/>
      <c r="HP370" s="320"/>
      <c r="HQ370" s="320"/>
      <c r="HR370" s="320"/>
      <c r="HS370" s="320"/>
      <c r="HT370" s="300"/>
    </row>
    <row r="371" spans="2:228" ht="17.100000000000001" customHeight="1" x14ac:dyDescent="0.3">
      <c r="R371" s="314"/>
      <c r="S371" s="314"/>
      <c r="T371" s="314"/>
      <c r="U371" s="314"/>
      <c r="V371" s="314"/>
      <c r="W371" s="314"/>
      <c r="X371" s="314"/>
      <c r="Y371" s="314"/>
      <c r="Z371" s="314"/>
      <c r="AA371" s="314"/>
      <c r="AB371" s="314"/>
      <c r="AC371" s="314"/>
      <c r="AD371" s="314"/>
      <c r="AE371" s="314"/>
      <c r="AF371" s="314"/>
      <c r="AG371" s="314"/>
      <c r="AH371" s="314"/>
      <c r="AI371" s="314"/>
      <c r="AJ371" s="314"/>
      <c r="AK371" s="314"/>
      <c r="AL371" s="314"/>
      <c r="AM371" s="314"/>
      <c r="AN371" s="314"/>
      <c r="AO371" s="314"/>
      <c r="AP371" s="314"/>
      <c r="AQ371" s="314"/>
      <c r="AR371" s="314"/>
      <c r="AS371" s="314"/>
      <c r="AT371" s="314"/>
      <c r="AU371" s="314"/>
      <c r="AV371" s="314"/>
      <c r="AW371" s="314"/>
      <c r="AX371" s="314"/>
      <c r="AY371" s="314"/>
      <c r="AZ371" s="314"/>
      <c r="BA371" s="314"/>
      <c r="BB371" s="314"/>
      <c r="BC371" s="314"/>
      <c r="BD371" s="314"/>
      <c r="BE371" s="314"/>
      <c r="BF371" s="314"/>
      <c r="BG371" s="314"/>
      <c r="BH371" s="314"/>
      <c r="BI371" s="314"/>
      <c r="BJ371" s="314"/>
      <c r="BK371" s="314"/>
      <c r="BL371" s="314"/>
      <c r="BM371" s="314"/>
      <c r="BN371" s="314"/>
      <c r="BO371" s="314"/>
      <c r="BP371" s="314"/>
      <c r="BQ371" s="314"/>
      <c r="BR371" s="314"/>
      <c r="BS371" s="314"/>
      <c r="BT371" s="314"/>
      <c r="BU371" s="314"/>
      <c r="BV371" s="314"/>
      <c r="BX371" s="314"/>
      <c r="BY371" s="314"/>
      <c r="BZ371" s="314"/>
      <c r="CA371" s="314"/>
      <c r="CB371" s="314"/>
      <c r="CC371" s="314"/>
      <c r="CD371" s="314"/>
      <c r="CE371" s="314"/>
      <c r="CF371" s="314"/>
      <c r="CG371" s="314"/>
      <c r="CH371" s="314"/>
      <c r="CI371" s="314"/>
      <c r="CJ371" s="314"/>
      <c r="CK371" s="314"/>
      <c r="CL371" s="314"/>
      <c r="CM371" s="314"/>
      <c r="CN371" s="314"/>
      <c r="CO371" s="314"/>
      <c r="CP371" s="314"/>
      <c r="CQ371" s="314"/>
      <c r="CR371" s="314"/>
      <c r="CS371" s="314"/>
      <c r="CT371" s="314"/>
      <c r="CU371" s="314"/>
      <c r="CV371" s="314"/>
      <c r="CW371" s="314"/>
      <c r="CX371" s="314"/>
      <c r="CY371" s="314"/>
      <c r="CZ371" s="314"/>
      <c r="DA371" s="314"/>
      <c r="DB371" s="314"/>
      <c r="DC371" s="314"/>
      <c r="DD371" s="314"/>
      <c r="DE371" s="314"/>
      <c r="DF371" s="314"/>
      <c r="DG371" s="314"/>
      <c r="DH371" s="314"/>
      <c r="DI371" s="314"/>
      <c r="DJ371" s="314"/>
      <c r="DK371" s="314"/>
      <c r="DL371" s="314"/>
      <c r="DM371" s="314"/>
      <c r="DN371" s="314"/>
      <c r="DO371" s="314"/>
      <c r="DP371" s="314"/>
      <c r="DQ371" s="314"/>
      <c r="DR371" s="314"/>
      <c r="DS371" s="314"/>
      <c r="DT371" s="314"/>
      <c r="DU371" s="314"/>
      <c r="DV371" s="314"/>
      <c r="DW371" s="314"/>
      <c r="DX371" s="314"/>
      <c r="DY371" s="314"/>
      <c r="DZ371" s="314"/>
      <c r="EA371" s="314"/>
      <c r="EB371" s="314"/>
      <c r="EC371" s="314"/>
      <c r="ED371" s="314"/>
      <c r="FY371" s="317"/>
      <c r="FZ371" s="317"/>
      <c r="GA371" s="317"/>
      <c r="GB371" s="317"/>
      <c r="GC371" s="301"/>
      <c r="GD371" s="301"/>
      <c r="GE371" s="301"/>
      <c r="GF371" s="301"/>
      <c r="GG371" s="318"/>
      <c r="GH371" s="318"/>
      <c r="GI371" s="318"/>
      <c r="GJ371" s="319"/>
      <c r="GK371" s="320"/>
      <c r="GL371" s="320"/>
      <c r="GM371" s="320"/>
      <c r="GN371" s="320"/>
      <c r="GO371" s="300"/>
      <c r="HD371" s="317"/>
      <c r="HE371" s="317"/>
      <c r="HF371" s="317"/>
      <c r="HG371" s="317"/>
      <c r="HH371" s="301"/>
      <c r="HI371" s="301"/>
      <c r="HJ371" s="301"/>
      <c r="HK371" s="301"/>
      <c r="HL371" s="318"/>
      <c r="HM371" s="318"/>
      <c r="HN371" s="318"/>
      <c r="HO371" s="319"/>
      <c r="HP371" s="320"/>
      <c r="HQ371" s="320"/>
      <c r="HR371" s="320"/>
      <c r="HS371" s="320"/>
      <c r="HT371" s="300"/>
    </row>
    <row r="372" spans="2:228" ht="17.100000000000001" customHeight="1" x14ac:dyDescent="0.3">
      <c r="R372" s="314"/>
      <c r="S372" s="314"/>
      <c r="T372" s="314"/>
      <c r="U372" s="314"/>
      <c r="V372" s="314"/>
      <c r="W372" s="314"/>
      <c r="X372" s="314"/>
      <c r="Y372" s="314"/>
      <c r="Z372" s="314"/>
      <c r="AA372" s="314"/>
      <c r="AB372" s="314"/>
      <c r="AC372" s="314"/>
      <c r="AD372" s="314"/>
      <c r="AE372" s="314"/>
      <c r="AF372" s="314"/>
      <c r="AG372" s="314"/>
      <c r="AH372" s="314"/>
      <c r="AI372" s="314"/>
      <c r="AJ372" s="314"/>
      <c r="AK372" s="314"/>
      <c r="AL372" s="314"/>
      <c r="AM372" s="314"/>
      <c r="AN372" s="314"/>
      <c r="AO372" s="314"/>
      <c r="AP372" s="314"/>
      <c r="AQ372" s="314"/>
      <c r="AR372" s="314"/>
      <c r="AS372" s="314"/>
      <c r="AT372" s="314"/>
      <c r="AU372" s="314"/>
      <c r="AV372" s="314"/>
      <c r="AW372" s="314"/>
      <c r="AX372" s="314"/>
      <c r="AY372" s="314"/>
      <c r="AZ372" s="314"/>
      <c r="BA372" s="314"/>
      <c r="BB372" s="314"/>
      <c r="BC372" s="314"/>
      <c r="BD372" s="314"/>
      <c r="BE372" s="314"/>
      <c r="BF372" s="314"/>
      <c r="BG372" s="314"/>
      <c r="BH372" s="314"/>
      <c r="BI372" s="314"/>
      <c r="BJ372" s="314"/>
      <c r="BK372" s="314"/>
      <c r="BL372" s="314"/>
      <c r="BM372" s="314"/>
      <c r="BN372" s="314"/>
      <c r="BO372" s="314"/>
      <c r="BP372" s="314"/>
      <c r="BQ372" s="314"/>
      <c r="BR372" s="314"/>
      <c r="BS372" s="314"/>
      <c r="BT372" s="314"/>
      <c r="BU372" s="314"/>
      <c r="BV372" s="314"/>
      <c r="BX372" s="314"/>
      <c r="BY372" s="314"/>
      <c r="BZ372" s="314"/>
      <c r="CA372" s="314"/>
      <c r="CB372" s="314"/>
      <c r="CC372" s="314"/>
      <c r="CD372" s="314"/>
      <c r="CE372" s="314"/>
      <c r="CF372" s="314"/>
      <c r="CG372" s="314"/>
      <c r="CH372" s="314"/>
      <c r="CI372" s="314"/>
      <c r="CJ372" s="314"/>
      <c r="CK372" s="314"/>
      <c r="CL372" s="314"/>
      <c r="CM372" s="314"/>
      <c r="CN372" s="314"/>
      <c r="CO372" s="314"/>
      <c r="CP372" s="314"/>
      <c r="CQ372" s="314"/>
      <c r="CR372" s="314"/>
      <c r="CS372" s="314"/>
      <c r="CT372" s="314"/>
      <c r="CU372" s="314"/>
      <c r="CV372" s="314"/>
      <c r="CW372" s="314"/>
      <c r="CX372" s="314"/>
      <c r="CY372" s="314"/>
      <c r="CZ372" s="314"/>
      <c r="DA372" s="314"/>
      <c r="DB372" s="314"/>
      <c r="DC372" s="314"/>
      <c r="DD372" s="314"/>
      <c r="DE372" s="314"/>
      <c r="DF372" s="314"/>
      <c r="DG372" s="314"/>
      <c r="DH372" s="314"/>
      <c r="DI372" s="314"/>
      <c r="DJ372" s="314"/>
      <c r="DK372" s="314"/>
      <c r="DL372" s="314"/>
      <c r="DM372" s="314"/>
      <c r="DN372" s="314"/>
      <c r="DO372" s="314"/>
      <c r="DP372" s="314"/>
      <c r="DQ372" s="314"/>
      <c r="DR372" s="314"/>
      <c r="DS372" s="314"/>
      <c r="DT372" s="314"/>
      <c r="DU372" s="314"/>
      <c r="DV372" s="314"/>
      <c r="DW372" s="314"/>
      <c r="DX372" s="314"/>
      <c r="DY372" s="314"/>
      <c r="DZ372" s="314"/>
      <c r="EA372" s="314"/>
      <c r="EB372" s="314"/>
      <c r="EC372" s="314"/>
      <c r="ED372" s="314"/>
      <c r="FY372" s="317"/>
      <c r="FZ372" s="317"/>
      <c r="GA372" s="317"/>
      <c r="GB372" s="317"/>
      <c r="GC372" s="301"/>
      <c r="GD372" s="301"/>
      <c r="GE372" s="301"/>
      <c r="GF372" s="301"/>
      <c r="GG372" s="318"/>
      <c r="GH372" s="318"/>
      <c r="GI372" s="318"/>
      <c r="GJ372" s="319"/>
      <c r="GK372" s="320"/>
      <c r="GL372" s="320"/>
      <c r="GM372" s="320"/>
      <c r="GN372" s="320"/>
      <c r="GO372" s="300"/>
      <c r="HD372" s="317"/>
      <c r="HE372" s="317"/>
      <c r="HF372" s="317"/>
      <c r="HG372" s="317"/>
      <c r="HH372" s="301"/>
      <c r="HI372" s="301"/>
      <c r="HJ372" s="301"/>
      <c r="HK372" s="301"/>
      <c r="HL372" s="318"/>
      <c r="HM372" s="318"/>
      <c r="HN372" s="318"/>
      <c r="HO372" s="319"/>
      <c r="HP372" s="320"/>
      <c r="HQ372" s="320"/>
      <c r="HR372" s="320"/>
      <c r="HS372" s="320"/>
      <c r="HT372" s="300"/>
    </row>
    <row r="373" spans="2:228" ht="17.100000000000001" customHeight="1" x14ac:dyDescent="0.3">
      <c r="R373" s="314"/>
      <c r="S373" s="314"/>
      <c r="T373" s="314"/>
      <c r="U373" s="314"/>
      <c r="V373" s="314"/>
      <c r="W373" s="314"/>
      <c r="X373" s="314"/>
      <c r="Y373" s="314"/>
      <c r="Z373" s="314"/>
      <c r="AA373" s="314"/>
      <c r="AB373" s="314"/>
      <c r="AC373" s="314"/>
      <c r="AD373" s="314"/>
      <c r="AE373" s="314"/>
      <c r="AF373" s="314"/>
      <c r="AG373" s="314"/>
      <c r="AH373" s="314"/>
      <c r="AI373" s="314"/>
      <c r="AJ373" s="314"/>
      <c r="AK373" s="314"/>
      <c r="AL373" s="314"/>
      <c r="AM373" s="314"/>
      <c r="AN373" s="314"/>
      <c r="AO373" s="314"/>
      <c r="AP373" s="314"/>
      <c r="AQ373" s="314"/>
      <c r="AR373" s="314"/>
      <c r="AS373" s="314"/>
      <c r="AT373" s="314"/>
      <c r="AU373" s="314"/>
      <c r="AV373" s="314"/>
      <c r="AW373" s="314"/>
      <c r="AX373" s="314"/>
      <c r="AY373" s="314"/>
      <c r="AZ373" s="314"/>
      <c r="BA373" s="314"/>
      <c r="BB373" s="314"/>
      <c r="BC373" s="314"/>
      <c r="BD373" s="314"/>
      <c r="BE373" s="314"/>
      <c r="BF373" s="314"/>
      <c r="BG373" s="314"/>
      <c r="BH373" s="314"/>
      <c r="BI373" s="314"/>
      <c r="BJ373" s="314"/>
      <c r="BK373" s="314"/>
      <c r="BL373" s="314"/>
      <c r="BM373" s="314"/>
      <c r="BN373" s="314"/>
      <c r="BO373" s="314"/>
      <c r="BP373" s="314"/>
      <c r="BQ373" s="314"/>
      <c r="BR373" s="314"/>
      <c r="BS373" s="314"/>
      <c r="BT373" s="314"/>
      <c r="BU373" s="314"/>
      <c r="BV373" s="314"/>
      <c r="BX373" s="314"/>
      <c r="BY373" s="314"/>
      <c r="BZ373" s="314"/>
      <c r="CA373" s="314"/>
      <c r="CB373" s="314"/>
      <c r="CC373" s="314"/>
      <c r="CD373" s="314"/>
      <c r="CE373" s="314"/>
      <c r="CF373" s="314"/>
      <c r="CG373" s="314"/>
      <c r="CH373" s="314"/>
      <c r="CI373" s="314"/>
      <c r="CJ373" s="314"/>
      <c r="CK373" s="314"/>
      <c r="CL373" s="314"/>
      <c r="CM373" s="314"/>
      <c r="CN373" s="314"/>
      <c r="CO373" s="314"/>
      <c r="CP373" s="314"/>
      <c r="CQ373" s="314"/>
      <c r="CR373" s="314"/>
      <c r="CS373" s="314"/>
      <c r="CT373" s="314"/>
      <c r="CU373" s="314"/>
      <c r="CV373" s="314"/>
      <c r="CW373" s="314"/>
      <c r="CX373" s="314"/>
      <c r="CY373" s="314"/>
      <c r="CZ373" s="314"/>
      <c r="DA373" s="314"/>
      <c r="DB373" s="314"/>
      <c r="DC373" s="314"/>
      <c r="DD373" s="314"/>
      <c r="DE373" s="314"/>
      <c r="DF373" s="314"/>
      <c r="DG373" s="314"/>
      <c r="DH373" s="314"/>
      <c r="DI373" s="314"/>
      <c r="DJ373" s="314"/>
      <c r="DK373" s="314"/>
      <c r="DL373" s="314"/>
      <c r="DM373" s="314"/>
      <c r="DN373" s="314"/>
      <c r="DO373" s="314"/>
      <c r="DP373" s="314"/>
      <c r="DQ373" s="314"/>
      <c r="DR373" s="314"/>
      <c r="DS373" s="314"/>
      <c r="DT373" s="314"/>
      <c r="DU373" s="314"/>
      <c r="DV373" s="314"/>
      <c r="DW373" s="314"/>
      <c r="DX373" s="314"/>
      <c r="DY373" s="314"/>
      <c r="DZ373" s="314"/>
      <c r="EA373" s="314"/>
      <c r="EB373" s="314"/>
      <c r="EC373" s="314"/>
      <c r="ED373" s="314"/>
      <c r="FY373" s="317"/>
      <c r="FZ373" s="317"/>
      <c r="GA373" s="317"/>
      <c r="GB373" s="317"/>
      <c r="GC373" s="301"/>
      <c r="GD373" s="301"/>
      <c r="GE373" s="301"/>
      <c r="GF373" s="301"/>
      <c r="GG373" s="318"/>
      <c r="GH373" s="318"/>
      <c r="GI373" s="318"/>
      <c r="GJ373" s="319"/>
      <c r="GK373" s="320"/>
      <c r="GL373" s="320"/>
      <c r="GM373" s="320"/>
      <c r="GN373" s="320"/>
      <c r="GO373" s="300"/>
      <c r="HD373" s="317"/>
      <c r="HE373" s="317"/>
      <c r="HF373" s="317"/>
      <c r="HG373" s="317"/>
      <c r="HH373" s="301"/>
      <c r="HI373" s="301"/>
      <c r="HJ373" s="301"/>
      <c r="HK373" s="301"/>
      <c r="HL373" s="318"/>
      <c r="HM373" s="318"/>
      <c r="HN373" s="318"/>
      <c r="HO373" s="319"/>
      <c r="HP373" s="320"/>
      <c r="HQ373" s="320"/>
      <c r="HR373" s="320"/>
      <c r="HS373" s="320"/>
      <c r="HT373" s="300"/>
    </row>
    <row r="374" spans="2:228" ht="17.100000000000001" customHeight="1" x14ac:dyDescent="0.3">
      <c r="R374" s="314"/>
      <c r="S374" s="314"/>
      <c r="T374" s="314"/>
      <c r="U374" s="314"/>
      <c r="V374" s="314"/>
      <c r="W374" s="314"/>
      <c r="X374" s="314"/>
      <c r="Y374" s="314"/>
      <c r="Z374" s="314"/>
      <c r="AA374" s="314"/>
      <c r="AB374" s="314"/>
      <c r="AC374" s="314"/>
      <c r="AD374" s="314"/>
      <c r="AE374" s="314"/>
      <c r="AF374" s="314"/>
      <c r="AG374" s="314"/>
      <c r="AH374" s="314"/>
      <c r="AI374" s="314"/>
      <c r="AJ374" s="314"/>
      <c r="AK374" s="314"/>
      <c r="AL374" s="314"/>
      <c r="AM374" s="314"/>
      <c r="AN374" s="314"/>
      <c r="AO374" s="314"/>
      <c r="AP374" s="314"/>
      <c r="AQ374" s="314"/>
      <c r="AR374" s="314"/>
      <c r="AS374" s="314"/>
      <c r="AT374" s="314"/>
      <c r="AU374" s="314"/>
      <c r="AV374" s="314"/>
      <c r="AW374" s="314"/>
      <c r="AX374" s="314"/>
      <c r="AY374" s="314"/>
      <c r="AZ374" s="314"/>
      <c r="BA374" s="314"/>
      <c r="BB374" s="314"/>
      <c r="BC374" s="314"/>
      <c r="BD374" s="314"/>
      <c r="BE374" s="314"/>
      <c r="BF374" s="314"/>
      <c r="BG374" s="314"/>
      <c r="BH374" s="314"/>
      <c r="BI374" s="314"/>
      <c r="BJ374" s="314"/>
      <c r="BK374" s="314"/>
      <c r="BL374" s="314"/>
      <c r="BM374" s="314"/>
      <c r="BN374" s="314"/>
      <c r="BO374" s="314"/>
      <c r="BP374" s="314"/>
      <c r="BQ374" s="314"/>
      <c r="BR374" s="314"/>
      <c r="BS374" s="314"/>
      <c r="BT374" s="314"/>
      <c r="BU374" s="314"/>
      <c r="BV374" s="314"/>
      <c r="BW374" s="341"/>
      <c r="BX374" s="314"/>
      <c r="BY374" s="314"/>
      <c r="BZ374" s="314"/>
      <c r="CA374" s="314"/>
      <c r="CB374" s="314"/>
      <c r="CC374" s="314"/>
      <c r="CD374" s="314"/>
      <c r="CE374" s="314"/>
      <c r="CF374" s="314"/>
      <c r="CG374" s="314"/>
      <c r="CH374" s="314"/>
      <c r="CI374" s="314"/>
      <c r="CJ374" s="314"/>
      <c r="CK374" s="314"/>
      <c r="CL374" s="314"/>
      <c r="CM374" s="314"/>
      <c r="CN374" s="314"/>
      <c r="CO374" s="314"/>
      <c r="CP374" s="314"/>
      <c r="CQ374" s="314"/>
      <c r="CR374" s="314"/>
      <c r="CS374" s="314"/>
      <c r="CT374" s="314"/>
      <c r="CU374" s="314"/>
      <c r="CV374" s="314"/>
      <c r="CW374" s="314"/>
      <c r="CX374" s="314"/>
      <c r="CY374" s="314"/>
      <c r="CZ374" s="314"/>
      <c r="DA374" s="314"/>
      <c r="DB374" s="314"/>
      <c r="DC374" s="314"/>
      <c r="DD374" s="314"/>
      <c r="DE374" s="314"/>
      <c r="DF374" s="314"/>
      <c r="DG374" s="314"/>
      <c r="DH374" s="314"/>
      <c r="DI374" s="314"/>
      <c r="DJ374" s="314"/>
      <c r="DK374" s="314"/>
      <c r="DL374" s="314"/>
      <c r="DM374" s="314"/>
      <c r="DN374" s="314"/>
      <c r="DO374" s="314"/>
      <c r="DP374" s="314"/>
      <c r="DQ374" s="314"/>
      <c r="DR374" s="314"/>
      <c r="DS374" s="314"/>
      <c r="DT374" s="314"/>
      <c r="DU374" s="314"/>
      <c r="DV374" s="314"/>
      <c r="DW374" s="314"/>
      <c r="DX374" s="314"/>
      <c r="DY374" s="314"/>
      <c r="DZ374" s="314"/>
      <c r="EA374" s="314"/>
      <c r="EB374" s="314"/>
      <c r="EC374" s="314"/>
      <c r="ED374" s="314"/>
      <c r="FY374" s="317"/>
      <c r="FZ374" s="317"/>
      <c r="GA374" s="317"/>
      <c r="GB374" s="317"/>
      <c r="GC374" s="301"/>
      <c r="GD374" s="301"/>
      <c r="GE374" s="301"/>
      <c r="GF374" s="301"/>
      <c r="GG374" s="318"/>
      <c r="GH374" s="318"/>
      <c r="GI374" s="318"/>
      <c r="GJ374" s="319"/>
      <c r="GK374" s="320"/>
      <c r="GL374" s="320"/>
      <c r="GM374" s="320"/>
      <c r="GN374" s="320"/>
      <c r="GO374" s="300"/>
      <c r="HD374" s="317"/>
      <c r="HE374" s="317"/>
      <c r="HF374" s="317"/>
      <c r="HG374" s="317"/>
      <c r="HH374" s="301"/>
      <c r="HI374" s="301"/>
      <c r="HJ374" s="301"/>
      <c r="HK374" s="301"/>
      <c r="HL374" s="318"/>
      <c r="HM374" s="318"/>
      <c r="HN374" s="318"/>
      <c r="HO374" s="319"/>
      <c r="HP374" s="320"/>
      <c r="HQ374" s="320"/>
      <c r="HR374" s="320"/>
      <c r="HS374" s="320"/>
      <c r="HT374" s="300"/>
    </row>
    <row r="375" spans="2:228" ht="17.100000000000001" customHeight="1" x14ac:dyDescent="0.3">
      <c r="R375" s="314"/>
      <c r="S375" s="314"/>
      <c r="T375" s="314"/>
      <c r="U375" s="314"/>
      <c r="V375" s="314"/>
      <c r="W375" s="314"/>
      <c r="X375" s="314"/>
      <c r="Y375" s="314"/>
      <c r="Z375" s="314"/>
      <c r="AA375" s="314"/>
      <c r="AB375" s="314"/>
      <c r="AC375" s="314"/>
      <c r="AD375" s="314"/>
      <c r="AE375" s="314"/>
      <c r="AF375" s="314"/>
      <c r="AG375" s="314"/>
      <c r="AH375" s="314"/>
      <c r="AI375" s="314"/>
      <c r="AJ375" s="314"/>
      <c r="AK375" s="314"/>
      <c r="AL375" s="314"/>
      <c r="AM375" s="314"/>
      <c r="AN375" s="314"/>
      <c r="AO375" s="314"/>
      <c r="AP375" s="314"/>
      <c r="AQ375" s="314"/>
      <c r="AR375" s="314"/>
      <c r="AS375" s="314"/>
      <c r="AT375" s="314"/>
      <c r="AU375" s="314"/>
      <c r="AV375" s="314"/>
      <c r="AW375" s="314"/>
      <c r="AX375" s="314"/>
      <c r="AY375" s="314"/>
      <c r="AZ375" s="314"/>
      <c r="BA375" s="314"/>
      <c r="BB375" s="314"/>
      <c r="BC375" s="314"/>
      <c r="BD375" s="314"/>
      <c r="BE375" s="314"/>
      <c r="BF375" s="314"/>
      <c r="BG375" s="314"/>
      <c r="BH375" s="314"/>
      <c r="BI375" s="314"/>
      <c r="BJ375" s="314"/>
      <c r="BK375" s="314"/>
      <c r="BL375" s="314"/>
      <c r="BM375" s="314"/>
      <c r="BN375" s="314"/>
      <c r="BO375" s="314"/>
      <c r="BP375" s="314"/>
      <c r="BQ375" s="314"/>
      <c r="BR375" s="314"/>
      <c r="BS375" s="314"/>
      <c r="BT375" s="314"/>
      <c r="BU375" s="314"/>
      <c r="BV375" s="314"/>
      <c r="BW375" s="341"/>
      <c r="BX375" s="314"/>
      <c r="BY375" s="314"/>
      <c r="BZ375" s="314"/>
      <c r="CA375" s="314"/>
      <c r="CB375" s="314"/>
      <c r="CC375" s="314"/>
      <c r="CD375" s="314"/>
      <c r="CE375" s="314"/>
      <c r="CF375" s="314"/>
      <c r="CG375" s="314"/>
      <c r="CH375" s="314"/>
      <c r="CI375" s="314"/>
      <c r="CJ375" s="314"/>
      <c r="CK375" s="314"/>
      <c r="CL375" s="314"/>
      <c r="CM375" s="314"/>
      <c r="CN375" s="314"/>
      <c r="CO375" s="314"/>
      <c r="CP375" s="314"/>
      <c r="CQ375" s="314"/>
      <c r="CR375" s="314"/>
      <c r="CS375" s="314"/>
      <c r="CT375" s="314"/>
      <c r="CU375" s="314"/>
      <c r="CV375" s="314"/>
      <c r="CW375" s="314"/>
      <c r="CX375" s="314"/>
      <c r="CY375" s="314"/>
      <c r="CZ375" s="314"/>
      <c r="DA375" s="314"/>
      <c r="DB375" s="314"/>
      <c r="DC375" s="314"/>
      <c r="DD375" s="314"/>
      <c r="DE375" s="314"/>
      <c r="DF375" s="314"/>
      <c r="DG375" s="314"/>
      <c r="DH375" s="314"/>
      <c r="DI375" s="314"/>
      <c r="DJ375" s="314"/>
      <c r="DK375" s="314"/>
      <c r="DL375" s="314"/>
      <c r="DM375" s="314"/>
      <c r="DN375" s="314"/>
      <c r="DO375" s="314"/>
      <c r="DP375" s="314"/>
      <c r="DQ375" s="314"/>
      <c r="DR375" s="314"/>
      <c r="DS375" s="314"/>
      <c r="DT375" s="314"/>
      <c r="DU375" s="314"/>
      <c r="DV375" s="314"/>
      <c r="DW375" s="314"/>
      <c r="DX375" s="314"/>
      <c r="DY375" s="314"/>
      <c r="DZ375" s="314"/>
      <c r="EA375" s="314"/>
      <c r="EB375" s="314"/>
      <c r="EC375" s="314"/>
      <c r="ED375" s="314"/>
      <c r="FY375" s="317"/>
      <c r="FZ375" s="317"/>
      <c r="GA375" s="317"/>
      <c r="GB375" s="317"/>
      <c r="GC375" s="301"/>
      <c r="GD375" s="301"/>
      <c r="GE375" s="301"/>
      <c r="GF375" s="301"/>
      <c r="GG375" s="318"/>
      <c r="GH375" s="318"/>
      <c r="GI375" s="318"/>
      <c r="GJ375" s="319"/>
      <c r="GK375" s="320"/>
      <c r="GL375" s="320"/>
      <c r="GM375" s="320"/>
      <c r="GN375" s="320"/>
      <c r="GO375" s="300"/>
      <c r="HD375" s="317"/>
      <c r="HE375" s="317"/>
      <c r="HF375" s="317"/>
      <c r="HG375" s="317"/>
      <c r="HH375" s="301"/>
      <c r="HI375" s="301"/>
      <c r="HJ375" s="301"/>
      <c r="HK375" s="301"/>
      <c r="HL375" s="318"/>
      <c r="HM375" s="318"/>
      <c r="HN375" s="318"/>
      <c r="HO375" s="319"/>
      <c r="HP375" s="320"/>
      <c r="HQ375" s="320"/>
      <c r="HR375" s="320"/>
      <c r="HS375" s="320"/>
      <c r="HT375" s="300"/>
    </row>
    <row r="376" spans="2:228" ht="17.100000000000001" customHeight="1" x14ac:dyDescent="0.3">
      <c r="BI376" s="285"/>
      <c r="BJ376" s="286"/>
      <c r="BK376" s="1"/>
      <c r="BL376" s="285"/>
      <c r="BM376" s="287"/>
      <c r="BN376" s="289"/>
      <c r="BO376" s="288"/>
      <c r="BP376" s="286"/>
      <c r="BT376" s="307"/>
      <c r="BU376" s="307"/>
      <c r="BV376" s="307"/>
      <c r="BW376" s="307"/>
      <c r="DQ376" s="285"/>
      <c r="DR376" s="286"/>
      <c r="DS376" s="1"/>
      <c r="DT376" s="285"/>
      <c r="DU376" s="287"/>
      <c r="DV376" s="289"/>
      <c r="DW376" s="288"/>
      <c r="DX376" s="286"/>
      <c r="EB376" s="307"/>
      <c r="EC376" s="307"/>
      <c r="ED376" s="307"/>
      <c r="FY376" s="317"/>
      <c r="FZ376" s="317"/>
      <c r="GA376" s="317"/>
      <c r="GB376" s="317"/>
      <c r="GC376" s="301"/>
      <c r="GD376" s="301"/>
      <c r="GE376" s="301"/>
      <c r="GF376" s="301"/>
      <c r="GG376" s="318"/>
      <c r="GH376" s="318"/>
      <c r="GI376" s="318"/>
      <c r="GJ376" s="319"/>
      <c r="GK376" s="320"/>
      <c r="GL376" s="320"/>
      <c r="GM376" s="320"/>
      <c r="GN376" s="320"/>
      <c r="GO376" s="300"/>
      <c r="HD376" s="317"/>
      <c r="HE376" s="317"/>
      <c r="HF376" s="317"/>
      <c r="HG376" s="317"/>
      <c r="HH376" s="301"/>
      <c r="HI376" s="301"/>
      <c r="HJ376" s="301"/>
      <c r="HK376" s="301"/>
      <c r="HL376" s="318"/>
      <c r="HM376" s="318"/>
      <c r="HN376" s="318"/>
      <c r="HO376" s="319"/>
      <c r="HP376" s="320"/>
      <c r="HQ376" s="320"/>
      <c r="HR376" s="320"/>
      <c r="HS376" s="320"/>
      <c r="HT376" s="300"/>
    </row>
    <row r="377" spans="2:228" ht="17.100000000000001" customHeight="1" x14ac:dyDescent="0.3">
      <c r="B377" s="311"/>
      <c r="D377" s="311"/>
      <c r="E377" s="345"/>
      <c r="F377" s="345"/>
      <c r="G377" s="345"/>
      <c r="H377" s="345"/>
      <c r="I377" s="345"/>
      <c r="J377" s="345"/>
      <c r="K377" s="345"/>
      <c r="L377" s="345"/>
      <c r="M377" s="345"/>
      <c r="N377" s="345"/>
      <c r="O377" s="345"/>
      <c r="P377" s="345"/>
      <c r="Q377" s="345"/>
      <c r="R377" s="314"/>
      <c r="S377" s="314"/>
      <c r="T377" s="314"/>
      <c r="U377" s="314"/>
      <c r="V377" s="314"/>
      <c r="W377" s="314"/>
      <c r="X377" s="314"/>
      <c r="Y377" s="314"/>
      <c r="Z377" s="314"/>
      <c r="AA377" s="314"/>
      <c r="AB377" s="314"/>
      <c r="AC377" s="314"/>
      <c r="AD377" s="314"/>
      <c r="AE377" s="314"/>
      <c r="AF377" s="314"/>
      <c r="AG377" s="314"/>
      <c r="AH377" s="314"/>
      <c r="AI377" s="314"/>
      <c r="AJ377" s="314"/>
      <c r="AK377" s="314"/>
      <c r="AL377" s="314"/>
      <c r="AM377" s="314"/>
      <c r="AN377" s="314"/>
      <c r="AO377" s="314"/>
      <c r="AP377" s="314"/>
      <c r="AQ377" s="314"/>
      <c r="AR377" s="314"/>
      <c r="AS377" s="314"/>
      <c r="AT377" s="314"/>
      <c r="AU377" s="314"/>
      <c r="AV377" s="314"/>
      <c r="AW377" s="314"/>
      <c r="AX377" s="314"/>
      <c r="AY377" s="314"/>
      <c r="AZ377" s="314"/>
      <c r="BA377" s="314"/>
      <c r="BB377" s="314"/>
      <c r="BC377" s="314"/>
      <c r="BD377" s="314"/>
      <c r="BE377" s="314"/>
      <c r="BF377" s="314"/>
      <c r="BG377" s="314"/>
      <c r="BH377" s="314"/>
      <c r="BI377" s="314"/>
      <c r="BJ377" s="314"/>
      <c r="BK377" s="314"/>
      <c r="BL377" s="314"/>
      <c r="BM377" s="314"/>
      <c r="BN377" s="314"/>
      <c r="BO377" s="314"/>
      <c r="BP377" s="314"/>
      <c r="BQ377" s="314"/>
      <c r="BR377" s="314"/>
      <c r="BS377" s="314"/>
      <c r="BT377" s="314"/>
      <c r="BU377" s="314"/>
      <c r="BV377" s="314"/>
      <c r="BX377" s="314"/>
      <c r="BY377" s="314"/>
      <c r="BZ377" s="314"/>
      <c r="CA377" s="314"/>
      <c r="CB377" s="314"/>
      <c r="CC377" s="314"/>
      <c r="CD377" s="314"/>
      <c r="CE377" s="314"/>
      <c r="CF377" s="314"/>
      <c r="CG377" s="314"/>
      <c r="CH377" s="314"/>
      <c r="CI377" s="314"/>
      <c r="CJ377" s="314"/>
      <c r="CK377" s="314"/>
      <c r="CL377" s="314"/>
      <c r="CM377" s="314"/>
      <c r="CN377" s="314"/>
      <c r="CO377" s="314"/>
      <c r="CP377" s="314"/>
      <c r="CQ377" s="314"/>
      <c r="CR377" s="314"/>
      <c r="CS377" s="314"/>
      <c r="CT377" s="314"/>
      <c r="CU377" s="314"/>
      <c r="CV377" s="314"/>
      <c r="CW377" s="314"/>
      <c r="CX377" s="314"/>
      <c r="CY377" s="314"/>
      <c r="CZ377" s="314"/>
      <c r="DA377" s="314"/>
      <c r="DB377" s="314"/>
      <c r="DC377" s="314"/>
      <c r="DD377" s="314"/>
      <c r="DE377" s="314"/>
      <c r="DF377" s="314"/>
      <c r="DG377" s="314"/>
      <c r="DH377" s="314"/>
      <c r="DI377" s="314"/>
      <c r="DJ377" s="314"/>
      <c r="DK377" s="314"/>
      <c r="DL377" s="314"/>
      <c r="DM377" s="314"/>
      <c r="DN377" s="314"/>
      <c r="DO377" s="314"/>
      <c r="DP377" s="314"/>
      <c r="DQ377" s="314"/>
      <c r="DR377" s="314"/>
      <c r="DS377" s="314"/>
      <c r="DT377" s="314"/>
      <c r="DU377" s="314"/>
      <c r="DV377" s="314"/>
      <c r="DW377" s="314"/>
      <c r="DX377" s="314"/>
      <c r="DY377" s="314"/>
      <c r="DZ377" s="314"/>
      <c r="EA377" s="314"/>
      <c r="EB377" s="314"/>
      <c r="EC377" s="314"/>
      <c r="ED377" s="314"/>
      <c r="FY377" s="317"/>
      <c r="FZ377" s="317"/>
      <c r="GA377" s="317"/>
      <c r="GB377" s="317"/>
      <c r="GC377" s="301"/>
      <c r="GD377" s="301"/>
      <c r="GE377" s="301"/>
      <c r="GF377" s="301"/>
      <c r="GG377" s="318"/>
      <c r="GH377" s="318"/>
      <c r="GI377" s="318"/>
      <c r="GJ377" s="319"/>
      <c r="GK377" s="320"/>
      <c r="GL377" s="320"/>
      <c r="GM377" s="320"/>
      <c r="GN377" s="320"/>
      <c r="GO377" s="300"/>
      <c r="HD377" s="317"/>
      <c r="HE377" s="317"/>
      <c r="HF377" s="317"/>
      <c r="HG377" s="317"/>
      <c r="HH377" s="301"/>
      <c r="HI377" s="301"/>
      <c r="HJ377" s="301"/>
      <c r="HK377" s="301"/>
      <c r="HL377" s="318"/>
      <c r="HM377" s="318"/>
      <c r="HN377" s="318"/>
      <c r="HO377" s="319"/>
      <c r="HP377" s="320"/>
      <c r="HQ377" s="320"/>
      <c r="HR377" s="320"/>
      <c r="HS377" s="320"/>
      <c r="HT377" s="300"/>
    </row>
    <row r="378" spans="2:228" ht="17.100000000000001" customHeight="1" x14ac:dyDescent="0.3">
      <c r="B378" s="311"/>
      <c r="D378" s="311"/>
      <c r="E378" s="346"/>
      <c r="F378" s="346"/>
      <c r="G378" s="346"/>
      <c r="H378" s="346"/>
      <c r="I378" s="347"/>
      <c r="J378" s="347"/>
      <c r="K378" s="347"/>
      <c r="L378" s="347"/>
      <c r="M378" s="347"/>
      <c r="N378" s="347"/>
      <c r="O378" s="332"/>
      <c r="P378" s="332"/>
      <c r="Q378" s="332"/>
      <c r="R378" s="314"/>
      <c r="S378" s="314"/>
      <c r="T378" s="314"/>
      <c r="U378" s="314"/>
      <c r="V378" s="314"/>
      <c r="W378" s="314"/>
      <c r="X378" s="314"/>
      <c r="Y378" s="314"/>
      <c r="Z378" s="314"/>
      <c r="AA378" s="314"/>
      <c r="AB378" s="314"/>
      <c r="AC378" s="314"/>
      <c r="AD378" s="314"/>
      <c r="AE378" s="314"/>
      <c r="AF378" s="314"/>
      <c r="AG378" s="314"/>
      <c r="AH378" s="314"/>
      <c r="AI378" s="314"/>
      <c r="AJ378" s="314"/>
      <c r="AK378" s="314"/>
      <c r="AL378" s="314"/>
      <c r="AM378" s="314"/>
      <c r="AN378" s="314"/>
      <c r="AO378" s="314"/>
      <c r="AP378" s="314"/>
      <c r="AQ378" s="314"/>
      <c r="AR378" s="314"/>
      <c r="AS378" s="314"/>
      <c r="AT378" s="314"/>
      <c r="AU378" s="314"/>
      <c r="AV378" s="314"/>
      <c r="AW378" s="314"/>
      <c r="AX378" s="314"/>
      <c r="AY378" s="314"/>
      <c r="AZ378" s="314"/>
      <c r="BA378" s="314"/>
      <c r="BB378" s="314"/>
      <c r="BC378" s="314"/>
      <c r="BD378" s="314"/>
      <c r="BE378" s="314"/>
      <c r="BF378" s="314"/>
      <c r="BG378" s="314"/>
      <c r="BH378" s="314"/>
      <c r="BI378" s="314"/>
      <c r="BJ378" s="314"/>
      <c r="BK378" s="314"/>
      <c r="BL378" s="314"/>
      <c r="BM378" s="314"/>
      <c r="BN378" s="314"/>
      <c r="BO378" s="314"/>
      <c r="BP378" s="314"/>
      <c r="BQ378" s="314"/>
      <c r="BR378" s="314"/>
      <c r="BS378" s="314"/>
      <c r="BT378" s="314"/>
      <c r="BU378" s="314"/>
      <c r="BV378" s="314"/>
      <c r="BX378" s="314"/>
      <c r="BY378" s="314"/>
      <c r="BZ378" s="314"/>
      <c r="CA378" s="314"/>
      <c r="CB378" s="314"/>
      <c r="CC378" s="314"/>
      <c r="CD378" s="314"/>
      <c r="CE378" s="314"/>
      <c r="CF378" s="314"/>
      <c r="CG378" s="314"/>
      <c r="CH378" s="314"/>
      <c r="CI378" s="314"/>
      <c r="CJ378" s="314"/>
      <c r="CK378" s="314"/>
      <c r="CL378" s="314"/>
      <c r="CM378" s="314"/>
      <c r="CN378" s="314"/>
      <c r="CO378" s="314"/>
      <c r="CP378" s="314"/>
      <c r="CQ378" s="314"/>
      <c r="CR378" s="314"/>
      <c r="CS378" s="314"/>
      <c r="CT378" s="314"/>
      <c r="CU378" s="314"/>
      <c r="CV378" s="314"/>
      <c r="CW378" s="314"/>
      <c r="CX378" s="314"/>
      <c r="CY378" s="314"/>
      <c r="CZ378" s="314"/>
      <c r="DA378" s="314"/>
      <c r="DB378" s="314"/>
      <c r="DC378" s="314"/>
      <c r="DD378" s="314"/>
      <c r="DE378" s="314"/>
      <c r="DF378" s="314"/>
      <c r="DG378" s="314"/>
      <c r="DH378" s="314"/>
      <c r="DI378" s="314"/>
      <c r="DJ378" s="314"/>
      <c r="DK378" s="314"/>
      <c r="DL378" s="314"/>
      <c r="DM378" s="314"/>
      <c r="DN378" s="314"/>
      <c r="DO378" s="314"/>
      <c r="DP378" s="314"/>
      <c r="DQ378" s="314"/>
      <c r="DR378" s="314"/>
      <c r="DS378" s="314"/>
      <c r="DT378" s="314"/>
      <c r="DU378" s="314"/>
      <c r="DV378" s="314"/>
      <c r="DW378" s="314"/>
      <c r="DX378" s="314"/>
      <c r="DY378" s="314"/>
      <c r="DZ378" s="314"/>
      <c r="EA378" s="314"/>
      <c r="EB378" s="314"/>
      <c r="EC378" s="314"/>
      <c r="ED378" s="314"/>
      <c r="FY378" s="317"/>
      <c r="FZ378" s="317"/>
      <c r="GA378" s="317"/>
      <c r="GB378" s="317"/>
      <c r="GC378" s="301"/>
      <c r="GD378" s="301"/>
      <c r="GE378" s="301"/>
      <c r="GF378" s="301"/>
      <c r="GG378" s="318"/>
      <c r="GH378" s="318"/>
      <c r="GI378" s="318"/>
      <c r="GJ378" s="319"/>
      <c r="GK378" s="320"/>
      <c r="GL378" s="320"/>
      <c r="GM378" s="320"/>
      <c r="GN378" s="320"/>
      <c r="GO378" s="300"/>
      <c r="HD378" s="317"/>
      <c r="HE378" s="317"/>
      <c r="HF378" s="317"/>
      <c r="HG378" s="317"/>
      <c r="HH378" s="301"/>
      <c r="HI378" s="301"/>
      <c r="HJ378" s="301"/>
      <c r="HK378" s="301"/>
      <c r="HL378" s="318"/>
      <c r="HM378" s="318"/>
      <c r="HN378" s="318"/>
      <c r="HO378" s="319"/>
      <c r="HP378" s="320"/>
      <c r="HQ378" s="320"/>
      <c r="HR378" s="320"/>
      <c r="HS378" s="320"/>
      <c r="HT378" s="300"/>
    </row>
    <row r="379" spans="2:228" ht="17.100000000000001" customHeight="1" x14ac:dyDescent="0.3">
      <c r="B379" s="311"/>
      <c r="C379" s="335"/>
      <c r="D379" s="311"/>
      <c r="E379" s="311"/>
      <c r="F379" s="311"/>
      <c r="G379" s="311"/>
      <c r="H379" s="311"/>
      <c r="I379" s="311"/>
      <c r="J379" s="311"/>
      <c r="K379" s="311"/>
      <c r="L379" s="311"/>
      <c r="M379" s="311"/>
      <c r="N379" s="311"/>
      <c r="O379" s="311"/>
      <c r="P379" s="311"/>
      <c r="Q379" s="311"/>
      <c r="R379" s="314"/>
      <c r="S379" s="314"/>
      <c r="T379" s="314"/>
      <c r="U379" s="314"/>
      <c r="V379" s="314"/>
      <c r="W379" s="314"/>
      <c r="X379" s="314"/>
      <c r="Y379" s="314"/>
      <c r="Z379" s="314"/>
      <c r="AA379" s="314"/>
      <c r="AB379" s="314"/>
      <c r="AC379" s="314"/>
      <c r="AD379" s="314"/>
      <c r="AE379" s="314"/>
      <c r="AF379" s="314"/>
      <c r="AG379" s="314"/>
      <c r="AH379" s="314"/>
      <c r="AI379" s="314"/>
      <c r="AJ379" s="314"/>
      <c r="AK379" s="314"/>
      <c r="AL379" s="314"/>
      <c r="AM379" s="314"/>
      <c r="AN379" s="314"/>
      <c r="AO379" s="314"/>
      <c r="AP379" s="314"/>
      <c r="AQ379" s="314"/>
      <c r="AR379" s="314"/>
      <c r="AS379" s="314"/>
      <c r="AT379" s="314"/>
      <c r="AU379" s="314"/>
      <c r="AV379" s="314"/>
      <c r="AW379" s="314"/>
      <c r="AX379" s="314"/>
      <c r="AY379" s="314"/>
      <c r="AZ379" s="314"/>
      <c r="BA379" s="314"/>
      <c r="BB379" s="314"/>
      <c r="BC379" s="314"/>
      <c r="BD379" s="314"/>
      <c r="BE379" s="314"/>
      <c r="BF379" s="314"/>
      <c r="BG379" s="314"/>
      <c r="BH379" s="314"/>
      <c r="BI379" s="314"/>
      <c r="BJ379" s="314"/>
      <c r="BK379" s="314"/>
      <c r="BL379" s="314"/>
      <c r="BM379" s="314"/>
      <c r="BN379" s="314"/>
      <c r="BO379" s="314"/>
      <c r="BP379" s="314"/>
      <c r="BQ379" s="314"/>
      <c r="BR379" s="314"/>
      <c r="BS379" s="314"/>
      <c r="BT379" s="314"/>
      <c r="BU379" s="314"/>
      <c r="BV379" s="314"/>
      <c r="BX379" s="314"/>
      <c r="BY379" s="314"/>
      <c r="BZ379" s="314"/>
      <c r="CA379" s="314"/>
      <c r="CB379" s="314"/>
      <c r="CC379" s="314"/>
      <c r="CD379" s="314"/>
      <c r="CE379" s="314"/>
      <c r="CF379" s="314"/>
      <c r="CG379" s="314"/>
      <c r="CH379" s="314"/>
      <c r="CI379" s="314"/>
      <c r="CJ379" s="314"/>
      <c r="CK379" s="314"/>
      <c r="CL379" s="314"/>
      <c r="CM379" s="314"/>
      <c r="CN379" s="314"/>
      <c r="CO379" s="314"/>
      <c r="CP379" s="314"/>
      <c r="CQ379" s="314"/>
      <c r="CR379" s="314"/>
      <c r="CS379" s="314"/>
      <c r="CT379" s="314"/>
      <c r="CU379" s="314"/>
      <c r="CV379" s="314"/>
      <c r="CW379" s="314"/>
      <c r="CX379" s="314"/>
      <c r="CY379" s="314"/>
      <c r="CZ379" s="314"/>
      <c r="DA379" s="314"/>
      <c r="DB379" s="314"/>
      <c r="DC379" s="314"/>
      <c r="DD379" s="314"/>
      <c r="DE379" s="314"/>
      <c r="DF379" s="314"/>
      <c r="DG379" s="314"/>
      <c r="DH379" s="314"/>
      <c r="DI379" s="314"/>
      <c r="DJ379" s="314"/>
      <c r="DK379" s="314"/>
      <c r="DL379" s="314"/>
      <c r="DM379" s="314"/>
      <c r="DN379" s="314"/>
      <c r="DO379" s="314"/>
      <c r="DP379" s="314"/>
      <c r="DQ379" s="314"/>
      <c r="DR379" s="314"/>
      <c r="DS379" s="314"/>
      <c r="DT379" s="314"/>
      <c r="DU379" s="314"/>
      <c r="DV379" s="314"/>
      <c r="DW379" s="314"/>
      <c r="DX379" s="314"/>
      <c r="DY379" s="314"/>
      <c r="DZ379" s="314"/>
      <c r="EA379" s="314"/>
      <c r="EB379" s="314"/>
      <c r="EC379" s="314"/>
      <c r="ED379" s="314"/>
      <c r="FY379" s="317"/>
      <c r="FZ379" s="317"/>
      <c r="GA379" s="317"/>
      <c r="GB379" s="317"/>
      <c r="GC379" s="301"/>
      <c r="GD379" s="301"/>
      <c r="GE379" s="301"/>
      <c r="GF379" s="301"/>
      <c r="GG379" s="318"/>
      <c r="GH379" s="318"/>
      <c r="GI379" s="318"/>
      <c r="GJ379" s="319"/>
      <c r="GK379" s="320"/>
      <c r="GL379" s="320"/>
      <c r="GM379" s="320"/>
      <c r="GN379" s="320"/>
      <c r="GO379" s="300"/>
      <c r="HD379" s="317"/>
      <c r="HE379" s="317"/>
      <c r="HF379" s="317"/>
      <c r="HG379" s="317"/>
      <c r="HH379" s="301"/>
      <c r="HI379" s="301"/>
      <c r="HJ379" s="301"/>
      <c r="HK379" s="301"/>
      <c r="HL379" s="318"/>
      <c r="HM379" s="318"/>
      <c r="HN379" s="318"/>
      <c r="HO379" s="319"/>
      <c r="HP379" s="320"/>
      <c r="HQ379" s="320"/>
      <c r="HR379" s="320"/>
      <c r="HS379" s="320"/>
      <c r="HT379" s="300"/>
    </row>
    <row r="380" spans="2:228" ht="17.100000000000001" customHeight="1" x14ac:dyDescent="0.3">
      <c r="B380" s="311"/>
      <c r="D380" s="311"/>
      <c r="E380" s="311"/>
      <c r="F380" s="311"/>
      <c r="G380" s="311"/>
      <c r="H380" s="311"/>
      <c r="I380" s="311"/>
      <c r="J380" s="311"/>
      <c r="K380" s="311"/>
      <c r="L380" s="311"/>
      <c r="M380" s="311"/>
      <c r="N380" s="311"/>
      <c r="O380" s="311"/>
      <c r="P380" s="311"/>
      <c r="Q380" s="311"/>
      <c r="R380" s="314"/>
      <c r="S380" s="314"/>
      <c r="T380" s="314"/>
      <c r="U380" s="314"/>
      <c r="V380" s="314"/>
      <c r="W380" s="314"/>
      <c r="X380" s="314"/>
      <c r="Y380" s="314"/>
      <c r="Z380" s="314"/>
      <c r="AA380" s="314"/>
      <c r="AB380" s="314"/>
      <c r="AC380" s="314"/>
      <c r="AD380" s="314"/>
      <c r="AE380" s="314"/>
      <c r="AF380" s="314"/>
      <c r="AG380" s="314"/>
      <c r="AH380" s="314"/>
      <c r="AI380" s="314"/>
      <c r="AJ380" s="314"/>
      <c r="AK380" s="314"/>
      <c r="AL380" s="314"/>
      <c r="AM380" s="314"/>
      <c r="AN380" s="314"/>
      <c r="AO380" s="314"/>
      <c r="AP380" s="314"/>
      <c r="AQ380" s="314"/>
      <c r="AR380" s="314"/>
      <c r="AS380" s="314"/>
      <c r="AT380" s="314"/>
      <c r="AU380" s="314"/>
      <c r="AV380" s="314"/>
      <c r="AW380" s="314"/>
      <c r="AX380" s="314"/>
      <c r="AY380" s="314"/>
      <c r="AZ380" s="314"/>
      <c r="BA380" s="314"/>
      <c r="BB380" s="314"/>
      <c r="BC380" s="314"/>
      <c r="BD380" s="314"/>
      <c r="BE380" s="314"/>
      <c r="BF380" s="314"/>
      <c r="BG380" s="314"/>
      <c r="BH380" s="314"/>
      <c r="BI380" s="314"/>
      <c r="BJ380" s="314"/>
      <c r="BK380" s="314"/>
      <c r="BL380" s="314"/>
      <c r="BM380" s="314"/>
      <c r="BN380" s="314"/>
      <c r="BO380" s="314"/>
      <c r="BP380" s="314"/>
      <c r="BQ380" s="314"/>
      <c r="BR380" s="314"/>
      <c r="BS380" s="314"/>
      <c r="BT380" s="314"/>
      <c r="BU380" s="314"/>
      <c r="BV380" s="314"/>
      <c r="BW380" s="336"/>
      <c r="BX380" s="314"/>
      <c r="BY380" s="314"/>
      <c r="BZ380" s="314"/>
      <c r="CA380" s="314"/>
      <c r="CB380" s="314"/>
      <c r="CC380" s="314"/>
      <c r="CD380" s="314"/>
      <c r="CE380" s="314"/>
      <c r="CF380" s="314"/>
      <c r="CG380" s="314"/>
      <c r="CH380" s="314"/>
      <c r="CI380" s="314"/>
      <c r="CJ380" s="314"/>
      <c r="CK380" s="314"/>
      <c r="CL380" s="314"/>
      <c r="CM380" s="314"/>
      <c r="CN380" s="314"/>
      <c r="CO380" s="314"/>
      <c r="CP380" s="314"/>
      <c r="CQ380" s="314"/>
      <c r="CR380" s="314"/>
      <c r="CS380" s="314"/>
      <c r="CT380" s="314"/>
      <c r="CU380" s="314"/>
      <c r="CV380" s="314"/>
      <c r="CW380" s="314"/>
      <c r="CX380" s="314"/>
      <c r="CY380" s="314"/>
      <c r="CZ380" s="314"/>
      <c r="DA380" s="314"/>
      <c r="DB380" s="314"/>
      <c r="DC380" s="314"/>
      <c r="DD380" s="314"/>
      <c r="DE380" s="314"/>
      <c r="DF380" s="314"/>
      <c r="DG380" s="314"/>
      <c r="DH380" s="314"/>
      <c r="DI380" s="314"/>
      <c r="DJ380" s="314"/>
      <c r="DK380" s="314"/>
      <c r="DL380" s="314"/>
      <c r="DM380" s="314"/>
      <c r="DN380" s="314"/>
      <c r="DO380" s="314"/>
      <c r="DP380" s="314"/>
      <c r="DQ380" s="314"/>
      <c r="DR380" s="314"/>
      <c r="DS380" s="314"/>
      <c r="DT380" s="314"/>
      <c r="DU380" s="314"/>
      <c r="DV380" s="314"/>
      <c r="DW380" s="314"/>
      <c r="DX380" s="314"/>
      <c r="DY380" s="314"/>
      <c r="DZ380" s="314"/>
      <c r="EA380" s="314"/>
      <c r="EB380" s="314"/>
      <c r="EC380" s="314"/>
      <c r="ED380" s="314"/>
      <c r="FY380" s="317"/>
      <c r="FZ380" s="317"/>
      <c r="GA380" s="317"/>
      <c r="GB380" s="317"/>
      <c r="GC380" s="301"/>
      <c r="GD380" s="301"/>
      <c r="GE380" s="301"/>
      <c r="GF380" s="301"/>
      <c r="GG380" s="318"/>
      <c r="GH380" s="318"/>
      <c r="GI380" s="318"/>
      <c r="GJ380" s="319"/>
      <c r="GK380" s="320"/>
      <c r="GL380" s="320"/>
      <c r="GM380" s="320"/>
      <c r="GN380" s="320"/>
      <c r="GO380" s="300"/>
      <c r="HD380" s="317"/>
      <c r="HE380" s="317"/>
      <c r="HF380" s="317"/>
      <c r="HG380" s="317"/>
      <c r="HH380" s="301"/>
      <c r="HI380" s="301"/>
      <c r="HJ380" s="301"/>
      <c r="HK380" s="301"/>
      <c r="HL380" s="318"/>
      <c r="HM380" s="318"/>
      <c r="HN380" s="318"/>
      <c r="HO380" s="319"/>
      <c r="HP380" s="320"/>
      <c r="HQ380" s="320"/>
      <c r="HR380" s="320"/>
      <c r="HS380" s="320"/>
      <c r="HT380" s="300"/>
    </row>
    <row r="381" spans="2:228" ht="17.100000000000001" customHeight="1" x14ac:dyDescent="0.3">
      <c r="B381" s="311"/>
      <c r="D381" s="311"/>
      <c r="E381" s="311"/>
      <c r="F381" s="311"/>
      <c r="G381" s="311"/>
      <c r="H381" s="311"/>
      <c r="I381" s="311"/>
      <c r="J381" s="311"/>
      <c r="K381" s="311"/>
      <c r="L381" s="311"/>
      <c r="M381" s="311"/>
      <c r="N381" s="311"/>
      <c r="O381" s="311"/>
      <c r="P381" s="311"/>
      <c r="Q381" s="311"/>
      <c r="R381" s="314"/>
      <c r="S381" s="314"/>
      <c r="T381" s="314"/>
      <c r="U381" s="314"/>
      <c r="V381" s="314"/>
      <c r="W381" s="314"/>
      <c r="X381" s="314"/>
      <c r="Y381" s="314"/>
      <c r="Z381" s="314"/>
      <c r="AA381" s="314"/>
      <c r="AB381" s="314"/>
      <c r="AC381" s="314"/>
      <c r="AD381" s="314"/>
      <c r="AE381" s="314"/>
      <c r="AF381" s="314"/>
      <c r="AG381" s="314"/>
      <c r="AH381" s="314"/>
      <c r="AI381" s="314"/>
      <c r="AJ381" s="314"/>
      <c r="AK381" s="314"/>
      <c r="AL381" s="314"/>
      <c r="AM381" s="314"/>
      <c r="AN381" s="314"/>
      <c r="AO381" s="314"/>
      <c r="AP381" s="314"/>
      <c r="AQ381" s="314"/>
      <c r="AR381" s="314"/>
      <c r="AS381" s="314"/>
      <c r="AT381" s="314"/>
      <c r="AU381" s="314"/>
      <c r="AV381" s="314"/>
      <c r="AW381" s="314"/>
      <c r="AX381" s="314"/>
      <c r="AY381" s="314"/>
      <c r="AZ381" s="314"/>
      <c r="BA381" s="314"/>
      <c r="BB381" s="314"/>
      <c r="BC381" s="314"/>
      <c r="BD381" s="314"/>
      <c r="BE381" s="314"/>
      <c r="BF381" s="314"/>
      <c r="BG381" s="314"/>
      <c r="BH381" s="314"/>
      <c r="BI381" s="314"/>
      <c r="BJ381" s="314"/>
      <c r="BK381" s="314"/>
      <c r="BL381" s="314"/>
      <c r="BM381" s="314"/>
      <c r="BN381" s="314"/>
      <c r="BO381" s="314"/>
      <c r="BP381" s="314"/>
      <c r="BQ381" s="314"/>
      <c r="BR381" s="314"/>
      <c r="BS381" s="314"/>
      <c r="BT381" s="314"/>
      <c r="BU381" s="314"/>
      <c r="BV381" s="314"/>
      <c r="BW381" s="337"/>
      <c r="BX381" s="314"/>
      <c r="BY381" s="314"/>
      <c r="BZ381" s="314"/>
      <c r="CA381" s="314"/>
      <c r="CB381" s="314"/>
      <c r="CC381" s="314"/>
      <c r="CD381" s="314"/>
      <c r="CE381" s="314"/>
      <c r="CF381" s="314"/>
      <c r="CG381" s="314"/>
      <c r="CH381" s="314"/>
      <c r="CI381" s="314"/>
      <c r="CJ381" s="314"/>
      <c r="CK381" s="314"/>
      <c r="CL381" s="314"/>
      <c r="CM381" s="314"/>
      <c r="CN381" s="314"/>
      <c r="CO381" s="314"/>
      <c r="CP381" s="314"/>
      <c r="CQ381" s="314"/>
      <c r="CR381" s="314"/>
      <c r="CS381" s="314"/>
      <c r="CT381" s="314"/>
      <c r="CU381" s="314"/>
      <c r="CV381" s="314"/>
      <c r="CW381" s="314"/>
      <c r="CX381" s="314"/>
      <c r="CY381" s="314"/>
      <c r="CZ381" s="314"/>
      <c r="DA381" s="314"/>
      <c r="DB381" s="314"/>
      <c r="DC381" s="314"/>
      <c r="DD381" s="314"/>
      <c r="DE381" s="314"/>
      <c r="DF381" s="314"/>
      <c r="DG381" s="314"/>
      <c r="DH381" s="314"/>
      <c r="DI381" s="314"/>
      <c r="DJ381" s="314"/>
      <c r="DK381" s="314"/>
      <c r="DL381" s="314"/>
      <c r="DM381" s="314"/>
      <c r="DN381" s="314"/>
      <c r="DO381" s="314"/>
      <c r="DP381" s="314"/>
      <c r="DQ381" s="314"/>
      <c r="DR381" s="314"/>
      <c r="DS381" s="314"/>
      <c r="DT381" s="314"/>
      <c r="DU381" s="314"/>
      <c r="DV381" s="314"/>
      <c r="DW381" s="314"/>
      <c r="DX381" s="314"/>
      <c r="DY381" s="314"/>
      <c r="DZ381" s="314"/>
      <c r="EA381" s="314"/>
      <c r="EB381" s="314"/>
      <c r="EC381" s="314"/>
      <c r="ED381" s="314"/>
      <c r="FY381" s="317"/>
      <c r="FZ381" s="317"/>
      <c r="GA381" s="317"/>
      <c r="GB381" s="317"/>
      <c r="GC381" s="301"/>
      <c r="GD381" s="301"/>
      <c r="GE381" s="301"/>
      <c r="GF381" s="301"/>
      <c r="GG381" s="318"/>
      <c r="GH381" s="318"/>
      <c r="GI381" s="318"/>
      <c r="GJ381" s="319"/>
      <c r="GK381" s="320"/>
      <c r="GL381" s="320"/>
      <c r="GM381" s="320"/>
      <c r="GN381" s="320"/>
      <c r="GO381" s="300"/>
      <c r="HD381" s="317"/>
      <c r="HE381" s="317"/>
      <c r="HF381" s="317"/>
      <c r="HG381" s="317"/>
      <c r="HH381" s="301"/>
      <c r="HI381" s="301"/>
      <c r="HJ381" s="301"/>
      <c r="HK381" s="301"/>
      <c r="HL381" s="318"/>
      <c r="HM381" s="318"/>
      <c r="HN381" s="318"/>
      <c r="HO381" s="319"/>
      <c r="HP381" s="320"/>
      <c r="HQ381" s="320"/>
      <c r="HR381" s="320"/>
      <c r="HS381" s="320"/>
      <c r="HT381" s="300"/>
    </row>
    <row r="382" spans="2:228" ht="17.100000000000001" customHeight="1" x14ac:dyDescent="0.3">
      <c r="B382" s="311"/>
      <c r="D382" s="311"/>
      <c r="E382" s="311"/>
      <c r="F382" s="311"/>
      <c r="G382" s="311"/>
      <c r="H382" s="311"/>
      <c r="I382" s="311"/>
      <c r="J382" s="311"/>
      <c r="K382" s="311"/>
      <c r="L382" s="311"/>
      <c r="M382" s="311"/>
      <c r="N382" s="311"/>
      <c r="O382" s="311"/>
      <c r="P382" s="311"/>
      <c r="Q382" s="311"/>
      <c r="R382" s="314"/>
      <c r="S382" s="314"/>
      <c r="T382" s="314"/>
      <c r="U382" s="314"/>
      <c r="V382" s="314"/>
      <c r="W382" s="314"/>
      <c r="X382" s="314"/>
      <c r="Y382" s="314"/>
      <c r="Z382" s="314"/>
      <c r="AA382" s="314"/>
      <c r="AB382" s="314"/>
      <c r="AC382" s="314"/>
      <c r="AD382" s="314"/>
      <c r="AE382" s="314"/>
      <c r="AF382" s="314"/>
      <c r="AG382" s="314"/>
      <c r="AH382" s="314"/>
      <c r="AI382" s="314"/>
      <c r="AJ382" s="314"/>
      <c r="AK382" s="314"/>
      <c r="AL382" s="314"/>
      <c r="AM382" s="314"/>
      <c r="AN382" s="314"/>
      <c r="AO382" s="314"/>
      <c r="AP382" s="314"/>
      <c r="AQ382" s="314"/>
      <c r="AR382" s="314"/>
      <c r="AS382" s="314"/>
      <c r="AT382" s="314"/>
      <c r="AU382" s="314"/>
      <c r="AV382" s="314"/>
      <c r="AW382" s="314"/>
      <c r="AX382" s="314"/>
      <c r="AY382" s="314"/>
      <c r="AZ382" s="314"/>
      <c r="BA382" s="314"/>
      <c r="BB382" s="314"/>
      <c r="BC382" s="314"/>
      <c r="BD382" s="314"/>
      <c r="BE382" s="314"/>
      <c r="BF382" s="314"/>
      <c r="BG382" s="314"/>
      <c r="BH382" s="314"/>
      <c r="BI382" s="314"/>
      <c r="BJ382" s="314"/>
      <c r="BK382" s="314"/>
      <c r="BL382" s="314"/>
      <c r="BM382" s="314"/>
      <c r="BN382" s="314"/>
      <c r="BO382" s="314"/>
      <c r="BP382" s="314"/>
      <c r="BQ382" s="314"/>
      <c r="BR382" s="314"/>
      <c r="BS382" s="314"/>
      <c r="BT382" s="314"/>
      <c r="BU382" s="314"/>
      <c r="BV382" s="314"/>
      <c r="BW382" s="291"/>
      <c r="BX382" s="314"/>
      <c r="BY382" s="314"/>
      <c r="BZ382" s="314"/>
      <c r="CA382" s="314"/>
      <c r="CB382" s="314"/>
      <c r="CC382" s="314"/>
      <c r="CD382" s="314"/>
      <c r="CE382" s="314"/>
      <c r="CF382" s="314"/>
      <c r="CG382" s="314"/>
      <c r="CH382" s="314"/>
      <c r="CI382" s="314"/>
      <c r="CJ382" s="314"/>
      <c r="CK382" s="314"/>
      <c r="CL382" s="314"/>
      <c r="CM382" s="314"/>
      <c r="CN382" s="314"/>
      <c r="CO382" s="314"/>
      <c r="CP382" s="314"/>
      <c r="CQ382" s="314"/>
      <c r="CR382" s="314"/>
      <c r="CS382" s="314"/>
      <c r="CT382" s="314"/>
      <c r="CU382" s="314"/>
      <c r="CV382" s="314"/>
      <c r="CW382" s="314"/>
      <c r="CX382" s="314"/>
      <c r="CY382" s="314"/>
      <c r="CZ382" s="314"/>
      <c r="DA382" s="314"/>
      <c r="DB382" s="314"/>
      <c r="DC382" s="314"/>
      <c r="DD382" s="314"/>
      <c r="DE382" s="314"/>
      <c r="DF382" s="314"/>
      <c r="DG382" s="314"/>
      <c r="DH382" s="314"/>
      <c r="DI382" s="314"/>
      <c r="DJ382" s="314"/>
      <c r="DK382" s="314"/>
      <c r="DL382" s="314"/>
      <c r="DM382" s="314"/>
      <c r="DN382" s="314"/>
      <c r="DO382" s="314"/>
      <c r="DP382" s="314"/>
      <c r="DQ382" s="314"/>
      <c r="DR382" s="314"/>
      <c r="DS382" s="314"/>
      <c r="DT382" s="314"/>
      <c r="DU382" s="314"/>
      <c r="DV382" s="314"/>
      <c r="DW382" s="314"/>
      <c r="DX382" s="314"/>
      <c r="DY382" s="314"/>
      <c r="DZ382" s="314"/>
      <c r="EA382" s="314"/>
      <c r="EB382" s="314"/>
      <c r="EC382" s="314"/>
      <c r="ED382" s="314"/>
      <c r="FY382" s="317"/>
      <c r="FZ382" s="317"/>
      <c r="GA382" s="317"/>
      <c r="GB382" s="317"/>
      <c r="GC382" s="301"/>
      <c r="GD382" s="301"/>
      <c r="GE382" s="301"/>
      <c r="GF382" s="301"/>
      <c r="GG382" s="318"/>
      <c r="GH382" s="318"/>
      <c r="GI382" s="318"/>
      <c r="GJ382" s="319"/>
      <c r="GK382" s="320"/>
      <c r="GL382" s="320"/>
      <c r="GM382" s="320"/>
      <c r="GN382" s="320"/>
      <c r="GO382" s="300"/>
      <c r="HD382" s="317"/>
      <c r="HE382" s="317"/>
      <c r="HF382" s="317"/>
      <c r="HG382" s="317"/>
      <c r="HH382" s="301"/>
      <c r="HI382" s="301"/>
      <c r="HJ382" s="301"/>
      <c r="HK382" s="301"/>
      <c r="HL382" s="318"/>
      <c r="HM382" s="318"/>
      <c r="HN382" s="318"/>
      <c r="HO382" s="319"/>
      <c r="HP382" s="320"/>
      <c r="HQ382" s="320"/>
      <c r="HR382" s="320"/>
      <c r="HS382" s="320"/>
      <c r="HT382" s="300"/>
    </row>
    <row r="383" spans="2:228" ht="17.100000000000001" customHeight="1" x14ac:dyDescent="0.3">
      <c r="B383" s="311"/>
      <c r="D383" s="311"/>
      <c r="E383" s="311"/>
      <c r="F383" s="311"/>
      <c r="G383" s="311"/>
      <c r="H383" s="311"/>
      <c r="I383" s="311"/>
      <c r="J383" s="311"/>
      <c r="K383" s="311"/>
      <c r="L383" s="311"/>
      <c r="M383" s="311"/>
      <c r="N383" s="311"/>
      <c r="O383" s="311"/>
      <c r="P383" s="311"/>
      <c r="Q383" s="311"/>
      <c r="R383" s="314"/>
      <c r="S383" s="314"/>
      <c r="T383" s="314"/>
      <c r="U383" s="314"/>
      <c r="V383" s="314"/>
      <c r="W383" s="314"/>
      <c r="X383" s="314"/>
      <c r="Y383" s="314"/>
      <c r="Z383" s="314"/>
      <c r="AA383" s="314"/>
      <c r="AB383" s="314"/>
      <c r="AC383" s="314"/>
      <c r="AD383" s="314"/>
      <c r="AE383" s="314"/>
      <c r="AF383" s="314"/>
      <c r="AG383" s="314"/>
      <c r="AH383" s="314"/>
      <c r="AI383" s="314"/>
      <c r="AJ383" s="314"/>
      <c r="AK383" s="314"/>
      <c r="AL383" s="314"/>
      <c r="AM383" s="314"/>
      <c r="AN383" s="314"/>
      <c r="AO383" s="314"/>
      <c r="AP383" s="314"/>
      <c r="AQ383" s="314"/>
      <c r="AR383" s="314"/>
      <c r="AS383" s="314"/>
      <c r="AT383" s="314"/>
      <c r="AU383" s="314"/>
      <c r="AV383" s="314"/>
      <c r="AW383" s="314"/>
      <c r="AX383" s="314"/>
      <c r="AY383" s="314"/>
      <c r="AZ383" s="314"/>
      <c r="BA383" s="314"/>
      <c r="BB383" s="314"/>
      <c r="BC383" s="314"/>
      <c r="BD383" s="314"/>
      <c r="BE383" s="314"/>
      <c r="BF383" s="314"/>
      <c r="BG383" s="314"/>
      <c r="BH383" s="314"/>
      <c r="BI383" s="314"/>
      <c r="BJ383" s="314"/>
      <c r="BK383" s="314"/>
      <c r="BL383" s="314"/>
      <c r="BM383" s="314"/>
      <c r="BN383" s="314"/>
      <c r="BO383" s="314"/>
      <c r="BP383" s="314"/>
      <c r="BQ383" s="314"/>
      <c r="BR383" s="314"/>
      <c r="BS383" s="314"/>
      <c r="BT383" s="314"/>
      <c r="BU383" s="314"/>
      <c r="BV383" s="314"/>
      <c r="BW383" s="258"/>
      <c r="BX383" s="314"/>
      <c r="BY383" s="314"/>
      <c r="BZ383" s="314"/>
      <c r="CA383" s="314"/>
      <c r="CB383" s="314"/>
      <c r="CC383" s="314"/>
      <c r="CD383" s="314"/>
      <c r="CE383" s="314"/>
      <c r="CF383" s="314"/>
      <c r="CG383" s="314"/>
      <c r="CH383" s="314"/>
      <c r="CI383" s="314"/>
      <c r="CJ383" s="314"/>
      <c r="CK383" s="314"/>
      <c r="CL383" s="314"/>
      <c r="CM383" s="314"/>
      <c r="CN383" s="314"/>
      <c r="CO383" s="314"/>
      <c r="CP383" s="314"/>
      <c r="CQ383" s="314"/>
      <c r="CR383" s="314"/>
      <c r="CS383" s="314"/>
      <c r="CT383" s="314"/>
      <c r="CU383" s="314"/>
      <c r="CV383" s="314"/>
      <c r="CW383" s="314"/>
      <c r="CX383" s="314"/>
      <c r="CY383" s="314"/>
      <c r="CZ383" s="314"/>
      <c r="DA383" s="314"/>
      <c r="DB383" s="314"/>
      <c r="DC383" s="314"/>
      <c r="DD383" s="314"/>
      <c r="DE383" s="314"/>
      <c r="DF383" s="314"/>
      <c r="DG383" s="314"/>
      <c r="DH383" s="314"/>
      <c r="DI383" s="314"/>
      <c r="DJ383" s="314"/>
      <c r="DK383" s="314"/>
      <c r="DL383" s="314"/>
      <c r="DM383" s="314"/>
      <c r="DN383" s="314"/>
      <c r="DO383" s="314"/>
      <c r="DP383" s="314"/>
      <c r="DQ383" s="314"/>
      <c r="DR383" s="314"/>
      <c r="DS383" s="314"/>
      <c r="DT383" s="314"/>
      <c r="DU383" s="314"/>
      <c r="DV383" s="314"/>
      <c r="DW383" s="314"/>
      <c r="DX383" s="314"/>
      <c r="DY383" s="314"/>
      <c r="DZ383" s="314"/>
      <c r="EA383" s="314"/>
      <c r="EB383" s="314"/>
      <c r="EC383" s="314"/>
      <c r="ED383" s="314"/>
      <c r="FY383" s="317"/>
      <c r="FZ383" s="317"/>
      <c r="GA383" s="317"/>
      <c r="GB383" s="317"/>
      <c r="GC383" s="301"/>
      <c r="GD383" s="301"/>
      <c r="GE383" s="301"/>
      <c r="GF383" s="301"/>
      <c r="GG383" s="318"/>
      <c r="GH383" s="318"/>
      <c r="GI383" s="318"/>
      <c r="GJ383" s="319"/>
      <c r="GK383" s="320"/>
      <c r="GL383" s="320"/>
      <c r="GM383" s="320"/>
      <c r="GN383" s="320"/>
      <c r="GO383" s="300"/>
      <c r="HD383" s="317"/>
      <c r="HE383" s="317"/>
      <c r="HF383" s="317"/>
      <c r="HG383" s="317"/>
      <c r="HH383" s="301"/>
      <c r="HI383" s="301"/>
      <c r="HJ383" s="301"/>
      <c r="HK383" s="301"/>
      <c r="HL383" s="318"/>
      <c r="HM383" s="318"/>
      <c r="HN383" s="318"/>
      <c r="HO383" s="319"/>
      <c r="HP383" s="320"/>
      <c r="HQ383" s="320"/>
      <c r="HR383" s="320"/>
      <c r="HS383" s="320"/>
      <c r="HT383" s="300"/>
    </row>
    <row r="384" spans="2:228" ht="17.100000000000001" customHeight="1" x14ac:dyDescent="0.3">
      <c r="B384" s="311"/>
      <c r="D384" s="311"/>
      <c r="E384" s="311"/>
      <c r="F384" s="311"/>
      <c r="G384" s="311"/>
      <c r="H384" s="311"/>
      <c r="I384" s="311"/>
      <c r="J384" s="311"/>
      <c r="K384" s="311"/>
      <c r="L384" s="311"/>
      <c r="M384" s="311"/>
      <c r="N384" s="311"/>
      <c r="O384" s="311"/>
      <c r="P384" s="311"/>
      <c r="Q384" s="311"/>
      <c r="R384" s="314"/>
      <c r="S384" s="314"/>
      <c r="T384" s="314"/>
      <c r="U384" s="314"/>
      <c r="V384" s="314"/>
      <c r="W384" s="314"/>
      <c r="X384" s="314"/>
      <c r="Y384" s="314"/>
      <c r="Z384" s="314"/>
      <c r="AA384" s="314"/>
      <c r="AB384" s="314"/>
      <c r="AC384" s="314"/>
      <c r="AD384" s="314"/>
      <c r="AE384" s="314"/>
      <c r="AF384" s="314"/>
      <c r="AG384" s="314"/>
      <c r="AH384" s="314"/>
      <c r="AI384" s="314"/>
      <c r="AJ384" s="314"/>
      <c r="AK384" s="314"/>
      <c r="AL384" s="314"/>
      <c r="AM384" s="314"/>
      <c r="AN384" s="314"/>
      <c r="AO384" s="314"/>
      <c r="AP384" s="314"/>
      <c r="AQ384" s="314"/>
      <c r="AR384" s="314"/>
      <c r="AS384" s="314"/>
      <c r="AT384" s="314"/>
      <c r="AU384" s="314"/>
      <c r="AV384" s="314"/>
      <c r="AW384" s="314"/>
      <c r="AX384" s="314"/>
      <c r="AY384" s="314"/>
      <c r="AZ384" s="314"/>
      <c r="BA384" s="314"/>
      <c r="BB384" s="314"/>
      <c r="BC384" s="314"/>
      <c r="BD384" s="314"/>
      <c r="BE384" s="314"/>
      <c r="BF384" s="314"/>
      <c r="BG384" s="314"/>
      <c r="BH384" s="314"/>
      <c r="BI384" s="314"/>
      <c r="BJ384" s="314"/>
      <c r="BK384" s="314"/>
      <c r="BL384" s="314"/>
      <c r="BM384" s="314"/>
      <c r="BN384" s="314"/>
      <c r="BO384" s="314"/>
      <c r="BP384" s="314"/>
      <c r="BQ384" s="314"/>
      <c r="BR384" s="314"/>
      <c r="BS384" s="314"/>
      <c r="BT384" s="314"/>
      <c r="BU384" s="314"/>
      <c r="BV384" s="314"/>
      <c r="BW384" s="258"/>
      <c r="BX384" s="314"/>
      <c r="BY384" s="314"/>
      <c r="BZ384" s="314"/>
      <c r="CA384" s="314"/>
      <c r="CB384" s="314"/>
      <c r="CC384" s="314"/>
      <c r="CD384" s="314"/>
      <c r="CE384" s="314"/>
      <c r="CF384" s="314"/>
      <c r="CG384" s="314"/>
      <c r="CH384" s="314"/>
      <c r="CI384" s="314"/>
      <c r="CJ384" s="314"/>
      <c r="CK384" s="314"/>
      <c r="CL384" s="314"/>
      <c r="CM384" s="314"/>
      <c r="CN384" s="314"/>
      <c r="CO384" s="314"/>
      <c r="CP384" s="314"/>
      <c r="CQ384" s="314"/>
      <c r="CR384" s="314"/>
      <c r="CS384" s="314"/>
      <c r="CT384" s="314"/>
      <c r="CU384" s="314"/>
      <c r="CV384" s="314"/>
      <c r="CW384" s="314"/>
      <c r="CX384" s="314"/>
      <c r="CY384" s="314"/>
      <c r="CZ384" s="314"/>
      <c r="DA384" s="314"/>
      <c r="DB384" s="314"/>
      <c r="DC384" s="314"/>
      <c r="DD384" s="314"/>
      <c r="DE384" s="314"/>
      <c r="DF384" s="314"/>
      <c r="DG384" s="314"/>
      <c r="DH384" s="314"/>
      <c r="DI384" s="314"/>
      <c r="DJ384" s="314"/>
      <c r="DK384" s="314"/>
      <c r="DL384" s="314"/>
      <c r="DM384" s="314"/>
      <c r="DN384" s="314"/>
      <c r="DO384" s="314"/>
      <c r="DP384" s="314"/>
      <c r="DQ384" s="314"/>
      <c r="DR384" s="314"/>
      <c r="DS384" s="314"/>
      <c r="DT384" s="314"/>
      <c r="DU384" s="314"/>
      <c r="DV384" s="314"/>
      <c r="DW384" s="314"/>
      <c r="DX384" s="314"/>
      <c r="DY384" s="314"/>
      <c r="DZ384" s="314"/>
      <c r="EA384" s="314"/>
      <c r="EB384" s="314"/>
      <c r="EC384" s="314"/>
      <c r="ED384" s="314"/>
      <c r="FY384" s="317"/>
      <c r="FZ384" s="317"/>
      <c r="GA384" s="317"/>
      <c r="GB384" s="317"/>
      <c r="GC384" s="301"/>
      <c r="GD384" s="301"/>
      <c r="GE384" s="301"/>
      <c r="GF384" s="301"/>
      <c r="GG384" s="318"/>
      <c r="GH384" s="318"/>
      <c r="GI384" s="318"/>
      <c r="GJ384" s="319"/>
      <c r="GK384" s="320"/>
      <c r="GL384" s="320"/>
      <c r="GM384" s="320"/>
      <c r="GN384" s="320"/>
      <c r="GO384" s="300"/>
      <c r="HD384" s="317"/>
      <c r="HE384" s="317"/>
      <c r="HF384" s="317"/>
      <c r="HG384" s="317"/>
      <c r="HH384" s="301"/>
      <c r="HI384" s="301"/>
      <c r="HJ384" s="301"/>
      <c r="HK384" s="301"/>
      <c r="HL384" s="318"/>
      <c r="HM384" s="318"/>
      <c r="HN384" s="318"/>
      <c r="HO384" s="319"/>
      <c r="HP384" s="320"/>
      <c r="HQ384" s="320"/>
      <c r="HR384" s="320"/>
      <c r="HS384" s="320"/>
      <c r="HT384" s="300"/>
    </row>
    <row r="385" spans="2:228" ht="17.100000000000001" customHeight="1" x14ac:dyDescent="0.3">
      <c r="B385" s="311"/>
      <c r="D385" s="311"/>
      <c r="E385" s="311"/>
      <c r="F385" s="311"/>
      <c r="G385" s="311"/>
      <c r="H385" s="311"/>
      <c r="I385" s="311"/>
      <c r="J385" s="311"/>
      <c r="K385" s="311"/>
      <c r="L385" s="311"/>
      <c r="M385" s="311"/>
      <c r="N385" s="311"/>
      <c r="O385" s="311"/>
      <c r="P385" s="311"/>
      <c r="Q385" s="311"/>
      <c r="R385" s="314"/>
      <c r="S385" s="314"/>
      <c r="T385" s="314"/>
      <c r="U385" s="314"/>
      <c r="V385" s="314"/>
      <c r="W385" s="314"/>
      <c r="X385" s="314"/>
      <c r="Y385" s="314"/>
      <c r="Z385" s="314"/>
      <c r="AA385" s="314"/>
      <c r="AB385" s="314"/>
      <c r="AC385" s="314"/>
      <c r="AD385" s="314"/>
      <c r="AE385" s="314"/>
      <c r="AF385" s="314"/>
      <c r="AG385" s="314"/>
      <c r="AH385" s="314"/>
      <c r="AI385" s="314"/>
      <c r="AJ385" s="314"/>
      <c r="AK385" s="314"/>
      <c r="AL385" s="314"/>
      <c r="AM385" s="314"/>
      <c r="AN385" s="314"/>
      <c r="AO385" s="314"/>
      <c r="AP385" s="314"/>
      <c r="AQ385" s="314"/>
      <c r="AR385" s="314"/>
      <c r="AS385" s="314"/>
      <c r="AT385" s="314"/>
      <c r="AU385" s="314"/>
      <c r="AV385" s="314"/>
      <c r="AW385" s="314"/>
      <c r="AX385" s="314"/>
      <c r="AY385" s="314"/>
      <c r="AZ385" s="314"/>
      <c r="BA385" s="314"/>
      <c r="BB385" s="314"/>
      <c r="BC385" s="314"/>
      <c r="BD385" s="314"/>
      <c r="BE385" s="314"/>
      <c r="BF385" s="314"/>
      <c r="BG385" s="314"/>
      <c r="BH385" s="314"/>
      <c r="BI385" s="314"/>
      <c r="BJ385" s="314"/>
      <c r="BK385" s="314"/>
      <c r="BL385" s="314"/>
      <c r="BM385" s="314"/>
      <c r="BN385" s="314"/>
      <c r="BO385" s="314"/>
      <c r="BP385" s="314"/>
      <c r="BQ385" s="314"/>
      <c r="BR385" s="314"/>
      <c r="BS385" s="314"/>
      <c r="BT385" s="314"/>
      <c r="BU385" s="314"/>
      <c r="BV385" s="314"/>
      <c r="BW385" s="291"/>
      <c r="BX385" s="314"/>
      <c r="BY385" s="314"/>
      <c r="BZ385" s="314"/>
      <c r="CA385" s="314"/>
      <c r="CB385" s="314"/>
      <c r="CC385" s="314"/>
      <c r="CD385" s="314"/>
      <c r="CE385" s="314"/>
      <c r="CF385" s="314"/>
      <c r="CG385" s="314"/>
      <c r="CH385" s="314"/>
      <c r="CI385" s="314"/>
      <c r="CJ385" s="314"/>
      <c r="CK385" s="314"/>
      <c r="CL385" s="314"/>
      <c r="CM385" s="314"/>
      <c r="CN385" s="314"/>
      <c r="CO385" s="314"/>
      <c r="CP385" s="314"/>
      <c r="CQ385" s="314"/>
      <c r="CR385" s="314"/>
      <c r="CS385" s="314"/>
      <c r="CT385" s="314"/>
      <c r="CU385" s="314"/>
      <c r="CV385" s="314"/>
      <c r="CW385" s="314"/>
      <c r="CX385" s="314"/>
      <c r="CY385" s="314"/>
      <c r="CZ385" s="314"/>
      <c r="DA385" s="314"/>
      <c r="DB385" s="314"/>
      <c r="DC385" s="314"/>
      <c r="DD385" s="314"/>
      <c r="DE385" s="314"/>
      <c r="DF385" s="314"/>
      <c r="DG385" s="314"/>
      <c r="DH385" s="314"/>
      <c r="DI385" s="314"/>
      <c r="DJ385" s="314"/>
      <c r="DK385" s="314"/>
      <c r="DL385" s="314"/>
      <c r="DM385" s="314"/>
      <c r="DN385" s="314"/>
      <c r="DO385" s="314"/>
      <c r="DP385" s="314"/>
      <c r="DQ385" s="314"/>
      <c r="DR385" s="314"/>
      <c r="DS385" s="314"/>
      <c r="DT385" s="314"/>
      <c r="DU385" s="314"/>
      <c r="DV385" s="314"/>
      <c r="DW385" s="314"/>
      <c r="DX385" s="314"/>
      <c r="DY385" s="314"/>
      <c r="DZ385" s="314"/>
      <c r="EA385" s="314"/>
      <c r="EB385" s="314"/>
      <c r="EC385" s="314"/>
      <c r="ED385" s="314"/>
      <c r="FY385" s="317"/>
      <c r="FZ385" s="317"/>
      <c r="GA385" s="317"/>
      <c r="GB385" s="317"/>
      <c r="GC385" s="301"/>
      <c r="GD385" s="301"/>
      <c r="GE385" s="301"/>
      <c r="GF385" s="301"/>
      <c r="GG385" s="318"/>
      <c r="GH385" s="318"/>
      <c r="GI385" s="318"/>
      <c r="GJ385" s="319"/>
      <c r="GK385" s="320"/>
      <c r="GL385" s="320"/>
      <c r="GM385" s="320"/>
      <c r="GN385" s="320"/>
      <c r="GO385" s="300"/>
      <c r="HD385" s="317"/>
      <c r="HE385" s="317"/>
      <c r="HF385" s="317"/>
      <c r="HG385" s="317"/>
      <c r="HH385" s="301"/>
      <c r="HI385" s="301"/>
      <c r="HJ385" s="301"/>
      <c r="HK385" s="301"/>
      <c r="HL385" s="318"/>
      <c r="HM385" s="318"/>
      <c r="HN385" s="318"/>
      <c r="HO385" s="319"/>
      <c r="HP385" s="320"/>
      <c r="HQ385" s="320"/>
      <c r="HR385" s="320"/>
      <c r="HS385" s="320"/>
      <c r="HT385" s="300"/>
    </row>
    <row r="386" spans="2:228" ht="17.100000000000001" customHeight="1" x14ac:dyDescent="0.3">
      <c r="B386" s="311"/>
      <c r="D386" s="311"/>
      <c r="E386" s="311"/>
      <c r="F386" s="311"/>
      <c r="G386" s="311"/>
      <c r="H386" s="311"/>
      <c r="I386" s="311"/>
      <c r="J386" s="311"/>
      <c r="K386" s="311"/>
      <c r="L386" s="311"/>
      <c r="M386" s="311"/>
      <c r="N386" s="311"/>
      <c r="O386" s="311"/>
      <c r="P386" s="311"/>
      <c r="Q386" s="311"/>
      <c r="R386" s="314"/>
      <c r="S386" s="314"/>
      <c r="T386" s="314"/>
      <c r="U386" s="314"/>
      <c r="V386" s="314"/>
      <c r="W386" s="314"/>
      <c r="X386" s="314"/>
      <c r="Y386" s="314"/>
      <c r="Z386" s="314"/>
      <c r="AA386" s="314"/>
      <c r="AB386" s="314"/>
      <c r="AC386" s="314"/>
      <c r="AD386" s="314"/>
      <c r="AE386" s="314"/>
      <c r="AF386" s="314"/>
      <c r="AG386" s="314"/>
      <c r="AH386" s="314"/>
      <c r="AI386" s="314"/>
      <c r="AJ386" s="314"/>
      <c r="AK386" s="314"/>
      <c r="AL386" s="314"/>
      <c r="AM386" s="314"/>
      <c r="AN386" s="314"/>
      <c r="AO386" s="314"/>
      <c r="AP386" s="314"/>
      <c r="AQ386" s="314"/>
      <c r="AR386" s="314"/>
      <c r="AS386" s="314"/>
      <c r="AT386" s="314"/>
      <c r="AU386" s="314"/>
      <c r="AV386" s="314"/>
      <c r="AW386" s="314"/>
      <c r="AX386" s="314"/>
      <c r="AY386" s="314"/>
      <c r="AZ386" s="314"/>
      <c r="BA386" s="314"/>
      <c r="BB386" s="314"/>
      <c r="BC386" s="314"/>
      <c r="BD386" s="314"/>
      <c r="BE386" s="314"/>
      <c r="BF386" s="314"/>
      <c r="BG386" s="314"/>
      <c r="BH386" s="314"/>
      <c r="BI386" s="314"/>
      <c r="BJ386" s="314"/>
      <c r="BK386" s="314"/>
      <c r="BL386" s="314"/>
      <c r="BM386" s="314"/>
      <c r="BN386" s="314"/>
      <c r="BO386" s="314"/>
      <c r="BP386" s="314"/>
      <c r="BQ386" s="314"/>
      <c r="BR386" s="314"/>
      <c r="BS386" s="314"/>
      <c r="BT386" s="314"/>
      <c r="BU386" s="314"/>
      <c r="BV386" s="314"/>
      <c r="BW386" s="259"/>
      <c r="BX386" s="314"/>
      <c r="BY386" s="314"/>
      <c r="BZ386" s="314"/>
      <c r="CA386" s="314"/>
      <c r="CB386" s="314"/>
      <c r="CC386" s="314"/>
      <c r="CD386" s="314"/>
      <c r="CE386" s="314"/>
      <c r="CF386" s="314"/>
      <c r="CG386" s="314"/>
      <c r="CH386" s="314"/>
      <c r="CI386" s="314"/>
      <c r="CJ386" s="314"/>
      <c r="CK386" s="314"/>
      <c r="CL386" s="314"/>
      <c r="CM386" s="314"/>
      <c r="CN386" s="314"/>
      <c r="CO386" s="314"/>
      <c r="CP386" s="314"/>
      <c r="CQ386" s="314"/>
      <c r="CR386" s="314"/>
      <c r="CS386" s="314"/>
      <c r="CT386" s="314"/>
      <c r="CU386" s="314"/>
      <c r="CV386" s="314"/>
      <c r="CW386" s="314"/>
      <c r="CX386" s="314"/>
      <c r="CY386" s="314"/>
      <c r="CZ386" s="314"/>
      <c r="DA386" s="314"/>
      <c r="DB386" s="314"/>
      <c r="DC386" s="314"/>
      <c r="DD386" s="314"/>
      <c r="DE386" s="314"/>
      <c r="DF386" s="314"/>
      <c r="DG386" s="314"/>
      <c r="DH386" s="314"/>
      <c r="DI386" s="314"/>
      <c r="DJ386" s="314"/>
      <c r="DK386" s="314"/>
      <c r="DL386" s="314"/>
      <c r="DM386" s="314"/>
      <c r="DN386" s="314"/>
      <c r="DO386" s="314"/>
      <c r="DP386" s="314"/>
      <c r="DQ386" s="314"/>
      <c r="DR386" s="314"/>
      <c r="DS386" s="314"/>
      <c r="DT386" s="314"/>
      <c r="DU386" s="314"/>
      <c r="DV386" s="314"/>
      <c r="DW386" s="314"/>
      <c r="DX386" s="314"/>
      <c r="DY386" s="314"/>
      <c r="DZ386" s="314"/>
      <c r="EA386" s="314"/>
      <c r="EB386" s="314"/>
      <c r="EC386" s="314"/>
      <c r="ED386" s="314"/>
      <c r="FY386" s="317"/>
      <c r="FZ386" s="317"/>
      <c r="GA386" s="317"/>
      <c r="GB386" s="317"/>
      <c r="GC386" s="301"/>
      <c r="GD386" s="301"/>
      <c r="GE386" s="301"/>
      <c r="GF386" s="301"/>
      <c r="GG386" s="318"/>
      <c r="GH386" s="318"/>
      <c r="GI386" s="318"/>
      <c r="GJ386" s="319"/>
      <c r="GK386" s="320"/>
      <c r="GL386" s="320"/>
      <c r="GM386" s="320"/>
      <c r="GN386" s="320"/>
      <c r="GO386" s="300"/>
      <c r="HD386" s="317"/>
      <c r="HE386" s="317"/>
      <c r="HF386" s="317"/>
      <c r="HG386" s="317"/>
      <c r="HH386" s="301"/>
      <c r="HI386" s="301"/>
      <c r="HJ386" s="301"/>
      <c r="HK386" s="301"/>
      <c r="HL386" s="318"/>
      <c r="HM386" s="318"/>
      <c r="HN386" s="318"/>
      <c r="HO386" s="319"/>
      <c r="HP386" s="320"/>
      <c r="HQ386" s="320"/>
      <c r="HR386" s="320"/>
      <c r="HS386" s="320"/>
      <c r="HT386" s="300"/>
    </row>
    <row r="387" spans="2:228" ht="17.100000000000001" customHeight="1" x14ac:dyDescent="0.3">
      <c r="B387" s="311"/>
      <c r="D387" s="311"/>
      <c r="E387" s="311"/>
      <c r="F387" s="311"/>
      <c r="G387" s="311"/>
      <c r="H387" s="311"/>
      <c r="I387" s="311"/>
      <c r="J387" s="311"/>
      <c r="K387" s="311"/>
      <c r="L387" s="311"/>
      <c r="M387" s="311"/>
      <c r="N387" s="311"/>
      <c r="O387" s="311"/>
      <c r="P387" s="311"/>
      <c r="Q387" s="311"/>
      <c r="R387" s="314"/>
      <c r="S387" s="314"/>
      <c r="T387" s="314"/>
      <c r="U387" s="314"/>
      <c r="V387" s="314"/>
      <c r="W387" s="314"/>
      <c r="X387" s="314"/>
      <c r="Y387" s="314"/>
      <c r="Z387" s="314"/>
      <c r="AA387" s="314"/>
      <c r="AB387" s="314"/>
      <c r="AC387" s="314"/>
      <c r="AD387" s="314"/>
      <c r="AE387" s="314"/>
      <c r="AF387" s="314"/>
      <c r="AG387" s="314"/>
      <c r="AH387" s="314"/>
      <c r="AI387" s="314"/>
      <c r="AJ387" s="314"/>
      <c r="AK387" s="314"/>
      <c r="AL387" s="314"/>
      <c r="AM387" s="314"/>
      <c r="AN387" s="314"/>
      <c r="AO387" s="314"/>
      <c r="AP387" s="314"/>
      <c r="AQ387" s="314"/>
      <c r="AR387" s="314"/>
      <c r="AS387" s="314"/>
      <c r="AT387" s="314"/>
      <c r="AU387" s="314"/>
      <c r="AV387" s="314"/>
      <c r="AW387" s="314"/>
      <c r="AX387" s="314"/>
      <c r="AY387" s="314"/>
      <c r="AZ387" s="314"/>
      <c r="BA387" s="314"/>
      <c r="BB387" s="314"/>
      <c r="BC387" s="314"/>
      <c r="BD387" s="314"/>
      <c r="BE387" s="314"/>
      <c r="BF387" s="314"/>
      <c r="BG387" s="314"/>
      <c r="BH387" s="314"/>
      <c r="BI387" s="314"/>
      <c r="BJ387" s="314"/>
      <c r="BK387" s="314"/>
      <c r="BL387" s="314"/>
      <c r="BM387" s="314"/>
      <c r="BN387" s="314"/>
      <c r="BO387" s="314"/>
      <c r="BP387" s="314"/>
      <c r="BQ387" s="314"/>
      <c r="BR387" s="314"/>
      <c r="BS387" s="314"/>
      <c r="BT387" s="314"/>
      <c r="BU387" s="314"/>
      <c r="BV387" s="314"/>
      <c r="BW387" s="259"/>
      <c r="BX387" s="314"/>
      <c r="BY387" s="314"/>
      <c r="BZ387" s="314"/>
      <c r="CA387" s="314"/>
      <c r="CB387" s="314"/>
      <c r="CC387" s="314"/>
      <c r="CD387" s="314"/>
      <c r="CE387" s="314"/>
      <c r="CF387" s="314"/>
      <c r="CG387" s="314"/>
      <c r="CH387" s="314"/>
      <c r="CI387" s="314"/>
      <c r="CJ387" s="314"/>
      <c r="CK387" s="314"/>
      <c r="CL387" s="314"/>
      <c r="CM387" s="314"/>
      <c r="CN387" s="314"/>
      <c r="CO387" s="314"/>
      <c r="CP387" s="314"/>
      <c r="CQ387" s="314"/>
      <c r="CR387" s="314"/>
      <c r="CS387" s="314"/>
      <c r="CT387" s="314"/>
      <c r="CU387" s="314"/>
      <c r="CV387" s="314"/>
      <c r="CW387" s="314"/>
      <c r="CX387" s="314"/>
      <c r="CY387" s="314"/>
      <c r="CZ387" s="314"/>
      <c r="DA387" s="314"/>
      <c r="DB387" s="314"/>
      <c r="DC387" s="314"/>
      <c r="DD387" s="314"/>
      <c r="DE387" s="314"/>
      <c r="DF387" s="314"/>
      <c r="DG387" s="314"/>
      <c r="DH387" s="314"/>
      <c r="DI387" s="314"/>
      <c r="DJ387" s="314"/>
      <c r="DK387" s="314"/>
      <c r="DL387" s="314"/>
      <c r="DM387" s="314"/>
      <c r="DN387" s="314"/>
      <c r="DO387" s="314"/>
      <c r="DP387" s="314"/>
      <c r="DQ387" s="314"/>
      <c r="DR387" s="314"/>
      <c r="DS387" s="314"/>
      <c r="DT387" s="314"/>
      <c r="DU387" s="314"/>
      <c r="DV387" s="314"/>
      <c r="DW387" s="314"/>
      <c r="DX387" s="314"/>
      <c r="DY387" s="314"/>
      <c r="DZ387" s="314"/>
      <c r="EA387" s="314"/>
      <c r="EB387" s="314"/>
      <c r="EC387" s="314"/>
      <c r="ED387" s="314"/>
      <c r="FY387" s="317"/>
      <c r="FZ387" s="317"/>
      <c r="GA387" s="317"/>
      <c r="GB387" s="317"/>
      <c r="GC387" s="301"/>
      <c r="GD387" s="301"/>
      <c r="GE387" s="301"/>
      <c r="GF387" s="301"/>
      <c r="GG387" s="318"/>
      <c r="GH387" s="318"/>
      <c r="GI387" s="318"/>
      <c r="GJ387" s="319"/>
      <c r="GK387" s="320"/>
      <c r="GL387" s="320"/>
      <c r="GM387" s="320"/>
      <c r="GN387" s="320"/>
      <c r="GO387" s="300"/>
      <c r="HD387" s="317"/>
      <c r="HE387" s="317"/>
      <c r="HF387" s="317"/>
      <c r="HG387" s="317"/>
      <c r="HH387" s="301"/>
      <c r="HI387" s="301"/>
      <c r="HJ387" s="301"/>
      <c r="HK387" s="301"/>
      <c r="HL387" s="318"/>
      <c r="HM387" s="318"/>
      <c r="HN387" s="318"/>
      <c r="HO387" s="319"/>
      <c r="HP387" s="320"/>
      <c r="HQ387" s="320"/>
      <c r="HR387" s="320"/>
      <c r="HS387" s="320"/>
      <c r="HT387" s="300"/>
    </row>
    <row r="388" spans="2:228" ht="17.100000000000001" customHeight="1" x14ac:dyDescent="0.3">
      <c r="B388" s="311"/>
      <c r="D388" s="311"/>
      <c r="E388" s="311"/>
      <c r="F388" s="311"/>
      <c r="G388" s="311"/>
      <c r="H388" s="311"/>
      <c r="I388" s="311"/>
      <c r="J388" s="311"/>
      <c r="K388" s="311"/>
      <c r="L388" s="311"/>
      <c r="M388" s="311"/>
      <c r="N388" s="311"/>
      <c r="O388" s="311"/>
      <c r="P388" s="311"/>
      <c r="Q388" s="311"/>
      <c r="R388" s="314"/>
      <c r="S388" s="314"/>
      <c r="T388" s="314"/>
      <c r="U388" s="314"/>
      <c r="V388" s="314"/>
      <c r="W388" s="314"/>
      <c r="X388" s="314"/>
      <c r="Y388" s="314"/>
      <c r="Z388" s="314"/>
      <c r="AA388" s="314"/>
      <c r="AB388" s="314"/>
      <c r="AC388" s="314"/>
      <c r="AD388" s="314"/>
      <c r="AE388" s="314"/>
      <c r="AF388" s="314"/>
      <c r="AG388" s="314"/>
      <c r="AH388" s="314"/>
      <c r="AI388" s="314"/>
      <c r="AJ388" s="314"/>
      <c r="AK388" s="314"/>
      <c r="AL388" s="314"/>
      <c r="AM388" s="314"/>
      <c r="AN388" s="314"/>
      <c r="AO388" s="314"/>
      <c r="AP388" s="314"/>
      <c r="AQ388" s="314"/>
      <c r="AR388" s="314"/>
      <c r="AS388" s="314"/>
      <c r="AT388" s="314"/>
      <c r="AU388" s="314"/>
      <c r="AV388" s="314"/>
      <c r="AW388" s="314"/>
      <c r="AX388" s="314"/>
      <c r="AY388" s="314"/>
      <c r="AZ388" s="314"/>
      <c r="BA388" s="314"/>
      <c r="BB388" s="314"/>
      <c r="BC388" s="314"/>
      <c r="BD388" s="314"/>
      <c r="BE388" s="314"/>
      <c r="BF388" s="314"/>
      <c r="BG388" s="314"/>
      <c r="BH388" s="314"/>
      <c r="BI388" s="314"/>
      <c r="BJ388" s="314"/>
      <c r="BK388" s="314"/>
      <c r="BL388" s="314"/>
      <c r="BM388" s="314"/>
      <c r="BN388" s="314"/>
      <c r="BO388" s="314"/>
      <c r="BP388" s="314"/>
      <c r="BQ388" s="314"/>
      <c r="BR388" s="314"/>
      <c r="BS388" s="314"/>
      <c r="BT388" s="314"/>
      <c r="BU388" s="314"/>
      <c r="BV388" s="314"/>
      <c r="BW388" s="291"/>
      <c r="BX388" s="314"/>
      <c r="BY388" s="314"/>
      <c r="BZ388" s="314"/>
      <c r="CA388" s="314"/>
      <c r="CB388" s="314"/>
      <c r="CC388" s="314"/>
      <c r="CD388" s="314"/>
      <c r="CE388" s="314"/>
      <c r="CF388" s="314"/>
      <c r="CG388" s="314"/>
      <c r="CH388" s="314"/>
      <c r="CI388" s="314"/>
      <c r="CJ388" s="314"/>
      <c r="CK388" s="314"/>
      <c r="CL388" s="314"/>
      <c r="CM388" s="314"/>
      <c r="CN388" s="314"/>
      <c r="CO388" s="314"/>
      <c r="CP388" s="314"/>
      <c r="CQ388" s="314"/>
      <c r="CR388" s="314"/>
      <c r="CS388" s="314"/>
      <c r="CT388" s="314"/>
      <c r="CU388" s="314"/>
      <c r="CV388" s="314"/>
      <c r="CW388" s="314"/>
      <c r="CX388" s="314"/>
      <c r="CY388" s="314"/>
      <c r="CZ388" s="314"/>
      <c r="DA388" s="314"/>
      <c r="DB388" s="314"/>
      <c r="DC388" s="314"/>
      <c r="DD388" s="314"/>
      <c r="DE388" s="314"/>
      <c r="DF388" s="314"/>
      <c r="DG388" s="314"/>
      <c r="DH388" s="314"/>
      <c r="DI388" s="314"/>
      <c r="DJ388" s="314"/>
      <c r="DK388" s="314"/>
      <c r="DL388" s="314"/>
      <c r="DM388" s="314"/>
      <c r="DN388" s="314"/>
      <c r="DO388" s="314"/>
      <c r="DP388" s="314"/>
      <c r="DQ388" s="314"/>
      <c r="DR388" s="314"/>
      <c r="DS388" s="314"/>
      <c r="DT388" s="314"/>
      <c r="DU388" s="314"/>
      <c r="DV388" s="314"/>
      <c r="DW388" s="314"/>
      <c r="DX388" s="314"/>
      <c r="DY388" s="314"/>
      <c r="DZ388" s="314"/>
      <c r="EA388" s="314"/>
      <c r="EB388" s="314"/>
      <c r="EC388" s="314"/>
      <c r="ED388" s="314"/>
      <c r="FY388" s="317"/>
      <c r="FZ388" s="317"/>
      <c r="GA388" s="317"/>
      <c r="GB388" s="317"/>
      <c r="GC388" s="301"/>
      <c r="GD388" s="301"/>
      <c r="GE388" s="301"/>
      <c r="GF388" s="301"/>
      <c r="GG388" s="318"/>
      <c r="GH388" s="318"/>
      <c r="GI388" s="318"/>
      <c r="GJ388" s="319"/>
      <c r="GK388" s="320"/>
      <c r="GL388" s="320"/>
      <c r="GM388" s="320"/>
      <c r="GN388" s="320"/>
      <c r="GO388" s="300"/>
      <c r="HD388" s="317"/>
      <c r="HE388" s="317"/>
      <c r="HF388" s="317"/>
      <c r="HG388" s="317"/>
      <c r="HH388" s="301"/>
      <c r="HI388" s="301"/>
      <c r="HJ388" s="301"/>
      <c r="HK388" s="301"/>
      <c r="HL388" s="318"/>
      <c r="HM388" s="318"/>
      <c r="HN388" s="318"/>
      <c r="HO388" s="319"/>
      <c r="HP388" s="320"/>
      <c r="HQ388" s="320"/>
      <c r="HR388" s="320"/>
      <c r="HS388" s="320"/>
      <c r="HT388" s="300"/>
    </row>
    <row r="389" spans="2:228" ht="17.100000000000001" customHeight="1" x14ac:dyDescent="0.3">
      <c r="B389" s="311"/>
      <c r="D389" s="311"/>
      <c r="E389" s="311"/>
      <c r="F389" s="311"/>
      <c r="G389" s="311"/>
      <c r="H389" s="311"/>
      <c r="I389" s="311"/>
      <c r="J389" s="311"/>
      <c r="K389" s="311"/>
      <c r="L389" s="311"/>
      <c r="M389" s="311"/>
      <c r="N389" s="311"/>
      <c r="O389" s="311"/>
      <c r="P389" s="311"/>
      <c r="Q389" s="311"/>
      <c r="R389" s="314"/>
      <c r="S389" s="314"/>
      <c r="T389" s="314"/>
      <c r="U389" s="314"/>
      <c r="V389" s="314"/>
      <c r="W389" s="314"/>
      <c r="X389" s="314"/>
      <c r="Y389" s="314"/>
      <c r="Z389" s="314"/>
      <c r="AA389" s="314"/>
      <c r="AB389" s="314"/>
      <c r="AC389" s="314"/>
      <c r="AD389" s="314"/>
      <c r="AE389" s="314"/>
      <c r="AF389" s="314"/>
      <c r="AG389" s="314"/>
      <c r="AH389" s="314"/>
      <c r="AI389" s="314"/>
      <c r="AJ389" s="314"/>
      <c r="AK389" s="314"/>
      <c r="AL389" s="314"/>
      <c r="AM389" s="314"/>
      <c r="AN389" s="314"/>
      <c r="AO389" s="314"/>
      <c r="AP389" s="314"/>
      <c r="AQ389" s="314"/>
      <c r="AR389" s="314"/>
      <c r="AS389" s="314"/>
      <c r="AT389" s="314"/>
      <c r="AU389" s="314"/>
      <c r="AV389" s="314"/>
      <c r="AW389" s="314"/>
      <c r="AX389" s="314"/>
      <c r="AY389" s="314"/>
      <c r="AZ389" s="314"/>
      <c r="BA389" s="314"/>
      <c r="BB389" s="314"/>
      <c r="BC389" s="314"/>
      <c r="BD389" s="314"/>
      <c r="BE389" s="314"/>
      <c r="BF389" s="314"/>
      <c r="BG389" s="314"/>
      <c r="BH389" s="314"/>
      <c r="BI389" s="314"/>
      <c r="BJ389" s="314"/>
      <c r="BK389" s="314"/>
      <c r="BL389" s="314"/>
      <c r="BM389" s="314"/>
      <c r="BN389" s="314"/>
      <c r="BO389" s="314"/>
      <c r="BP389" s="314"/>
      <c r="BQ389" s="314"/>
      <c r="BR389" s="314"/>
      <c r="BS389" s="314"/>
      <c r="BT389" s="314"/>
      <c r="BU389" s="314"/>
      <c r="BV389" s="314"/>
      <c r="BW389" s="339"/>
      <c r="BX389" s="314"/>
      <c r="BY389" s="314"/>
      <c r="BZ389" s="314"/>
      <c r="CA389" s="314"/>
      <c r="CB389" s="314"/>
      <c r="CC389" s="314"/>
      <c r="CD389" s="314"/>
      <c r="CE389" s="314"/>
      <c r="CF389" s="314"/>
      <c r="CG389" s="314"/>
      <c r="CH389" s="314"/>
      <c r="CI389" s="314"/>
      <c r="CJ389" s="314"/>
      <c r="CK389" s="314"/>
      <c r="CL389" s="314"/>
      <c r="CM389" s="314"/>
      <c r="CN389" s="314"/>
      <c r="CO389" s="314"/>
      <c r="CP389" s="314"/>
      <c r="CQ389" s="314"/>
      <c r="CR389" s="314"/>
      <c r="CS389" s="314"/>
      <c r="CT389" s="314"/>
      <c r="CU389" s="314"/>
      <c r="CV389" s="314"/>
      <c r="CW389" s="314"/>
      <c r="CX389" s="314"/>
      <c r="CY389" s="314"/>
      <c r="CZ389" s="314"/>
      <c r="DA389" s="314"/>
      <c r="DB389" s="314"/>
      <c r="DC389" s="314"/>
      <c r="DD389" s="314"/>
      <c r="DE389" s="314"/>
      <c r="DF389" s="314"/>
      <c r="DG389" s="314"/>
      <c r="DH389" s="314"/>
      <c r="DI389" s="314"/>
      <c r="DJ389" s="314"/>
      <c r="DK389" s="314"/>
      <c r="DL389" s="314"/>
      <c r="DM389" s="314"/>
      <c r="DN389" s="314"/>
      <c r="DO389" s="314"/>
      <c r="DP389" s="314"/>
      <c r="DQ389" s="314"/>
      <c r="DR389" s="314"/>
      <c r="DS389" s="314"/>
      <c r="DT389" s="314"/>
      <c r="DU389" s="314"/>
      <c r="DV389" s="314"/>
      <c r="DW389" s="314"/>
      <c r="DX389" s="314"/>
      <c r="DY389" s="314"/>
      <c r="DZ389" s="314"/>
      <c r="EA389" s="314"/>
      <c r="EB389" s="314"/>
      <c r="EC389" s="314"/>
      <c r="ED389" s="314"/>
      <c r="FY389" s="317"/>
      <c r="FZ389" s="317"/>
      <c r="GA389" s="317"/>
      <c r="GB389" s="317"/>
      <c r="GC389" s="301"/>
      <c r="GD389" s="301"/>
      <c r="GE389" s="301"/>
      <c r="GF389" s="301"/>
      <c r="GG389" s="318"/>
      <c r="GH389" s="318"/>
      <c r="GI389" s="318"/>
      <c r="GJ389" s="319"/>
      <c r="GK389" s="320"/>
      <c r="GL389" s="320"/>
      <c r="GM389" s="320"/>
      <c r="GN389" s="320"/>
      <c r="GO389" s="300"/>
      <c r="HD389" s="317"/>
      <c r="HE389" s="317"/>
      <c r="HF389" s="317"/>
      <c r="HG389" s="317"/>
      <c r="HH389" s="301"/>
      <c r="HI389" s="301"/>
      <c r="HJ389" s="301"/>
      <c r="HK389" s="301"/>
      <c r="HL389" s="318"/>
      <c r="HM389" s="318"/>
      <c r="HN389" s="318"/>
      <c r="HO389" s="319"/>
      <c r="HP389" s="320"/>
      <c r="HQ389" s="320"/>
      <c r="HR389" s="320"/>
      <c r="HS389" s="320"/>
      <c r="HT389" s="300"/>
    </row>
    <row r="390" spans="2:228" ht="17.100000000000001" customHeight="1" x14ac:dyDescent="0.3">
      <c r="B390" s="311"/>
      <c r="D390" s="311"/>
      <c r="E390" s="311"/>
      <c r="F390" s="311"/>
      <c r="G390" s="311"/>
      <c r="H390" s="311"/>
      <c r="I390" s="311"/>
      <c r="J390" s="311"/>
      <c r="K390" s="311"/>
      <c r="L390" s="311"/>
      <c r="M390" s="311"/>
      <c r="N390" s="311"/>
      <c r="O390" s="311"/>
      <c r="P390" s="311"/>
      <c r="Q390" s="311"/>
      <c r="R390" s="314"/>
      <c r="S390" s="314"/>
      <c r="T390" s="314"/>
      <c r="U390" s="314"/>
      <c r="V390" s="314"/>
      <c r="W390" s="314"/>
      <c r="X390" s="314"/>
      <c r="Y390" s="314"/>
      <c r="Z390" s="314"/>
      <c r="AA390" s="314"/>
      <c r="AB390" s="314"/>
      <c r="AC390" s="314"/>
      <c r="AD390" s="314"/>
      <c r="AE390" s="314"/>
      <c r="AF390" s="314"/>
      <c r="AG390" s="314"/>
      <c r="AH390" s="314"/>
      <c r="AI390" s="314"/>
      <c r="AJ390" s="314"/>
      <c r="AK390" s="314"/>
      <c r="AL390" s="314"/>
      <c r="AM390" s="314"/>
      <c r="AN390" s="314"/>
      <c r="AO390" s="314"/>
      <c r="AP390" s="314"/>
      <c r="AQ390" s="314"/>
      <c r="AR390" s="314"/>
      <c r="AS390" s="314"/>
      <c r="AT390" s="314"/>
      <c r="AU390" s="314"/>
      <c r="AV390" s="314"/>
      <c r="AW390" s="314"/>
      <c r="AX390" s="314"/>
      <c r="AY390" s="314"/>
      <c r="AZ390" s="314"/>
      <c r="BA390" s="314"/>
      <c r="BB390" s="314"/>
      <c r="BC390" s="314"/>
      <c r="BD390" s="314"/>
      <c r="BE390" s="314"/>
      <c r="BF390" s="314"/>
      <c r="BG390" s="314"/>
      <c r="BH390" s="314"/>
      <c r="BI390" s="314"/>
      <c r="BJ390" s="314"/>
      <c r="BK390" s="314"/>
      <c r="BL390" s="314"/>
      <c r="BM390" s="314"/>
      <c r="BN390" s="314"/>
      <c r="BO390" s="314"/>
      <c r="BP390" s="314"/>
      <c r="BQ390" s="314"/>
      <c r="BR390" s="314"/>
      <c r="BS390" s="314"/>
      <c r="BT390" s="314"/>
      <c r="BU390" s="314"/>
      <c r="BV390" s="314"/>
      <c r="BW390" s="339"/>
      <c r="BX390" s="314"/>
      <c r="BY390" s="314"/>
      <c r="BZ390" s="314"/>
      <c r="CA390" s="314"/>
      <c r="CB390" s="314"/>
      <c r="CC390" s="314"/>
      <c r="CD390" s="314"/>
      <c r="CE390" s="314"/>
      <c r="CF390" s="314"/>
      <c r="CG390" s="314"/>
      <c r="CH390" s="314"/>
      <c r="CI390" s="314"/>
      <c r="CJ390" s="314"/>
      <c r="CK390" s="314"/>
      <c r="CL390" s="314"/>
      <c r="CM390" s="314"/>
      <c r="CN390" s="314"/>
      <c r="CO390" s="314"/>
      <c r="CP390" s="314"/>
      <c r="CQ390" s="314"/>
      <c r="CR390" s="314"/>
      <c r="CS390" s="314"/>
      <c r="CT390" s="314"/>
      <c r="CU390" s="314"/>
      <c r="CV390" s="314"/>
      <c r="CW390" s="314"/>
      <c r="CX390" s="314"/>
      <c r="CY390" s="314"/>
      <c r="CZ390" s="314"/>
      <c r="DA390" s="314"/>
      <c r="DB390" s="314"/>
      <c r="DC390" s="314"/>
      <c r="DD390" s="314"/>
      <c r="DE390" s="314"/>
      <c r="DF390" s="314"/>
      <c r="DG390" s="314"/>
      <c r="DH390" s="314"/>
      <c r="DI390" s="314"/>
      <c r="DJ390" s="314"/>
      <c r="DK390" s="314"/>
      <c r="DL390" s="314"/>
      <c r="DM390" s="314"/>
      <c r="DN390" s="314"/>
      <c r="DO390" s="314"/>
      <c r="DP390" s="314"/>
      <c r="DQ390" s="314"/>
      <c r="DR390" s="314"/>
      <c r="DS390" s="314"/>
      <c r="DT390" s="314"/>
      <c r="DU390" s="314"/>
      <c r="DV390" s="314"/>
      <c r="DW390" s="314"/>
      <c r="DX390" s="314"/>
      <c r="DY390" s="314"/>
      <c r="DZ390" s="314"/>
      <c r="EA390" s="314"/>
      <c r="EB390" s="314"/>
      <c r="EC390" s="314"/>
      <c r="ED390" s="314"/>
      <c r="FY390" s="317"/>
      <c r="FZ390" s="317"/>
      <c r="GA390" s="317"/>
      <c r="GB390" s="317"/>
      <c r="GC390" s="301"/>
      <c r="GD390" s="301"/>
      <c r="GE390" s="301"/>
      <c r="GF390" s="301"/>
      <c r="GG390" s="318"/>
      <c r="GH390" s="318"/>
      <c r="GI390" s="318"/>
      <c r="GJ390" s="319"/>
      <c r="GK390" s="320"/>
      <c r="GL390" s="320"/>
      <c r="GM390" s="320"/>
      <c r="GN390" s="320"/>
      <c r="GO390" s="300"/>
      <c r="HD390" s="317"/>
      <c r="HE390" s="317"/>
      <c r="HF390" s="317"/>
      <c r="HG390" s="317"/>
      <c r="HH390" s="301"/>
      <c r="HI390" s="301"/>
      <c r="HJ390" s="301"/>
      <c r="HK390" s="301"/>
      <c r="HL390" s="318"/>
      <c r="HM390" s="318"/>
      <c r="HN390" s="318"/>
      <c r="HO390" s="319"/>
      <c r="HP390" s="320"/>
      <c r="HQ390" s="320"/>
      <c r="HR390" s="320"/>
      <c r="HS390" s="320"/>
      <c r="HT390" s="300"/>
    </row>
    <row r="391" spans="2:228" ht="17.100000000000001" customHeight="1" x14ac:dyDescent="0.3">
      <c r="B391" s="311"/>
      <c r="D391" s="311"/>
      <c r="E391" s="311"/>
      <c r="F391" s="311"/>
      <c r="G391" s="311"/>
      <c r="H391" s="311"/>
      <c r="I391" s="311"/>
      <c r="J391" s="311"/>
      <c r="K391" s="311"/>
      <c r="L391" s="311"/>
      <c r="M391" s="311"/>
      <c r="N391" s="311"/>
      <c r="O391" s="311"/>
      <c r="P391" s="311"/>
      <c r="Q391" s="311"/>
      <c r="R391" s="314"/>
      <c r="S391" s="314"/>
      <c r="T391" s="314"/>
      <c r="U391" s="314"/>
      <c r="V391" s="314"/>
      <c r="W391" s="314"/>
      <c r="X391" s="314"/>
      <c r="Y391" s="314"/>
      <c r="Z391" s="314"/>
      <c r="AA391" s="314"/>
      <c r="AB391" s="314"/>
      <c r="AC391" s="314"/>
      <c r="AD391" s="314"/>
      <c r="AE391" s="314"/>
      <c r="AF391" s="314"/>
      <c r="AG391" s="314"/>
      <c r="AH391" s="314"/>
      <c r="AI391" s="314"/>
      <c r="AJ391" s="314"/>
      <c r="AK391" s="314"/>
      <c r="AL391" s="314"/>
      <c r="AM391" s="314"/>
      <c r="AN391" s="314"/>
      <c r="AO391" s="314"/>
      <c r="AP391" s="314"/>
      <c r="AQ391" s="314"/>
      <c r="AR391" s="314"/>
      <c r="AS391" s="314"/>
      <c r="AT391" s="314"/>
      <c r="AU391" s="314"/>
      <c r="AV391" s="314"/>
      <c r="AW391" s="314"/>
      <c r="AX391" s="314"/>
      <c r="AY391" s="314"/>
      <c r="AZ391" s="314"/>
      <c r="BA391" s="314"/>
      <c r="BB391" s="314"/>
      <c r="BC391" s="314"/>
      <c r="BD391" s="314"/>
      <c r="BE391" s="314"/>
      <c r="BF391" s="314"/>
      <c r="BG391" s="314"/>
      <c r="BH391" s="314"/>
      <c r="BI391" s="314"/>
      <c r="BJ391" s="314"/>
      <c r="BK391" s="314"/>
      <c r="BL391" s="314"/>
      <c r="BM391" s="314"/>
      <c r="BN391" s="314"/>
      <c r="BO391" s="314"/>
      <c r="BP391" s="314"/>
      <c r="BQ391" s="314"/>
      <c r="BR391" s="314"/>
      <c r="BS391" s="314"/>
      <c r="BT391" s="314"/>
      <c r="BU391" s="314"/>
      <c r="BV391" s="314"/>
      <c r="BW391" s="291"/>
      <c r="BX391" s="314"/>
      <c r="BY391" s="314"/>
      <c r="BZ391" s="314"/>
      <c r="CA391" s="314"/>
      <c r="CB391" s="314"/>
      <c r="CC391" s="314"/>
      <c r="CD391" s="314"/>
      <c r="CE391" s="314"/>
      <c r="CF391" s="314"/>
      <c r="CG391" s="314"/>
      <c r="CH391" s="314"/>
      <c r="CI391" s="314"/>
      <c r="CJ391" s="314"/>
      <c r="CK391" s="314"/>
      <c r="CL391" s="314"/>
      <c r="CM391" s="314"/>
      <c r="CN391" s="314"/>
      <c r="CO391" s="314"/>
      <c r="CP391" s="314"/>
      <c r="CQ391" s="314"/>
      <c r="CR391" s="314"/>
      <c r="CS391" s="314"/>
      <c r="CT391" s="314"/>
      <c r="CU391" s="314"/>
      <c r="CV391" s="314"/>
      <c r="CW391" s="314"/>
      <c r="CX391" s="314"/>
      <c r="CY391" s="314"/>
      <c r="CZ391" s="314"/>
      <c r="DA391" s="314"/>
      <c r="DB391" s="314"/>
      <c r="DC391" s="314"/>
      <c r="DD391" s="314"/>
      <c r="DE391" s="314"/>
      <c r="DF391" s="314"/>
      <c r="DG391" s="314"/>
      <c r="DH391" s="314"/>
      <c r="DI391" s="314"/>
      <c r="DJ391" s="314"/>
      <c r="DK391" s="314"/>
      <c r="DL391" s="314"/>
      <c r="DM391" s="314"/>
      <c r="DN391" s="314"/>
      <c r="DO391" s="314"/>
      <c r="DP391" s="314"/>
      <c r="DQ391" s="314"/>
      <c r="DR391" s="314"/>
      <c r="DS391" s="314"/>
      <c r="DT391" s="314"/>
      <c r="DU391" s="314"/>
      <c r="DV391" s="314"/>
      <c r="DW391" s="314"/>
      <c r="DX391" s="314"/>
      <c r="DY391" s="314"/>
      <c r="DZ391" s="314"/>
      <c r="EA391" s="314"/>
      <c r="EB391" s="314"/>
      <c r="EC391" s="314"/>
      <c r="ED391" s="314"/>
      <c r="FY391" s="317"/>
      <c r="FZ391" s="317"/>
      <c r="GA391" s="317"/>
      <c r="GB391" s="317"/>
      <c r="GC391" s="301"/>
      <c r="GD391" s="301"/>
      <c r="GE391" s="301"/>
      <c r="GF391" s="301"/>
      <c r="GG391" s="318"/>
      <c r="GH391" s="318"/>
      <c r="GI391" s="318"/>
      <c r="GJ391" s="319"/>
      <c r="GK391" s="320"/>
      <c r="GL391" s="320"/>
      <c r="GM391" s="320"/>
      <c r="GN391" s="320"/>
      <c r="GO391" s="300"/>
      <c r="HD391" s="317"/>
      <c r="HE391" s="317"/>
      <c r="HF391" s="317"/>
      <c r="HG391" s="317"/>
      <c r="HH391" s="301"/>
      <c r="HI391" s="301"/>
      <c r="HJ391" s="301"/>
      <c r="HK391" s="301"/>
      <c r="HL391" s="318"/>
      <c r="HM391" s="318"/>
      <c r="HN391" s="318"/>
      <c r="HO391" s="319"/>
      <c r="HP391" s="320"/>
      <c r="HQ391" s="320"/>
      <c r="HR391" s="320"/>
      <c r="HS391" s="320"/>
      <c r="HT391" s="300"/>
    </row>
    <row r="392" spans="2:228" ht="17.100000000000001" customHeight="1" x14ac:dyDescent="0.3">
      <c r="B392" s="311"/>
      <c r="D392" s="311"/>
      <c r="E392" s="311"/>
      <c r="F392" s="311"/>
      <c r="G392" s="311"/>
      <c r="H392" s="311"/>
      <c r="I392" s="311"/>
      <c r="J392" s="311"/>
      <c r="K392" s="311"/>
      <c r="L392" s="311"/>
      <c r="M392" s="311"/>
      <c r="N392" s="311"/>
      <c r="O392" s="311"/>
      <c r="P392" s="311"/>
      <c r="Q392" s="311"/>
      <c r="R392" s="314"/>
      <c r="S392" s="314"/>
      <c r="T392" s="314"/>
      <c r="U392" s="314"/>
      <c r="V392" s="314"/>
      <c r="W392" s="314"/>
      <c r="X392" s="314"/>
      <c r="Y392" s="314"/>
      <c r="Z392" s="314"/>
      <c r="AA392" s="314"/>
      <c r="AB392" s="314"/>
      <c r="AC392" s="314"/>
      <c r="AD392" s="314"/>
      <c r="AE392" s="314"/>
      <c r="AF392" s="314"/>
      <c r="AG392" s="314"/>
      <c r="AH392" s="314"/>
      <c r="AI392" s="314"/>
      <c r="AJ392" s="314"/>
      <c r="AK392" s="314"/>
      <c r="AL392" s="314"/>
      <c r="AM392" s="314"/>
      <c r="AN392" s="314"/>
      <c r="AO392" s="314"/>
      <c r="AP392" s="314"/>
      <c r="AQ392" s="314"/>
      <c r="AR392" s="314"/>
      <c r="AS392" s="314"/>
      <c r="AT392" s="314"/>
      <c r="AU392" s="314"/>
      <c r="AV392" s="314"/>
      <c r="AW392" s="314"/>
      <c r="AX392" s="314"/>
      <c r="AY392" s="314"/>
      <c r="AZ392" s="314"/>
      <c r="BA392" s="314"/>
      <c r="BB392" s="314"/>
      <c r="BC392" s="314"/>
      <c r="BD392" s="314"/>
      <c r="BE392" s="314"/>
      <c r="BF392" s="314"/>
      <c r="BG392" s="314"/>
      <c r="BH392" s="314"/>
      <c r="BI392" s="314"/>
      <c r="BJ392" s="314"/>
      <c r="BK392" s="314"/>
      <c r="BL392" s="314"/>
      <c r="BM392" s="314"/>
      <c r="BN392" s="314"/>
      <c r="BO392" s="314"/>
      <c r="BP392" s="314"/>
      <c r="BQ392" s="314"/>
      <c r="BR392" s="314"/>
      <c r="BS392" s="314"/>
      <c r="BT392" s="314"/>
      <c r="BU392" s="314"/>
      <c r="BV392" s="314"/>
      <c r="BW392" s="340"/>
      <c r="BX392" s="314"/>
      <c r="BY392" s="314"/>
      <c r="BZ392" s="314"/>
      <c r="CA392" s="314"/>
      <c r="CB392" s="314"/>
      <c r="CC392" s="314"/>
      <c r="CD392" s="314"/>
      <c r="CE392" s="314"/>
      <c r="CF392" s="314"/>
      <c r="CG392" s="314"/>
      <c r="CH392" s="314"/>
      <c r="CI392" s="314"/>
      <c r="CJ392" s="314"/>
      <c r="CK392" s="314"/>
      <c r="CL392" s="314"/>
      <c r="CM392" s="314"/>
      <c r="CN392" s="314"/>
      <c r="CO392" s="314"/>
      <c r="CP392" s="314"/>
      <c r="CQ392" s="314"/>
      <c r="CR392" s="314"/>
      <c r="CS392" s="314"/>
      <c r="CT392" s="314"/>
      <c r="CU392" s="314"/>
      <c r="CV392" s="314"/>
      <c r="CW392" s="314"/>
      <c r="CX392" s="314"/>
      <c r="CY392" s="314"/>
      <c r="CZ392" s="314"/>
      <c r="DA392" s="314"/>
      <c r="DB392" s="314"/>
      <c r="DC392" s="314"/>
      <c r="DD392" s="314"/>
      <c r="DE392" s="314"/>
      <c r="DF392" s="314"/>
      <c r="DG392" s="314"/>
      <c r="DH392" s="314"/>
      <c r="DI392" s="314"/>
      <c r="DJ392" s="314"/>
      <c r="DK392" s="314"/>
      <c r="DL392" s="314"/>
      <c r="DM392" s="314"/>
      <c r="DN392" s="314"/>
      <c r="DO392" s="314"/>
      <c r="DP392" s="314"/>
      <c r="DQ392" s="314"/>
      <c r="DR392" s="314"/>
      <c r="DS392" s="314"/>
      <c r="DT392" s="314"/>
      <c r="DU392" s="314"/>
      <c r="DV392" s="314"/>
      <c r="DW392" s="314"/>
      <c r="DX392" s="314"/>
      <c r="DY392" s="314"/>
      <c r="DZ392" s="314"/>
      <c r="EA392" s="314"/>
      <c r="EB392" s="314"/>
      <c r="EC392" s="314"/>
      <c r="ED392" s="314"/>
      <c r="FY392" s="317"/>
      <c r="FZ392" s="317"/>
      <c r="GA392" s="317"/>
      <c r="GB392" s="317"/>
      <c r="GC392" s="301"/>
      <c r="GD392" s="301"/>
      <c r="GE392" s="301"/>
      <c r="GF392" s="301"/>
      <c r="GG392" s="318"/>
      <c r="GH392" s="318"/>
      <c r="GI392" s="318"/>
      <c r="GJ392" s="319"/>
      <c r="GK392" s="320"/>
      <c r="GL392" s="320"/>
      <c r="GM392" s="320"/>
      <c r="GN392" s="320"/>
      <c r="GO392" s="300"/>
      <c r="HD392" s="317"/>
      <c r="HE392" s="317"/>
      <c r="HF392" s="317"/>
      <c r="HG392" s="317"/>
      <c r="HH392" s="301"/>
      <c r="HI392" s="301"/>
      <c r="HJ392" s="301"/>
      <c r="HK392" s="301"/>
      <c r="HL392" s="318"/>
      <c r="HM392" s="318"/>
      <c r="HN392" s="318"/>
      <c r="HO392" s="319"/>
      <c r="HP392" s="320"/>
      <c r="HQ392" s="320"/>
      <c r="HR392" s="320"/>
      <c r="HS392" s="320"/>
      <c r="HT392" s="300"/>
    </row>
    <row r="393" spans="2:228" ht="17.100000000000001" customHeight="1" x14ac:dyDescent="0.3">
      <c r="B393" s="311"/>
      <c r="D393" s="311"/>
      <c r="E393" s="311"/>
      <c r="F393" s="311"/>
      <c r="G393" s="311"/>
      <c r="H393" s="311"/>
      <c r="I393" s="311"/>
      <c r="J393" s="311"/>
      <c r="K393" s="311"/>
      <c r="L393" s="311"/>
      <c r="M393" s="311"/>
      <c r="N393" s="311"/>
      <c r="O393" s="311"/>
      <c r="P393" s="311"/>
      <c r="Q393" s="311"/>
      <c r="R393" s="314"/>
      <c r="S393" s="314"/>
      <c r="T393" s="314"/>
      <c r="U393" s="314"/>
      <c r="V393" s="314"/>
      <c r="W393" s="314"/>
      <c r="X393" s="314"/>
      <c r="Y393" s="314"/>
      <c r="Z393" s="314"/>
      <c r="AA393" s="314"/>
      <c r="AB393" s="314"/>
      <c r="AC393" s="314"/>
      <c r="AD393" s="314"/>
      <c r="AE393" s="314"/>
      <c r="AF393" s="314"/>
      <c r="AG393" s="314"/>
      <c r="AH393" s="314"/>
      <c r="AI393" s="314"/>
      <c r="AJ393" s="314"/>
      <c r="AK393" s="314"/>
      <c r="AL393" s="314"/>
      <c r="AM393" s="314"/>
      <c r="AN393" s="314"/>
      <c r="AO393" s="314"/>
      <c r="AP393" s="314"/>
      <c r="AQ393" s="314"/>
      <c r="AR393" s="314"/>
      <c r="AS393" s="314"/>
      <c r="AT393" s="314"/>
      <c r="AU393" s="314"/>
      <c r="AV393" s="314"/>
      <c r="AW393" s="314"/>
      <c r="AX393" s="314"/>
      <c r="AY393" s="314"/>
      <c r="AZ393" s="314"/>
      <c r="BA393" s="314"/>
      <c r="BB393" s="314"/>
      <c r="BC393" s="314"/>
      <c r="BD393" s="314"/>
      <c r="BE393" s="314"/>
      <c r="BF393" s="314"/>
      <c r="BG393" s="314"/>
      <c r="BH393" s="314"/>
      <c r="BI393" s="314"/>
      <c r="BJ393" s="314"/>
      <c r="BK393" s="314"/>
      <c r="BL393" s="314"/>
      <c r="BM393" s="314"/>
      <c r="BN393" s="314"/>
      <c r="BO393" s="314"/>
      <c r="BP393" s="314"/>
      <c r="BQ393" s="314"/>
      <c r="BR393" s="314"/>
      <c r="BS393" s="314"/>
      <c r="BT393" s="314"/>
      <c r="BU393" s="314"/>
      <c r="BV393" s="314"/>
      <c r="BW393" s="340"/>
      <c r="BX393" s="314"/>
      <c r="BY393" s="314"/>
      <c r="BZ393" s="314"/>
      <c r="CA393" s="314"/>
      <c r="CB393" s="314"/>
      <c r="CC393" s="314"/>
      <c r="CD393" s="314"/>
      <c r="CE393" s="314"/>
      <c r="CF393" s="314"/>
      <c r="CG393" s="314"/>
      <c r="CH393" s="314"/>
      <c r="CI393" s="314"/>
      <c r="CJ393" s="314"/>
      <c r="CK393" s="314"/>
      <c r="CL393" s="314"/>
      <c r="CM393" s="314"/>
      <c r="CN393" s="314"/>
      <c r="CO393" s="314"/>
      <c r="CP393" s="314"/>
      <c r="CQ393" s="314"/>
      <c r="CR393" s="314"/>
      <c r="CS393" s="314"/>
      <c r="CT393" s="314"/>
      <c r="CU393" s="314"/>
      <c r="CV393" s="314"/>
      <c r="CW393" s="314"/>
      <c r="CX393" s="314"/>
      <c r="CY393" s="314"/>
      <c r="CZ393" s="314"/>
      <c r="DA393" s="314"/>
      <c r="DB393" s="314"/>
      <c r="DC393" s="314"/>
      <c r="DD393" s="314"/>
      <c r="DE393" s="314"/>
      <c r="DF393" s="314"/>
      <c r="DG393" s="314"/>
      <c r="DH393" s="314"/>
      <c r="DI393" s="314"/>
      <c r="DJ393" s="314"/>
      <c r="DK393" s="314"/>
      <c r="DL393" s="314"/>
      <c r="DM393" s="314"/>
      <c r="DN393" s="314"/>
      <c r="DO393" s="314"/>
      <c r="DP393" s="314"/>
      <c r="DQ393" s="314"/>
      <c r="DR393" s="314"/>
      <c r="DS393" s="314"/>
      <c r="DT393" s="314"/>
      <c r="DU393" s="314"/>
      <c r="DV393" s="314"/>
      <c r="DW393" s="314"/>
      <c r="DX393" s="314"/>
      <c r="DY393" s="314"/>
      <c r="DZ393" s="314"/>
      <c r="EA393" s="314"/>
      <c r="EB393" s="314"/>
      <c r="EC393" s="314"/>
      <c r="ED393" s="314"/>
      <c r="FY393" s="317"/>
      <c r="FZ393" s="317"/>
      <c r="GA393" s="317"/>
      <c r="GB393" s="317"/>
      <c r="GC393" s="301"/>
      <c r="GD393" s="301"/>
      <c r="GE393" s="301"/>
      <c r="GF393" s="301"/>
      <c r="GG393" s="318"/>
      <c r="GH393" s="318"/>
      <c r="GI393" s="318"/>
      <c r="GJ393" s="319"/>
      <c r="GK393" s="320"/>
      <c r="GL393" s="320"/>
      <c r="GM393" s="320"/>
      <c r="GN393" s="320"/>
      <c r="GO393" s="300"/>
      <c r="HD393" s="317"/>
      <c r="HE393" s="317"/>
      <c r="HF393" s="317"/>
      <c r="HG393" s="317"/>
      <c r="HH393" s="301"/>
      <c r="HI393" s="301"/>
      <c r="HJ393" s="301"/>
      <c r="HK393" s="301"/>
      <c r="HL393" s="318"/>
      <c r="HM393" s="318"/>
      <c r="HN393" s="318"/>
      <c r="HO393" s="319"/>
      <c r="HP393" s="320"/>
      <c r="HQ393" s="320"/>
      <c r="HR393" s="320"/>
      <c r="HS393" s="320"/>
      <c r="HT393" s="300"/>
    </row>
    <row r="394" spans="2:228" ht="17.100000000000001" customHeight="1" x14ac:dyDescent="0.3">
      <c r="B394" s="311"/>
      <c r="D394" s="311"/>
      <c r="E394" s="311"/>
      <c r="F394" s="311"/>
      <c r="G394" s="311"/>
      <c r="H394" s="311"/>
      <c r="I394" s="311"/>
      <c r="J394" s="311"/>
      <c r="K394" s="311"/>
      <c r="L394" s="311"/>
      <c r="M394" s="311"/>
      <c r="N394" s="311"/>
      <c r="O394" s="311"/>
      <c r="P394" s="311"/>
      <c r="Q394" s="311"/>
      <c r="R394" s="314"/>
      <c r="S394" s="314"/>
      <c r="T394" s="314"/>
      <c r="U394" s="314"/>
      <c r="V394" s="314"/>
      <c r="W394" s="314"/>
      <c r="X394" s="314"/>
      <c r="Y394" s="314"/>
      <c r="Z394" s="314"/>
      <c r="AA394" s="314"/>
      <c r="AB394" s="314"/>
      <c r="AC394" s="314"/>
      <c r="AD394" s="314"/>
      <c r="AE394" s="314"/>
      <c r="AF394" s="314"/>
      <c r="AG394" s="314"/>
      <c r="AH394" s="314"/>
      <c r="AI394" s="314"/>
      <c r="AJ394" s="314"/>
      <c r="AK394" s="314"/>
      <c r="AL394" s="314"/>
      <c r="AM394" s="314"/>
      <c r="AN394" s="314"/>
      <c r="AO394" s="314"/>
      <c r="AP394" s="314"/>
      <c r="AQ394" s="314"/>
      <c r="AR394" s="314"/>
      <c r="AS394" s="314"/>
      <c r="AT394" s="314"/>
      <c r="AU394" s="314"/>
      <c r="AV394" s="314"/>
      <c r="AW394" s="314"/>
      <c r="AX394" s="314"/>
      <c r="AY394" s="314"/>
      <c r="AZ394" s="314"/>
      <c r="BA394" s="314"/>
      <c r="BB394" s="314"/>
      <c r="BC394" s="314"/>
      <c r="BD394" s="314"/>
      <c r="BE394" s="314"/>
      <c r="BF394" s="314"/>
      <c r="BG394" s="314"/>
      <c r="BH394" s="314"/>
      <c r="BI394" s="314"/>
      <c r="BJ394" s="314"/>
      <c r="BK394" s="314"/>
      <c r="BL394" s="314"/>
      <c r="BM394" s="314"/>
      <c r="BN394" s="314"/>
      <c r="BO394" s="314"/>
      <c r="BP394" s="314"/>
      <c r="BQ394" s="314"/>
      <c r="BR394" s="314"/>
      <c r="BS394" s="314"/>
      <c r="BT394" s="314"/>
      <c r="BU394" s="314"/>
      <c r="BV394" s="314"/>
      <c r="BX394" s="314"/>
      <c r="BY394" s="314"/>
      <c r="BZ394" s="314"/>
      <c r="CA394" s="314"/>
      <c r="CB394" s="314"/>
      <c r="CC394" s="314"/>
      <c r="CD394" s="314"/>
      <c r="CE394" s="314"/>
      <c r="CF394" s="314"/>
      <c r="CG394" s="314"/>
      <c r="CH394" s="314"/>
      <c r="CI394" s="314"/>
      <c r="CJ394" s="314"/>
      <c r="CK394" s="314"/>
      <c r="CL394" s="314"/>
      <c r="CM394" s="314"/>
      <c r="CN394" s="314"/>
      <c r="CO394" s="314"/>
      <c r="CP394" s="314"/>
      <c r="CQ394" s="314"/>
      <c r="CR394" s="314"/>
      <c r="CS394" s="314"/>
      <c r="CT394" s="314"/>
      <c r="CU394" s="314"/>
      <c r="CV394" s="314"/>
      <c r="CW394" s="314"/>
      <c r="CX394" s="314"/>
      <c r="CY394" s="314"/>
      <c r="CZ394" s="314"/>
      <c r="DA394" s="314"/>
      <c r="DB394" s="314"/>
      <c r="DC394" s="314"/>
      <c r="DD394" s="314"/>
      <c r="DE394" s="314"/>
      <c r="DF394" s="314"/>
      <c r="DG394" s="314"/>
      <c r="DH394" s="314"/>
      <c r="DI394" s="314"/>
      <c r="DJ394" s="314"/>
      <c r="DK394" s="314"/>
      <c r="DL394" s="314"/>
      <c r="DM394" s="314"/>
      <c r="DN394" s="314"/>
      <c r="DO394" s="314"/>
      <c r="DP394" s="314"/>
      <c r="DQ394" s="314"/>
      <c r="DR394" s="314"/>
      <c r="DS394" s="314"/>
      <c r="DT394" s="314"/>
      <c r="DU394" s="314"/>
      <c r="DV394" s="314"/>
      <c r="DW394" s="314"/>
      <c r="DX394" s="314"/>
      <c r="DY394" s="314"/>
      <c r="DZ394" s="314"/>
      <c r="EA394" s="314"/>
      <c r="EB394" s="314"/>
      <c r="EC394" s="314"/>
      <c r="ED394" s="314"/>
      <c r="FY394" s="317"/>
      <c r="FZ394" s="317"/>
      <c r="GA394" s="317"/>
      <c r="GB394" s="317"/>
      <c r="GC394" s="301"/>
      <c r="GD394" s="301"/>
      <c r="GE394" s="301"/>
      <c r="GF394" s="301"/>
      <c r="GG394" s="318"/>
      <c r="GH394" s="318"/>
      <c r="GI394" s="318"/>
      <c r="GJ394" s="319"/>
      <c r="GK394" s="320"/>
      <c r="GL394" s="320"/>
      <c r="GM394" s="320"/>
      <c r="GN394" s="320"/>
      <c r="GO394" s="300"/>
      <c r="HD394" s="317"/>
      <c r="HE394" s="317"/>
      <c r="HF394" s="317"/>
      <c r="HG394" s="317"/>
      <c r="HH394" s="301"/>
      <c r="HI394" s="301"/>
      <c r="HJ394" s="301"/>
      <c r="HK394" s="301"/>
      <c r="HL394" s="318"/>
      <c r="HM394" s="318"/>
      <c r="HN394" s="318"/>
      <c r="HO394" s="319"/>
      <c r="HP394" s="320"/>
      <c r="HQ394" s="320"/>
      <c r="HR394" s="320"/>
      <c r="HS394" s="320"/>
      <c r="HT394" s="300"/>
    </row>
    <row r="395" spans="2:228" ht="17.100000000000001" customHeight="1" x14ac:dyDescent="0.3">
      <c r="B395" s="311"/>
      <c r="D395" s="311"/>
      <c r="E395" s="311"/>
      <c r="F395" s="311"/>
      <c r="G395" s="311"/>
      <c r="H395" s="311"/>
      <c r="I395" s="311"/>
      <c r="J395" s="311"/>
      <c r="K395" s="311"/>
      <c r="L395" s="311"/>
      <c r="M395" s="311"/>
      <c r="N395" s="311"/>
      <c r="O395" s="311"/>
      <c r="P395" s="311"/>
      <c r="Q395" s="311"/>
      <c r="R395" s="314"/>
      <c r="S395" s="314"/>
      <c r="T395" s="314"/>
      <c r="U395" s="314"/>
      <c r="V395" s="314"/>
      <c r="W395" s="314"/>
      <c r="X395" s="314"/>
      <c r="Y395" s="314"/>
      <c r="Z395" s="314"/>
      <c r="AA395" s="314"/>
      <c r="AB395" s="314"/>
      <c r="AC395" s="314"/>
      <c r="AD395" s="314"/>
      <c r="AE395" s="314"/>
      <c r="AF395" s="314"/>
      <c r="AG395" s="314"/>
      <c r="AH395" s="314"/>
      <c r="AI395" s="314"/>
      <c r="AJ395" s="314"/>
      <c r="AK395" s="314"/>
      <c r="AL395" s="314"/>
      <c r="AM395" s="314"/>
      <c r="AN395" s="314"/>
      <c r="AO395" s="314"/>
      <c r="AP395" s="314"/>
      <c r="AQ395" s="314"/>
      <c r="AR395" s="314"/>
      <c r="AS395" s="314"/>
      <c r="AT395" s="314"/>
      <c r="AU395" s="314"/>
      <c r="AV395" s="314"/>
      <c r="AW395" s="314"/>
      <c r="AX395" s="314"/>
      <c r="AY395" s="314"/>
      <c r="AZ395" s="314"/>
      <c r="BA395" s="314"/>
      <c r="BB395" s="314"/>
      <c r="BC395" s="314"/>
      <c r="BD395" s="314"/>
      <c r="BE395" s="314"/>
      <c r="BF395" s="314"/>
      <c r="BG395" s="314"/>
      <c r="BH395" s="314"/>
      <c r="BI395" s="314"/>
      <c r="BJ395" s="314"/>
      <c r="BK395" s="314"/>
      <c r="BL395" s="314"/>
      <c r="BM395" s="314"/>
      <c r="BN395" s="314"/>
      <c r="BO395" s="314"/>
      <c r="BP395" s="314"/>
      <c r="BQ395" s="314"/>
      <c r="BR395" s="314"/>
      <c r="BS395" s="314"/>
      <c r="BT395" s="314"/>
      <c r="BU395" s="314"/>
      <c r="BV395" s="314"/>
      <c r="BX395" s="314"/>
      <c r="BY395" s="314"/>
      <c r="BZ395" s="314"/>
      <c r="CA395" s="314"/>
      <c r="CB395" s="314"/>
      <c r="CC395" s="314"/>
      <c r="CD395" s="314"/>
      <c r="CE395" s="314"/>
      <c r="CF395" s="314"/>
      <c r="CG395" s="314"/>
      <c r="CH395" s="314"/>
      <c r="CI395" s="314"/>
      <c r="CJ395" s="314"/>
      <c r="CK395" s="314"/>
      <c r="CL395" s="314"/>
      <c r="CM395" s="314"/>
      <c r="CN395" s="314"/>
      <c r="CO395" s="314"/>
      <c r="CP395" s="314"/>
      <c r="CQ395" s="314"/>
      <c r="CR395" s="314"/>
      <c r="CS395" s="314"/>
      <c r="CT395" s="314"/>
      <c r="CU395" s="314"/>
      <c r="CV395" s="314"/>
      <c r="CW395" s="314"/>
      <c r="CX395" s="314"/>
      <c r="CY395" s="314"/>
      <c r="CZ395" s="314"/>
      <c r="DA395" s="314"/>
      <c r="DB395" s="314"/>
      <c r="DC395" s="314"/>
      <c r="DD395" s="314"/>
      <c r="DE395" s="314"/>
      <c r="DF395" s="314"/>
      <c r="DG395" s="314"/>
      <c r="DH395" s="314"/>
      <c r="DI395" s="314"/>
      <c r="DJ395" s="314"/>
      <c r="DK395" s="314"/>
      <c r="DL395" s="314"/>
      <c r="DM395" s="314"/>
      <c r="DN395" s="314"/>
      <c r="DO395" s="314"/>
      <c r="DP395" s="314"/>
      <c r="DQ395" s="314"/>
      <c r="DR395" s="314"/>
      <c r="DS395" s="314"/>
      <c r="DT395" s="314"/>
      <c r="DU395" s="314"/>
      <c r="DV395" s="314"/>
      <c r="DW395" s="314"/>
      <c r="DX395" s="314"/>
      <c r="DY395" s="314"/>
      <c r="DZ395" s="314"/>
      <c r="EA395" s="314"/>
      <c r="EB395" s="314"/>
      <c r="EC395" s="314"/>
      <c r="ED395" s="314"/>
      <c r="FY395" s="317"/>
      <c r="FZ395" s="317"/>
      <c r="GA395" s="317"/>
      <c r="GB395" s="317"/>
      <c r="GC395" s="301"/>
      <c r="GD395" s="301"/>
      <c r="GE395" s="301"/>
      <c r="GF395" s="301"/>
      <c r="GG395" s="318"/>
      <c r="GH395" s="318"/>
      <c r="GI395" s="318"/>
      <c r="GJ395" s="319"/>
      <c r="GK395" s="320"/>
      <c r="GL395" s="320"/>
      <c r="GM395" s="320"/>
      <c r="GN395" s="320"/>
      <c r="GO395" s="300"/>
      <c r="HD395" s="317"/>
      <c r="HE395" s="317"/>
      <c r="HF395" s="317"/>
      <c r="HG395" s="317"/>
      <c r="HH395" s="301"/>
      <c r="HI395" s="301"/>
      <c r="HJ395" s="301"/>
      <c r="HK395" s="301"/>
      <c r="HL395" s="318"/>
      <c r="HM395" s="318"/>
      <c r="HN395" s="318"/>
      <c r="HO395" s="319"/>
      <c r="HP395" s="320"/>
      <c r="HQ395" s="320"/>
      <c r="HR395" s="320"/>
      <c r="HS395" s="320"/>
      <c r="HT395" s="300"/>
    </row>
    <row r="396" spans="2:228" ht="17.100000000000001" customHeight="1" x14ac:dyDescent="0.3">
      <c r="B396" s="311"/>
      <c r="D396" s="311"/>
      <c r="E396" s="311"/>
      <c r="F396" s="311"/>
      <c r="G396" s="311"/>
      <c r="H396" s="311"/>
      <c r="I396" s="311"/>
      <c r="J396" s="311"/>
      <c r="K396" s="311"/>
      <c r="L396" s="311"/>
      <c r="M396" s="311"/>
      <c r="N396" s="311"/>
      <c r="O396" s="311"/>
      <c r="P396" s="311"/>
      <c r="Q396" s="311"/>
      <c r="R396" s="314"/>
      <c r="S396" s="314"/>
      <c r="T396" s="314"/>
      <c r="U396" s="314"/>
      <c r="V396" s="314"/>
      <c r="W396" s="314"/>
      <c r="X396" s="314"/>
      <c r="Y396" s="314"/>
      <c r="Z396" s="314"/>
      <c r="AA396" s="314"/>
      <c r="AB396" s="314"/>
      <c r="AC396" s="314"/>
      <c r="AD396" s="314"/>
      <c r="AE396" s="314"/>
      <c r="AF396" s="314"/>
      <c r="AG396" s="314"/>
      <c r="AH396" s="314"/>
      <c r="AI396" s="314"/>
      <c r="AJ396" s="314"/>
      <c r="AK396" s="314"/>
      <c r="AL396" s="314"/>
      <c r="AM396" s="314"/>
      <c r="AN396" s="314"/>
      <c r="AO396" s="314"/>
      <c r="AP396" s="314"/>
      <c r="AQ396" s="314"/>
      <c r="AR396" s="314"/>
      <c r="AS396" s="314"/>
      <c r="AT396" s="314"/>
      <c r="AU396" s="314"/>
      <c r="AV396" s="314"/>
      <c r="AW396" s="314"/>
      <c r="AX396" s="314"/>
      <c r="AY396" s="314"/>
      <c r="AZ396" s="314"/>
      <c r="BA396" s="314"/>
      <c r="BB396" s="314"/>
      <c r="BC396" s="314"/>
      <c r="BD396" s="314"/>
      <c r="BE396" s="314"/>
      <c r="BF396" s="314"/>
      <c r="BG396" s="314"/>
      <c r="BH396" s="314"/>
      <c r="BI396" s="314"/>
      <c r="BJ396" s="314"/>
      <c r="BK396" s="314"/>
      <c r="BL396" s="314"/>
      <c r="BM396" s="314"/>
      <c r="BN396" s="314"/>
      <c r="BO396" s="314"/>
      <c r="BP396" s="314"/>
      <c r="BQ396" s="314"/>
      <c r="BR396" s="314"/>
      <c r="BS396" s="314"/>
      <c r="BT396" s="314"/>
      <c r="BU396" s="314"/>
      <c r="BV396" s="314"/>
      <c r="BX396" s="314"/>
      <c r="BY396" s="314"/>
      <c r="BZ396" s="314"/>
      <c r="CA396" s="314"/>
      <c r="CB396" s="314"/>
      <c r="CC396" s="314"/>
      <c r="CD396" s="314"/>
      <c r="CE396" s="314"/>
      <c r="CF396" s="314"/>
      <c r="CG396" s="314"/>
      <c r="CH396" s="314"/>
      <c r="CI396" s="314"/>
      <c r="CJ396" s="314"/>
      <c r="CK396" s="314"/>
      <c r="CL396" s="314"/>
      <c r="CM396" s="314"/>
      <c r="CN396" s="314"/>
      <c r="CO396" s="314"/>
      <c r="CP396" s="314"/>
      <c r="CQ396" s="314"/>
      <c r="CR396" s="314"/>
      <c r="CS396" s="314"/>
      <c r="CT396" s="314"/>
      <c r="CU396" s="314"/>
      <c r="CV396" s="314"/>
      <c r="CW396" s="314"/>
      <c r="CX396" s="314"/>
      <c r="CY396" s="314"/>
      <c r="CZ396" s="314"/>
      <c r="DA396" s="314"/>
      <c r="DB396" s="314"/>
      <c r="DC396" s="314"/>
      <c r="DD396" s="314"/>
      <c r="DE396" s="314"/>
      <c r="DF396" s="314"/>
      <c r="DG396" s="314"/>
      <c r="DH396" s="314"/>
      <c r="DI396" s="314"/>
      <c r="DJ396" s="314"/>
      <c r="DK396" s="314"/>
      <c r="DL396" s="314"/>
      <c r="DM396" s="314"/>
      <c r="DN396" s="314"/>
      <c r="DO396" s="314"/>
      <c r="DP396" s="314"/>
      <c r="DQ396" s="314"/>
      <c r="DR396" s="314"/>
      <c r="DS396" s="314"/>
      <c r="DT396" s="314"/>
      <c r="DU396" s="314"/>
      <c r="DV396" s="314"/>
      <c r="DW396" s="314"/>
      <c r="DX396" s="314"/>
      <c r="DY396" s="314"/>
      <c r="DZ396" s="314"/>
      <c r="EA396" s="314"/>
      <c r="EB396" s="314"/>
      <c r="EC396" s="314"/>
      <c r="ED396" s="314"/>
      <c r="FY396" s="317"/>
      <c r="FZ396" s="317"/>
      <c r="GA396" s="317"/>
      <c r="GB396" s="317"/>
      <c r="GC396" s="301"/>
      <c r="GD396" s="301"/>
      <c r="GE396" s="301"/>
      <c r="GF396" s="301"/>
      <c r="GG396" s="318"/>
      <c r="GH396" s="318"/>
      <c r="GI396" s="318"/>
      <c r="GJ396" s="319"/>
      <c r="GK396" s="320"/>
      <c r="GL396" s="320"/>
      <c r="GM396" s="320"/>
      <c r="GN396" s="320"/>
      <c r="GO396" s="300"/>
      <c r="HD396" s="317"/>
      <c r="HE396" s="317"/>
      <c r="HF396" s="317"/>
      <c r="HG396" s="317"/>
      <c r="HH396" s="301"/>
      <c r="HI396" s="301"/>
      <c r="HJ396" s="301"/>
      <c r="HK396" s="301"/>
      <c r="HL396" s="318"/>
      <c r="HM396" s="318"/>
      <c r="HN396" s="318"/>
      <c r="HO396" s="319"/>
      <c r="HP396" s="320"/>
      <c r="HQ396" s="320"/>
      <c r="HR396" s="320"/>
      <c r="HS396" s="320"/>
      <c r="HT396" s="300"/>
    </row>
    <row r="397" spans="2:228" ht="17.100000000000001" customHeight="1" x14ac:dyDescent="0.3">
      <c r="B397" s="311"/>
      <c r="D397" s="311"/>
      <c r="E397" s="311"/>
      <c r="F397" s="311"/>
      <c r="G397" s="311"/>
      <c r="H397" s="311"/>
      <c r="I397" s="311"/>
      <c r="J397" s="311"/>
      <c r="K397" s="311"/>
      <c r="L397" s="311"/>
      <c r="M397" s="311"/>
      <c r="N397" s="311"/>
      <c r="O397" s="311"/>
      <c r="P397" s="311"/>
      <c r="Q397" s="311"/>
      <c r="R397" s="314"/>
      <c r="S397" s="314"/>
      <c r="T397" s="314"/>
      <c r="U397" s="314"/>
      <c r="V397" s="314"/>
      <c r="W397" s="314"/>
      <c r="X397" s="314"/>
      <c r="Y397" s="314"/>
      <c r="Z397" s="314"/>
      <c r="AA397" s="314"/>
      <c r="AB397" s="314"/>
      <c r="AC397" s="314"/>
      <c r="AD397" s="314"/>
      <c r="AE397" s="314"/>
      <c r="AF397" s="314"/>
      <c r="AG397" s="314"/>
      <c r="AH397" s="314"/>
      <c r="AI397" s="314"/>
      <c r="AJ397" s="314"/>
      <c r="AK397" s="314"/>
      <c r="AL397" s="314"/>
      <c r="AM397" s="314"/>
      <c r="AN397" s="314"/>
      <c r="AO397" s="314"/>
      <c r="AP397" s="314"/>
      <c r="AQ397" s="314"/>
      <c r="AR397" s="314"/>
      <c r="AS397" s="314"/>
      <c r="AT397" s="314"/>
      <c r="AU397" s="314"/>
      <c r="AV397" s="314"/>
      <c r="AW397" s="314"/>
      <c r="AX397" s="314"/>
      <c r="AY397" s="314"/>
      <c r="AZ397" s="314"/>
      <c r="BA397" s="314"/>
      <c r="BB397" s="314"/>
      <c r="BC397" s="314"/>
      <c r="BD397" s="314"/>
      <c r="BE397" s="314"/>
      <c r="BF397" s="314"/>
      <c r="BG397" s="314"/>
      <c r="BH397" s="314"/>
      <c r="BI397" s="314"/>
      <c r="BJ397" s="314"/>
      <c r="BK397" s="314"/>
      <c r="BL397" s="314"/>
      <c r="BM397" s="314"/>
      <c r="BN397" s="314"/>
      <c r="BO397" s="314"/>
      <c r="BP397" s="314"/>
      <c r="BQ397" s="314"/>
      <c r="BR397" s="314"/>
      <c r="BS397" s="314"/>
      <c r="BT397" s="314"/>
      <c r="BU397" s="314"/>
      <c r="BV397" s="314"/>
      <c r="BX397" s="314"/>
      <c r="BY397" s="314"/>
      <c r="BZ397" s="314"/>
      <c r="CA397" s="314"/>
      <c r="CB397" s="314"/>
      <c r="CC397" s="314"/>
      <c r="CD397" s="314"/>
      <c r="CE397" s="314"/>
      <c r="CF397" s="314"/>
      <c r="CG397" s="314"/>
      <c r="CH397" s="314"/>
      <c r="CI397" s="314"/>
      <c r="CJ397" s="314"/>
      <c r="CK397" s="314"/>
      <c r="CL397" s="314"/>
      <c r="CM397" s="314"/>
      <c r="CN397" s="314"/>
      <c r="CO397" s="314"/>
      <c r="CP397" s="314"/>
      <c r="CQ397" s="314"/>
      <c r="CR397" s="314"/>
      <c r="CS397" s="314"/>
      <c r="CT397" s="314"/>
      <c r="CU397" s="314"/>
      <c r="CV397" s="314"/>
      <c r="CW397" s="314"/>
      <c r="CX397" s="314"/>
      <c r="CY397" s="314"/>
      <c r="CZ397" s="314"/>
      <c r="DA397" s="314"/>
      <c r="DB397" s="314"/>
      <c r="DC397" s="314"/>
      <c r="DD397" s="314"/>
      <c r="DE397" s="314"/>
      <c r="DF397" s="314"/>
      <c r="DG397" s="314"/>
      <c r="DH397" s="314"/>
      <c r="DI397" s="314"/>
      <c r="DJ397" s="314"/>
      <c r="DK397" s="314"/>
      <c r="DL397" s="314"/>
      <c r="DM397" s="314"/>
      <c r="DN397" s="314"/>
      <c r="DO397" s="314"/>
      <c r="DP397" s="314"/>
      <c r="DQ397" s="314"/>
      <c r="DR397" s="314"/>
      <c r="DS397" s="314"/>
      <c r="DT397" s="314"/>
      <c r="DU397" s="314"/>
      <c r="DV397" s="314"/>
      <c r="DW397" s="314"/>
      <c r="DX397" s="314"/>
      <c r="DY397" s="314"/>
      <c r="DZ397" s="314"/>
      <c r="EA397" s="314"/>
      <c r="EB397" s="314"/>
      <c r="EC397" s="314"/>
      <c r="ED397" s="314"/>
      <c r="FY397" s="317"/>
      <c r="FZ397" s="317"/>
      <c r="GA397" s="317"/>
      <c r="GB397" s="317"/>
      <c r="GC397" s="301"/>
      <c r="GD397" s="301"/>
      <c r="GE397" s="301"/>
      <c r="GF397" s="301"/>
      <c r="GG397" s="318"/>
      <c r="GH397" s="318"/>
      <c r="GI397" s="318"/>
      <c r="GJ397" s="319"/>
      <c r="GK397" s="320"/>
      <c r="GL397" s="320"/>
      <c r="GM397" s="320"/>
      <c r="GN397" s="320"/>
      <c r="GO397" s="300"/>
      <c r="HD397" s="317"/>
      <c r="HE397" s="317"/>
      <c r="HF397" s="317"/>
      <c r="HG397" s="317"/>
      <c r="HH397" s="301"/>
      <c r="HI397" s="301"/>
      <c r="HJ397" s="301"/>
      <c r="HK397" s="301"/>
      <c r="HL397" s="318"/>
      <c r="HM397" s="318"/>
      <c r="HN397" s="318"/>
      <c r="HO397" s="319"/>
      <c r="HP397" s="320"/>
      <c r="HQ397" s="320"/>
      <c r="HR397" s="320"/>
      <c r="HS397" s="320"/>
      <c r="HT397" s="300"/>
    </row>
    <row r="398" spans="2:228" ht="17.100000000000001" customHeight="1" x14ac:dyDescent="0.3">
      <c r="B398" s="311"/>
      <c r="D398" s="311"/>
      <c r="E398" s="311"/>
      <c r="F398" s="311"/>
      <c r="G398" s="311"/>
      <c r="H398" s="311"/>
      <c r="I398" s="311"/>
      <c r="J398" s="311"/>
      <c r="K398" s="311"/>
      <c r="L398" s="311"/>
      <c r="M398" s="311"/>
      <c r="N398" s="311"/>
      <c r="O398" s="311"/>
      <c r="P398" s="311"/>
      <c r="Q398" s="311"/>
      <c r="R398" s="314"/>
      <c r="S398" s="314"/>
      <c r="T398" s="314"/>
      <c r="U398" s="314"/>
      <c r="V398" s="314"/>
      <c r="W398" s="314"/>
      <c r="X398" s="314"/>
      <c r="Y398" s="314"/>
      <c r="Z398" s="314"/>
      <c r="AA398" s="314"/>
      <c r="AB398" s="314"/>
      <c r="AC398" s="314"/>
      <c r="AD398" s="314"/>
      <c r="AE398" s="314"/>
      <c r="AF398" s="314"/>
      <c r="AG398" s="314"/>
      <c r="AH398" s="314"/>
      <c r="AI398" s="314"/>
      <c r="AJ398" s="314"/>
      <c r="AK398" s="314"/>
      <c r="AL398" s="314"/>
      <c r="AM398" s="314"/>
      <c r="AN398" s="314"/>
      <c r="AO398" s="314"/>
      <c r="AP398" s="314"/>
      <c r="AQ398" s="314"/>
      <c r="AR398" s="314"/>
      <c r="AS398" s="314"/>
      <c r="AT398" s="314"/>
      <c r="AU398" s="314"/>
      <c r="AV398" s="314"/>
      <c r="AW398" s="314"/>
      <c r="AX398" s="314"/>
      <c r="AY398" s="314"/>
      <c r="AZ398" s="314"/>
      <c r="BA398" s="314"/>
      <c r="BB398" s="314"/>
      <c r="BC398" s="314"/>
      <c r="BD398" s="314"/>
      <c r="BE398" s="314"/>
      <c r="BF398" s="314"/>
      <c r="BG398" s="314"/>
      <c r="BH398" s="314"/>
      <c r="BI398" s="314"/>
      <c r="BJ398" s="314"/>
      <c r="BK398" s="314"/>
      <c r="BL398" s="314"/>
      <c r="BM398" s="314"/>
      <c r="BN398" s="314"/>
      <c r="BO398" s="314"/>
      <c r="BP398" s="314"/>
      <c r="BQ398" s="314"/>
      <c r="BR398" s="314"/>
      <c r="BS398" s="314"/>
      <c r="BT398" s="314"/>
      <c r="BU398" s="314"/>
      <c r="BV398" s="314"/>
      <c r="BX398" s="314"/>
      <c r="BY398" s="314"/>
      <c r="BZ398" s="314"/>
      <c r="CA398" s="314"/>
      <c r="CB398" s="314"/>
      <c r="CC398" s="314"/>
      <c r="CD398" s="314"/>
      <c r="CE398" s="314"/>
      <c r="CF398" s="314"/>
      <c r="CG398" s="314"/>
      <c r="CH398" s="314"/>
      <c r="CI398" s="314"/>
      <c r="CJ398" s="314"/>
      <c r="CK398" s="314"/>
      <c r="CL398" s="314"/>
      <c r="CM398" s="314"/>
      <c r="CN398" s="314"/>
      <c r="CO398" s="314"/>
      <c r="CP398" s="314"/>
      <c r="CQ398" s="314"/>
      <c r="CR398" s="314"/>
      <c r="CS398" s="314"/>
      <c r="CT398" s="314"/>
      <c r="CU398" s="314"/>
      <c r="CV398" s="314"/>
      <c r="CW398" s="314"/>
      <c r="CX398" s="314"/>
      <c r="CY398" s="314"/>
      <c r="CZ398" s="314"/>
      <c r="DA398" s="314"/>
      <c r="DB398" s="314"/>
      <c r="DC398" s="314"/>
      <c r="DD398" s="314"/>
      <c r="DE398" s="314"/>
      <c r="DF398" s="314"/>
      <c r="DG398" s="314"/>
      <c r="DH398" s="314"/>
      <c r="DI398" s="314"/>
      <c r="DJ398" s="314"/>
      <c r="DK398" s="314"/>
      <c r="DL398" s="314"/>
      <c r="DM398" s="314"/>
      <c r="DN398" s="314"/>
      <c r="DO398" s="314"/>
      <c r="DP398" s="314"/>
      <c r="DQ398" s="314"/>
      <c r="DR398" s="314"/>
      <c r="DS398" s="314"/>
      <c r="DT398" s="314"/>
      <c r="DU398" s="314"/>
      <c r="DV398" s="314"/>
      <c r="DW398" s="314"/>
      <c r="DX398" s="314"/>
      <c r="DY398" s="314"/>
      <c r="DZ398" s="314"/>
      <c r="EA398" s="314"/>
      <c r="EB398" s="314"/>
      <c r="EC398" s="314"/>
      <c r="ED398" s="314"/>
      <c r="FY398" s="317"/>
      <c r="FZ398" s="317"/>
      <c r="GA398" s="317"/>
      <c r="GB398" s="317"/>
      <c r="GC398" s="301"/>
      <c r="GD398" s="301"/>
      <c r="GE398" s="301"/>
      <c r="GF398" s="301"/>
      <c r="GG398" s="318"/>
      <c r="GH398" s="318"/>
      <c r="GI398" s="318"/>
      <c r="GJ398" s="319"/>
      <c r="GK398" s="320"/>
      <c r="GL398" s="320"/>
      <c r="GM398" s="320"/>
      <c r="GN398" s="320"/>
      <c r="GO398" s="300"/>
      <c r="HD398" s="317"/>
      <c r="HE398" s="317"/>
      <c r="HF398" s="317"/>
      <c r="HG398" s="317"/>
      <c r="HH398" s="301"/>
      <c r="HI398" s="301"/>
      <c r="HJ398" s="301"/>
      <c r="HK398" s="301"/>
      <c r="HL398" s="318"/>
      <c r="HM398" s="318"/>
      <c r="HN398" s="318"/>
      <c r="HO398" s="319"/>
      <c r="HP398" s="320"/>
      <c r="HQ398" s="320"/>
      <c r="HR398" s="320"/>
      <c r="HS398" s="320"/>
      <c r="HT398" s="300"/>
    </row>
    <row r="399" spans="2:228" ht="17.100000000000001" customHeight="1" x14ac:dyDescent="0.3">
      <c r="B399" s="311"/>
      <c r="D399" s="311"/>
      <c r="E399" s="311"/>
      <c r="F399" s="311"/>
      <c r="G399" s="311"/>
      <c r="H399" s="311"/>
      <c r="I399" s="311"/>
      <c r="J399" s="311"/>
      <c r="K399" s="311"/>
      <c r="L399" s="311"/>
      <c r="M399" s="311"/>
      <c r="N399" s="311"/>
      <c r="O399" s="311"/>
      <c r="P399" s="311"/>
      <c r="Q399" s="311"/>
      <c r="R399" s="314"/>
      <c r="S399" s="314"/>
      <c r="T399" s="314"/>
      <c r="U399" s="314"/>
      <c r="V399" s="314"/>
      <c r="W399" s="314"/>
      <c r="X399" s="314"/>
      <c r="Y399" s="314"/>
      <c r="Z399" s="314"/>
      <c r="AA399" s="314"/>
      <c r="AB399" s="314"/>
      <c r="AC399" s="314"/>
      <c r="AD399" s="314"/>
      <c r="AE399" s="314"/>
      <c r="AF399" s="314"/>
      <c r="AG399" s="314"/>
      <c r="AH399" s="314"/>
      <c r="AI399" s="314"/>
      <c r="AJ399" s="314"/>
      <c r="AK399" s="314"/>
      <c r="AL399" s="314"/>
      <c r="AM399" s="314"/>
      <c r="AN399" s="314"/>
      <c r="AO399" s="314"/>
      <c r="AP399" s="314"/>
      <c r="AQ399" s="314"/>
      <c r="AR399" s="314"/>
      <c r="AS399" s="314"/>
      <c r="AT399" s="314"/>
      <c r="AU399" s="314"/>
      <c r="AV399" s="314"/>
      <c r="AW399" s="314"/>
      <c r="AX399" s="314"/>
      <c r="AY399" s="314"/>
      <c r="AZ399" s="314"/>
      <c r="BA399" s="314"/>
      <c r="BB399" s="314"/>
      <c r="BC399" s="314"/>
      <c r="BD399" s="314"/>
      <c r="BE399" s="314"/>
      <c r="BF399" s="314"/>
      <c r="BG399" s="314"/>
      <c r="BH399" s="314"/>
      <c r="BI399" s="314"/>
      <c r="BJ399" s="314"/>
      <c r="BK399" s="314"/>
      <c r="BL399" s="314"/>
      <c r="BM399" s="314"/>
      <c r="BN399" s="314"/>
      <c r="BO399" s="314"/>
      <c r="BP399" s="314"/>
      <c r="BQ399" s="314"/>
      <c r="BR399" s="314"/>
      <c r="BS399" s="314"/>
      <c r="BT399" s="314"/>
      <c r="BU399" s="314"/>
      <c r="BV399" s="314"/>
      <c r="BX399" s="314"/>
      <c r="BY399" s="314"/>
      <c r="BZ399" s="314"/>
      <c r="CA399" s="314"/>
      <c r="CB399" s="314"/>
      <c r="CC399" s="314"/>
      <c r="CD399" s="314"/>
      <c r="CE399" s="314"/>
      <c r="CF399" s="314"/>
      <c r="CG399" s="314"/>
      <c r="CH399" s="314"/>
      <c r="CI399" s="314"/>
      <c r="CJ399" s="314"/>
      <c r="CK399" s="314"/>
      <c r="CL399" s="314"/>
      <c r="CM399" s="314"/>
      <c r="CN399" s="314"/>
      <c r="CO399" s="314"/>
      <c r="CP399" s="314"/>
      <c r="CQ399" s="314"/>
      <c r="CR399" s="314"/>
      <c r="CS399" s="314"/>
      <c r="CT399" s="314"/>
      <c r="CU399" s="314"/>
      <c r="CV399" s="314"/>
      <c r="CW399" s="314"/>
      <c r="CX399" s="314"/>
      <c r="CY399" s="314"/>
      <c r="CZ399" s="314"/>
      <c r="DA399" s="314"/>
      <c r="DB399" s="314"/>
      <c r="DC399" s="314"/>
      <c r="DD399" s="314"/>
      <c r="DE399" s="314"/>
      <c r="DF399" s="314"/>
      <c r="DG399" s="314"/>
      <c r="DH399" s="314"/>
      <c r="DI399" s="314"/>
      <c r="DJ399" s="314"/>
      <c r="DK399" s="314"/>
      <c r="DL399" s="314"/>
      <c r="DM399" s="314"/>
      <c r="DN399" s="314"/>
      <c r="DO399" s="314"/>
      <c r="DP399" s="314"/>
      <c r="DQ399" s="314"/>
      <c r="DR399" s="314"/>
      <c r="DS399" s="314"/>
      <c r="DT399" s="314"/>
      <c r="DU399" s="314"/>
      <c r="DV399" s="314"/>
      <c r="DW399" s="314"/>
      <c r="DX399" s="314"/>
      <c r="DY399" s="314"/>
      <c r="DZ399" s="314"/>
      <c r="EA399" s="314"/>
      <c r="EB399" s="314"/>
      <c r="EC399" s="314"/>
      <c r="ED399" s="314"/>
      <c r="FY399" s="317"/>
      <c r="FZ399" s="317"/>
      <c r="GA399" s="317"/>
      <c r="GB399" s="317"/>
      <c r="GC399" s="301"/>
      <c r="GD399" s="301"/>
      <c r="GE399" s="301"/>
      <c r="GF399" s="301"/>
      <c r="GG399" s="318"/>
      <c r="GH399" s="318"/>
      <c r="GI399" s="318"/>
      <c r="GJ399" s="319"/>
      <c r="GK399" s="320"/>
      <c r="GL399" s="320"/>
      <c r="GM399" s="320"/>
      <c r="GN399" s="320"/>
      <c r="GO399" s="300"/>
      <c r="HD399" s="317"/>
      <c r="HE399" s="317"/>
      <c r="HF399" s="317"/>
      <c r="HG399" s="317"/>
      <c r="HH399" s="301"/>
      <c r="HI399" s="301"/>
      <c r="HJ399" s="301"/>
      <c r="HK399" s="301"/>
      <c r="HL399" s="318"/>
      <c r="HM399" s="318"/>
      <c r="HN399" s="318"/>
      <c r="HO399" s="319"/>
      <c r="HP399" s="320"/>
      <c r="HQ399" s="320"/>
      <c r="HR399" s="320"/>
      <c r="HS399" s="320"/>
      <c r="HT399" s="300"/>
    </row>
    <row r="400" spans="2:228" ht="17.100000000000001" customHeight="1" x14ac:dyDescent="0.3">
      <c r="B400" s="311"/>
      <c r="D400" s="311"/>
      <c r="E400" s="311"/>
      <c r="F400" s="311"/>
      <c r="G400" s="311"/>
      <c r="H400" s="311"/>
      <c r="I400" s="311"/>
      <c r="J400" s="311"/>
      <c r="K400" s="311"/>
      <c r="L400" s="311"/>
      <c r="M400" s="311"/>
      <c r="N400" s="311"/>
      <c r="O400" s="311"/>
      <c r="P400" s="311"/>
      <c r="Q400" s="311"/>
      <c r="R400" s="314"/>
      <c r="S400" s="314"/>
      <c r="T400" s="314"/>
      <c r="U400" s="314"/>
      <c r="V400" s="314"/>
      <c r="W400" s="314"/>
      <c r="X400" s="314"/>
      <c r="Y400" s="314"/>
      <c r="Z400" s="314"/>
      <c r="AA400" s="314"/>
      <c r="AB400" s="314"/>
      <c r="AC400" s="314"/>
      <c r="AD400" s="314"/>
      <c r="AE400" s="314"/>
      <c r="AF400" s="314"/>
      <c r="AG400" s="314"/>
      <c r="AH400" s="314"/>
      <c r="AI400" s="314"/>
      <c r="AJ400" s="314"/>
      <c r="AK400" s="314"/>
      <c r="AL400" s="314"/>
      <c r="AM400" s="314"/>
      <c r="AN400" s="314"/>
      <c r="AO400" s="314"/>
      <c r="AP400" s="314"/>
      <c r="AQ400" s="314"/>
      <c r="AR400" s="314"/>
      <c r="AS400" s="314"/>
      <c r="AT400" s="314"/>
      <c r="AU400" s="314"/>
      <c r="AV400" s="314"/>
      <c r="AW400" s="314"/>
      <c r="AX400" s="314"/>
      <c r="AY400" s="314"/>
      <c r="AZ400" s="314"/>
      <c r="BA400" s="314"/>
      <c r="BB400" s="314"/>
      <c r="BC400" s="314"/>
      <c r="BD400" s="314"/>
      <c r="BE400" s="314"/>
      <c r="BF400" s="314"/>
      <c r="BG400" s="314"/>
      <c r="BH400" s="314"/>
      <c r="BI400" s="314"/>
      <c r="BJ400" s="314"/>
      <c r="BK400" s="314"/>
      <c r="BL400" s="314"/>
      <c r="BM400" s="314"/>
      <c r="BN400" s="314"/>
      <c r="BO400" s="314"/>
      <c r="BP400" s="314"/>
      <c r="BQ400" s="314"/>
      <c r="BR400" s="314"/>
      <c r="BS400" s="314"/>
      <c r="BT400" s="314"/>
      <c r="BU400" s="314"/>
      <c r="BV400" s="314"/>
      <c r="BX400" s="314"/>
      <c r="BY400" s="314"/>
      <c r="BZ400" s="314"/>
      <c r="CA400" s="314"/>
      <c r="CB400" s="314"/>
      <c r="CC400" s="314"/>
      <c r="CD400" s="314"/>
      <c r="CE400" s="314"/>
      <c r="CF400" s="314"/>
      <c r="CG400" s="314"/>
      <c r="CH400" s="314"/>
      <c r="CI400" s="314"/>
      <c r="CJ400" s="314"/>
      <c r="CK400" s="314"/>
      <c r="CL400" s="314"/>
      <c r="CM400" s="314"/>
      <c r="CN400" s="314"/>
      <c r="CO400" s="314"/>
      <c r="CP400" s="314"/>
      <c r="CQ400" s="314"/>
      <c r="CR400" s="314"/>
      <c r="CS400" s="314"/>
      <c r="CT400" s="314"/>
      <c r="CU400" s="314"/>
      <c r="CV400" s="314"/>
      <c r="CW400" s="314"/>
      <c r="CX400" s="314"/>
      <c r="CY400" s="314"/>
      <c r="CZ400" s="314"/>
      <c r="DA400" s="314"/>
      <c r="DB400" s="314"/>
      <c r="DC400" s="314"/>
      <c r="DD400" s="314"/>
      <c r="DE400" s="314"/>
      <c r="DF400" s="314"/>
      <c r="DG400" s="314"/>
      <c r="DH400" s="314"/>
      <c r="DI400" s="314"/>
      <c r="DJ400" s="314"/>
      <c r="DK400" s="314"/>
      <c r="DL400" s="314"/>
      <c r="DM400" s="314"/>
      <c r="DN400" s="314"/>
      <c r="DO400" s="314"/>
      <c r="DP400" s="314"/>
      <c r="DQ400" s="314"/>
      <c r="DR400" s="314"/>
      <c r="DS400" s="314"/>
      <c r="DT400" s="314"/>
      <c r="DU400" s="314"/>
      <c r="DV400" s="314"/>
      <c r="DW400" s="314"/>
      <c r="DX400" s="314"/>
      <c r="DY400" s="314"/>
      <c r="DZ400" s="314"/>
      <c r="EA400" s="314"/>
      <c r="EB400" s="314"/>
      <c r="EC400" s="314"/>
      <c r="ED400" s="314"/>
      <c r="FY400" s="317"/>
      <c r="FZ400" s="317"/>
      <c r="GA400" s="317"/>
      <c r="GB400" s="317"/>
      <c r="GC400" s="301"/>
      <c r="GD400" s="301"/>
      <c r="GE400" s="301"/>
      <c r="GF400" s="301"/>
      <c r="GG400" s="318"/>
      <c r="GH400" s="318"/>
      <c r="GI400" s="318"/>
      <c r="GJ400" s="319"/>
      <c r="GK400" s="320"/>
      <c r="GL400" s="320"/>
      <c r="GM400" s="320"/>
      <c r="GN400" s="320"/>
      <c r="GO400" s="300"/>
      <c r="HD400" s="317"/>
      <c r="HE400" s="317"/>
      <c r="HF400" s="317"/>
      <c r="HG400" s="317"/>
      <c r="HH400" s="301"/>
      <c r="HI400" s="301"/>
      <c r="HJ400" s="301"/>
      <c r="HK400" s="301"/>
      <c r="HL400" s="318"/>
      <c r="HM400" s="318"/>
      <c r="HN400" s="318"/>
      <c r="HO400" s="319"/>
      <c r="HP400" s="320"/>
      <c r="HQ400" s="320"/>
      <c r="HR400" s="320"/>
      <c r="HS400" s="320"/>
      <c r="HT400" s="300"/>
    </row>
    <row r="401" spans="2:228" ht="17.100000000000001" customHeight="1" x14ac:dyDescent="0.3">
      <c r="B401" s="311"/>
      <c r="D401" s="311"/>
      <c r="E401" s="311"/>
      <c r="F401" s="311"/>
      <c r="G401" s="311"/>
      <c r="H401" s="311"/>
      <c r="I401" s="311"/>
      <c r="J401" s="311"/>
      <c r="K401" s="311"/>
      <c r="L401" s="311"/>
      <c r="M401" s="311"/>
      <c r="N401" s="311"/>
      <c r="O401" s="311"/>
      <c r="P401" s="311"/>
      <c r="Q401" s="311"/>
      <c r="R401" s="314"/>
      <c r="S401" s="314"/>
      <c r="T401" s="314"/>
      <c r="U401" s="314"/>
      <c r="V401" s="314"/>
      <c r="W401" s="314"/>
      <c r="X401" s="314"/>
      <c r="Y401" s="314"/>
      <c r="Z401" s="314"/>
      <c r="AA401" s="314"/>
      <c r="AB401" s="314"/>
      <c r="AC401" s="314"/>
      <c r="AD401" s="314"/>
      <c r="AE401" s="314"/>
      <c r="AF401" s="314"/>
      <c r="AG401" s="314"/>
      <c r="AH401" s="314"/>
      <c r="AI401" s="314"/>
      <c r="AJ401" s="314"/>
      <c r="AK401" s="314"/>
      <c r="AL401" s="314"/>
      <c r="AM401" s="314"/>
      <c r="AN401" s="314"/>
      <c r="AO401" s="314"/>
      <c r="AP401" s="314"/>
      <c r="AQ401" s="314"/>
      <c r="AR401" s="314"/>
      <c r="AS401" s="314"/>
      <c r="AT401" s="314"/>
      <c r="AU401" s="314"/>
      <c r="AV401" s="314"/>
      <c r="AW401" s="314"/>
      <c r="AX401" s="314"/>
      <c r="AY401" s="314"/>
      <c r="AZ401" s="314"/>
      <c r="BA401" s="314"/>
      <c r="BB401" s="314"/>
      <c r="BC401" s="314"/>
      <c r="BD401" s="314"/>
      <c r="BE401" s="314"/>
      <c r="BF401" s="314"/>
      <c r="BG401" s="314"/>
      <c r="BH401" s="314"/>
      <c r="BI401" s="314"/>
      <c r="BJ401" s="314"/>
      <c r="BK401" s="314"/>
      <c r="BL401" s="314"/>
      <c r="BM401" s="314"/>
      <c r="BN401" s="314"/>
      <c r="BO401" s="314"/>
      <c r="BP401" s="314"/>
      <c r="BQ401" s="314"/>
      <c r="BR401" s="314"/>
      <c r="BS401" s="314"/>
      <c r="BT401" s="314"/>
      <c r="BU401" s="314"/>
      <c r="BV401" s="314"/>
      <c r="BX401" s="314"/>
      <c r="BY401" s="314"/>
      <c r="BZ401" s="314"/>
      <c r="CA401" s="314"/>
      <c r="CB401" s="314"/>
      <c r="CC401" s="314"/>
      <c r="CD401" s="314"/>
      <c r="CE401" s="314"/>
      <c r="CF401" s="314"/>
      <c r="CG401" s="314"/>
      <c r="CH401" s="314"/>
      <c r="CI401" s="314"/>
      <c r="CJ401" s="314"/>
      <c r="CK401" s="314"/>
      <c r="CL401" s="314"/>
      <c r="CM401" s="314"/>
      <c r="CN401" s="314"/>
      <c r="CO401" s="314"/>
      <c r="CP401" s="314"/>
      <c r="CQ401" s="314"/>
      <c r="CR401" s="314"/>
      <c r="CS401" s="314"/>
      <c r="CT401" s="314"/>
      <c r="CU401" s="314"/>
      <c r="CV401" s="314"/>
      <c r="CW401" s="314"/>
      <c r="CX401" s="314"/>
      <c r="CY401" s="314"/>
      <c r="CZ401" s="314"/>
      <c r="DA401" s="314"/>
      <c r="DB401" s="314"/>
      <c r="DC401" s="314"/>
      <c r="DD401" s="314"/>
      <c r="DE401" s="314"/>
      <c r="DF401" s="314"/>
      <c r="DG401" s="314"/>
      <c r="DH401" s="314"/>
      <c r="DI401" s="314"/>
      <c r="DJ401" s="314"/>
      <c r="DK401" s="314"/>
      <c r="DL401" s="314"/>
      <c r="DM401" s="314"/>
      <c r="DN401" s="314"/>
      <c r="DO401" s="314"/>
      <c r="DP401" s="314"/>
      <c r="DQ401" s="314"/>
      <c r="DR401" s="314"/>
      <c r="DS401" s="314"/>
      <c r="DT401" s="314"/>
      <c r="DU401" s="314"/>
      <c r="DV401" s="314"/>
      <c r="DW401" s="314"/>
      <c r="DX401" s="314"/>
      <c r="DY401" s="314"/>
      <c r="DZ401" s="314"/>
      <c r="EA401" s="314"/>
      <c r="EB401" s="314"/>
      <c r="EC401" s="314"/>
      <c r="ED401" s="314"/>
      <c r="FY401" s="317"/>
      <c r="FZ401" s="317"/>
      <c r="GA401" s="317"/>
      <c r="GB401" s="317"/>
      <c r="GC401" s="301"/>
      <c r="GD401" s="301"/>
      <c r="GE401" s="301"/>
      <c r="GF401" s="301"/>
      <c r="GG401" s="318"/>
      <c r="GH401" s="318"/>
      <c r="GI401" s="318"/>
      <c r="GJ401" s="319"/>
      <c r="GK401" s="320"/>
      <c r="GL401" s="320"/>
      <c r="GM401" s="320"/>
      <c r="GN401" s="320"/>
      <c r="GO401" s="300"/>
      <c r="HD401" s="317"/>
      <c r="HE401" s="317"/>
      <c r="HF401" s="317"/>
      <c r="HG401" s="317"/>
      <c r="HH401" s="301"/>
      <c r="HI401" s="301"/>
      <c r="HJ401" s="301"/>
      <c r="HK401" s="301"/>
      <c r="HL401" s="318"/>
      <c r="HM401" s="318"/>
      <c r="HN401" s="318"/>
      <c r="HO401" s="319"/>
      <c r="HP401" s="320"/>
      <c r="HQ401" s="320"/>
      <c r="HR401" s="320"/>
      <c r="HS401" s="320"/>
      <c r="HT401" s="300"/>
    </row>
    <row r="402" spans="2:228" ht="17.100000000000001" customHeight="1" x14ac:dyDescent="0.3">
      <c r="B402" s="311"/>
      <c r="D402" s="311"/>
      <c r="E402" s="311"/>
      <c r="F402" s="311"/>
      <c r="G402" s="311"/>
      <c r="H402" s="311"/>
      <c r="I402" s="311"/>
      <c r="J402" s="311"/>
      <c r="K402" s="311"/>
      <c r="L402" s="311"/>
      <c r="M402" s="311"/>
      <c r="N402" s="311"/>
      <c r="O402" s="311"/>
      <c r="P402" s="311"/>
      <c r="Q402" s="311"/>
      <c r="R402" s="314"/>
      <c r="S402" s="314"/>
      <c r="T402" s="314"/>
      <c r="U402" s="314"/>
      <c r="V402" s="314"/>
      <c r="W402" s="314"/>
      <c r="X402" s="314"/>
      <c r="Y402" s="314"/>
      <c r="Z402" s="314"/>
      <c r="AA402" s="314"/>
      <c r="AB402" s="314"/>
      <c r="AC402" s="314"/>
      <c r="AD402" s="314"/>
      <c r="AE402" s="314"/>
      <c r="AF402" s="314"/>
      <c r="AG402" s="314"/>
      <c r="AH402" s="314"/>
      <c r="AI402" s="314"/>
      <c r="AJ402" s="314"/>
      <c r="AK402" s="314"/>
      <c r="AL402" s="314"/>
      <c r="AM402" s="314"/>
      <c r="AN402" s="314"/>
      <c r="AO402" s="314"/>
      <c r="AP402" s="314"/>
      <c r="AQ402" s="314"/>
      <c r="AR402" s="314"/>
      <c r="AS402" s="314"/>
      <c r="AT402" s="314"/>
      <c r="AU402" s="314"/>
      <c r="AV402" s="314"/>
      <c r="AW402" s="314"/>
      <c r="AX402" s="314"/>
      <c r="AY402" s="314"/>
      <c r="AZ402" s="314"/>
      <c r="BA402" s="314"/>
      <c r="BB402" s="314"/>
      <c r="BC402" s="314"/>
      <c r="BD402" s="314"/>
      <c r="BE402" s="314"/>
      <c r="BF402" s="314"/>
      <c r="BG402" s="314"/>
      <c r="BH402" s="314"/>
      <c r="BI402" s="314"/>
      <c r="BJ402" s="314"/>
      <c r="BK402" s="314"/>
      <c r="BL402" s="314"/>
      <c r="BM402" s="314"/>
      <c r="BN402" s="314"/>
      <c r="BO402" s="314"/>
      <c r="BP402" s="314"/>
      <c r="BQ402" s="314"/>
      <c r="BR402" s="314"/>
      <c r="BS402" s="314"/>
      <c r="BT402" s="314"/>
      <c r="BU402" s="314"/>
      <c r="BV402" s="314"/>
      <c r="BX402" s="314"/>
      <c r="BY402" s="314"/>
      <c r="BZ402" s="314"/>
      <c r="CA402" s="314"/>
      <c r="CB402" s="314"/>
      <c r="CC402" s="314"/>
      <c r="CD402" s="314"/>
      <c r="CE402" s="314"/>
      <c r="CF402" s="314"/>
      <c r="CG402" s="314"/>
      <c r="CH402" s="314"/>
      <c r="CI402" s="314"/>
      <c r="CJ402" s="314"/>
      <c r="CK402" s="314"/>
      <c r="CL402" s="314"/>
      <c r="CM402" s="314"/>
      <c r="CN402" s="314"/>
      <c r="CO402" s="314"/>
      <c r="CP402" s="314"/>
      <c r="CQ402" s="314"/>
      <c r="CR402" s="314"/>
      <c r="CS402" s="314"/>
      <c r="CT402" s="314"/>
      <c r="CU402" s="314"/>
      <c r="CV402" s="314"/>
      <c r="CW402" s="314"/>
      <c r="CX402" s="314"/>
      <c r="CY402" s="314"/>
      <c r="CZ402" s="314"/>
      <c r="DA402" s="314"/>
      <c r="DB402" s="314"/>
      <c r="DC402" s="314"/>
      <c r="DD402" s="314"/>
      <c r="DE402" s="314"/>
      <c r="DF402" s="314"/>
      <c r="DG402" s="314"/>
      <c r="DH402" s="314"/>
      <c r="DI402" s="314"/>
      <c r="DJ402" s="314"/>
      <c r="DK402" s="314"/>
      <c r="DL402" s="314"/>
      <c r="DM402" s="314"/>
      <c r="DN402" s="314"/>
      <c r="DO402" s="314"/>
      <c r="DP402" s="314"/>
      <c r="DQ402" s="314"/>
      <c r="DR402" s="314"/>
      <c r="DS402" s="314"/>
      <c r="DT402" s="314"/>
      <c r="DU402" s="314"/>
      <c r="DV402" s="314"/>
      <c r="DW402" s="314"/>
      <c r="DX402" s="314"/>
      <c r="DY402" s="314"/>
      <c r="DZ402" s="314"/>
      <c r="EA402" s="314"/>
      <c r="EB402" s="314"/>
      <c r="EC402" s="314"/>
      <c r="ED402" s="314"/>
      <c r="FY402" s="317"/>
      <c r="FZ402" s="317"/>
      <c r="GA402" s="317"/>
      <c r="GB402" s="317"/>
      <c r="GC402" s="301"/>
      <c r="GD402" s="301"/>
      <c r="GE402" s="301"/>
      <c r="GF402" s="301"/>
      <c r="GG402" s="318"/>
      <c r="GH402" s="318"/>
      <c r="GI402" s="318"/>
      <c r="GJ402" s="319"/>
      <c r="GK402" s="320"/>
      <c r="GL402" s="320"/>
      <c r="GM402" s="320"/>
      <c r="GN402" s="320"/>
      <c r="GO402" s="300"/>
      <c r="HD402" s="317"/>
      <c r="HE402" s="317"/>
      <c r="HF402" s="317"/>
      <c r="HG402" s="317"/>
      <c r="HH402" s="301"/>
      <c r="HI402" s="301"/>
      <c r="HJ402" s="301"/>
      <c r="HK402" s="301"/>
      <c r="HL402" s="318"/>
      <c r="HM402" s="318"/>
      <c r="HN402" s="318"/>
      <c r="HO402" s="319"/>
      <c r="HP402" s="320"/>
      <c r="HQ402" s="320"/>
      <c r="HR402" s="320"/>
      <c r="HS402" s="320"/>
      <c r="HT402" s="300"/>
    </row>
    <row r="403" spans="2:228" ht="17.100000000000001" customHeight="1" x14ac:dyDescent="0.3">
      <c r="B403" s="311"/>
      <c r="D403" s="311"/>
      <c r="E403" s="311"/>
      <c r="F403" s="311"/>
      <c r="G403" s="311"/>
      <c r="H403" s="311"/>
      <c r="I403" s="311"/>
      <c r="J403" s="311"/>
      <c r="K403" s="311"/>
      <c r="L403" s="311"/>
      <c r="M403" s="311"/>
      <c r="N403" s="311"/>
      <c r="O403" s="311"/>
      <c r="P403" s="311"/>
      <c r="Q403" s="311"/>
      <c r="R403" s="314"/>
      <c r="S403" s="314"/>
      <c r="T403" s="314"/>
      <c r="U403" s="314"/>
      <c r="V403" s="314"/>
      <c r="W403" s="314"/>
      <c r="X403" s="314"/>
      <c r="Y403" s="314"/>
      <c r="Z403" s="314"/>
      <c r="AA403" s="314"/>
      <c r="AB403" s="314"/>
      <c r="AC403" s="314"/>
      <c r="AD403" s="314"/>
      <c r="AE403" s="314"/>
      <c r="AF403" s="314"/>
      <c r="AG403" s="314"/>
      <c r="AH403" s="314"/>
      <c r="AI403" s="314"/>
      <c r="AJ403" s="314"/>
      <c r="AK403" s="314"/>
      <c r="AL403" s="314"/>
      <c r="AM403" s="314"/>
      <c r="AN403" s="314"/>
      <c r="AO403" s="314"/>
      <c r="AP403" s="314"/>
      <c r="AQ403" s="314"/>
      <c r="AR403" s="314"/>
      <c r="AS403" s="314"/>
      <c r="AT403" s="314"/>
      <c r="AU403" s="314"/>
      <c r="AV403" s="314"/>
      <c r="AW403" s="314"/>
      <c r="AX403" s="314"/>
      <c r="AY403" s="314"/>
      <c r="AZ403" s="314"/>
      <c r="BA403" s="314"/>
      <c r="BB403" s="314"/>
      <c r="BC403" s="314"/>
      <c r="BD403" s="314"/>
      <c r="BE403" s="314"/>
      <c r="BF403" s="314"/>
      <c r="BG403" s="314"/>
      <c r="BH403" s="314"/>
      <c r="BI403" s="314"/>
      <c r="BJ403" s="314"/>
      <c r="BK403" s="314"/>
      <c r="BL403" s="314"/>
      <c r="BM403" s="314"/>
      <c r="BN403" s="314"/>
      <c r="BO403" s="314"/>
      <c r="BP403" s="314"/>
      <c r="BQ403" s="314"/>
      <c r="BR403" s="314"/>
      <c r="BS403" s="314"/>
      <c r="BT403" s="314"/>
      <c r="BU403" s="314"/>
      <c r="BV403" s="314"/>
      <c r="BX403" s="314"/>
      <c r="BY403" s="314"/>
      <c r="BZ403" s="314"/>
      <c r="CA403" s="314"/>
      <c r="CB403" s="314"/>
      <c r="CC403" s="314"/>
      <c r="CD403" s="314"/>
      <c r="CE403" s="314"/>
      <c r="CF403" s="314"/>
      <c r="CG403" s="314"/>
      <c r="CH403" s="314"/>
      <c r="CI403" s="314"/>
      <c r="CJ403" s="314"/>
      <c r="CK403" s="314"/>
      <c r="CL403" s="314"/>
      <c r="CM403" s="314"/>
      <c r="CN403" s="314"/>
      <c r="CO403" s="314"/>
      <c r="CP403" s="314"/>
      <c r="CQ403" s="314"/>
      <c r="CR403" s="314"/>
      <c r="CS403" s="314"/>
      <c r="CT403" s="314"/>
      <c r="CU403" s="314"/>
      <c r="CV403" s="314"/>
      <c r="CW403" s="314"/>
      <c r="CX403" s="314"/>
      <c r="CY403" s="314"/>
      <c r="CZ403" s="314"/>
      <c r="DA403" s="314"/>
      <c r="DB403" s="314"/>
      <c r="DC403" s="314"/>
      <c r="DD403" s="314"/>
      <c r="DE403" s="314"/>
      <c r="DF403" s="314"/>
      <c r="DG403" s="314"/>
      <c r="DH403" s="314"/>
      <c r="DI403" s="314"/>
      <c r="DJ403" s="314"/>
      <c r="DK403" s="314"/>
      <c r="DL403" s="314"/>
      <c r="DM403" s="314"/>
      <c r="DN403" s="314"/>
      <c r="DO403" s="314"/>
      <c r="DP403" s="314"/>
      <c r="DQ403" s="314"/>
      <c r="DR403" s="314"/>
      <c r="DS403" s="314"/>
      <c r="DT403" s="314"/>
      <c r="DU403" s="314"/>
      <c r="DV403" s="314"/>
      <c r="DW403" s="314"/>
      <c r="DX403" s="314"/>
      <c r="DY403" s="314"/>
      <c r="DZ403" s="314"/>
      <c r="EA403" s="314"/>
      <c r="EB403" s="314"/>
      <c r="EC403" s="314"/>
      <c r="ED403" s="314"/>
      <c r="FY403" s="317"/>
      <c r="FZ403" s="317"/>
      <c r="GA403" s="317"/>
      <c r="GB403" s="317"/>
      <c r="GC403" s="301"/>
      <c r="GD403" s="301"/>
      <c r="GE403" s="301"/>
      <c r="GF403" s="301"/>
      <c r="GG403" s="318"/>
      <c r="GH403" s="318"/>
      <c r="GI403" s="318"/>
      <c r="GJ403" s="319"/>
      <c r="GK403" s="320"/>
      <c r="GL403" s="320"/>
      <c r="GM403" s="320"/>
      <c r="GN403" s="320"/>
      <c r="GO403" s="300"/>
      <c r="HD403" s="317"/>
      <c r="HE403" s="317"/>
      <c r="HF403" s="317"/>
      <c r="HG403" s="317"/>
      <c r="HH403" s="301"/>
      <c r="HI403" s="301"/>
      <c r="HJ403" s="301"/>
      <c r="HK403" s="301"/>
      <c r="HL403" s="318"/>
      <c r="HM403" s="318"/>
      <c r="HN403" s="318"/>
      <c r="HO403" s="319"/>
      <c r="HP403" s="320"/>
      <c r="HQ403" s="320"/>
      <c r="HR403" s="320"/>
      <c r="HS403" s="320"/>
      <c r="HT403" s="300"/>
    </row>
    <row r="404" spans="2:228" ht="17.100000000000001" customHeight="1" x14ac:dyDescent="0.3">
      <c r="B404" s="311"/>
      <c r="D404" s="311"/>
      <c r="E404" s="311"/>
      <c r="F404" s="311"/>
      <c r="G404" s="311"/>
      <c r="H404" s="311"/>
      <c r="I404" s="311"/>
      <c r="J404" s="311"/>
      <c r="K404" s="311"/>
      <c r="L404" s="311"/>
      <c r="M404" s="311"/>
      <c r="N404" s="311"/>
      <c r="O404" s="311"/>
      <c r="P404" s="311"/>
      <c r="Q404" s="311"/>
      <c r="R404" s="314"/>
      <c r="S404" s="314"/>
      <c r="T404" s="314"/>
      <c r="U404" s="314"/>
      <c r="V404" s="314"/>
      <c r="W404" s="314"/>
      <c r="X404" s="314"/>
      <c r="Y404" s="314"/>
      <c r="Z404" s="314"/>
      <c r="AA404" s="314"/>
      <c r="AB404" s="314"/>
      <c r="AC404" s="314"/>
      <c r="AD404" s="314"/>
      <c r="AE404" s="314"/>
      <c r="AF404" s="314"/>
      <c r="AG404" s="314"/>
      <c r="AH404" s="314"/>
      <c r="AI404" s="314"/>
      <c r="AJ404" s="314"/>
      <c r="AK404" s="314"/>
      <c r="AL404" s="314"/>
      <c r="AM404" s="314"/>
      <c r="AN404" s="314"/>
      <c r="AO404" s="314"/>
      <c r="AP404" s="314"/>
      <c r="AQ404" s="314"/>
      <c r="AR404" s="314"/>
      <c r="AS404" s="314"/>
      <c r="AT404" s="314"/>
      <c r="AU404" s="314"/>
      <c r="AV404" s="314"/>
      <c r="AW404" s="314"/>
      <c r="AX404" s="314"/>
      <c r="AY404" s="314"/>
      <c r="AZ404" s="314"/>
      <c r="BA404" s="314"/>
      <c r="BB404" s="314"/>
      <c r="BC404" s="314"/>
      <c r="BD404" s="314"/>
      <c r="BE404" s="314"/>
      <c r="BF404" s="314"/>
      <c r="BG404" s="314"/>
      <c r="BH404" s="314"/>
      <c r="BI404" s="314"/>
      <c r="BJ404" s="314"/>
      <c r="BK404" s="314"/>
      <c r="BL404" s="314"/>
      <c r="BM404" s="314"/>
      <c r="BN404" s="314"/>
      <c r="BO404" s="314"/>
      <c r="BP404" s="314"/>
      <c r="BQ404" s="314"/>
      <c r="BR404" s="314"/>
      <c r="BS404" s="314"/>
      <c r="BT404" s="314"/>
      <c r="BU404" s="314"/>
      <c r="BV404" s="314"/>
      <c r="BX404" s="314"/>
      <c r="BY404" s="314"/>
      <c r="BZ404" s="314"/>
      <c r="CA404" s="314"/>
      <c r="CB404" s="314"/>
      <c r="CC404" s="314"/>
      <c r="CD404" s="314"/>
      <c r="CE404" s="314"/>
      <c r="CF404" s="314"/>
      <c r="CG404" s="314"/>
      <c r="CH404" s="314"/>
      <c r="CI404" s="314"/>
      <c r="CJ404" s="314"/>
      <c r="CK404" s="314"/>
      <c r="CL404" s="314"/>
      <c r="CM404" s="314"/>
      <c r="CN404" s="314"/>
      <c r="CO404" s="314"/>
      <c r="CP404" s="314"/>
      <c r="CQ404" s="314"/>
      <c r="CR404" s="314"/>
      <c r="CS404" s="314"/>
      <c r="CT404" s="314"/>
      <c r="CU404" s="314"/>
      <c r="CV404" s="314"/>
      <c r="CW404" s="314"/>
      <c r="CX404" s="314"/>
      <c r="CY404" s="314"/>
      <c r="CZ404" s="314"/>
      <c r="DA404" s="314"/>
      <c r="DB404" s="314"/>
      <c r="DC404" s="314"/>
      <c r="DD404" s="314"/>
      <c r="DE404" s="314"/>
      <c r="DF404" s="314"/>
      <c r="DG404" s="314"/>
      <c r="DH404" s="314"/>
      <c r="DI404" s="314"/>
      <c r="DJ404" s="314"/>
      <c r="DK404" s="314"/>
      <c r="DL404" s="314"/>
      <c r="DM404" s="314"/>
      <c r="DN404" s="314"/>
      <c r="DO404" s="314"/>
      <c r="DP404" s="314"/>
      <c r="DQ404" s="314"/>
      <c r="DR404" s="314"/>
      <c r="DS404" s="314"/>
      <c r="DT404" s="314"/>
      <c r="DU404" s="314"/>
      <c r="DV404" s="314"/>
      <c r="DW404" s="314"/>
      <c r="DX404" s="314"/>
      <c r="DY404" s="314"/>
      <c r="DZ404" s="314"/>
      <c r="EA404" s="314"/>
      <c r="EB404" s="314"/>
      <c r="EC404" s="314"/>
      <c r="ED404" s="314"/>
      <c r="FY404" s="317"/>
      <c r="FZ404" s="317"/>
      <c r="GA404" s="317"/>
      <c r="GB404" s="317"/>
      <c r="GC404" s="301"/>
      <c r="GD404" s="301"/>
      <c r="GE404" s="301"/>
      <c r="GF404" s="301"/>
      <c r="GG404" s="318"/>
      <c r="GH404" s="318"/>
      <c r="GI404" s="318"/>
      <c r="GJ404" s="319"/>
      <c r="GK404" s="320"/>
      <c r="GL404" s="320"/>
      <c r="GM404" s="320"/>
      <c r="GN404" s="320"/>
      <c r="GO404" s="300"/>
      <c r="HD404" s="317"/>
      <c r="HE404" s="317"/>
      <c r="HF404" s="317"/>
      <c r="HG404" s="317"/>
      <c r="HH404" s="301"/>
      <c r="HI404" s="301"/>
      <c r="HJ404" s="301"/>
      <c r="HK404" s="301"/>
      <c r="HL404" s="318"/>
      <c r="HM404" s="318"/>
      <c r="HN404" s="318"/>
      <c r="HO404" s="319"/>
      <c r="HP404" s="320"/>
      <c r="HQ404" s="320"/>
      <c r="HR404" s="320"/>
      <c r="HS404" s="320"/>
      <c r="HT404" s="300"/>
    </row>
    <row r="405" spans="2:228" ht="17.100000000000001" customHeight="1" x14ac:dyDescent="0.3">
      <c r="B405" s="311"/>
      <c r="D405" s="311"/>
      <c r="E405" s="311"/>
      <c r="F405" s="311"/>
      <c r="G405" s="311"/>
      <c r="H405" s="311"/>
      <c r="I405" s="311"/>
      <c r="J405" s="311"/>
      <c r="K405" s="311"/>
      <c r="L405" s="311"/>
      <c r="M405" s="311"/>
      <c r="N405" s="311"/>
      <c r="O405" s="311"/>
      <c r="P405" s="311"/>
      <c r="Q405" s="311"/>
      <c r="R405" s="314"/>
      <c r="S405" s="314"/>
      <c r="T405" s="314"/>
      <c r="U405" s="314"/>
      <c r="V405" s="314"/>
      <c r="W405" s="314"/>
      <c r="X405" s="314"/>
      <c r="Y405" s="314"/>
      <c r="Z405" s="314"/>
      <c r="AA405" s="314"/>
      <c r="AB405" s="314"/>
      <c r="AC405" s="314"/>
      <c r="AD405" s="314"/>
      <c r="AE405" s="314"/>
      <c r="AF405" s="314"/>
      <c r="AG405" s="314"/>
      <c r="AH405" s="314"/>
      <c r="AI405" s="314"/>
      <c r="AJ405" s="314"/>
      <c r="AK405" s="314"/>
      <c r="AL405" s="314"/>
      <c r="AM405" s="314"/>
      <c r="AN405" s="314"/>
      <c r="AO405" s="314"/>
      <c r="AP405" s="314"/>
      <c r="AQ405" s="314"/>
      <c r="AR405" s="314"/>
      <c r="AS405" s="314"/>
      <c r="AT405" s="314"/>
      <c r="AU405" s="314"/>
      <c r="AV405" s="314"/>
      <c r="AW405" s="314"/>
      <c r="AX405" s="314"/>
      <c r="AY405" s="314"/>
      <c r="AZ405" s="314"/>
      <c r="BA405" s="314"/>
      <c r="BB405" s="314"/>
      <c r="BC405" s="314"/>
      <c r="BD405" s="314"/>
      <c r="BE405" s="314"/>
      <c r="BF405" s="314"/>
      <c r="BG405" s="314"/>
      <c r="BH405" s="314"/>
      <c r="BI405" s="314"/>
      <c r="BJ405" s="314"/>
      <c r="BK405" s="314"/>
      <c r="BL405" s="314"/>
      <c r="BM405" s="314"/>
      <c r="BN405" s="314"/>
      <c r="BO405" s="314"/>
      <c r="BP405" s="314"/>
      <c r="BQ405" s="314"/>
      <c r="BR405" s="314"/>
      <c r="BS405" s="314"/>
      <c r="BT405" s="314"/>
      <c r="BU405" s="314"/>
      <c r="BV405" s="314"/>
      <c r="BX405" s="314"/>
      <c r="BY405" s="314"/>
      <c r="BZ405" s="314"/>
      <c r="CA405" s="314"/>
      <c r="CB405" s="314"/>
      <c r="CC405" s="314"/>
      <c r="CD405" s="314"/>
      <c r="CE405" s="314"/>
      <c r="CF405" s="314"/>
      <c r="CG405" s="314"/>
      <c r="CH405" s="314"/>
      <c r="CI405" s="314"/>
      <c r="CJ405" s="314"/>
      <c r="CK405" s="314"/>
      <c r="CL405" s="314"/>
      <c r="CM405" s="314"/>
      <c r="CN405" s="314"/>
      <c r="CO405" s="314"/>
      <c r="CP405" s="314"/>
      <c r="CQ405" s="314"/>
      <c r="CR405" s="314"/>
      <c r="CS405" s="314"/>
      <c r="CT405" s="314"/>
      <c r="CU405" s="314"/>
      <c r="CV405" s="314"/>
      <c r="CW405" s="314"/>
      <c r="CX405" s="314"/>
      <c r="CY405" s="314"/>
      <c r="CZ405" s="314"/>
      <c r="DA405" s="314"/>
      <c r="DB405" s="314"/>
      <c r="DC405" s="314"/>
      <c r="DD405" s="314"/>
      <c r="DE405" s="314"/>
      <c r="DF405" s="314"/>
      <c r="DG405" s="314"/>
      <c r="DH405" s="314"/>
      <c r="DI405" s="314"/>
      <c r="DJ405" s="314"/>
      <c r="DK405" s="314"/>
      <c r="DL405" s="314"/>
      <c r="DM405" s="314"/>
      <c r="DN405" s="314"/>
      <c r="DO405" s="314"/>
      <c r="DP405" s="314"/>
      <c r="DQ405" s="314"/>
      <c r="DR405" s="314"/>
      <c r="DS405" s="314"/>
      <c r="DT405" s="314"/>
      <c r="DU405" s="314"/>
      <c r="DV405" s="314"/>
      <c r="DW405" s="314"/>
      <c r="DX405" s="314"/>
      <c r="DY405" s="314"/>
      <c r="DZ405" s="314"/>
      <c r="EA405" s="314"/>
      <c r="EB405" s="314"/>
      <c r="EC405" s="314"/>
      <c r="ED405" s="314"/>
      <c r="FY405" s="317"/>
      <c r="FZ405" s="317"/>
      <c r="GA405" s="317"/>
      <c r="GB405" s="317"/>
      <c r="GC405" s="301"/>
      <c r="GD405" s="301"/>
      <c r="GE405" s="301"/>
      <c r="GF405" s="301"/>
      <c r="GG405" s="318"/>
      <c r="GH405" s="318"/>
      <c r="GI405" s="318"/>
      <c r="GJ405" s="319"/>
      <c r="GK405" s="320"/>
      <c r="GL405" s="320"/>
      <c r="GM405" s="320"/>
      <c r="GN405" s="320"/>
      <c r="GO405" s="300"/>
      <c r="HD405" s="317"/>
      <c r="HE405" s="317"/>
      <c r="HF405" s="317"/>
      <c r="HG405" s="317"/>
      <c r="HH405" s="301"/>
      <c r="HI405" s="301"/>
      <c r="HJ405" s="301"/>
      <c r="HK405" s="301"/>
      <c r="HL405" s="318"/>
      <c r="HM405" s="318"/>
      <c r="HN405" s="318"/>
      <c r="HO405" s="319"/>
      <c r="HP405" s="320"/>
      <c r="HQ405" s="320"/>
      <c r="HR405" s="320"/>
      <c r="HS405" s="320"/>
      <c r="HT405" s="300"/>
    </row>
    <row r="406" spans="2:228" ht="17.100000000000001" customHeight="1" x14ac:dyDescent="0.3">
      <c r="B406" s="311"/>
      <c r="D406" s="311"/>
      <c r="E406" s="311"/>
      <c r="F406" s="311"/>
      <c r="G406" s="311"/>
      <c r="H406" s="311"/>
      <c r="I406" s="311"/>
      <c r="J406" s="311"/>
      <c r="K406" s="311"/>
      <c r="L406" s="311"/>
      <c r="M406" s="311"/>
      <c r="N406" s="311"/>
      <c r="O406" s="311"/>
      <c r="P406" s="311"/>
      <c r="Q406" s="311"/>
      <c r="R406" s="314"/>
      <c r="S406" s="314"/>
      <c r="T406" s="314"/>
      <c r="U406" s="314"/>
      <c r="V406" s="314"/>
      <c r="W406" s="314"/>
      <c r="X406" s="314"/>
      <c r="Y406" s="314"/>
      <c r="Z406" s="314"/>
      <c r="AA406" s="314"/>
      <c r="AB406" s="314"/>
      <c r="AC406" s="314"/>
      <c r="AD406" s="314"/>
      <c r="AE406" s="314"/>
      <c r="AF406" s="314"/>
      <c r="AG406" s="314"/>
      <c r="AH406" s="314"/>
      <c r="AI406" s="314"/>
      <c r="AJ406" s="314"/>
      <c r="AK406" s="314"/>
      <c r="AL406" s="314"/>
      <c r="AM406" s="314"/>
      <c r="AN406" s="314"/>
      <c r="AO406" s="314"/>
      <c r="AP406" s="314"/>
      <c r="AQ406" s="314"/>
      <c r="AR406" s="314"/>
      <c r="AS406" s="314"/>
      <c r="AT406" s="314"/>
      <c r="AU406" s="314"/>
      <c r="AV406" s="314"/>
      <c r="AW406" s="314"/>
      <c r="AX406" s="314"/>
      <c r="AY406" s="314"/>
      <c r="AZ406" s="314"/>
      <c r="BA406" s="314"/>
      <c r="BB406" s="314"/>
      <c r="BC406" s="314"/>
      <c r="BD406" s="314"/>
      <c r="BE406" s="314"/>
      <c r="BF406" s="314"/>
      <c r="BG406" s="314"/>
      <c r="BH406" s="314"/>
      <c r="BI406" s="314"/>
      <c r="BJ406" s="314"/>
      <c r="BK406" s="314"/>
      <c r="BL406" s="314"/>
      <c r="BM406" s="314"/>
      <c r="BN406" s="314"/>
      <c r="BO406" s="314"/>
      <c r="BP406" s="314"/>
      <c r="BQ406" s="314"/>
      <c r="BR406" s="314"/>
      <c r="BS406" s="314"/>
      <c r="BT406" s="314"/>
      <c r="BU406" s="314"/>
      <c r="BV406" s="314"/>
      <c r="BX406" s="314"/>
      <c r="BY406" s="314"/>
      <c r="BZ406" s="314"/>
      <c r="CA406" s="314"/>
      <c r="CB406" s="314"/>
      <c r="CC406" s="314"/>
      <c r="CD406" s="314"/>
      <c r="CE406" s="314"/>
      <c r="CF406" s="314"/>
      <c r="CG406" s="314"/>
      <c r="CH406" s="314"/>
      <c r="CI406" s="314"/>
      <c r="CJ406" s="314"/>
      <c r="CK406" s="314"/>
      <c r="CL406" s="314"/>
      <c r="CM406" s="314"/>
      <c r="CN406" s="314"/>
      <c r="CO406" s="314"/>
      <c r="CP406" s="314"/>
      <c r="CQ406" s="314"/>
      <c r="CR406" s="314"/>
      <c r="CS406" s="314"/>
      <c r="CT406" s="314"/>
      <c r="CU406" s="314"/>
      <c r="CV406" s="314"/>
      <c r="CW406" s="314"/>
      <c r="CX406" s="314"/>
      <c r="CY406" s="314"/>
      <c r="CZ406" s="314"/>
      <c r="DA406" s="314"/>
      <c r="DB406" s="314"/>
      <c r="DC406" s="314"/>
      <c r="DD406" s="314"/>
      <c r="DE406" s="314"/>
      <c r="DF406" s="314"/>
      <c r="DG406" s="314"/>
      <c r="DH406" s="314"/>
      <c r="DI406" s="314"/>
      <c r="DJ406" s="314"/>
      <c r="DK406" s="314"/>
      <c r="DL406" s="314"/>
      <c r="DM406" s="314"/>
      <c r="DN406" s="314"/>
      <c r="DO406" s="314"/>
      <c r="DP406" s="314"/>
      <c r="DQ406" s="314"/>
      <c r="DR406" s="314"/>
      <c r="DS406" s="314"/>
      <c r="DT406" s="314"/>
      <c r="DU406" s="314"/>
      <c r="DV406" s="314"/>
      <c r="DW406" s="314"/>
      <c r="DX406" s="314"/>
      <c r="DY406" s="314"/>
      <c r="DZ406" s="314"/>
      <c r="EA406" s="314"/>
      <c r="EB406" s="314"/>
      <c r="EC406" s="314"/>
      <c r="ED406" s="314"/>
      <c r="FY406" s="317"/>
      <c r="FZ406" s="317"/>
      <c r="GA406" s="317"/>
      <c r="GB406" s="317"/>
      <c r="GC406" s="301"/>
      <c r="GD406" s="301"/>
      <c r="GE406" s="301"/>
      <c r="GF406" s="301"/>
      <c r="GG406" s="318"/>
      <c r="GH406" s="318"/>
      <c r="GI406" s="318"/>
      <c r="GJ406" s="319"/>
      <c r="GK406" s="320"/>
      <c r="GL406" s="320"/>
      <c r="GM406" s="320"/>
      <c r="GN406" s="320"/>
      <c r="GO406" s="300"/>
      <c r="HD406" s="317"/>
      <c r="HE406" s="317"/>
      <c r="HF406" s="317"/>
      <c r="HG406" s="317"/>
      <c r="HH406" s="301"/>
      <c r="HI406" s="301"/>
      <c r="HJ406" s="301"/>
      <c r="HK406" s="301"/>
      <c r="HL406" s="318"/>
      <c r="HM406" s="318"/>
      <c r="HN406" s="318"/>
      <c r="HO406" s="319"/>
      <c r="HP406" s="320"/>
      <c r="HQ406" s="320"/>
      <c r="HR406" s="320"/>
      <c r="HS406" s="320"/>
      <c r="HT406" s="300"/>
    </row>
    <row r="407" spans="2:228" ht="17.100000000000001" customHeight="1" x14ac:dyDescent="0.3">
      <c r="B407" s="311"/>
      <c r="D407" s="311"/>
      <c r="E407" s="311"/>
      <c r="F407" s="311"/>
      <c r="G407" s="311"/>
      <c r="H407" s="311"/>
      <c r="I407" s="311"/>
      <c r="J407" s="311"/>
      <c r="K407" s="311"/>
      <c r="L407" s="311"/>
      <c r="M407" s="311"/>
      <c r="N407" s="311"/>
      <c r="O407" s="311"/>
      <c r="P407" s="311"/>
      <c r="Q407" s="311"/>
      <c r="R407" s="314"/>
      <c r="S407" s="314"/>
      <c r="T407" s="314"/>
      <c r="U407" s="314"/>
      <c r="V407" s="314"/>
      <c r="W407" s="314"/>
      <c r="X407" s="314"/>
      <c r="Y407" s="314"/>
      <c r="Z407" s="314"/>
      <c r="AA407" s="314"/>
      <c r="AB407" s="314"/>
      <c r="AC407" s="314"/>
      <c r="AD407" s="314"/>
      <c r="AE407" s="314"/>
      <c r="AF407" s="314"/>
      <c r="AG407" s="314"/>
      <c r="AH407" s="314"/>
      <c r="AI407" s="314"/>
      <c r="AJ407" s="314"/>
      <c r="AK407" s="314"/>
      <c r="AL407" s="314"/>
      <c r="AM407" s="314"/>
      <c r="AN407" s="314"/>
      <c r="AO407" s="314"/>
      <c r="AP407" s="314"/>
      <c r="AQ407" s="314"/>
      <c r="AR407" s="314"/>
      <c r="AS407" s="314"/>
      <c r="AT407" s="314"/>
      <c r="AU407" s="314"/>
      <c r="AV407" s="314"/>
      <c r="AW407" s="314"/>
      <c r="AX407" s="314"/>
      <c r="AY407" s="314"/>
      <c r="AZ407" s="314"/>
      <c r="BA407" s="314"/>
      <c r="BB407" s="314"/>
      <c r="BC407" s="314"/>
      <c r="BD407" s="314"/>
      <c r="BE407" s="314"/>
      <c r="BF407" s="314"/>
      <c r="BG407" s="314"/>
      <c r="BH407" s="314"/>
      <c r="BI407" s="314"/>
      <c r="BJ407" s="314"/>
      <c r="BK407" s="314"/>
      <c r="BL407" s="314"/>
      <c r="BM407" s="314"/>
      <c r="BN407" s="314"/>
      <c r="BO407" s="314"/>
      <c r="BP407" s="314"/>
      <c r="BQ407" s="314"/>
      <c r="BR407" s="314"/>
      <c r="BS407" s="314"/>
      <c r="BT407" s="314"/>
      <c r="BU407" s="314"/>
      <c r="BV407" s="314"/>
      <c r="BX407" s="314"/>
      <c r="BY407" s="314"/>
      <c r="BZ407" s="314"/>
      <c r="CA407" s="314"/>
      <c r="CB407" s="314"/>
      <c r="CC407" s="314"/>
      <c r="CD407" s="314"/>
      <c r="CE407" s="314"/>
      <c r="CF407" s="314"/>
      <c r="CG407" s="314"/>
      <c r="CH407" s="314"/>
      <c r="CI407" s="314"/>
      <c r="CJ407" s="314"/>
      <c r="CK407" s="314"/>
      <c r="CL407" s="314"/>
      <c r="CM407" s="314"/>
      <c r="CN407" s="314"/>
      <c r="CO407" s="314"/>
      <c r="CP407" s="314"/>
      <c r="CQ407" s="314"/>
      <c r="CR407" s="314"/>
      <c r="CS407" s="314"/>
      <c r="CT407" s="314"/>
      <c r="CU407" s="314"/>
      <c r="CV407" s="314"/>
      <c r="CW407" s="314"/>
      <c r="CX407" s="314"/>
      <c r="CY407" s="314"/>
      <c r="CZ407" s="314"/>
      <c r="DA407" s="314"/>
      <c r="DB407" s="314"/>
      <c r="DC407" s="314"/>
      <c r="DD407" s="314"/>
      <c r="DE407" s="314"/>
      <c r="DF407" s="314"/>
      <c r="DG407" s="314"/>
      <c r="DH407" s="314"/>
      <c r="DI407" s="314"/>
      <c r="DJ407" s="314"/>
      <c r="DK407" s="314"/>
      <c r="DL407" s="314"/>
      <c r="DM407" s="314"/>
      <c r="DN407" s="314"/>
      <c r="DO407" s="314"/>
      <c r="DP407" s="314"/>
      <c r="DQ407" s="314"/>
      <c r="DR407" s="314"/>
      <c r="DS407" s="314"/>
      <c r="DT407" s="314"/>
      <c r="DU407" s="314"/>
      <c r="DV407" s="314"/>
      <c r="DW407" s="314"/>
      <c r="DX407" s="314"/>
      <c r="DY407" s="314"/>
      <c r="DZ407" s="314"/>
      <c r="EA407" s="314"/>
      <c r="EB407" s="314"/>
      <c r="EC407" s="314"/>
      <c r="ED407" s="314"/>
      <c r="FY407" s="317"/>
      <c r="FZ407" s="317"/>
      <c r="GA407" s="317"/>
      <c r="GB407" s="317"/>
      <c r="GC407" s="301"/>
      <c r="GD407" s="301"/>
      <c r="GE407" s="301"/>
      <c r="GF407" s="301"/>
      <c r="GG407" s="318"/>
      <c r="GH407" s="318"/>
      <c r="GI407" s="318"/>
      <c r="GJ407" s="319"/>
      <c r="GK407" s="320"/>
      <c r="GL407" s="320"/>
      <c r="GM407" s="320"/>
      <c r="GN407" s="320"/>
      <c r="GO407" s="300"/>
      <c r="HD407" s="317"/>
      <c r="HE407" s="317"/>
      <c r="HF407" s="317"/>
      <c r="HG407" s="317"/>
      <c r="HH407" s="301"/>
      <c r="HI407" s="301"/>
      <c r="HJ407" s="301"/>
      <c r="HK407" s="301"/>
      <c r="HL407" s="318"/>
      <c r="HM407" s="318"/>
      <c r="HN407" s="318"/>
      <c r="HO407" s="319"/>
      <c r="HP407" s="320"/>
      <c r="HQ407" s="320"/>
      <c r="HR407" s="320"/>
      <c r="HS407" s="320"/>
      <c r="HT407" s="300"/>
    </row>
    <row r="408" spans="2:228" ht="17.100000000000001" customHeight="1" x14ac:dyDescent="0.3">
      <c r="B408" s="311"/>
      <c r="D408" s="311"/>
      <c r="E408" s="311"/>
      <c r="F408" s="311"/>
      <c r="G408" s="311"/>
      <c r="H408" s="311"/>
      <c r="I408" s="311"/>
      <c r="J408" s="311"/>
      <c r="K408" s="311"/>
      <c r="L408" s="311"/>
      <c r="M408" s="311"/>
      <c r="N408" s="311"/>
      <c r="O408" s="311"/>
      <c r="P408" s="311"/>
      <c r="Q408" s="311"/>
      <c r="R408" s="314"/>
      <c r="S408" s="314"/>
      <c r="T408" s="314"/>
      <c r="U408" s="314"/>
      <c r="V408" s="314"/>
      <c r="W408" s="314"/>
      <c r="X408" s="314"/>
      <c r="Y408" s="314"/>
      <c r="Z408" s="314"/>
      <c r="AA408" s="314"/>
      <c r="AB408" s="314"/>
      <c r="AC408" s="314"/>
      <c r="AD408" s="314"/>
      <c r="AE408" s="314"/>
      <c r="AF408" s="314"/>
      <c r="AG408" s="314"/>
      <c r="AH408" s="314"/>
      <c r="AI408" s="314"/>
      <c r="AJ408" s="314"/>
      <c r="AK408" s="314"/>
      <c r="AL408" s="314"/>
      <c r="AM408" s="314"/>
      <c r="AN408" s="314"/>
      <c r="AO408" s="314"/>
      <c r="AP408" s="314"/>
      <c r="AQ408" s="314"/>
      <c r="AR408" s="314"/>
      <c r="AS408" s="314"/>
      <c r="AT408" s="314"/>
      <c r="AU408" s="314"/>
      <c r="AV408" s="314"/>
      <c r="AW408" s="314"/>
      <c r="AX408" s="314"/>
      <c r="AY408" s="314"/>
      <c r="AZ408" s="314"/>
      <c r="BA408" s="314"/>
      <c r="BB408" s="314"/>
      <c r="BC408" s="314"/>
      <c r="BD408" s="314"/>
      <c r="BE408" s="314"/>
      <c r="BF408" s="314"/>
      <c r="BG408" s="314"/>
      <c r="BH408" s="314"/>
      <c r="BI408" s="314"/>
      <c r="BJ408" s="314"/>
      <c r="BK408" s="314"/>
      <c r="BL408" s="314"/>
      <c r="BM408" s="314"/>
      <c r="BN408" s="314"/>
      <c r="BO408" s="314"/>
      <c r="BP408" s="314"/>
      <c r="BQ408" s="314"/>
      <c r="BR408" s="314"/>
      <c r="BS408" s="314"/>
      <c r="BT408" s="314"/>
      <c r="BU408" s="314"/>
      <c r="BV408" s="314"/>
      <c r="BX408" s="314"/>
      <c r="BY408" s="314"/>
      <c r="BZ408" s="314"/>
      <c r="CA408" s="314"/>
      <c r="CB408" s="314"/>
      <c r="CC408" s="314"/>
      <c r="CD408" s="314"/>
      <c r="CE408" s="314"/>
      <c r="CF408" s="314"/>
      <c r="CG408" s="314"/>
      <c r="CH408" s="314"/>
      <c r="CI408" s="314"/>
      <c r="CJ408" s="314"/>
      <c r="CK408" s="314"/>
      <c r="CL408" s="314"/>
      <c r="CM408" s="314"/>
      <c r="CN408" s="314"/>
      <c r="CO408" s="314"/>
      <c r="CP408" s="314"/>
      <c r="CQ408" s="314"/>
      <c r="CR408" s="314"/>
      <c r="CS408" s="314"/>
      <c r="CT408" s="314"/>
      <c r="CU408" s="314"/>
      <c r="CV408" s="314"/>
      <c r="CW408" s="314"/>
      <c r="CX408" s="314"/>
      <c r="CY408" s="314"/>
      <c r="CZ408" s="314"/>
      <c r="DA408" s="314"/>
      <c r="DB408" s="314"/>
      <c r="DC408" s="314"/>
      <c r="DD408" s="314"/>
      <c r="DE408" s="314"/>
      <c r="DF408" s="314"/>
      <c r="DG408" s="314"/>
      <c r="DH408" s="314"/>
      <c r="DI408" s="314"/>
      <c r="DJ408" s="314"/>
      <c r="DK408" s="314"/>
      <c r="DL408" s="314"/>
      <c r="DM408" s="314"/>
      <c r="DN408" s="314"/>
      <c r="DO408" s="314"/>
      <c r="DP408" s="314"/>
      <c r="DQ408" s="314"/>
      <c r="DR408" s="314"/>
      <c r="DS408" s="314"/>
      <c r="DT408" s="314"/>
      <c r="DU408" s="314"/>
      <c r="DV408" s="314"/>
      <c r="DW408" s="314"/>
      <c r="DX408" s="314"/>
      <c r="DY408" s="314"/>
      <c r="DZ408" s="314"/>
      <c r="EA408" s="314"/>
      <c r="EB408" s="314"/>
      <c r="EC408" s="314"/>
      <c r="ED408" s="314"/>
      <c r="FY408" s="317"/>
      <c r="FZ408" s="317"/>
      <c r="GA408" s="317"/>
      <c r="GB408" s="317"/>
      <c r="GC408" s="301"/>
      <c r="GD408" s="301"/>
      <c r="GE408" s="301"/>
      <c r="GF408" s="301"/>
      <c r="GG408" s="318"/>
      <c r="GH408" s="318"/>
      <c r="GI408" s="318"/>
      <c r="GJ408" s="319"/>
      <c r="GK408" s="320"/>
      <c r="GL408" s="320"/>
      <c r="GM408" s="320"/>
      <c r="GN408" s="320"/>
      <c r="GO408" s="300"/>
      <c r="HD408" s="317"/>
      <c r="HE408" s="317"/>
      <c r="HF408" s="317"/>
      <c r="HG408" s="317"/>
      <c r="HH408" s="301"/>
      <c r="HI408" s="301"/>
      <c r="HJ408" s="301"/>
      <c r="HK408" s="301"/>
      <c r="HL408" s="318"/>
      <c r="HM408" s="318"/>
      <c r="HN408" s="318"/>
      <c r="HO408" s="319"/>
      <c r="HP408" s="320"/>
      <c r="HQ408" s="320"/>
      <c r="HR408" s="320"/>
      <c r="HS408" s="320"/>
      <c r="HT408" s="300"/>
    </row>
    <row r="409" spans="2:228" ht="17.100000000000001" customHeight="1" x14ac:dyDescent="0.3">
      <c r="B409" s="311"/>
      <c r="D409" s="311"/>
      <c r="E409" s="311"/>
      <c r="F409" s="311"/>
      <c r="G409" s="311"/>
      <c r="H409" s="311"/>
      <c r="I409" s="311"/>
      <c r="J409" s="311"/>
      <c r="K409" s="311"/>
      <c r="L409" s="311"/>
      <c r="M409" s="311"/>
      <c r="N409" s="311"/>
      <c r="O409" s="311"/>
      <c r="P409" s="311"/>
      <c r="Q409" s="311"/>
      <c r="R409" s="314"/>
      <c r="S409" s="314"/>
      <c r="T409" s="314"/>
      <c r="U409" s="314"/>
      <c r="V409" s="314"/>
      <c r="W409" s="314"/>
      <c r="X409" s="314"/>
      <c r="Y409" s="314"/>
      <c r="Z409" s="314"/>
      <c r="AA409" s="314"/>
      <c r="AB409" s="314"/>
      <c r="AC409" s="314"/>
      <c r="AD409" s="314"/>
      <c r="AE409" s="314"/>
      <c r="AF409" s="314"/>
      <c r="AG409" s="314"/>
      <c r="AH409" s="314"/>
      <c r="AI409" s="314"/>
      <c r="AJ409" s="314"/>
      <c r="AK409" s="314"/>
      <c r="AL409" s="314"/>
      <c r="AM409" s="314"/>
      <c r="AN409" s="314"/>
      <c r="AO409" s="314"/>
      <c r="AP409" s="314"/>
      <c r="AQ409" s="314"/>
      <c r="AR409" s="314"/>
      <c r="AS409" s="314"/>
      <c r="AT409" s="314"/>
      <c r="AU409" s="314"/>
      <c r="AV409" s="314"/>
      <c r="AW409" s="314"/>
      <c r="AX409" s="314"/>
      <c r="AY409" s="314"/>
      <c r="AZ409" s="314"/>
      <c r="BA409" s="314"/>
      <c r="BB409" s="314"/>
      <c r="BC409" s="314"/>
      <c r="BD409" s="314"/>
      <c r="BE409" s="314"/>
      <c r="BF409" s="314"/>
      <c r="BG409" s="314"/>
      <c r="BH409" s="314"/>
      <c r="BI409" s="314"/>
      <c r="BJ409" s="314"/>
      <c r="BK409" s="314"/>
      <c r="BL409" s="314"/>
      <c r="BM409" s="314"/>
      <c r="BN409" s="314"/>
      <c r="BO409" s="314"/>
      <c r="BP409" s="314"/>
      <c r="BQ409" s="314"/>
      <c r="BR409" s="314"/>
      <c r="BS409" s="314"/>
      <c r="BT409" s="314"/>
      <c r="BU409" s="314"/>
      <c r="BV409" s="314"/>
      <c r="BX409" s="314"/>
      <c r="BY409" s="314"/>
      <c r="BZ409" s="314"/>
      <c r="CA409" s="314"/>
      <c r="CB409" s="314"/>
      <c r="CC409" s="314"/>
      <c r="CD409" s="314"/>
      <c r="CE409" s="314"/>
      <c r="CF409" s="314"/>
      <c r="CG409" s="314"/>
      <c r="CH409" s="314"/>
      <c r="CI409" s="314"/>
      <c r="CJ409" s="314"/>
      <c r="CK409" s="314"/>
      <c r="CL409" s="314"/>
      <c r="CM409" s="314"/>
      <c r="CN409" s="314"/>
      <c r="CO409" s="314"/>
      <c r="CP409" s="314"/>
      <c r="CQ409" s="314"/>
      <c r="CR409" s="314"/>
      <c r="CS409" s="314"/>
      <c r="CT409" s="314"/>
      <c r="CU409" s="314"/>
      <c r="CV409" s="314"/>
      <c r="CW409" s="314"/>
      <c r="CX409" s="314"/>
      <c r="CY409" s="314"/>
      <c r="CZ409" s="314"/>
      <c r="DA409" s="314"/>
      <c r="DB409" s="314"/>
      <c r="DC409" s="314"/>
      <c r="DD409" s="314"/>
      <c r="DE409" s="314"/>
      <c r="DF409" s="314"/>
      <c r="DG409" s="314"/>
      <c r="DH409" s="314"/>
      <c r="DI409" s="314"/>
      <c r="DJ409" s="314"/>
      <c r="DK409" s="314"/>
      <c r="DL409" s="314"/>
      <c r="DM409" s="314"/>
      <c r="DN409" s="314"/>
      <c r="DO409" s="314"/>
      <c r="DP409" s="314"/>
      <c r="DQ409" s="314"/>
      <c r="DR409" s="314"/>
      <c r="DS409" s="314"/>
      <c r="DT409" s="314"/>
      <c r="DU409" s="314"/>
      <c r="DV409" s="314"/>
      <c r="DW409" s="314"/>
      <c r="DX409" s="314"/>
      <c r="DY409" s="314"/>
      <c r="DZ409" s="314"/>
      <c r="EA409" s="314"/>
      <c r="EB409" s="314"/>
      <c r="EC409" s="314"/>
      <c r="ED409" s="314"/>
      <c r="FY409" s="317"/>
      <c r="FZ409" s="317"/>
      <c r="GA409" s="317"/>
      <c r="GB409" s="317"/>
      <c r="GC409" s="301"/>
      <c r="GD409" s="301"/>
      <c r="GE409" s="301"/>
      <c r="GF409" s="301"/>
      <c r="GG409" s="318"/>
      <c r="GH409" s="318"/>
      <c r="GI409" s="318"/>
      <c r="GJ409" s="319"/>
      <c r="GK409" s="320"/>
      <c r="GL409" s="320"/>
      <c r="GM409" s="320"/>
      <c r="GN409" s="320"/>
      <c r="GO409" s="300"/>
      <c r="HD409" s="317"/>
      <c r="HE409" s="317"/>
      <c r="HF409" s="317"/>
      <c r="HG409" s="317"/>
      <c r="HH409" s="301"/>
      <c r="HI409" s="301"/>
      <c r="HJ409" s="301"/>
      <c r="HK409" s="301"/>
      <c r="HL409" s="318"/>
      <c r="HM409" s="318"/>
      <c r="HN409" s="318"/>
      <c r="HO409" s="319"/>
      <c r="HP409" s="320"/>
      <c r="HQ409" s="320"/>
      <c r="HR409" s="320"/>
      <c r="HS409" s="320"/>
      <c r="HT409" s="300"/>
    </row>
    <row r="410" spans="2:228" ht="17.100000000000001" customHeight="1" x14ac:dyDescent="0.3">
      <c r="B410" s="311"/>
      <c r="D410" s="311"/>
      <c r="E410" s="311"/>
      <c r="F410" s="311"/>
      <c r="G410" s="311"/>
      <c r="H410" s="311"/>
      <c r="I410" s="311"/>
      <c r="J410" s="311"/>
      <c r="K410" s="311"/>
      <c r="L410" s="311"/>
      <c r="M410" s="311"/>
      <c r="N410" s="311"/>
      <c r="O410" s="311"/>
      <c r="P410" s="311"/>
      <c r="Q410" s="311"/>
      <c r="R410" s="314"/>
      <c r="S410" s="314"/>
      <c r="T410" s="314"/>
      <c r="U410" s="314"/>
      <c r="V410" s="314"/>
      <c r="W410" s="314"/>
      <c r="X410" s="314"/>
      <c r="Y410" s="314"/>
      <c r="Z410" s="314"/>
      <c r="AA410" s="314"/>
      <c r="AB410" s="314"/>
      <c r="AC410" s="314"/>
      <c r="AD410" s="314"/>
      <c r="AE410" s="314"/>
      <c r="AF410" s="314"/>
      <c r="AG410" s="314"/>
      <c r="AH410" s="314"/>
      <c r="AI410" s="314"/>
      <c r="AJ410" s="314"/>
      <c r="AK410" s="314"/>
      <c r="AL410" s="314"/>
      <c r="AM410" s="314"/>
      <c r="AN410" s="314"/>
      <c r="AO410" s="314"/>
      <c r="AP410" s="314"/>
      <c r="AQ410" s="314"/>
      <c r="AR410" s="314"/>
      <c r="AS410" s="314"/>
      <c r="AT410" s="314"/>
      <c r="AU410" s="314"/>
      <c r="AV410" s="314"/>
      <c r="AW410" s="314"/>
      <c r="AX410" s="314"/>
      <c r="AY410" s="314"/>
      <c r="AZ410" s="314"/>
      <c r="BA410" s="314"/>
      <c r="BB410" s="314"/>
      <c r="BC410" s="314"/>
      <c r="BD410" s="314"/>
      <c r="BE410" s="314"/>
      <c r="BF410" s="314"/>
      <c r="BG410" s="314"/>
      <c r="BH410" s="314"/>
      <c r="BI410" s="314"/>
      <c r="BJ410" s="314"/>
      <c r="BK410" s="314"/>
      <c r="BL410" s="314"/>
      <c r="BM410" s="314"/>
      <c r="BN410" s="314"/>
      <c r="BO410" s="314"/>
      <c r="BP410" s="314"/>
      <c r="BQ410" s="314"/>
      <c r="BR410" s="314"/>
      <c r="BS410" s="314"/>
      <c r="BT410" s="314"/>
      <c r="BU410" s="314"/>
      <c r="BV410" s="314"/>
      <c r="BX410" s="314"/>
      <c r="BY410" s="314"/>
      <c r="BZ410" s="314"/>
      <c r="CA410" s="314"/>
      <c r="CB410" s="314"/>
      <c r="CC410" s="314"/>
      <c r="CD410" s="314"/>
      <c r="CE410" s="314"/>
      <c r="CF410" s="314"/>
      <c r="CG410" s="314"/>
      <c r="CH410" s="314"/>
      <c r="CI410" s="314"/>
      <c r="CJ410" s="314"/>
      <c r="CK410" s="314"/>
      <c r="CL410" s="314"/>
      <c r="CM410" s="314"/>
      <c r="CN410" s="314"/>
      <c r="CO410" s="314"/>
      <c r="CP410" s="314"/>
      <c r="CQ410" s="314"/>
      <c r="CR410" s="314"/>
      <c r="CS410" s="314"/>
      <c r="CT410" s="314"/>
      <c r="CU410" s="314"/>
      <c r="CV410" s="314"/>
      <c r="CW410" s="314"/>
      <c r="CX410" s="314"/>
      <c r="CY410" s="314"/>
      <c r="CZ410" s="314"/>
      <c r="DA410" s="314"/>
      <c r="DB410" s="314"/>
      <c r="DC410" s="314"/>
      <c r="DD410" s="314"/>
      <c r="DE410" s="314"/>
      <c r="DF410" s="314"/>
      <c r="DG410" s="314"/>
      <c r="DH410" s="314"/>
      <c r="DI410" s="314"/>
      <c r="DJ410" s="314"/>
      <c r="DK410" s="314"/>
      <c r="DL410" s="314"/>
      <c r="DM410" s="314"/>
      <c r="DN410" s="314"/>
      <c r="DO410" s="314"/>
      <c r="DP410" s="314"/>
      <c r="DQ410" s="314"/>
      <c r="DR410" s="314"/>
      <c r="DS410" s="314"/>
      <c r="DT410" s="314"/>
      <c r="DU410" s="314"/>
      <c r="DV410" s="314"/>
      <c r="DW410" s="314"/>
      <c r="DX410" s="314"/>
      <c r="DY410" s="314"/>
      <c r="DZ410" s="314"/>
      <c r="EA410" s="314"/>
      <c r="EB410" s="314"/>
      <c r="EC410" s="314"/>
      <c r="ED410" s="314"/>
      <c r="FY410" s="317"/>
      <c r="FZ410" s="317"/>
      <c r="GA410" s="317"/>
      <c r="GB410" s="317"/>
      <c r="GC410" s="301"/>
      <c r="GD410" s="301"/>
      <c r="GE410" s="301"/>
      <c r="GF410" s="301"/>
      <c r="GG410" s="318"/>
      <c r="GH410" s="318"/>
      <c r="GI410" s="318"/>
      <c r="GJ410" s="319"/>
      <c r="GK410" s="320"/>
      <c r="GL410" s="320"/>
      <c r="GM410" s="320"/>
      <c r="GN410" s="320"/>
      <c r="GO410" s="300"/>
      <c r="HD410" s="317"/>
      <c r="HE410" s="317"/>
      <c r="HF410" s="317"/>
      <c r="HG410" s="317"/>
      <c r="HH410" s="301"/>
      <c r="HI410" s="301"/>
      <c r="HJ410" s="301"/>
      <c r="HK410" s="301"/>
      <c r="HL410" s="318"/>
      <c r="HM410" s="318"/>
      <c r="HN410" s="318"/>
      <c r="HO410" s="319"/>
      <c r="HP410" s="320"/>
      <c r="HQ410" s="320"/>
      <c r="HR410" s="320"/>
      <c r="HS410" s="320"/>
      <c r="HT410" s="300"/>
    </row>
    <row r="411" spans="2:228" ht="17.100000000000001" customHeight="1" x14ac:dyDescent="0.3">
      <c r="B411" s="311"/>
      <c r="D411" s="311"/>
      <c r="E411" s="311"/>
      <c r="F411" s="311"/>
      <c r="G411" s="311"/>
      <c r="H411" s="311"/>
      <c r="I411" s="311"/>
      <c r="J411" s="311"/>
      <c r="K411" s="311"/>
      <c r="L411" s="311"/>
      <c r="M411" s="311"/>
      <c r="N411" s="311"/>
      <c r="O411" s="311"/>
      <c r="P411" s="311"/>
      <c r="Q411" s="311"/>
      <c r="R411" s="314"/>
      <c r="S411" s="314"/>
      <c r="T411" s="314"/>
      <c r="U411" s="314"/>
      <c r="V411" s="314"/>
      <c r="W411" s="314"/>
      <c r="X411" s="314"/>
      <c r="Y411" s="314"/>
      <c r="Z411" s="314"/>
      <c r="AA411" s="314"/>
      <c r="AB411" s="314"/>
      <c r="AC411" s="314"/>
      <c r="AD411" s="314"/>
      <c r="AE411" s="314"/>
      <c r="AF411" s="314"/>
      <c r="AG411" s="314"/>
      <c r="AH411" s="314"/>
      <c r="AI411" s="314"/>
      <c r="AJ411" s="314"/>
      <c r="AK411" s="314"/>
      <c r="AL411" s="314"/>
      <c r="AM411" s="314"/>
      <c r="AN411" s="314"/>
      <c r="AO411" s="314"/>
      <c r="AP411" s="314"/>
      <c r="AQ411" s="314"/>
      <c r="AR411" s="314"/>
      <c r="AS411" s="314"/>
      <c r="AT411" s="314"/>
      <c r="AU411" s="314"/>
      <c r="AV411" s="314"/>
      <c r="AW411" s="314"/>
      <c r="AX411" s="314"/>
      <c r="AY411" s="314"/>
      <c r="AZ411" s="314"/>
      <c r="BA411" s="314"/>
      <c r="BB411" s="314"/>
      <c r="BC411" s="314"/>
      <c r="BD411" s="314"/>
      <c r="BE411" s="314"/>
      <c r="BF411" s="314"/>
      <c r="BG411" s="314"/>
      <c r="BH411" s="314"/>
      <c r="BI411" s="314"/>
      <c r="BJ411" s="314"/>
      <c r="BK411" s="314"/>
      <c r="BL411" s="314"/>
      <c r="BM411" s="314"/>
      <c r="BN411" s="314"/>
      <c r="BO411" s="314"/>
      <c r="BP411" s="314"/>
      <c r="BQ411" s="314"/>
      <c r="BR411" s="314"/>
      <c r="BS411" s="314"/>
      <c r="BT411" s="314"/>
      <c r="BU411" s="314"/>
      <c r="BV411" s="314"/>
      <c r="BW411" s="341"/>
      <c r="BX411" s="314"/>
      <c r="BY411" s="314"/>
      <c r="BZ411" s="314"/>
      <c r="CA411" s="314"/>
      <c r="CB411" s="314"/>
      <c r="CC411" s="314"/>
      <c r="CD411" s="314"/>
      <c r="CE411" s="314"/>
      <c r="CF411" s="314"/>
      <c r="CG411" s="314"/>
      <c r="CH411" s="314"/>
      <c r="CI411" s="314"/>
      <c r="CJ411" s="314"/>
      <c r="CK411" s="314"/>
      <c r="CL411" s="314"/>
      <c r="CM411" s="314"/>
      <c r="CN411" s="314"/>
      <c r="CO411" s="314"/>
      <c r="CP411" s="314"/>
      <c r="CQ411" s="314"/>
      <c r="CR411" s="314"/>
      <c r="CS411" s="314"/>
      <c r="CT411" s="314"/>
      <c r="CU411" s="314"/>
      <c r="CV411" s="314"/>
      <c r="CW411" s="314"/>
      <c r="CX411" s="314"/>
      <c r="CY411" s="314"/>
      <c r="CZ411" s="314"/>
      <c r="DA411" s="314"/>
      <c r="DB411" s="314"/>
      <c r="DC411" s="314"/>
      <c r="DD411" s="314"/>
      <c r="DE411" s="314"/>
      <c r="DF411" s="314"/>
      <c r="DG411" s="314"/>
      <c r="DH411" s="314"/>
      <c r="DI411" s="314"/>
      <c r="DJ411" s="314"/>
      <c r="DK411" s="314"/>
      <c r="DL411" s="314"/>
      <c r="DM411" s="314"/>
      <c r="DN411" s="314"/>
      <c r="DO411" s="314"/>
      <c r="DP411" s="314"/>
      <c r="DQ411" s="314"/>
      <c r="DR411" s="314"/>
      <c r="DS411" s="314"/>
      <c r="DT411" s="314"/>
      <c r="DU411" s="314"/>
      <c r="DV411" s="314"/>
      <c r="DW411" s="314"/>
      <c r="DX411" s="314"/>
      <c r="DY411" s="314"/>
      <c r="DZ411" s="314"/>
      <c r="EA411" s="314"/>
      <c r="EB411" s="314"/>
      <c r="EC411" s="314"/>
      <c r="ED411" s="314"/>
      <c r="FY411" s="317"/>
      <c r="FZ411" s="317"/>
      <c r="GA411" s="317"/>
      <c r="GB411" s="317"/>
      <c r="GC411" s="301"/>
      <c r="GD411" s="301"/>
      <c r="GE411" s="301"/>
      <c r="GF411" s="301"/>
      <c r="GG411" s="318"/>
      <c r="GH411" s="318"/>
      <c r="GI411" s="318"/>
      <c r="GJ411" s="319"/>
      <c r="GK411" s="320"/>
      <c r="GL411" s="320"/>
      <c r="GM411" s="320"/>
      <c r="GN411" s="320"/>
      <c r="GO411" s="300"/>
      <c r="HD411" s="317"/>
      <c r="HE411" s="317"/>
      <c r="HF411" s="317"/>
      <c r="HG411" s="317"/>
      <c r="HH411" s="301"/>
      <c r="HI411" s="301"/>
      <c r="HJ411" s="301"/>
      <c r="HK411" s="301"/>
      <c r="HL411" s="318"/>
      <c r="HM411" s="318"/>
      <c r="HN411" s="318"/>
      <c r="HO411" s="319"/>
      <c r="HP411" s="320"/>
      <c r="HQ411" s="320"/>
      <c r="HR411" s="320"/>
      <c r="HS411" s="320"/>
      <c r="HT411" s="300"/>
    </row>
    <row r="412" spans="2:228" ht="17.100000000000001" customHeight="1" x14ac:dyDescent="0.3">
      <c r="B412" s="311"/>
      <c r="D412" s="311"/>
      <c r="E412" s="311"/>
      <c r="F412" s="311"/>
      <c r="G412" s="311"/>
      <c r="H412" s="311"/>
      <c r="I412" s="311"/>
      <c r="J412" s="311"/>
      <c r="K412" s="311"/>
      <c r="L412" s="311"/>
      <c r="M412" s="311"/>
      <c r="N412" s="311"/>
      <c r="O412" s="311"/>
      <c r="P412" s="311"/>
      <c r="Q412" s="311"/>
      <c r="R412" s="314"/>
      <c r="S412" s="314"/>
      <c r="T412" s="314"/>
      <c r="U412" s="314"/>
      <c r="V412" s="314"/>
      <c r="W412" s="314"/>
      <c r="X412" s="314"/>
      <c r="Y412" s="314"/>
      <c r="Z412" s="314"/>
      <c r="AA412" s="314"/>
      <c r="AB412" s="314"/>
      <c r="AC412" s="314"/>
      <c r="AD412" s="314"/>
      <c r="AE412" s="314"/>
      <c r="AF412" s="314"/>
      <c r="AG412" s="314"/>
      <c r="AH412" s="314"/>
      <c r="AI412" s="314"/>
      <c r="AJ412" s="314"/>
      <c r="AK412" s="314"/>
      <c r="AL412" s="314"/>
      <c r="AM412" s="314"/>
      <c r="AN412" s="314"/>
      <c r="AO412" s="314"/>
      <c r="AP412" s="314"/>
      <c r="AQ412" s="314"/>
      <c r="AR412" s="314"/>
      <c r="AS412" s="314"/>
      <c r="AT412" s="314"/>
      <c r="AU412" s="314"/>
      <c r="AV412" s="314"/>
      <c r="AW412" s="314"/>
      <c r="AX412" s="314"/>
      <c r="AY412" s="314"/>
      <c r="AZ412" s="314"/>
      <c r="BA412" s="314"/>
      <c r="BB412" s="314"/>
      <c r="BC412" s="314"/>
      <c r="BD412" s="314"/>
      <c r="BE412" s="314"/>
      <c r="BF412" s="314"/>
      <c r="BG412" s="314"/>
      <c r="BH412" s="314"/>
      <c r="BI412" s="314"/>
      <c r="BJ412" s="314"/>
      <c r="BK412" s="314"/>
      <c r="BL412" s="314"/>
      <c r="BM412" s="314"/>
      <c r="BN412" s="314"/>
      <c r="BO412" s="314"/>
      <c r="BP412" s="314"/>
      <c r="BQ412" s="314"/>
      <c r="BR412" s="314"/>
      <c r="BS412" s="314"/>
      <c r="BT412" s="314"/>
      <c r="BU412" s="314"/>
      <c r="BV412" s="314"/>
      <c r="BW412" s="341"/>
      <c r="BX412" s="314"/>
      <c r="BY412" s="314"/>
      <c r="BZ412" s="314"/>
      <c r="CA412" s="314"/>
      <c r="CB412" s="314"/>
      <c r="CC412" s="314"/>
      <c r="CD412" s="314"/>
      <c r="CE412" s="314"/>
      <c r="CF412" s="314"/>
      <c r="CG412" s="314"/>
      <c r="CH412" s="314"/>
      <c r="CI412" s="314"/>
      <c r="CJ412" s="314"/>
      <c r="CK412" s="314"/>
      <c r="CL412" s="314"/>
      <c r="CM412" s="314"/>
      <c r="CN412" s="314"/>
      <c r="CO412" s="314"/>
      <c r="CP412" s="314"/>
      <c r="CQ412" s="314"/>
      <c r="CR412" s="314"/>
      <c r="CS412" s="314"/>
      <c r="CT412" s="314"/>
      <c r="CU412" s="314"/>
      <c r="CV412" s="314"/>
      <c r="CW412" s="314"/>
      <c r="CX412" s="314"/>
      <c r="CY412" s="314"/>
      <c r="CZ412" s="314"/>
      <c r="DA412" s="314"/>
      <c r="DB412" s="314"/>
      <c r="DC412" s="314"/>
      <c r="DD412" s="314"/>
      <c r="DE412" s="314"/>
      <c r="DF412" s="314"/>
      <c r="DG412" s="314"/>
      <c r="DH412" s="314"/>
      <c r="DI412" s="314"/>
      <c r="DJ412" s="314"/>
      <c r="DK412" s="314"/>
      <c r="DL412" s="314"/>
      <c r="DM412" s="314"/>
      <c r="DN412" s="314"/>
      <c r="DO412" s="314"/>
      <c r="DP412" s="314"/>
      <c r="DQ412" s="314"/>
      <c r="DR412" s="314"/>
      <c r="DS412" s="314"/>
      <c r="DT412" s="314"/>
      <c r="DU412" s="314"/>
      <c r="DV412" s="314"/>
      <c r="DW412" s="314"/>
      <c r="DX412" s="314"/>
      <c r="DY412" s="314"/>
      <c r="DZ412" s="314"/>
      <c r="EA412" s="314"/>
      <c r="EB412" s="314"/>
      <c r="EC412" s="314"/>
      <c r="ED412" s="314"/>
      <c r="FY412" s="317"/>
      <c r="FZ412" s="317"/>
      <c r="GA412" s="317"/>
      <c r="GB412" s="317"/>
      <c r="GC412" s="301"/>
      <c r="GD412" s="301"/>
      <c r="GE412" s="301"/>
      <c r="GF412" s="301"/>
      <c r="GG412" s="318"/>
      <c r="GH412" s="318"/>
      <c r="GI412" s="318"/>
      <c r="GJ412" s="319"/>
      <c r="GK412" s="320"/>
      <c r="GL412" s="320"/>
      <c r="GM412" s="320"/>
      <c r="GN412" s="320"/>
      <c r="GO412" s="300"/>
      <c r="HD412" s="317"/>
      <c r="HE412" s="317"/>
      <c r="HF412" s="317"/>
      <c r="HG412" s="317"/>
      <c r="HH412" s="301"/>
      <c r="HI412" s="301"/>
      <c r="HJ412" s="301"/>
      <c r="HK412" s="301"/>
      <c r="HL412" s="318"/>
      <c r="HM412" s="318"/>
      <c r="HN412" s="318"/>
      <c r="HO412" s="319"/>
      <c r="HP412" s="320"/>
      <c r="HQ412" s="320"/>
      <c r="HR412" s="320"/>
      <c r="HS412" s="320"/>
      <c r="HT412" s="300"/>
    </row>
    <row r="413" spans="2:228" ht="17.100000000000001" customHeight="1" x14ac:dyDescent="0.3">
      <c r="BI413" s="285"/>
      <c r="BJ413" s="286"/>
      <c r="BK413" s="1"/>
      <c r="BL413" s="285"/>
      <c r="BM413" s="287"/>
      <c r="BN413" s="289"/>
      <c r="BO413" s="288"/>
      <c r="BP413" s="286"/>
      <c r="BT413" s="307"/>
      <c r="BU413" s="307"/>
      <c r="BV413" s="307"/>
      <c r="BW413" s="307"/>
      <c r="DQ413" s="285"/>
      <c r="DR413" s="286"/>
      <c r="DS413" s="1"/>
      <c r="DT413" s="285"/>
      <c r="DU413" s="287"/>
      <c r="DV413" s="289"/>
      <c r="DW413" s="288"/>
      <c r="DX413" s="286"/>
      <c r="EB413" s="307"/>
      <c r="EC413" s="307"/>
      <c r="ED413" s="307"/>
      <c r="FY413" s="317"/>
      <c r="FZ413" s="317"/>
      <c r="GA413" s="317"/>
      <c r="GB413" s="317"/>
      <c r="GC413" s="301"/>
      <c r="GD413" s="301"/>
      <c r="GE413" s="301"/>
      <c r="GF413" s="301"/>
      <c r="GG413" s="318"/>
      <c r="GH413" s="318"/>
      <c r="GI413" s="318"/>
      <c r="GJ413" s="319"/>
      <c r="GK413" s="320"/>
      <c r="GL413" s="320"/>
      <c r="GM413" s="320"/>
      <c r="GN413" s="320"/>
      <c r="GO413" s="300"/>
      <c r="HD413" s="317"/>
      <c r="HE413" s="317"/>
      <c r="HF413" s="317"/>
      <c r="HG413" s="317"/>
      <c r="HH413" s="301"/>
      <c r="HI413" s="301"/>
      <c r="HJ413" s="301"/>
      <c r="HK413" s="301"/>
      <c r="HL413" s="318"/>
      <c r="HM413" s="318"/>
      <c r="HN413" s="318"/>
      <c r="HO413" s="319"/>
      <c r="HP413" s="320"/>
      <c r="HQ413" s="320"/>
      <c r="HR413" s="320"/>
      <c r="HS413" s="320"/>
      <c r="HT413" s="300"/>
    </row>
    <row r="414" spans="2:228" ht="17.100000000000001" customHeight="1" x14ac:dyDescent="0.3">
      <c r="B414" s="345"/>
      <c r="D414" s="345"/>
      <c r="E414" s="345"/>
      <c r="F414" s="345"/>
      <c r="G414" s="345"/>
      <c r="H414" s="345"/>
      <c r="I414" s="345"/>
      <c r="J414" s="345"/>
      <c r="K414" s="345"/>
      <c r="L414" s="345"/>
      <c r="M414" s="345"/>
      <c r="N414" s="345"/>
      <c r="O414" s="345"/>
      <c r="P414" s="345"/>
      <c r="Q414" s="345"/>
      <c r="R414" s="314"/>
      <c r="S414" s="314"/>
      <c r="T414" s="314"/>
      <c r="U414" s="314"/>
      <c r="V414" s="314"/>
      <c r="W414" s="314"/>
      <c r="X414" s="314"/>
      <c r="Y414" s="314"/>
      <c r="Z414" s="314"/>
      <c r="AA414" s="314"/>
      <c r="AB414" s="314"/>
      <c r="AC414" s="314"/>
      <c r="AD414" s="314"/>
      <c r="AE414" s="314"/>
      <c r="AF414" s="314"/>
      <c r="AG414" s="314"/>
      <c r="AH414" s="314"/>
      <c r="AI414" s="314"/>
      <c r="AJ414" s="314"/>
      <c r="AK414" s="314"/>
      <c r="AL414" s="314"/>
      <c r="AM414" s="314"/>
      <c r="AN414" s="314"/>
      <c r="AO414" s="314"/>
      <c r="AP414" s="314"/>
      <c r="AQ414" s="314"/>
      <c r="AR414" s="314"/>
      <c r="AS414" s="314"/>
      <c r="AT414" s="314"/>
      <c r="AU414" s="314"/>
      <c r="AV414" s="314"/>
      <c r="AW414" s="314"/>
      <c r="AX414" s="314"/>
      <c r="AY414" s="314"/>
      <c r="AZ414" s="314"/>
      <c r="BA414" s="314"/>
      <c r="BB414" s="314"/>
      <c r="BC414" s="314"/>
      <c r="BD414" s="314"/>
      <c r="BE414" s="314"/>
      <c r="BF414" s="314"/>
      <c r="BG414" s="314"/>
      <c r="BH414" s="314"/>
      <c r="BI414" s="314"/>
      <c r="BJ414" s="314"/>
      <c r="BK414" s="314"/>
      <c r="BL414" s="314"/>
      <c r="BM414" s="314"/>
      <c r="BN414" s="314"/>
      <c r="BO414" s="314"/>
      <c r="BP414" s="314"/>
      <c r="BQ414" s="314"/>
      <c r="BR414" s="314"/>
      <c r="BS414" s="314"/>
      <c r="BT414" s="314"/>
      <c r="BU414" s="314"/>
      <c r="BV414" s="314"/>
      <c r="BX414" s="314"/>
      <c r="BY414" s="314"/>
      <c r="BZ414" s="314"/>
      <c r="CA414" s="314"/>
      <c r="CB414" s="314"/>
      <c r="CC414" s="314"/>
      <c r="CD414" s="314"/>
      <c r="CE414" s="314"/>
      <c r="CF414" s="314"/>
      <c r="CG414" s="314"/>
      <c r="CH414" s="314"/>
      <c r="CI414" s="314"/>
      <c r="CJ414" s="314"/>
      <c r="CK414" s="314"/>
      <c r="CL414" s="314"/>
      <c r="CM414" s="314"/>
      <c r="CN414" s="314"/>
      <c r="CO414" s="314"/>
      <c r="CP414" s="314"/>
      <c r="CQ414" s="314"/>
      <c r="CR414" s="314"/>
      <c r="CS414" s="314"/>
      <c r="CT414" s="314"/>
      <c r="CU414" s="314"/>
      <c r="CV414" s="314"/>
      <c r="CW414" s="314"/>
      <c r="CX414" s="314"/>
      <c r="CY414" s="314"/>
      <c r="CZ414" s="314"/>
      <c r="DA414" s="314"/>
      <c r="DB414" s="314"/>
      <c r="DC414" s="314"/>
      <c r="DD414" s="314"/>
      <c r="DE414" s="314"/>
      <c r="DF414" s="314"/>
      <c r="DG414" s="314"/>
      <c r="DH414" s="314"/>
      <c r="DI414" s="314"/>
      <c r="DJ414" s="314"/>
      <c r="DK414" s="314"/>
      <c r="DL414" s="314"/>
      <c r="DM414" s="314"/>
      <c r="DN414" s="314"/>
      <c r="DO414" s="314"/>
      <c r="DP414" s="314"/>
      <c r="DQ414" s="314"/>
      <c r="DR414" s="314"/>
      <c r="DS414" s="314"/>
      <c r="DT414" s="314"/>
      <c r="DU414" s="314"/>
      <c r="DV414" s="314"/>
      <c r="DW414" s="314"/>
      <c r="DX414" s="314"/>
      <c r="DY414" s="314"/>
      <c r="DZ414" s="314"/>
      <c r="EA414" s="314"/>
      <c r="EB414" s="314"/>
      <c r="EC414" s="314"/>
      <c r="ED414" s="314"/>
      <c r="FY414" s="317"/>
      <c r="FZ414" s="317"/>
      <c r="GA414" s="317"/>
      <c r="GB414" s="317"/>
      <c r="GC414" s="301"/>
      <c r="GD414" s="301"/>
      <c r="GE414" s="301"/>
      <c r="GF414" s="301"/>
      <c r="GG414" s="318"/>
      <c r="GH414" s="318"/>
      <c r="GI414" s="318"/>
      <c r="GJ414" s="319"/>
      <c r="GK414" s="320"/>
      <c r="GL414" s="320"/>
      <c r="GM414" s="320"/>
      <c r="GN414" s="320"/>
      <c r="GO414" s="300"/>
      <c r="HD414" s="317"/>
      <c r="HE414" s="317"/>
      <c r="HF414" s="317"/>
      <c r="HG414" s="317"/>
      <c r="HH414" s="301"/>
      <c r="HI414" s="301"/>
      <c r="HJ414" s="301"/>
      <c r="HK414" s="301"/>
      <c r="HL414" s="318"/>
      <c r="HM414" s="318"/>
      <c r="HN414" s="318"/>
      <c r="HO414" s="319"/>
      <c r="HP414" s="320"/>
      <c r="HQ414" s="320"/>
      <c r="HR414" s="320"/>
      <c r="HS414" s="320"/>
      <c r="HT414" s="300"/>
    </row>
    <row r="415" spans="2:228" ht="17.100000000000001" customHeight="1" x14ac:dyDescent="0.3">
      <c r="B415" s="345"/>
      <c r="D415" s="345"/>
      <c r="E415" s="348"/>
      <c r="F415" s="348"/>
      <c r="G415" s="348"/>
      <c r="H415" s="348"/>
      <c r="I415" s="345"/>
      <c r="J415" s="345"/>
      <c r="K415" s="345"/>
      <c r="L415" s="345"/>
      <c r="M415" s="345"/>
      <c r="N415" s="345"/>
      <c r="O415" s="345"/>
      <c r="P415" s="345"/>
      <c r="Q415" s="345"/>
      <c r="R415" s="314"/>
      <c r="S415" s="314"/>
      <c r="T415" s="314"/>
      <c r="U415" s="314"/>
      <c r="V415" s="314"/>
      <c r="W415" s="314"/>
      <c r="X415" s="314"/>
      <c r="Y415" s="314"/>
      <c r="Z415" s="314"/>
      <c r="AA415" s="314"/>
      <c r="AB415" s="314"/>
      <c r="AC415" s="314"/>
      <c r="AD415" s="314"/>
      <c r="AE415" s="314"/>
      <c r="AF415" s="314"/>
      <c r="AG415" s="314"/>
      <c r="AH415" s="314"/>
      <c r="AI415" s="314"/>
      <c r="AJ415" s="314"/>
      <c r="AK415" s="314"/>
      <c r="AL415" s="314"/>
      <c r="AM415" s="314"/>
      <c r="AN415" s="314"/>
      <c r="AO415" s="314"/>
      <c r="AP415" s="314"/>
      <c r="AQ415" s="314"/>
      <c r="AR415" s="314"/>
      <c r="AS415" s="314"/>
      <c r="AT415" s="314"/>
      <c r="AU415" s="314"/>
      <c r="AV415" s="314"/>
      <c r="AW415" s="314"/>
      <c r="AX415" s="314"/>
      <c r="AY415" s="314"/>
      <c r="AZ415" s="314"/>
      <c r="BA415" s="314"/>
      <c r="BB415" s="314"/>
      <c r="BC415" s="314"/>
      <c r="BD415" s="314"/>
      <c r="BE415" s="314"/>
      <c r="BF415" s="314"/>
      <c r="BG415" s="314"/>
      <c r="BH415" s="314"/>
      <c r="BI415" s="314"/>
      <c r="BJ415" s="314"/>
      <c r="BK415" s="314"/>
      <c r="BL415" s="314"/>
      <c r="BM415" s="314"/>
      <c r="BN415" s="314"/>
      <c r="BO415" s="314"/>
      <c r="BP415" s="314"/>
      <c r="BQ415" s="314"/>
      <c r="BR415" s="314"/>
      <c r="BS415" s="314"/>
      <c r="BT415" s="314"/>
      <c r="BU415" s="314"/>
      <c r="BV415" s="314"/>
      <c r="BX415" s="314"/>
      <c r="BY415" s="314"/>
      <c r="BZ415" s="314"/>
      <c r="CA415" s="314"/>
      <c r="CB415" s="314"/>
      <c r="CC415" s="314"/>
      <c r="CD415" s="314"/>
      <c r="CE415" s="314"/>
      <c r="CF415" s="314"/>
      <c r="CG415" s="314"/>
      <c r="CH415" s="314"/>
      <c r="CI415" s="314"/>
      <c r="CJ415" s="314"/>
      <c r="CK415" s="314"/>
      <c r="CL415" s="314"/>
      <c r="CM415" s="314"/>
      <c r="CN415" s="314"/>
      <c r="CO415" s="314"/>
      <c r="CP415" s="314"/>
      <c r="CQ415" s="314"/>
      <c r="CR415" s="314"/>
      <c r="CS415" s="314"/>
      <c r="CT415" s="314"/>
      <c r="CU415" s="314"/>
      <c r="CV415" s="314"/>
      <c r="CW415" s="314"/>
      <c r="CX415" s="314"/>
      <c r="CY415" s="314"/>
      <c r="CZ415" s="314"/>
      <c r="DA415" s="314"/>
      <c r="DB415" s="314"/>
      <c r="DC415" s="314"/>
      <c r="DD415" s="314"/>
      <c r="DE415" s="314"/>
      <c r="DF415" s="314"/>
      <c r="DG415" s="314"/>
      <c r="DH415" s="314"/>
      <c r="DI415" s="314"/>
      <c r="DJ415" s="314"/>
      <c r="DK415" s="314"/>
      <c r="DL415" s="314"/>
      <c r="DM415" s="314"/>
      <c r="DN415" s="314"/>
      <c r="DO415" s="314"/>
      <c r="DP415" s="314"/>
      <c r="DQ415" s="314"/>
      <c r="DR415" s="314"/>
      <c r="DS415" s="314"/>
      <c r="DT415" s="314"/>
      <c r="DU415" s="314"/>
      <c r="DV415" s="314"/>
      <c r="DW415" s="314"/>
      <c r="DX415" s="314"/>
      <c r="DY415" s="314"/>
      <c r="DZ415" s="314"/>
      <c r="EA415" s="314"/>
      <c r="EB415" s="314"/>
      <c r="EC415" s="314"/>
      <c r="ED415" s="314"/>
      <c r="FY415" s="317"/>
      <c r="FZ415" s="317"/>
      <c r="GA415" s="317"/>
      <c r="GB415" s="317"/>
      <c r="GC415" s="301"/>
      <c r="GD415" s="301"/>
      <c r="GE415" s="301"/>
      <c r="GF415" s="301"/>
      <c r="GG415" s="318"/>
      <c r="GH415" s="318"/>
      <c r="GI415" s="318"/>
      <c r="GJ415" s="319"/>
      <c r="GK415" s="320"/>
      <c r="GL415" s="320"/>
      <c r="GM415" s="320"/>
      <c r="GN415" s="320"/>
      <c r="GO415" s="300"/>
      <c r="HD415" s="317"/>
      <c r="HE415" s="317"/>
      <c r="HF415" s="317"/>
      <c r="HG415" s="317"/>
      <c r="HH415" s="301"/>
      <c r="HI415" s="301"/>
      <c r="HJ415" s="301"/>
      <c r="HK415" s="301"/>
      <c r="HL415" s="318"/>
      <c r="HM415" s="318"/>
      <c r="HN415" s="318"/>
      <c r="HO415" s="319"/>
      <c r="HP415" s="320"/>
      <c r="HQ415" s="320"/>
      <c r="HR415" s="320"/>
      <c r="HS415" s="320"/>
      <c r="HT415" s="300"/>
    </row>
    <row r="416" spans="2:228" ht="17.100000000000001" customHeight="1" x14ac:dyDescent="0.3">
      <c r="B416" s="345"/>
      <c r="D416" s="345"/>
      <c r="E416" s="345"/>
      <c r="F416" s="345"/>
      <c r="G416" s="345"/>
      <c r="H416" s="345"/>
      <c r="I416" s="345"/>
      <c r="J416" s="345"/>
      <c r="K416" s="345"/>
      <c r="L416" s="345"/>
      <c r="M416" s="345"/>
      <c r="N416" s="345"/>
      <c r="O416" s="345"/>
      <c r="P416" s="345"/>
      <c r="Q416" s="345"/>
      <c r="R416" s="314"/>
      <c r="S416" s="314"/>
      <c r="T416" s="314"/>
      <c r="U416" s="314"/>
      <c r="V416" s="314"/>
      <c r="W416" s="314"/>
      <c r="X416" s="314"/>
      <c r="Y416" s="314"/>
      <c r="Z416" s="314"/>
      <c r="AA416" s="314"/>
      <c r="AB416" s="314"/>
      <c r="AC416" s="314"/>
      <c r="AD416" s="314"/>
      <c r="AE416" s="314"/>
      <c r="AF416" s="314"/>
      <c r="AG416" s="314"/>
      <c r="AH416" s="314"/>
      <c r="AI416" s="314"/>
      <c r="AJ416" s="314"/>
      <c r="AK416" s="314"/>
      <c r="AL416" s="314"/>
      <c r="AM416" s="314"/>
      <c r="AN416" s="314"/>
      <c r="AO416" s="314"/>
      <c r="AP416" s="314"/>
      <c r="AQ416" s="314"/>
      <c r="AR416" s="314"/>
      <c r="AS416" s="314"/>
      <c r="AT416" s="314"/>
      <c r="AU416" s="314"/>
      <c r="AV416" s="314"/>
      <c r="AW416" s="314"/>
      <c r="AX416" s="314"/>
      <c r="AY416" s="314"/>
      <c r="AZ416" s="314"/>
      <c r="BA416" s="314"/>
      <c r="BB416" s="314"/>
      <c r="BC416" s="314"/>
      <c r="BD416" s="314"/>
      <c r="BE416" s="314"/>
      <c r="BF416" s="314"/>
      <c r="BG416" s="314"/>
      <c r="BH416" s="314"/>
      <c r="BI416" s="314"/>
      <c r="BJ416" s="314"/>
      <c r="BK416" s="314"/>
      <c r="BL416" s="314"/>
      <c r="BM416" s="314"/>
      <c r="BN416" s="314"/>
      <c r="BO416" s="314"/>
      <c r="BP416" s="314"/>
      <c r="BQ416" s="314"/>
      <c r="BR416" s="314"/>
      <c r="BS416" s="314"/>
      <c r="BT416" s="314"/>
      <c r="BU416" s="314"/>
      <c r="BV416" s="314"/>
      <c r="BX416" s="314"/>
      <c r="BY416" s="314"/>
      <c r="BZ416" s="314"/>
      <c r="CA416" s="314"/>
      <c r="CB416" s="314"/>
      <c r="CC416" s="314"/>
      <c r="CD416" s="314"/>
      <c r="CE416" s="314"/>
      <c r="CF416" s="314"/>
      <c r="CG416" s="314"/>
      <c r="CH416" s="314"/>
      <c r="CI416" s="314"/>
      <c r="CJ416" s="314"/>
      <c r="CK416" s="314"/>
      <c r="CL416" s="314"/>
      <c r="CM416" s="314"/>
      <c r="CN416" s="314"/>
      <c r="CO416" s="314"/>
      <c r="CP416" s="314"/>
      <c r="CQ416" s="314"/>
      <c r="CR416" s="314"/>
      <c r="CS416" s="314"/>
      <c r="CT416" s="314"/>
      <c r="CU416" s="314"/>
      <c r="CV416" s="314"/>
      <c r="CW416" s="314"/>
      <c r="CX416" s="314"/>
      <c r="CY416" s="314"/>
      <c r="CZ416" s="314"/>
      <c r="DA416" s="314"/>
      <c r="DB416" s="314"/>
      <c r="DC416" s="314"/>
      <c r="DD416" s="314"/>
      <c r="DE416" s="314"/>
      <c r="DF416" s="314"/>
      <c r="DG416" s="314"/>
      <c r="DH416" s="314"/>
      <c r="DI416" s="314"/>
      <c r="DJ416" s="314"/>
      <c r="DK416" s="314"/>
      <c r="DL416" s="314"/>
      <c r="DM416" s="314"/>
      <c r="DN416" s="314"/>
      <c r="DO416" s="314"/>
      <c r="DP416" s="314"/>
      <c r="DQ416" s="314"/>
      <c r="DR416" s="314"/>
      <c r="DS416" s="314"/>
      <c r="DT416" s="314"/>
      <c r="DU416" s="314"/>
      <c r="DV416" s="314"/>
      <c r="DW416" s="314"/>
      <c r="DX416" s="314"/>
      <c r="DY416" s="314"/>
      <c r="DZ416" s="314"/>
      <c r="EA416" s="314"/>
      <c r="EB416" s="314"/>
      <c r="EC416" s="314"/>
      <c r="ED416" s="314"/>
      <c r="FY416" s="317"/>
      <c r="FZ416" s="317"/>
      <c r="GA416" s="317"/>
      <c r="GB416" s="317"/>
      <c r="GC416" s="301"/>
      <c r="GD416" s="301"/>
      <c r="GE416" s="301"/>
      <c r="GF416" s="301"/>
      <c r="GG416" s="318"/>
      <c r="GH416" s="318"/>
      <c r="GI416" s="318"/>
      <c r="GJ416" s="319"/>
      <c r="GK416" s="320"/>
      <c r="GL416" s="320"/>
      <c r="GM416" s="320"/>
      <c r="GN416" s="320"/>
      <c r="GO416" s="300"/>
      <c r="HD416" s="317"/>
      <c r="HE416" s="317"/>
      <c r="HF416" s="317"/>
      <c r="HG416" s="317"/>
      <c r="HH416" s="301"/>
      <c r="HI416" s="301"/>
      <c r="HJ416" s="301"/>
      <c r="HK416" s="301"/>
      <c r="HL416" s="318"/>
      <c r="HM416" s="318"/>
      <c r="HN416" s="318"/>
      <c r="HO416" s="319"/>
      <c r="HP416" s="320"/>
      <c r="HQ416" s="320"/>
      <c r="HR416" s="320"/>
      <c r="HS416" s="320"/>
      <c r="HT416" s="300"/>
    </row>
    <row r="417" spans="2:228" ht="17.100000000000001" customHeight="1" x14ac:dyDescent="0.3">
      <c r="B417" s="345"/>
      <c r="D417" s="345"/>
      <c r="E417" s="345"/>
      <c r="F417" s="345"/>
      <c r="G417" s="345"/>
      <c r="H417" s="345"/>
      <c r="I417" s="345"/>
      <c r="J417" s="345"/>
      <c r="K417" s="345"/>
      <c r="L417" s="345"/>
      <c r="M417" s="345"/>
      <c r="N417" s="345"/>
      <c r="O417" s="345"/>
      <c r="P417" s="345"/>
      <c r="Q417" s="345"/>
      <c r="R417" s="314"/>
      <c r="S417" s="314"/>
      <c r="T417" s="314"/>
      <c r="U417" s="314"/>
      <c r="V417" s="314"/>
      <c r="W417" s="314"/>
      <c r="X417" s="314"/>
      <c r="Y417" s="314"/>
      <c r="Z417" s="314"/>
      <c r="AA417" s="314"/>
      <c r="AB417" s="314"/>
      <c r="AC417" s="314"/>
      <c r="AD417" s="314"/>
      <c r="AE417" s="314"/>
      <c r="AF417" s="314"/>
      <c r="AG417" s="314"/>
      <c r="AH417" s="314"/>
      <c r="AI417" s="314"/>
      <c r="AJ417" s="314"/>
      <c r="AK417" s="314"/>
      <c r="AL417" s="314"/>
      <c r="AM417" s="314"/>
      <c r="AN417" s="314"/>
      <c r="AO417" s="314"/>
      <c r="AP417" s="314"/>
      <c r="AQ417" s="314"/>
      <c r="AR417" s="314"/>
      <c r="AS417" s="314"/>
      <c r="AT417" s="314"/>
      <c r="AU417" s="314"/>
      <c r="AV417" s="314"/>
      <c r="AW417" s="314"/>
      <c r="AX417" s="314"/>
      <c r="AY417" s="314"/>
      <c r="AZ417" s="314"/>
      <c r="BA417" s="314"/>
      <c r="BB417" s="314"/>
      <c r="BC417" s="314"/>
      <c r="BD417" s="314"/>
      <c r="BE417" s="314"/>
      <c r="BF417" s="314"/>
      <c r="BG417" s="314"/>
      <c r="BH417" s="314"/>
      <c r="BI417" s="314"/>
      <c r="BJ417" s="314"/>
      <c r="BK417" s="314"/>
      <c r="BL417" s="314"/>
      <c r="BM417" s="314"/>
      <c r="BN417" s="314"/>
      <c r="BO417" s="314"/>
      <c r="BP417" s="314"/>
      <c r="BQ417" s="314"/>
      <c r="BR417" s="314"/>
      <c r="BS417" s="314"/>
      <c r="BT417" s="314"/>
      <c r="BU417" s="314"/>
      <c r="BV417" s="314"/>
      <c r="BW417" s="336"/>
      <c r="BX417" s="314"/>
      <c r="BY417" s="314"/>
      <c r="BZ417" s="314"/>
      <c r="CA417" s="314"/>
      <c r="CB417" s="314"/>
      <c r="CC417" s="314"/>
      <c r="CD417" s="314"/>
      <c r="CE417" s="314"/>
      <c r="CF417" s="314"/>
      <c r="CG417" s="314"/>
      <c r="CH417" s="314"/>
      <c r="CI417" s="314"/>
      <c r="CJ417" s="314"/>
      <c r="CK417" s="314"/>
      <c r="CL417" s="314"/>
      <c r="CM417" s="314"/>
      <c r="CN417" s="314"/>
      <c r="CO417" s="314"/>
      <c r="CP417" s="314"/>
      <c r="CQ417" s="314"/>
      <c r="CR417" s="314"/>
      <c r="CS417" s="314"/>
      <c r="CT417" s="314"/>
      <c r="CU417" s="314"/>
      <c r="CV417" s="314"/>
      <c r="CW417" s="314"/>
      <c r="CX417" s="314"/>
      <c r="CY417" s="314"/>
      <c r="CZ417" s="314"/>
      <c r="DA417" s="314"/>
      <c r="DB417" s="314"/>
      <c r="DC417" s="314"/>
      <c r="DD417" s="314"/>
      <c r="DE417" s="314"/>
      <c r="DF417" s="314"/>
      <c r="DG417" s="314"/>
      <c r="DH417" s="314"/>
      <c r="DI417" s="314"/>
      <c r="DJ417" s="314"/>
      <c r="DK417" s="314"/>
      <c r="DL417" s="314"/>
      <c r="DM417" s="314"/>
      <c r="DN417" s="314"/>
      <c r="DO417" s="314"/>
      <c r="DP417" s="314"/>
      <c r="DQ417" s="314"/>
      <c r="DR417" s="314"/>
      <c r="DS417" s="314"/>
      <c r="DT417" s="314"/>
      <c r="DU417" s="314"/>
      <c r="DV417" s="314"/>
      <c r="DW417" s="314"/>
      <c r="DX417" s="314"/>
      <c r="DY417" s="314"/>
      <c r="DZ417" s="314"/>
      <c r="EA417" s="314"/>
      <c r="EB417" s="314"/>
      <c r="EC417" s="314"/>
      <c r="ED417" s="314"/>
      <c r="FY417" s="317"/>
      <c r="FZ417" s="317"/>
      <c r="GA417" s="317"/>
      <c r="GB417" s="317"/>
      <c r="GC417" s="301"/>
      <c r="GD417" s="301"/>
      <c r="GE417" s="301"/>
      <c r="GF417" s="301"/>
      <c r="GG417" s="318"/>
      <c r="GH417" s="318"/>
      <c r="GI417" s="318"/>
      <c r="GJ417" s="319"/>
      <c r="GK417" s="320"/>
      <c r="GL417" s="320"/>
      <c r="GM417" s="320"/>
      <c r="GN417" s="320"/>
      <c r="GO417" s="300"/>
      <c r="HD417" s="317"/>
      <c r="HE417" s="317"/>
      <c r="HF417" s="317"/>
      <c r="HG417" s="317"/>
      <c r="HH417" s="301"/>
      <c r="HI417" s="301"/>
      <c r="HJ417" s="301"/>
      <c r="HK417" s="301"/>
      <c r="HL417" s="318"/>
      <c r="HM417" s="318"/>
      <c r="HN417" s="318"/>
      <c r="HO417" s="319"/>
      <c r="HP417" s="320"/>
      <c r="HQ417" s="320"/>
      <c r="HR417" s="320"/>
      <c r="HS417" s="320"/>
      <c r="HT417" s="300"/>
    </row>
    <row r="418" spans="2:228" ht="17.100000000000001" customHeight="1" x14ac:dyDescent="0.3">
      <c r="B418" s="345"/>
      <c r="D418" s="345"/>
      <c r="E418" s="345"/>
      <c r="F418" s="345"/>
      <c r="G418" s="345"/>
      <c r="H418" s="345"/>
      <c r="I418" s="345"/>
      <c r="J418" s="345"/>
      <c r="K418" s="345"/>
      <c r="L418" s="345"/>
      <c r="M418" s="345"/>
      <c r="N418" s="345"/>
      <c r="O418" s="345"/>
      <c r="P418" s="345"/>
      <c r="Q418" s="345"/>
      <c r="R418" s="314"/>
      <c r="S418" s="314"/>
      <c r="T418" s="314"/>
      <c r="U418" s="314"/>
      <c r="V418" s="314"/>
      <c r="W418" s="314"/>
      <c r="X418" s="314"/>
      <c r="Y418" s="314"/>
      <c r="Z418" s="314"/>
      <c r="AA418" s="314"/>
      <c r="AB418" s="314"/>
      <c r="AC418" s="314"/>
      <c r="AD418" s="314"/>
      <c r="AE418" s="314"/>
      <c r="AF418" s="314"/>
      <c r="AG418" s="314"/>
      <c r="AH418" s="314"/>
      <c r="AI418" s="314"/>
      <c r="AJ418" s="314"/>
      <c r="AK418" s="314"/>
      <c r="AL418" s="314"/>
      <c r="AM418" s="314"/>
      <c r="AN418" s="314"/>
      <c r="AO418" s="314"/>
      <c r="AP418" s="314"/>
      <c r="AQ418" s="314"/>
      <c r="AR418" s="314"/>
      <c r="AS418" s="314"/>
      <c r="AT418" s="314"/>
      <c r="AU418" s="314"/>
      <c r="AV418" s="314"/>
      <c r="AW418" s="314"/>
      <c r="AX418" s="314"/>
      <c r="AY418" s="314"/>
      <c r="AZ418" s="314"/>
      <c r="BA418" s="314"/>
      <c r="BB418" s="314"/>
      <c r="BC418" s="314"/>
      <c r="BD418" s="314"/>
      <c r="BE418" s="314"/>
      <c r="BF418" s="314"/>
      <c r="BG418" s="314"/>
      <c r="BH418" s="314"/>
      <c r="BI418" s="314"/>
      <c r="BJ418" s="314"/>
      <c r="BK418" s="314"/>
      <c r="BL418" s="314"/>
      <c r="BM418" s="314"/>
      <c r="BN418" s="314"/>
      <c r="BO418" s="314"/>
      <c r="BP418" s="314"/>
      <c r="BQ418" s="314"/>
      <c r="BR418" s="314"/>
      <c r="BS418" s="314"/>
      <c r="BT418" s="314"/>
      <c r="BU418" s="314"/>
      <c r="BV418" s="314"/>
      <c r="BW418" s="337"/>
      <c r="BX418" s="314"/>
      <c r="BY418" s="314"/>
      <c r="BZ418" s="314"/>
      <c r="CA418" s="314"/>
      <c r="CB418" s="314"/>
      <c r="CC418" s="314"/>
      <c r="CD418" s="314"/>
      <c r="CE418" s="314"/>
      <c r="CF418" s="314"/>
      <c r="CG418" s="314"/>
      <c r="CH418" s="314"/>
      <c r="CI418" s="314"/>
      <c r="CJ418" s="314"/>
      <c r="CK418" s="314"/>
      <c r="CL418" s="314"/>
      <c r="CM418" s="314"/>
      <c r="CN418" s="314"/>
      <c r="CO418" s="314"/>
      <c r="CP418" s="314"/>
      <c r="CQ418" s="314"/>
      <c r="CR418" s="314"/>
      <c r="CS418" s="314"/>
      <c r="CT418" s="314"/>
      <c r="CU418" s="314"/>
      <c r="CV418" s="314"/>
      <c r="CW418" s="314"/>
      <c r="CX418" s="314"/>
      <c r="CY418" s="314"/>
      <c r="CZ418" s="314"/>
      <c r="DA418" s="314"/>
      <c r="DB418" s="314"/>
      <c r="DC418" s="314"/>
      <c r="DD418" s="314"/>
      <c r="DE418" s="314"/>
      <c r="DF418" s="314"/>
      <c r="DG418" s="314"/>
      <c r="DH418" s="314"/>
      <c r="DI418" s="314"/>
      <c r="DJ418" s="314"/>
      <c r="DK418" s="314"/>
      <c r="DL418" s="314"/>
      <c r="DM418" s="314"/>
      <c r="DN418" s="314"/>
      <c r="DO418" s="314"/>
      <c r="DP418" s="314"/>
      <c r="DQ418" s="314"/>
      <c r="DR418" s="314"/>
      <c r="DS418" s="314"/>
      <c r="DT418" s="314"/>
      <c r="DU418" s="314"/>
      <c r="DV418" s="314"/>
      <c r="DW418" s="314"/>
      <c r="DX418" s="314"/>
      <c r="DY418" s="314"/>
      <c r="DZ418" s="314"/>
      <c r="EA418" s="314"/>
      <c r="EB418" s="314"/>
      <c r="EC418" s="314"/>
      <c r="ED418" s="314"/>
      <c r="FY418" s="317"/>
      <c r="FZ418" s="317"/>
      <c r="GA418" s="317"/>
      <c r="GB418" s="317"/>
      <c r="GC418" s="301"/>
      <c r="GD418" s="301"/>
      <c r="GE418" s="301"/>
      <c r="GF418" s="301"/>
      <c r="GG418" s="318"/>
      <c r="GH418" s="318"/>
      <c r="GI418" s="318"/>
      <c r="GJ418" s="319"/>
      <c r="GK418" s="320"/>
      <c r="GL418" s="320"/>
      <c r="GM418" s="320"/>
      <c r="GN418" s="320"/>
      <c r="GO418" s="300"/>
      <c r="HD418" s="317"/>
      <c r="HE418" s="317"/>
      <c r="HF418" s="317"/>
      <c r="HG418" s="317"/>
      <c r="HH418" s="301"/>
      <c r="HI418" s="301"/>
      <c r="HJ418" s="301"/>
      <c r="HK418" s="301"/>
      <c r="HL418" s="318"/>
      <c r="HM418" s="318"/>
      <c r="HN418" s="318"/>
      <c r="HO418" s="319"/>
      <c r="HP418" s="320"/>
      <c r="HQ418" s="320"/>
      <c r="HR418" s="320"/>
      <c r="HS418" s="320"/>
      <c r="HT418" s="300"/>
    </row>
    <row r="419" spans="2:228" ht="17.100000000000001" customHeight="1" x14ac:dyDescent="0.3">
      <c r="B419" s="345"/>
      <c r="D419" s="345"/>
      <c r="E419" s="345"/>
      <c r="F419" s="345"/>
      <c r="G419" s="345"/>
      <c r="H419" s="345"/>
      <c r="I419" s="345"/>
      <c r="J419" s="345"/>
      <c r="K419" s="345"/>
      <c r="L419" s="345"/>
      <c r="M419" s="345"/>
      <c r="N419" s="345"/>
      <c r="O419" s="345"/>
      <c r="P419" s="345"/>
      <c r="Q419" s="345"/>
      <c r="R419" s="314"/>
      <c r="S419" s="314"/>
      <c r="T419" s="314"/>
      <c r="U419" s="314"/>
      <c r="V419" s="314"/>
      <c r="W419" s="314"/>
      <c r="X419" s="314"/>
      <c r="Y419" s="314"/>
      <c r="Z419" s="314"/>
      <c r="AA419" s="314"/>
      <c r="AB419" s="314"/>
      <c r="AC419" s="314"/>
      <c r="AD419" s="314"/>
      <c r="AE419" s="314"/>
      <c r="AF419" s="314"/>
      <c r="AG419" s="314"/>
      <c r="AH419" s="314"/>
      <c r="AI419" s="314"/>
      <c r="AJ419" s="314"/>
      <c r="AK419" s="314"/>
      <c r="AL419" s="314"/>
      <c r="AM419" s="314"/>
      <c r="AN419" s="314"/>
      <c r="AO419" s="314"/>
      <c r="AP419" s="314"/>
      <c r="AQ419" s="314"/>
      <c r="AR419" s="314"/>
      <c r="AS419" s="314"/>
      <c r="AT419" s="314"/>
      <c r="AU419" s="314"/>
      <c r="AV419" s="314"/>
      <c r="AW419" s="314"/>
      <c r="AX419" s="314"/>
      <c r="AY419" s="314"/>
      <c r="AZ419" s="314"/>
      <c r="BA419" s="314"/>
      <c r="BB419" s="314"/>
      <c r="BC419" s="314"/>
      <c r="BD419" s="314"/>
      <c r="BE419" s="314"/>
      <c r="BF419" s="314"/>
      <c r="BG419" s="314"/>
      <c r="BH419" s="314"/>
      <c r="BI419" s="314"/>
      <c r="BJ419" s="314"/>
      <c r="BK419" s="314"/>
      <c r="BL419" s="314"/>
      <c r="BM419" s="314"/>
      <c r="BN419" s="314"/>
      <c r="BO419" s="314"/>
      <c r="BP419" s="314"/>
      <c r="BQ419" s="314"/>
      <c r="BR419" s="314"/>
      <c r="BS419" s="314"/>
      <c r="BT419" s="314"/>
      <c r="BU419" s="314"/>
      <c r="BV419" s="314"/>
      <c r="BW419" s="291"/>
      <c r="BX419" s="314"/>
      <c r="BY419" s="314"/>
      <c r="BZ419" s="314"/>
      <c r="CA419" s="314"/>
      <c r="CB419" s="314"/>
      <c r="CC419" s="314"/>
      <c r="CD419" s="314"/>
      <c r="CE419" s="314"/>
      <c r="CF419" s="314"/>
      <c r="CG419" s="314"/>
      <c r="CH419" s="314"/>
      <c r="CI419" s="314"/>
      <c r="CJ419" s="314"/>
      <c r="CK419" s="314"/>
      <c r="CL419" s="314"/>
      <c r="CM419" s="314"/>
      <c r="CN419" s="314"/>
      <c r="CO419" s="314"/>
      <c r="CP419" s="314"/>
      <c r="CQ419" s="314"/>
      <c r="CR419" s="314"/>
      <c r="CS419" s="314"/>
      <c r="CT419" s="314"/>
      <c r="CU419" s="314"/>
      <c r="CV419" s="314"/>
      <c r="CW419" s="314"/>
      <c r="CX419" s="314"/>
      <c r="CY419" s="314"/>
      <c r="CZ419" s="314"/>
      <c r="DA419" s="314"/>
      <c r="DB419" s="314"/>
      <c r="DC419" s="314"/>
      <c r="DD419" s="314"/>
      <c r="DE419" s="314"/>
      <c r="DF419" s="314"/>
      <c r="DG419" s="314"/>
      <c r="DH419" s="314"/>
      <c r="DI419" s="314"/>
      <c r="DJ419" s="314"/>
      <c r="DK419" s="314"/>
      <c r="DL419" s="314"/>
      <c r="DM419" s="314"/>
      <c r="DN419" s="314"/>
      <c r="DO419" s="314"/>
      <c r="DP419" s="314"/>
      <c r="DQ419" s="314"/>
      <c r="DR419" s="314"/>
      <c r="DS419" s="314"/>
      <c r="DT419" s="314"/>
      <c r="DU419" s="314"/>
      <c r="DV419" s="314"/>
      <c r="DW419" s="314"/>
      <c r="DX419" s="314"/>
      <c r="DY419" s="314"/>
      <c r="DZ419" s="314"/>
      <c r="EA419" s="314"/>
      <c r="EB419" s="314"/>
      <c r="EC419" s="314"/>
      <c r="ED419" s="314"/>
      <c r="FY419" s="317"/>
      <c r="FZ419" s="317"/>
      <c r="GA419" s="317"/>
      <c r="GB419" s="317"/>
      <c r="GC419" s="301"/>
      <c r="GD419" s="301"/>
      <c r="GE419" s="301"/>
      <c r="GF419" s="301"/>
      <c r="GG419" s="318"/>
      <c r="GH419" s="318"/>
      <c r="GI419" s="318"/>
      <c r="GJ419" s="319"/>
      <c r="GK419" s="320"/>
      <c r="GL419" s="320"/>
      <c r="GM419" s="320"/>
      <c r="GN419" s="320"/>
      <c r="GO419" s="300"/>
      <c r="HD419" s="317"/>
      <c r="HE419" s="317"/>
      <c r="HF419" s="317"/>
      <c r="HG419" s="317"/>
      <c r="HH419" s="301"/>
      <c r="HI419" s="301"/>
      <c r="HJ419" s="301"/>
      <c r="HK419" s="301"/>
      <c r="HL419" s="318"/>
      <c r="HM419" s="318"/>
      <c r="HN419" s="318"/>
      <c r="HO419" s="319"/>
      <c r="HP419" s="320"/>
      <c r="HQ419" s="320"/>
      <c r="HR419" s="320"/>
      <c r="HS419" s="320"/>
      <c r="HT419" s="300"/>
    </row>
    <row r="420" spans="2:228" ht="17.100000000000001" customHeight="1" x14ac:dyDescent="0.3">
      <c r="B420" s="345"/>
      <c r="D420" s="345"/>
      <c r="E420" s="345"/>
      <c r="F420" s="345"/>
      <c r="G420" s="345"/>
      <c r="H420" s="345"/>
      <c r="I420" s="345"/>
      <c r="J420" s="345"/>
      <c r="K420" s="345"/>
      <c r="L420" s="345"/>
      <c r="M420" s="345"/>
      <c r="N420" s="345"/>
      <c r="O420" s="345"/>
      <c r="P420" s="345"/>
      <c r="Q420" s="345"/>
      <c r="R420" s="314"/>
      <c r="S420" s="314"/>
      <c r="T420" s="314"/>
      <c r="U420" s="314"/>
      <c r="V420" s="314"/>
      <c r="W420" s="314"/>
      <c r="X420" s="314"/>
      <c r="Y420" s="314"/>
      <c r="Z420" s="314"/>
      <c r="AA420" s="314"/>
      <c r="AB420" s="314"/>
      <c r="AC420" s="314"/>
      <c r="AD420" s="314"/>
      <c r="AE420" s="314"/>
      <c r="AF420" s="314"/>
      <c r="AG420" s="314"/>
      <c r="AH420" s="314"/>
      <c r="AI420" s="314"/>
      <c r="AJ420" s="314"/>
      <c r="AK420" s="314"/>
      <c r="AL420" s="314"/>
      <c r="AM420" s="314"/>
      <c r="AN420" s="314"/>
      <c r="AO420" s="314"/>
      <c r="AP420" s="314"/>
      <c r="AQ420" s="314"/>
      <c r="AR420" s="314"/>
      <c r="AS420" s="314"/>
      <c r="AT420" s="314"/>
      <c r="AU420" s="314"/>
      <c r="AV420" s="314"/>
      <c r="AW420" s="314"/>
      <c r="AX420" s="314"/>
      <c r="AY420" s="314"/>
      <c r="AZ420" s="314"/>
      <c r="BA420" s="314"/>
      <c r="BB420" s="314"/>
      <c r="BC420" s="314"/>
      <c r="BD420" s="314"/>
      <c r="BE420" s="314"/>
      <c r="BF420" s="314"/>
      <c r="BG420" s="314"/>
      <c r="BH420" s="314"/>
      <c r="BI420" s="314"/>
      <c r="BJ420" s="314"/>
      <c r="BK420" s="314"/>
      <c r="BL420" s="314"/>
      <c r="BM420" s="314"/>
      <c r="BN420" s="314"/>
      <c r="BO420" s="314"/>
      <c r="BP420" s="314"/>
      <c r="BQ420" s="314"/>
      <c r="BR420" s="314"/>
      <c r="BS420" s="314"/>
      <c r="BT420" s="314"/>
      <c r="BU420" s="314"/>
      <c r="BV420" s="314"/>
      <c r="BW420" s="258"/>
      <c r="BX420" s="314"/>
      <c r="BY420" s="314"/>
      <c r="BZ420" s="314"/>
      <c r="CA420" s="314"/>
      <c r="CB420" s="314"/>
      <c r="CC420" s="314"/>
      <c r="CD420" s="314"/>
      <c r="CE420" s="314"/>
      <c r="CF420" s="314"/>
      <c r="CG420" s="314"/>
      <c r="CH420" s="314"/>
      <c r="CI420" s="314"/>
      <c r="CJ420" s="314"/>
      <c r="CK420" s="314"/>
      <c r="CL420" s="314"/>
      <c r="CM420" s="314"/>
      <c r="CN420" s="314"/>
      <c r="CO420" s="314"/>
      <c r="CP420" s="314"/>
      <c r="CQ420" s="314"/>
      <c r="CR420" s="314"/>
      <c r="CS420" s="314"/>
      <c r="CT420" s="314"/>
      <c r="CU420" s="314"/>
      <c r="CV420" s="314"/>
      <c r="CW420" s="314"/>
      <c r="CX420" s="314"/>
      <c r="CY420" s="314"/>
      <c r="CZ420" s="314"/>
      <c r="DA420" s="314"/>
      <c r="DB420" s="314"/>
      <c r="DC420" s="314"/>
      <c r="DD420" s="314"/>
      <c r="DE420" s="314"/>
      <c r="DF420" s="314"/>
      <c r="DG420" s="314"/>
      <c r="DH420" s="314"/>
      <c r="DI420" s="314"/>
      <c r="DJ420" s="314"/>
      <c r="DK420" s="314"/>
      <c r="DL420" s="314"/>
      <c r="DM420" s="314"/>
      <c r="DN420" s="314"/>
      <c r="DO420" s="314"/>
      <c r="DP420" s="314"/>
      <c r="DQ420" s="314"/>
      <c r="DR420" s="314"/>
      <c r="DS420" s="314"/>
      <c r="DT420" s="314"/>
      <c r="DU420" s="314"/>
      <c r="DV420" s="314"/>
      <c r="DW420" s="314"/>
      <c r="DX420" s="314"/>
      <c r="DY420" s="314"/>
      <c r="DZ420" s="314"/>
      <c r="EA420" s="314"/>
      <c r="EB420" s="314"/>
      <c r="EC420" s="314"/>
      <c r="ED420" s="314"/>
      <c r="FY420" s="317"/>
      <c r="FZ420" s="317"/>
      <c r="GA420" s="317"/>
      <c r="GB420" s="317"/>
      <c r="GC420" s="301"/>
      <c r="GD420" s="301"/>
      <c r="GE420" s="301"/>
      <c r="GF420" s="301"/>
      <c r="GG420" s="318"/>
      <c r="GH420" s="318"/>
      <c r="GI420" s="318"/>
      <c r="GJ420" s="319"/>
      <c r="GK420" s="320"/>
      <c r="GL420" s="320"/>
      <c r="GM420" s="320"/>
      <c r="GN420" s="320"/>
      <c r="GO420" s="300"/>
      <c r="HD420" s="317"/>
      <c r="HE420" s="317"/>
      <c r="HF420" s="317"/>
      <c r="HG420" s="317"/>
      <c r="HH420" s="301"/>
      <c r="HI420" s="301"/>
      <c r="HJ420" s="301"/>
      <c r="HK420" s="301"/>
      <c r="HL420" s="318"/>
      <c r="HM420" s="318"/>
      <c r="HN420" s="318"/>
      <c r="HO420" s="319"/>
      <c r="HP420" s="320"/>
      <c r="HQ420" s="320"/>
      <c r="HR420" s="320"/>
      <c r="HS420" s="320"/>
      <c r="HT420" s="300"/>
    </row>
    <row r="421" spans="2:228" ht="17.100000000000001" customHeight="1" x14ac:dyDescent="0.3">
      <c r="B421" s="345"/>
      <c r="D421" s="345"/>
      <c r="E421" s="345"/>
      <c r="F421" s="345"/>
      <c r="G421" s="345"/>
      <c r="H421" s="345"/>
      <c r="I421" s="345"/>
      <c r="J421" s="345"/>
      <c r="K421" s="345"/>
      <c r="L421" s="345"/>
      <c r="M421" s="345"/>
      <c r="N421" s="345"/>
      <c r="O421" s="345"/>
      <c r="P421" s="345"/>
      <c r="Q421" s="345"/>
      <c r="R421" s="314"/>
      <c r="S421" s="314"/>
      <c r="T421" s="314"/>
      <c r="U421" s="314"/>
      <c r="V421" s="314"/>
      <c r="W421" s="314"/>
      <c r="X421" s="314"/>
      <c r="Y421" s="314"/>
      <c r="Z421" s="314"/>
      <c r="AA421" s="314"/>
      <c r="AB421" s="314"/>
      <c r="AC421" s="314"/>
      <c r="AD421" s="314"/>
      <c r="AE421" s="314"/>
      <c r="AF421" s="314"/>
      <c r="AG421" s="314"/>
      <c r="AH421" s="314"/>
      <c r="AI421" s="314"/>
      <c r="AJ421" s="314"/>
      <c r="AK421" s="314"/>
      <c r="AL421" s="314"/>
      <c r="AM421" s="314"/>
      <c r="AN421" s="314"/>
      <c r="AO421" s="314"/>
      <c r="AP421" s="314"/>
      <c r="AQ421" s="314"/>
      <c r="AR421" s="314"/>
      <c r="AS421" s="314"/>
      <c r="AT421" s="314"/>
      <c r="AU421" s="314"/>
      <c r="AV421" s="314"/>
      <c r="AW421" s="314"/>
      <c r="AX421" s="314"/>
      <c r="AY421" s="314"/>
      <c r="AZ421" s="314"/>
      <c r="BA421" s="314"/>
      <c r="BB421" s="314"/>
      <c r="BC421" s="314"/>
      <c r="BD421" s="314"/>
      <c r="BE421" s="314"/>
      <c r="BF421" s="314"/>
      <c r="BG421" s="314"/>
      <c r="BH421" s="314"/>
      <c r="BI421" s="314"/>
      <c r="BJ421" s="314"/>
      <c r="BK421" s="314"/>
      <c r="BL421" s="314"/>
      <c r="BM421" s="314"/>
      <c r="BN421" s="314"/>
      <c r="BO421" s="314"/>
      <c r="BP421" s="314"/>
      <c r="BQ421" s="314"/>
      <c r="BR421" s="314"/>
      <c r="BS421" s="314"/>
      <c r="BT421" s="314"/>
      <c r="BU421" s="314"/>
      <c r="BV421" s="314"/>
      <c r="BW421" s="258"/>
      <c r="BX421" s="314"/>
      <c r="BY421" s="314"/>
      <c r="BZ421" s="314"/>
      <c r="CA421" s="314"/>
      <c r="CB421" s="314"/>
      <c r="CC421" s="314"/>
      <c r="CD421" s="314"/>
      <c r="CE421" s="314"/>
      <c r="CF421" s="314"/>
      <c r="CG421" s="314"/>
      <c r="CH421" s="314"/>
      <c r="CI421" s="314"/>
      <c r="CJ421" s="314"/>
      <c r="CK421" s="314"/>
      <c r="CL421" s="314"/>
      <c r="CM421" s="314"/>
      <c r="CN421" s="314"/>
      <c r="CO421" s="314"/>
      <c r="CP421" s="314"/>
      <c r="CQ421" s="314"/>
      <c r="CR421" s="314"/>
      <c r="CS421" s="314"/>
      <c r="CT421" s="314"/>
      <c r="CU421" s="314"/>
      <c r="CV421" s="314"/>
      <c r="CW421" s="314"/>
      <c r="CX421" s="314"/>
      <c r="CY421" s="314"/>
      <c r="CZ421" s="314"/>
      <c r="DA421" s="314"/>
      <c r="DB421" s="314"/>
      <c r="DC421" s="314"/>
      <c r="DD421" s="314"/>
      <c r="DE421" s="314"/>
      <c r="DF421" s="314"/>
      <c r="DG421" s="314"/>
      <c r="DH421" s="314"/>
      <c r="DI421" s="314"/>
      <c r="DJ421" s="314"/>
      <c r="DK421" s="314"/>
      <c r="DL421" s="314"/>
      <c r="DM421" s="314"/>
      <c r="DN421" s="314"/>
      <c r="DO421" s="314"/>
      <c r="DP421" s="314"/>
      <c r="DQ421" s="314"/>
      <c r="DR421" s="314"/>
      <c r="DS421" s="314"/>
      <c r="DT421" s="314"/>
      <c r="DU421" s="314"/>
      <c r="DV421" s="314"/>
      <c r="DW421" s="314"/>
      <c r="DX421" s="314"/>
      <c r="DY421" s="314"/>
      <c r="DZ421" s="314"/>
      <c r="EA421" s="314"/>
      <c r="EB421" s="314"/>
      <c r="EC421" s="314"/>
      <c r="ED421" s="314"/>
      <c r="FY421" s="317"/>
      <c r="FZ421" s="317"/>
      <c r="GA421" s="317"/>
      <c r="GB421" s="317"/>
      <c r="GC421" s="301"/>
      <c r="GD421" s="301"/>
      <c r="GE421" s="301"/>
      <c r="GF421" s="301"/>
      <c r="GG421" s="318"/>
      <c r="GH421" s="318"/>
      <c r="GI421" s="318"/>
      <c r="GJ421" s="319"/>
      <c r="GK421" s="320"/>
      <c r="GL421" s="320"/>
      <c r="GM421" s="320"/>
      <c r="GN421" s="320"/>
      <c r="GO421" s="300"/>
      <c r="HD421" s="317"/>
      <c r="HE421" s="317"/>
      <c r="HF421" s="317"/>
      <c r="HG421" s="317"/>
      <c r="HH421" s="301"/>
      <c r="HI421" s="301"/>
      <c r="HJ421" s="301"/>
      <c r="HK421" s="301"/>
      <c r="HL421" s="318"/>
      <c r="HM421" s="318"/>
      <c r="HN421" s="318"/>
      <c r="HO421" s="319"/>
      <c r="HP421" s="320"/>
      <c r="HQ421" s="320"/>
      <c r="HR421" s="320"/>
      <c r="HS421" s="320"/>
      <c r="HT421" s="300"/>
    </row>
    <row r="422" spans="2:228" ht="17.100000000000001" customHeight="1" x14ac:dyDescent="0.3">
      <c r="B422" s="345"/>
      <c r="D422" s="345"/>
      <c r="E422" s="345"/>
      <c r="F422" s="345"/>
      <c r="G422" s="345"/>
      <c r="H422" s="345"/>
      <c r="I422" s="345"/>
      <c r="J422" s="345"/>
      <c r="K422" s="345"/>
      <c r="L422" s="345"/>
      <c r="M422" s="345"/>
      <c r="N422" s="345"/>
      <c r="O422" s="345"/>
      <c r="P422" s="345"/>
      <c r="Q422" s="345"/>
      <c r="R422" s="314"/>
      <c r="S422" s="314"/>
      <c r="T422" s="314"/>
      <c r="U422" s="314"/>
      <c r="V422" s="314"/>
      <c r="W422" s="314"/>
      <c r="X422" s="314"/>
      <c r="Y422" s="314"/>
      <c r="Z422" s="314"/>
      <c r="AA422" s="314"/>
      <c r="AB422" s="314"/>
      <c r="AC422" s="314"/>
      <c r="AD422" s="314"/>
      <c r="AE422" s="314"/>
      <c r="AF422" s="314"/>
      <c r="AG422" s="314"/>
      <c r="AH422" s="314"/>
      <c r="AI422" s="314"/>
      <c r="AJ422" s="314"/>
      <c r="AK422" s="314"/>
      <c r="AL422" s="314"/>
      <c r="AM422" s="314"/>
      <c r="AN422" s="314"/>
      <c r="AO422" s="314"/>
      <c r="AP422" s="314"/>
      <c r="AQ422" s="314"/>
      <c r="AR422" s="314"/>
      <c r="AS422" s="314"/>
      <c r="AT422" s="314"/>
      <c r="AU422" s="314"/>
      <c r="AV422" s="314"/>
      <c r="AW422" s="314"/>
      <c r="AX422" s="314"/>
      <c r="AY422" s="314"/>
      <c r="AZ422" s="314"/>
      <c r="BA422" s="314"/>
      <c r="BB422" s="314"/>
      <c r="BC422" s="314"/>
      <c r="BD422" s="314"/>
      <c r="BE422" s="314"/>
      <c r="BF422" s="314"/>
      <c r="BG422" s="314"/>
      <c r="BH422" s="314"/>
      <c r="BI422" s="314"/>
      <c r="BJ422" s="314"/>
      <c r="BK422" s="314"/>
      <c r="BL422" s="314"/>
      <c r="BM422" s="314"/>
      <c r="BN422" s="314"/>
      <c r="BO422" s="314"/>
      <c r="BP422" s="314"/>
      <c r="BQ422" s="314"/>
      <c r="BR422" s="314"/>
      <c r="BS422" s="314"/>
      <c r="BT422" s="314"/>
      <c r="BU422" s="314"/>
      <c r="BV422" s="314"/>
      <c r="BW422" s="291"/>
      <c r="BX422" s="314"/>
      <c r="BY422" s="314"/>
      <c r="BZ422" s="314"/>
      <c r="CA422" s="314"/>
      <c r="CB422" s="314"/>
      <c r="CC422" s="314"/>
      <c r="CD422" s="314"/>
      <c r="CE422" s="314"/>
      <c r="CF422" s="314"/>
      <c r="CG422" s="314"/>
      <c r="CH422" s="314"/>
      <c r="CI422" s="314"/>
      <c r="CJ422" s="314"/>
      <c r="CK422" s="314"/>
      <c r="CL422" s="314"/>
      <c r="CM422" s="314"/>
      <c r="CN422" s="314"/>
      <c r="CO422" s="314"/>
      <c r="CP422" s="314"/>
      <c r="CQ422" s="314"/>
      <c r="CR422" s="314"/>
      <c r="CS422" s="314"/>
      <c r="CT422" s="314"/>
      <c r="CU422" s="314"/>
      <c r="CV422" s="314"/>
      <c r="CW422" s="314"/>
      <c r="CX422" s="314"/>
      <c r="CY422" s="314"/>
      <c r="CZ422" s="314"/>
      <c r="DA422" s="314"/>
      <c r="DB422" s="314"/>
      <c r="DC422" s="314"/>
      <c r="DD422" s="314"/>
      <c r="DE422" s="314"/>
      <c r="DF422" s="314"/>
      <c r="DG422" s="314"/>
      <c r="DH422" s="314"/>
      <c r="DI422" s="314"/>
      <c r="DJ422" s="314"/>
      <c r="DK422" s="314"/>
      <c r="DL422" s="314"/>
      <c r="DM422" s="314"/>
      <c r="DN422" s="314"/>
      <c r="DO422" s="314"/>
      <c r="DP422" s="314"/>
      <c r="DQ422" s="314"/>
      <c r="DR422" s="314"/>
      <c r="DS422" s="314"/>
      <c r="DT422" s="314"/>
      <c r="DU422" s="314"/>
      <c r="DV422" s="314"/>
      <c r="DW422" s="314"/>
      <c r="DX422" s="314"/>
      <c r="DY422" s="314"/>
      <c r="DZ422" s="314"/>
      <c r="EA422" s="314"/>
      <c r="EB422" s="314"/>
      <c r="EC422" s="314"/>
      <c r="ED422" s="314"/>
      <c r="FY422" s="317"/>
      <c r="FZ422" s="317"/>
      <c r="GA422" s="317"/>
      <c r="GB422" s="317"/>
      <c r="GC422" s="301"/>
      <c r="GD422" s="301"/>
      <c r="GE422" s="301"/>
      <c r="GF422" s="301"/>
      <c r="GG422" s="318"/>
      <c r="GH422" s="318"/>
      <c r="GI422" s="318"/>
      <c r="GJ422" s="319"/>
      <c r="GK422" s="320"/>
      <c r="GL422" s="320"/>
      <c r="GM422" s="320"/>
      <c r="GN422" s="320"/>
      <c r="GO422" s="300"/>
      <c r="HD422" s="317"/>
      <c r="HE422" s="317"/>
      <c r="HF422" s="317"/>
      <c r="HG422" s="317"/>
      <c r="HH422" s="301"/>
      <c r="HI422" s="301"/>
      <c r="HJ422" s="301"/>
      <c r="HK422" s="301"/>
      <c r="HL422" s="318"/>
      <c r="HM422" s="318"/>
      <c r="HN422" s="318"/>
      <c r="HO422" s="319"/>
      <c r="HP422" s="320"/>
      <c r="HQ422" s="320"/>
      <c r="HR422" s="320"/>
      <c r="HS422" s="320"/>
      <c r="HT422" s="300"/>
    </row>
    <row r="423" spans="2:228" ht="17.100000000000001" customHeight="1" x14ac:dyDescent="0.3">
      <c r="B423" s="345"/>
      <c r="D423" s="345"/>
      <c r="E423" s="345"/>
      <c r="F423" s="345"/>
      <c r="G423" s="345"/>
      <c r="H423" s="345"/>
      <c r="I423" s="345"/>
      <c r="J423" s="345"/>
      <c r="K423" s="345"/>
      <c r="L423" s="345"/>
      <c r="M423" s="345"/>
      <c r="N423" s="345"/>
      <c r="O423" s="345"/>
      <c r="P423" s="345"/>
      <c r="Q423" s="345"/>
      <c r="R423" s="314"/>
      <c r="S423" s="314"/>
      <c r="T423" s="314"/>
      <c r="U423" s="314"/>
      <c r="V423" s="314"/>
      <c r="W423" s="314"/>
      <c r="X423" s="314"/>
      <c r="Y423" s="314"/>
      <c r="Z423" s="314"/>
      <c r="AA423" s="314"/>
      <c r="AB423" s="314"/>
      <c r="AC423" s="314"/>
      <c r="AD423" s="314"/>
      <c r="AE423" s="314"/>
      <c r="AF423" s="314"/>
      <c r="AG423" s="314"/>
      <c r="AH423" s="314"/>
      <c r="AI423" s="314"/>
      <c r="AJ423" s="314"/>
      <c r="AK423" s="314"/>
      <c r="AL423" s="314"/>
      <c r="AM423" s="314"/>
      <c r="AN423" s="314"/>
      <c r="AO423" s="314"/>
      <c r="AP423" s="314"/>
      <c r="AQ423" s="314"/>
      <c r="AR423" s="314"/>
      <c r="AS423" s="314"/>
      <c r="AT423" s="314"/>
      <c r="AU423" s="314"/>
      <c r="AV423" s="314"/>
      <c r="AW423" s="314"/>
      <c r="AX423" s="314"/>
      <c r="AY423" s="314"/>
      <c r="AZ423" s="314"/>
      <c r="BA423" s="314"/>
      <c r="BB423" s="314"/>
      <c r="BC423" s="314"/>
      <c r="BD423" s="314"/>
      <c r="BE423" s="314"/>
      <c r="BF423" s="314"/>
      <c r="BG423" s="314"/>
      <c r="BH423" s="314"/>
      <c r="BI423" s="314"/>
      <c r="BJ423" s="314"/>
      <c r="BK423" s="314"/>
      <c r="BL423" s="314"/>
      <c r="BM423" s="314"/>
      <c r="BN423" s="314"/>
      <c r="BO423" s="314"/>
      <c r="BP423" s="314"/>
      <c r="BQ423" s="314"/>
      <c r="BR423" s="314"/>
      <c r="BS423" s="314"/>
      <c r="BT423" s="314"/>
      <c r="BU423" s="314"/>
      <c r="BV423" s="314"/>
      <c r="BW423" s="259"/>
      <c r="BX423" s="314"/>
      <c r="BY423" s="314"/>
      <c r="BZ423" s="314"/>
      <c r="CA423" s="314"/>
      <c r="CB423" s="314"/>
      <c r="CC423" s="314"/>
      <c r="CD423" s="314"/>
      <c r="CE423" s="314"/>
      <c r="CF423" s="314"/>
      <c r="CG423" s="314"/>
      <c r="CH423" s="314"/>
      <c r="CI423" s="314"/>
      <c r="CJ423" s="314"/>
      <c r="CK423" s="314"/>
      <c r="CL423" s="314"/>
      <c r="CM423" s="314"/>
      <c r="CN423" s="314"/>
      <c r="CO423" s="314"/>
      <c r="CP423" s="314"/>
      <c r="CQ423" s="314"/>
      <c r="CR423" s="314"/>
      <c r="CS423" s="314"/>
      <c r="CT423" s="314"/>
      <c r="CU423" s="314"/>
      <c r="CV423" s="314"/>
      <c r="CW423" s="314"/>
      <c r="CX423" s="314"/>
      <c r="CY423" s="314"/>
      <c r="CZ423" s="314"/>
      <c r="DA423" s="314"/>
      <c r="DB423" s="314"/>
      <c r="DC423" s="314"/>
      <c r="DD423" s="314"/>
      <c r="DE423" s="314"/>
      <c r="DF423" s="314"/>
      <c r="DG423" s="314"/>
      <c r="DH423" s="314"/>
      <c r="DI423" s="314"/>
      <c r="DJ423" s="314"/>
      <c r="DK423" s="314"/>
      <c r="DL423" s="314"/>
      <c r="DM423" s="314"/>
      <c r="DN423" s="314"/>
      <c r="DO423" s="314"/>
      <c r="DP423" s="314"/>
      <c r="DQ423" s="314"/>
      <c r="DR423" s="314"/>
      <c r="DS423" s="314"/>
      <c r="DT423" s="314"/>
      <c r="DU423" s="314"/>
      <c r="DV423" s="314"/>
      <c r="DW423" s="314"/>
      <c r="DX423" s="314"/>
      <c r="DY423" s="314"/>
      <c r="DZ423" s="314"/>
      <c r="EA423" s="314"/>
      <c r="EB423" s="314"/>
      <c r="EC423" s="314"/>
      <c r="ED423" s="314"/>
      <c r="FY423" s="317"/>
      <c r="FZ423" s="317"/>
      <c r="GA423" s="317"/>
      <c r="GB423" s="317"/>
      <c r="GC423" s="301"/>
      <c r="GD423" s="301"/>
      <c r="GE423" s="301"/>
      <c r="GF423" s="301"/>
      <c r="GG423" s="318"/>
      <c r="GH423" s="318"/>
      <c r="GI423" s="318"/>
      <c r="GJ423" s="319"/>
      <c r="GK423" s="320"/>
      <c r="GL423" s="320"/>
      <c r="GM423" s="320"/>
      <c r="GN423" s="320"/>
      <c r="GO423" s="300"/>
      <c r="HD423" s="317"/>
      <c r="HE423" s="317"/>
      <c r="HF423" s="317"/>
      <c r="HG423" s="317"/>
      <c r="HH423" s="301"/>
      <c r="HI423" s="301"/>
      <c r="HJ423" s="301"/>
      <c r="HK423" s="301"/>
      <c r="HL423" s="318"/>
      <c r="HM423" s="318"/>
      <c r="HN423" s="318"/>
      <c r="HO423" s="319"/>
      <c r="HP423" s="320"/>
      <c r="HQ423" s="320"/>
      <c r="HR423" s="320"/>
      <c r="HS423" s="320"/>
      <c r="HT423" s="300"/>
    </row>
    <row r="424" spans="2:228" ht="17.100000000000001" customHeight="1" x14ac:dyDescent="0.3">
      <c r="B424" s="345"/>
      <c r="D424" s="345"/>
      <c r="E424" s="345"/>
      <c r="F424" s="345"/>
      <c r="G424" s="345"/>
      <c r="H424" s="345"/>
      <c r="I424" s="345"/>
      <c r="J424" s="345"/>
      <c r="K424" s="345"/>
      <c r="L424" s="345"/>
      <c r="M424" s="345"/>
      <c r="N424" s="345"/>
      <c r="O424" s="345"/>
      <c r="P424" s="345"/>
      <c r="Q424" s="345"/>
      <c r="R424" s="314"/>
      <c r="S424" s="314"/>
      <c r="T424" s="314"/>
      <c r="U424" s="314"/>
      <c r="V424" s="314"/>
      <c r="W424" s="314"/>
      <c r="X424" s="314"/>
      <c r="Y424" s="314"/>
      <c r="Z424" s="314"/>
      <c r="AA424" s="314"/>
      <c r="AB424" s="314"/>
      <c r="AC424" s="314"/>
      <c r="AD424" s="314"/>
      <c r="AE424" s="314"/>
      <c r="AF424" s="314"/>
      <c r="AG424" s="314"/>
      <c r="AH424" s="314"/>
      <c r="AI424" s="314"/>
      <c r="AJ424" s="314"/>
      <c r="AK424" s="314"/>
      <c r="AL424" s="314"/>
      <c r="AM424" s="314"/>
      <c r="AN424" s="314"/>
      <c r="AO424" s="314"/>
      <c r="AP424" s="314"/>
      <c r="AQ424" s="314"/>
      <c r="AR424" s="314"/>
      <c r="AS424" s="314"/>
      <c r="AT424" s="314"/>
      <c r="AU424" s="314"/>
      <c r="AV424" s="314"/>
      <c r="AW424" s="314"/>
      <c r="AX424" s="314"/>
      <c r="AY424" s="314"/>
      <c r="AZ424" s="314"/>
      <c r="BA424" s="314"/>
      <c r="BB424" s="314"/>
      <c r="BC424" s="314"/>
      <c r="BD424" s="314"/>
      <c r="BE424" s="314"/>
      <c r="BF424" s="314"/>
      <c r="BG424" s="314"/>
      <c r="BH424" s="314"/>
      <c r="BI424" s="314"/>
      <c r="BJ424" s="314"/>
      <c r="BK424" s="314"/>
      <c r="BL424" s="314"/>
      <c r="BM424" s="314"/>
      <c r="BN424" s="314"/>
      <c r="BO424" s="314"/>
      <c r="BP424" s="314"/>
      <c r="BQ424" s="314"/>
      <c r="BR424" s="314"/>
      <c r="BS424" s="314"/>
      <c r="BT424" s="314"/>
      <c r="BU424" s="314"/>
      <c r="BV424" s="314"/>
      <c r="BW424" s="259"/>
      <c r="BX424" s="314"/>
      <c r="BY424" s="314"/>
      <c r="BZ424" s="314"/>
      <c r="CA424" s="314"/>
      <c r="CB424" s="314"/>
      <c r="CC424" s="314"/>
      <c r="CD424" s="314"/>
      <c r="CE424" s="314"/>
      <c r="CF424" s="314"/>
      <c r="CG424" s="314"/>
      <c r="CH424" s="314"/>
      <c r="CI424" s="314"/>
      <c r="CJ424" s="314"/>
      <c r="CK424" s="314"/>
      <c r="CL424" s="314"/>
      <c r="CM424" s="314"/>
      <c r="CN424" s="314"/>
      <c r="CO424" s="314"/>
      <c r="CP424" s="314"/>
      <c r="CQ424" s="314"/>
      <c r="CR424" s="314"/>
      <c r="CS424" s="314"/>
      <c r="CT424" s="314"/>
      <c r="CU424" s="314"/>
      <c r="CV424" s="314"/>
      <c r="CW424" s="314"/>
      <c r="CX424" s="314"/>
      <c r="CY424" s="314"/>
      <c r="CZ424" s="314"/>
      <c r="DA424" s="314"/>
      <c r="DB424" s="314"/>
      <c r="DC424" s="314"/>
      <c r="DD424" s="314"/>
      <c r="DE424" s="314"/>
      <c r="DF424" s="314"/>
      <c r="DG424" s="314"/>
      <c r="DH424" s="314"/>
      <c r="DI424" s="314"/>
      <c r="DJ424" s="314"/>
      <c r="DK424" s="314"/>
      <c r="DL424" s="314"/>
      <c r="DM424" s="314"/>
      <c r="DN424" s="314"/>
      <c r="DO424" s="314"/>
      <c r="DP424" s="314"/>
      <c r="DQ424" s="314"/>
      <c r="DR424" s="314"/>
      <c r="DS424" s="314"/>
      <c r="DT424" s="314"/>
      <c r="DU424" s="314"/>
      <c r="DV424" s="314"/>
      <c r="DW424" s="314"/>
      <c r="DX424" s="314"/>
      <c r="DY424" s="314"/>
      <c r="DZ424" s="314"/>
      <c r="EA424" s="314"/>
      <c r="EB424" s="314"/>
      <c r="EC424" s="314"/>
      <c r="ED424" s="314"/>
      <c r="FY424" s="317"/>
      <c r="FZ424" s="317"/>
      <c r="GA424" s="317"/>
      <c r="GB424" s="317"/>
      <c r="GC424" s="301"/>
      <c r="GD424" s="301"/>
      <c r="GE424" s="301"/>
      <c r="GF424" s="301"/>
      <c r="GG424" s="318"/>
      <c r="GH424" s="318"/>
      <c r="GI424" s="318"/>
      <c r="GJ424" s="319"/>
      <c r="GK424" s="320"/>
      <c r="GL424" s="320"/>
      <c r="GM424" s="320"/>
      <c r="GN424" s="320"/>
      <c r="GO424" s="300"/>
      <c r="HD424" s="317"/>
      <c r="HE424" s="317"/>
      <c r="HF424" s="317"/>
      <c r="HG424" s="317"/>
      <c r="HH424" s="301"/>
      <c r="HI424" s="301"/>
      <c r="HJ424" s="301"/>
      <c r="HK424" s="301"/>
      <c r="HL424" s="318"/>
      <c r="HM424" s="318"/>
      <c r="HN424" s="318"/>
      <c r="HO424" s="319"/>
      <c r="HP424" s="320"/>
      <c r="HQ424" s="320"/>
      <c r="HR424" s="320"/>
      <c r="HS424" s="320"/>
      <c r="HT424" s="300"/>
    </row>
    <row r="425" spans="2:228" ht="17.100000000000001" customHeight="1" x14ac:dyDescent="0.3">
      <c r="B425" s="345"/>
      <c r="D425" s="345"/>
      <c r="E425" s="345"/>
      <c r="F425" s="345"/>
      <c r="G425" s="345"/>
      <c r="H425" s="345"/>
      <c r="I425" s="345"/>
      <c r="J425" s="345"/>
      <c r="K425" s="345"/>
      <c r="L425" s="345"/>
      <c r="M425" s="345"/>
      <c r="N425" s="345"/>
      <c r="O425" s="345"/>
      <c r="P425" s="345"/>
      <c r="Q425" s="345"/>
      <c r="R425" s="314"/>
      <c r="S425" s="314"/>
      <c r="T425" s="314"/>
      <c r="U425" s="314"/>
      <c r="V425" s="314"/>
      <c r="W425" s="314"/>
      <c r="X425" s="314"/>
      <c r="Y425" s="314"/>
      <c r="Z425" s="314"/>
      <c r="AA425" s="314"/>
      <c r="AB425" s="314"/>
      <c r="AC425" s="314"/>
      <c r="AD425" s="314"/>
      <c r="AE425" s="314"/>
      <c r="AF425" s="314"/>
      <c r="AG425" s="314"/>
      <c r="AH425" s="314"/>
      <c r="AI425" s="314"/>
      <c r="AJ425" s="314"/>
      <c r="AK425" s="314"/>
      <c r="AL425" s="314"/>
      <c r="AM425" s="314"/>
      <c r="AN425" s="314"/>
      <c r="AO425" s="314"/>
      <c r="AP425" s="314"/>
      <c r="AQ425" s="314"/>
      <c r="AR425" s="314"/>
      <c r="AS425" s="314"/>
      <c r="AT425" s="314"/>
      <c r="AU425" s="314"/>
      <c r="AV425" s="314"/>
      <c r="AW425" s="314"/>
      <c r="AX425" s="314"/>
      <c r="AY425" s="314"/>
      <c r="AZ425" s="314"/>
      <c r="BA425" s="314"/>
      <c r="BB425" s="314"/>
      <c r="BC425" s="314"/>
      <c r="BD425" s="314"/>
      <c r="BE425" s="314"/>
      <c r="BF425" s="314"/>
      <c r="BG425" s="314"/>
      <c r="BH425" s="314"/>
      <c r="BI425" s="314"/>
      <c r="BJ425" s="314"/>
      <c r="BK425" s="314"/>
      <c r="BL425" s="314"/>
      <c r="BM425" s="314"/>
      <c r="BN425" s="314"/>
      <c r="BO425" s="314"/>
      <c r="BP425" s="314"/>
      <c r="BQ425" s="314"/>
      <c r="BR425" s="314"/>
      <c r="BS425" s="314"/>
      <c r="BT425" s="314"/>
      <c r="BU425" s="314"/>
      <c r="BV425" s="314"/>
      <c r="BW425" s="291"/>
      <c r="BX425" s="314"/>
      <c r="BY425" s="314"/>
      <c r="BZ425" s="314"/>
      <c r="CA425" s="314"/>
      <c r="CB425" s="314"/>
      <c r="CC425" s="314"/>
      <c r="CD425" s="314"/>
      <c r="CE425" s="314"/>
      <c r="CF425" s="314"/>
      <c r="CG425" s="314"/>
      <c r="CH425" s="314"/>
      <c r="CI425" s="314"/>
      <c r="CJ425" s="314"/>
      <c r="CK425" s="314"/>
      <c r="CL425" s="314"/>
      <c r="CM425" s="314"/>
      <c r="CN425" s="314"/>
      <c r="CO425" s="314"/>
      <c r="CP425" s="314"/>
      <c r="CQ425" s="314"/>
      <c r="CR425" s="314"/>
      <c r="CS425" s="314"/>
      <c r="CT425" s="314"/>
      <c r="CU425" s="314"/>
      <c r="CV425" s="314"/>
      <c r="CW425" s="314"/>
      <c r="CX425" s="314"/>
      <c r="CY425" s="314"/>
      <c r="CZ425" s="314"/>
      <c r="DA425" s="314"/>
      <c r="DB425" s="314"/>
      <c r="DC425" s="314"/>
      <c r="DD425" s="314"/>
      <c r="DE425" s="314"/>
      <c r="DF425" s="314"/>
      <c r="DG425" s="314"/>
      <c r="DH425" s="314"/>
      <c r="DI425" s="314"/>
      <c r="DJ425" s="314"/>
      <c r="DK425" s="314"/>
      <c r="DL425" s="314"/>
      <c r="DM425" s="314"/>
      <c r="DN425" s="314"/>
      <c r="DO425" s="314"/>
      <c r="DP425" s="314"/>
      <c r="DQ425" s="314"/>
      <c r="DR425" s="314"/>
      <c r="DS425" s="314"/>
      <c r="DT425" s="314"/>
      <c r="DU425" s="314"/>
      <c r="DV425" s="314"/>
      <c r="DW425" s="314"/>
      <c r="DX425" s="314"/>
      <c r="DY425" s="314"/>
      <c r="DZ425" s="314"/>
      <c r="EA425" s="314"/>
      <c r="EB425" s="314"/>
      <c r="EC425" s="314"/>
      <c r="ED425" s="314"/>
      <c r="FY425" s="317"/>
      <c r="FZ425" s="317"/>
      <c r="GA425" s="317"/>
      <c r="GB425" s="317"/>
      <c r="GC425" s="301"/>
      <c r="GD425" s="301"/>
      <c r="GE425" s="301"/>
      <c r="GF425" s="301"/>
      <c r="GG425" s="318"/>
      <c r="GH425" s="318"/>
      <c r="GI425" s="318"/>
      <c r="GJ425" s="319"/>
      <c r="GK425" s="320"/>
      <c r="GL425" s="320"/>
      <c r="GM425" s="320"/>
      <c r="GN425" s="320"/>
      <c r="GO425" s="300"/>
      <c r="HD425" s="317"/>
      <c r="HE425" s="317"/>
      <c r="HF425" s="317"/>
      <c r="HG425" s="317"/>
      <c r="HH425" s="301"/>
      <c r="HI425" s="301"/>
      <c r="HJ425" s="301"/>
      <c r="HK425" s="301"/>
      <c r="HL425" s="318"/>
      <c r="HM425" s="318"/>
      <c r="HN425" s="318"/>
      <c r="HO425" s="319"/>
      <c r="HP425" s="320"/>
      <c r="HQ425" s="320"/>
      <c r="HR425" s="320"/>
      <c r="HS425" s="320"/>
      <c r="HT425" s="300"/>
    </row>
    <row r="426" spans="2:228" ht="17.100000000000001" customHeight="1" x14ac:dyDescent="0.3">
      <c r="B426" s="345"/>
      <c r="D426" s="345"/>
      <c r="E426" s="345"/>
      <c r="F426" s="345"/>
      <c r="G426" s="345"/>
      <c r="H426" s="345"/>
      <c r="I426" s="345"/>
      <c r="J426" s="345"/>
      <c r="K426" s="345"/>
      <c r="L426" s="345"/>
      <c r="M426" s="345"/>
      <c r="N426" s="345"/>
      <c r="O426" s="345"/>
      <c r="P426" s="345"/>
      <c r="Q426" s="345"/>
      <c r="R426" s="314"/>
      <c r="S426" s="314"/>
      <c r="T426" s="314"/>
      <c r="U426" s="314"/>
      <c r="V426" s="314"/>
      <c r="W426" s="314"/>
      <c r="X426" s="314"/>
      <c r="Y426" s="314"/>
      <c r="Z426" s="314"/>
      <c r="AA426" s="314"/>
      <c r="AB426" s="314"/>
      <c r="AC426" s="314"/>
      <c r="AD426" s="314"/>
      <c r="AE426" s="314"/>
      <c r="AF426" s="314"/>
      <c r="AG426" s="314"/>
      <c r="AH426" s="314"/>
      <c r="AI426" s="314"/>
      <c r="AJ426" s="314"/>
      <c r="AK426" s="314"/>
      <c r="AL426" s="314"/>
      <c r="AM426" s="314"/>
      <c r="AN426" s="314"/>
      <c r="AO426" s="314"/>
      <c r="AP426" s="314"/>
      <c r="AQ426" s="314"/>
      <c r="AR426" s="314"/>
      <c r="AS426" s="314"/>
      <c r="AT426" s="314"/>
      <c r="AU426" s="314"/>
      <c r="AV426" s="314"/>
      <c r="AW426" s="314"/>
      <c r="AX426" s="314"/>
      <c r="AY426" s="314"/>
      <c r="AZ426" s="314"/>
      <c r="BA426" s="314"/>
      <c r="BB426" s="314"/>
      <c r="BC426" s="314"/>
      <c r="BD426" s="314"/>
      <c r="BE426" s="314"/>
      <c r="BF426" s="314"/>
      <c r="BG426" s="314"/>
      <c r="BH426" s="314"/>
      <c r="BI426" s="314"/>
      <c r="BJ426" s="314"/>
      <c r="BK426" s="314"/>
      <c r="BL426" s="314"/>
      <c r="BM426" s="314"/>
      <c r="BN426" s="314"/>
      <c r="BO426" s="314"/>
      <c r="BP426" s="314"/>
      <c r="BQ426" s="314"/>
      <c r="BR426" s="314"/>
      <c r="BS426" s="314"/>
      <c r="BT426" s="314"/>
      <c r="BU426" s="314"/>
      <c r="BV426" s="314"/>
      <c r="BW426" s="339"/>
      <c r="BX426" s="314"/>
      <c r="BY426" s="314"/>
      <c r="BZ426" s="314"/>
      <c r="CA426" s="314"/>
      <c r="CB426" s="314"/>
      <c r="CC426" s="314"/>
      <c r="CD426" s="314"/>
      <c r="CE426" s="314"/>
      <c r="CF426" s="314"/>
      <c r="CG426" s="314"/>
      <c r="CH426" s="314"/>
      <c r="CI426" s="314"/>
      <c r="CJ426" s="314"/>
      <c r="CK426" s="314"/>
      <c r="CL426" s="314"/>
      <c r="CM426" s="314"/>
      <c r="CN426" s="314"/>
      <c r="CO426" s="314"/>
      <c r="CP426" s="314"/>
      <c r="CQ426" s="314"/>
      <c r="CR426" s="314"/>
      <c r="CS426" s="314"/>
      <c r="CT426" s="314"/>
      <c r="CU426" s="314"/>
      <c r="CV426" s="314"/>
      <c r="CW426" s="314"/>
      <c r="CX426" s="314"/>
      <c r="CY426" s="314"/>
      <c r="CZ426" s="314"/>
      <c r="DA426" s="314"/>
      <c r="DB426" s="314"/>
      <c r="DC426" s="314"/>
      <c r="DD426" s="314"/>
      <c r="DE426" s="314"/>
      <c r="DF426" s="314"/>
      <c r="DG426" s="314"/>
      <c r="DH426" s="314"/>
      <c r="DI426" s="314"/>
      <c r="DJ426" s="314"/>
      <c r="DK426" s="314"/>
      <c r="DL426" s="314"/>
      <c r="DM426" s="314"/>
      <c r="DN426" s="314"/>
      <c r="DO426" s="314"/>
      <c r="DP426" s="314"/>
      <c r="DQ426" s="314"/>
      <c r="DR426" s="314"/>
      <c r="DS426" s="314"/>
      <c r="DT426" s="314"/>
      <c r="DU426" s="314"/>
      <c r="DV426" s="314"/>
      <c r="DW426" s="314"/>
      <c r="DX426" s="314"/>
      <c r="DY426" s="314"/>
      <c r="DZ426" s="314"/>
      <c r="EA426" s="314"/>
      <c r="EB426" s="314"/>
      <c r="EC426" s="314"/>
      <c r="ED426" s="314"/>
      <c r="FY426" s="317"/>
      <c r="FZ426" s="317"/>
      <c r="GA426" s="317"/>
      <c r="GB426" s="317"/>
      <c r="GC426" s="301"/>
      <c r="GD426" s="301"/>
      <c r="GE426" s="301"/>
      <c r="GF426" s="301"/>
      <c r="GG426" s="318"/>
      <c r="GH426" s="318"/>
      <c r="GI426" s="318"/>
      <c r="GJ426" s="319"/>
      <c r="GK426" s="320"/>
      <c r="GL426" s="320"/>
      <c r="GM426" s="320"/>
      <c r="GN426" s="320"/>
      <c r="GO426" s="300"/>
      <c r="HD426" s="317"/>
      <c r="HE426" s="317"/>
      <c r="HF426" s="317"/>
      <c r="HG426" s="317"/>
      <c r="HH426" s="301"/>
      <c r="HI426" s="301"/>
      <c r="HJ426" s="301"/>
      <c r="HK426" s="301"/>
      <c r="HL426" s="318"/>
      <c r="HM426" s="318"/>
      <c r="HN426" s="318"/>
      <c r="HO426" s="319"/>
      <c r="HP426" s="320"/>
      <c r="HQ426" s="320"/>
      <c r="HR426" s="320"/>
      <c r="HS426" s="320"/>
      <c r="HT426" s="300"/>
    </row>
    <row r="427" spans="2:228" ht="17.100000000000001" customHeight="1" x14ac:dyDescent="0.3">
      <c r="B427" s="345"/>
      <c r="D427" s="345"/>
      <c r="E427" s="345"/>
      <c r="F427" s="345"/>
      <c r="G427" s="345"/>
      <c r="H427" s="345"/>
      <c r="I427" s="345"/>
      <c r="J427" s="345"/>
      <c r="K427" s="345"/>
      <c r="L427" s="345"/>
      <c r="M427" s="345"/>
      <c r="N427" s="345"/>
      <c r="O427" s="345"/>
      <c r="P427" s="345"/>
      <c r="Q427" s="345"/>
      <c r="R427" s="314"/>
      <c r="S427" s="314"/>
      <c r="T427" s="314"/>
      <c r="U427" s="314"/>
      <c r="V427" s="314"/>
      <c r="W427" s="314"/>
      <c r="X427" s="314"/>
      <c r="Y427" s="314"/>
      <c r="Z427" s="314"/>
      <c r="AA427" s="314"/>
      <c r="AB427" s="314"/>
      <c r="AC427" s="314"/>
      <c r="AD427" s="314"/>
      <c r="AE427" s="314"/>
      <c r="AF427" s="314"/>
      <c r="AG427" s="314"/>
      <c r="AH427" s="314"/>
      <c r="AI427" s="314"/>
      <c r="AJ427" s="314"/>
      <c r="AK427" s="314"/>
      <c r="AL427" s="314"/>
      <c r="AM427" s="314"/>
      <c r="AN427" s="314"/>
      <c r="AO427" s="314"/>
      <c r="AP427" s="314"/>
      <c r="AQ427" s="314"/>
      <c r="AR427" s="314"/>
      <c r="AS427" s="314"/>
      <c r="AT427" s="314"/>
      <c r="AU427" s="314"/>
      <c r="AV427" s="314"/>
      <c r="AW427" s="314"/>
      <c r="AX427" s="314"/>
      <c r="AY427" s="314"/>
      <c r="AZ427" s="314"/>
      <c r="BA427" s="314"/>
      <c r="BB427" s="314"/>
      <c r="BC427" s="314"/>
      <c r="BD427" s="314"/>
      <c r="BE427" s="314"/>
      <c r="BF427" s="314"/>
      <c r="BG427" s="314"/>
      <c r="BH427" s="314"/>
      <c r="BI427" s="314"/>
      <c r="BJ427" s="314"/>
      <c r="BK427" s="314"/>
      <c r="BL427" s="314"/>
      <c r="BM427" s="314"/>
      <c r="BN427" s="314"/>
      <c r="BO427" s="314"/>
      <c r="BP427" s="314"/>
      <c r="BQ427" s="314"/>
      <c r="BR427" s="314"/>
      <c r="BS427" s="314"/>
      <c r="BT427" s="314"/>
      <c r="BU427" s="314"/>
      <c r="BV427" s="314"/>
      <c r="BW427" s="339"/>
      <c r="BX427" s="314"/>
      <c r="BY427" s="314"/>
      <c r="BZ427" s="314"/>
      <c r="CA427" s="314"/>
      <c r="CB427" s="314"/>
      <c r="CC427" s="314"/>
      <c r="CD427" s="314"/>
      <c r="CE427" s="314"/>
      <c r="CF427" s="314"/>
      <c r="CG427" s="314"/>
      <c r="CH427" s="314"/>
      <c r="CI427" s="314"/>
      <c r="CJ427" s="314"/>
      <c r="CK427" s="314"/>
      <c r="CL427" s="314"/>
      <c r="CM427" s="314"/>
      <c r="CN427" s="314"/>
      <c r="CO427" s="314"/>
      <c r="CP427" s="314"/>
      <c r="CQ427" s="314"/>
      <c r="CR427" s="314"/>
      <c r="CS427" s="314"/>
      <c r="CT427" s="314"/>
      <c r="CU427" s="314"/>
      <c r="CV427" s="314"/>
      <c r="CW427" s="314"/>
      <c r="CX427" s="314"/>
      <c r="CY427" s="314"/>
      <c r="CZ427" s="314"/>
      <c r="DA427" s="314"/>
      <c r="DB427" s="314"/>
      <c r="DC427" s="314"/>
      <c r="DD427" s="314"/>
      <c r="DE427" s="314"/>
      <c r="DF427" s="314"/>
      <c r="DG427" s="314"/>
      <c r="DH427" s="314"/>
      <c r="DI427" s="314"/>
      <c r="DJ427" s="314"/>
      <c r="DK427" s="314"/>
      <c r="DL427" s="314"/>
      <c r="DM427" s="314"/>
      <c r="DN427" s="314"/>
      <c r="DO427" s="314"/>
      <c r="DP427" s="314"/>
      <c r="DQ427" s="314"/>
      <c r="DR427" s="314"/>
      <c r="DS427" s="314"/>
      <c r="DT427" s="314"/>
      <c r="DU427" s="314"/>
      <c r="DV427" s="314"/>
      <c r="DW427" s="314"/>
      <c r="DX427" s="314"/>
      <c r="DY427" s="314"/>
      <c r="DZ427" s="314"/>
      <c r="EA427" s="314"/>
      <c r="EB427" s="314"/>
      <c r="EC427" s="314"/>
      <c r="ED427" s="314"/>
      <c r="FY427" s="317"/>
      <c r="FZ427" s="317"/>
      <c r="GA427" s="317"/>
      <c r="GB427" s="317"/>
      <c r="GC427" s="301"/>
      <c r="GD427" s="301"/>
      <c r="GE427" s="301"/>
      <c r="GF427" s="301"/>
      <c r="GG427" s="318"/>
      <c r="GH427" s="318"/>
      <c r="GI427" s="318"/>
      <c r="GJ427" s="319"/>
      <c r="GK427" s="320"/>
      <c r="GL427" s="320"/>
      <c r="GM427" s="320"/>
      <c r="GN427" s="320"/>
      <c r="GO427" s="300"/>
      <c r="HD427" s="317"/>
      <c r="HE427" s="317"/>
      <c r="HF427" s="317"/>
      <c r="HG427" s="317"/>
      <c r="HH427" s="301"/>
      <c r="HI427" s="301"/>
      <c r="HJ427" s="301"/>
      <c r="HK427" s="301"/>
      <c r="HL427" s="318"/>
      <c r="HM427" s="318"/>
      <c r="HN427" s="318"/>
      <c r="HO427" s="319"/>
      <c r="HP427" s="320"/>
      <c r="HQ427" s="320"/>
      <c r="HR427" s="320"/>
      <c r="HS427" s="320"/>
      <c r="HT427" s="300"/>
    </row>
    <row r="428" spans="2:228" ht="17.100000000000001" customHeight="1" x14ac:dyDescent="0.3">
      <c r="B428" s="345"/>
      <c r="D428" s="345"/>
      <c r="E428" s="345"/>
      <c r="F428" s="345"/>
      <c r="G428" s="345"/>
      <c r="H428" s="345"/>
      <c r="I428" s="345"/>
      <c r="J428" s="345"/>
      <c r="K428" s="345"/>
      <c r="L428" s="345"/>
      <c r="M428" s="345"/>
      <c r="N428" s="345"/>
      <c r="O428" s="345"/>
      <c r="P428" s="345"/>
      <c r="Q428" s="345"/>
      <c r="R428" s="314"/>
      <c r="S428" s="314"/>
      <c r="T428" s="314"/>
      <c r="U428" s="314"/>
      <c r="V428" s="314"/>
      <c r="W428" s="314"/>
      <c r="X428" s="314"/>
      <c r="Y428" s="314"/>
      <c r="Z428" s="314"/>
      <c r="AA428" s="314"/>
      <c r="AB428" s="314"/>
      <c r="AC428" s="314"/>
      <c r="AD428" s="314"/>
      <c r="AE428" s="314"/>
      <c r="AF428" s="314"/>
      <c r="AG428" s="314"/>
      <c r="AH428" s="314"/>
      <c r="AI428" s="314"/>
      <c r="AJ428" s="314"/>
      <c r="AK428" s="314"/>
      <c r="AL428" s="314"/>
      <c r="AM428" s="314"/>
      <c r="AN428" s="314"/>
      <c r="AO428" s="314"/>
      <c r="AP428" s="314"/>
      <c r="AQ428" s="314"/>
      <c r="AR428" s="314"/>
      <c r="AS428" s="314"/>
      <c r="AT428" s="314"/>
      <c r="AU428" s="314"/>
      <c r="AV428" s="314"/>
      <c r="AW428" s="314"/>
      <c r="AX428" s="314"/>
      <c r="AY428" s="314"/>
      <c r="AZ428" s="314"/>
      <c r="BA428" s="314"/>
      <c r="BB428" s="314"/>
      <c r="BC428" s="314"/>
      <c r="BD428" s="314"/>
      <c r="BE428" s="314"/>
      <c r="BF428" s="314"/>
      <c r="BG428" s="314"/>
      <c r="BH428" s="314"/>
      <c r="BI428" s="314"/>
      <c r="BJ428" s="314"/>
      <c r="BK428" s="314"/>
      <c r="BL428" s="314"/>
      <c r="BM428" s="314"/>
      <c r="BN428" s="314"/>
      <c r="BO428" s="314"/>
      <c r="BP428" s="314"/>
      <c r="BQ428" s="314"/>
      <c r="BR428" s="314"/>
      <c r="BS428" s="314"/>
      <c r="BT428" s="314"/>
      <c r="BU428" s="314"/>
      <c r="BV428" s="314"/>
      <c r="BW428" s="291"/>
      <c r="BX428" s="314"/>
      <c r="BY428" s="314"/>
      <c r="BZ428" s="314"/>
      <c r="CA428" s="314"/>
      <c r="CB428" s="314"/>
      <c r="CC428" s="314"/>
      <c r="CD428" s="314"/>
      <c r="CE428" s="314"/>
      <c r="CF428" s="314"/>
      <c r="CG428" s="314"/>
      <c r="CH428" s="314"/>
      <c r="CI428" s="314"/>
      <c r="CJ428" s="314"/>
      <c r="CK428" s="314"/>
      <c r="CL428" s="314"/>
      <c r="CM428" s="314"/>
      <c r="CN428" s="314"/>
      <c r="CO428" s="314"/>
      <c r="CP428" s="314"/>
      <c r="CQ428" s="314"/>
      <c r="CR428" s="314"/>
      <c r="CS428" s="314"/>
      <c r="CT428" s="314"/>
      <c r="CU428" s="314"/>
      <c r="CV428" s="314"/>
      <c r="CW428" s="314"/>
      <c r="CX428" s="314"/>
      <c r="CY428" s="314"/>
      <c r="CZ428" s="314"/>
      <c r="DA428" s="314"/>
      <c r="DB428" s="314"/>
      <c r="DC428" s="314"/>
      <c r="DD428" s="314"/>
      <c r="DE428" s="314"/>
      <c r="DF428" s="314"/>
      <c r="DG428" s="314"/>
      <c r="DH428" s="314"/>
      <c r="DI428" s="314"/>
      <c r="DJ428" s="314"/>
      <c r="DK428" s="314"/>
      <c r="DL428" s="314"/>
      <c r="DM428" s="314"/>
      <c r="DN428" s="314"/>
      <c r="DO428" s="314"/>
      <c r="DP428" s="314"/>
      <c r="DQ428" s="314"/>
      <c r="DR428" s="314"/>
      <c r="DS428" s="314"/>
      <c r="DT428" s="314"/>
      <c r="DU428" s="314"/>
      <c r="DV428" s="314"/>
      <c r="DW428" s="314"/>
      <c r="DX428" s="314"/>
      <c r="DY428" s="314"/>
      <c r="DZ428" s="314"/>
      <c r="EA428" s="314"/>
      <c r="EB428" s="314"/>
      <c r="EC428" s="314"/>
      <c r="ED428" s="314"/>
      <c r="FY428" s="317"/>
      <c r="FZ428" s="317"/>
      <c r="GA428" s="317"/>
      <c r="GB428" s="317"/>
      <c r="GC428" s="301"/>
      <c r="GD428" s="301"/>
      <c r="GE428" s="301"/>
      <c r="GF428" s="301"/>
      <c r="GG428" s="318"/>
      <c r="GH428" s="318"/>
      <c r="GI428" s="318"/>
      <c r="GJ428" s="319"/>
      <c r="GK428" s="320"/>
      <c r="GL428" s="320"/>
      <c r="GM428" s="320"/>
      <c r="GN428" s="320"/>
      <c r="GO428" s="300"/>
      <c r="HD428" s="317"/>
      <c r="HE428" s="317"/>
      <c r="HF428" s="317"/>
      <c r="HG428" s="317"/>
      <c r="HH428" s="301"/>
      <c r="HI428" s="301"/>
      <c r="HJ428" s="301"/>
      <c r="HK428" s="301"/>
      <c r="HL428" s="318"/>
      <c r="HM428" s="318"/>
      <c r="HN428" s="318"/>
      <c r="HO428" s="319"/>
      <c r="HP428" s="320"/>
      <c r="HQ428" s="320"/>
      <c r="HR428" s="320"/>
      <c r="HS428" s="320"/>
      <c r="HT428" s="300"/>
    </row>
    <row r="429" spans="2:228" ht="17.100000000000001" customHeight="1" x14ac:dyDescent="0.3">
      <c r="B429" s="345"/>
      <c r="D429" s="345"/>
      <c r="E429" s="345"/>
      <c r="F429" s="345"/>
      <c r="G429" s="345"/>
      <c r="H429" s="345"/>
      <c r="I429" s="345"/>
      <c r="J429" s="345"/>
      <c r="K429" s="345"/>
      <c r="L429" s="345"/>
      <c r="M429" s="345"/>
      <c r="N429" s="345"/>
      <c r="O429" s="345"/>
      <c r="P429" s="345"/>
      <c r="Q429" s="345"/>
      <c r="R429" s="314"/>
      <c r="S429" s="314"/>
      <c r="T429" s="314"/>
      <c r="U429" s="314"/>
      <c r="V429" s="314"/>
      <c r="W429" s="314"/>
      <c r="X429" s="314"/>
      <c r="Y429" s="314"/>
      <c r="Z429" s="314"/>
      <c r="AA429" s="314"/>
      <c r="AB429" s="314"/>
      <c r="AC429" s="314"/>
      <c r="AD429" s="314"/>
      <c r="AE429" s="314"/>
      <c r="AF429" s="314"/>
      <c r="AG429" s="314"/>
      <c r="AH429" s="314"/>
      <c r="AI429" s="314"/>
      <c r="AJ429" s="314"/>
      <c r="AK429" s="314"/>
      <c r="AL429" s="314"/>
      <c r="AM429" s="314"/>
      <c r="AN429" s="314"/>
      <c r="AO429" s="314"/>
      <c r="AP429" s="314"/>
      <c r="AQ429" s="314"/>
      <c r="AR429" s="314"/>
      <c r="AS429" s="314"/>
      <c r="AT429" s="314"/>
      <c r="AU429" s="314"/>
      <c r="AV429" s="314"/>
      <c r="AW429" s="314"/>
      <c r="AX429" s="314"/>
      <c r="AY429" s="314"/>
      <c r="AZ429" s="314"/>
      <c r="BA429" s="314"/>
      <c r="BB429" s="314"/>
      <c r="BC429" s="314"/>
      <c r="BD429" s="314"/>
      <c r="BE429" s="314"/>
      <c r="BF429" s="314"/>
      <c r="BG429" s="314"/>
      <c r="BH429" s="314"/>
      <c r="BI429" s="314"/>
      <c r="BJ429" s="314"/>
      <c r="BK429" s="314"/>
      <c r="BL429" s="314"/>
      <c r="BM429" s="314"/>
      <c r="BN429" s="314"/>
      <c r="BO429" s="314"/>
      <c r="BP429" s="314"/>
      <c r="BQ429" s="314"/>
      <c r="BR429" s="314"/>
      <c r="BS429" s="314"/>
      <c r="BT429" s="314"/>
      <c r="BU429" s="314"/>
      <c r="BV429" s="314"/>
      <c r="BW429" s="340"/>
      <c r="BX429" s="314"/>
      <c r="BY429" s="314"/>
      <c r="BZ429" s="314"/>
      <c r="CA429" s="314"/>
      <c r="CB429" s="314"/>
      <c r="CC429" s="314"/>
      <c r="CD429" s="314"/>
      <c r="CE429" s="314"/>
      <c r="CF429" s="314"/>
      <c r="CG429" s="314"/>
      <c r="CH429" s="314"/>
      <c r="CI429" s="314"/>
      <c r="CJ429" s="314"/>
      <c r="CK429" s="314"/>
      <c r="CL429" s="314"/>
      <c r="CM429" s="314"/>
      <c r="CN429" s="314"/>
      <c r="CO429" s="314"/>
      <c r="CP429" s="314"/>
      <c r="CQ429" s="314"/>
      <c r="CR429" s="314"/>
      <c r="CS429" s="314"/>
      <c r="CT429" s="314"/>
      <c r="CU429" s="314"/>
      <c r="CV429" s="314"/>
      <c r="CW429" s="314"/>
      <c r="CX429" s="314"/>
      <c r="CY429" s="314"/>
      <c r="CZ429" s="314"/>
      <c r="DA429" s="314"/>
      <c r="DB429" s="314"/>
      <c r="DC429" s="314"/>
      <c r="DD429" s="314"/>
      <c r="DE429" s="314"/>
      <c r="DF429" s="314"/>
      <c r="DG429" s="314"/>
      <c r="DH429" s="314"/>
      <c r="DI429" s="314"/>
      <c r="DJ429" s="314"/>
      <c r="DK429" s="314"/>
      <c r="DL429" s="314"/>
      <c r="DM429" s="314"/>
      <c r="DN429" s="314"/>
      <c r="DO429" s="314"/>
      <c r="DP429" s="314"/>
      <c r="DQ429" s="314"/>
      <c r="DR429" s="314"/>
      <c r="DS429" s="314"/>
      <c r="DT429" s="314"/>
      <c r="DU429" s="314"/>
      <c r="DV429" s="314"/>
      <c r="DW429" s="314"/>
      <c r="DX429" s="314"/>
      <c r="DY429" s="314"/>
      <c r="DZ429" s="314"/>
      <c r="EA429" s="314"/>
      <c r="EB429" s="314"/>
      <c r="EC429" s="314"/>
      <c r="ED429" s="314"/>
      <c r="FY429" s="317"/>
      <c r="FZ429" s="317"/>
      <c r="GA429" s="317"/>
      <c r="GB429" s="317"/>
      <c r="GC429" s="301"/>
      <c r="GD429" s="301"/>
      <c r="GE429" s="301"/>
      <c r="GF429" s="301"/>
      <c r="GG429" s="318"/>
      <c r="GH429" s="318"/>
      <c r="GI429" s="318"/>
      <c r="GJ429" s="319"/>
      <c r="GK429" s="320"/>
      <c r="GL429" s="320"/>
      <c r="GM429" s="320"/>
      <c r="GN429" s="320"/>
      <c r="GO429" s="300"/>
      <c r="HD429" s="317"/>
      <c r="HE429" s="317"/>
      <c r="HF429" s="317"/>
      <c r="HG429" s="317"/>
      <c r="HH429" s="301"/>
      <c r="HI429" s="301"/>
      <c r="HJ429" s="301"/>
      <c r="HK429" s="301"/>
      <c r="HL429" s="318"/>
      <c r="HM429" s="318"/>
      <c r="HN429" s="318"/>
      <c r="HO429" s="319"/>
      <c r="HP429" s="320"/>
      <c r="HQ429" s="320"/>
      <c r="HR429" s="320"/>
      <c r="HS429" s="320"/>
      <c r="HT429" s="300"/>
    </row>
    <row r="430" spans="2:228" ht="17.100000000000001" customHeight="1" x14ac:dyDescent="0.3">
      <c r="B430" s="345"/>
      <c r="D430" s="345"/>
      <c r="E430" s="345"/>
      <c r="F430" s="345"/>
      <c r="G430" s="345"/>
      <c r="H430" s="345"/>
      <c r="I430" s="345"/>
      <c r="J430" s="345"/>
      <c r="K430" s="345"/>
      <c r="L430" s="345"/>
      <c r="M430" s="345"/>
      <c r="N430" s="345"/>
      <c r="O430" s="345"/>
      <c r="P430" s="345"/>
      <c r="Q430" s="345"/>
      <c r="R430" s="314"/>
      <c r="S430" s="314"/>
      <c r="T430" s="314"/>
      <c r="U430" s="314"/>
      <c r="V430" s="314"/>
      <c r="W430" s="314"/>
      <c r="X430" s="314"/>
      <c r="Y430" s="314"/>
      <c r="Z430" s="314"/>
      <c r="AA430" s="314"/>
      <c r="AB430" s="314"/>
      <c r="AC430" s="314"/>
      <c r="AD430" s="314"/>
      <c r="AE430" s="314"/>
      <c r="AF430" s="314"/>
      <c r="AG430" s="314"/>
      <c r="AH430" s="314"/>
      <c r="AI430" s="314"/>
      <c r="AJ430" s="314"/>
      <c r="AK430" s="314"/>
      <c r="AL430" s="314"/>
      <c r="AM430" s="314"/>
      <c r="AN430" s="314"/>
      <c r="AO430" s="314"/>
      <c r="AP430" s="314"/>
      <c r="AQ430" s="314"/>
      <c r="AR430" s="314"/>
      <c r="AS430" s="314"/>
      <c r="AT430" s="314"/>
      <c r="AU430" s="314"/>
      <c r="AV430" s="314"/>
      <c r="AW430" s="314"/>
      <c r="AX430" s="314"/>
      <c r="AY430" s="314"/>
      <c r="AZ430" s="314"/>
      <c r="BA430" s="314"/>
      <c r="BB430" s="314"/>
      <c r="BC430" s="314"/>
      <c r="BD430" s="314"/>
      <c r="BE430" s="314"/>
      <c r="BF430" s="314"/>
      <c r="BG430" s="314"/>
      <c r="BH430" s="314"/>
      <c r="BI430" s="314"/>
      <c r="BJ430" s="314"/>
      <c r="BK430" s="314"/>
      <c r="BL430" s="314"/>
      <c r="BM430" s="314"/>
      <c r="BN430" s="314"/>
      <c r="BO430" s="314"/>
      <c r="BP430" s="314"/>
      <c r="BQ430" s="314"/>
      <c r="BR430" s="314"/>
      <c r="BS430" s="314"/>
      <c r="BT430" s="314"/>
      <c r="BU430" s="314"/>
      <c r="BV430" s="314"/>
      <c r="BW430" s="340"/>
      <c r="BX430" s="314"/>
      <c r="BY430" s="314"/>
      <c r="BZ430" s="314"/>
      <c r="CA430" s="314"/>
      <c r="CB430" s="314"/>
      <c r="CC430" s="314"/>
      <c r="CD430" s="314"/>
      <c r="CE430" s="314"/>
      <c r="CF430" s="314"/>
      <c r="CG430" s="314"/>
      <c r="CH430" s="314"/>
      <c r="CI430" s="314"/>
      <c r="CJ430" s="314"/>
      <c r="CK430" s="314"/>
      <c r="CL430" s="314"/>
      <c r="CM430" s="314"/>
      <c r="CN430" s="314"/>
      <c r="CO430" s="314"/>
      <c r="CP430" s="314"/>
      <c r="CQ430" s="314"/>
      <c r="CR430" s="314"/>
      <c r="CS430" s="314"/>
      <c r="CT430" s="314"/>
      <c r="CU430" s="314"/>
      <c r="CV430" s="314"/>
      <c r="CW430" s="314"/>
      <c r="CX430" s="314"/>
      <c r="CY430" s="314"/>
      <c r="CZ430" s="314"/>
      <c r="DA430" s="314"/>
      <c r="DB430" s="314"/>
      <c r="DC430" s="314"/>
      <c r="DD430" s="314"/>
      <c r="DE430" s="314"/>
      <c r="DF430" s="314"/>
      <c r="DG430" s="314"/>
      <c r="DH430" s="314"/>
      <c r="DI430" s="314"/>
      <c r="DJ430" s="314"/>
      <c r="DK430" s="314"/>
      <c r="DL430" s="314"/>
      <c r="DM430" s="314"/>
      <c r="DN430" s="314"/>
      <c r="DO430" s="314"/>
      <c r="DP430" s="314"/>
      <c r="DQ430" s="314"/>
      <c r="DR430" s="314"/>
      <c r="DS430" s="314"/>
      <c r="DT430" s="314"/>
      <c r="DU430" s="314"/>
      <c r="DV430" s="314"/>
      <c r="DW430" s="314"/>
      <c r="DX430" s="314"/>
      <c r="DY430" s="314"/>
      <c r="DZ430" s="314"/>
      <c r="EA430" s="314"/>
      <c r="EB430" s="314"/>
      <c r="EC430" s="314"/>
      <c r="ED430" s="314"/>
      <c r="FY430" s="317"/>
      <c r="FZ430" s="317"/>
      <c r="GA430" s="317"/>
      <c r="GB430" s="317"/>
      <c r="GC430" s="301"/>
      <c r="GD430" s="301"/>
      <c r="GE430" s="301"/>
      <c r="GF430" s="301"/>
      <c r="GG430" s="318"/>
      <c r="GH430" s="318"/>
      <c r="GI430" s="318"/>
      <c r="GJ430" s="319"/>
      <c r="GK430" s="320"/>
      <c r="GL430" s="320"/>
      <c r="GM430" s="320"/>
      <c r="GN430" s="320"/>
      <c r="GO430" s="300"/>
      <c r="HD430" s="317"/>
      <c r="HE430" s="317"/>
      <c r="HF430" s="317"/>
      <c r="HG430" s="317"/>
      <c r="HH430" s="301"/>
      <c r="HI430" s="301"/>
      <c r="HJ430" s="301"/>
      <c r="HK430" s="301"/>
      <c r="HL430" s="318"/>
      <c r="HM430" s="318"/>
      <c r="HN430" s="318"/>
      <c r="HO430" s="319"/>
      <c r="HP430" s="320"/>
      <c r="HQ430" s="320"/>
      <c r="HR430" s="320"/>
      <c r="HS430" s="320"/>
      <c r="HT430" s="300"/>
    </row>
    <row r="431" spans="2:228" ht="17.100000000000001" customHeight="1" x14ac:dyDescent="0.3">
      <c r="B431" s="345"/>
      <c r="D431" s="345"/>
      <c r="E431" s="345"/>
      <c r="F431" s="345"/>
      <c r="G431" s="345"/>
      <c r="H431" s="345"/>
      <c r="I431" s="345"/>
      <c r="J431" s="345"/>
      <c r="K431" s="345"/>
      <c r="L431" s="345"/>
      <c r="M431" s="345"/>
      <c r="N431" s="345"/>
      <c r="O431" s="345"/>
      <c r="P431" s="345"/>
      <c r="Q431" s="345"/>
      <c r="R431" s="314"/>
      <c r="S431" s="314"/>
      <c r="T431" s="314"/>
      <c r="U431" s="314"/>
      <c r="V431" s="314"/>
      <c r="W431" s="314"/>
      <c r="X431" s="314"/>
      <c r="Y431" s="314"/>
      <c r="Z431" s="314"/>
      <c r="AA431" s="314"/>
      <c r="AB431" s="314"/>
      <c r="AC431" s="314"/>
      <c r="AD431" s="314"/>
      <c r="AE431" s="314"/>
      <c r="AF431" s="314"/>
      <c r="AG431" s="314"/>
      <c r="AH431" s="314"/>
      <c r="AI431" s="314"/>
      <c r="AJ431" s="314"/>
      <c r="AK431" s="314"/>
      <c r="AL431" s="314"/>
      <c r="AM431" s="314"/>
      <c r="AN431" s="314"/>
      <c r="AO431" s="314"/>
      <c r="AP431" s="314"/>
      <c r="AQ431" s="314"/>
      <c r="AR431" s="314"/>
      <c r="AS431" s="314"/>
      <c r="AT431" s="314"/>
      <c r="AU431" s="314"/>
      <c r="AV431" s="314"/>
      <c r="AW431" s="314"/>
      <c r="AX431" s="314"/>
      <c r="AY431" s="314"/>
      <c r="AZ431" s="314"/>
      <c r="BA431" s="314"/>
      <c r="BB431" s="314"/>
      <c r="BC431" s="314"/>
      <c r="BD431" s="314"/>
      <c r="BE431" s="314"/>
      <c r="BF431" s="314"/>
      <c r="BG431" s="314"/>
      <c r="BH431" s="314"/>
      <c r="BI431" s="314"/>
      <c r="BJ431" s="314"/>
      <c r="BK431" s="314"/>
      <c r="BL431" s="314"/>
      <c r="BM431" s="314"/>
      <c r="BN431" s="314"/>
      <c r="BO431" s="314"/>
      <c r="BP431" s="314"/>
      <c r="BQ431" s="314"/>
      <c r="BR431" s="314"/>
      <c r="BS431" s="314"/>
      <c r="BT431" s="314"/>
      <c r="BU431" s="314"/>
      <c r="BV431" s="314"/>
      <c r="BX431" s="314"/>
      <c r="BY431" s="314"/>
      <c r="BZ431" s="314"/>
      <c r="CA431" s="314"/>
      <c r="CB431" s="314"/>
      <c r="CC431" s="314"/>
      <c r="CD431" s="314"/>
      <c r="CE431" s="314"/>
      <c r="CF431" s="314"/>
      <c r="CG431" s="314"/>
      <c r="CH431" s="314"/>
      <c r="CI431" s="314"/>
      <c r="CJ431" s="314"/>
      <c r="CK431" s="314"/>
      <c r="CL431" s="314"/>
      <c r="CM431" s="314"/>
      <c r="CN431" s="314"/>
      <c r="CO431" s="314"/>
      <c r="CP431" s="314"/>
      <c r="CQ431" s="314"/>
      <c r="CR431" s="314"/>
      <c r="CS431" s="314"/>
      <c r="CT431" s="314"/>
      <c r="CU431" s="314"/>
      <c r="CV431" s="314"/>
      <c r="CW431" s="314"/>
      <c r="CX431" s="314"/>
      <c r="CY431" s="314"/>
      <c r="CZ431" s="314"/>
      <c r="DA431" s="314"/>
      <c r="DB431" s="314"/>
      <c r="DC431" s="314"/>
      <c r="DD431" s="314"/>
      <c r="DE431" s="314"/>
      <c r="DF431" s="314"/>
      <c r="DG431" s="314"/>
      <c r="DH431" s="314"/>
      <c r="DI431" s="314"/>
      <c r="DJ431" s="314"/>
      <c r="DK431" s="314"/>
      <c r="DL431" s="314"/>
      <c r="DM431" s="314"/>
      <c r="DN431" s="314"/>
      <c r="DO431" s="314"/>
      <c r="DP431" s="314"/>
      <c r="DQ431" s="314"/>
      <c r="DR431" s="314"/>
      <c r="DS431" s="314"/>
      <c r="DT431" s="314"/>
      <c r="DU431" s="314"/>
      <c r="DV431" s="314"/>
      <c r="DW431" s="314"/>
      <c r="DX431" s="314"/>
      <c r="DY431" s="314"/>
      <c r="DZ431" s="314"/>
      <c r="EA431" s="314"/>
      <c r="EB431" s="314"/>
      <c r="EC431" s="314"/>
      <c r="ED431" s="314"/>
      <c r="FY431" s="317"/>
      <c r="FZ431" s="317"/>
      <c r="GA431" s="317"/>
      <c r="GB431" s="317"/>
      <c r="GC431" s="301"/>
      <c r="GD431" s="301"/>
      <c r="GE431" s="301"/>
      <c r="GF431" s="301"/>
      <c r="GG431" s="318"/>
      <c r="GH431" s="318"/>
      <c r="GI431" s="318"/>
      <c r="GJ431" s="319"/>
      <c r="GK431" s="320"/>
      <c r="GL431" s="320"/>
      <c r="GM431" s="320"/>
      <c r="GN431" s="320"/>
      <c r="GO431" s="300"/>
      <c r="HD431" s="317"/>
      <c r="HE431" s="317"/>
      <c r="HF431" s="317"/>
      <c r="HG431" s="317"/>
      <c r="HH431" s="301"/>
      <c r="HI431" s="301"/>
      <c r="HJ431" s="301"/>
      <c r="HK431" s="301"/>
      <c r="HL431" s="318"/>
      <c r="HM431" s="318"/>
      <c r="HN431" s="318"/>
      <c r="HO431" s="319"/>
      <c r="HP431" s="320"/>
      <c r="HQ431" s="320"/>
      <c r="HR431" s="320"/>
      <c r="HS431" s="320"/>
      <c r="HT431" s="300"/>
    </row>
    <row r="432" spans="2:228" ht="17.100000000000001" customHeight="1" x14ac:dyDescent="0.3">
      <c r="B432" s="345"/>
      <c r="D432" s="345"/>
      <c r="E432" s="345"/>
      <c r="F432" s="345"/>
      <c r="G432" s="345"/>
      <c r="H432" s="345"/>
      <c r="I432" s="345"/>
      <c r="J432" s="345"/>
      <c r="K432" s="345"/>
      <c r="L432" s="345"/>
      <c r="M432" s="345"/>
      <c r="N432" s="345"/>
      <c r="O432" s="345"/>
      <c r="P432" s="345"/>
      <c r="Q432" s="345"/>
      <c r="R432" s="314"/>
      <c r="S432" s="314"/>
      <c r="T432" s="314"/>
      <c r="U432" s="314"/>
      <c r="V432" s="314"/>
      <c r="W432" s="314"/>
      <c r="X432" s="314"/>
      <c r="Y432" s="314"/>
      <c r="Z432" s="314"/>
      <c r="AA432" s="314"/>
      <c r="AB432" s="314"/>
      <c r="AC432" s="314"/>
      <c r="AD432" s="314"/>
      <c r="AE432" s="314"/>
      <c r="AF432" s="314"/>
      <c r="AG432" s="314"/>
      <c r="AH432" s="314"/>
      <c r="AI432" s="314"/>
      <c r="AJ432" s="314"/>
      <c r="AK432" s="314"/>
      <c r="AL432" s="314"/>
      <c r="AM432" s="314"/>
      <c r="AN432" s="314"/>
      <c r="AO432" s="314"/>
      <c r="AP432" s="314"/>
      <c r="AQ432" s="314"/>
      <c r="AR432" s="314"/>
      <c r="AS432" s="314"/>
      <c r="AT432" s="314"/>
      <c r="AU432" s="314"/>
      <c r="AV432" s="314"/>
      <c r="AW432" s="314"/>
      <c r="AX432" s="314"/>
      <c r="AY432" s="314"/>
      <c r="AZ432" s="314"/>
      <c r="BA432" s="314"/>
      <c r="BB432" s="314"/>
      <c r="BC432" s="314"/>
      <c r="BD432" s="314"/>
      <c r="BE432" s="314"/>
      <c r="BF432" s="314"/>
      <c r="BG432" s="314"/>
      <c r="BH432" s="314"/>
      <c r="BI432" s="314"/>
      <c r="BJ432" s="314"/>
      <c r="BK432" s="314"/>
      <c r="BL432" s="314"/>
      <c r="BM432" s="314"/>
      <c r="BN432" s="314"/>
      <c r="BO432" s="314"/>
      <c r="BP432" s="314"/>
      <c r="BQ432" s="314"/>
      <c r="BR432" s="314"/>
      <c r="BS432" s="314"/>
      <c r="BT432" s="314"/>
      <c r="BU432" s="314"/>
      <c r="BV432" s="314"/>
      <c r="BX432" s="314"/>
      <c r="BY432" s="314"/>
      <c r="BZ432" s="314"/>
      <c r="CA432" s="314"/>
      <c r="CB432" s="314"/>
      <c r="CC432" s="314"/>
      <c r="CD432" s="314"/>
      <c r="CE432" s="314"/>
      <c r="CF432" s="314"/>
      <c r="CG432" s="314"/>
      <c r="CH432" s="314"/>
      <c r="CI432" s="314"/>
      <c r="CJ432" s="314"/>
      <c r="CK432" s="314"/>
      <c r="CL432" s="314"/>
      <c r="CM432" s="314"/>
      <c r="CN432" s="314"/>
      <c r="CO432" s="314"/>
      <c r="CP432" s="314"/>
      <c r="CQ432" s="314"/>
      <c r="CR432" s="314"/>
      <c r="CS432" s="314"/>
      <c r="CT432" s="314"/>
      <c r="CU432" s="314"/>
      <c r="CV432" s="314"/>
      <c r="CW432" s="314"/>
      <c r="CX432" s="314"/>
      <c r="CY432" s="314"/>
      <c r="CZ432" s="314"/>
      <c r="DA432" s="314"/>
      <c r="DB432" s="314"/>
      <c r="DC432" s="314"/>
      <c r="DD432" s="314"/>
      <c r="DE432" s="314"/>
      <c r="DF432" s="314"/>
      <c r="DG432" s="314"/>
      <c r="DH432" s="314"/>
      <c r="DI432" s="314"/>
      <c r="DJ432" s="314"/>
      <c r="DK432" s="314"/>
      <c r="DL432" s="314"/>
      <c r="DM432" s="314"/>
      <c r="DN432" s="314"/>
      <c r="DO432" s="314"/>
      <c r="DP432" s="314"/>
      <c r="DQ432" s="314"/>
      <c r="DR432" s="314"/>
      <c r="DS432" s="314"/>
      <c r="DT432" s="314"/>
      <c r="DU432" s="314"/>
      <c r="DV432" s="314"/>
      <c r="DW432" s="314"/>
      <c r="DX432" s="314"/>
      <c r="DY432" s="314"/>
      <c r="DZ432" s="314"/>
      <c r="EA432" s="314"/>
      <c r="EB432" s="314"/>
      <c r="EC432" s="314"/>
      <c r="ED432" s="314"/>
      <c r="FY432" s="317"/>
      <c r="FZ432" s="317"/>
      <c r="GA432" s="317"/>
      <c r="GB432" s="317"/>
      <c r="GC432" s="301"/>
      <c r="GD432" s="301"/>
      <c r="GE432" s="301"/>
      <c r="GF432" s="301"/>
      <c r="GG432" s="318"/>
      <c r="GH432" s="318"/>
      <c r="GI432" s="318"/>
      <c r="GJ432" s="319"/>
      <c r="GK432" s="320"/>
      <c r="GL432" s="320"/>
      <c r="GM432" s="320"/>
      <c r="GN432" s="320"/>
      <c r="GO432" s="300"/>
      <c r="HD432" s="317"/>
      <c r="HE432" s="317"/>
      <c r="HF432" s="317"/>
      <c r="HG432" s="317"/>
      <c r="HH432" s="301"/>
      <c r="HI432" s="301"/>
      <c r="HJ432" s="301"/>
      <c r="HK432" s="301"/>
      <c r="HL432" s="318"/>
      <c r="HM432" s="318"/>
      <c r="HN432" s="318"/>
      <c r="HO432" s="319"/>
      <c r="HP432" s="320"/>
      <c r="HQ432" s="320"/>
      <c r="HR432" s="320"/>
      <c r="HS432" s="320"/>
      <c r="HT432" s="300"/>
    </row>
    <row r="433" spans="2:228" ht="17.100000000000001" customHeight="1" x14ac:dyDescent="0.3">
      <c r="B433" s="345"/>
      <c r="D433" s="345"/>
      <c r="E433" s="345"/>
      <c r="F433" s="345"/>
      <c r="G433" s="345"/>
      <c r="H433" s="345"/>
      <c r="I433" s="345"/>
      <c r="J433" s="345"/>
      <c r="K433" s="345"/>
      <c r="L433" s="345"/>
      <c r="M433" s="345"/>
      <c r="N433" s="345"/>
      <c r="O433" s="345"/>
      <c r="P433" s="345"/>
      <c r="Q433" s="345"/>
      <c r="R433" s="314"/>
      <c r="S433" s="314"/>
      <c r="T433" s="314"/>
      <c r="U433" s="314"/>
      <c r="V433" s="314"/>
      <c r="W433" s="314"/>
      <c r="X433" s="314"/>
      <c r="Y433" s="314"/>
      <c r="Z433" s="314"/>
      <c r="AA433" s="314"/>
      <c r="AB433" s="314"/>
      <c r="AC433" s="314"/>
      <c r="AD433" s="314"/>
      <c r="AE433" s="314"/>
      <c r="AF433" s="314"/>
      <c r="AG433" s="314"/>
      <c r="AH433" s="314"/>
      <c r="AI433" s="314"/>
      <c r="AJ433" s="314"/>
      <c r="AK433" s="314"/>
      <c r="AL433" s="314"/>
      <c r="AM433" s="314"/>
      <c r="AN433" s="314"/>
      <c r="AO433" s="314"/>
      <c r="AP433" s="314"/>
      <c r="AQ433" s="314"/>
      <c r="AR433" s="314"/>
      <c r="AS433" s="314"/>
      <c r="AT433" s="314"/>
      <c r="AU433" s="314"/>
      <c r="AV433" s="314"/>
      <c r="AW433" s="314"/>
      <c r="AX433" s="314"/>
      <c r="AY433" s="314"/>
      <c r="AZ433" s="314"/>
      <c r="BA433" s="314"/>
      <c r="BB433" s="314"/>
      <c r="BC433" s="314"/>
      <c r="BD433" s="314"/>
      <c r="BE433" s="314"/>
      <c r="BF433" s="314"/>
      <c r="BG433" s="314"/>
      <c r="BH433" s="314"/>
      <c r="BI433" s="314"/>
      <c r="BJ433" s="314"/>
      <c r="BK433" s="314"/>
      <c r="BL433" s="314"/>
      <c r="BM433" s="314"/>
      <c r="BN433" s="314"/>
      <c r="BO433" s="314"/>
      <c r="BP433" s="314"/>
      <c r="BQ433" s="314"/>
      <c r="BR433" s="314"/>
      <c r="BS433" s="314"/>
      <c r="BT433" s="314"/>
      <c r="BU433" s="314"/>
      <c r="BV433" s="314"/>
      <c r="BX433" s="314"/>
      <c r="BY433" s="314"/>
      <c r="BZ433" s="314"/>
      <c r="CA433" s="314"/>
      <c r="CB433" s="314"/>
      <c r="CC433" s="314"/>
      <c r="CD433" s="314"/>
      <c r="CE433" s="314"/>
      <c r="CF433" s="314"/>
      <c r="CG433" s="314"/>
      <c r="CH433" s="314"/>
      <c r="CI433" s="314"/>
      <c r="CJ433" s="314"/>
      <c r="CK433" s="314"/>
      <c r="CL433" s="314"/>
      <c r="CM433" s="314"/>
      <c r="CN433" s="314"/>
      <c r="CO433" s="314"/>
      <c r="CP433" s="314"/>
      <c r="CQ433" s="314"/>
      <c r="CR433" s="314"/>
      <c r="CS433" s="314"/>
      <c r="CT433" s="314"/>
      <c r="CU433" s="314"/>
      <c r="CV433" s="314"/>
      <c r="CW433" s="314"/>
      <c r="CX433" s="314"/>
      <c r="CY433" s="314"/>
      <c r="CZ433" s="314"/>
      <c r="DA433" s="314"/>
      <c r="DB433" s="314"/>
      <c r="DC433" s="314"/>
      <c r="DD433" s="314"/>
      <c r="DE433" s="314"/>
      <c r="DF433" s="314"/>
      <c r="DG433" s="314"/>
      <c r="DH433" s="314"/>
      <c r="DI433" s="314"/>
      <c r="DJ433" s="314"/>
      <c r="DK433" s="314"/>
      <c r="DL433" s="314"/>
      <c r="DM433" s="314"/>
      <c r="DN433" s="314"/>
      <c r="DO433" s="314"/>
      <c r="DP433" s="314"/>
      <c r="DQ433" s="314"/>
      <c r="DR433" s="314"/>
      <c r="DS433" s="314"/>
      <c r="DT433" s="314"/>
      <c r="DU433" s="314"/>
      <c r="DV433" s="314"/>
      <c r="DW433" s="314"/>
      <c r="DX433" s="314"/>
      <c r="DY433" s="314"/>
      <c r="DZ433" s="314"/>
      <c r="EA433" s="314"/>
      <c r="EB433" s="314"/>
      <c r="EC433" s="314"/>
      <c r="ED433" s="314"/>
      <c r="FY433" s="317"/>
      <c r="FZ433" s="317"/>
      <c r="GA433" s="317"/>
      <c r="GB433" s="317"/>
      <c r="GC433" s="301"/>
      <c r="GD433" s="301"/>
      <c r="GE433" s="301"/>
      <c r="GF433" s="301"/>
      <c r="GG433" s="318"/>
      <c r="GH433" s="318"/>
      <c r="GI433" s="318"/>
      <c r="GJ433" s="319"/>
      <c r="GK433" s="320"/>
      <c r="GL433" s="320"/>
      <c r="GM433" s="320"/>
      <c r="GN433" s="320"/>
      <c r="GO433" s="300"/>
      <c r="HD433" s="317"/>
      <c r="HE433" s="317"/>
      <c r="HF433" s="317"/>
      <c r="HG433" s="317"/>
      <c r="HH433" s="301"/>
      <c r="HI433" s="301"/>
      <c r="HJ433" s="301"/>
      <c r="HK433" s="301"/>
      <c r="HL433" s="318"/>
      <c r="HM433" s="318"/>
      <c r="HN433" s="318"/>
      <c r="HO433" s="319"/>
      <c r="HP433" s="320"/>
      <c r="HQ433" s="320"/>
      <c r="HR433" s="320"/>
      <c r="HS433" s="320"/>
      <c r="HT433" s="300"/>
    </row>
    <row r="434" spans="2:228" ht="17.100000000000001" customHeight="1" x14ac:dyDescent="0.3">
      <c r="B434" s="345"/>
      <c r="D434" s="345"/>
      <c r="E434" s="345"/>
      <c r="F434" s="345"/>
      <c r="G434" s="345"/>
      <c r="H434" s="345"/>
      <c r="I434" s="345"/>
      <c r="J434" s="345"/>
      <c r="K434" s="345"/>
      <c r="L434" s="345"/>
      <c r="M434" s="345"/>
      <c r="N434" s="345"/>
      <c r="O434" s="345"/>
      <c r="P434" s="345"/>
      <c r="Q434" s="345"/>
      <c r="R434" s="314"/>
      <c r="S434" s="314"/>
      <c r="T434" s="314"/>
      <c r="U434" s="314"/>
      <c r="V434" s="314"/>
      <c r="W434" s="314"/>
      <c r="X434" s="314"/>
      <c r="Y434" s="314"/>
      <c r="Z434" s="314"/>
      <c r="AA434" s="314"/>
      <c r="AB434" s="314"/>
      <c r="AC434" s="314"/>
      <c r="AD434" s="314"/>
      <c r="AE434" s="314"/>
      <c r="AF434" s="314"/>
      <c r="AG434" s="314"/>
      <c r="AH434" s="314"/>
      <c r="AI434" s="314"/>
      <c r="AJ434" s="314"/>
      <c r="AK434" s="314"/>
      <c r="AL434" s="314"/>
      <c r="AM434" s="314"/>
      <c r="AN434" s="314"/>
      <c r="AO434" s="314"/>
      <c r="AP434" s="314"/>
      <c r="AQ434" s="314"/>
      <c r="AR434" s="314"/>
      <c r="AS434" s="314"/>
      <c r="AT434" s="314"/>
      <c r="AU434" s="314"/>
      <c r="AV434" s="314"/>
      <c r="AW434" s="314"/>
      <c r="AX434" s="314"/>
      <c r="AY434" s="314"/>
      <c r="AZ434" s="314"/>
      <c r="BA434" s="314"/>
      <c r="BB434" s="314"/>
      <c r="BC434" s="314"/>
      <c r="BD434" s="314"/>
      <c r="BE434" s="314"/>
      <c r="BF434" s="314"/>
      <c r="BG434" s="314"/>
      <c r="BH434" s="314"/>
      <c r="BI434" s="314"/>
      <c r="BJ434" s="314"/>
      <c r="BK434" s="314"/>
      <c r="BL434" s="314"/>
      <c r="BM434" s="314"/>
      <c r="BN434" s="314"/>
      <c r="BO434" s="314"/>
      <c r="BP434" s="314"/>
      <c r="BQ434" s="314"/>
      <c r="BR434" s="314"/>
      <c r="BS434" s="314"/>
      <c r="BT434" s="314"/>
      <c r="BU434" s="314"/>
      <c r="BV434" s="314"/>
      <c r="BX434" s="314"/>
      <c r="BY434" s="314"/>
      <c r="BZ434" s="314"/>
      <c r="CA434" s="314"/>
      <c r="CB434" s="314"/>
      <c r="CC434" s="314"/>
      <c r="CD434" s="314"/>
      <c r="CE434" s="314"/>
      <c r="CF434" s="314"/>
      <c r="CG434" s="314"/>
      <c r="CH434" s="314"/>
      <c r="CI434" s="314"/>
      <c r="CJ434" s="314"/>
      <c r="CK434" s="314"/>
      <c r="CL434" s="314"/>
      <c r="CM434" s="314"/>
      <c r="CN434" s="314"/>
      <c r="CO434" s="314"/>
      <c r="CP434" s="314"/>
      <c r="CQ434" s="314"/>
      <c r="CR434" s="314"/>
      <c r="CS434" s="314"/>
      <c r="CT434" s="314"/>
      <c r="CU434" s="314"/>
      <c r="CV434" s="314"/>
      <c r="CW434" s="314"/>
      <c r="CX434" s="314"/>
      <c r="CY434" s="314"/>
      <c r="CZ434" s="314"/>
      <c r="DA434" s="314"/>
      <c r="DB434" s="314"/>
      <c r="DC434" s="314"/>
      <c r="DD434" s="314"/>
      <c r="DE434" s="314"/>
      <c r="DF434" s="314"/>
      <c r="DG434" s="314"/>
      <c r="DH434" s="314"/>
      <c r="DI434" s="314"/>
      <c r="DJ434" s="314"/>
      <c r="DK434" s="314"/>
      <c r="DL434" s="314"/>
      <c r="DM434" s="314"/>
      <c r="DN434" s="314"/>
      <c r="DO434" s="314"/>
      <c r="DP434" s="314"/>
      <c r="DQ434" s="314"/>
      <c r="DR434" s="314"/>
      <c r="DS434" s="314"/>
      <c r="DT434" s="314"/>
      <c r="DU434" s="314"/>
      <c r="DV434" s="314"/>
      <c r="DW434" s="314"/>
      <c r="DX434" s="314"/>
      <c r="DY434" s="314"/>
      <c r="DZ434" s="314"/>
      <c r="EA434" s="314"/>
      <c r="EB434" s="314"/>
      <c r="EC434" s="314"/>
      <c r="ED434" s="314"/>
      <c r="FY434" s="317"/>
      <c r="FZ434" s="317"/>
      <c r="GA434" s="317"/>
      <c r="GB434" s="317"/>
      <c r="GC434" s="301"/>
      <c r="GD434" s="301"/>
      <c r="GE434" s="301"/>
      <c r="GF434" s="301"/>
      <c r="GG434" s="318"/>
      <c r="GH434" s="318"/>
      <c r="GI434" s="318"/>
      <c r="GJ434" s="319"/>
      <c r="GK434" s="320"/>
      <c r="GL434" s="320"/>
      <c r="GM434" s="320"/>
      <c r="GN434" s="320"/>
      <c r="GO434" s="300"/>
      <c r="HD434" s="317"/>
      <c r="HE434" s="317"/>
      <c r="HF434" s="317"/>
      <c r="HG434" s="317"/>
      <c r="HH434" s="301"/>
      <c r="HI434" s="301"/>
      <c r="HJ434" s="301"/>
      <c r="HK434" s="301"/>
      <c r="HL434" s="318"/>
      <c r="HM434" s="318"/>
      <c r="HN434" s="318"/>
      <c r="HO434" s="319"/>
      <c r="HP434" s="320"/>
      <c r="HQ434" s="320"/>
      <c r="HR434" s="320"/>
      <c r="HS434" s="320"/>
      <c r="HT434" s="300"/>
    </row>
    <row r="435" spans="2:228" ht="17.100000000000001" customHeight="1" x14ac:dyDescent="0.3">
      <c r="B435" s="345"/>
      <c r="D435" s="345"/>
      <c r="E435" s="345"/>
      <c r="F435" s="345"/>
      <c r="G435" s="345"/>
      <c r="H435" s="345"/>
      <c r="I435" s="345"/>
      <c r="J435" s="345"/>
      <c r="K435" s="345"/>
      <c r="L435" s="345"/>
      <c r="M435" s="345"/>
      <c r="N435" s="345"/>
      <c r="O435" s="345"/>
      <c r="P435" s="345"/>
      <c r="Q435" s="345"/>
      <c r="R435" s="314"/>
      <c r="S435" s="314"/>
      <c r="T435" s="314"/>
      <c r="U435" s="314"/>
      <c r="V435" s="314"/>
      <c r="W435" s="314"/>
      <c r="X435" s="314"/>
      <c r="Y435" s="314"/>
      <c r="Z435" s="314"/>
      <c r="AA435" s="314"/>
      <c r="AB435" s="314"/>
      <c r="AC435" s="314"/>
      <c r="AD435" s="314"/>
      <c r="AE435" s="314"/>
      <c r="AF435" s="314"/>
      <c r="AG435" s="314"/>
      <c r="AH435" s="314"/>
      <c r="AI435" s="314"/>
      <c r="AJ435" s="314"/>
      <c r="AK435" s="314"/>
      <c r="AL435" s="314"/>
      <c r="AM435" s="314"/>
      <c r="AN435" s="314"/>
      <c r="AO435" s="314"/>
      <c r="AP435" s="314"/>
      <c r="AQ435" s="314"/>
      <c r="AR435" s="314"/>
      <c r="AS435" s="314"/>
      <c r="AT435" s="314"/>
      <c r="AU435" s="314"/>
      <c r="AV435" s="314"/>
      <c r="AW435" s="314"/>
      <c r="AX435" s="314"/>
      <c r="AY435" s="314"/>
      <c r="AZ435" s="314"/>
      <c r="BA435" s="314"/>
      <c r="BB435" s="314"/>
      <c r="BC435" s="314"/>
      <c r="BD435" s="314"/>
      <c r="BE435" s="314"/>
      <c r="BF435" s="314"/>
      <c r="BG435" s="314"/>
      <c r="BH435" s="314"/>
      <c r="BI435" s="314"/>
      <c r="BJ435" s="314"/>
      <c r="BK435" s="314"/>
      <c r="BL435" s="314"/>
      <c r="BM435" s="314"/>
      <c r="BN435" s="314"/>
      <c r="BO435" s="314"/>
      <c r="BP435" s="314"/>
      <c r="BQ435" s="314"/>
      <c r="BR435" s="314"/>
      <c r="BS435" s="314"/>
      <c r="BT435" s="314"/>
      <c r="BU435" s="314"/>
      <c r="BV435" s="314"/>
      <c r="BX435" s="314"/>
      <c r="BY435" s="314"/>
      <c r="BZ435" s="314"/>
      <c r="CA435" s="314"/>
      <c r="CB435" s="314"/>
      <c r="CC435" s="314"/>
      <c r="CD435" s="314"/>
      <c r="CE435" s="314"/>
      <c r="CF435" s="314"/>
      <c r="CG435" s="314"/>
      <c r="CH435" s="314"/>
      <c r="CI435" s="314"/>
      <c r="CJ435" s="314"/>
      <c r="CK435" s="314"/>
      <c r="CL435" s="314"/>
      <c r="CM435" s="314"/>
      <c r="CN435" s="314"/>
      <c r="CO435" s="314"/>
      <c r="CP435" s="314"/>
      <c r="CQ435" s="314"/>
      <c r="CR435" s="314"/>
      <c r="CS435" s="314"/>
      <c r="CT435" s="314"/>
      <c r="CU435" s="314"/>
      <c r="CV435" s="314"/>
      <c r="CW435" s="314"/>
      <c r="CX435" s="314"/>
      <c r="CY435" s="314"/>
      <c r="CZ435" s="314"/>
      <c r="DA435" s="314"/>
      <c r="DB435" s="314"/>
      <c r="DC435" s="314"/>
      <c r="DD435" s="314"/>
      <c r="DE435" s="314"/>
      <c r="DF435" s="314"/>
      <c r="DG435" s="314"/>
      <c r="DH435" s="314"/>
      <c r="DI435" s="314"/>
      <c r="DJ435" s="314"/>
      <c r="DK435" s="314"/>
      <c r="DL435" s="314"/>
      <c r="DM435" s="314"/>
      <c r="DN435" s="314"/>
      <c r="DO435" s="314"/>
      <c r="DP435" s="314"/>
      <c r="DQ435" s="314"/>
      <c r="DR435" s="314"/>
      <c r="DS435" s="314"/>
      <c r="DT435" s="314"/>
      <c r="DU435" s="314"/>
      <c r="DV435" s="314"/>
      <c r="DW435" s="314"/>
      <c r="DX435" s="314"/>
      <c r="DY435" s="314"/>
      <c r="DZ435" s="314"/>
      <c r="EA435" s="314"/>
      <c r="EB435" s="314"/>
      <c r="EC435" s="314"/>
      <c r="ED435" s="314"/>
      <c r="FY435" s="317"/>
      <c r="FZ435" s="317"/>
      <c r="GA435" s="317"/>
      <c r="GB435" s="317"/>
      <c r="GC435" s="301"/>
      <c r="GD435" s="301"/>
      <c r="GE435" s="301"/>
      <c r="GF435" s="301"/>
      <c r="GG435" s="318"/>
      <c r="GH435" s="318"/>
      <c r="GI435" s="318"/>
      <c r="GJ435" s="319"/>
      <c r="GK435" s="320"/>
      <c r="GL435" s="320"/>
      <c r="GM435" s="320"/>
      <c r="GN435" s="320"/>
      <c r="GO435" s="300"/>
      <c r="HD435" s="317"/>
      <c r="HE435" s="317"/>
      <c r="HF435" s="317"/>
      <c r="HG435" s="317"/>
      <c r="HH435" s="301"/>
      <c r="HI435" s="301"/>
      <c r="HJ435" s="301"/>
      <c r="HK435" s="301"/>
      <c r="HL435" s="318"/>
      <c r="HM435" s="318"/>
      <c r="HN435" s="318"/>
      <c r="HO435" s="319"/>
      <c r="HP435" s="320"/>
      <c r="HQ435" s="320"/>
      <c r="HR435" s="320"/>
      <c r="HS435" s="320"/>
      <c r="HT435" s="300"/>
    </row>
    <row r="436" spans="2:228" ht="17.100000000000001" customHeight="1" x14ac:dyDescent="0.3">
      <c r="B436" s="345"/>
      <c r="D436" s="345"/>
      <c r="E436" s="345"/>
      <c r="F436" s="345"/>
      <c r="G436" s="345"/>
      <c r="H436" s="345"/>
      <c r="I436" s="345"/>
      <c r="J436" s="345"/>
      <c r="K436" s="345"/>
      <c r="L436" s="345"/>
      <c r="M436" s="345"/>
      <c r="N436" s="345"/>
      <c r="O436" s="345"/>
      <c r="P436" s="345"/>
      <c r="Q436" s="345"/>
      <c r="R436" s="314"/>
      <c r="S436" s="314"/>
      <c r="T436" s="314"/>
      <c r="U436" s="314"/>
      <c r="V436" s="314"/>
      <c r="W436" s="314"/>
      <c r="X436" s="314"/>
      <c r="Y436" s="314"/>
      <c r="Z436" s="314"/>
      <c r="AA436" s="314"/>
      <c r="AB436" s="314"/>
      <c r="AC436" s="314"/>
      <c r="AD436" s="314"/>
      <c r="AE436" s="314"/>
      <c r="AF436" s="314"/>
      <c r="AG436" s="314"/>
      <c r="AH436" s="314"/>
      <c r="AI436" s="314"/>
      <c r="AJ436" s="314"/>
      <c r="AK436" s="314"/>
      <c r="AL436" s="314"/>
      <c r="AM436" s="314"/>
      <c r="AN436" s="314"/>
      <c r="AO436" s="314"/>
      <c r="AP436" s="314"/>
      <c r="AQ436" s="314"/>
      <c r="AR436" s="314"/>
      <c r="AS436" s="314"/>
      <c r="AT436" s="314"/>
      <c r="AU436" s="314"/>
      <c r="AV436" s="314"/>
      <c r="AW436" s="314"/>
      <c r="AX436" s="314"/>
      <c r="AY436" s="314"/>
      <c r="AZ436" s="314"/>
      <c r="BA436" s="314"/>
      <c r="BB436" s="314"/>
      <c r="BC436" s="314"/>
      <c r="BD436" s="314"/>
      <c r="BE436" s="314"/>
      <c r="BF436" s="314"/>
      <c r="BG436" s="314"/>
      <c r="BH436" s="314"/>
      <c r="BI436" s="314"/>
      <c r="BJ436" s="314"/>
      <c r="BK436" s="314"/>
      <c r="BL436" s="314"/>
      <c r="BM436" s="314"/>
      <c r="BN436" s="314"/>
      <c r="BO436" s="314"/>
      <c r="BP436" s="314"/>
      <c r="BQ436" s="314"/>
      <c r="BR436" s="314"/>
      <c r="BS436" s="314"/>
      <c r="BT436" s="314"/>
      <c r="BU436" s="314"/>
      <c r="BV436" s="314"/>
      <c r="BX436" s="314"/>
      <c r="BY436" s="314"/>
      <c r="BZ436" s="314"/>
      <c r="CA436" s="314"/>
      <c r="CB436" s="314"/>
      <c r="CC436" s="314"/>
      <c r="CD436" s="314"/>
      <c r="CE436" s="314"/>
      <c r="CF436" s="314"/>
      <c r="CG436" s="314"/>
      <c r="CH436" s="314"/>
      <c r="CI436" s="314"/>
      <c r="CJ436" s="314"/>
      <c r="CK436" s="314"/>
      <c r="CL436" s="314"/>
      <c r="CM436" s="314"/>
      <c r="CN436" s="314"/>
      <c r="CO436" s="314"/>
      <c r="CP436" s="314"/>
      <c r="CQ436" s="314"/>
      <c r="CR436" s="314"/>
      <c r="CS436" s="314"/>
      <c r="CT436" s="314"/>
      <c r="CU436" s="314"/>
      <c r="CV436" s="314"/>
      <c r="CW436" s="314"/>
      <c r="CX436" s="314"/>
      <c r="CY436" s="314"/>
      <c r="CZ436" s="314"/>
      <c r="DA436" s="314"/>
      <c r="DB436" s="314"/>
      <c r="DC436" s="314"/>
      <c r="DD436" s="314"/>
      <c r="DE436" s="314"/>
      <c r="DF436" s="314"/>
      <c r="DG436" s="314"/>
      <c r="DH436" s="314"/>
      <c r="DI436" s="314"/>
      <c r="DJ436" s="314"/>
      <c r="DK436" s="314"/>
      <c r="DL436" s="314"/>
      <c r="DM436" s="314"/>
      <c r="DN436" s="314"/>
      <c r="DO436" s="314"/>
      <c r="DP436" s="314"/>
      <c r="DQ436" s="314"/>
      <c r="DR436" s="314"/>
      <c r="DS436" s="314"/>
      <c r="DT436" s="314"/>
      <c r="DU436" s="314"/>
      <c r="DV436" s="314"/>
      <c r="DW436" s="314"/>
      <c r="DX436" s="314"/>
      <c r="DY436" s="314"/>
      <c r="DZ436" s="314"/>
      <c r="EA436" s="314"/>
      <c r="EB436" s="314"/>
      <c r="EC436" s="314"/>
      <c r="ED436" s="314"/>
      <c r="FY436" s="317"/>
      <c r="FZ436" s="317"/>
      <c r="GA436" s="317"/>
      <c r="GB436" s="317"/>
      <c r="GC436" s="301"/>
      <c r="GD436" s="301"/>
      <c r="GE436" s="301"/>
      <c r="GF436" s="301"/>
      <c r="GG436" s="318"/>
      <c r="GH436" s="318"/>
      <c r="GI436" s="318"/>
      <c r="GJ436" s="319"/>
      <c r="GK436" s="320"/>
      <c r="GL436" s="320"/>
      <c r="GM436" s="320"/>
      <c r="GN436" s="320"/>
      <c r="GO436" s="300"/>
      <c r="HD436" s="317"/>
      <c r="HE436" s="317"/>
      <c r="HF436" s="317"/>
      <c r="HG436" s="317"/>
      <c r="HH436" s="301"/>
      <c r="HI436" s="301"/>
      <c r="HJ436" s="301"/>
      <c r="HK436" s="301"/>
      <c r="HL436" s="318"/>
      <c r="HM436" s="318"/>
      <c r="HN436" s="318"/>
      <c r="HO436" s="319"/>
      <c r="HP436" s="320"/>
      <c r="HQ436" s="320"/>
      <c r="HR436" s="320"/>
      <c r="HS436" s="320"/>
      <c r="HT436" s="300"/>
    </row>
    <row r="437" spans="2:228" ht="17.100000000000001" customHeight="1" x14ac:dyDescent="0.3">
      <c r="B437" s="345"/>
      <c r="D437" s="345"/>
      <c r="E437" s="345"/>
      <c r="F437" s="345"/>
      <c r="G437" s="345"/>
      <c r="H437" s="345"/>
      <c r="I437" s="345"/>
      <c r="J437" s="345"/>
      <c r="K437" s="345"/>
      <c r="L437" s="345"/>
      <c r="M437" s="345"/>
      <c r="N437" s="345"/>
      <c r="O437" s="345"/>
      <c r="P437" s="345"/>
      <c r="Q437" s="345"/>
      <c r="R437" s="314"/>
      <c r="S437" s="314"/>
      <c r="T437" s="314"/>
      <c r="U437" s="314"/>
      <c r="V437" s="314"/>
      <c r="W437" s="314"/>
      <c r="X437" s="314"/>
      <c r="Y437" s="314"/>
      <c r="Z437" s="314"/>
      <c r="AA437" s="314"/>
      <c r="AB437" s="314"/>
      <c r="AC437" s="314"/>
      <c r="AD437" s="314"/>
      <c r="AE437" s="314"/>
      <c r="AF437" s="314"/>
      <c r="AG437" s="314"/>
      <c r="AH437" s="314"/>
      <c r="AI437" s="314"/>
      <c r="AJ437" s="314"/>
      <c r="AK437" s="314"/>
      <c r="AL437" s="314"/>
      <c r="AM437" s="314"/>
      <c r="AN437" s="314"/>
      <c r="AO437" s="314"/>
      <c r="AP437" s="314"/>
      <c r="AQ437" s="314"/>
      <c r="AR437" s="314"/>
      <c r="AS437" s="314"/>
      <c r="AT437" s="314"/>
      <c r="AU437" s="314"/>
      <c r="AV437" s="314"/>
      <c r="AW437" s="314"/>
      <c r="AX437" s="314"/>
      <c r="AY437" s="314"/>
      <c r="AZ437" s="314"/>
      <c r="BA437" s="314"/>
      <c r="BB437" s="314"/>
      <c r="BC437" s="314"/>
      <c r="BD437" s="314"/>
      <c r="BE437" s="314"/>
      <c r="BF437" s="314"/>
      <c r="BG437" s="314"/>
      <c r="BH437" s="314"/>
      <c r="BI437" s="314"/>
      <c r="BJ437" s="314"/>
      <c r="BK437" s="314"/>
      <c r="BL437" s="314"/>
      <c r="BM437" s="314"/>
      <c r="BN437" s="314"/>
      <c r="BO437" s="314"/>
      <c r="BP437" s="314"/>
      <c r="BQ437" s="314"/>
      <c r="BR437" s="314"/>
      <c r="BS437" s="314"/>
      <c r="BT437" s="314"/>
      <c r="BU437" s="314"/>
      <c r="BV437" s="314"/>
      <c r="BX437" s="314"/>
      <c r="BY437" s="314"/>
      <c r="BZ437" s="314"/>
      <c r="CA437" s="314"/>
      <c r="CB437" s="314"/>
      <c r="CC437" s="314"/>
      <c r="CD437" s="314"/>
      <c r="CE437" s="314"/>
      <c r="CF437" s="314"/>
      <c r="CG437" s="314"/>
      <c r="CH437" s="314"/>
      <c r="CI437" s="314"/>
      <c r="CJ437" s="314"/>
      <c r="CK437" s="314"/>
      <c r="CL437" s="314"/>
      <c r="CM437" s="314"/>
      <c r="CN437" s="314"/>
      <c r="CO437" s="314"/>
      <c r="CP437" s="314"/>
      <c r="CQ437" s="314"/>
      <c r="CR437" s="314"/>
      <c r="CS437" s="314"/>
      <c r="CT437" s="314"/>
      <c r="CU437" s="314"/>
      <c r="CV437" s="314"/>
      <c r="CW437" s="314"/>
      <c r="CX437" s="314"/>
      <c r="CY437" s="314"/>
      <c r="CZ437" s="314"/>
      <c r="DA437" s="314"/>
      <c r="DB437" s="314"/>
      <c r="DC437" s="314"/>
      <c r="DD437" s="314"/>
      <c r="DE437" s="314"/>
      <c r="DF437" s="314"/>
      <c r="DG437" s="314"/>
      <c r="DH437" s="314"/>
      <c r="DI437" s="314"/>
      <c r="DJ437" s="314"/>
      <c r="DK437" s="314"/>
      <c r="DL437" s="314"/>
      <c r="DM437" s="314"/>
      <c r="DN437" s="314"/>
      <c r="DO437" s="314"/>
      <c r="DP437" s="314"/>
      <c r="DQ437" s="314"/>
      <c r="DR437" s="314"/>
      <c r="DS437" s="314"/>
      <c r="DT437" s="314"/>
      <c r="DU437" s="314"/>
      <c r="DV437" s="314"/>
      <c r="DW437" s="314"/>
      <c r="DX437" s="314"/>
      <c r="DY437" s="314"/>
      <c r="DZ437" s="314"/>
      <c r="EA437" s="314"/>
      <c r="EB437" s="314"/>
      <c r="EC437" s="314"/>
      <c r="ED437" s="314"/>
      <c r="FY437" s="317"/>
      <c r="FZ437" s="317"/>
      <c r="GA437" s="317"/>
      <c r="GB437" s="317"/>
      <c r="GC437" s="301"/>
      <c r="GD437" s="301"/>
      <c r="GE437" s="301"/>
      <c r="GF437" s="301"/>
      <c r="GG437" s="318"/>
      <c r="GH437" s="318"/>
      <c r="GI437" s="318"/>
      <c r="GJ437" s="319"/>
      <c r="GK437" s="320"/>
      <c r="GL437" s="320"/>
      <c r="GM437" s="320"/>
      <c r="GN437" s="320"/>
      <c r="GO437" s="300"/>
      <c r="HD437" s="317"/>
      <c r="HE437" s="317"/>
      <c r="HF437" s="317"/>
      <c r="HG437" s="317"/>
      <c r="HH437" s="301"/>
      <c r="HI437" s="301"/>
      <c r="HJ437" s="301"/>
      <c r="HK437" s="301"/>
      <c r="HL437" s="318"/>
      <c r="HM437" s="318"/>
      <c r="HN437" s="318"/>
      <c r="HO437" s="319"/>
      <c r="HP437" s="320"/>
      <c r="HQ437" s="320"/>
      <c r="HR437" s="320"/>
      <c r="HS437" s="320"/>
      <c r="HT437" s="300"/>
    </row>
    <row r="438" spans="2:228" ht="17.100000000000001" customHeight="1" x14ac:dyDescent="0.3">
      <c r="B438" s="345"/>
      <c r="D438" s="345"/>
      <c r="E438" s="345"/>
      <c r="F438" s="345"/>
      <c r="G438" s="345"/>
      <c r="H438" s="345"/>
      <c r="I438" s="345"/>
      <c r="J438" s="345"/>
      <c r="K438" s="345"/>
      <c r="L438" s="345"/>
      <c r="M438" s="345"/>
      <c r="N438" s="345"/>
      <c r="O438" s="345"/>
      <c r="P438" s="345"/>
      <c r="Q438" s="345"/>
      <c r="R438" s="314"/>
      <c r="S438" s="314"/>
      <c r="T438" s="314"/>
      <c r="U438" s="314"/>
      <c r="V438" s="314"/>
      <c r="W438" s="314"/>
      <c r="X438" s="314"/>
      <c r="Y438" s="314"/>
      <c r="Z438" s="314"/>
      <c r="AA438" s="314"/>
      <c r="AB438" s="314"/>
      <c r="AC438" s="314"/>
      <c r="AD438" s="314"/>
      <c r="AE438" s="314"/>
      <c r="AF438" s="314"/>
      <c r="AG438" s="314"/>
      <c r="AH438" s="314"/>
      <c r="AI438" s="314"/>
      <c r="AJ438" s="314"/>
      <c r="AK438" s="314"/>
      <c r="AL438" s="314"/>
      <c r="AM438" s="314"/>
      <c r="AN438" s="314"/>
      <c r="AO438" s="314"/>
      <c r="AP438" s="314"/>
      <c r="AQ438" s="314"/>
      <c r="AR438" s="314"/>
      <c r="AS438" s="314"/>
      <c r="AT438" s="314"/>
      <c r="AU438" s="314"/>
      <c r="AV438" s="314"/>
      <c r="AW438" s="314"/>
      <c r="AX438" s="314"/>
      <c r="AY438" s="314"/>
      <c r="AZ438" s="314"/>
      <c r="BA438" s="314"/>
      <c r="BB438" s="314"/>
      <c r="BC438" s="314"/>
      <c r="BD438" s="314"/>
      <c r="BE438" s="314"/>
      <c r="BF438" s="314"/>
      <c r="BG438" s="314"/>
      <c r="BH438" s="314"/>
      <c r="BI438" s="314"/>
      <c r="BJ438" s="314"/>
      <c r="BK438" s="314"/>
      <c r="BL438" s="314"/>
      <c r="BM438" s="314"/>
      <c r="BN438" s="314"/>
      <c r="BO438" s="314"/>
      <c r="BP438" s="314"/>
      <c r="BQ438" s="314"/>
      <c r="BR438" s="314"/>
      <c r="BS438" s="314"/>
      <c r="BT438" s="314"/>
      <c r="BU438" s="314"/>
      <c r="BV438" s="314"/>
      <c r="BX438" s="314"/>
      <c r="BY438" s="314"/>
      <c r="BZ438" s="314"/>
      <c r="CA438" s="314"/>
      <c r="CB438" s="314"/>
      <c r="CC438" s="314"/>
      <c r="CD438" s="314"/>
      <c r="CE438" s="314"/>
      <c r="CF438" s="314"/>
      <c r="CG438" s="314"/>
      <c r="CH438" s="314"/>
      <c r="CI438" s="314"/>
      <c r="CJ438" s="314"/>
      <c r="CK438" s="314"/>
      <c r="CL438" s="314"/>
      <c r="CM438" s="314"/>
      <c r="CN438" s="314"/>
      <c r="CO438" s="314"/>
      <c r="CP438" s="314"/>
      <c r="CQ438" s="314"/>
      <c r="CR438" s="314"/>
      <c r="CS438" s="314"/>
      <c r="CT438" s="314"/>
      <c r="CU438" s="314"/>
      <c r="CV438" s="314"/>
      <c r="CW438" s="314"/>
      <c r="CX438" s="314"/>
      <c r="CY438" s="314"/>
      <c r="CZ438" s="314"/>
      <c r="DA438" s="314"/>
      <c r="DB438" s="314"/>
      <c r="DC438" s="314"/>
      <c r="DD438" s="314"/>
      <c r="DE438" s="314"/>
      <c r="DF438" s="314"/>
      <c r="DG438" s="314"/>
      <c r="DH438" s="314"/>
      <c r="DI438" s="314"/>
      <c r="DJ438" s="314"/>
      <c r="DK438" s="314"/>
      <c r="DL438" s="314"/>
      <c r="DM438" s="314"/>
      <c r="DN438" s="314"/>
      <c r="DO438" s="314"/>
      <c r="DP438" s="314"/>
      <c r="DQ438" s="314"/>
      <c r="DR438" s="314"/>
      <c r="DS438" s="314"/>
      <c r="DT438" s="314"/>
      <c r="DU438" s="314"/>
      <c r="DV438" s="314"/>
      <c r="DW438" s="314"/>
      <c r="DX438" s="314"/>
      <c r="DY438" s="314"/>
      <c r="DZ438" s="314"/>
      <c r="EA438" s="314"/>
      <c r="EB438" s="314"/>
      <c r="EC438" s="314"/>
      <c r="ED438" s="314"/>
      <c r="FY438" s="317"/>
      <c r="FZ438" s="317"/>
      <c r="GA438" s="317"/>
      <c r="GB438" s="317"/>
      <c r="GC438" s="301"/>
      <c r="GD438" s="301"/>
      <c r="GE438" s="301"/>
      <c r="GF438" s="301"/>
      <c r="GG438" s="318"/>
      <c r="GH438" s="318"/>
      <c r="GI438" s="318"/>
      <c r="GJ438" s="319"/>
      <c r="GK438" s="320"/>
      <c r="GL438" s="320"/>
      <c r="GM438" s="320"/>
      <c r="GN438" s="320"/>
      <c r="GO438" s="300"/>
      <c r="HD438" s="317"/>
      <c r="HE438" s="317"/>
      <c r="HF438" s="317"/>
      <c r="HG438" s="317"/>
      <c r="HH438" s="301"/>
      <c r="HI438" s="301"/>
      <c r="HJ438" s="301"/>
      <c r="HK438" s="301"/>
      <c r="HL438" s="318"/>
      <c r="HM438" s="318"/>
      <c r="HN438" s="318"/>
      <c r="HO438" s="319"/>
      <c r="HP438" s="320"/>
      <c r="HQ438" s="320"/>
      <c r="HR438" s="320"/>
      <c r="HS438" s="320"/>
      <c r="HT438" s="300"/>
    </row>
    <row r="439" spans="2:228" ht="17.100000000000001" customHeight="1" x14ac:dyDescent="0.3">
      <c r="B439" s="345"/>
      <c r="D439" s="345"/>
      <c r="E439" s="345"/>
      <c r="F439" s="345"/>
      <c r="G439" s="345"/>
      <c r="H439" s="345"/>
      <c r="I439" s="345"/>
      <c r="J439" s="345"/>
      <c r="K439" s="345"/>
      <c r="L439" s="345"/>
      <c r="M439" s="345"/>
      <c r="N439" s="345"/>
      <c r="O439" s="345"/>
      <c r="P439" s="345"/>
      <c r="Q439" s="345"/>
      <c r="R439" s="314"/>
      <c r="S439" s="314"/>
      <c r="T439" s="314"/>
      <c r="U439" s="314"/>
      <c r="V439" s="314"/>
      <c r="W439" s="314"/>
      <c r="X439" s="314"/>
      <c r="Y439" s="314"/>
      <c r="Z439" s="314"/>
      <c r="AA439" s="314"/>
      <c r="AB439" s="314"/>
      <c r="AC439" s="314"/>
      <c r="AD439" s="314"/>
      <c r="AE439" s="314"/>
      <c r="AF439" s="314"/>
      <c r="AG439" s="314"/>
      <c r="AH439" s="314"/>
      <c r="AI439" s="314"/>
      <c r="AJ439" s="314"/>
      <c r="AK439" s="314"/>
      <c r="AL439" s="314"/>
      <c r="AM439" s="314"/>
      <c r="AN439" s="314"/>
      <c r="AO439" s="314"/>
      <c r="AP439" s="314"/>
      <c r="AQ439" s="314"/>
      <c r="AR439" s="314"/>
      <c r="AS439" s="314"/>
      <c r="AT439" s="314"/>
      <c r="AU439" s="314"/>
      <c r="AV439" s="314"/>
      <c r="AW439" s="314"/>
      <c r="AX439" s="314"/>
      <c r="AY439" s="314"/>
      <c r="AZ439" s="314"/>
      <c r="BA439" s="314"/>
      <c r="BB439" s="314"/>
      <c r="BC439" s="314"/>
      <c r="BD439" s="314"/>
      <c r="BE439" s="314"/>
      <c r="BF439" s="314"/>
      <c r="BG439" s="314"/>
      <c r="BH439" s="314"/>
      <c r="BI439" s="314"/>
      <c r="BJ439" s="314"/>
      <c r="BK439" s="314"/>
      <c r="BL439" s="314"/>
      <c r="BM439" s="314"/>
      <c r="BN439" s="314"/>
      <c r="BO439" s="314"/>
      <c r="BP439" s="314"/>
      <c r="BQ439" s="314"/>
      <c r="BR439" s="314"/>
      <c r="BS439" s="314"/>
      <c r="BT439" s="314"/>
      <c r="BU439" s="314"/>
      <c r="BV439" s="314"/>
      <c r="BX439" s="314"/>
      <c r="BY439" s="314"/>
      <c r="BZ439" s="314"/>
      <c r="CA439" s="314"/>
      <c r="CB439" s="314"/>
      <c r="CC439" s="314"/>
      <c r="CD439" s="314"/>
      <c r="CE439" s="314"/>
      <c r="CF439" s="314"/>
      <c r="CG439" s="314"/>
      <c r="CH439" s="314"/>
      <c r="CI439" s="314"/>
      <c r="CJ439" s="314"/>
      <c r="CK439" s="314"/>
      <c r="CL439" s="314"/>
      <c r="CM439" s="314"/>
      <c r="CN439" s="314"/>
      <c r="CO439" s="314"/>
      <c r="CP439" s="314"/>
      <c r="CQ439" s="314"/>
      <c r="CR439" s="314"/>
      <c r="CS439" s="314"/>
      <c r="CT439" s="314"/>
      <c r="CU439" s="314"/>
      <c r="CV439" s="314"/>
      <c r="CW439" s="314"/>
      <c r="CX439" s="314"/>
      <c r="CY439" s="314"/>
      <c r="CZ439" s="314"/>
      <c r="DA439" s="314"/>
      <c r="DB439" s="314"/>
      <c r="DC439" s="314"/>
      <c r="DD439" s="314"/>
      <c r="DE439" s="314"/>
      <c r="DF439" s="314"/>
      <c r="DG439" s="314"/>
      <c r="DH439" s="314"/>
      <c r="DI439" s="314"/>
      <c r="DJ439" s="314"/>
      <c r="DK439" s="314"/>
      <c r="DL439" s="314"/>
      <c r="DM439" s="314"/>
      <c r="DN439" s="314"/>
      <c r="DO439" s="314"/>
      <c r="DP439" s="314"/>
      <c r="DQ439" s="314"/>
      <c r="DR439" s="314"/>
      <c r="DS439" s="314"/>
      <c r="DT439" s="314"/>
      <c r="DU439" s="314"/>
      <c r="DV439" s="314"/>
      <c r="DW439" s="314"/>
      <c r="DX439" s="314"/>
      <c r="DY439" s="314"/>
      <c r="DZ439" s="314"/>
      <c r="EA439" s="314"/>
      <c r="EB439" s="314"/>
      <c r="EC439" s="314"/>
      <c r="ED439" s="314"/>
      <c r="FY439" s="317"/>
      <c r="FZ439" s="317"/>
      <c r="GA439" s="317"/>
      <c r="GB439" s="317"/>
      <c r="GC439" s="301"/>
      <c r="GD439" s="301"/>
      <c r="GE439" s="301"/>
      <c r="GF439" s="301"/>
      <c r="GG439" s="318"/>
      <c r="GH439" s="318"/>
      <c r="GI439" s="318"/>
      <c r="GJ439" s="319"/>
      <c r="GK439" s="320"/>
      <c r="GL439" s="320"/>
      <c r="GM439" s="320"/>
      <c r="GN439" s="320"/>
      <c r="GO439" s="300"/>
      <c r="HD439" s="317"/>
      <c r="HE439" s="317"/>
      <c r="HF439" s="317"/>
      <c r="HG439" s="317"/>
      <c r="HH439" s="301"/>
      <c r="HI439" s="301"/>
      <c r="HJ439" s="301"/>
      <c r="HK439" s="301"/>
      <c r="HL439" s="318"/>
      <c r="HM439" s="318"/>
      <c r="HN439" s="318"/>
      <c r="HO439" s="319"/>
      <c r="HP439" s="320"/>
      <c r="HQ439" s="320"/>
      <c r="HR439" s="320"/>
      <c r="HS439" s="320"/>
      <c r="HT439" s="300"/>
    </row>
    <row r="440" spans="2:228" ht="17.100000000000001" customHeight="1" x14ac:dyDescent="0.3">
      <c r="B440" s="345"/>
      <c r="D440" s="345"/>
      <c r="E440" s="345"/>
      <c r="F440" s="345"/>
      <c r="G440" s="345"/>
      <c r="H440" s="345"/>
      <c r="I440" s="345"/>
      <c r="J440" s="345"/>
      <c r="K440" s="345"/>
      <c r="L440" s="345"/>
      <c r="M440" s="345"/>
      <c r="N440" s="345"/>
      <c r="O440" s="345"/>
      <c r="P440" s="345"/>
      <c r="Q440" s="345"/>
      <c r="R440" s="314"/>
      <c r="S440" s="314"/>
      <c r="T440" s="314"/>
      <c r="U440" s="314"/>
      <c r="V440" s="314"/>
      <c r="W440" s="314"/>
      <c r="X440" s="314"/>
      <c r="Y440" s="314"/>
      <c r="Z440" s="314"/>
      <c r="AA440" s="314"/>
      <c r="AB440" s="314"/>
      <c r="AC440" s="314"/>
      <c r="AD440" s="314"/>
      <c r="AE440" s="314"/>
      <c r="AF440" s="314"/>
      <c r="AG440" s="314"/>
      <c r="AH440" s="314"/>
      <c r="AI440" s="314"/>
      <c r="AJ440" s="314"/>
      <c r="AK440" s="314"/>
      <c r="AL440" s="314"/>
      <c r="AM440" s="314"/>
      <c r="AN440" s="314"/>
      <c r="AO440" s="314"/>
      <c r="AP440" s="314"/>
      <c r="AQ440" s="314"/>
      <c r="AR440" s="314"/>
      <c r="AS440" s="314"/>
      <c r="AT440" s="314"/>
      <c r="AU440" s="314"/>
      <c r="AV440" s="314"/>
      <c r="AW440" s="314"/>
      <c r="AX440" s="314"/>
      <c r="AY440" s="314"/>
      <c r="AZ440" s="314"/>
      <c r="BA440" s="314"/>
      <c r="BB440" s="314"/>
      <c r="BC440" s="314"/>
      <c r="BD440" s="314"/>
      <c r="BE440" s="314"/>
      <c r="BF440" s="314"/>
      <c r="BG440" s="314"/>
      <c r="BH440" s="314"/>
      <c r="BI440" s="314"/>
      <c r="BJ440" s="314"/>
      <c r="BK440" s="314"/>
      <c r="BL440" s="314"/>
      <c r="BM440" s="314"/>
      <c r="BN440" s="314"/>
      <c r="BO440" s="314"/>
      <c r="BP440" s="314"/>
      <c r="BQ440" s="314"/>
      <c r="BR440" s="314"/>
      <c r="BS440" s="314"/>
      <c r="BT440" s="314"/>
      <c r="BU440" s="314"/>
      <c r="BV440" s="314"/>
      <c r="BX440" s="314"/>
      <c r="BY440" s="314"/>
      <c r="BZ440" s="314"/>
      <c r="CA440" s="314"/>
      <c r="CB440" s="314"/>
      <c r="CC440" s="314"/>
      <c r="CD440" s="314"/>
      <c r="CE440" s="314"/>
      <c r="CF440" s="314"/>
      <c r="CG440" s="314"/>
      <c r="CH440" s="314"/>
      <c r="CI440" s="314"/>
      <c r="CJ440" s="314"/>
      <c r="CK440" s="314"/>
      <c r="CL440" s="314"/>
      <c r="CM440" s="314"/>
      <c r="CN440" s="314"/>
      <c r="CO440" s="314"/>
      <c r="CP440" s="314"/>
      <c r="CQ440" s="314"/>
      <c r="CR440" s="314"/>
      <c r="CS440" s="314"/>
      <c r="CT440" s="314"/>
      <c r="CU440" s="314"/>
      <c r="CV440" s="314"/>
      <c r="CW440" s="314"/>
      <c r="CX440" s="314"/>
      <c r="CY440" s="314"/>
      <c r="CZ440" s="314"/>
      <c r="DA440" s="314"/>
      <c r="DB440" s="314"/>
      <c r="DC440" s="314"/>
      <c r="DD440" s="314"/>
      <c r="DE440" s="314"/>
      <c r="DF440" s="314"/>
      <c r="DG440" s="314"/>
      <c r="DH440" s="314"/>
      <c r="DI440" s="314"/>
      <c r="DJ440" s="314"/>
      <c r="DK440" s="314"/>
      <c r="DL440" s="314"/>
      <c r="DM440" s="314"/>
      <c r="DN440" s="314"/>
      <c r="DO440" s="314"/>
      <c r="DP440" s="314"/>
      <c r="DQ440" s="314"/>
      <c r="DR440" s="314"/>
      <c r="DS440" s="314"/>
      <c r="DT440" s="314"/>
      <c r="DU440" s="314"/>
      <c r="DV440" s="314"/>
      <c r="DW440" s="314"/>
      <c r="DX440" s="314"/>
      <c r="DY440" s="314"/>
      <c r="DZ440" s="314"/>
      <c r="EA440" s="314"/>
      <c r="EB440" s="314"/>
      <c r="EC440" s="314"/>
      <c r="ED440" s="314"/>
      <c r="FY440" s="317"/>
      <c r="FZ440" s="317"/>
      <c r="GA440" s="317"/>
      <c r="GB440" s="317"/>
      <c r="GC440" s="301"/>
      <c r="GD440" s="301"/>
      <c r="GE440" s="301"/>
      <c r="GF440" s="301"/>
      <c r="GG440" s="318"/>
      <c r="GH440" s="318"/>
      <c r="GI440" s="318"/>
      <c r="GJ440" s="319"/>
      <c r="GK440" s="320"/>
      <c r="GL440" s="320"/>
      <c r="GM440" s="320"/>
      <c r="GN440" s="320"/>
      <c r="GO440" s="300"/>
      <c r="HD440" s="317"/>
      <c r="HE440" s="317"/>
      <c r="HF440" s="317"/>
      <c r="HG440" s="317"/>
      <c r="HH440" s="301"/>
      <c r="HI440" s="301"/>
      <c r="HJ440" s="301"/>
      <c r="HK440" s="301"/>
      <c r="HL440" s="318"/>
      <c r="HM440" s="318"/>
      <c r="HN440" s="318"/>
      <c r="HO440" s="319"/>
      <c r="HP440" s="320"/>
      <c r="HQ440" s="320"/>
      <c r="HR440" s="320"/>
      <c r="HS440" s="320"/>
      <c r="HT440" s="300"/>
    </row>
    <row r="441" spans="2:228" ht="17.100000000000001" customHeight="1" x14ac:dyDescent="0.3">
      <c r="B441" s="345"/>
      <c r="D441" s="345"/>
      <c r="E441" s="345"/>
      <c r="F441" s="345"/>
      <c r="G441" s="345"/>
      <c r="H441" s="345"/>
      <c r="I441" s="345"/>
      <c r="J441" s="345"/>
      <c r="K441" s="345"/>
      <c r="L441" s="345"/>
      <c r="M441" s="345"/>
      <c r="N441" s="345"/>
      <c r="O441" s="345"/>
      <c r="P441" s="345"/>
      <c r="Q441" s="345"/>
      <c r="R441" s="314"/>
      <c r="S441" s="314"/>
      <c r="T441" s="314"/>
      <c r="U441" s="314"/>
      <c r="V441" s="314"/>
      <c r="W441" s="314"/>
      <c r="X441" s="314"/>
      <c r="Y441" s="314"/>
      <c r="Z441" s="314"/>
      <c r="AA441" s="314"/>
      <c r="AB441" s="314"/>
      <c r="AC441" s="314"/>
      <c r="AD441" s="314"/>
      <c r="AE441" s="314"/>
      <c r="AF441" s="314"/>
      <c r="AG441" s="314"/>
      <c r="AH441" s="314"/>
      <c r="AI441" s="314"/>
      <c r="AJ441" s="314"/>
      <c r="AK441" s="314"/>
      <c r="AL441" s="314"/>
      <c r="AM441" s="314"/>
      <c r="AN441" s="314"/>
      <c r="AO441" s="314"/>
      <c r="AP441" s="314"/>
      <c r="AQ441" s="314"/>
      <c r="AR441" s="314"/>
      <c r="AS441" s="314"/>
      <c r="AT441" s="314"/>
      <c r="AU441" s="314"/>
      <c r="AV441" s="314"/>
      <c r="AW441" s="314"/>
      <c r="AX441" s="314"/>
      <c r="AY441" s="314"/>
      <c r="AZ441" s="314"/>
      <c r="BA441" s="314"/>
      <c r="BB441" s="314"/>
      <c r="BC441" s="314"/>
      <c r="BD441" s="314"/>
      <c r="BE441" s="314"/>
      <c r="BF441" s="314"/>
      <c r="BG441" s="314"/>
      <c r="BH441" s="314"/>
      <c r="BI441" s="314"/>
      <c r="BJ441" s="314"/>
      <c r="BK441" s="314"/>
      <c r="BL441" s="314"/>
      <c r="BM441" s="314"/>
      <c r="BN441" s="314"/>
      <c r="BO441" s="314"/>
      <c r="BP441" s="314"/>
      <c r="BQ441" s="314"/>
      <c r="BR441" s="314"/>
      <c r="BS441" s="314"/>
      <c r="BT441" s="314"/>
      <c r="BU441" s="314"/>
      <c r="BV441" s="314"/>
      <c r="BX441" s="314"/>
      <c r="BY441" s="314"/>
      <c r="BZ441" s="314"/>
      <c r="CA441" s="314"/>
      <c r="CB441" s="314"/>
      <c r="CC441" s="314"/>
      <c r="CD441" s="314"/>
      <c r="CE441" s="314"/>
      <c r="CF441" s="314"/>
      <c r="CG441" s="314"/>
      <c r="CH441" s="314"/>
      <c r="CI441" s="314"/>
      <c r="CJ441" s="314"/>
      <c r="CK441" s="314"/>
      <c r="CL441" s="314"/>
      <c r="CM441" s="314"/>
      <c r="CN441" s="314"/>
      <c r="CO441" s="314"/>
      <c r="CP441" s="314"/>
      <c r="CQ441" s="314"/>
      <c r="CR441" s="314"/>
      <c r="CS441" s="314"/>
      <c r="CT441" s="314"/>
      <c r="CU441" s="314"/>
      <c r="CV441" s="314"/>
      <c r="CW441" s="314"/>
      <c r="CX441" s="314"/>
      <c r="CY441" s="314"/>
      <c r="CZ441" s="314"/>
      <c r="DA441" s="314"/>
      <c r="DB441" s="314"/>
      <c r="DC441" s="314"/>
      <c r="DD441" s="314"/>
      <c r="DE441" s="314"/>
      <c r="DF441" s="314"/>
      <c r="DG441" s="314"/>
      <c r="DH441" s="314"/>
      <c r="DI441" s="314"/>
      <c r="DJ441" s="314"/>
      <c r="DK441" s="314"/>
      <c r="DL441" s="314"/>
      <c r="DM441" s="314"/>
      <c r="DN441" s="314"/>
      <c r="DO441" s="314"/>
      <c r="DP441" s="314"/>
      <c r="DQ441" s="314"/>
      <c r="DR441" s="314"/>
      <c r="DS441" s="314"/>
      <c r="DT441" s="314"/>
      <c r="DU441" s="314"/>
      <c r="DV441" s="314"/>
      <c r="DW441" s="314"/>
      <c r="DX441" s="314"/>
      <c r="DY441" s="314"/>
      <c r="DZ441" s="314"/>
      <c r="EA441" s="314"/>
      <c r="EB441" s="314"/>
      <c r="EC441" s="314"/>
      <c r="ED441" s="314"/>
      <c r="FY441" s="317"/>
      <c r="FZ441" s="317"/>
      <c r="GA441" s="317"/>
      <c r="GB441" s="317"/>
      <c r="GC441" s="301"/>
      <c r="GD441" s="301"/>
      <c r="GE441" s="301"/>
      <c r="GF441" s="301"/>
      <c r="GG441" s="318"/>
      <c r="GH441" s="318"/>
      <c r="GI441" s="318"/>
      <c r="GJ441" s="319"/>
      <c r="GK441" s="320"/>
      <c r="GL441" s="320"/>
      <c r="GM441" s="320"/>
      <c r="GN441" s="320"/>
      <c r="GO441" s="300"/>
      <c r="HD441" s="317"/>
      <c r="HE441" s="317"/>
      <c r="HF441" s="317"/>
      <c r="HG441" s="317"/>
      <c r="HH441" s="301"/>
      <c r="HI441" s="301"/>
      <c r="HJ441" s="301"/>
      <c r="HK441" s="301"/>
      <c r="HL441" s="318"/>
      <c r="HM441" s="318"/>
      <c r="HN441" s="318"/>
      <c r="HO441" s="319"/>
      <c r="HP441" s="320"/>
      <c r="HQ441" s="320"/>
      <c r="HR441" s="320"/>
      <c r="HS441" s="320"/>
      <c r="HT441" s="300"/>
    </row>
    <row r="442" spans="2:228" ht="17.100000000000001" customHeight="1" x14ac:dyDescent="0.3">
      <c r="B442" s="345"/>
      <c r="D442" s="345"/>
      <c r="E442" s="345"/>
      <c r="F442" s="345"/>
      <c r="G442" s="345"/>
      <c r="H442" s="345"/>
      <c r="I442" s="345"/>
      <c r="J442" s="345"/>
      <c r="K442" s="345"/>
      <c r="L442" s="345"/>
      <c r="M442" s="345"/>
      <c r="N442" s="345"/>
      <c r="O442" s="345"/>
      <c r="P442" s="345"/>
      <c r="Q442" s="345"/>
      <c r="R442" s="314"/>
      <c r="S442" s="314"/>
      <c r="T442" s="314"/>
      <c r="U442" s="314"/>
      <c r="V442" s="314"/>
      <c r="W442" s="314"/>
      <c r="X442" s="314"/>
      <c r="Y442" s="314"/>
      <c r="Z442" s="314"/>
      <c r="AA442" s="314"/>
      <c r="AB442" s="314"/>
      <c r="AC442" s="314"/>
      <c r="AD442" s="314"/>
      <c r="AE442" s="314"/>
      <c r="AF442" s="314"/>
      <c r="AG442" s="314"/>
      <c r="AH442" s="314"/>
      <c r="AI442" s="314"/>
      <c r="AJ442" s="314"/>
      <c r="AK442" s="314"/>
      <c r="AL442" s="314"/>
      <c r="AM442" s="314"/>
      <c r="AN442" s="314"/>
      <c r="AO442" s="314"/>
      <c r="AP442" s="314"/>
      <c r="AQ442" s="314"/>
      <c r="AR442" s="314"/>
      <c r="AS442" s="314"/>
      <c r="AT442" s="314"/>
      <c r="AU442" s="314"/>
      <c r="AV442" s="314"/>
      <c r="AW442" s="314"/>
      <c r="AX442" s="314"/>
      <c r="AY442" s="314"/>
      <c r="AZ442" s="314"/>
      <c r="BA442" s="314"/>
      <c r="BB442" s="314"/>
      <c r="BC442" s="314"/>
      <c r="BD442" s="314"/>
      <c r="BE442" s="314"/>
      <c r="BF442" s="314"/>
      <c r="BG442" s="314"/>
      <c r="BH442" s="314"/>
      <c r="BI442" s="314"/>
      <c r="BJ442" s="314"/>
      <c r="BK442" s="314"/>
      <c r="BL442" s="314"/>
      <c r="BM442" s="314"/>
      <c r="BN442" s="314"/>
      <c r="BO442" s="314"/>
      <c r="BP442" s="314"/>
      <c r="BQ442" s="314"/>
      <c r="BR442" s="314"/>
      <c r="BS442" s="314"/>
      <c r="BT442" s="314"/>
      <c r="BU442" s="314"/>
      <c r="BV442" s="314"/>
      <c r="BX442" s="314"/>
      <c r="BY442" s="314"/>
      <c r="BZ442" s="314"/>
      <c r="CA442" s="314"/>
      <c r="CB442" s="314"/>
      <c r="CC442" s="314"/>
      <c r="CD442" s="314"/>
      <c r="CE442" s="314"/>
      <c r="CF442" s="314"/>
      <c r="CG442" s="314"/>
      <c r="CH442" s="314"/>
      <c r="CI442" s="314"/>
      <c r="CJ442" s="314"/>
      <c r="CK442" s="314"/>
      <c r="CL442" s="314"/>
      <c r="CM442" s="314"/>
      <c r="CN442" s="314"/>
      <c r="CO442" s="314"/>
      <c r="CP442" s="314"/>
      <c r="CQ442" s="314"/>
      <c r="CR442" s="314"/>
      <c r="CS442" s="314"/>
      <c r="CT442" s="314"/>
      <c r="CU442" s="314"/>
      <c r="CV442" s="314"/>
      <c r="CW442" s="314"/>
      <c r="CX442" s="314"/>
      <c r="CY442" s="314"/>
      <c r="CZ442" s="314"/>
      <c r="DA442" s="314"/>
      <c r="DB442" s="314"/>
      <c r="DC442" s="314"/>
      <c r="DD442" s="314"/>
      <c r="DE442" s="314"/>
      <c r="DF442" s="314"/>
      <c r="DG442" s="314"/>
      <c r="DH442" s="314"/>
      <c r="DI442" s="314"/>
      <c r="DJ442" s="314"/>
      <c r="DK442" s="314"/>
      <c r="DL442" s="314"/>
      <c r="DM442" s="314"/>
      <c r="DN442" s="314"/>
      <c r="DO442" s="314"/>
      <c r="DP442" s="314"/>
      <c r="DQ442" s="314"/>
      <c r="DR442" s="314"/>
      <c r="DS442" s="314"/>
      <c r="DT442" s="314"/>
      <c r="DU442" s="314"/>
      <c r="DV442" s="314"/>
      <c r="DW442" s="314"/>
      <c r="DX442" s="314"/>
      <c r="DY442" s="314"/>
      <c r="DZ442" s="314"/>
      <c r="EA442" s="314"/>
      <c r="EB442" s="314"/>
      <c r="EC442" s="314"/>
      <c r="ED442" s="314"/>
      <c r="FY442" s="317"/>
      <c r="FZ442" s="317"/>
      <c r="GA442" s="317"/>
      <c r="GB442" s="317"/>
      <c r="GC442" s="301"/>
      <c r="GD442" s="301"/>
      <c r="GE442" s="301"/>
      <c r="GF442" s="301"/>
      <c r="GG442" s="318"/>
      <c r="GH442" s="318"/>
      <c r="GI442" s="318"/>
      <c r="GJ442" s="319"/>
      <c r="GK442" s="320"/>
      <c r="GL442" s="320"/>
      <c r="GM442" s="320"/>
      <c r="GN442" s="320"/>
      <c r="GO442" s="300"/>
      <c r="HD442" s="317"/>
      <c r="HE442" s="317"/>
      <c r="HF442" s="317"/>
      <c r="HG442" s="317"/>
      <c r="HH442" s="301"/>
      <c r="HI442" s="301"/>
      <c r="HJ442" s="301"/>
      <c r="HK442" s="301"/>
      <c r="HL442" s="318"/>
      <c r="HM442" s="318"/>
      <c r="HN442" s="318"/>
      <c r="HO442" s="319"/>
      <c r="HP442" s="320"/>
      <c r="HQ442" s="320"/>
      <c r="HR442" s="320"/>
      <c r="HS442" s="320"/>
      <c r="HT442" s="300"/>
    </row>
    <row r="443" spans="2:228" ht="17.100000000000001" customHeight="1" x14ac:dyDescent="0.3">
      <c r="B443" s="345"/>
      <c r="D443" s="345"/>
      <c r="E443" s="345"/>
      <c r="F443" s="345"/>
      <c r="G443" s="345"/>
      <c r="H443" s="345"/>
      <c r="I443" s="345"/>
      <c r="J443" s="345"/>
      <c r="K443" s="345"/>
      <c r="L443" s="345"/>
      <c r="M443" s="345"/>
      <c r="N443" s="345"/>
      <c r="O443" s="345"/>
      <c r="P443" s="345"/>
      <c r="Q443" s="345"/>
      <c r="R443" s="314"/>
      <c r="S443" s="314"/>
      <c r="T443" s="314"/>
      <c r="U443" s="314"/>
      <c r="V443" s="314"/>
      <c r="W443" s="314"/>
      <c r="X443" s="314"/>
      <c r="Y443" s="314"/>
      <c r="Z443" s="314"/>
      <c r="AA443" s="314"/>
      <c r="AB443" s="314"/>
      <c r="AC443" s="314"/>
      <c r="AD443" s="314"/>
      <c r="AE443" s="314"/>
      <c r="AF443" s="314"/>
      <c r="AG443" s="314"/>
      <c r="AH443" s="314"/>
      <c r="AI443" s="314"/>
      <c r="AJ443" s="314"/>
      <c r="AK443" s="314"/>
      <c r="AL443" s="314"/>
      <c r="AM443" s="314"/>
      <c r="AN443" s="314"/>
      <c r="AO443" s="314"/>
      <c r="AP443" s="314"/>
      <c r="AQ443" s="314"/>
      <c r="AR443" s="314"/>
      <c r="AS443" s="314"/>
      <c r="AT443" s="314"/>
      <c r="AU443" s="314"/>
      <c r="AV443" s="314"/>
      <c r="AW443" s="314"/>
      <c r="AX443" s="314"/>
      <c r="AY443" s="314"/>
      <c r="AZ443" s="314"/>
      <c r="BA443" s="314"/>
      <c r="BB443" s="314"/>
      <c r="BC443" s="314"/>
      <c r="BD443" s="314"/>
      <c r="BE443" s="314"/>
      <c r="BF443" s="314"/>
      <c r="BG443" s="314"/>
      <c r="BH443" s="314"/>
      <c r="BI443" s="314"/>
      <c r="BJ443" s="314"/>
      <c r="BK443" s="314"/>
      <c r="BL443" s="314"/>
      <c r="BM443" s="314"/>
      <c r="BN443" s="314"/>
      <c r="BO443" s="314"/>
      <c r="BP443" s="314"/>
      <c r="BQ443" s="314"/>
      <c r="BR443" s="314"/>
      <c r="BS443" s="314"/>
      <c r="BT443" s="314"/>
      <c r="BU443" s="314"/>
      <c r="BV443" s="314"/>
      <c r="BX443" s="314"/>
      <c r="BY443" s="314"/>
      <c r="BZ443" s="314"/>
      <c r="CA443" s="314"/>
      <c r="CB443" s="314"/>
      <c r="CC443" s="314"/>
      <c r="CD443" s="314"/>
      <c r="CE443" s="314"/>
      <c r="CF443" s="314"/>
      <c r="CG443" s="314"/>
      <c r="CH443" s="314"/>
      <c r="CI443" s="314"/>
      <c r="CJ443" s="314"/>
      <c r="CK443" s="314"/>
      <c r="CL443" s="314"/>
      <c r="CM443" s="314"/>
      <c r="CN443" s="314"/>
      <c r="CO443" s="314"/>
      <c r="CP443" s="314"/>
      <c r="CQ443" s="314"/>
      <c r="CR443" s="314"/>
      <c r="CS443" s="314"/>
      <c r="CT443" s="314"/>
      <c r="CU443" s="314"/>
      <c r="CV443" s="314"/>
      <c r="CW443" s="314"/>
      <c r="CX443" s="314"/>
      <c r="CY443" s="314"/>
      <c r="CZ443" s="314"/>
      <c r="DA443" s="314"/>
      <c r="DB443" s="314"/>
      <c r="DC443" s="314"/>
      <c r="DD443" s="314"/>
      <c r="DE443" s="314"/>
      <c r="DF443" s="314"/>
      <c r="DG443" s="314"/>
      <c r="DH443" s="314"/>
      <c r="DI443" s="314"/>
      <c r="DJ443" s="314"/>
      <c r="DK443" s="314"/>
      <c r="DL443" s="314"/>
      <c r="DM443" s="314"/>
      <c r="DN443" s="314"/>
      <c r="DO443" s="314"/>
      <c r="DP443" s="314"/>
      <c r="DQ443" s="314"/>
      <c r="DR443" s="314"/>
      <c r="DS443" s="314"/>
      <c r="DT443" s="314"/>
      <c r="DU443" s="314"/>
      <c r="DV443" s="314"/>
      <c r="DW443" s="314"/>
      <c r="DX443" s="314"/>
      <c r="DY443" s="314"/>
      <c r="DZ443" s="314"/>
      <c r="EA443" s="314"/>
      <c r="EB443" s="314"/>
      <c r="EC443" s="314"/>
      <c r="ED443" s="314"/>
      <c r="FY443" s="317"/>
      <c r="FZ443" s="317"/>
      <c r="GA443" s="317"/>
      <c r="GB443" s="317"/>
      <c r="GC443" s="301"/>
      <c r="GD443" s="301"/>
      <c r="GE443" s="301"/>
      <c r="GF443" s="301"/>
      <c r="GG443" s="318"/>
      <c r="GH443" s="318"/>
      <c r="GI443" s="318"/>
      <c r="GJ443" s="319"/>
      <c r="GK443" s="320"/>
      <c r="GL443" s="320"/>
      <c r="GM443" s="320"/>
      <c r="GN443" s="320"/>
      <c r="GO443" s="300"/>
      <c r="HD443" s="317"/>
      <c r="HE443" s="317"/>
      <c r="HF443" s="317"/>
      <c r="HG443" s="317"/>
      <c r="HH443" s="301"/>
      <c r="HI443" s="301"/>
      <c r="HJ443" s="301"/>
      <c r="HK443" s="301"/>
      <c r="HL443" s="318"/>
      <c r="HM443" s="318"/>
      <c r="HN443" s="318"/>
      <c r="HO443" s="319"/>
      <c r="HP443" s="320"/>
      <c r="HQ443" s="320"/>
      <c r="HR443" s="320"/>
      <c r="HS443" s="320"/>
      <c r="HT443" s="300"/>
    </row>
    <row r="444" spans="2:228" ht="17.100000000000001" customHeight="1" x14ac:dyDescent="0.3">
      <c r="B444" s="345"/>
      <c r="D444" s="345"/>
      <c r="E444" s="345"/>
      <c r="F444" s="345"/>
      <c r="G444" s="345"/>
      <c r="H444" s="345"/>
      <c r="I444" s="345"/>
      <c r="J444" s="345"/>
      <c r="K444" s="345"/>
      <c r="L444" s="345"/>
      <c r="M444" s="345"/>
      <c r="N444" s="345"/>
      <c r="O444" s="345"/>
      <c r="P444" s="345"/>
      <c r="Q444" s="345"/>
      <c r="R444" s="314"/>
      <c r="S444" s="314"/>
      <c r="T444" s="314"/>
      <c r="U444" s="314"/>
      <c r="V444" s="314"/>
      <c r="W444" s="314"/>
      <c r="X444" s="314"/>
      <c r="Y444" s="314"/>
      <c r="Z444" s="314"/>
      <c r="AA444" s="314"/>
      <c r="AB444" s="314"/>
      <c r="AC444" s="314"/>
      <c r="AD444" s="314"/>
      <c r="AE444" s="314"/>
      <c r="AF444" s="314"/>
      <c r="AG444" s="314"/>
      <c r="AH444" s="314"/>
      <c r="AI444" s="314"/>
      <c r="AJ444" s="314"/>
      <c r="AK444" s="314"/>
      <c r="AL444" s="314"/>
      <c r="AM444" s="314"/>
      <c r="AN444" s="314"/>
      <c r="AO444" s="314"/>
      <c r="AP444" s="314"/>
      <c r="AQ444" s="314"/>
      <c r="AR444" s="314"/>
      <c r="AS444" s="314"/>
      <c r="AT444" s="314"/>
      <c r="AU444" s="314"/>
      <c r="AV444" s="314"/>
      <c r="AW444" s="314"/>
      <c r="AX444" s="314"/>
      <c r="AY444" s="314"/>
      <c r="AZ444" s="314"/>
      <c r="BA444" s="314"/>
      <c r="BB444" s="314"/>
      <c r="BC444" s="314"/>
      <c r="BD444" s="314"/>
      <c r="BE444" s="314"/>
      <c r="BF444" s="314"/>
      <c r="BG444" s="314"/>
      <c r="BH444" s="314"/>
      <c r="BI444" s="314"/>
      <c r="BJ444" s="314"/>
      <c r="BK444" s="314"/>
      <c r="BL444" s="314"/>
      <c r="BM444" s="314"/>
      <c r="BN444" s="314"/>
      <c r="BO444" s="314"/>
      <c r="BP444" s="314"/>
      <c r="BQ444" s="314"/>
      <c r="BR444" s="314"/>
      <c r="BS444" s="314"/>
      <c r="BT444" s="314"/>
      <c r="BU444" s="314"/>
      <c r="BV444" s="314"/>
      <c r="BX444" s="314"/>
      <c r="BY444" s="314"/>
      <c r="BZ444" s="314"/>
      <c r="CA444" s="314"/>
      <c r="CB444" s="314"/>
      <c r="CC444" s="314"/>
      <c r="CD444" s="314"/>
      <c r="CE444" s="314"/>
      <c r="CF444" s="314"/>
      <c r="CG444" s="314"/>
      <c r="CH444" s="314"/>
      <c r="CI444" s="314"/>
      <c r="CJ444" s="314"/>
      <c r="CK444" s="314"/>
      <c r="CL444" s="314"/>
      <c r="CM444" s="314"/>
      <c r="CN444" s="314"/>
      <c r="CO444" s="314"/>
      <c r="CP444" s="314"/>
      <c r="CQ444" s="314"/>
      <c r="CR444" s="314"/>
      <c r="CS444" s="314"/>
      <c r="CT444" s="314"/>
      <c r="CU444" s="314"/>
      <c r="CV444" s="314"/>
      <c r="CW444" s="314"/>
      <c r="CX444" s="314"/>
      <c r="CY444" s="314"/>
      <c r="CZ444" s="314"/>
      <c r="DA444" s="314"/>
      <c r="DB444" s="314"/>
      <c r="DC444" s="314"/>
      <c r="DD444" s="314"/>
      <c r="DE444" s="314"/>
      <c r="DF444" s="314"/>
      <c r="DG444" s="314"/>
      <c r="DH444" s="314"/>
      <c r="DI444" s="314"/>
      <c r="DJ444" s="314"/>
      <c r="DK444" s="314"/>
      <c r="DL444" s="314"/>
      <c r="DM444" s="314"/>
      <c r="DN444" s="314"/>
      <c r="DO444" s="314"/>
      <c r="DP444" s="314"/>
      <c r="DQ444" s="314"/>
      <c r="DR444" s="314"/>
      <c r="DS444" s="314"/>
      <c r="DT444" s="314"/>
      <c r="DU444" s="314"/>
      <c r="DV444" s="314"/>
      <c r="DW444" s="314"/>
      <c r="DX444" s="314"/>
      <c r="DY444" s="314"/>
      <c r="DZ444" s="314"/>
      <c r="EA444" s="314"/>
      <c r="EB444" s="314"/>
      <c r="EC444" s="314"/>
      <c r="ED444" s="314"/>
      <c r="FY444" s="317"/>
      <c r="FZ444" s="317"/>
      <c r="GA444" s="317"/>
      <c r="GB444" s="317"/>
      <c r="GC444" s="301"/>
      <c r="GD444" s="301"/>
      <c r="GE444" s="301"/>
      <c r="GF444" s="301"/>
      <c r="GG444" s="318"/>
      <c r="GH444" s="318"/>
      <c r="GI444" s="318"/>
      <c r="GJ444" s="319"/>
      <c r="GK444" s="320"/>
      <c r="GL444" s="320"/>
      <c r="GM444" s="320"/>
      <c r="GN444" s="320"/>
      <c r="GO444" s="300"/>
      <c r="HD444" s="317"/>
      <c r="HE444" s="317"/>
      <c r="HF444" s="317"/>
      <c r="HG444" s="317"/>
      <c r="HH444" s="301"/>
      <c r="HI444" s="301"/>
      <c r="HJ444" s="301"/>
      <c r="HK444" s="301"/>
      <c r="HL444" s="318"/>
      <c r="HM444" s="318"/>
      <c r="HN444" s="318"/>
      <c r="HO444" s="319"/>
      <c r="HP444" s="320"/>
      <c r="HQ444" s="320"/>
      <c r="HR444" s="320"/>
      <c r="HS444" s="320"/>
      <c r="HT444" s="300"/>
    </row>
    <row r="445" spans="2:228" ht="17.100000000000001" customHeight="1" x14ac:dyDescent="0.3">
      <c r="B445" s="345"/>
      <c r="D445" s="345"/>
      <c r="E445" s="345"/>
      <c r="F445" s="345"/>
      <c r="G445" s="345"/>
      <c r="H445" s="345"/>
      <c r="I445" s="345"/>
      <c r="J445" s="345"/>
      <c r="K445" s="345"/>
      <c r="L445" s="345"/>
      <c r="M445" s="345"/>
      <c r="N445" s="345"/>
      <c r="O445" s="345"/>
      <c r="P445" s="345"/>
      <c r="Q445" s="345"/>
      <c r="R445" s="314"/>
      <c r="S445" s="314"/>
      <c r="T445" s="314"/>
      <c r="U445" s="314"/>
      <c r="V445" s="314"/>
      <c r="W445" s="314"/>
      <c r="X445" s="314"/>
      <c r="Y445" s="314"/>
      <c r="Z445" s="314"/>
      <c r="AA445" s="314"/>
      <c r="AB445" s="314"/>
      <c r="AC445" s="314"/>
      <c r="AD445" s="314"/>
      <c r="AE445" s="314"/>
      <c r="AF445" s="314"/>
      <c r="AG445" s="314"/>
      <c r="AH445" s="314"/>
      <c r="AI445" s="314"/>
      <c r="AJ445" s="314"/>
      <c r="AK445" s="314"/>
      <c r="AL445" s="314"/>
      <c r="AM445" s="314"/>
      <c r="AN445" s="314"/>
      <c r="AO445" s="314"/>
      <c r="AP445" s="314"/>
      <c r="AQ445" s="314"/>
      <c r="AR445" s="314"/>
      <c r="AS445" s="314"/>
      <c r="AT445" s="314"/>
      <c r="AU445" s="314"/>
      <c r="AV445" s="314"/>
      <c r="AW445" s="314"/>
      <c r="AX445" s="314"/>
      <c r="AY445" s="314"/>
      <c r="AZ445" s="314"/>
      <c r="BA445" s="314"/>
      <c r="BB445" s="314"/>
      <c r="BC445" s="314"/>
      <c r="BD445" s="314"/>
      <c r="BE445" s="314"/>
      <c r="BF445" s="314"/>
      <c r="BG445" s="314"/>
      <c r="BH445" s="314"/>
      <c r="BI445" s="314"/>
      <c r="BJ445" s="314"/>
      <c r="BK445" s="314"/>
      <c r="BL445" s="314"/>
      <c r="BM445" s="314"/>
      <c r="BN445" s="314"/>
      <c r="BO445" s="314"/>
      <c r="BP445" s="314"/>
      <c r="BQ445" s="314"/>
      <c r="BR445" s="314"/>
      <c r="BS445" s="314"/>
      <c r="BT445" s="314"/>
      <c r="BU445" s="314"/>
      <c r="BV445" s="314"/>
      <c r="BX445" s="314"/>
      <c r="BY445" s="314"/>
      <c r="BZ445" s="314"/>
      <c r="CA445" s="314"/>
      <c r="CB445" s="314"/>
      <c r="CC445" s="314"/>
      <c r="CD445" s="314"/>
      <c r="CE445" s="314"/>
      <c r="CF445" s="314"/>
      <c r="CG445" s="314"/>
      <c r="CH445" s="314"/>
      <c r="CI445" s="314"/>
      <c r="CJ445" s="314"/>
      <c r="CK445" s="314"/>
      <c r="CL445" s="314"/>
      <c r="CM445" s="314"/>
      <c r="CN445" s="314"/>
      <c r="CO445" s="314"/>
      <c r="CP445" s="314"/>
      <c r="CQ445" s="314"/>
      <c r="CR445" s="314"/>
      <c r="CS445" s="314"/>
      <c r="CT445" s="314"/>
      <c r="CU445" s="314"/>
      <c r="CV445" s="314"/>
      <c r="CW445" s="314"/>
      <c r="CX445" s="314"/>
      <c r="CY445" s="314"/>
      <c r="CZ445" s="314"/>
      <c r="DA445" s="314"/>
      <c r="DB445" s="314"/>
      <c r="DC445" s="314"/>
      <c r="DD445" s="314"/>
      <c r="DE445" s="314"/>
      <c r="DF445" s="314"/>
      <c r="DG445" s="314"/>
      <c r="DH445" s="314"/>
      <c r="DI445" s="314"/>
      <c r="DJ445" s="314"/>
      <c r="DK445" s="314"/>
      <c r="DL445" s="314"/>
      <c r="DM445" s="314"/>
      <c r="DN445" s="314"/>
      <c r="DO445" s="314"/>
      <c r="DP445" s="314"/>
      <c r="DQ445" s="314"/>
      <c r="DR445" s="314"/>
      <c r="DS445" s="314"/>
      <c r="DT445" s="314"/>
      <c r="DU445" s="314"/>
      <c r="DV445" s="314"/>
      <c r="DW445" s="314"/>
      <c r="DX445" s="314"/>
      <c r="DY445" s="314"/>
      <c r="DZ445" s="314"/>
      <c r="EA445" s="314"/>
      <c r="EB445" s="314"/>
      <c r="EC445" s="314"/>
      <c r="ED445" s="314"/>
      <c r="FY445" s="317"/>
      <c r="FZ445" s="317"/>
      <c r="GA445" s="317"/>
      <c r="GB445" s="317"/>
      <c r="GC445" s="301"/>
      <c r="GD445" s="301"/>
      <c r="GE445" s="301"/>
      <c r="GF445" s="301"/>
      <c r="GG445" s="318"/>
      <c r="GH445" s="318"/>
      <c r="GI445" s="318"/>
      <c r="GJ445" s="319"/>
      <c r="GK445" s="320"/>
      <c r="GL445" s="320"/>
      <c r="GM445" s="320"/>
      <c r="GN445" s="320"/>
      <c r="GO445" s="300"/>
      <c r="HD445" s="317"/>
      <c r="HE445" s="317"/>
      <c r="HF445" s="317"/>
      <c r="HG445" s="317"/>
      <c r="HH445" s="301"/>
      <c r="HI445" s="301"/>
      <c r="HJ445" s="301"/>
      <c r="HK445" s="301"/>
      <c r="HL445" s="318"/>
      <c r="HM445" s="318"/>
      <c r="HN445" s="318"/>
      <c r="HO445" s="319"/>
      <c r="HP445" s="320"/>
      <c r="HQ445" s="320"/>
      <c r="HR445" s="320"/>
      <c r="HS445" s="320"/>
      <c r="HT445" s="300"/>
    </row>
    <row r="446" spans="2:228" ht="17.100000000000001" customHeight="1" x14ac:dyDescent="0.3">
      <c r="B446" s="345"/>
      <c r="D446" s="345"/>
      <c r="E446" s="345"/>
      <c r="F446" s="345"/>
      <c r="G446" s="345"/>
      <c r="H446" s="345"/>
      <c r="I446" s="345"/>
      <c r="J446" s="345"/>
      <c r="K446" s="345"/>
      <c r="L446" s="345"/>
      <c r="M446" s="345"/>
      <c r="N446" s="345"/>
      <c r="O446" s="345"/>
      <c r="P446" s="345"/>
      <c r="Q446" s="345"/>
      <c r="R446" s="314"/>
      <c r="S446" s="314"/>
      <c r="T446" s="314"/>
      <c r="U446" s="314"/>
      <c r="V446" s="314"/>
      <c r="W446" s="314"/>
      <c r="X446" s="314"/>
      <c r="Y446" s="314"/>
      <c r="Z446" s="314"/>
      <c r="AA446" s="314"/>
      <c r="AB446" s="314"/>
      <c r="AC446" s="314"/>
      <c r="AD446" s="314"/>
      <c r="AE446" s="314"/>
      <c r="AF446" s="314"/>
      <c r="AG446" s="314"/>
      <c r="AH446" s="314"/>
      <c r="AI446" s="314"/>
      <c r="AJ446" s="314"/>
      <c r="AK446" s="314"/>
      <c r="AL446" s="314"/>
      <c r="AM446" s="314"/>
      <c r="AN446" s="314"/>
      <c r="AO446" s="314"/>
      <c r="AP446" s="314"/>
      <c r="AQ446" s="314"/>
      <c r="AR446" s="314"/>
      <c r="AS446" s="314"/>
      <c r="AT446" s="314"/>
      <c r="AU446" s="314"/>
      <c r="AV446" s="314"/>
      <c r="AW446" s="314"/>
      <c r="AX446" s="314"/>
      <c r="AY446" s="314"/>
      <c r="AZ446" s="314"/>
      <c r="BA446" s="314"/>
      <c r="BB446" s="314"/>
      <c r="BC446" s="314"/>
      <c r="BD446" s="314"/>
      <c r="BE446" s="314"/>
      <c r="BF446" s="314"/>
      <c r="BG446" s="314"/>
      <c r="BH446" s="314"/>
      <c r="BI446" s="314"/>
      <c r="BJ446" s="314"/>
      <c r="BK446" s="314"/>
      <c r="BL446" s="314"/>
      <c r="BM446" s="314"/>
      <c r="BN446" s="314"/>
      <c r="BO446" s="314"/>
      <c r="BP446" s="314"/>
      <c r="BQ446" s="314"/>
      <c r="BR446" s="314"/>
      <c r="BS446" s="314"/>
      <c r="BT446" s="314"/>
      <c r="BU446" s="314"/>
      <c r="BV446" s="314"/>
      <c r="BX446" s="314"/>
      <c r="BY446" s="314"/>
      <c r="BZ446" s="314"/>
      <c r="CA446" s="314"/>
      <c r="CB446" s="314"/>
      <c r="CC446" s="314"/>
      <c r="CD446" s="314"/>
      <c r="CE446" s="314"/>
      <c r="CF446" s="314"/>
      <c r="CG446" s="314"/>
      <c r="CH446" s="314"/>
      <c r="CI446" s="314"/>
      <c r="CJ446" s="314"/>
      <c r="CK446" s="314"/>
      <c r="CL446" s="314"/>
      <c r="CM446" s="314"/>
      <c r="CN446" s="314"/>
      <c r="CO446" s="314"/>
      <c r="CP446" s="314"/>
      <c r="CQ446" s="314"/>
      <c r="CR446" s="314"/>
      <c r="CS446" s="314"/>
      <c r="CT446" s="314"/>
      <c r="CU446" s="314"/>
      <c r="CV446" s="314"/>
      <c r="CW446" s="314"/>
      <c r="CX446" s="314"/>
      <c r="CY446" s="314"/>
      <c r="CZ446" s="314"/>
      <c r="DA446" s="314"/>
      <c r="DB446" s="314"/>
      <c r="DC446" s="314"/>
      <c r="DD446" s="314"/>
      <c r="DE446" s="314"/>
      <c r="DF446" s="314"/>
      <c r="DG446" s="314"/>
      <c r="DH446" s="314"/>
      <c r="DI446" s="314"/>
      <c r="DJ446" s="314"/>
      <c r="DK446" s="314"/>
      <c r="DL446" s="314"/>
      <c r="DM446" s="314"/>
      <c r="DN446" s="314"/>
      <c r="DO446" s="314"/>
      <c r="DP446" s="314"/>
      <c r="DQ446" s="314"/>
      <c r="DR446" s="314"/>
      <c r="DS446" s="314"/>
      <c r="DT446" s="314"/>
      <c r="DU446" s="314"/>
      <c r="DV446" s="314"/>
      <c r="DW446" s="314"/>
      <c r="DX446" s="314"/>
      <c r="DY446" s="314"/>
      <c r="DZ446" s="314"/>
      <c r="EA446" s="314"/>
      <c r="EB446" s="314"/>
      <c r="EC446" s="314"/>
      <c r="ED446" s="314"/>
      <c r="FY446" s="317"/>
      <c r="FZ446" s="317"/>
      <c r="GA446" s="317"/>
      <c r="GB446" s="317"/>
      <c r="GC446" s="301"/>
      <c r="GD446" s="301"/>
      <c r="GE446" s="301"/>
      <c r="GF446" s="301"/>
      <c r="GG446" s="318"/>
      <c r="GH446" s="318"/>
      <c r="GI446" s="318"/>
      <c r="GJ446" s="319"/>
      <c r="GK446" s="320"/>
      <c r="GL446" s="320"/>
      <c r="GM446" s="320"/>
      <c r="GN446" s="320"/>
      <c r="GO446" s="300"/>
      <c r="HD446" s="317"/>
      <c r="HE446" s="317"/>
      <c r="HF446" s="317"/>
      <c r="HG446" s="317"/>
      <c r="HH446" s="301"/>
      <c r="HI446" s="301"/>
      <c r="HJ446" s="301"/>
      <c r="HK446" s="301"/>
      <c r="HL446" s="318"/>
      <c r="HM446" s="318"/>
      <c r="HN446" s="318"/>
      <c r="HO446" s="319"/>
      <c r="HP446" s="320"/>
      <c r="HQ446" s="320"/>
      <c r="HR446" s="320"/>
      <c r="HS446" s="320"/>
      <c r="HT446" s="300"/>
    </row>
    <row r="447" spans="2:228" ht="17.100000000000001" customHeight="1" x14ac:dyDescent="0.3">
      <c r="B447" s="345"/>
      <c r="D447" s="345"/>
      <c r="E447" s="345"/>
      <c r="F447" s="345"/>
      <c r="G447" s="345"/>
      <c r="H447" s="345"/>
      <c r="I447" s="345"/>
      <c r="J447" s="345"/>
      <c r="K447" s="345"/>
      <c r="L447" s="345"/>
      <c r="M447" s="345"/>
      <c r="N447" s="345"/>
      <c r="O447" s="345"/>
      <c r="P447" s="345"/>
      <c r="Q447" s="345"/>
      <c r="R447" s="314"/>
      <c r="S447" s="314"/>
      <c r="T447" s="314"/>
      <c r="U447" s="314"/>
      <c r="V447" s="314"/>
      <c r="W447" s="314"/>
      <c r="X447" s="314"/>
      <c r="Y447" s="314"/>
      <c r="Z447" s="314"/>
      <c r="AA447" s="314"/>
      <c r="AB447" s="314"/>
      <c r="AC447" s="314"/>
      <c r="AD447" s="314"/>
      <c r="AE447" s="314"/>
      <c r="AF447" s="314"/>
      <c r="AG447" s="314"/>
      <c r="AH447" s="314"/>
      <c r="AI447" s="314"/>
      <c r="AJ447" s="314"/>
      <c r="AK447" s="314"/>
      <c r="AL447" s="314"/>
      <c r="AM447" s="314"/>
      <c r="AN447" s="314"/>
      <c r="AO447" s="314"/>
      <c r="AP447" s="314"/>
      <c r="AQ447" s="314"/>
      <c r="AR447" s="314"/>
      <c r="AS447" s="314"/>
      <c r="AT447" s="314"/>
      <c r="AU447" s="314"/>
      <c r="AV447" s="314"/>
      <c r="AW447" s="314"/>
      <c r="AX447" s="314"/>
      <c r="AY447" s="314"/>
      <c r="AZ447" s="314"/>
      <c r="BA447" s="314"/>
      <c r="BB447" s="314"/>
      <c r="BC447" s="314"/>
      <c r="BD447" s="314"/>
      <c r="BE447" s="314"/>
      <c r="BF447" s="314"/>
      <c r="BG447" s="314"/>
      <c r="BH447" s="314"/>
      <c r="BI447" s="314"/>
      <c r="BJ447" s="314"/>
      <c r="BK447" s="314"/>
      <c r="BL447" s="314"/>
      <c r="BM447" s="314"/>
      <c r="BN447" s="314"/>
      <c r="BO447" s="314"/>
      <c r="BP447" s="314"/>
      <c r="BQ447" s="314"/>
      <c r="BR447" s="314"/>
      <c r="BS447" s="314"/>
      <c r="BT447" s="314"/>
      <c r="BU447" s="314"/>
      <c r="BV447" s="314"/>
      <c r="BX447" s="314"/>
      <c r="BY447" s="314"/>
      <c r="BZ447" s="314"/>
      <c r="CA447" s="314"/>
      <c r="CB447" s="314"/>
      <c r="CC447" s="314"/>
      <c r="CD447" s="314"/>
      <c r="CE447" s="314"/>
      <c r="CF447" s="314"/>
      <c r="CG447" s="314"/>
      <c r="CH447" s="314"/>
      <c r="CI447" s="314"/>
      <c r="CJ447" s="314"/>
      <c r="CK447" s="314"/>
      <c r="CL447" s="314"/>
      <c r="CM447" s="314"/>
      <c r="CN447" s="314"/>
      <c r="CO447" s="314"/>
      <c r="CP447" s="314"/>
      <c r="CQ447" s="314"/>
      <c r="CR447" s="314"/>
      <c r="CS447" s="314"/>
      <c r="CT447" s="314"/>
      <c r="CU447" s="314"/>
      <c r="CV447" s="314"/>
      <c r="CW447" s="314"/>
      <c r="CX447" s="314"/>
      <c r="CY447" s="314"/>
      <c r="CZ447" s="314"/>
      <c r="DA447" s="314"/>
      <c r="DB447" s="314"/>
      <c r="DC447" s="314"/>
      <c r="DD447" s="314"/>
      <c r="DE447" s="314"/>
      <c r="DF447" s="314"/>
      <c r="DG447" s="314"/>
      <c r="DH447" s="314"/>
      <c r="DI447" s="314"/>
      <c r="DJ447" s="314"/>
      <c r="DK447" s="314"/>
      <c r="DL447" s="314"/>
      <c r="DM447" s="314"/>
      <c r="DN447" s="314"/>
      <c r="DO447" s="314"/>
      <c r="DP447" s="314"/>
      <c r="DQ447" s="314"/>
      <c r="DR447" s="314"/>
      <c r="DS447" s="314"/>
      <c r="DT447" s="314"/>
      <c r="DU447" s="314"/>
      <c r="DV447" s="314"/>
      <c r="DW447" s="314"/>
      <c r="DX447" s="314"/>
      <c r="DY447" s="314"/>
      <c r="DZ447" s="314"/>
      <c r="EA447" s="314"/>
      <c r="EB447" s="314"/>
      <c r="EC447" s="314"/>
      <c r="ED447" s="314"/>
      <c r="FY447" s="317"/>
      <c r="FZ447" s="317"/>
      <c r="GA447" s="317"/>
      <c r="GB447" s="317"/>
      <c r="GC447" s="301"/>
      <c r="GD447" s="301"/>
      <c r="GE447" s="301"/>
      <c r="GF447" s="301"/>
      <c r="GG447" s="318"/>
      <c r="GH447" s="318"/>
      <c r="GI447" s="318"/>
      <c r="GJ447" s="319"/>
      <c r="GK447" s="320"/>
      <c r="GL447" s="320"/>
      <c r="GM447" s="320"/>
      <c r="GN447" s="320"/>
      <c r="GO447" s="300"/>
      <c r="HD447" s="317"/>
      <c r="HE447" s="317"/>
      <c r="HF447" s="317"/>
      <c r="HG447" s="317"/>
      <c r="HH447" s="301"/>
      <c r="HI447" s="301"/>
      <c r="HJ447" s="301"/>
      <c r="HK447" s="301"/>
      <c r="HL447" s="318"/>
      <c r="HM447" s="318"/>
      <c r="HN447" s="318"/>
      <c r="HO447" s="319"/>
      <c r="HP447" s="320"/>
      <c r="HQ447" s="320"/>
      <c r="HR447" s="320"/>
      <c r="HS447" s="320"/>
      <c r="HT447" s="300"/>
    </row>
    <row r="448" spans="2:228" ht="17.100000000000001" customHeight="1" x14ac:dyDescent="0.3">
      <c r="B448" s="345"/>
      <c r="D448" s="345"/>
      <c r="E448" s="345"/>
      <c r="F448" s="345"/>
      <c r="G448" s="345"/>
      <c r="H448" s="345"/>
      <c r="I448" s="345"/>
      <c r="J448" s="345"/>
      <c r="K448" s="345"/>
      <c r="L448" s="345"/>
      <c r="M448" s="345"/>
      <c r="N448" s="345"/>
      <c r="O448" s="345"/>
      <c r="P448" s="345"/>
      <c r="Q448" s="345"/>
      <c r="R448" s="314"/>
      <c r="S448" s="314"/>
      <c r="T448" s="314"/>
      <c r="U448" s="314"/>
      <c r="V448" s="314"/>
      <c r="W448" s="314"/>
      <c r="X448" s="314"/>
      <c r="Y448" s="314"/>
      <c r="Z448" s="314"/>
      <c r="AA448" s="314"/>
      <c r="AB448" s="314"/>
      <c r="AC448" s="314"/>
      <c r="AD448" s="314"/>
      <c r="AE448" s="314"/>
      <c r="AF448" s="314"/>
      <c r="AG448" s="314"/>
      <c r="AH448" s="314"/>
      <c r="AI448" s="314"/>
      <c r="AJ448" s="314"/>
      <c r="AK448" s="314"/>
      <c r="AL448" s="314"/>
      <c r="AM448" s="314"/>
      <c r="AN448" s="314"/>
      <c r="AO448" s="314"/>
      <c r="AP448" s="314"/>
      <c r="AQ448" s="314"/>
      <c r="AR448" s="314"/>
      <c r="AS448" s="314"/>
      <c r="AT448" s="314"/>
      <c r="AU448" s="314"/>
      <c r="AV448" s="314"/>
      <c r="AW448" s="314"/>
      <c r="AX448" s="314"/>
      <c r="AY448" s="314"/>
      <c r="AZ448" s="314"/>
      <c r="BA448" s="314"/>
      <c r="BB448" s="314"/>
      <c r="BC448" s="314"/>
      <c r="BD448" s="314"/>
      <c r="BE448" s="314"/>
      <c r="BF448" s="314"/>
      <c r="BG448" s="314"/>
      <c r="BH448" s="314"/>
      <c r="BI448" s="314"/>
      <c r="BJ448" s="314"/>
      <c r="BK448" s="314"/>
      <c r="BL448" s="314"/>
      <c r="BM448" s="314"/>
      <c r="BN448" s="314"/>
      <c r="BO448" s="314"/>
      <c r="BP448" s="314"/>
      <c r="BQ448" s="314"/>
      <c r="BR448" s="314"/>
      <c r="BS448" s="314"/>
      <c r="BT448" s="314"/>
      <c r="BU448" s="314"/>
      <c r="BV448" s="314"/>
      <c r="BW448" s="341"/>
      <c r="BX448" s="314"/>
      <c r="BY448" s="314"/>
      <c r="BZ448" s="314"/>
      <c r="CA448" s="314"/>
      <c r="CB448" s="314"/>
      <c r="CC448" s="314"/>
      <c r="CD448" s="314"/>
      <c r="CE448" s="314"/>
      <c r="CF448" s="314"/>
      <c r="CG448" s="314"/>
      <c r="CH448" s="314"/>
      <c r="CI448" s="314"/>
      <c r="CJ448" s="314"/>
      <c r="CK448" s="314"/>
      <c r="CL448" s="314"/>
      <c r="CM448" s="314"/>
      <c r="CN448" s="314"/>
      <c r="CO448" s="314"/>
      <c r="CP448" s="314"/>
      <c r="CQ448" s="314"/>
      <c r="CR448" s="314"/>
      <c r="CS448" s="314"/>
      <c r="CT448" s="314"/>
      <c r="CU448" s="314"/>
      <c r="CV448" s="314"/>
      <c r="CW448" s="314"/>
      <c r="CX448" s="314"/>
      <c r="CY448" s="314"/>
      <c r="CZ448" s="314"/>
      <c r="DA448" s="314"/>
      <c r="DB448" s="314"/>
      <c r="DC448" s="314"/>
      <c r="DD448" s="314"/>
      <c r="DE448" s="314"/>
      <c r="DF448" s="314"/>
      <c r="DG448" s="314"/>
      <c r="DH448" s="314"/>
      <c r="DI448" s="314"/>
      <c r="DJ448" s="314"/>
      <c r="DK448" s="314"/>
      <c r="DL448" s="314"/>
      <c r="DM448" s="314"/>
      <c r="DN448" s="314"/>
      <c r="DO448" s="314"/>
      <c r="DP448" s="314"/>
      <c r="DQ448" s="314"/>
      <c r="DR448" s="314"/>
      <c r="DS448" s="314"/>
      <c r="DT448" s="314"/>
      <c r="DU448" s="314"/>
      <c r="DV448" s="314"/>
      <c r="DW448" s="314"/>
      <c r="DX448" s="314"/>
      <c r="DY448" s="314"/>
      <c r="DZ448" s="314"/>
      <c r="EA448" s="314"/>
      <c r="EB448" s="314"/>
      <c r="EC448" s="314"/>
      <c r="ED448" s="314"/>
      <c r="FY448" s="317"/>
      <c r="FZ448" s="317"/>
      <c r="GA448" s="317"/>
      <c r="GB448" s="317"/>
      <c r="GC448" s="301"/>
      <c r="GD448" s="301"/>
      <c r="GE448" s="301"/>
      <c r="GF448" s="301"/>
      <c r="GG448" s="318"/>
      <c r="GH448" s="318"/>
      <c r="GI448" s="318"/>
      <c r="GJ448" s="319"/>
      <c r="GK448" s="320"/>
      <c r="GL448" s="320"/>
      <c r="GM448" s="320"/>
      <c r="GN448" s="320"/>
      <c r="GO448" s="300"/>
      <c r="HD448" s="317"/>
      <c r="HE448" s="317"/>
      <c r="HF448" s="317"/>
      <c r="HG448" s="317"/>
      <c r="HH448" s="301"/>
      <c r="HI448" s="301"/>
      <c r="HJ448" s="301"/>
      <c r="HK448" s="301"/>
      <c r="HL448" s="318"/>
      <c r="HM448" s="318"/>
      <c r="HN448" s="318"/>
      <c r="HO448" s="319"/>
      <c r="HP448" s="320"/>
      <c r="HQ448" s="320"/>
      <c r="HR448" s="320"/>
      <c r="HS448" s="320"/>
      <c r="HT448" s="300"/>
    </row>
    <row r="449" spans="2:228" ht="17.100000000000001" customHeight="1" x14ac:dyDescent="0.3">
      <c r="B449" s="345"/>
      <c r="D449" s="345"/>
      <c r="E449" s="345"/>
      <c r="F449" s="345"/>
      <c r="G449" s="345"/>
      <c r="H449" s="345"/>
      <c r="I449" s="345"/>
      <c r="J449" s="345"/>
      <c r="K449" s="345"/>
      <c r="L449" s="345"/>
      <c r="M449" s="345"/>
      <c r="N449" s="345"/>
      <c r="O449" s="345"/>
      <c r="P449" s="345"/>
      <c r="Q449" s="345"/>
      <c r="R449" s="314"/>
      <c r="S449" s="314"/>
      <c r="T449" s="314"/>
      <c r="U449" s="314"/>
      <c r="V449" s="314"/>
      <c r="W449" s="314"/>
      <c r="X449" s="314"/>
      <c r="Y449" s="314"/>
      <c r="Z449" s="314"/>
      <c r="AA449" s="314"/>
      <c r="AB449" s="314"/>
      <c r="AC449" s="314"/>
      <c r="AD449" s="314"/>
      <c r="AE449" s="314"/>
      <c r="AF449" s="314"/>
      <c r="AG449" s="314"/>
      <c r="AH449" s="314"/>
      <c r="AI449" s="314"/>
      <c r="AJ449" s="314"/>
      <c r="AK449" s="314"/>
      <c r="AL449" s="314"/>
      <c r="AM449" s="314"/>
      <c r="AN449" s="314"/>
      <c r="AO449" s="314"/>
      <c r="AP449" s="314"/>
      <c r="AQ449" s="314"/>
      <c r="AR449" s="314"/>
      <c r="AS449" s="314"/>
      <c r="AT449" s="314"/>
      <c r="AU449" s="314"/>
      <c r="AV449" s="314"/>
      <c r="AW449" s="314"/>
      <c r="AX449" s="314"/>
      <c r="AY449" s="314"/>
      <c r="AZ449" s="314"/>
      <c r="BA449" s="314"/>
      <c r="BB449" s="314"/>
      <c r="BC449" s="314"/>
      <c r="BD449" s="314"/>
      <c r="BE449" s="314"/>
      <c r="BF449" s="314"/>
      <c r="BG449" s="314"/>
      <c r="BH449" s="314"/>
      <c r="BI449" s="314"/>
      <c r="BJ449" s="314"/>
      <c r="BK449" s="314"/>
      <c r="BL449" s="314"/>
      <c r="BM449" s="314"/>
      <c r="BN449" s="314"/>
      <c r="BO449" s="314"/>
      <c r="BP449" s="314"/>
      <c r="BQ449" s="314"/>
      <c r="BR449" s="314"/>
      <c r="BS449" s="314"/>
      <c r="BT449" s="314"/>
      <c r="BU449" s="314"/>
      <c r="BV449" s="314"/>
      <c r="BW449" s="341"/>
      <c r="BX449" s="314"/>
      <c r="BY449" s="314"/>
      <c r="BZ449" s="314"/>
      <c r="CA449" s="314"/>
      <c r="CB449" s="314"/>
      <c r="CC449" s="314"/>
      <c r="CD449" s="314"/>
      <c r="CE449" s="314"/>
      <c r="CF449" s="314"/>
      <c r="CG449" s="314"/>
      <c r="CH449" s="314"/>
      <c r="CI449" s="314"/>
      <c r="CJ449" s="314"/>
      <c r="CK449" s="314"/>
      <c r="CL449" s="314"/>
      <c r="CM449" s="314"/>
      <c r="CN449" s="314"/>
      <c r="CO449" s="314"/>
      <c r="CP449" s="314"/>
      <c r="CQ449" s="314"/>
      <c r="CR449" s="314"/>
      <c r="CS449" s="314"/>
      <c r="CT449" s="314"/>
      <c r="CU449" s="314"/>
      <c r="CV449" s="314"/>
      <c r="CW449" s="314"/>
      <c r="CX449" s="314"/>
      <c r="CY449" s="314"/>
      <c r="CZ449" s="314"/>
      <c r="DA449" s="314"/>
      <c r="DB449" s="314"/>
      <c r="DC449" s="314"/>
      <c r="DD449" s="314"/>
      <c r="DE449" s="314"/>
      <c r="DF449" s="314"/>
      <c r="DG449" s="314"/>
      <c r="DH449" s="314"/>
      <c r="DI449" s="314"/>
      <c r="DJ449" s="314"/>
      <c r="DK449" s="314"/>
      <c r="DL449" s="314"/>
      <c r="DM449" s="314"/>
      <c r="DN449" s="314"/>
      <c r="DO449" s="314"/>
      <c r="DP449" s="314"/>
      <c r="DQ449" s="314"/>
      <c r="DR449" s="314"/>
      <c r="DS449" s="314"/>
      <c r="DT449" s="314"/>
      <c r="DU449" s="314"/>
      <c r="DV449" s="314"/>
      <c r="DW449" s="314"/>
      <c r="DX449" s="314"/>
      <c r="DY449" s="314"/>
      <c r="DZ449" s="314"/>
      <c r="EA449" s="314"/>
      <c r="EB449" s="314"/>
      <c r="EC449" s="314"/>
      <c r="ED449" s="314"/>
      <c r="FY449" s="317"/>
      <c r="FZ449" s="317"/>
      <c r="GA449" s="317"/>
      <c r="GB449" s="317"/>
      <c r="GC449" s="301"/>
      <c r="GD449" s="301"/>
      <c r="GE449" s="301"/>
      <c r="GF449" s="301"/>
      <c r="GG449" s="318"/>
      <c r="GH449" s="318"/>
      <c r="GI449" s="318"/>
      <c r="GJ449" s="319"/>
      <c r="GK449" s="320"/>
      <c r="GL449" s="320"/>
      <c r="GM449" s="320"/>
      <c r="GN449" s="320"/>
      <c r="GO449" s="300"/>
      <c r="HD449" s="317"/>
      <c r="HE449" s="317"/>
      <c r="HF449" s="317"/>
      <c r="HG449" s="317"/>
      <c r="HH449" s="301"/>
      <c r="HI449" s="301"/>
      <c r="HJ449" s="301"/>
      <c r="HK449" s="301"/>
      <c r="HL449" s="318"/>
      <c r="HM449" s="318"/>
      <c r="HN449" s="318"/>
      <c r="HO449" s="319"/>
      <c r="HP449" s="320"/>
      <c r="HQ449" s="320"/>
      <c r="HR449" s="320"/>
      <c r="HS449" s="320"/>
      <c r="HT449" s="300"/>
    </row>
    <row r="450" spans="2:228" ht="17.100000000000001" customHeight="1" x14ac:dyDescent="0.3">
      <c r="BI450" s="285"/>
      <c r="BJ450" s="286"/>
      <c r="BK450" s="1"/>
      <c r="BL450" s="285"/>
      <c r="BM450" s="287"/>
      <c r="BN450" s="289"/>
      <c r="BO450" s="288"/>
      <c r="BP450" s="286"/>
      <c r="BT450" s="307"/>
      <c r="BU450" s="307"/>
      <c r="BV450" s="307"/>
      <c r="BW450" s="307"/>
      <c r="DQ450" s="285"/>
      <c r="DR450" s="286"/>
      <c r="DS450" s="1"/>
      <c r="DT450" s="285"/>
      <c r="DU450" s="287"/>
      <c r="DV450" s="289"/>
      <c r="DW450" s="288"/>
      <c r="DX450" s="286"/>
      <c r="EB450" s="307"/>
      <c r="EC450" s="307"/>
      <c r="ED450" s="307"/>
      <c r="FY450" s="317"/>
      <c r="FZ450" s="317"/>
      <c r="GA450" s="317"/>
      <c r="GB450" s="317"/>
      <c r="GC450" s="301"/>
      <c r="GD450" s="301"/>
      <c r="GE450" s="301"/>
      <c r="GF450" s="301"/>
      <c r="GG450" s="318"/>
      <c r="GH450" s="318"/>
      <c r="GI450" s="318"/>
      <c r="GJ450" s="319"/>
      <c r="GK450" s="320"/>
      <c r="GL450" s="320"/>
      <c r="GM450" s="320"/>
      <c r="GN450" s="320"/>
      <c r="GO450" s="300"/>
      <c r="HD450" s="317"/>
      <c r="HE450" s="317"/>
      <c r="HF450" s="317"/>
      <c r="HG450" s="317"/>
      <c r="HH450" s="301"/>
      <c r="HI450" s="301"/>
      <c r="HJ450" s="301"/>
      <c r="HK450" s="301"/>
      <c r="HL450" s="318"/>
      <c r="HM450" s="318"/>
      <c r="HN450" s="318"/>
      <c r="HO450" s="319"/>
      <c r="HP450" s="320"/>
      <c r="HQ450" s="320"/>
      <c r="HR450" s="320"/>
      <c r="HS450" s="320"/>
      <c r="HT450" s="300"/>
    </row>
    <row r="451" spans="2:228" ht="17.100000000000001" customHeight="1" x14ac:dyDescent="0.3">
      <c r="K451" s="349"/>
      <c r="L451" s="349"/>
      <c r="M451" s="205"/>
      <c r="N451" s="349"/>
      <c r="O451" s="350"/>
      <c r="P451" s="349"/>
      <c r="Q451" s="92"/>
      <c r="W451" s="275"/>
      <c r="X451" s="274"/>
      <c r="Y451" s="166"/>
      <c r="Z451" s="275"/>
      <c r="AA451" s="276"/>
      <c r="AB451" s="289"/>
      <c r="AC451" s="290"/>
      <c r="AD451" s="274"/>
      <c r="AE451" s="1"/>
      <c r="AK451" s="274"/>
      <c r="AL451" s="166"/>
      <c r="AM451" s="276"/>
      <c r="AN451" s="289"/>
      <c r="AO451" s="290"/>
      <c r="AP451" s="274"/>
      <c r="AQ451" s="1"/>
      <c r="AW451" s="275"/>
      <c r="AX451" s="274"/>
      <c r="AY451" s="166"/>
      <c r="AZ451" s="275"/>
      <c r="BA451" s="276"/>
      <c r="BB451" s="289"/>
      <c r="BC451" s="290"/>
      <c r="BD451" s="274"/>
      <c r="BE451" s="1"/>
      <c r="BN451" s="275"/>
      <c r="BO451" s="274"/>
      <c r="BP451" s="166"/>
      <c r="BQ451" s="275"/>
      <c r="BR451" s="276"/>
      <c r="BS451" s="289"/>
      <c r="BT451" s="296"/>
      <c r="BU451" s="274"/>
      <c r="BV451" s="1"/>
      <c r="FY451" s="317"/>
      <c r="FZ451" s="317"/>
      <c r="GA451" s="317"/>
      <c r="GB451" s="317"/>
      <c r="GC451" s="301"/>
      <c r="GD451" s="301"/>
      <c r="GE451" s="301"/>
      <c r="GF451" s="301"/>
      <c r="GG451" s="318"/>
      <c r="GH451" s="318"/>
      <c r="GI451" s="318"/>
      <c r="GJ451" s="319"/>
      <c r="GK451" s="320"/>
      <c r="GL451" s="320"/>
      <c r="GM451" s="320"/>
      <c r="GN451" s="320"/>
      <c r="GO451" s="300"/>
      <c r="HD451" s="317"/>
      <c r="HE451" s="317"/>
      <c r="HF451" s="317"/>
      <c r="HG451" s="317"/>
      <c r="HH451" s="301"/>
      <c r="HI451" s="301"/>
      <c r="HJ451" s="301"/>
      <c r="HK451" s="301"/>
      <c r="HL451" s="318"/>
      <c r="HM451" s="318"/>
      <c r="HN451" s="318"/>
      <c r="HO451" s="319"/>
      <c r="HP451" s="320"/>
      <c r="HQ451" s="320"/>
      <c r="HR451" s="320"/>
      <c r="HS451" s="320"/>
      <c r="HT451" s="300"/>
    </row>
    <row r="452" spans="2:228" ht="17.100000000000001" customHeight="1" x14ac:dyDescent="0.3">
      <c r="FY452" s="317"/>
      <c r="FZ452" s="317"/>
      <c r="GA452" s="317"/>
      <c r="GB452" s="317"/>
      <c r="GC452" s="301"/>
      <c r="GD452" s="301"/>
      <c r="GE452" s="301"/>
      <c r="GF452" s="301"/>
      <c r="GG452" s="318"/>
      <c r="GH452" s="318"/>
      <c r="GI452" s="318"/>
      <c r="GJ452" s="319"/>
      <c r="GK452" s="320"/>
      <c r="GL452" s="320"/>
      <c r="GM452" s="320"/>
      <c r="GN452" s="320"/>
      <c r="GO452" s="300"/>
      <c r="HD452" s="317"/>
      <c r="HE452" s="317"/>
      <c r="HF452" s="317"/>
      <c r="HG452" s="317"/>
      <c r="HH452" s="301"/>
      <c r="HI452" s="301"/>
      <c r="HJ452" s="301"/>
      <c r="HK452" s="301"/>
      <c r="HL452" s="318"/>
      <c r="HM452" s="318"/>
      <c r="HN452" s="318"/>
      <c r="HO452" s="319"/>
      <c r="HP452" s="320"/>
      <c r="HQ452" s="320"/>
      <c r="HR452" s="320"/>
      <c r="HS452" s="320"/>
      <c r="HT452" s="300"/>
    </row>
    <row r="453" spans="2:228" ht="17.100000000000001" customHeight="1" x14ac:dyDescent="0.3">
      <c r="FY453" s="317"/>
      <c r="FZ453" s="317"/>
      <c r="GA453" s="317"/>
      <c r="GB453" s="317"/>
      <c r="GC453" s="301"/>
      <c r="GD453" s="301"/>
      <c r="GE453" s="301"/>
      <c r="GF453" s="301"/>
      <c r="GG453" s="318"/>
      <c r="GH453" s="318"/>
      <c r="GI453" s="318"/>
      <c r="GJ453" s="319"/>
      <c r="GK453" s="320"/>
      <c r="GL453" s="320"/>
      <c r="GM453" s="320"/>
      <c r="GN453" s="320"/>
      <c r="GO453" s="300"/>
      <c r="HD453" s="317"/>
      <c r="HE453" s="317"/>
      <c r="HF453" s="317"/>
      <c r="HG453" s="317"/>
      <c r="HH453" s="301"/>
      <c r="HI453" s="301"/>
      <c r="HJ453" s="301"/>
      <c r="HK453" s="301"/>
      <c r="HL453" s="318"/>
      <c r="HM453" s="318"/>
      <c r="HN453" s="318"/>
      <c r="HO453" s="319"/>
      <c r="HP453" s="320"/>
      <c r="HQ453" s="320"/>
      <c r="HR453" s="320"/>
      <c r="HS453" s="320"/>
      <c r="HT453" s="300"/>
    </row>
    <row r="454" spans="2:228" ht="17.100000000000001" customHeight="1" x14ac:dyDescent="0.3">
      <c r="FY454" s="317"/>
      <c r="FZ454" s="317"/>
      <c r="GA454" s="317"/>
      <c r="GB454" s="317"/>
      <c r="GC454" s="301"/>
      <c r="GD454" s="301"/>
      <c r="GE454" s="301"/>
      <c r="GF454" s="301"/>
      <c r="GG454" s="318"/>
      <c r="GH454" s="318"/>
      <c r="GI454" s="318"/>
      <c r="GJ454" s="319"/>
      <c r="GK454" s="320"/>
      <c r="GL454" s="320"/>
      <c r="GM454" s="320"/>
      <c r="GN454" s="320"/>
      <c r="GO454" s="300"/>
      <c r="HD454" s="317"/>
      <c r="HE454" s="317"/>
      <c r="HF454" s="317"/>
      <c r="HG454" s="317"/>
      <c r="HH454" s="301"/>
      <c r="HI454" s="301"/>
      <c r="HJ454" s="301"/>
      <c r="HK454" s="301"/>
      <c r="HL454" s="318"/>
      <c r="HM454" s="318"/>
      <c r="HN454" s="318"/>
      <c r="HO454" s="319"/>
      <c r="HP454" s="320"/>
      <c r="HQ454" s="320"/>
      <c r="HR454" s="320"/>
      <c r="HS454" s="320"/>
      <c r="HT454" s="300"/>
    </row>
    <row r="455" spans="2:228" ht="17.100000000000001" customHeight="1" x14ac:dyDescent="0.3">
      <c r="FY455" s="317"/>
      <c r="FZ455" s="317"/>
      <c r="GA455" s="317"/>
      <c r="GB455" s="317"/>
      <c r="GC455" s="301"/>
      <c r="GD455" s="301"/>
      <c r="GE455" s="301"/>
      <c r="GF455" s="301"/>
      <c r="GG455" s="318"/>
      <c r="GH455" s="318"/>
      <c r="GI455" s="318"/>
      <c r="GJ455" s="319"/>
      <c r="GK455" s="320"/>
      <c r="GL455" s="320"/>
      <c r="GM455" s="320"/>
      <c r="GN455" s="320"/>
      <c r="GO455" s="300"/>
      <c r="HD455" s="317"/>
      <c r="HE455" s="317"/>
      <c r="HF455" s="317"/>
      <c r="HG455" s="317"/>
      <c r="HH455" s="301"/>
      <c r="HI455" s="301"/>
      <c r="HJ455" s="301"/>
      <c r="HK455" s="301"/>
      <c r="HL455" s="318"/>
      <c r="HM455" s="318"/>
      <c r="HN455" s="318"/>
      <c r="HO455" s="319"/>
      <c r="HP455" s="320"/>
      <c r="HQ455" s="320"/>
      <c r="HR455" s="320"/>
      <c r="HS455" s="320"/>
      <c r="HT455" s="300"/>
    </row>
    <row r="456" spans="2:228" ht="17.100000000000001" customHeight="1" x14ac:dyDescent="0.3">
      <c r="FY456" s="317"/>
      <c r="FZ456" s="317"/>
      <c r="GA456" s="317"/>
      <c r="GB456" s="317"/>
      <c r="GC456" s="301"/>
      <c r="GD456" s="301"/>
      <c r="GE456" s="301"/>
      <c r="GF456" s="301"/>
      <c r="GG456" s="318"/>
      <c r="GH456" s="318"/>
      <c r="GI456" s="318"/>
      <c r="GJ456" s="319"/>
      <c r="GK456" s="320"/>
      <c r="GL456" s="320"/>
      <c r="GM456" s="320"/>
      <c r="GN456" s="320"/>
      <c r="GO456" s="300"/>
      <c r="HD456" s="317"/>
      <c r="HE456" s="317"/>
      <c r="HF456" s="317"/>
      <c r="HG456" s="317"/>
      <c r="HH456" s="301"/>
      <c r="HI456" s="301"/>
      <c r="HJ456" s="301"/>
      <c r="HK456" s="301"/>
      <c r="HL456" s="318"/>
      <c r="HM456" s="318"/>
      <c r="HN456" s="318"/>
      <c r="HO456" s="319"/>
      <c r="HP456" s="320"/>
      <c r="HQ456" s="320"/>
      <c r="HR456" s="320"/>
      <c r="HS456" s="320"/>
      <c r="HT456" s="300"/>
    </row>
    <row r="457" spans="2:228" ht="17.100000000000001" customHeight="1" x14ac:dyDescent="0.3">
      <c r="FY457" s="317"/>
      <c r="FZ457" s="317"/>
      <c r="GA457" s="317"/>
      <c r="GB457" s="317"/>
      <c r="GC457" s="301"/>
      <c r="GD457" s="301"/>
      <c r="GE457" s="301"/>
      <c r="GF457" s="301"/>
      <c r="GG457" s="318"/>
      <c r="GH457" s="318"/>
      <c r="GI457" s="318"/>
      <c r="GJ457" s="319"/>
      <c r="GK457" s="320"/>
      <c r="GL457" s="320"/>
      <c r="GM457" s="320"/>
      <c r="GN457" s="320"/>
      <c r="GO457" s="300"/>
      <c r="HD457" s="317"/>
      <c r="HE457" s="317"/>
      <c r="HF457" s="317"/>
      <c r="HG457" s="317"/>
      <c r="HH457" s="301"/>
      <c r="HI457" s="301"/>
      <c r="HJ457" s="301"/>
      <c r="HK457" s="301"/>
      <c r="HL457" s="318"/>
      <c r="HM457" s="318"/>
      <c r="HN457" s="318"/>
      <c r="HO457" s="319"/>
      <c r="HP457" s="320"/>
      <c r="HQ457" s="320"/>
      <c r="HR457" s="320"/>
      <c r="HS457" s="320"/>
      <c r="HT457" s="300"/>
    </row>
    <row r="458" spans="2:228" ht="17.100000000000001" customHeight="1" x14ac:dyDescent="0.3">
      <c r="FY458" s="317"/>
      <c r="FZ458" s="317"/>
      <c r="GA458" s="317"/>
      <c r="GB458" s="317"/>
      <c r="GC458" s="301"/>
      <c r="GD458" s="301"/>
      <c r="GE458" s="301"/>
      <c r="GF458" s="301"/>
      <c r="GG458" s="318"/>
      <c r="GH458" s="318"/>
      <c r="GI458" s="318"/>
      <c r="GJ458" s="319"/>
      <c r="GK458" s="320"/>
      <c r="GL458" s="320"/>
      <c r="GM458" s="320"/>
      <c r="GN458" s="320"/>
      <c r="GO458" s="300"/>
      <c r="HD458" s="317"/>
      <c r="HE458" s="317"/>
      <c r="HF458" s="317"/>
      <c r="HG458" s="317"/>
      <c r="HH458" s="301"/>
      <c r="HI458" s="301"/>
      <c r="HJ458" s="301"/>
      <c r="HK458" s="301"/>
      <c r="HL458" s="318"/>
      <c r="HM458" s="318"/>
      <c r="HN458" s="318"/>
      <c r="HO458" s="319"/>
      <c r="HP458" s="320"/>
      <c r="HQ458" s="320"/>
      <c r="HR458" s="320"/>
      <c r="HS458" s="320"/>
      <c r="HT458" s="300"/>
    </row>
    <row r="459" spans="2:228" ht="17.100000000000001" customHeight="1" x14ac:dyDescent="0.3">
      <c r="FY459" s="317"/>
      <c r="FZ459" s="317"/>
      <c r="GA459" s="317"/>
      <c r="GB459" s="317"/>
      <c r="GC459" s="301"/>
      <c r="GD459" s="301"/>
      <c r="GE459" s="301"/>
      <c r="GF459" s="301"/>
      <c r="GG459" s="318"/>
      <c r="GH459" s="318"/>
      <c r="GI459" s="318"/>
      <c r="GJ459" s="319"/>
      <c r="GK459" s="320"/>
      <c r="GL459" s="320"/>
      <c r="GM459" s="320"/>
      <c r="GN459" s="320"/>
      <c r="GO459" s="300"/>
      <c r="HD459" s="317"/>
      <c r="HE459" s="317"/>
      <c r="HF459" s="317"/>
      <c r="HG459" s="317"/>
      <c r="HH459" s="301"/>
      <c r="HI459" s="301"/>
      <c r="HJ459" s="301"/>
      <c r="HK459" s="301"/>
      <c r="HL459" s="318"/>
      <c r="HM459" s="318"/>
      <c r="HN459" s="318"/>
      <c r="HO459" s="319"/>
      <c r="HP459" s="320"/>
      <c r="HQ459" s="320"/>
      <c r="HR459" s="320"/>
      <c r="HS459" s="320"/>
      <c r="HT459" s="300"/>
    </row>
    <row r="460" spans="2:228" ht="17.100000000000001" customHeight="1" x14ac:dyDescent="0.3">
      <c r="FY460" s="317"/>
      <c r="FZ460" s="317"/>
      <c r="GA460" s="317"/>
      <c r="GB460" s="317"/>
      <c r="GC460" s="301"/>
      <c r="GD460" s="301"/>
      <c r="GE460" s="301"/>
      <c r="GF460" s="301"/>
      <c r="GG460" s="318"/>
      <c r="GH460" s="318"/>
      <c r="GI460" s="318"/>
      <c r="GJ460" s="319"/>
      <c r="GK460" s="320"/>
      <c r="GL460" s="320"/>
      <c r="GM460" s="320"/>
      <c r="GN460" s="320"/>
      <c r="GO460" s="300"/>
      <c r="HD460" s="317"/>
      <c r="HE460" s="317"/>
      <c r="HF460" s="317"/>
      <c r="HG460" s="317"/>
      <c r="HH460" s="301"/>
      <c r="HI460" s="301"/>
      <c r="HJ460" s="301"/>
      <c r="HK460" s="301"/>
      <c r="HL460" s="318"/>
      <c r="HM460" s="318"/>
      <c r="HN460" s="318"/>
      <c r="HO460" s="319"/>
      <c r="HP460" s="320"/>
      <c r="HQ460" s="320"/>
      <c r="HR460" s="320"/>
      <c r="HS460" s="320"/>
      <c r="HT460" s="300"/>
    </row>
    <row r="461" spans="2:228" ht="17.100000000000001" customHeight="1" x14ac:dyDescent="0.3">
      <c r="FY461" s="317"/>
      <c r="FZ461" s="317"/>
      <c r="GA461" s="317"/>
      <c r="GB461" s="317"/>
      <c r="GC461" s="301"/>
      <c r="GD461" s="301"/>
      <c r="GE461" s="301"/>
      <c r="GF461" s="301"/>
      <c r="GG461" s="318"/>
      <c r="GH461" s="318"/>
      <c r="GI461" s="318"/>
      <c r="GJ461" s="319"/>
      <c r="GK461" s="320"/>
      <c r="GL461" s="320"/>
      <c r="GM461" s="320"/>
      <c r="GN461" s="320"/>
      <c r="GO461" s="300"/>
      <c r="HD461" s="317"/>
      <c r="HE461" s="317"/>
      <c r="HF461" s="317"/>
      <c r="HG461" s="317"/>
      <c r="HH461" s="301"/>
      <c r="HI461" s="301"/>
      <c r="HJ461" s="301"/>
      <c r="HK461" s="301"/>
      <c r="HL461" s="318"/>
      <c r="HM461" s="318"/>
      <c r="HN461" s="318"/>
      <c r="HO461" s="319"/>
      <c r="HP461" s="320"/>
      <c r="HQ461" s="320"/>
      <c r="HR461" s="320"/>
      <c r="HS461" s="320"/>
      <c r="HT461" s="300"/>
    </row>
    <row r="462" spans="2:228" ht="17.100000000000001" customHeight="1" x14ac:dyDescent="0.3">
      <c r="FY462" s="317"/>
      <c r="FZ462" s="317"/>
      <c r="GA462" s="317"/>
      <c r="GB462" s="317"/>
      <c r="GC462" s="301"/>
      <c r="GD462" s="301"/>
      <c r="GE462" s="301"/>
      <c r="GF462" s="301"/>
      <c r="GG462" s="318"/>
      <c r="GH462" s="318"/>
      <c r="GI462" s="318"/>
      <c r="GJ462" s="319"/>
      <c r="GK462" s="320"/>
      <c r="GL462" s="320"/>
      <c r="GM462" s="320"/>
      <c r="GN462" s="320"/>
      <c r="GO462" s="300"/>
      <c r="HD462" s="317"/>
      <c r="HE462" s="317"/>
      <c r="HF462" s="317"/>
      <c r="HG462" s="317"/>
      <c r="HH462" s="301"/>
      <c r="HI462" s="301"/>
      <c r="HJ462" s="301"/>
      <c r="HK462" s="301"/>
      <c r="HL462" s="318"/>
      <c r="HM462" s="318"/>
      <c r="HN462" s="318"/>
      <c r="HO462" s="319"/>
      <c r="HP462" s="320"/>
      <c r="HQ462" s="320"/>
      <c r="HR462" s="320"/>
      <c r="HS462" s="320"/>
      <c r="HT462" s="300"/>
    </row>
    <row r="463" spans="2:228" ht="17.100000000000001" customHeight="1" x14ac:dyDescent="0.3">
      <c r="FY463" s="317"/>
      <c r="FZ463" s="317"/>
      <c r="GA463" s="317"/>
      <c r="GB463" s="317"/>
      <c r="GC463" s="301"/>
      <c r="GD463" s="301"/>
      <c r="GE463" s="301"/>
      <c r="GF463" s="301"/>
      <c r="GG463" s="318"/>
      <c r="GH463" s="318"/>
      <c r="GI463" s="318"/>
      <c r="GJ463" s="319"/>
      <c r="GK463" s="320"/>
      <c r="GL463" s="320"/>
      <c r="GM463" s="320"/>
      <c r="GN463" s="320"/>
      <c r="GO463" s="300"/>
      <c r="HD463" s="317"/>
      <c r="HE463" s="317"/>
      <c r="HF463" s="317"/>
      <c r="HG463" s="317"/>
      <c r="HH463" s="301"/>
      <c r="HI463" s="301"/>
      <c r="HJ463" s="301"/>
      <c r="HK463" s="301"/>
      <c r="HL463" s="318"/>
      <c r="HM463" s="318"/>
      <c r="HN463" s="318"/>
      <c r="HO463" s="319"/>
      <c r="HP463" s="320"/>
      <c r="HQ463" s="320"/>
      <c r="HR463" s="320"/>
      <c r="HS463" s="320"/>
      <c r="HT463" s="300"/>
    </row>
    <row r="464" spans="2:228" ht="17.100000000000001" customHeight="1" x14ac:dyDescent="0.3">
      <c r="FY464" s="317"/>
      <c r="FZ464" s="317"/>
      <c r="GA464" s="317"/>
      <c r="GB464" s="317"/>
      <c r="GC464" s="301"/>
      <c r="GD464" s="301"/>
      <c r="GE464" s="301"/>
      <c r="GF464" s="301"/>
      <c r="GG464" s="318"/>
      <c r="GH464" s="318"/>
      <c r="GI464" s="318"/>
      <c r="GJ464" s="319"/>
      <c r="GK464" s="320"/>
      <c r="GL464" s="320"/>
      <c r="GM464" s="320"/>
      <c r="GN464" s="320"/>
      <c r="GO464" s="300"/>
      <c r="HD464" s="317"/>
      <c r="HE464" s="317"/>
      <c r="HF464" s="317"/>
      <c r="HG464" s="317"/>
      <c r="HH464" s="301"/>
      <c r="HI464" s="301"/>
      <c r="HJ464" s="301"/>
      <c r="HK464" s="301"/>
      <c r="HL464" s="318"/>
      <c r="HM464" s="318"/>
      <c r="HN464" s="318"/>
      <c r="HO464" s="319"/>
      <c r="HP464" s="320"/>
      <c r="HQ464" s="320"/>
      <c r="HR464" s="320"/>
      <c r="HS464" s="320"/>
      <c r="HT464" s="300"/>
    </row>
    <row r="465" spans="181:228" ht="17.100000000000001" customHeight="1" x14ac:dyDescent="0.3">
      <c r="FY465" s="317"/>
      <c r="FZ465" s="317"/>
      <c r="GA465" s="317"/>
      <c r="GB465" s="317"/>
      <c r="GC465" s="301"/>
      <c r="GD465" s="301"/>
      <c r="GE465" s="301"/>
      <c r="GF465" s="301"/>
      <c r="GG465" s="318"/>
      <c r="GH465" s="318"/>
      <c r="GI465" s="318"/>
      <c r="GJ465" s="319"/>
      <c r="GK465" s="320"/>
      <c r="GL465" s="320"/>
      <c r="GM465" s="320"/>
      <c r="GN465" s="320"/>
      <c r="GO465" s="300"/>
      <c r="HD465" s="317"/>
      <c r="HE465" s="317"/>
      <c r="HF465" s="317"/>
      <c r="HG465" s="317"/>
      <c r="HH465" s="301"/>
      <c r="HI465" s="301"/>
      <c r="HJ465" s="301"/>
      <c r="HK465" s="301"/>
      <c r="HL465" s="318"/>
      <c r="HM465" s="318"/>
      <c r="HN465" s="318"/>
      <c r="HO465" s="319"/>
      <c r="HP465" s="320"/>
      <c r="HQ465" s="320"/>
      <c r="HR465" s="320"/>
      <c r="HS465" s="320"/>
      <c r="HT465" s="300"/>
    </row>
    <row r="466" spans="181:228" ht="17.100000000000001" customHeight="1" x14ac:dyDescent="0.3">
      <c r="FY466" s="317"/>
      <c r="FZ466" s="317"/>
      <c r="GA466" s="317"/>
      <c r="GB466" s="317"/>
      <c r="GC466" s="301"/>
      <c r="GD466" s="301"/>
      <c r="GE466" s="301"/>
      <c r="GF466" s="301"/>
      <c r="GG466" s="318"/>
      <c r="GH466" s="318"/>
      <c r="GI466" s="318"/>
      <c r="GJ466" s="319"/>
      <c r="GK466" s="320"/>
      <c r="GL466" s="320"/>
      <c r="GM466" s="320"/>
      <c r="GN466" s="320"/>
      <c r="GO466" s="300"/>
      <c r="HD466" s="317"/>
      <c r="HE466" s="317"/>
      <c r="HF466" s="317"/>
      <c r="HG466" s="317"/>
      <c r="HH466" s="301"/>
      <c r="HI466" s="301"/>
      <c r="HJ466" s="301"/>
      <c r="HK466" s="301"/>
      <c r="HL466" s="318"/>
      <c r="HM466" s="318"/>
      <c r="HN466" s="318"/>
      <c r="HO466" s="319"/>
      <c r="HP466" s="320"/>
      <c r="HQ466" s="320"/>
      <c r="HR466" s="320"/>
      <c r="HS466" s="320"/>
      <c r="HT466" s="300"/>
    </row>
    <row r="467" spans="181:228" ht="17.100000000000001" customHeight="1" x14ac:dyDescent="0.3">
      <c r="FY467" s="317"/>
      <c r="FZ467" s="317"/>
      <c r="GA467" s="317"/>
      <c r="GB467" s="317"/>
      <c r="GC467" s="301"/>
      <c r="GD467" s="301"/>
      <c r="GE467" s="301"/>
      <c r="GF467" s="301"/>
      <c r="GG467" s="318"/>
      <c r="GH467" s="318"/>
      <c r="GI467" s="318"/>
      <c r="GJ467" s="319"/>
      <c r="GK467" s="320"/>
      <c r="GL467" s="320"/>
      <c r="GM467" s="320"/>
      <c r="GN467" s="320"/>
      <c r="GO467" s="300"/>
      <c r="HD467" s="317"/>
      <c r="HE467" s="317"/>
      <c r="HF467" s="317"/>
      <c r="HG467" s="317"/>
      <c r="HH467" s="301"/>
      <c r="HI467" s="301"/>
      <c r="HJ467" s="301"/>
      <c r="HK467" s="301"/>
      <c r="HL467" s="318"/>
      <c r="HM467" s="318"/>
      <c r="HN467" s="318"/>
      <c r="HO467" s="319"/>
      <c r="HP467" s="320"/>
      <c r="HQ467" s="320"/>
      <c r="HR467" s="320"/>
      <c r="HS467" s="320"/>
      <c r="HT467" s="300"/>
    </row>
    <row r="468" spans="181:228" ht="17.100000000000001" customHeight="1" x14ac:dyDescent="0.3">
      <c r="FY468" s="317"/>
      <c r="FZ468" s="317"/>
      <c r="GA468" s="317"/>
      <c r="GB468" s="317"/>
      <c r="GC468" s="301"/>
      <c r="GD468" s="301"/>
      <c r="GE468" s="301"/>
      <c r="GF468" s="301"/>
      <c r="GG468" s="318"/>
      <c r="GH468" s="318"/>
      <c r="GI468" s="318"/>
      <c r="GJ468" s="319"/>
      <c r="GK468" s="320"/>
      <c r="GL468" s="320"/>
      <c r="GM468" s="320"/>
      <c r="GN468" s="320"/>
      <c r="GO468" s="300"/>
      <c r="HD468" s="317"/>
      <c r="HE468" s="317"/>
      <c r="HF468" s="317"/>
      <c r="HG468" s="317"/>
      <c r="HH468" s="301"/>
      <c r="HI468" s="301"/>
      <c r="HJ468" s="301"/>
      <c r="HK468" s="301"/>
      <c r="HL468" s="318"/>
      <c r="HM468" s="318"/>
      <c r="HN468" s="318"/>
      <c r="HO468" s="319"/>
      <c r="HP468" s="320"/>
      <c r="HQ468" s="320"/>
      <c r="HR468" s="320"/>
      <c r="HS468" s="320"/>
      <c r="HT468" s="300"/>
    </row>
    <row r="469" spans="181:228" ht="17.100000000000001" customHeight="1" x14ac:dyDescent="0.3">
      <c r="FY469" s="317"/>
      <c r="FZ469" s="317"/>
      <c r="GA469" s="317"/>
      <c r="GB469" s="317"/>
      <c r="GC469" s="301"/>
      <c r="GD469" s="301"/>
      <c r="GE469" s="301"/>
      <c r="GF469" s="301"/>
      <c r="GG469" s="318"/>
      <c r="GH469" s="318"/>
      <c r="GI469" s="318"/>
      <c r="GJ469" s="319"/>
      <c r="GK469" s="320"/>
      <c r="GL469" s="320"/>
      <c r="GM469" s="320"/>
      <c r="GN469" s="320"/>
      <c r="GO469" s="300"/>
      <c r="HD469" s="317"/>
      <c r="HE469" s="317"/>
      <c r="HF469" s="317"/>
      <c r="HG469" s="317"/>
      <c r="HH469" s="301"/>
      <c r="HI469" s="301"/>
      <c r="HJ469" s="301"/>
      <c r="HK469" s="301"/>
      <c r="HL469" s="318"/>
      <c r="HM469" s="318"/>
      <c r="HN469" s="318"/>
      <c r="HO469" s="319"/>
      <c r="HP469" s="320"/>
      <c r="HQ469" s="320"/>
      <c r="HR469" s="320"/>
      <c r="HS469" s="320"/>
      <c r="HT469" s="300"/>
    </row>
    <row r="470" spans="181:228" ht="17.100000000000001" customHeight="1" x14ac:dyDescent="0.3">
      <c r="FY470" s="317"/>
      <c r="FZ470" s="317"/>
      <c r="GA470" s="317"/>
      <c r="GB470" s="317"/>
      <c r="GC470" s="301"/>
      <c r="GD470" s="301"/>
      <c r="GE470" s="301"/>
      <c r="GF470" s="301"/>
      <c r="GG470" s="318"/>
      <c r="GH470" s="318"/>
      <c r="GI470" s="318"/>
      <c r="GJ470" s="319"/>
      <c r="GK470" s="320"/>
      <c r="GL470" s="320"/>
      <c r="GM470" s="320"/>
      <c r="GN470" s="320"/>
      <c r="GO470" s="300"/>
      <c r="HD470" s="317"/>
      <c r="HE470" s="317"/>
      <c r="HF470" s="317"/>
      <c r="HG470" s="317"/>
      <c r="HH470" s="301"/>
      <c r="HI470" s="301"/>
      <c r="HJ470" s="301"/>
      <c r="HK470" s="301"/>
      <c r="HL470" s="318"/>
      <c r="HM470" s="318"/>
      <c r="HN470" s="318"/>
      <c r="HO470" s="319"/>
      <c r="HP470" s="320"/>
      <c r="HQ470" s="320"/>
      <c r="HR470" s="320"/>
      <c r="HS470" s="320"/>
      <c r="HT470" s="300"/>
    </row>
    <row r="471" spans="181:228" ht="17.100000000000001" customHeight="1" x14ac:dyDescent="0.3">
      <c r="FY471" s="317"/>
      <c r="FZ471" s="317"/>
      <c r="GA471" s="317"/>
      <c r="GB471" s="317"/>
      <c r="GC471" s="301"/>
      <c r="GD471" s="301"/>
      <c r="GE471" s="301"/>
      <c r="GF471" s="301"/>
      <c r="GG471" s="318"/>
      <c r="GH471" s="318"/>
      <c r="GI471" s="318"/>
      <c r="GJ471" s="319"/>
      <c r="GK471" s="320"/>
      <c r="GL471" s="320"/>
      <c r="GM471" s="320"/>
      <c r="GN471" s="320"/>
      <c r="GO471" s="300"/>
      <c r="HD471" s="317"/>
      <c r="HE471" s="317"/>
      <c r="HF471" s="317"/>
      <c r="HG471" s="317"/>
      <c r="HH471" s="301"/>
      <c r="HI471" s="301"/>
      <c r="HJ471" s="301"/>
      <c r="HK471" s="301"/>
      <c r="HL471" s="318"/>
      <c r="HM471" s="318"/>
      <c r="HN471" s="318"/>
      <c r="HO471" s="319"/>
      <c r="HP471" s="320"/>
      <c r="HQ471" s="320"/>
      <c r="HR471" s="320"/>
      <c r="HS471" s="320"/>
      <c r="HT471" s="300"/>
    </row>
    <row r="472" spans="181:228" ht="17.100000000000001" customHeight="1" x14ac:dyDescent="0.3">
      <c r="FY472" s="317"/>
      <c r="FZ472" s="317"/>
      <c r="GA472" s="317"/>
      <c r="GB472" s="317"/>
      <c r="GC472" s="301"/>
      <c r="GD472" s="301"/>
      <c r="GE472" s="301"/>
      <c r="GF472" s="301"/>
      <c r="GG472" s="318"/>
      <c r="GH472" s="318"/>
      <c r="GI472" s="318"/>
      <c r="GJ472" s="319"/>
      <c r="GK472" s="320"/>
      <c r="GL472" s="320"/>
      <c r="GM472" s="320"/>
      <c r="GN472" s="320"/>
      <c r="GO472" s="300"/>
      <c r="HD472" s="317"/>
      <c r="HE472" s="317"/>
      <c r="HF472" s="317"/>
      <c r="HG472" s="317"/>
      <c r="HH472" s="301"/>
      <c r="HI472" s="301"/>
      <c r="HJ472" s="301"/>
      <c r="HK472" s="301"/>
      <c r="HL472" s="318"/>
      <c r="HM472" s="318"/>
      <c r="HN472" s="318"/>
      <c r="HO472" s="319"/>
      <c r="HP472" s="320"/>
      <c r="HQ472" s="320"/>
      <c r="HR472" s="320"/>
      <c r="HS472" s="320"/>
      <c r="HT472" s="300"/>
    </row>
    <row r="473" spans="181:228" ht="17.100000000000001" customHeight="1" x14ac:dyDescent="0.3">
      <c r="FY473" s="317"/>
      <c r="FZ473" s="317"/>
      <c r="GA473" s="317"/>
      <c r="GB473" s="317"/>
      <c r="GC473" s="301"/>
      <c r="GD473" s="301"/>
      <c r="GE473" s="301"/>
      <c r="GF473" s="301"/>
      <c r="GG473" s="318"/>
      <c r="GH473" s="318"/>
      <c r="GI473" s="318"/>
      <c r="GJ473" s="319"/>
      <c r="GK473" s="320"/>
      <c r="GL473" s="320"/>
      <c r="GM473" s="320"/>
      <c r="GN473" s="320"/>
      <c r="GO473" s="300"/>
      <c r="HD473" s="317"/>
      <c r="HE473" s="317"/>
      <c r="HF473" s="317"/>
      <c r="HG473" s="317"/>
      <c r="HH473" s="301"/>
      <c r="HI473" s="301"/>
      <c r="HJ473" s="301"/>
      <c r="HK473" s="301"/>
      <c r="HL473" s="318"/>
      <c r="HM473" s="318"/>
      <c r="HN473" s="318"/>
      <c r="HO473" s="319"/>
      <c r="HP473" s="320"/>
      <c r="HQ473" s="320"/>
      <c r="HR473" s="320"/>
      <c r="HS473" s="320"/>
      <c r="HT473" s="300"/>
    </row>
    <row r="474" spans="181:228" ht="17.100000000000001" customHeight="1" x14ac:dyDescent="0.3">
      <c r="FY474" s="317"/>
      <c r="FZ474" s="317"/>
      <c r="GA474" s="317"/>
      <c r="GB474" s="317"/>
      <c r="GC474" s="301"/>
      <c r="GD474" s="301"/>
      <c r="GE474" s="301"/>
      <c r="GF474" s="301"/>
      <c r="GG474" s="318"/>
      <c r="GH474" s="318"/>
      <c r="GI474" s="318"/>
      <c r="GJ474" s="319"/>
      <c r="GK474" s="320"/>
      <c r="GL474" s="320"/>
      <c r="GM474" s="320"/>
      <c r="GN474" s="320"/>
      <c r="GO474" s="300"/>
      <c r="HD474" s="317"/>
      <c r="HE474" s="317"/>
      <c r="HF474" s="317"/>
      <c r="HG474" s="317"/>
      <c r="HH474" s="301"/>
      <c r="HI474" s="301"/>
      <c r="HJ474" s="301"/>
      <c r="HK474" s="301"/>
      <c r="HL474" s="318"/>
      <c r="HM474" s="318"/>
      <c r="HN474" s="318"/>
      <c r="HO474" s="319"/>
      <c r="HP474" s="320"/>
      <c r="HQ474" s="320"/>
      <c r="HR474" s="320"/>
      <c r="HS474" s="320"/>
      <c r="HT474" s="300"/>
    </row>
    <row r="475" spans="181:228" ht="17.100000000000001" customHeight="1" x14ac:dyDescent="0.3">
      <c r="FY475" s="317"/>
      <c r="FZ475" s="317"/>
      <c r="GA475" s="317"/>
      <c r="GB475" s="317"/>
      <c r="GC475" s="301"/>
      <c r="GD475" s="301"/>
      <c r="GE475" s="301"/>
      <c r="GF475" s="301"/>
      <c r="GG475" s="318"/>
      <c r="GH475" s="318"/>
      <c r="GI475" s="318"/>
      <c r="GJ475" s="319"/>
      <c r="GK475" s="320"/>
      <c r="GL475" s="320"/>
      <c r="GM475" s="320"/>
      <c r="GN475" s="320"/>
      <c r="GO475" s="300"/>
      <c r="HD475" s="317"/>
      <c r="HE475" s="317"/>
      <c r="HF475" s="317"/>
      <c r="HG475" s="317"/>
      <c r="HH475" s="301"/>
      <c r="HI475" s="301"/>
      <c r="HJ475" s="301"/>
      <c r="HK475" s="301"/>
      <c r="HL475" s="318"/>
      <c r="HM475" s="318"/>
      <c r="HN475" s="318"/>
      <c r="HO475" s="319"/>
      <c r="HP475" s="320"/>
      <c r="HQ475" s="320"/>
      <c r="HR475" s="320"/>
      <c r="HS475" s="320"/>
      <c r="HT475" s="300"/>
    </row>
    <row r="476" spans="181:228" ht="17.100000000000001" customHeight="1" x14ac:dyDescent="0.3">
      <c r="FY476" s="317"/>
      <c r="FZ476" s="317"/>
      <c r="GA476" s="317"/>
      <c r="GB476" s="317"/>
      <c r="GC476" s="301"/>
      <c r="GD476" s="301"/>
      <c r="GE476" s="301"/>
      <c r="GF476" s="301"/>
      <c r="GG476" s="318"/>
      <c r="GH476" s="318"/>
      <c r="GI476" s="318"/>
      <c r="GJ476" s="319"/>
      <c r="GK476" s="320"/>
      <c r="GL476" s="320"/>
      <c r="GM476" s="320"/>
      <c r="GN476" s="320"/>
      <c r="GO476" s="300"/>
      <c r="HD476" s="317"/>
      <c r="HE476" s="317"/>
      <c r="HF476" s="317"/>
      <c r="HG476" s="317"/>
      <c r="HH476" s="301"/>
      <c r="HI476" s="301"/>
      <c r="HJ476" s="301"/>
      <c r="HK476" s="301"/>
      <c r="HL476" s="318"/>
      <c r="HM476" s="318"/>
      <c r="HN476" s="318"/>
      <c r="HO476" s="319"/>
      <c r="HP476" s="320"/>
      <c r="HQ476" s="320"/>
      <c r="HR476" s="320"/>
      <c r="HS476" s="320"/>
      <c r="HT476" s="300"/>
    </row>
    <row r="477" spans="181:228" ht="17.100000000000001" customHeight="1" x14ac:dyDescent="0.3">
      <c r="FY477" s="317"/>
      <c r="FZ477" s="317"/>
      <c r="GA477" s="317"/>
      <c r="GB477" s="317"/>
      <c r="GC477" s="301"/>
      <c r="GD477" s="301"/>
      <c r="GE477" s="301"/>
      <c r="GF477" s="301"/>
      <c r="GG477" s="318"/>
      <c r="GH477" s="318"/>
      <c r="GI477" s="318"/>
      <c r="GJ477" s="319"/>
      <c r="GK477" s="320"/>
      <c r="GL477" s="320"/>
      <c r="GM477" s="320"/>
      <c r="GN477" s="320"/>
      <c r="GO477" s="300"/>
      <c r="HD477" s="317"/>
      <c r="HE477" s="317"/>
      <c r="HF477" s="317"/>
      <c r="HG477" s="317"/>
      <c r="HH477" s="301"/>
      <c r="HI477" s="301"/>
      <c r="HJ477" s="301"/>
      <c r="HK477" s="301"/>
      <c r="HL477" s="318"/>
      <c r="HM477" s="318"/>
      <c r="HN477" s="318"/>
      <c r="HO477" s="319"/>
      <c r="HP477" s="320"/>
      <c r="HQ477" s="320"/>
      <c r="HR477" s="320"/>
      <c r="HS477" s="320"/>
      <c r="HT477" s="300"/>
    </row>
    <row r="478" spans="181:228" ht="17.100000000000001" customHeight="1" x14ac:dyDescent="0.3">
      <c r="FY478" s="317"/>
      <c r="FZ478" s="317"/>
      <c r="GA478" s="317"/>
      <c r="GB478" s="317"/>
      <c r="GC478" s="301"/>
      <c r="GD478" s="301"/>
      <c r="GE478" s="301"/>
      <c r="GF478" s="301"/>
      <c r="GG478" s="318"/>
      <c r="GH478" s="318"/>
      <c r="GI478" s="318"/>
      <c r="GJ478" s="319"/>
      <c r="GK478" s="320"/>
      <c r="GL478" s="320"/>
      <c r="GM478" s="320"/>
      <c r="GN478" s="320"/>
      <c r="GO478" s="300"/>
      <c r="HD478" s="317"/>
      <c r="HE478" s="317"/>
      <c r="HF478" s="317"/>
      <c r="HG478" s="317"/>
      <c r="HH478" s="301"/>
      <c r="HI478" s="301"/>
      <c r="HJ478" s="301"/>
      <c r="HK478" s="301"/>
      <c r="HL478" s="318"/>
      <c r="HM478" s="318"/>
      <c r="HN478" s="318"/>
      <c r="HO478" s="319"/>
      <c r="HP478" s="320"/>
      <c r="HQ478" s="320"/>
      <c r="HR478" s="320"/>
      <c r="HS478" s="320"/>
      <c r="HT478" s="300"/>
    </row>
    <row r="479" spans="181:228" ht="17.100000000000001" customHeight="1" x14ac:dyDescent="0.3">
      <c r="FY479" s="317"/>
      <c r="FZ479" s="317"/>
      <c r="GA479" s="317"/>
      <c r="GB479" s="317"/>
      <c r="GC479" s="301"/>
      <c r="GD479" s="301"/>
      <c r="GE479" s="301"/>
      <c r="GF479" s="301"/>
      <c r="GG479" s="318"/>
      <c r="GH479" s="318"/>
      <c r="GI479" s="318"/>
      <c r="GJ479" s="319"/>
      <c r="GK479" s="320"/>
      <c r="GL479" s="320"/>
      <c r="GM479" s="320"/>
      <c r="GN479" s="320"/>
      <c r="GO479" s="300"/>
      <c r="HD479" s="317"/>
      <c r="HE479" s="317"/>
      <c r="HF479" s="317"/>
      <c r="HG479" s="317"/>
      <c r="HH479" s="301"/>
      <c r="HI479" s="301"/>
      <c r="HJ479" s="301"/>
      <c r="HK479" s="301"/>
      <c r="HL479" s="318"/>
      <c r="HM479" s="318"/>
      <c r="HN479" s="318"/>
      <c r="HO479" s="319"/>
      <c r="HP479" s="320"/>
      <c r="HQ479" s="320"/>
      <c r="HR479" s="320"/>
      <c r="HS479" s="320"/>
      <c r="HT479" s="300"/>
    </row>
    <row r="480" spans="181:228" ht="17.100000000000001" customHeight="1" x14ac:dyDescent="0.3">
      <c r="FY480" s="317"/>
      <c r="FZ480" s="317"/>
      <c r="GA480" s="317"/>
      <c r="GB480" s="317"/>
      <c r="GC480" s="301"/>
      <c r="GD480" s="301"/>
      <c r="GE480" s="301"/>
      <c r="GF480" s="301"/>
      <c r="GG480" s="318"/>
      <c r="GH480" s="318"/>
      <c r="GI480" s="318"/>
      <c r="GJ480" s="319"/>
      <c r="GK480" s="320"/>
      <c r="GL480" s="320"/>
      <c r="GM480" s="320"/>
      <c r="GN480" s="320"/>
      <c r="GO480" s="300"/>
      <c r="HD480" s="317"/>
      <c r="HE480" s="317"/>
      <c r="HF480" s="317"/>
      <c r="HG480" s="317"/>
      <c r="HH480" s="301"/>
      <c r="HI480" s="301"/>
      <c r="HJ480" s="301"/>
      <c r="HK480" s="301"/>
      <c r="HL480" s="318"/>
      <c r="HM480" s="318"/>
      <c r="HN480" s="318"/>
      <c r="HO480" s="319"/>
      <c r="HP480" s="320"/>
      <c r="HQ480" s="320"/>
      <c r="HR480" s="320"/>
      <c r="HS480" s="320"/>
      <c r="HT480" s="300"/>
    </row>
    <row r="481" spans="181:228" ht="17.100000000000001" customHeight="1" x14ac:dyDescent="0.3">
      <c r="FY481" s="317"/>
      <c r="FZ481" s="317"/>
      <c r="GA481" s="317"/>
      <c r="GB481" s="317"/>
      <c r="GC481" s="301"/>
      <c r="GD481" s="301"/>
      <c r="GE481" s="301"/>
      <c r="GF481" s="301"/>
      <c r="GG481" s="318"/>
      <c r="GH481" s="318"/>
      <c r="GI481" s="318"/>
      <c r="GJ481" s="319"/>
      <c r="GK481" s="320"/>
      <c r="GL481" s="320"/>
      <c r="GM481" s="320"/>
      <c r="GN481" s="320"/>
      <c r="GO481" s="300"/>
      <c r="HD481" s="317"/>
      <c r="HE481" s="317"/>
      <c r="HF481" s="317"/>
      <c r="HG481" s="317"/>
      <c r="HH481" s="301"/>
      <c r="HI481" s="301"/>
      <c r="HJ481" s="301"/>
      <c r="HK481" s="301"/>
      <c r="HL481" s="318"/>
      <c r="HM481" s="318"/>
      <c r="HN481" s="318"/>
      <c r="HO481" s="319"/>
      <c r="HP481" s="320"/>
      <c r="HQ481" s="320"/>
      <c r="HR481" s="320"/>
      <c r="HS481" s="320"/>
      <c r="HT481" s="300"/>
    </row>
    <row r="482" spans="181:228" ht="17.100000000000001" customHeight="1" x14ac:dyDescent="0.3">
      <c r="FY482" s="317"/>
      <c r="FZ482" s="317"/>
      <c r="GA482" s="317"/>
      <c r="GB482" s="317"/>
      <c r="GC482" s="301"/>
      <c r="GD482" s="301"/>
      <c r="GE482" s="301"/>
      <c r="GF482" s="301"/>
      <c r="GG482" s="318"/>
      <c r="GH482" s="318"/>
      <c r="GI482" s="318"/>
      <c r="GJ482" s="319"/>
      <c r="GK482" s="320"/>
      <c r="GL482" s="320"/>
      <c r="GM482" s="320"/>
      <c r="GN482" s="320"/>
      <c r="GO482" s="300"/>
      <c r="HD482" s="317"/>
      <c r="HE482" s="317"/>
      <c r="HF482" s="317"/>
      <c r="HG482" s="317"/>
      <c r="HH482" s="301"/>
      <c r="HI482" s="301"/>
      <c r="HJ482" s="301"/>
      <c r="HK482" s="301"/>
      <c r="HL482" s="318"/>
      <c r="HM482" s="318"/>
      <c r="HN482" s="318"/>
      <c r="HO482" s="319"/>
      <c r="HP482" s="320"/>
      <c r="HQ482" s="320"/>
      <c r="HR482" s="320"/>
      <c r="HS482" s="320"/>
      <c r="HT482" s="300"/>
    </row>
    <row r="483" spans="181:228" ht="17.100000000000001" customHeight="1" x14ac:dyDescent="0.3">
      <c r="FY483" s="317"/>
      <c r="FZ483" s="317"/>
      <c r="GA483" s="317"/>
      <c r="GB483" s="317"/>
      <c r="GC483" s="301"/>
      <c r="GD483" s="301"/>
      <c r="GE483" s="301"/>
      <c r="GF483" s="301"/>
      <c r="GG483" s="318"/>
      <c r="GH483" s="318"/>
      <c r="GI483" s="318"/>
      <c r="GJ483" s="319"/>
      <c r="GK483" s="320"/>
      <c r="GL483" s="320"/>
      <c r="GM483" s="320"/>
      <c r="GN483" s="320"/>
      <c r="GO483" s="300"/>
      <c r="HD483" s="317"/>
      <c r="HE483" s="317"/>
      <c r="HF483" s="317"/>
      <c r="HG483" s="317"/>
      <c r="HH483" s="301"/>
      <c r="HI483" s="301"/>
      <c r="HJ483" s="301"/>
      <c r="HK483" s="301"/>
      <c r="HL483" s="318"/>
      <c r="HM483" s="318"/>
      <c r="HN483" s="318"/>
      <c r="HO483" s="319"/>
      <c r="HP483" s="320"/>
      <c r="HQ483" s="320"/>
      <c r="HR483" s="320"/>
      <c r="HS483" s="320"/>
      <c r="HT483" s="300"/>
    </row>
    <row r="484" spans="181:228" ht="17.100000000000001" customHeight="1" x14ac:dyDescent="0.3">
      <c r="FY484" s="317"/>
      <c r="FZ484" s="317"/>
      <c r="GA484" s="317"/>
      <c r="GB484" s="317"/>
      <c r="GC484" s="301"/>
      <c r="GD484" s="301"/>
      <c r="GE484" s="301"/>
      <c r="GF484" s="301"/>
      <c r="GG484" s="318"/>
      <c r="GH484" s="318"/>
      <c r="GI484" s="318"/>
      <c r="GJ484" s="319"/>
      <c r="GK484" s="320"/>
      <c r="GL484" s="320"/>
      <c r="GM484" s="320"/>
      <c r="GN484" s="320"/>
      <c r="GO484" s="300"/>
      <c r="HD484" s="317"/>
      <c r="HE484" s="317"/>
      <c r="HF484" s="317"/>
      <c r="HG484" s="317"/>
      <c r="HH484" s="301"/>
      <c r="HI484" s="301"/>
      <c r="HJ484" s="301"/>
      <c r="HK484" s="301"/>
      <c r="HL484" s="318"/>
      <c r="HM484" s="318"/>
      <c r="HN484" s="318"/>
      <c r="HO484" s="319"/>
      <c r="HP484" s="320"/>
      <c r="HQ484" s="320"/>
      <c r="HR484" s="320"/>
      <c r="HS484" s="320"/>
      <c r="HT484" s="300"/>
    </row>
    <row r="485" spans="181:228" ht="17.100000000000001" customHeight="1" x14ac:dyDescent="0.3">
      <c r="HD485" s="317"/>
      <c r="HE485" s="317"/>
      <c r="HF485" s="317"/>
      <c r="HG485" s="317"/>
      <c r="HH485" s="301"/>
      <c r="HI485" s="301"/>
      <c r="HJ485" s="301"/>
      <c r="HK485" s="301"/>
      <c r="HL485" s="318"/>
      <c r="HM485" s="318"/>
      <c r="HN485" s="318"/>
      <c r="HO485" s="319"/>
      <c r="HP485" s="320"/>
      <c r="HQ485" s="320"/>
      <c r="HR485" s="320"/>
      <c r="HS485" s="320"/>
      <c r="HT485" s="300"/>
    </row>
    <row r="486" spans="181:228" ht="17.100000000000001" customHeight="1" x14ac:dyDescent="0.3">
      <c r="HD486" s="317"/>
      <c r="HE486" s="317"/>
      <c r="HF486" s="317"/>
      <c r="HG486" s="317"/>
      <c r="HH486" s="301"/>
      <c r="HI486" s="301"/>
      <c r="HJ486" s="301"/>
      <c r="HK486" s="301"/>
      <c r="HL486" s="318"/>
      <c r="HM486" s="318"/>
      <c r="HN486" s="318"/>
      <c r="HO486" s="319"/>
      <c r="HP486" s="320"/>
      <c r="HQ486" s="320"/>
      <c r="HR486" s="320"/>
      <c r="HS486" s="320"/>
      <c r="HT486" s="300"/>
    </row>
    <row r="487" spans="181:228" ht="17.100000000000001" customHeight="1" x14ac:dyDescent="0.3">
      <c r="HD487" s="317"/>
      <c r="HE487" s="317"/>
      <c r="HF487" s="317"/>
      <c r="HG487" s="317"/>
      <c r="HH487" s="301"/>
      <c r="HI487" s="301"/>
      <c r="HJ487" s="301"/>
      <c r="HK487" s="301"/>
      <c r="HL487" s="318"/>
      <c r="HM487" s="318"/>
      <c r="HN487" s="318"/>
      <c r="HO487" s="319"/>
      <c r="HP487" s="320"/>
      <c r="HQ487" s="320"/>
      <c r="HR487" s="320"/>
      <c r="HS487" s="320"/>
      <c r="HT487" s="300"/>
    </row>
    <row r="488" spans="181:228" ht="17.100000000000001" customHeight="1" x14ac:dyDescent="0.3">
      <c r="HD488" s="317"/>
      <c r="HE488" s="317"/>
      <c r="HF488" s="317"/>
      <c r="HG488" s="317"/>
      <c r="HH488" s="301"/>
      <c r="HI488" s="301"/>
      <c r="HJ488" s="301"/>
      <c r="HK488" s="301"/>
      <c r="HL488" s="318"/>
      <c r="HM488" s="318"/>
      <c r="HN488" s="318"/>
      <c r="HO488" s="319"/>
      <c r="HP488" s="320"/>
      <c r="HQ488" s="320"/>
      <c r="HR488" s="320"/>
      <c r="HS488" s="320"/>
      <c r="HT488" s="300"/>
    </row>
    <row r="489" spans="181:228" ht="17.100000000000001" customHeight="1" x14ac:dyDescent="0.3">
      <c r="HD489" s="317"/>
      <c r="HE489" s="317"/>
      <c r="HF489" s="317"/>
      <c r="HG489" s="317"/>
      <c r="HH489" s="301"/>
      <c r="HI489" s="301"/>
      <c r="HJ489" s="301"/>
      <c r="HK489" s="301"/>
      <c r="HL489" s="318"/>
      <c r="HM489" s="318"/>
      <c r="HN489" s="318"/>
      <c r="HO489" s="319"/>
      <c r="HP489" s="320"/>
      <c r="HQ489" s="320"/>
      <c r="HR489" s="320"/>
      <c r="HS489" s="320"/>
      <c r="HT489" s="300"/>
    </row>
    <row r="490" spans="181:228" ht="17.100000000000001" customHeight="1" x14ac:dyDescent="0.3">
      <c r="HD490" s="317"/>
      <c r="HE490" s="317"/>
      <c r="HF490" s="317"/>
      <c r="HG490" s="317"/>
      <c r="HH490" s="301"/>
      <c r="HI490" s="301"/>
      <c r="HJ490" s="301"/>
      <c r="HK490" s="301"/>
      <c r="HL490" s="318"/>
      <c r="HM490" s="318"/>
      <c r="HN490" s="318"/>
      <c r="HO490" s="319"/>
      <c r="HP490" s="320"/>
      <c r="HQ490" s="320"/>
      <c r="HR490" s="320"/>
      <c r="HS490" s="320"/>
      <c r="HT490" s="300"/>
    </row>
    <row r="491" spans="181:228" ht="17.100000000000001" customHeight="1" x14ac:dyDescent="0.3">
      <c r="HD491" s="317"/>
      <c r="HE491" s="317"/>
      <c r="HF491" s="317"/>
      <c r="HG491" s="317"/>
      <c r="HH491" s="301"/>
      <c r="HI491" s="301"/>
      <c r="HJ491" s="301"/>
      <c r="HK491" s="301"/>
      <c r="HL491" s="318"/>
      <c r="HM491" s="318"/>
      <c r="HN491" s="318"/>
      <c r="HO491" s="319"/>
      <c r="HP491" s="320"/>
      <c r="HQ491" s="320"/>
      <c r="HR491" s="320"/>
      <c r="HS491" s="320"/>
      <c r="HT491" s="300"/>
    </row>
    <row r="492" spans="181:228" ht="17.100000000000001" customHeight="1" x14ac:dyDescent="0.3">
      <c r="HD492" s="317"/>
      <c r="HE492" s="317"/>
      <c r="HF492" s="317"/>
      <c r="HG492" s="317"/>
      <c r="HH492" s="301"/>
      <c r="HI492" s="301"/>
      <c r="HJ492" s="301"/>
      <c r="HK492" s="301"/>
      <c r="HL492" s="318"/>
      <c r="HM492" s="318"/>
      <c r="HN492" s="318"/>
      <c r="HO492" s="319"/>
      <c r="HP492" s="320"/>
      <c r="HQ492" s="320"/>
      <c r="HR492" s="320"/>
      <c r="HS492" s="320"/>
      <c r="HT492" s="300"/>
    </row>
    <row r="493" spans="181:228" ht="17.100000000000001" customHeight="1" x14ac:dyDescent="0.3">
      <c r="HD493" s="317"/>
      <c r="HE493" s="317"/>
      <c r="HF493" s="317"/>
      <c r="HG493" s="317"/>
      <c r="HH493" s="301"/>
      <c r="HI493" s="301"/>
      <c r="HJ493" s="301"/>
      <c r="HK493" s="301"/>
      <c r="HL493" s="318"/>
      <c r="HM493" s="318"/>
      <c r="HN493" s="318"/>
      <c r="HO493" s="319"/>
      <c r="HP493" s="320"/>
      <c r="HQ493" s="320"/>
      <c r="HR493" s="320"/>
      <c r="HS493" s="320"/>
      <c r="HT493" s="300"/>
    </row>
    <row r="494" spans="181:228" ht="17.100000000000001" customHeight="1" x14ac:dyDescent="0.3">
      <c r="HD494" s="317"/>
      <c r="HE494" s="317"/>
      <c r="HF494" s="317"/>
      <c r="HG494" s="317"/>
      <c r="HH494" s="301"/>
      <c r="HI494" s="301"/>
      <c r="HJ494" s="301"/>
      <c r="HK494" s="301"/>
      <c r="HL494" s="318"/>
      <c r="HM494" s="318"/>
      <c r="HN494" s="318"/>
      <c r="HO494" s="319"/>
      <c r="HP494" s="320"/>
      <c r="HQ494" s="320"/>
      <c r="HR494" s="320"/>
      <c r="HS494" s="320"/>
      <c r="HT494" s="300"/>
    </row>
    <row r="495" spans="181:228" ht="17.100000000000001" customHeight="1" x14ac:dyDescent="0.3">
      <c r="HD495" s="317"/>
      <c r="HE495" s="317"/>
      <c r="HF495" s="317"/>
      <c r="HG495" s="317"/>
      <c r="HH495" s="301"/>
      <c r="HI495" s="301"/>
      <c r="HJ495" s="301"/>
      <c r="HK495" s="301"/>
      <c r="HL495" s="318"/>
      <c r="HM495" s="318"/>
      <c r="HN495" s="318"/>
      <c r="HO495" s="319"/>
      <c r="HP495" s="320"/>
      <c r="HQ495" s="320"/>
      <c r="HR495" s="320"/>
      <c r="HS495" s="320"/>
      <c r="HT495" s="300"/>
    </row>
    <row r="496" spans="181:228" ht="17.100000000000001" customHeight="1" x14ac:dyDescent="0.3">
      <c r="HD496" s="317"/>
      <c r="HE496" s="317"/>
      <c r="HF496" s="317"/>
      <c r="HG496" s="317"/>
      <c r="HH496" s="301"/>
      <c r="HI496" s="301"/>
      <c r="HJ496" s="301"/>
      <c r="HK496" s="301"/>
      <c r="HL496" s="318"/>
      <c r="HM496" s="318"/>
      <c r="HN496" s="318"/>
      <c r="HO496" s="319"/>
      <c r="HP496" s="320"/>
      <c r="HQ496" s="320"/>
      <c r="HR496" s="320"/>
      <c r="HS496" s="320"/>
      <c r="HT496" s="300"/>
    </row>
    <row r="497" spans="212:228" ht="17.100000000000001" customHeight="1" x14ac:dyDescent="0.3">
      <c r="HD497" s="317"/>
      <c r="HE497" s="317"/>
      <c r="HF497" s="317"/>
      <c r="HG497" s="317"/>
      <c r="HH497" s="301"/>
      <c r="HI497" s="301"/>
      <c r="HJ497" s="301"/>
      <c r="HK497" s="301"/>
      <c r="HL497" s="318"/>
      <c r="HM497" s="318"/>
      <c r="HN497" s="318"/>
      <c r="HO497" s="319"/>
      <c r="HP497" s="320"/>
      <c r="HQ497" s="320"/>
      <c r="HR497" s="320"/>
      <c r="HS497" s="320"/>
      <c r="HT497" s="300"/>
    </row>
    <row r="498" spans="212:228" ht="17.100000000000001" customHeight="1" x14ac:dyDescent="0.3">
      <c r="HD498" s="317"/>
      <c r="HE498" s="317"/>
      <c r="HF498" s="317"/>
      <c r="HG498" s="317"/>
      <c r="HH498" s="301"/>
      <c r="HI498" s="301"/>
      <c r="HJ498" s="301"/>
      <c r="HK498" s="301"/>
      <c r="HL498" s="318"/>
      <c r="HM498" s="318"/>
      <c r="HN498" s="318"/>
      <c r="HO498" s="319"/>
      <c r="HP498" s="320"/>
      <c r="HQ498" s="320"/>
      <c r="HR498" s="320"/>
      <c r="HS498" s="320"/>
      <c r="HT498" s="300"/>
    </row>
    <row r="499" spans="212:228" ht="17.100000000000001" customHeight="1" x14ac:dyDescent="0.3">
      <c r="HD499" s="317"/>
      <c r="HE499" s="317"/>
      <c r="HF499" s="317"/>
      <c r="HG499" s="317"/>
      <c r="HH499" s="301"/>
      <c r="HI499" s="301"/>
      <c r="HJ499" s="301"/>
      <c r="HK499" s="301"/>
      <c r="HL499" s="318"/>
      <c r="HM499" s="318"/>
      <c r="HN499" s="318"/>
      <c r="HO499" s="319"/>
      <c r="HP499" s="320"/>
      <c r="HQ499" s="320"/>
      <c r="HR499" s="320"/>
      <c r="HS499" s="320"/>
      <c r="HT499" s="300"/>
    </row>
    <row r="500" spans="212:228" ht="17.100000000000001" customHeight="1" x14ac:dyDescent="0.3">
      <c r="HD500" s="317"/>
      <c r="HE500" s="317"/>
      <c r="HF500" s="317"/>
      <c r="HG500" s="317"/>
      <c r="HH500" s="301"/>
      <c r="HI500" s="301"/>
      <c r="HJ500" s="301"/>
      <c r="HK500" s="301"/>
      <c r="HL500" s="318"/>
      <c r="HM500" s="318"/>
      <c r="HN500" s="318"/>
      <c r="HO500" s="319"/>
      <c r="HP500" s="320"/>
      <c r="HQ500" s="320"/>
      <c r="HR500" s="320"/>
      <c r="HS500" s="320"/>
      <c r="HT500" s="300"/>
    </row>
    <row r="501" spans="212:228" ht="17.100000000000001" customHeight="1" x14ac:dyDescent="0.3">
      <c r="HD501" s="317"/>
      <c r="HE501" s="317"/>
      <c r="HF501" s="317"/>
      <c r="HG501" s="317"/>
      <c r="HH501" s="301"/>
      <c r="HI501" s="301"/>
      <c r="HJ501" s="301"/>
      <c r="HK501" s="301"/>
      <c r="HL501" s="318"/>
      <c r="HM501" s="318"/>
      <c r="HN501" s="318"/>
      <c r="HO501" s="319"/>
      <c r="HP501" s="320"/>
      <c r="HQ501" s="320"/>
      <c r="HR501" s="320"/>
      <c r="HS501" s="320"/>
      <c r="HT501" s="300"/>
    </row>
    <row r="502" spans="212:228" ht="17.100000000000001" customHeight="1" x14ac:dyDescent="0.3">
      <c r="HD502" s="317"/>
      <c r="HE502" s="317"/>
      <c r="HF502" s="317"/>
      <c r="HG502" s="317"/>
      <c r="HH502" s="301"/>
      <c r="HI502" s="301"/>
      <c r="HJ502" s="301"/>
      <c r="HK502" s="301"/>
      <c r="HL502" s="318"/>
      <c r="HM502" s="318"/>
      <c r="HN502" s="318"/>
      <c r="HO502" s="319"/>
      <c r="HP502" s="320"/>
      <c r="HQ502" s="320"/>
      <c r="HR502" s="320"/>
      <c r="HS502" s="320"/>
      <c r="HT502" s="300"/>
    </row>
    <row r="503" spans="212:228" ht="17.100000000000001" customHeight="1" x14ac:dyDescent="0.3">
      <c r="HD503" s="317"/>
      <c r="HE503" s="317"/>
      <c r="HF503" s="317"/>
      <c r="HG503" s="317"/>
      <c r="HH503" s="301"/>
      <c r="HI503" s="301"/>
      <c r="HJ503" s="301"/>
      <c r="HK503" s="301"/>
      <c r="HL503" s="318"/>
      <c r="HM503" s="318"/>
      <c r="HN503" s="318"/>
      <c r="HO503" s="319"/>
      <c r="HP503" s="320"/>
      <c r="HQ503" s="320"/>
      <c r="HR503" s="320"/>
      <c r="HS503" s="320"/>
      <c r="HT503" s="300"/>
    </row>
    <row r="504" spans="212:228" ht="17.100000000000001" customHeight="1" x14ac:dyDescent="0.3">
      <c r="HD504" s="317"/>
      <c r="HE504" s="317"/>
      <c r="HF504" s="317"/>
      <c r="HG504" s="317"/>
      <c r="HH504" s="301"/>
      <c r="HI504" s="301"/>
      <c r="HJ504" s="301"/>
      <c r="HK504" s="301"/>
      <c r="HL504" s="318"/>
      <c r="HM504" s="318"/>
      <c r="HN504" s="318"/>
      <c r="HO504" s="319"/>
      <c r="HP504" s="320"/>
      <c r="HQ504" s="320"/>
      <c r="HR504" s="320"/>
      <c r="HS504" s="320"/>
      <c r="HT504" s="300"/>
    </row>
    <row r="505" spans="212:228" ht="17.100000000000001" customHeight="1" x14ac:dyDescent="0.3">
      <c r="HD505" s="317"/>
      <c r="HE505" s="317"/>
      <c r="HF505" s="317"/>
      <c r="HG505" s="317"/>
      <c r="HH505" s="301"/>
      <c r="HI505" s="301"/>
      <c r="HJ505" s="301"/>
      <c r="HK505" s="301"/>
      <c r="HL505" s="318"/>
      <c r="HM505" s="318"/>
      <c r="HN505" s="318"/>
      <c r="HO505" s="319"/>
      <c r="HP505" s="320"/>
      <c r="HQ505" s="320"/>
      <c r="HR505" s="320"/>
      <c r="HS505" s="320"/>
      <c r="HT505" s="300"/>
    </row>
    <row r="506" spans="212:228" ht="17.100000000000001" customHeight="1" x14ac:dyDescent="0.3">
      <c r="HD506" s="317"/>
      <c r="HE506" s="317"/>
      <c r="HF506" s="317"/>
      <c r="HG506" s="317"/>
      <c r="HH506" s="301"/>
      <c r="HI506" s="301"/>
      <c r="HJ506" s="301"/>
      <c r="HK506" s="301"/>
      <c r="HL506" s="318"/>
      <c r="HM506" s="318"/>
      <c r="HN506" s="318"/>
      <c r="HO506" s="319"/>
      <c r="HP506" s="320"/>
      <c r="HQ506" s="320"/>
      <c r="HR506" s="320"/>
      <c r="HS506" s="320"/>
      <c r="HT506" s="300"/>
    </row>
    <row r="507" spans="212:228" ht="17.100000000000001" customHeight="1" x14ac:dyDescent="0.3">
      <c r="HD507" s="317"/>
      <c r="HE507" s="317"/>
      <c r="HF507" s="317"/>
      <c r="HG507" s="317"/>
      <c r="HH507" s="301"/>
      <c r="HI507" s="301"/>
      <c r="HJ507" s="301"/>
      <c r="HK507" s="301"/>
      <c r="HL507" s="318"/>
      <c r="HM507" s="318"/>
      <c r="HN507" s="318"/>
      <c r="HO507" s="319"/>
      <c r="HP507" s="320"/>
      <c r="HQ507" s="320"/>
      <c r="HR507" s="320"/>
      <c r="HS507" s="320"/>
      <c r="HT507" s="300"/>
    </row>
    <row r="508" spans="212:228" ht="17.100000000000001" customHeight="1" x14ac:dyDescent="0.3">
      <c r="HD508" s="317"/>
      <c r="HE508" s="317"/>
      <c r="HF508" s="317"/>
      <c r="HG508" s="317"/>
      <c r="HH508" s="301"/>
      <c r="HI508" s="301"/>
      <c r="HJ508" s="301"/>
      <c r="HK508" s="301"/>
      <c r="HL508" s="318"/>
      <c r="HM508" s="318"/>
      <c r="HN508" s="318"/>
      <c r="HO508" s="319"/>
      <c r="HP508" s="320"/>
      <c r="HQ508" s="320"/>
      <c r="HR508" s="320"/>
      <c r="HS508" s="320"/>
      <c r="HT508" s="300"/>
    </row>
    <row r="509" spans="212:228" ht="17.100000000000001" customHeight="1" x14ac:dyDescent="0.3">
      <c r="HD509" s="317"/>
      <c r="HE509" s="317"/>
      <c r="HF509" s="317"/>
      <c r="HG509" s="317"/>
      <c r="HH509" s="301"/>
      <c r="HI509" s="301"/>
      <c r="HJ509" s="301"/>
      <c r="HK509" s="301"/>
      <c r="HL509" s="318"/>
      <c r="HM509" s="318"/>
      <c r="HN509" s="318"/>
      <c r="HO509" s="319"/>
      <c r="HP509" s="320"/>
      <c r="HQ509" s="320"/>
      <c r="HR509" s="320"/>
      <c r="HS509" s="320"/>
      <c r="HT509" s="300"/>
    </row>
  </sheetData>
  <conditionalFormatting sqref="EL10:ET12">
    <cfRule type="expression" dxfId="516" priority="36">
      <formula>FB10=100%</formula>
    </cfRule>
  </conditionalFormatting>
  <conditionalFormatting sqref="EL13:ET14">
    <cfRule type="expression" dxfId="515" priority="35">
      <formula>FB13=100%</formula>
    </cfRule>
  </conditionalFormatting>
  <conditionalFormatting sqref="EF10:EK12">
    <cfRule type="expression" dxfId="514" priority="37">
      <formula>EU10=100%</formula>
    </cfRule>
  </conditionalFormatting>
  <conditionalFormatting sqref="EF13:EK14">
    <cfRule type="expression" dxfId="513" priority="38">
      <formula>EU13=100%</formula>
    </cfRule>
  </conditionalFormatting>
  <conditionalFormatting sqref="HD2:HG509">
    <cfRule type="expression" dxfId="512" priority="34">
      <formula>HP2=$HT$2</formula>
    </cfRule>
  </conditionalFormatting>
  <conditionalFormatting sqref="EF65:EH76 EI76:EU76 EF44:EU44">
    <cfRule type="expression" dxfId="511" priority="12">
      <formula>EV44=100%</formula>
    </cfRule>
    <cfRule type="expression" dxfId="510" priority="13">
      <formula>EV44&gt;=75%</formula>
    </cfRule>
    <cfRule type="expression" dxfId="509" priority="14">
      <formula>EV44&gt;=50%</formula>
    </cfRule>
    <cfRule type="expression" dxfId="508" priority="15">
      <formula>EV44&gt;=25%</formula>
    </cfRule>
    <cfRule type="expression" dxfId="507" priority="16">
      <formula>EV44&gt;0%</formula>
    </cfRule>
  </conditionalFormatting>
  <conditionalFormatting sqref="EF45:EU52 EF55:EH64 EI55:EU58">
    <cfRule type="expression" dxfId="506" priority="7">
      <formula>EV45=100%</formula>
    </cfRule>
    <cfRule type="expression" dxfId="505" priority="8">
      <formula>EV45&gt;=75%</formula>
    </cfRule>
    <cfRule type="expression" dxfId="504" priority="9">
      <formula>EV45&gt;=50%</formula>
    </cfRule>
    <cfRule type="expression" dxfId="503" priority="10">
      <formula>EV45&gt;=25%</formula>
    </cfRule>
    <cfRule type="expression" dxfId="502" priority="11">
      <formula>EV45&gt;0%</formula>
    </cfRule>
  </conditionalFormatting>
  <conditionalFormatting sqref="EF53:EU54">
    <cfRule type="expression" dxfId="501" priority="2">
      <formula>EV53=100%</formula>
    </cfRule>
    <cfRule type="expression" dxfId="500" priority="3">
      <formula>EV53&gt;=75%</formula>
    </cfRule>
    <cfRule type="expression" dxfId="499" priority="4">
      <formula>EV53&gt;=50%</formula>
    </cfRule>
    <cfRule type="expression" dxfId="498" priority="5">
      <formula>EV53&gt;=25%</formula>
    </cfRule>
    <cfRule type="expression" dxfId="497" priority="6">
      <formula>EV53&gt;0%</formula>
    </cfRule>
  </conditionalFormatting>
  <conditionalFormatting sqref="EF45 EF47 EF49 EF51 EF53 EF55 EF57 EF59 EF61 EF63 EF67 EF69 EF71 EF73 EF75 EF65:EG66">
    <cfRule type="expression" dxfId="496" priority="1">
      <formula>AND(EV45=0%,EW45&lt;&gt;"")</formula>
    </cfRule>
  </conditionalFormatting>
  <conditionalFormatting sqref="EI59:EU59">
    <cfRule type="expression" dxfId="495" priority="17">
      <formula>#REF!=100%</formula>
    </cfRule>
    <cfRule type="expression" dxfId="494" priority="18">
      <formula>#REF!&gt;=75%</formula>
    </cfRule>
    <cfRule type="expression" dxfId="493" priority="19">
      <formula>#REF!&gt;=50%</formula>
    </cfRule>
    <cfRule type="expression" dxfId="492" priority="20">
      <formula>#REF!&gt;=25%</formula>
    </cfRule>
    <cfRule type="expression" dxfId="491" priority="21">
      <formula>#REF!&gt;0%</formula>
    </cfRule>
  </conditionalFormatting>
  <conditionalFormatting sqref="EI60:EU64">
    <cfRule type="expression" dxfId="490" priority="22">
      <formula>EY59=100%</formula>
    </cfRule>
    <cfRule type="expression" dxfId="489" priority="23">
      <formula>EY59&gt;=75%</formula>
    </cfRule>
    <cfRule type="expression" dxfId="488" priority="24">
      <formula>EY59&gt;=50%</formula>
    </cfRule>
    <cfRule type="expression" dxfId="487" priority="25">
      <formula>EY59&gt;=25%</formula>
    </cfRule>
    <cfRule type="expression" dxfId="486" priority="26">
      <formula>EY59&gt;0%</formula>
    </cfRule>
  </conditionalFormatting>
  <conditionalFormatting sqref="EI65:EU75">
    <cfRule type="expression" dxfId="485" priority="27">
      <formula>EY64=100%</formula>
    </cfRule>
    <cfRule type="expression" dxfId="484" priority="28">
      <formula>EY64&gt;=75%</formula>
    </cfRule>
    <cfRule type="expression" dxfId="483" priority="29">
      <formula>EY64&gt;=50%</formula>
    </cfRule>
    <cfRule type="expression" dxfId="482" priority="30">
      <formula>EY64&gt;=25%</formula>
    </cfRule>
    <cfRule type="expression" dxfId="481" priority="31">
      <formula>EY64&gt;0%</formula>
    </cfRule>
  </conditionalFormatting>
  <conditionalFormatting sqref="EI65:EU66">
    <cfRule type="expression" dxfId="480" priority="32">
      <formula>AND(EY64=0%,EZ64&lt;&gt;"")</formula>
    </cfRule>
  </conditionalFormatting>
  <conditionalFormatting sqref="EH65:EH66">
    <cfRule type="expression" dxfId="479" priority="33">
      <formula>AND(EX65=0%,EY64&lt;&gt;"")</formula>
    </cfRule>
  </conditionalFormatting>
  <printOptions horizontalCentered="1" verticalCentered="1" gridLines="1"/>
  <pageMargins left="0.39370078740157483" right="0.39370078740157483" top="0.39370078740157483" bottom="0.39370078740157483" header="0" footer="0"/>
  <pageSetup paperSize="9" scale="50" fitToWidth="0" fitToHeight="0" orientation="landscape" r:id="rId1"/>
  <headerFooter>
    <oddHeader>&amp;C&amp;"Lucida Console,Bold"GAMEPLAN</oddHead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5E809-FA37-4324-B4DE-8BD0EEAEE10B}">
  <dimension ref="B2:EC63"/>
  <sheetViews>
    <sheetView showGridLines="0" topLeftCell="A7" zoomScaleNormal="100" workbookViewId="0">
      <selection activeCell="BY34" sqref="BY34"/>
    </sheetView>
  </sheetViews>
  <sheetFormatPr defaultColWidth="3.42578125" defaultRowHeight="17.100000000000001" customHeight="1" x14ac:dyDescent="0.2"/>
  <cols>
    <col min="1" max="16384" width="3.42578125" style="92"/>
  </cols>
  <sheetData>
    <row r="2" spans="2:76" ht="17.100000000000001" customHeight="1" thickBot="1" x14ac:dyDescent="0.25">
      <c r="B2" s="3179" t="s">
        <v>523</v>
      </c>
      <c r="C2" s="3179"/>
      <c r="D2" s="3180">
        <f>W31</f>
        <v>0.5</v>
      </c>
      <c r="E2" s="3181"/>
      <c r="F2" s="3182"/>
      <c r="G2" s="3183"/>
      <c r="H2" s="3182" t="s">
        <v>173</v>
      </c>
      <c r="I2" s="3183"/>
      <c r="J2" s="3178">
        <f>J4-H4</f>
        <v>315</v>
      </c>
      <c r="K2" s="3178"/>
      <c r="L2" s="3178">
        <f t="shared" ref="L2" si="0">L4-J4</f>
        <v>330.75</v>
      </c>
      <c r="M2" s="3178"/>
      <c r="N2" s="3178">
        <f t="shared" ref="N2" si="1">N4-L4</f>
        <v>347.28749999999991</v>
      </c>
      <c r="O2" s="3178"/>
      <c r="P2" s="3178">
        <f t="shared" ref="P2" si="2">P4-N4</f>
        <v>364.65187500000002</v>
      </c>
      <c r="Q2" s="3178"/>
      <c r="R2" s="3178">
        <f t="shared" ref="R2" si="3">R4-P4</f>
        <v>382.88446875</v>
      </c>
      <c r="S2" s="3178"/>
      <c r="T2" s="3178">
        <f t="shared" ref="T2" si="4">T4-R4</f>
        <v>402.02869218749993</v>
      </c>
      <c r="U2" s="3178"/>
      <c r="V2" s="3178">
        <f t="shared" ref="V2" si="5">V4-T4</f>
        <v>422.13012679687517</v>
      </c>
      <c r="W2" s="3178"/>
      <c r="X2" s="3178">
        <f t="shared" ref="X2" si="6">X4-V4</f>
        <v>443.23663313671886</v>
      </c>
      <c r="Y2" s="3178"/>
      <c r="Z2" s="3178">
        <f t="shared" ref="Z2" si="7">Z4-X4</f>
        <v>465.39846479355492</v>
      </c>
      <c r="AA2" s="3178"/>
      <c r="AB2" s="3178">
        <f t="shared" ref="AB2" si="8">AB4-Z4</f>
        <v>488.66838803323208</v>
      </c>
      <c r="AC2" s="3178"/>
      <c r="AD2" s="3178">
        <f t="shared" ref="AD2" si="9">AD4-AB4</f>
        <v>513.101807434894</v>
      </c>
      <c r="AE2" s="3178"/>
      <c r="AF2" s="3178">
        <f t="shared" ref="AF2" si="10">AF4-AD4</f>
        <v>538.75689780663834</v>
      </c>
      <c r="AG2" s="3178"/>
      <c r="AH2" s="3178">
        <f t="shared" ref="AH2" si="11">AH4-AF4</f>
        <v>565.69474269697093</v>
      </c>
      <c r="AI2" s="3178"/>
      <c r="AJ2" s="3178">
        <f t="shared" ref="AJ2" si="12">AJ4-AH4</f>
        <v>593.97947983181894</v>
      </c>
      <c r="AK2" s="3178"/>
      <c r="AL2" s="3178">
        <f t="shared" ref="AL2" si="13">AL4-AJ4</f>
        <v>623.67845382341056</v>
      </c>
      <c r="AM2" s="3178"/>
      <c r="AN2" s="3178">
        <f t="shared" ref="AN2" si="14">AN4-AL4</f>
        <v>654.86237651458032</v>
      </c>
      <c r="AO2" s="3178"/>
      <c r="AP2" s="3178">
        <f t="shared" ref="AP2" si="15">AP4-AN4</f>
        <v>687.60549534030906</v>
      </c>
      <c r="AQ2" s="3178"/>
      <c r="AR2" s="3178">
        <f t="shared" ref="AR2" si="16">AR4-AP4</f>
        <v>721.98577010732515</v>
      </c>
      <c r="AS2" s="3178"/>
      <c r="AT2" s="3178">
        <f t="shared" ref="AT2" si="17">AT4-AR4</f>
        <v>758.08505861269077</v>
      </c>
      <c r="AU2" s="3178"/>
      <c r="AV2" s="3178">
        <f t="shared" ref="AV2" si="18">AV4-AT4</f>
        <v>795.98931154332604</v>
      </c>
      <c r="AW2" s="3178"/>
      <c r="AX2" s="3178">
        <f t="shared" ref="AX2" si="19">AX4-AV4</f>
        <v>835.78877712049143</v>
      </c>
      <c r="AY2" s="3178"/>
      <c r="AZ2" s="3178">
        <f t="shared" ref="AZ2" si="20">AZ4-AX4</f>
        <v>877.57821597651673</v>
      </c>
      <c r="BA2" s="3178"/>
    </row>
    <row r="3" spans="2:76" ht="17.100000000000001" customHeight="1" x14ac:dyDescent="0.25">
      <c r="B3" s="155"/>
      <c r="C3" s="158"/>
      <c r="D3" s="159" t="s">
        <v>24</v>
      </c>
      <c r="E3" s="158"/>
      <c r="F3" s="3184" t="s">
        <v>172</v>
      </c>
      <c r="G3" s="3184"/>
      <c r="H3" s="3185">
        <v>1</v>
      </c>
      <c r="I3" s="3185"/>
      <c r="J3" s="3185">
        <v>2</v>
      </c>
      <c r="K3" s="3185"/>
      <c r="L3" s="3185">
        <v>3</v>
      </c>
      <c r="M3" s="3185"/>
      <c r="N3" s="3185">
        <v>4</v>
      </c>
      <c r="O3" s="3185"/>
      <c r="P3" s="3185">
        <v>5</v>
      </c>
      <c r="Q3" s="3185"/>
      <c r="R3" s="3185">
        <v>6</v>
      </c>
      <c r="S3" s="3185"/>
      <c r="T3" s="3185">
        <v>7</v>
      </c>
      <c r="U3" s="3185"/>
      <c r="V3" s="3185">
        <v>8</v>
      </c>
      <c r="W3" s="3185"/>
      <c r="X3" s="3185">
        <v>9</v>
      </c>
      <c r="Y3" s="3185"/>
      <c r="Z3" s="3185">
        <v>10</v>
      </c>
      <c r="AA3" s="3185"/>
      <c r="AB3" s="3185">
        <v>11</v>
      </c>
      <c r="AC3" s="3185"/>
      <c r="AD3" s="3185">
        <v>12</v>
      </c>
      <c r="AE3" s="3185"/>
      <c r="AF3" s="3185">
        <v>13</v>
      </c>
      <c r="AG3" s="3185"/>
      <c r="AH3" s="3185">
        <v>14</v>
      </c>
      <c r="AI3" s="3185"/>
      <c r="AJ3" s="3185">
        <v>15</v>
      </c>
      <c r="AK3" s="3185"/>
      <c r="AL3" s="3185">
        <v>16</v>
      </c>
      <c r="AM3" s="3185"/>
      <c r="AN3" s="3185">
        <v>17</v>
      </c>
      <c r="AO3" s="3185"/>
      <c r="AP3" s="3185">
        <v>18</v>
      </c>
      <c r="AQ3" s="3185"/>
      <c r="AR3" s="3185">
        <v>19</v>
      </c>
      <c r="AS3" s="3185"/>
      <c r="AT3" s="3185">
        <v>20</v>
      </c>
      <c r="AU3" s="3185"/>
      <c r="AV3" s="3185">
        <v>21</v>
      </c>
      <c r="AW3" s="3185"/>
      <c r="AX3" s="3185">
        <v>22</v>
      </c>
      <c r="AY3" s="3185"/>
      <c r="AZ3" s="3185">
        <v>23</v>
      </c>
      <c r="BA3" s="3188"/>
    </row>
    <row r="4" spans="2:76" ht="17.100000000000001" customHeight="1" x14ac:dyDescent="0.2">
      <c r="B4" s="156"/>
      <c r="F4" s="3187" t="s">
        <v>148</v>
      </c>
      <c r="G4" s="3187"/>
      <c r="H4" s="3186">
        <v>300</v>
      </c>
      <c r="I4" s="3186"/>
      <c r="J4" s="3186">
        <f>H4+$H$4+H5</f>
        <v>615</v>
      </c>
      <c r="K4" s="3186"/>
      <c r="L4" s="3186">
        <f t="shared" ref="L4" si="21">J4+$H$4+J5</f>
        <v>945.75</v>
      </c>
      <c r="M4" s="3186"/>
      <c r="N4" s="3186">
        <f t="shared" ref="N4" si="22">L4+$H$4+L5</f>
        <v>1293.0374999999999</v>
      </c>
      <c r="O4" s="3186"/>
      <c r="P4" s="3186">
        <f t="shared" ref="P4" si="23">N4+$H$4+N5</f>
        <v>1657.6893749999999</v>
      </c>
      <c r="Q4" s="3186"/>
      <c r="R4" s="3186">
        <f t="shared" ref="R4" si="24">P4+$H$4+P5</f>
        <v>2040.5738437499999</v>
      </c>
      <c r="S4" s="3186"/>
      <c r="T4" s="3186">
        <f t="shared" ref="T4" si="25">R4+$H$4+R5</f>
        <v>2442.6025359374999</v>
      </c>
      <c r="U4" s="3186"/>
      <c r="V4" s="3186">
        <f t="shared" ref="V4" si="26">T4+$H$4+T5</f>
        <v>2864.732662734375</v>
      </c>
      <c r="W4" s="3186"/>
      <c r="X4" s="3186">
        <f t="shared" ref="X4" si="27">V4+$H$4+V5</f>
        <v>3307.9692958710939</v>
      </c>
      <c r="Y4" s="3186"/>
      <c r="Z4" s="3186">
        <f t="shared" ref="Z4" si="28">X4+$H$4+X5</f>
        <v>3773.3677606646488</v>
      </c>
      <c r="AA4" s="3186"/>
      <c r="AB4" s="3186">
        <f t="shared" ref="AB4" si="29">Z4+$H$4+Z5</f>
        <v>4262.0361486978809</v>
      </c>
      <c r="AC4" s="3186"/>
      <c r="AD4" s="3186">
        <f t="shared" ref="AD4" si="30">AB4+$H$4+AB5</f>
        <v>4775.1379561327749</v>
      </c>
      <c r="AE4" s="3186"/>
      <c r="AF4" s="3186">
        <f t="shared" ref="AF4" si="31">AD4+$H$4+AD5</f>
        <v>5313.8948539394132</v>
      </c>
      <c r="AG4" s="3186"/>
      <c r="AH4" s="3186">
        <f t="shared" ref="AH4" si="32">AF4+$H$4+AF5</f>
        <v>5879.5895966363842</v>
      </c>
      <c r="AI4" s="3186"/>
      <c r="AJ4" s="3186">
        <f t="shared" ref="AJ4" si="33">AH4+$H$4+AH5</f>
        <v>6473.5690764682031</v>
      </c>
      <c r="AK4" s="3186"/>
      <c r="AL4" s="3186">
        <f t="shared" ref="AL4" si="34">AJ4+$H$4+AJ5</f>
        <v>7097.2475302916137</v>
      </c>
      <c r="AM4" s="3186"/>
      <c r="AN4" s="3186">
        <f t="shared" ref="AN4" si="35">AL4+$H$4+AL5</f>
        <v>7752.109906806194</v>
      </c>
      <c r="AO4" s="3186"/>
      <c r="AP4" s="3186">
        <f t="shared" ref="AP4" si="36">AN4+$H$4+AN5</f>
        <v>8439.715402146503</v>
      </c>
      <c r="AQ4" s="3186"/>
      <c r="AR4" s="3186">
        <f t="shared" ref="AR4" si="37">AP4+$H$4+AP5</f>
        <v>9161.7011722538282</v>
      </c>
      <c r="AS4" s="3186"/>
      <c r="AT4" s="3186">
        <f t="shared" ref="AT4" si="38">AR4+$H$4+AR5</f>
        <v>9919.786230866519</v>
      </c>
      <c r="AU4" s="3186"/>
      <c r="AV4" s="3186">
        <f t="shared" ref="AV4" si="39">AT4+$H$4+AT5</f>
        <v>10715.775542409845</v>
      </c>
      <c r="AW4" s="3186"/>
      <c r="AX4" s="3186">
        <f t="shared" ref="AX4" si="40">AV4+$H$4+AV5</f>
        <v>11551.564319530336</v>
      </c>
      <c r="AY4" s="3186"/>
      <c r="AZ4" s="3186">
        <f t="shared" ref="AZ4" si="41">AX4+$H$4+AX5</f>
        <v>12429.142535506853</v>
      </c>
      <c r="BA4" s="3194"/>
      <c r="BD4" s="3195" t="s">
        <v>524</v>
      </c>
      <c r="BE4" s="3195"/>
      <c r="BF4" s="3195"/>
    </row>
    <row r="5" spans="2:76" ht="17.100000000000001" customHeight="1" x14ac:dyDescent="0.2">
      <c r="B5" s="3189" t="s">
        <v>335</v>
      </c>
      <c r="C5" s="3190"/>
      <c r="D5" s="3191">
        <v>0.05</v>
      </c>
      <c r="E5" s="3191"/>
      <c r="F5" s="3192" t="s">
        <v>525</v>
      </c>
      <c r="G5" s="3192"/>
      <c r="H5" s="3178">
        <f>H4*$D$5</f>
        <v>15</v>
      </c>
      <c r="I5" s="3178"/>
      <c r="J5" s="3178">
        <f t="shared" ref="J5" si="42">J4*$D$5</f>
        <v>30.75</v>
      </c>
      <c r="K5" s="3178"/>
      <c r="L5" s="3178">
        <f t="shared" ref="L5" si="43">L4*$D$5</f>
        <v>47.287500000000001</v>
      </c>
      <c r="M5" s="3178"/>
      <c r="N5" s="3178">
        <f t="shared" ref="N5" si="44">N4*$D$5</f>
        <v>64.651875000000004</v>
      </c>
      <c r="O5" s="3178"/>
      <c r="P5" s="3178">
        <f t="shared" ref="P5" si="45">P4*$D$5</f>
        <v>82.884468749999996</v>
      </c>
      <c r="Q5" s="3178"/>
      <c r="R5" s="3178">
        <f t="shared" ref="R5" si="46">R4*$D$5</f>
        <v>102.0286921875</v>
      </c>
      <c r="S5" s="3178"/>
      <c r="T5" s="3178">
        <f t="shared" ref="T5" si="47">T4*$D$5</f>
        <v>122.130126796875</v>
      </c>
      <c r="U5" s="3178"/>
      <c r="V5" s="3178">
        <f t="shared" ref="V5" si="48">V4*$D$5</f>
        <v>143.23663313671875</v>
      </c>
      <c r="W5" s="3178"/>
      <c r="X5" s="3178">
        <f t="shared" ref="X5" si="49">X4*$D$5</f>
        <v>165.39846479355469</v>
      </c>
      <c r="Y5" s="3178"/>
      <c r="Z5" s="3178">
        <f t="shared" ref="Z5" si="50">Z4*$D$5</f>
        <v>188.66838803323245</v>
      </c>
      <c r="AA5" s="3178"/>
      <c r="AB5" s="3178">
        <f t="shared" ref="AB5" si="51">AB4*$D$5</f>
        <v>213.10180743489406</v>
      </c>
      <c r="AC5" s="3178"/>
      <c r="AD5" s="3178">
        <f t="shared" ref="AD5" si="52">AD4*$D$5</f>
        <v>238.75689780663876</v>
      </c>
      <c r="AE5" s="3178"/>
      <c r="AF5" s="3178">
        <f t="shared" ref="AF5" si="53">AF4*$D$5</f>
        <v>265.69474269697065</v>
      </c>
      <c r="AG5" s="3178"/>
      <c r="AH5" s="3178">
        <f t="shared" ref="AH5" si="54">AH4*$D$5</f>
        <v>293.97947983181922</v>
      </c>
      <c r="AI5" s="3178"/>
      <c r="AJ5" s="3178">
        <f t="shared" ref="AJ5" si="55">AJ4*$D$5</f>
        <v>323.67845382341017</v>
      </c>
      <c r="AK5" s="3178"/>
      <c r="AL5" s="3178">
        <f t="shared" ref="AL5" si="56">AL4*$D$5</f>
        <v>354.86237651458072</v>
      </c>
      <c r="AM5" s="3178"/>
      <c r="AN5" s="3178">
        <f t="shared" ref="AN5" si="57">AN4*$D$5</f>
        <v>387.60549534030974</v>
      </c>
      <c r="AO5" s="3178"/>
      <c r="AP5" s="3178">
        <f t="shared" ref="AP5" si="58">AP4*$D$5</f>
        <v>421.98577010732515</v>
      </c>
      <c r="AQ5" s="3178"/>
      <c r="AR5" s="3178">
        <f t="shared" ref="AR5" si="59">AR4*$D$5</f>
        <v>458.08505861269145</v>
      </c>
      <c r="AS5" s="3178"/>
      <c r="AT5" s="3178">
        <f t="shared" ref="AT5" si="60">AT4*$D$5</f>
        <v>495.98931154332598</v>
      </c>
      <c r="AU5" s="3178"/>
      <c r="AV5" s="3178">
        <f t="shared" ref="AV5" si="61">AV4*$D$5</f>
        <v>535.78877712049223</v>
      </c>
      <c r="AW5" s="3178"/>
      <c r="AX5" s="3178">
        <f t="shared" ref="AX5" si="62">AX4*$D$5</f>
        <v>577.57821597651684</v>
      </c>
      <c r="AY5" s="3178"/>
      <c r="AZ5" s="3178">
        <f t="shared" ref="AZ5" si="63">AZ4*$D$5</f>
        <v>621.45712677534266</v>
      </c>
      <c r="BA5" s="3197"/>
      <c r="BD5" s="3195" t="s">
        <v>526</v>
      </c>
      <c r="BE5" s="3195"/>
      <c r="BF5" s="3195"/>
      <c r="BI5" s="3187" t="s">
        <v>527</v>
      </c>
      <c r="BJ5" s="3187"/>
      <c r="BK5" s="3187"/>
    </row>
    <row r="6" spans="2:76" ht="17.100000000000001" customHeight="1" thickBot="1" x14ac:dyDescent="0.25">
      <c r="B6" s="3202"/>
      <c r="C6" s="3183"/>
      <c r="D6" s="160"/>
      <c r="E6" s="160"/>
      <c r="F6" s="3181" t="s">
        <v>177</v>
      </c>
      <c r="G6" s="3181"/>
      <c r="H6" s="3199">
        <f>H4/60</f>
        <v>5</v>
      </c>
      <c r="I6" s="3199"/>
      <c r="J6" s="3199">
        <f>J4/60</f>
        <v>10.25</v>
      </c>
      <c r="K6" s="3199"/>
      <c r="L6" s="3199">
        <f t="shared" ref="L6" si="64">L4/60</f>
        <v>15.762499999999999</v>
      </c>
      <c r="M6" s="3199"/>
      <c r="N6" s="3199">
        <f t="shared" ref="N6" si="65">N4/60</f>
        <v>21.550625</v>
      </c>
      <c r="O6" s="3199"/>
      <c r="P6" s="3199">
        <f t="shared" ref="P6" si="66">P4/60</f>
        <v>27.62815625</v>
      </c>
      <c r="Q6" s="3199"/>
      <c r="R6" s="3199">
        <f t="shared" ref="R6" si="67">R4/60</f>
        <v>34.009564062499997</v>
      </c>
      <c r="S6" s="3199"/>
      <c r="T6" s="3199">
        <f t="shared" ref="T6" si="68">T4/60</f>
        <v>40.710042265624999</v>
      </c>
      <c r="U6" s="3199"/>
      <c r="V6" s="3199">
        <f t="shared" ref="V6" si="69">V4/60</f>
        <v>47.745544378906253</v>
      </c>
      <c r="W6" s="3199"/>
      <c r="X6" s="3199">
        <f t="shared" ref="X6" si="70">X4/60</f>
        <v>55.132821597851567</v>
      </c>
      <c r="Y6" s="3199"/>
      <c r="Z6" s="3199">
        <f t="shared" ref="Z6" si="71">Z4/60</f>
        <v>62.889462677744149</v>
      </c>
      <c r="AA6" s="3199"/>
      <c r="AB6" s="3199">
        <f t="shared" ref="AB6" si="72">AB4/60</f>
        <v>71.033935811631352</v>
      </c>
      <c r="AC6" s="3199"/>
      <c r="AD6" s="3199">
        <f t="shared" ref="AD6" si="73">AD4/60</f>
        <v>79.585632602212911</v>
      </c>
      <c r="AE6" s="3199"/>
      <c r="AF6" s="3199">
        <f t="shared" ref="AF6" si="74">AF4/60</f>
        <v>88.564914232323559</v>
      </c>
      <c r="AG6" s="3199"/>
      <c r="AH6" s="3199">
        <f t="shared" ref="AH6" si="75">AH4/60</f>
        <v>97.99315994393973</v>
      </c>
      <c r="AI6" s="3199"/>
      <c r="AJ6" s="3199">
        <f t="shared" ref="AJ6" si="76">AJ4/60</f>
        <v>107.89281794113671</v>
      </c>
      <c r="AK6" s="3199"/>
      <c r="AL6" s="3199">
        <f t="shared" ref="AL6" si="77">AL4/60</f>
        <v>118.28745883819356</v>
      </c>
      <c r="AM6" s="3199"/>
      <c r="AN6" s="3199">
        <f t="shared" ref="AN6" si="78">AN4/60</f>
        <v>129.20183178010322</v>
      </c>
      <c r="AO6" s="3199"/>
      <c r="AP6" s="3199">
        <f t="shared" ref="AP6" si="79">AP4/60</f>
        <v>140.66192336910839</v>
      </c>
      <c r="AQ6" s="3199"/>
      <c r="AR6" s="3199">
        <f t="shared" ref="AR6" si="80">AR4/60</f>
        <v>152.69501953756381</v>
      </c>
      <c r="AS6" s="3199"/>
      <c r="AT6" s="3199">
        <f t="shared" ref="AT6" si="81">AT4/60</f>
        <v>165.32977051444198</v>
      </c>
      <c r="AU6" s="3199"/>
      <c r="AV6" s="3199">
        <f t="shared" ref="AV6" si="82">AV4/60</f>
        <v>178.59625904016409</v>
      </c>
      <c r="AW6" s="3199"/>
      <c r="AX6" s="3199">
        <f t="shared" ref="AX6" si="83">AX4/60</f>
        <v>192.52607199217226</v>
      </c>
      <c r="AY6" s="3199"/>
      <c r="AZ6" s="3199">
        <f t="shared" ref="AZ6" si="84">AZ4/60</f>
        <v>207.1523755917809</v>
      </c>
      <c r="BA6" s="3200"/>
      <c r="BD6" s="3201">
        <f>AZ6*18</f>
        <v>3728.7427606520559</v>
      </c>
      <c r="BE6" s="3201"/>
      <c r="BF6" s="3201"/>
      <c r="BI6" s="3196">
        <f>BD6/$AL$33</f>
        <v>1.2769666988534438</v>
      </c>
      <c r="BJ6" s="3196"/>
      <c r="BK6" s="3196"/>
      <c r="BO6" s="3193">
        <f>J2/60</f>
        <v>5.25</v>
      </c>
      <c r="BP6" s="3183"/>
      <c r="BQ6" s="160" t="s">
        <v>318</v>
      </c>
      <c r="BR6" s="3193">
        <f>AZ2/60</f>
        <v>14.626303599608612</v>
      </c>
      <c r="BS6" s="3183"/>
      <c r="BT6" s="3181" t="s">
        <v>528</v>
      </c>
      <c r="BU6" s="3181"/>
      <c r="BV6" s="3181"/>
      <c r="BW6" s="3181"/>
      <c r="BX6" s="3181"/>
    </row>
    <row r="7" spans="2:76" ht="17.100000000000001" customHeight="1" thickBot="1" x14ac:dyDescent="0.25">
      <c r="B7" s="3179" t="s">
        <v>523</v>
      </c>
      <c r="C7" s="3179"/>
      <c r="D7" s="3180">
        <f>W32</f>
        <v>0.75</v>
      </c>
      <c r="E7" s="3181"/>
      <c r="F7" s="3182"/>
      <c r="G7" s="3183"/>
      <c r="H7" s="3198" t="s">
        <v>173</v>
      </c>
      <c r="I7" s="3193"/>
      <c r="J7" s="3178">
        <f>J9-H9</f>
        <v>630</v>
      </c>
      <c r="K7" s="3178"/>
      <c r="L7" s="3178">
        <f t="shared" ref="L7" si="85">L9-J9</f>
        <v>661.5</v>
      </c>
      <c r="M7" s="3178"/>
      <c r="N7" s="3178">
        <f t="shared" ref="N7" si="86">N9-L9</f>
        <v>694.57499999999982</v>
      </c>
      <c r="O7" s="3178"/>
      <c r="P7" s="3178">
        <f t="shared" ref="P7" si="87">P9-N9</f>
        <v>729.30375000000004</v>
      </c>
      <c r="Q7" s="3178"/>
      <c r="R7" s="3178">
        <f t="shared" ref="R7" si="88">R9-P9</f>
        <v>765.76893749999999</v>
      </c>
      <c r="S7" s="3178"/>
      <c r="T7" s="3178">
        <f t="shared" ref="T7" si="89">T9-R9</f>
        <v>804.05738437499986</v>
      </c>
      <c r="U7" s="3178"/>
      <c r="V7" s="3178">
        <f t="shared" ref="V7" si="90">V9-T9</f>
        <v>844.26025359375035</v>
      </c>
      <c r="W7" s="3178"/>
      <c r="X7" s="3178">
        <f t="shared" ref="X7" si="91">X9-V9</f>
        <v>886.47326627343773</v>
      </c>
      <c r="Y7" s="3178"/>
      <c r="Z7" s="3178">
        <f t="shared" ref="Z7" si="92">Z9-X9</f>
        <v>930.79692958710984</v>
      </c>
      <c r="AA7" s="3178"/>
      <c r="AB7" s="3178">
        <f t="shared" ref="AB7" si="93">AB9-Z9</f>
        <v>977.33677606646415</v>
      </c>
      <c r="AC7" s="3178"/>
      <c r="AD7" s="3178">
        <f t="shared" ref="AD7" si="94">AD9-AB9</f>
        <v>1026.203614869788</v>
      </c>
      <c r="AE7" s="3178"/>
      <c r="AF7" s="3178">
        <f t="shared" ref="AF7" si="95">AF9-AD9</f>
        <v>1077.5137956132767</v>
      </c>
      <c r="AG7" s="3178"/>
      <c r="AH7" s="3178">
        <f t="shared" ref="AH7" si="96">AH9-AF9</f>
        <v>1131.3894853939419</v>
      </c>
      <c r="AI7" s="3178"/>
      <c r="AJ7" s="3178">
        <f t="shared" ref="AJ7" si="97">AJ9-AH9</f>
        <v>1187.9589596636379</v>
      </c>
      <c r="AK7" s="3178"/>
      <c r="AL7" s="3178">
        <f t="shared" ref="AL7" si="98">AL9-AJ9</f>
        <v>1247.3569076468211</v>
      </c>
      <c r="AM7" s="3178"/>
      <c r="AN7" s="3178">
        <f t="shared" ref="AN7" si="99">AN9-AL9</f>
        <v>1309.7247530291606</v>
      </c>
      <c r="AO7" s="3178"/>
      <c r="AP7" s="3178">
        <f t="shared" ref="AP7" si="100">AP9-AN9</f>
        <v>1375.2109906806181</v>
      </c>
      <c r="AQ7" s="3178"/>
      <c r="AR7" s="3178">
        <f t="shared" ref="AR7" si="101">AR9-AP9</f>
        <v>1443.9715402146503</v>
      </c>
      <c r="AS7" s="3178"/>
      <c r="AT7" s="3178">
        <f t="shared" ref="AT7" si="102">AT9-AR9</f>
        <v>1516.1701172253815</v>
      </c>
      <c r="AU7" s="3178"/>
      <c r="AV7" s="3178">
        <f t="shared" ref="AV7" si="103">AV9-AT9</f>
        <v>1591.9786230866521</v>
      </c>
      <c r="AW7" s="3178"/>
      <c r="AX7" s="3178">
        <f t="shared" ref="AX7" si="104">AX9-AV9</f>
        <v>1671.5775542409829</v>
      </c>
      <c r="AY7" s="3178"/>
      <c r="AZ7" s="3178">
        <f t="shared" ref="AZ7" si="105">AZ9-AX9</f>
        <v>1755.1564319530335</v>
      </c>
      <c r="BA7" s="3178"/>
      <c r="BD7" s="3187"/>
      <c r="BE7" s="3187"/>
      <c r="BF7" s="3187"/>
    </row>
    <row r="8" spans="2:76" ht="17.100000000000001" customHeight="1" x14ac:dyDescent="0.25">
      <c r="B8" s="155"/>
      <c r="C8" s="158"/>
      <c r="D8" s="159" t="s">
        <v>30</v>
      </c>
      <c r="E8" s="158"/>
      <c r="F8" s="3184" t="s">
        <v>172</v>
      </c>
      <c r="G8" s="3184"/>
      <c r="H8" s="3185">
        <v>1</v>
      </c>
      <c r="I8" s="3185"/>
      <c r="J8" s="3185">
        <v>2</v>
      </c>
      <c r="K8" s="3185"/>
      <c r="L8" s="3185">
        <v>3</v>
      </c>
      <c r="M8" s="3185"/>
      <c r="N8" s="3185">
        <v>4</v>
      </c>
      <c r="O8" s="3185"/>
      <c r="P8" s="3185">
        <v>5</v>
      </c>
      <c r="Q8" s="3185"/>
      <c r="R8" s="3185">
        <v>6</v>
      </c>
      <c r="S8" s="3185"/>
      <c r="T8" s="3185">
        <v>7</v>
      </c>
      <c r="U8" s="3185"/>
      <c r="V8" s="3185">
        <v>8</v>
      </c>
      <c r="W8" s="3185"/>
      <c r="X8" s="3185">
        <v>9</v>
      </c>
      <c r="Y8" s="3185"/>
      <c r="Z8" s="3185">
        <v>10</v>
      </c>
      <c r="AA8" s="3185"/>
      <c r="AB8" s="3185">
        <v>11</v>
      </c>
      <c r="AC8" s="3185"/>
      <c r="AD8" s="3185">
        <v>12</v>
      </c>
      <c r="AE8" s="3185"/>
      <c r="AF8" s="3185">
        <v>13</v>
      </c>
      <c r="AG8" s="3185"/>
      <c r="AH8" s="3185">
        <v>14</v>
      </c>
      <c r="AI8" s="3185"/>
      <c r="AJ8" s="3185">
        <v>15</v>
      </c>
      <c r="AK8" s="3185"/>
      <c r="AL8" s="3185">
        <v>16</v>
      </c>
      <c r="AM8" s="3185"/>
      <c r="AN8" s="3185">
        <v>17</v>
      </c>
      <c r="AO8" s="3185"/>
      <c r="AP8" s="3185">
        <v>18</v>
      </c>
      <c r="AQ8" s="3185"/>
      <c r="AR8" s="3185">
        <v>19</v>
      </c>
      <c r="AS8" s="3185"/>
      <c r="AT8" s="3185">
        <v>20</v>
      </c>
      <c r="AU8" s="3185"/>
      <c r="AV8" s="3185">
        <v>21</v>
      </c>
      <c r="AW8" s="3185"/>
      <c r="AX8" s="3185">
        <v>22</v>
      </c>
      <c r="AY8" s="3185"/>
      <c r="AZ8" s="3185">
        <v>23</v>
      </c>
      <c r="BA8" s="3188"/>
      <c r="BD8" s="3187"/>
      <c r="BE8" s="3187"/>
      <c r="BF8" s="3187"/>
    </row>
    <row r="9" spans="2:76" ht="17.100000000000001" customHeight="1" x14ac:dyDescent="0.2">
      <c r="B9" s="156"/>
      <c r="F9" s="3187" t="s">
        <v>148</v>
      </c>
      <c r="G9" s="3187"/>
      <c r="H9" s="3186">
        <v>600</v>
      </c>
      <c r="I9" s="3186"/>
      <c r="J9" s="3186">
        <f>H9+$H$9+H10</f>
        <v>1230</v>
      </c>
      <c r="K9" s="3186"/>
      <c r="L9" s="3186">
        <f t="shared" ref="L9" si="106">J9+$H$9+J10</f>
        <v>1891.5</v>
      </c>
      <c r="M9" s="3186"/>
      <c r="N9" s="3186">
        <f t="shared" ref="N9" si="107">L9+$H$9+L10</f>
        <v>2586.0749999999998</v>
      </c>
      <c r="O9" s="3186"/>
      <c r="P9" s="3186">
        <f t="shared" ref="P9" si="108">N9+$H$9+N10</f>
        <v>3315.3787499999999</v>
      </c>
      <c r="Q9" s="3186"/>
      <c r="R9" s="3186">
        <f t="shared" ref="R9" si="109">P9+$H$9+P10</f>
        <v>4081.1476874999998</v>
      </c>
      <c r="S9" s="3186"/>
      <c r="T9" s="3186">
        <f t="shared" ref="T9" si="110">R9+$H$9+R10</f>
        <v>4885.2050718749997</v>
      </c>
      <c r="U9" s="3186"/>
      <c r="V9" s="3186">
        <f t="shared" ref="V9" si="111">T9+$H$9+T10</f>
        <v>5729.4653254687501</v>
      </c>
      <c r="W9" s="3186"/>
      <c r="X9" s="3186">
        <f t="shared" ref="X9" si="112">V9+$H$9+V10</f>
        <v>6615.9385917421878</v>
      </c>
      <c r="Y9" s="3186"/>
      <c r="Z9" s="3186">
        <f t="shared" ref="Z9" si="113">X9+$H$9+X10</f>
        <v>7546.7355213292976</v>
      </c>
      <c r="AA9" s="3186"/>
      <c r="AB9" s="3186">
        <f t="shared" ref="AB9" si="114">Z9+$H$9+Z10</f>
        <v>8524.0722973957618</v>
      </c>
      <c r="AC9" s="3186"/>
      <c r="AD9" s="3186">
        <f t="shared" ref="AD9" si="115">AB9+$H$9+AB10</f>
        <v>9550.2759122655498</v>
      </c>
      <c r="AE9" s="3186"/>
      <c r="AF9" s="3186">
        <f t="shared" ref="AF9" si="116">AD9+$H$9+AD10</f>
        <v>10627.789707878826</v>
      </c>
      <c r="AG9" s="3186"/>
      <c r="AH9" s="3186">
        <f t="shared" ref="AH9" si="117">AF9+$H$9+AF10</f>
        <v>11759.179193272768</v>
      </c>
      <c r="AI9" s="3186"/>
      <c r="AJ9" s="3186">
        <f t="shared" ref="AJ9" si="118">AH9+$H$9+AH10</f>
        <v>12947.138152936406</v>
      </c>
      <c r="AK9" s="3186"/>
      <c r="AL9" s="3186">
        <f t="shared" ref="AL9" si="119">AJ9+$H$9+AJ10</f>
        <v>14194.495060583227</v>
      </c>
      <c r="AM9" s="3186"/>
      <c r="AN9" s="3186">
        <f t="shared" ref="AN9" si="120">AL9+$H$9+AL10</f>
        <v>15504.219813612388</v>
      </c>
      <c r="AO9" s="3186"/>
      <c r="AP9" s="3186">
        <f t="shared" ref="AP9" si="121">AN9+$H$9+AN10</f>
        <v>16879.430804293006</v>
      </c>
      <c r="AQ9" s="3186"/>
      <c r="AR9" s="3186">
        <f t="shared" ref="AR9" si="122">AP9+$H$9+AP10</f>
        <v>18323.402344507656</v>
      </c>
      <c r="AS9" s="3186"/>
      <c r="AT9" s="3186">
        <f t="shared" ref="AT9" si="123">AR9+$H$9+AR10</f>
        <v>19839.572461733038</v>
      </c>
      <c r="AU9" s="3186"/>
      <c r="AV9" s="3186">
        <f t="shared" ref="AV9" si="124">AT9+$H$9+AT10</f>
        <v>21431.55108481969</v>
      </c>
      <c r="AW9" s="3186"/>
      <c r="AX9" s="3186">
        <f t="shared" ref="AX9" si="125">AV9+$H$9+AV10</f>
        <v>23103.128639060673</v>
      </c>
      <c r="AY9" s="3186"/>
      <c r="AZ9" s="3186">
        <f t="shared" ref="AZ9" si="126">AX9+$H$9+AX10</f>
        <v>24858.285071013706</v>
      </c>
      <c r="BA9" s="3194"/>
      <c r="BD9" s="3195" t="s">
        <v>524</v>
      </c>
      <c r="BE9" s="3195"/>
      <c r="BF9" s="3195"/>
    </row>
    <row r="10" spans="2:76" ht="17.100000000000001" customHeight="1" x14ac:dyDescent="0.2">
      <c r="B10" s="3189" t="s">
        <v>335</v>
      </c>
      <c r="C10" s="3190"/>
      <c r="D10" s="3191">
        <f>D5</f>
        <v>0.05</v>
      </c>
      <c r="E10" s="3191"/>
      <c r="F10" s="3192" t="s">
        <v>525</v>
      </c>
      <c r="G10" s="3192"/>
      <c r="H10" s="3178">
        <f>H9*$D$10</f>
        <v>30</v>
      </c>
      <c r="I10" s="3178"/>
      <c r="J10" s="3178">
        <f t="shared" ref="J10" si="127">J9*$D$10</f>
        <v>61.5</v>
      </c>
      <c r="K10" s="3178"/>
      <c r="L10" s="3178">
        <f t="shared" ref="L10" si="128">L9*$D$10</f>
        <v>94.575000000000003</v>
      </c>
      <c r="M10" s="3178"/>
      <c r="N10" s="3178">
        <f t="shared" ref="N10" si="129">N9*$D$10</f>
        <v>129.30375000000001</v>
      </c>
      <c r="O10" s="3178"/>
      <c r="P10" s="3178">
        <f t="shared" ref="P10" si="130">P9*$D$10</f>
        <v>165.76893749999999</v>
      </c>
      <c r="Q10" s="3178"/>
      <c r="R10" s="3178">
        <f t="shared" ref="R10" si="131">R9*$D$10</f>
        <v>204.057384375</v>
      </c>
      <c r="S10" s="3178"/>
      <c r="T10" s="3178">
        <f t="shared" ref="T10" si="132">T9*$D$10</f>
        <v>244.26025359375001</v>
      </c>
      <c r="U10" s="3178"/>
      <c r="V10" s="3178">
        <f t="shared" ref="V10" si="133">V9*$D$10</f>
        <v>286.4732662734375</v>
      </c>
      <c r="W10" s="3178"/>
      <c r="X10" s="3178">
        <f t="shared" ref="X10" si="134">X9*$D$10</f>
        <v>330.79692958710939</v>
      </c>
      <c r="Y10" s="3178"/>
      <c r="Z10" s="3178">
        <f t="shared" ref="Z10" si="135">Z9*$D$10</f>
        <v>377.33677606646489</v>
      </c>
      <c r="AA10" s="3178"/>
      <c r="AB10" s="3178">
        <f t="shared" ref="AB10" si="136">AB9*$D$10</f>
        <v>426.20361486978811</v>
      </c>
      <c r="AC10" s="3178"/>
      <c r="AD10" s="3178">
        <f t="shared" ref="AD10" si="137">AD9*$D$10</f>
        <v>477.51379561327752</v>
      </c>
      <c r="AE10" s="3178"/>
      <c r="AF10" s="3178">
        <f t="shared" ref="AF10" si="138">AF9*$D$10</f>
        <v>531.3894853939413</v>
      </c>
      <c r="AG10" s="3178"/>
      <c r="AH10" s="3178">
        <f t="shared" ref="AH10" si="139">AH9*$D$10</f>
        <v>587.95895966363844</v>
      </c>
      <c r="AI10" s="3178"/>
      <c r="AJ10" s="3178">
        <f t="shared" ref="AJ10" si="140">AJ9*$D$10</f>
        <v>647.35690764682033</v>
      </c>
      <c r="AK10" s="3178"/>
      <c r="AL10" s="3178">
        <f t="shared" ref="AL10" si="141">AL9*$D$10</f>
        <v>709.72475302916143</v>
      </c>
      <c r="AM10" s="3178"/>
      <c r="AN10" s="3178">
        <f t="shared" ref="AN10" si="142">AN9*$D$10</f>
        <v>775.21099068061949</v>
      </c>
      <c r="AO10" s="3178"/>
      <c r="AP10" s="3178">
        <f t="shared" ref="AP10" si="143">AP9*$D$10</f>
        <v>843.9715402146503</v>
      </c>
      <c r="AQ10" s="3178"/>
      <c r="AR10" s="3178">
        <f t="shared" ref="AR10" si="144">AR9*$D$10</f>
        <v>916.17011722538291</v>
      </c>
      <c r="AS10" s="3178"/>
      <c r="AT10" s="3178">
        <f t="shared" ref="AT10" si="145">AT9*$D$10</f>
        <v>991.97862308665196</v>
      </c>
      <c r="AU10" s="3178"/>
      <c r="AV10" s="3178">
        <f t="shared" ref="AV10" si="146">AV9*$D$10</f>
        <v>1071.5775542409845</v>
      </c>
      <c r="AW10" s="3178"/>
      <c r="AX10" s="3178">
        <f t="shared" ref="AX10" si="147">AX9*$D$10</f>
        <v>1155.1564319530337</v>
      </c>
      <c r="AY10" s="3178"/>
      <c r="AZ10" s="3178">
        <f t="shared" ref="AZ10" si="148">AZ9*$D$10</f>
        <v>1242.9142535506853</v>
      </c>
      <c r="BA10" s="3197"/>
      <c r="BD10" s="3195" t="s">
        <v>526</v>
      </c>
      <c r="BE10" s="3195"/>
      <c r="BF10" s="3195"/>
      <c r="BI10" s="3187" t="s">
        <v>527</v>
      </c>
      <c r="BJ10" s="3187"/>
      <c r="BK10" s="3187"/>
    </row>
    <row r="11" spans="2:76" ht="17.100000000000001" customHeight="1" thickBot="1" x14ac:dyDescent="0.25">
      <c r="B11" s="157"/>
      <c r="C11" s="160"/>
      <c r="D11" s="160"/>
      <c r="E11" s="160"/>
      <c r="F11" s="3181" t="s">
        <v>177</v>
      </c>
      <c r="G11" s="3181"/>
      <c r="H11" s="3199">
        <f>H9/60</f>
        <v>10</v>
      </c>
      <c r="I11" s="3199"/>
      <c r="J11" s="3199">
        <f>J9/60</f>
        <v>20.5</v>
      </c>
      <c r="K11" s="3199"/>
      <c r="L11" s="3199">
        <f t="shared" ref="L11" si="149">L9/60</f>
        <v>31.524999999999999</v>
      </c>
      <c r="M11" s="3199"/>
      <c r="N11" s="3199">
        <f t="shared" ref="N11" si="150">N9/60</f>
        <v>43.10125</v>
      </c>
      <c r="O11" s="3199"/>
      <c r="P11" s="3199">
        <f t="shared" ref="P11" si="151">P9/60</f>
        <v>55.2563125</v>
      </c>
      <c r="Q11" s="3199"/>
      <c r="R11" s="3199">
        <f t="shared" ref="R11" si="152">R9/60</f>
        <v>68.019128124999995</v>
      </c>
      <c r="S11" s="3199"/>
      <c r="T11" s="3199">
        <f t="shared" ref="T11" si="153">T9/60</f>
        <v>81.420084531249998</v>
      </c>
      <c r="U11" s="3199"/>
      <c r="V11" s="3199">
        <f t="shared" ref="V11" si="154">V9/60</f>
        <v>95.491088757812506</v>
      </c>
      <c r="W11" s="3199"/>
      <c r="X11" s="3199">
        <f t="shared" ref="X11" si="155">X9/60</f>
        <v>110.26564319570313</v>
      </c>
      <c r="Y11" s="3199"/>
      <c r="Z11" s="3199">
        <f t="shared" ref="Z11" si="156">Z9/60</f>
        <v>125.7789253554883</v>
      </c>
      <c r="AA11" s="3199"/>
      <c r="AB11" s="3199">
        <f t="shared" ref="AB11" si="157">AB9/60</f>
        <v>142.0678716232627</v>
      </c>
      <c r="AC11" s="3199"/>
      <c r="AD11" s="3199">
        <f t="shared" ref="AD11" si="158">AD9/60</f>
        <v>159.17126520442582</v>
      </c>
      <c r="AE11" s="3199"/>
      <c r="AF11" s="3199">
        <f t="shared" ref="AF11" si="159">AF9/60</f>
        <v>177.12982846464712</v>
      </c>
      <c r="AG11" s="3199"/>
      <c r="AH11" s="3199">
        <f t="shared" ref="AH11" si="160">AH9/60</f>
        <v>195.98631988787946</v>
      </c>
      <c r="AI11" s="3199"/>
      <c r="AJ11" s="3199">
        <f t="shared" ref="AJ11" si="161">AJ9/60</f>
        <v>215.78563588227343</v>
      </c>
      <c r="AK11" s="3199"/>
      <c r="AL11" s="3199">
        <f t="shared" ref="AL11" si="162">AL9/60</f>
        <v>236.57491767638712</v>
      </c>
      <c r="AM11" s="3199"/>
      <c r="AN11" s="3199">
        <f t="shared" ref="AN11" si="163">AN9/60</f>
        <v>258.40366356020644</v>
      </c>
      <c r="AO11" s="3199"/>
      <c r="AP11" s="3199">
        <f t="shared" ref="AP11" si="164">AP9/60</f>
        <v>281.32384673821679</v>
      </c>
      <c r="AQ11" s="3199"/>
      <c r="AR11" s="3199">
        <f t="shared" ref="AR11" si="165">AR9/60</f>
        <v>305.39003907512762</v>
      </c>
      <c r="AS11" s="3199"/>
      <c r="AT11" s="3199">
        <f t="shared" ref="AT11" si="166">AT9/60</f>
        <v>330.65954102888395</v>
      </c>
      <c r="AU11" s="3199"/>
      <c r="AV11" s="3199">
        <f t="shared" ref="AV11" si="167">AV9/60</f>
        <v>357.19251808032817</v>
      </c>
      <c r="AW11" s="3199"/>
      <c r="AX11" s="3199">
        <f t="shared" ref="AX11" si="168">AX9/60</f>
        <v>385.05214398434453</v>
      </c>
      <c r="AY11" s="3199"/>
      <c r="AZ11" s="3199">
        <f t="shared" ref="AZ11" si="169">AZ9/60</f>
        <v>414.30475118356179</v>
      </c>
      <c r="BA11" s="3200"/>
      <c r="BD11" s="3201">
        <f>AZ11*18</f>
        <v>7457.4855213041119</v>
      </c>
      <c r="BE11" s="3201"/>
      <c r="BF11" s="3201"/>
      <c r="BI11" s="3196">
        <f>BD11/$AL$33</f>
        <v>2.5539333977068877</v>
      </c>
      <c r="BJ11" s="3196"/>
      <c r="BK11" s="3196"/>
      <c r="BO11" s="3193">
        <f>J7/60</f>
        <v>10.5</v>
      </c>
      <c r="BP11" s="3183"/>
      <c r="BQ11" s="160" t="s">
        <v>318</v>
      </c>
      <c r="BR11" s="3193">
        <f>AZ7/60</f>
        <v>29.252607199217223</v>
      </c>
      <c r="BS11" s="3183"/>
      <c r="BT11" s="3181" t="s">
        <v>528</v>
      </c>
      <c r="BU11" s="3181"/>
      <c r="BV11" s="3181"/>
      <c r="BW11" s="3181"/>
      <c r="BX11" s="3181"/>
    </row>
    <row r="12" spans="2:76" ht="17.100000000000001" customHeight="1" thickBot="1" x14ac:dyDescent="0.25">
      <c r="B12" s="3179" t="s">
        <v>523</v>
      </c>
      <c r="C12" s="3179"/>
      <c r="D12" s="3180">
        <f>W33</f>
        <v>1</v>
      </c>
      <c r="E12" s="3181"/>
      <c r="F12" s="3182"/>
      <c r="G12" s="3183"/>
      <c r="H12" s="3198" t="s">
        <v>173</v>
      </c>
      <c r="I12" s="3193"/>
      <c r="J12" s="3178">
        <f>J14-H14</f>
        <v>945</v>
      </c>
      <c r="K12" s="3178"/>
      <c r="L12" s="3178">
        <f t="shared" ref="L12" si="170">L14-J14</f>
        <v>992.25</v>
      </c>
      <c r="M12" s="3178"/>
      <c r="N12" s="3178">
        <f t="shared" ref="N12" si="171">N14-L14</f>
        <v>1041.8625000000002</v>
      </c>
      <c r="O12" s="3178"/>
      <c r="P12" s="3178">
        <f t="shared" ref="P12" si="172">P14-N14</f>
        <v>1093.9556249999996</v>
      </c>
      <c r="Q12" s="3178"/>
      <c r="R12" s="3178">
        <f t="shared" ref="R12" si="173">R14-P14</f>
        <v>1148.6534062499995</v>
      </c>
      <c r="S12" s="3178"/>
      <c r="T12" s="3178">
        <f t="shared" ref="T12" si="174">T14-R14</f>
        <v>1206.0860765625002</v>
      </c>
      <c r="U12" s="3178"/>
      <c r="V12" s="3178">
        <f t="shared" ref="V12" si="175">V14-T14</f>
        <v>1266.3903803906251</v>
      </c>
      <c r="W12" s="3178"/>
      <c r="X12" s="3178">
        <f t="shared" ref="X12" si="176">X14-V14</f>
        <v>1329.7098994101561</v>
      </c>
      <c r="Y12" s="3178"/>
      <c r="Z12" s="3178">
        <f t="shared" ref="Z12" si="177">Z14-X14</f>
        <v>1396.1953943806639</v>
      </c>
      <c r="AA12" s="3178"/>
      <c r="AB12" s="3178">
        <f t="shared" ref="AB12" si="178">AB14-Z14</f>
        <v>1466.0051640996971</v>
      </c>
      <c r="AC12" s="3178"/>
      <c r="AD12" s="3178">
        <f t="shared" ref="AD12" si="179">AD14-AB14</f>
        <v>1539.305422304682</v>
      </c>
      <c r="AE12" s="3178"/>
      <c r="AF12" s="3178">
        <f t="shared" ref="AF12" si="180">AF14-AD14</f>
        <v>1616.2706934199159</v>
      </c>
      <c r="AG12" s="3178"/>
      <c r="AH12" s="3178">
        <f t="shared" ref="AH12" si="181">AH14-AF14</f>
        <v>1697.0842280909146</v>
      </c>
      <c r="AI12" s="3178"/>
      <c r="AJ12" s="3178">
        <f t="shared" ref="AJ12" si="182">AJ14-AH14</f>
        <v>1781.9384394954577</v>
      </c>
      <c r="AK12" s="3178"/>
      <c r="AL12" s="3178">
        <f t="shared" ref="AL12" si="183">AL14-AJ14</f>
        <v>1871.035361470229</v>
      </c>
      <c r="AM12" s="3178"/>
      <c r="AN12" s="3178">
        <f t="shared" ref="AN12" si="184">AN14-AL14</f>
        <v>1964.5871295437428</v>
      </c>
      <c r="AO12" s="3178"/>
      <c r="AP12" s="3178">
        <f t="shared" ref="AP12" si="185">AP14-AN14</f>
        <v>2062.816486020929</v>
      </c>
      <c r="AQ12" s="3178"/>
      <c r="AR12" s="3178">
        <f t="shared" ref="AR12" si="186">AR14-AP14</f>
        <v>2165.9573103219773</v>
      </c>
      <c r="AS12" s="3178"/>
      <c r="AT12" s="3178">
        <f t="shared" ref="AT12" si="187">AT14-AR14</f>
        <v>2274.255175838076</v>
      </c>
      <c r="AU12" s="3178"/>
      <c r="AV12" s="3178">
        <f t="shared" ref="AV12" si="188">AV14-AT14</f>
        <v>2387.9679346299781</v>
      </c>
      <c r="AW12" s="3178"/>
      <c r="AX12" s="3178">
        <f t="shared" ref="AX12" si="189">AX14-AV14</f>
        <v>2507.3663313614743</v>
      </c>
      <c r="AY12" s="3178"/>
      <c r="AZ12" s="3178">
        <f t="shared" ref="AZ12" si="190">AZ14-AX14</f>
        <v>2632.734647929552</v>
      </c>
      <c r="BA12" s="3178"/>
      <c r="BD12" s="3187"/>
      <c r="BE12" s="3187"/>
      <c r="BF12" s="3187"/>
    </row>
    <row r="13" spans="2:76" ht="17.100000000000001" customHeight="1" x14ac:dyDescent="0.25">
      <c r="B13" s="155"/>
      <c r="C13" s="158"/>
      <c r="D13" s="159" t="s">
        <v>36</v>
      </c>
      <c r="E13" s="158"/>
      <c r="F13" s="3184" t="s">
        <v>172</v>
      </c>
      <c r="G13" s="3184"/>
      <c r="H13" s="3185">
        <v>1</v>
      </c>
      <c r="I13" s="3185"/>
      <c r="J13" s="3185">
        <v>2</v>
      </c>
      <c r="K13" s="3185"/>
      <c r="L13" s="3185">
        <v>3</v>
      </c>
      <c r="M13" s="3185"/>
      <c r="N13" s="3185">
        <v>4</v>
      </c>
      <c r="O13" s="3185"/>
      <c r="P13" s="3185">
        <v>5</v>
      </c>
      <c r="Q13" s="3185"/>
      <c r="R13" s="3185">
        <v>6</v>
      </c>
      <c r="S13" s="3185"/>
      <c r="T13" s="3185">
        <v>7</v>
      </c>
      <c r="U13" s="3185"/>
      <c r="V13" s="3185">
        <v>8</v>
      </c>
      <c r="W13" s="3185"/>
      <c r="X13" s="3185">
        <v>9</v>
      </c>
      <c r="Y13" s="3185"/>
      <c r="Z13" s="3185">
        <v>10</v>
      </c>
      <c r="AA13" s="3185"/>
      <c r="AB13" s="3185">
        <v>11</v>
      </c>
      <c r="AC13" s="3185"/>
      <c r="AD13" s="3185">
        <v>12</v>
      </c>
      <c r="AE13" s="3185"/>
      <c r="AF13" s="3185">
        <v>13</v>
      </c>
      <c r="AG13" s="3185"/>
      <c r="AH13" s="3185">
        <v>14</v>
      </c>
      <c r="AI13" s="3185"/>
      <c r="AJ13" s="3185">
        <v>15</v>
      </c>
      <c r="AK13" s="3185"/>
      <c r="AL13" s="3185">
        <v>16</v>
      </c>
      <c r="AM13" s="3185"/>
      <c r="AN13" s="3185">
        <v>17</v>
      </c>
      <c r="AO13" s="3185"/>
      <c r="AP13" s="3185">
        <v>18</v>
      </c>
      <c r="AQ13" s="3185"/>
      <c r="AR13" s="3185">
        <v>19</v>
      </c>
      <c r="AS13" s="3185"/>
      <c r="AT13" s="3185">
        <v>20</v>
      </c>
      <c r="AU13" s="3185"/>
      <c r="AV13" s="3185">
        <v>21</v>
      </c>
      <c r="AW13" s="3185"/>
      <c r="AX13" s="3185">
        <v>22</v>
      </c>
      <c r="AY13" s="3185"/>
      <c r="AZ13" s="3185">
        <v>23</v>
      </c>
      <c r="BA13" s="3188"/>
      <c r="BD13" s="3187"/>
      <c r="BE13" s="3187"/>
      <c r="BF13" s="3187"/>
    </row>
    <row r="14" spans="2:76" ht="17.100000000000001" customHeight="1" x14ac:dyDescent="0.2">
      <c r="B14" s="156"/>
      <c r="F14" s="3187" t="s">
        <v>148</v>
      </c>
      <c r="G14" s="3187"/>
      <c r="H14" s="3186">
        <v>900</v>
      </c>
      <c r="I14" s="3186"/>
      <c r="J14" s="3186">
        <f>H14+$H$14+H15</f>
        <v>1845</v>
      </c>
      <c r="K14" s="3186"/>
      <c r="L14" s="3186">
        <f t="shared" ref="L14" si="191">J14+$H$14+J15</f>
        <v>2837.25</v>
      </c>
      <c r="M14" s="3186"/>
      <c r="N14" s="3186">
        <f t="shared" ref="N14" si="192">L14+$H$14+L15</f>
        <v>3879.1125000000002</v>
      </c>
      <c r="O14" s="3186"/>
      <c r="P14" s="3186">
        <f t="shared" ref="P14" si="193">N14+$H$14+N15</f>
        <v>4973.0681249999998</v>
      </c>
      <c r="Q14" s="3186"/>
      <c r="R14" s="3186">
        <f t="shared" ref="R14" si="194">P14+$H$14+P15</f>
        <v>6121.7215312499993</v>
      </c>
      <c r="S14" s="3186"/>
      <c r="T14" s="3186">
        <f t="shared" ref="T14" si="195">R14+$H$14+R15</f>
        <v>7327.8076078124996</v>
      </c>
      <c r="U14" s="3186"/>
      <c r="V14" s="3186">
        <f t="shared" ref="V14" si="196">T14+$H$14+T15</f>
        <v>8594.1979882031246</v>
      </c>
      <c r="W14" s="3186"/>
      <c r="X14" s="3186">
        <f t="shared" ref="X14" si="197">V14+$H$14+V15</f>
        <v>9923.9078876132808</v>
      </c>
      <c r="Y14" s="3186"/>
      <c r="Z14" s="3186">
        <f t="shared" ref="Z14" si="198">X14+$H$14+X15</f>
        <v>11320.103281993945</v>
      </c>
      <c r="AA14" s="3186"/>
      <c r="AB14" s="3186">
        <f t="shared" ref="AB14" si="199">Z14+$H$14+Z15</f>
        <v>12786.108446093642</v>
      </c>
      <c r="AC14" s="3186"/>
      <c r="AD14" s="3186">
        <f t="shared" ref="AD14" si="200">AB14+$H$14+AB15</f>
        <v>14325.413868398324</v>
      </c>
      <c r="AE14" s="3186"/>
      <c r="AF14" s="3186">
        <f t="shared" ref="AF14" si="201">AD14+$H$14+AD15</f>
        <v>15941.68456181824</v>
      </c>
      <c r="AG14" s="3186"/>
      <c r="AH14" s="3186">
        <f t="shared" ref="AH14" si="202">AF14+$H$14+AF15</f>
        <v>17638.768789909154</v>
      </c>
      <c r="AI14" s="3186"/>
      <c r="AJ14" s="3186">
        <f t="shared" ref="AJ14" si="203">AH14+$H$14+AH15</f>
        <v>19420.707229404612</v>
      </c>
      <c r="AK14" s="3186"/>
      <c r="AL14" s="3186">
        <f t="shared" ref="AL14" si="204">AJ14+$H$14+AJ15</f>
        <v>21291.742590874841</v>
      </c>
      <c r="AM14" s="3186"/>
      <c r="AN14" s="3186">
        <f t="shared" ref="AN14" si="205">AL14+$H$14+AL15</f>
        <v>23256.329720418584</v>
      </c>
      <c r="AO14" s="3186"/>
      <c r="AP14" s="3186">
        <f t="shared" ref="AP14" si="206">AN14+$H$14+AN15</f>
        <v>25319.146206439513</v>
      </c>
      <c r="AQ14" s="3186"/>
      <c r="AR14" s="3186">
        <f t="shared" ref="AR14" si="207">AP14+$H$14+AP15</f>
        <v>27485.10351676149</v>
      </c>
      <c r="AS14" s="3186"/>
      <c r="AT14" s="3186">
        <f t="shared" ref="AT14" si="208">AR14+$H$14+AR15</f>
        <v>29759.358692599566</v>
      </c>
      <c r="AU14" s="3186"/>
      <c r="AV14" s="3186">
        <f t="shared" ref="AV14" si="209">AT14+$H$14+AT15</f>
        <v>32147.326627229544</v>
      </c>
      <c r="AW14" s="3186"/>
      <c r="AX14" s="3186">
        <f t="shared" ref="AX14" si="210">AV14+$H$14+AV15</f>
        <v>34654.692958591018</v>
      </c>
      <c r="AY14" s="3186"/>
      <c r="AZ14" s="3186">
        <f t="shared" ref="AZ14" si="211">AX14+$H$14+AX15</f>
        <v>37287.42760652057</v>
      </c>
      <c r="BA14" s="3194"/>
      <c r="BD14" s="3195" t="s">
        <v>524</v>
      </c>
      <c r="BE14" s="3195"/>
      <c r="BF14" s="3195"/>
    </row>
    <row r="15" spans="2:76" ht="17.100000000000001" customHeight="1" x14ac:dyDescent="0.2">
      <c r="B15" s="3189" t="s">
        <v>335</v>
      </c>
      <c r="C15" s="3190"/>
      <c r="D15" s="3191">
        <f>D5</f>
        <v>0.05</v>
      </c>
      <c r="E15" s="3191"/>
      <c r="F15" s="3192" t="s">
        <v>525</v>
      </c>
      <c r="G15" s="3192"/>
      <c r="H15" s="3178">
        <f>H14*$D$15</f>
        <v>45</v>
      </c>
      <c r="I15" s="3178"/>
      <c r="J15" s="3178">
        <f t="shared" ref="J15" si="212">J14*$D$15</f>
        <v>92.25</v>
      </c>
      <c r="K15" s="3178"/>
      <c r="L15" s="3178">
        <f t="shared" ref="L15" si="213">L14*$D$15</f>
        <v>141.86250000000001</v>
      </c>
      <c r="M15" s="3178"/>
      <c r="N15" s="3178">
        <f t="shared" ref="N15" si="214">N14*$D$15</f>
        <v>193.95562500000003</v>
      </c>
      <c r="O15" s="3178"/>
      <c r="P15" s="3178">
        <f t="shared" ref="P15" si="215">P14*$D$15</f>
        <v>248.65340624999999</v>
      </c>
      <c r="Q15" s="3178"/>
      <c r="R15" s="3178">
        <f t="shared" ref="R15" si="216">R14*$D$15</f>
        <v>306.08607656249995</v>
      </c>
      <c r="S15" s="3178"/>
      <c r="T15" s="3178">
        <f t="shared" ref="T15" si="217">T14*$D$15</f>
        <v>366.39038039062501</v>
      </c>
      <c r="U15" s="3178"/>
      <c r="V15" s="3178">
        <f t="shared" ref="V15" si="218">V14*$D$15</f>
        <v>429.70989941015625</v>
      </c>
      <c r="W15" s="3178"/>
      <c r="X15" s="3178">
        <f t="shared" ref="X15" si="219">X14*$D$15</f>
        <v>496.19539438066408</v>
      </c>
      <c r="Y15" s="3178"/>
      <c r="Z15" s="3178">
        <f t="shared" ref="Z15" si="220">Z14*$D$15</f>
        <v>566.00516409969725</v>
      </c>
      <c r="AA15" s="3178"/>
      <c r="AB15" s="3178">
        <f t="shared" ref="AB15" si="221">AB14*$D$15</f>
        <v>639.30542230468211</v>
      </c>
      <c r="AC15" s="3178"/>
      <c r="AD15" s="3178">
        <f t="shared" ref="AD15" si="222">AD14*$D$15</f>
        <v>716.27069341991626</v>
      </c>
      <c r="AE15" s="3178"/>
      <c r="AF15" s="3178">
        <f t="shared" ref="AF15" si="223">AF14*$D$15</f>
        <v>797.08422809091201</v>
      </c>
      <c r="AG15" s="3178"/>
      <c r="AH15" s="3178">
        <f t="shared" ref="AH15" si="224">AH14*$D$15</f>
        <v>881.93843949545771</v>
      </c>
      <c r="AI15" s="3178"/>
      <c r="AJ15" s="3178">
        <f t="shared" ref="AJ15" si="225">AJ14*$D$15</f>
        <v>971.03536147023067</v>
      </c>
      <c r="AK15" s="3178"/>
      <c r="AL15" s="3178">
        <f t="shared" ref="AL15" si="226">AL14*$D$15</f>
        <v>1064.5871295437421</v>
      </c>
      <c r="AM15" s="3178"/>
      <c r="AN15" s="3178">
        <f t="shared" ref="AN15" si="227">AN14*$D$15</f>
        <v>1162.8164860209292</v>
      </c>
      <c r="AO15" s="3178"/>
      <c r="AP15" s="3178">
        <f t="shared" ref="AP15" si="228">AP14*$D$15</f>
        <v>1265.9573103219757</v>
      </c>
      <c r="AQ15" s="3178"/>
      <c r="AR15" s="3178">
        <f t="shared" ref="AR15" si="229">AR14*$D$15</f>
        <v>1374.2551758380746</v>
      </c>
      <c r="AS15" s="3178"/>
      <c r="AT15" s="3178">
        <f t="shared" ref="AT15" si="230">AT14*$D$15</f>
        <v>1487.9679346299783</v>
      </c>
      <c r="AU15" s="3178"/>
      <c r="AV15" s="3178">
        <f t="shared" ref="AV15" si="231">AV14*$D$15</f>
        <v>1607.3663313614773</v>
      </c>
      <c r="AW15" s="3178"/>
      <c r="AX15" s="3178">
        <f t="shared" ref="AX15" si="232">AX14*$D$15</f>
        <v>1732.7346479295511</v>
      </c>
      <c r="AY15" s="3178"/>
      <c r="AZ15" s="3178">
        <f t="shared" ref="AZ15" si="233">AZ14*$D$15</f>
        <v>1864.3713803260287</v>
      </c>
      <c r="BA15" s="3197"/>
      <c r="BD15" s="3195" t="s">
        <v>526</v>
      </c>
      <c r="BE15" s="3195"/>
      <c r="BF15" s="3195"/>
      <c r="BI15" s="3187" t="s">
        <v>527</v>
      </c>
      <c r="BJ15" s="3187"/>
      <c r="BK15" s="3187"/>
    </row>
    <row r="16" spans="2:76" ht="17.100000000000001" customHeight="1" thickBot="1" x14ac:dyDescent="0.25">
      <c r="B16" s="157"/>
      <c r="C16" s="160"/>
      <c r="D16" s="160"/>
      <c r="E16" s="160"/>
      <c r="F16" s="3181" t="s">
        <v>177</v>
      </c>
      <c r="G16" s="3181"/>
      <c r="H16" s="3199">
        <f>H14/60</f>
        <v>15</v>
      </c>
      <c r="I16" s="3199"/>
      <c r="J16" s="3199">
        <f>J14/60</f>
        <v>30.75</v>
      </c>
      <c r="K16" s="3199"/>
      <c r="L16" s="3199">
        <f t="shared" ref="L16" si="234">L14/60</f>
        <v>47.287500000000001</v>
      </c>
      <c r="M16" s="3199"/>
      <c r="N16" s="3199">
        <f t="shared" ref="N16" si="235">N14/60</f>
        <v>64.651875000000004</v>
      </c>
      <c r="O16" s="3199"/>
      <c r="P16" s="3199">
        <f t="shared" ref="P16" si="236">P14/60</f>
        <v>82.884468749999996</v>
      </c>
      <c r="Q16" s="3199"/>
      <c r="R16" s="3199">
        <f t="shared" ref="R16" si="237">R14/60</f>
        <v>102.02869218749998</v>
      </c>
      <c r="S16" s="3199"/>
      <c r="T16" s="3199">
        <f t="shared" ref="T16" si="238">T14/60</f>
        <v>122.13012679687499</v>
      </c>
      <c r="U16" s="3199"/>
      <c r="V16" s="3199">
        <f t="shared" ref="V16" si="239">V14/60</f>
        <v>143.23663313671875</v>
      </c>
      <c r="W16" s="3199"/>
      <c r="X16" s="3199">
        <f t="shared" ref="X16" si="240">X14/60</f>
        <v>165.39846479355467</v>
      </c>
      <c r="Y16" s="3199"/>
      <c r="Z16" s="3199">
        <f t="shared" ref="Z16" si="241">Z14/60</f>
        <v>188.66838803323242</v>
      </c>
      <c r="AA16" s="3199"/>
      <c r="AB16" s="3199">
        <f t="shared" ref="AB16" si="242">AB14/60</f>
        <v>213.10180743489403</v>
      </c>
      <c r="AC16" s="3199"/>
      <c r="AD16" s="3199">
        <f t="shared" ref="AD16" si="243">AD14/60</f>
        <v>238.75689780663873</v>
      </c>
      <c r="AE16" s="3199"/>
      <c r="AF16" s="3199">
        <f t="shared" ref="AF16" si="244">AF14/60</f>
        <v>265.69474269697065</v>
      </c>
      <c r="AG16" s="3199"/>
      <c r="AH16" s="3199">
        <f t="shared" ref="AH16" si="245">AH14/60</f>
        <v>293.97947983181922</v>
      </c>
      <c r="AI16" s="3199"/>
      <c r="AJ16" s="3199">
        <f t="shared" ref="AJ16" si="246">AJ14/60</f>
        <v>323.67845382341022</v>
      </c>
      <c r="AK16" s="3199"/>
      <c r="AL16" s="3199">
        <f t="shared" ref="AL16" si="247">AL14/60</f>
        <v>354.86237651458066</v>
      </c>
      <c r="AM16" s="3199"/>
      <c r="AN16" s="3199">
        <f t="shared" ref="AN16" si="248">AN14/60</f>
        <v>387.60549534030974</v>
      </c>
      <c r="AO16" s="3199"/>
      <c r="AP16" s="3199">
        <f t="shared" ref="AP16" si="249">AP14/60</f>
        <v>421.98577010732521</v>
      </c>
      <c r="AQ16" s="3199"/>
      <c r="AR16" s="3199">
        <f t="shared" ref="AR16" si="250">AR14/60</f>
        <v>458.08505861269151</v>
      </c>
      <c r="AS16" s="3199"/>
      <c r="AT16" s="3199">
        <f t="shared" ref="AT16" si="251">AT14/60</f>
        <v>495.9893115433261</v>
      </c>
      <c r="AU16" s="3199"/>
      <c r="AV16" s="3199">
        <f t="shared" ref="AV16" si="252">AV14/60</f>
        <v>535.78877712049245</v>
      </c>
      <c r="AW16" s="3199"/>
      <c r="AX16" s="3199">
        <f t="shared" ref="AX16" si="253">AX14/60</f>
        <v>577.57821597651696</v>
      </c>
      <c r="AY16" s="3199"/>
      <c r="AZ16" s="3199">
        <f t="shared" ref="AZ16" si="254">AZ14/60</f>
        <v>621.45712677534289</v>
      </c>
      <c r="BA16" s="3200"/>
      <c r="BD16" s="3201">
        <f>AZ16*18</f>
        <v>11186.228281956171</v>
      </c>
      <c r="BE16" s="3201"/>
      <c r="BF16" s="3201"/>
      <c r="BI16" s="3196">
        <f>BD16/$AL$33</f>
        <v>3.8309000965603328</v>
      </c>
      <c r="BJ16" s="3196"/>
      <c r="BK16" s="3196"/>
      <c r="BO16" s="3193">
        <f>J12/60</f>
        <v>15.75</v>
      </c>
      <c r="BP16" s="3183"/>
      <c r="BQ16" s="160" t="s">
        <v>318</v>
      </c>
      <c r="BR16" s="3193">
        <f>AZ12/60</f>
        <v>43.878910798825864</v>
      </c>
      <c r="BS16" s="3183"/>
      <c r="BT16" s="3181" t="s">
        <v>528</v>
      </c>
      <c r="BU16" s="3181"/>
      <c r="BV16" s="3181"/>
      <c r="BW16" s="3181"/>
      <c r="BX16" s="3181"/>
    </row>
    <row r="17" spans="2:76" ht="17.100000000000001" customHeight="1" thickBot="1" x14ac:dyDescent="0.25">
      <c r="B17" s="3179" t="s">
        <v>523</v>
      </c>
      <c r="C17" s="3179"/>
      <c r="D17" s="3180">
        <f>W34</f>
        <v>1.25</v>
      </c>
      <c r="E17" s="3181"/>
      <c r="F17" s="3182"/>
      <c r="G17" s="3183"/>
      <c r="H17" s="3198" t="s">
        <v>173</v>
      </c>
      <c r="I17" s="3193"/>
      <c r="J17" s="3178">
        <f>J19-H19</f>
        <v>1260</v>
      </c>
      <c r="K17" s="3178"/>
      <c r="L17" s="3178">
        <f t="shared" ref="L17" si="255">L19-J19</f>
        <v>1323</v>
      </c>
      <c r="M17" s="3178"/>
      <c r="N17" s="3178">
        <f t="shared" ref="N17" si="256">N19-L19</f>
        <v>1389.1499999999996</v>
      </c>
      <c r="O17" s="3178"/>
      <c r="P17" s="3178">
        <f t="shared" ref="P17" si="257">P19-N19</f>
        <v>1458.6075000000001</v>
      </c>
      <c r="Q17" s="3178"/>
      <c r="R17" s="3178">
        <f t="shared" ref="R17" si="258">R19-P19</f>
        <v>1531.537875</v>
      </c>
      <c r="S17" s="3178"/>
      <c r="T17" s="3178">
        <f t="shared" ref="T17" si="259">T19-R19</f>
        <v>1608.1147687499997</v>
      </c>
      <c r="U17" s="3178"/>
      <c r="V17" s="3178">
        <f t="shared" ref="V17" si="260">V19-T19</f>
        <v>1688.5205071875007</v>
      </c>
      <c r="W17" s="3178"/>
      <c r="X17" s="3178">
        <f t="shared" ref="X17" si="261">X19-V19</f>
        <v>1772.9465325468755</v>
      </c>
      <c r="Y17" s="3178"/>
      <c r="Z17" s="3178">
        <f t="shared" ref="Z17" si="262">Z19-X19</f>
        <v>1861.5938591742197</v>
      </c>
      <c r="AA17" s="3178"/>
      <c r="AB17" s="3178">
        <f t="shared" ref="AB17" si="263">AB19-Z19</f>
        <v>1954.6735521329283</v>
      </c>
      <c r="AC17" s="3178"/>
      <c r="AD17" s="3178">
        <f t="shared" ref="AD17" si="264">AD19-AB19</f>
        <v>2052.407229739576</v>
      </c>
      <c r="AE17" s="3178"/>
      <c r="AF17" s="3178">
        <f t="shared" ref="AF17" si="265">AF19-AD19</f>
        <v>2155.0275912265533</v>
      </c>
      <c r="AG17" s="3178"/>
      <c r="AH17" s="3178">
        <f t="shared" ref="AH17" si="266">AH19-AF19</f>
        <v>2262.7789707878837</v>
      </c>
      <c r="AI17" s="3178"/>
      <c r="AJ17" s="3178">
        <f t="shared" ref="AJ17" si="267">AJ19-AH19</f>
        <v>2375.9179193272757</v>
      </c>
      <c r="AK17" s="3178"/>
      <c r="AL17" s="3178">
        <f t="shared" ref="AL17" si="268">AL19-AJ19</f>
        <v>2494.7138152936423</v>
      </c>
      <c r="AM17" s="3178"/>
      <c r="AN17" s="3178">
        <f t="shared" ref="AN17" si="269">AN19-AL19</f>
        <v>2619.4495060583213</v>
      </c>
      <c r="AO17" s="3178"/>
      <c r="AP17" s="3178">
        <f t="shared" ref="AP17" si="270">AP19-AN19</f>
        <v>2750.4219813612362</v>
      </c>
      <c r="AQ17" s="3178"/>
      <c r="AR17" s="3178">
        <f t="shared" ref="AR17" si="271">AR19-AP19</f>
        <v>2887.9430804293006</v>
      </c>
      <c r="AS17" s="3178"/>
      <c r="AT17" s="3178">
        <f t="shared" ref="AT17" si="272">AT19-AR19</f>
        <v>3032.3402344507631</v>
      </c>
      <c r="AU17" s="3178"/>
      <c r="AV17" s="3178">
        <f t="shared" ref="AV17" si="273">AV19-AT19</f>
        <v>3183.9572461733042</v>
      </c>
      <c r="AW17" s="3178"/>
      <c r="AX17" s="3178">
        <f t="shared" ref="AX17" si="274">AX19-AV19</f>
        <v>3343.1551084819657</v>
      </c>
      <c r="AY17" s="3178"/>
      <c r="AZ17" s="3178">
        <f t="shared" ref="AZ17" si="275">AZ19-AX19</f>
        <v>3510.3128639060669</v>
      </c>
      <c r="BA17" s="3178"/>
      <c r="BD17" s="3187"/>
      <c r="BE17" s="3187"/>
      <c r="BF17" s="3187"/>
    </row>
    <row r="18" spans="2:76" ht="17.100000000000001" customHeight="1" x14ac:dyDescent="0.25">
      <c r="B18" s="155"/>
      <c r="C18" s="158"/>
      <c r="D18" s="159" t="s">
        <v>41</v>
      </c>
      <c r="E18" s="158"/>
      <c r="F18" s="3184" t="s">
        <v>172</v>
      </c>
      <c r="G18" s="3184"/>
      <c r="H18" s="3185">
        <v>1</v>
      </c>
      <c r="I18" s="3185"/>
      <c r="J18" s="3185">
        <v>2</v>
      </c>
      <c r="K18" s="3185"/>
      <c r="L18" s="3185">
        <v>3</v>
      </c>
      <c r="M18" s="3185"/>
      <c r="N18" s="3185">
        <v>4</v>
      </c>
      <c r="O18" s="3185"/>
      <c r="P18" s="3185">
        <v>5</v>
      </c>
      <c r="Q18" s="3185"/>
      <c r="R18" s="3185">
        <v>6</v>
      </c>
      <c r="S18" s="3185"/>
      <c r="T18" s="3185">
        <v>7</v>
      </c>
      <c r="U18" s="3185"/>
      <c r="V18" s="3185">
        <v>8</v>
      </c>
      <c r="W18" s="3185"/>
      <c r="X18" s="3185">
        <v>9</v>
      </c>
      <c r="Y18" s="3185"/>
      <c r="Z18" s="3185">
        <v>10</v>
      </c>
      <c r="AA18" s="3185"/>
      <c r="AB18" s="3185">
        <v>11</v>
      </c>
      <c r="AC18" s="3185"/>
      <c r="AD18" s="3185">
        <v>12</v>
      </c>
      <c r="AE18" s="3185"/>
      <c r="AF18" s="3185">
        <v>13</v>
      </c>
      <c r="AG18" s="3185"/>
      <c r="AH18" s="3185">
        <v>14</v>
      </c>
      <c r="AI18" s="3185"/>
      <c r="AJ18" s="3185">
        <v>15</v>
      </c>
      <c r="AK18" s="3185"/>
      <c r="AL18" s="3185">
        <v>16</v>
      </c>
      <c r="AM18" s="3185"/>
      <c r="AN18" s="3185">
        <v>17</v>
      </c>
      <c r="AO18" s="3185"/>
      <c r="AP18" s="3185">
        <v>18</v>
      </c>
      <c r="AQ18" s="3185"/>
      <c r="AR18" s="3185">
        <v>19</v>
      </c>
      <c r="AS18" s="3185"/>
      <c r="AT18" s="3185">
        <v>20</v>
      </c>
      <c r="AU18" s="3185"/>
      <c r="AV18" s="3185">
        <v>21</v>
      </c>
      <c r="AW18" s="3185"/>
      <c r="AX18" s="3185">
        <v>22</v>
      </c>
      <c r="AY18" s="3185"/>
      <c r="AZ18" s="3185">
        <v>23</v>
      </c>
      <c r="BA18" s="3188"/>
      <c r="BD18" s="3187"/>
      <c r="BE18" s="3187"/>
      <c r="BF18" s="3187"/>
    </row>
    <row r="19" spans="2:76" ht="17.100000000000001" customHeight="1" x14ac:dyDescent="0.2">
      <c r="B19" s="156"/>
      <c r="F19" s="3187" t="s">
        <v>148</v>
      </c>
      <c r="G19" s="3187"/>
      <c r="H19" s="3186">
        <v>1200</v>
      </c>
      <c r="I19" s="3186"/>
      <c r="J19" s="3186">
        <f>H19+$H$19+H20</f>
        <v>2460</v>
      </c>
      <c r="K19" s="3186"/>
      <c r="L19" s="3186">
        <f t="shared" ref="L19" si="276">J19+$H$19+J20</f>
        <v>3783</v>
      </c>
      <c r="M19" s="3186"/>
      <c r="N19" s="3186">
        <f t="shared" ref="N19" si="277">L19+$H$19+L20</f>
        <v>5172.1499999999996</v>
      </c>
      <c r="O19" s="3186"/>
      <c r="P19" s="3186">
        <f t="shared" ref="P19" si="278">N19+$H$19+N20</f>
        <v>6630.7574999999997</v>
      </c>
      <c r="Q19" s="3186"/>
      <c r="R19" s="3186">
        <f t="shared" ref="R19" si="279">P19+$H$19+P20</f>
        <v>8162.2953749999997</v>
      </c>
      <c r="S19" s="3186"/>
      <c r="T19" s="3186">
        <f t="shared" ref="T19" si="280">R19+$H$19+R20</f>
        <v>9770.4101437499994</v>
      </c>
      <c r="U19" s="3186"/>
      <c r="V19" s="3186">
        <f t="shared" ref="V19" si="281">T19+$H$19+T20</f>
        <v>11458.9306509375</v>
      </c>
      <c r="W19" s="3186"/>
      <c r="X19" s="3186">
        <f t="shared" ref="X19" si="282">V19+$H$19+V20</f>
        <v>13231.877183484376</v>
      </c>
      <c r="Y19" s="3186"/>
      <c r="Z19" s="3186">
        <f t="shared" ref="Z19" si="283">X19+$H$19+X20</f>
        <v>15093.471042658595</v>
      </c>
      <c r="AA19" s="3186"/>
      <c r="AB19" s="3186">
        <f t="shared" ref="AB19" si="284">Z19+$H$19+Z20</f>
        <v>17048.144594791524</v>
      </c>
      <c r="AC19" s="3186"/>
      <c r="AD19" s="3186">
        <f t="shared" ref="AD19" si="285">AB19+$H$19+AB20</f>
        <v>19100.5518245311</v>
      </c>
      <c r="AE19" s="3186"/>
      <c r="AF19" s="3186">
        <f t="shared" ref="AF19" si="286">AD19+$H$19+AD20</f>
        <v>21255.579415757653</v>
      </c>
      <c r="AG19" s="3186"/>
      <c r="AH19" s="3186">
        <f t="shared" ref="AH19" si="287">AF19+$H$19+AF20</f>
        <v>23518.358386545537</v>
      </c>
      <c r="AI19" s="3186"/>
      <c r="AJ19" s="3186">
        <f t="shared" ref="AJ19" si="288">AH19+$H$19+AH20</f>
        <v>25894.276305872812</v>
      </c>
      <c r="AK19" s="3186"/>
      <c r="AL19" s="3186">
        <f t="shared" ref="AL19" si="289">AJ19+$H$19+AJ20</f>
        <v>28388.990121166455</v>
      </c>
      <c r="AM19" s="3186"/>
      <c r="AN19" s="3186">
        <f t="shared" ref="AN19" si="290">AL19+$H$19+AL20</f>
        <v>31008.439627224776</v>
      </c>
      <c r="AO19" s="3186"/>
      <c r="AP19" s="3186">
        <f t="shared" ref="AP19" si="291">AN19+$H$19+AN20</f>
        <v>33758.861608586012</v>
      </c>
      <c r="AQ19" s="3186"/>
      <c r="AR19" s="3186">
        <f t="shared" ref="AR19" si="292">AP19+$H$19+AP20</f>
        <v>36646.804689015313</v>
      </c>
      <c r="AS19" s="3186"/>
      <c r="AT19" s="3186">
        <f t="shared" ref="AT19" si="293">AR19+$H$19+AR20</f>
        <v>39679.144923466076</v>
      </c>
      <c r="AU19" s="3186"/>
      <c r="AV19" s="3186">
        <f t="shared" ref="AV19" si="294">AT19+$H$19+AT20</f>
        <v>42863.10216963938</v>
      </c>
      <c r="AW19" s="3186"/>
      <c r="AX19" s="3186">
        <f t="shared" ref="AX19" si="295">AV19+$H$19+AV20</f>
        <v>46206.257278121346</v>
      </c>
      <c r="AY19" s="3186"/>
      <c r="AZ19" s="3186">
        <f t="shared" ref="AZ19" si="296">AX19+$H$19+AX20</f>
        <v>49716.570142027413</v>
      </c>
      <c r="BA19" s="3194"/>
      <c r="BD19" s="3195" t="s">
        <v>524</v>
      </c>
      <c r="BE19" s="3195"/>
      <c r="BF19" s="3195"/>
    </row>
    <row r="20" spans="2:76" ht="17.100000000000001" customHeight="1" x14ac:dyDescent="0.2">
      <c r="B20" s="3189" t="s">
        <v>335</v>
      </c>
      <c r="C20" s="3190"/>
      <c r="D20" s="3191">
        <f>D5</f>
        <v>0.05</v>
      </c>
      <c r="E20" s="3191"/>
      <c r="F20" s="3192" t="s">
        <v>525</v>
      </c>
      <c r="G20" s="3192"/>
      <c r="H20" s="3178">
        <f>H19*$D$20</f>
        <v>60</v>
      </c>
      <c r="I20" s="3178"/>
      <c r="J20" s="3178">
        <f t="shared" ref="J20" si="297">J19*$D$20</f>
        <v>123</v>
      </c>
      <c r="K20" s="3178"/>
      <c r="L20" s="3178">
        <f t="shared" ref="L20" si="298">L19*$D$20</f>
        <v>189.15</v>
      </c>
      <c r="M20" s="3178"/>
      <c r="N20" s="3178">
        <f t="shared" ref="N20" si="299">N19*$D$20</f>
        <v>258.60750000000002</v>
      </c>
      <c r="O20" s="3178"/>
      <c r="P20" s="3178">
        <f t="shared" ref="P20" si="300">P19*$D$20</f>
        <v>331.53787499999999</v>
      </c>
      <c r="Q20" s="3178"/>
      <c r="R20" s="3178">
        <f t="shared" ref="R20" si="301">R19*$D$20</f>
        <v>408.11476875</v>
      </c>
      <c r="S20" s="3178"/>
      <c r="T20" s="3178">
        <f t="shared" ref="T20" si="302">T19*$D$20</f>
        <v>488.52050718750002</v>
      </c>
      <c r="U20" s="3178"/>
      <c r="V20" s="3178">
        <f t="shared" ref="V20" si="303">V19*$D$20</f>
        <v>572.94653254687501</v>
      </c>
      <c r="W20" s="3178"/>
      <c r="X20" s="3178">
        <f t="shared" ref="X20" si="304">X19*$D$20</f>
        <v>661.59385917421878</v>
      </c>
      <c r="Y20" s="3178"/>
      <c r="Z20" s="3178">
        <f t="shared" ref="Z20" si="305">Z19*$D$20</f>
        <v>754.67355213292979</v>
      </c>
      <c r="AA20" s="3178"/>
      <c r="AB20" s="3178">
        <f t="shared" ref="AB20" si="306">AB19*$D$20</f>
        <v>852.40722973957622</v>
      </c>
      <c r="AC20" s="3178"/>
      <c r="AD20" s="3178">
        <f t="shared" ref="AD20" si="307">AD19*$D$20</f>
        <v>955.02759122655505</v>
      </c>
      <c r="AE20" s="3178"/>
      <c r="AF20" s="3178">
        <f t="shared" ref="AF20" si="308">AF19*$D$20</f>
        <v>1062.7789707878826</v>
      </c>
      <c r="AG20" s="3178"/>
      <c r="AH20" s="3178">
        <f t="shared" ref="AH20" si="309">AH19*$D$20</f>
        <v>1175.9179193272769</v>
      </c>
      <c r="AI20" s="3178"/>
      <c r="AJ20" s="3178">
        <f t="shared" ref="AJ20" si="310">AJ19*$D$20</f>
        <v>1294.7138152936407</v>
      </c>
      <c r="AK20" s="3178"/>
      <c r="AL20" s="3178">
        <f t="shared" ref="AL20" si="311">AL19*$D$20</f>
        <v>1419.4495060583229</v>
      </c>
      <c r="AM20" s="3178"/>
      <c r="AN20" s="3178">
        <f t="shared" ref="AN20" si="312">AN19*$D$20</f>
        <v>1550.421981361239</v>
      </c>
      <c r="AO20" s="3178"/>
      <c r="AP20" s="3178">
        <f t="shared" ref="AP20" si="313">AP19*$D$20</f>
        <v>1687.9430804293006</v>
      </c>
      <c r="AQ20" s="3178"/>
      <c r="AR20" s="3178">
        <f t="shared" ref="AR20" si="314">AR19*$D$20</f>
        <v>1832.3402344507658</v>
      </c>
      <c r="AS20" s="3178"/>
      <c r="AT20" s="3178">
        <f t="shared" ref="AT20" si="315">AT19*$D$20</f>
        <v>1983.9572461733039</v>
      </c>
      <c r="AU20" s="3178"/>
      <c r="AV20" s="3178">
        <f t="shared" ref="AV20" si="316">AV19*$D$20</f>
        <v>2143.1551084819689</v>
      </c>
      <c r="AW20" s="3178"/>
      <c r="AX20" s="3178">
        <f t="shared" ref="AX20" si="317">AX19*$D$20</f>
        <v>2310.3128639060674</v>
      </c>
      <c r="AY20" s="3178"/>
      <c r="AZ20" s="3178">
        <f t="shared" ref="AZ20" si="318">AZ19*$D$20</f>
        <v>2485.8285071013706</v>
      </c>
      <c r="BA20" s="3197"/>
      <c r="BD20" s="3195" t="s">
        <v>526</v>
      </c>
      <c r="BE20" s="3195"/>
      <c r="BF20" s="3195"/>
      <c r="BI20" s="3187" t="s">
        <v>527</v>
      </c>
      <c r="BJ20" s="3187"/>
      <c r="BK20" s="3187"/>
    </row>
    <row r="21" spans="2:76" ht="17.100000000000001" customHeight="1" thickBot="1" x14ac:dyDescent="0.25">
      <c r="B21" s="157"/>
      <c r="C21" s="160"/>
      <c r="D21" s="160"/>
      <c r="E21" s="160"/>
      <c r="F21" s="3181" t="s">
        <v>177</v>
      </c>
      <c r="G21" s="3181"/>
      <c r="H21" s="3199">
        <f>H19/60</f>
        <v>20</v>
      </c>
      <c r="I21" s="3199"/>
      <c r="J21" s="3199">
        <f>J19/60</f>
        <v>41</v>
      </c>
      <c r="K21" s="3199"/>
      <c r="L21" s="3199">
        <f t="shared" ref="L21" si="319">L19/60</f>
        <v>63.05</v>
      </c>
      <c r="M21" s="3199"/>
      <c r="N21" s="3199">
        <f t="shared" ref="N21" si="320">N19/60</f>
        <v>86.202500000000001</v>
      </c>
      <c r="O21" s="3199"/>
      <c r="P21" s="3199">
        <f t="shared" ref="P21" si="321">P19/60</f>
        <v>110.512625</v>
      </c>
      <c r="Q21" s="3199"/>
      <c r="R21" s="3199">
        <f t="shared" ref="R21" si="322">R19/60</f>
        <v>136.03825624999999</v>
      </c>
      <c r="S21" s="3199"/>
      <c r="T21" s="3199">
        <f t="shared" ref="T21" si="323">T19/60</f>
        <v>162.8401690625</v>
      </c>
      <c r="U21" s="3199"/>
      <c r="V21" s="3199">
        <f t="shared" ref="V21" si="324">V19/60</f>
        <v>190.98217751562501</v>
      </c>
      <c r="W21" s="3199"/>
      <c r="X21" s="3199">
        <f t="shared" ref="X21" si="325">X19/60</f>
        <v>220.53128639140627</v>
      </c>
      <c r="Y21" s="3199"/>
      <c r="Z21" s="3199">
        <f t="shared" ref="Z21" si="326">Z19/60</f>
        <v>251.5578507109766</v>
      </c>
      <c r="AA21" s="3199"/>
      <c r="AB21" s="3199">
        <f t="shared" ref="AB21" si="327">AB19/60</f>
        <v>284.13574324652541</v>
      </c>
      <c r="AC21" s="3199"/>
      <c r="AD21" s="3199">
        <f t="shared" ref="AD21" si="328">AD19/60</f>
        <v>318.34253040885164</v>
      </c>
      <c r="AE21" s="3199"/>
      <c r="AF21" s="3199">
        <f t="shared" ref="AF21" si="329">AF19/60</f>
        <v>354.25965692929424</v>
      </c>
      <c r="AG21" s="3199"/>
      <c r="AH21" s="3199">
        <f t="shared" ref="AH21" si="330">AH19/60</f>
        <v>391.97263977575892</v>
      </c>
      <c r="AI21" s="3199"/>
      <c r="AJ21" s="3199">
        <f t="shared" ref="AJ21" si="331">AJ19/60</f>
        <v>431.57127176454685</v>
      </c>
      <c r="AK21" s="3199"/>
      <c r="AL21" s="3199">
        <f t="shared" ref="AL21" si="332">AL19/60</f>
        <v>473.14983535277423</v>
      </c>
      <c r="AM21" s="3199"/>
      <c r="AN21" s="3199">
        <f t="shared" ref="AN21" si="333">AN19/60</f>
        <v>516.80732712041288</v>
      </c>
      <c r="AO21" s="3199"/>
      <c r="AP21" s="3199">
        <f t="shared" ref="AP21" si="334">AP19/60</f>
        <v>562.64769347643357</v>
      </c>
      <c r="AQ21" s="3199"/>
      <c r="AR21" s="3199">
        <f t="shared" ref="AR21" si="335">AR19/60</f>
        <v>610.78007815025524</v>
      </c>
      <c r="AS21" s="3199"/>
      <c r="AT21" s="3199">
        <f t="shared" ref="AT21" si="336">AT19/60</f>
        <v>661.3190820577679</v>
      </c>
      <c r="AU21" s="3199"/>
      <c r="AV21" s="3199">
        <f t="shared" ref="AV21" si="337">AV19/60</f>
        <v>714.38503616065634</v>
      </c>
      <c r="AW21" s="3199"/>
      <c r="AX21" s="3199">
        <f t="shared" ref="AX21" si="338">AX19/60</f>
        <v>770.10428796868905</v>
      </c>
      <c r="AY21" s="3199"/>
      <c r="AZ21" s="3199">
        <f t="shared" ref="AZ21" si="339">AZ19/60</f>
        <v>828.60950236712358</v>
      </c>
      <c r="BA21" s="3200"/>
      <c r="BD21" s="3201">
        <f>AZ21*18</f>
        <v>14914.971042608224</v>
      </c>
      <c r="BE21" s="3201"/>
      <c r="BF21" s="3201"/>
      <c r="BI21" s="3196">
        <f>BD21/$AL$33</f>
        <v>5.1078667954137753</v>
      </c>
      <c r="BJ21" s="3196"/>
      <c r="BK21" s="3196"/>
      <c r="BO21" s="3193">
        <f>J17/60</f>
        <v>21</v>
      </c>
      <c r="BP21" s="3183"/>
      <c r="BQ21" s="160" t="s">
        <v>318</v>
      </c>
      <c r="BR21" s="3193">
        <f>AZ17/60</f>
        <v>58.505214398434447</v>
      </c>
      <c r="BS21" s="3183"/>
      <c r="BT21" s="3181" t="s">
        <v>528</v>
      </c>
      <c r="BU21" s="3181"/>
      <c r="BV21" s="3181"/>
      <c r="BW21" s="3181"/>
      <c r="BX21" s="3181"/>
    </row>
    <row r="22" spans="2:76" ht="17.100000000000001" customHeight="1" thickBot="1" x14ac:dyDescent="0.25">
      <c r="B22" s="3179" t="s">
        <v>523</v>
      </c>
      <c r="C22" s="3179"/>
      <c r="D22" s="3180">
        <f>W35</f>
        <v>1.5</v>
      </c>
      <c r="E22" s="3181"/>
      <c r="F22" s="3182"/>
      <c r="G22" s="3183"/>
      <c r="H22" s="3198" t="s">
        <v>173</v>
      </c>
      <c r="I22" s="3193"/>
      <c r="J22" s="3178">
        <f>J24-H24</f>
        <v>1575</v>
      </c>
      <c r="K22" s="3178"/>
      <c r="L22" s="3178">
        <f t="shared" ref="L22" si="340">L24-J24</f>
        <v>1653.75</v>
      </c>
      <c r="M22" s="3178"/>
      <c r="N22" s="3178">
        <f t="shared" ref="N22" si="341">N24-L24</f>
        <v>1736.4375</v>
      </c>
      <c r="O22" s="3178"/>
      <c r="P22" s="3178">
        <f t="shared" ref="P22" si="342">P24-N24</f>
        <v>1823.2593749999996</v>
      </c>
      <c r="Q22" s="3178"/>
      <c r="R22" s="3178">
        <f t="shared" ref="R22" si="343">R24-P24</f>
        <v>1914.4223437500004</v>
      </c>
      <c r="S22" s="3178"/>
      <c r="T22" s="3178">
        <f t="shared" ref="T22" si="344">T24-R24</f>
        <v>2010.1434609374992</v>
      </c>
      <c r="U22" s="3178"/>
      <c r="V22" s="3178">
        <f t="shared" ref="V22" si="345">V24-T24</f>
        <v>2110.6506339843745</v>
      </c>
      <c r="W22" s="3178"/>
      <c r="X22" s="3178">
        <f t="shared" ref="X22" si="346">X24-V24</f>
        <v>2216.183165683593</v>
      </c>
      <c r="Y22" s="3178"/>
      <c r="Z22" s="3178">
        <f t="shared" ref="Z22" si="347">Z24-X24</f>
        <v>2326.9923239677737</v>
      </c>
      <c r="AA22" s="3178"/>
      <c r="AB22" s="3178">
        <f t="shared" ref="AB22" si="348">AB24-Z24</f>
        <v>2443.3419401661631</v>
      </c>
      <c r="AC22" s="3178"/>
      <c r="AD22" s="3178">
        <f t="shared" ref="AD22" si="349">AD24-AB24</f>
        <v>2565.50903717447</v>
      </c>
      <c r="AE22" s="3178"/>
      <c r="AF22" s="3178">
        <f t="shared" ref="AF22" si="350">AF24-AD24</f>
        <v>2693.7844890331944</v>
      </c>
      <c r="AG22" s="3178"/>
      <c r="AH22" s="3178">
        <f t="shared" ref="AH22" si="351">AH24-AF24</f>
        <v>2828.4737134848547</v>
      </c>
      <c r="AI22" s="3178"/>
      <c r="AJ22" s="3178">
        <f t="shared" ref="AJ22" si="352">AJ24-AH24</f>
        <v>2969.8973991590974</v>
      </c>
      <c r="AK22" s="3178"/>
      <c r="AL22" s="3178">
        <f t="shared" ref="AL22" si="353">AL24-AJ24</f>
        <v>3118.3922691170555</v>
      </c>
      <c r="AM22" s="3178"/>
      <c r="AN22" s="3178">
        <f t="shared" ref="AN22" si="354">AN24-AL24</f>
        <v>3274.3118825729034</v>
      </c>
      <c r="AO22" s="3178"/>
      <c r="AP22" s="3178">
        <f t="shared" ref="AP22" si="355">AP24-AN24</f>
        <v>3438.0274767015508</v>
      </c>
      <c r="AQ22" s="3178"/>
      <c r="AR22" s="3178">
        <f t="shared" ref="AR22" si="356">AR24-AP24</f>
        <v>3609.9288505366276</v>
      </c>
      <c r="AS22" s="3178"/>
      <c r="AT22" s="3178">
        <f t="shared" ref="AT22" si="357">AT24-AR24</f>
        <v>3790.4252930634611</v>
      </c>
      <c r="AU22" s="3178"/>
      <c r="AV22" s="3178">
        <f t="shared" ref="AV22" si="358">AV24-AT24</f>
        <v>3979.9465577166338</v>
      </c>
      <c r="AW22" s="3178"/>
      <c r="AX22" s="3178">
        <f t="shared" ref="AX22" si="359">AX24-AV24</f>
        <v>4178.9438856024644</v>
      </c>
      <c r="AY22" s="3178"/>
      <c r="AZ22" s="3178">
        <f t="shared" ref="AZ22" si="360">AZ24-AX24</f>
        <v>4387.8910798825891</v>
      </c>
      <c r="BA22" s="3178"/>
      <c r="BD22" s="3187"/>
      <c r="BE22" s="3187"/>
      <c r="BF22" s="3187"/>
    </row>
    <row r="23" spans="2:76" ht="17.100000000000001" customHeight="1" x14ac:dyDescent="0.25">
      <c r="B23" s="155"/>
      <c r="C23" s="158"/>
      <c r="D23" s="159" t="s">
        <v>46</v>
      </c>
      <c r="E23" s="158"/>
      <c r="F23" s="3184" t="s">
        <v>172</v>
      </c>
      <c r="G23" s="3184"/>
      <c r="H23" s="3185">
        <v>1</v>
      </c>
      <c r="I23" s="3185"/>
      <c r="J23" s="3185">
        <v>2</v>
      </c>
      <c r="K23" s="3185"/>
      <c r="L23" s="3185">
        <v>3</v>
      </c>
      <c r="M23" s="3185"/>
      <c r="N23" s="3185">
        <v>4</v>
      </c>
      <c r="O23" s="3185"/>
      <c r="P23" s="3185">
        <v>5</v>
      </c>
      <c r="Q23" s="3185"/>
      <c r="R23" s="3185">
        <v>6</v>
      </c>
      <c r="S23" s="3185"/>
      <c r="T23" s="3185">
        <v>7</v>
      </c>
      <c r="U23" s="3185"/>
      <c r="V23" s="3185">
        <v>8</v>
      </c>
      <c r="W23" s="3185"/>
      <c r="X23" s="3185">
        <v>9</v>
      </c>
      <c r="Y23" s="3185"/>
      <c r="Z23" s="3185">
        <v>10</v>
      </c>
      <c r="AA23" s="3185"/>
      <c r="AB23" s="3185">
        <v>11</v>
      </c>
      <c r="AC23" s="3185"/>
      <c r="AD23" s="3185">
        <v>12</v>
      </c>
      <c r="AE23" s="3185"/>
      <c r="AF23" s="3185">
        <v>13</v>
      </c>
      <c r="AG23" s="3185"/>
      <c r="AH23" s="3185">
        <v>14</v>
      </c>
      <c r="AI23" s="3185"/>
      <c r="AJ23" s="3185">
        <v>15</v>
      </c>
      <c r="AK23" s="3185"/>
      <c r="AL23" s="3185">
        <v>16</v>
      </c>
      <c r="AM23" s="3185"/>
      <c r="AN23" s="3185">
        <v>17</v>
      </c>
      <c r="AO23" s="3185"/>
      <c r="AP23" s="3185">
        <v>18</v>
      </c>
      <c r="AQ23" s="3185"/>
      <c r="AR23" s="3185">
        <v>19</v>
      </c>
      <c r="AS23" s="3185"/>
      <c r="AT23" s="3185">
        <v>20</v>
      </c>
      <c r="AU23" s="3185"/>
      <c r="AV23" s="3185">
        <v>21</v>
      </c>
      <c r="AW23" s="3185"/>
      <c r="AX23" s="3185">
        <v>22</v>
      </c>
      <c r="AY23" s="3185"/>
      <c r="AZ23" s="3185">
        <v>23</v>
      </c>
      <c r="BA23" s="3188"/>
      <c r="BD23" s="3187"/>
      <c r="BE23" s="3187"/>
      <c r="BF23" s="3187"/>
    </row>
    <row r="24" spans="2:76" ht="17.100000000000001" customHeight="1" x14ac:dyDescent="0.2">
      <c r="B24" s="156"/>
      <c r="F24" s="3187" t="s">
        <v>148</v>
      </c>
      <c r="G24" s="3187"/>
      <c r="H24" s="3186">
        <v>1500</v>
      </c>
      <c r="I24" s="3186"/>
      <c r="J24" s="3186">
        <f>H24+$H$24+H25</f>
        <v>3075</v>
      </c>
      <c r="K24" s="3186"/>
      <c r="L24" s="3186">
        <f t="shared" ref="L24" si="361">J24+$H$24+J25</f>
        <v>4728.75</v>
      </c>
      <c r="M24" s="3186"/>
      <c r="N24" s="3186">
        <f t="shared" ref="N24" si="362">L24+$H$24+L25</f>
        <v>6465.1875</v>
      </c>
      <c r="O24" s="3186"/>
      <c r="P24" s="3186">
        <f t="shared" ref="P24" si="363">N24+$H$24+N25</f>
        <v>8288.4468749999996</v>
      </c>
      <c r="Q24" s="3186"/>
      <c r="R24" s="3186">
        <f t="shared" ref="R24" si="364">P24+$H$24+P25</f>
        <v>10202.86921875</v>
      </c>
      <c r="S24" s="3186"/>
      <c r="T24" s="3186">
        <f t="shared" ref="T24" si="365">R24+$H$24+R25</f>
        <v>12213.012679687499</v>
      </c>
      <c r="U24" s="3186"/>
      <c r="V24" s="3186">
        <f t="shared" ref="V24" si="366">T24+$H$24+T25</f>
        <v>14323.663313671874</v>
      </c>
      <c r="W24" s="3186"/>
      <c r="X24" s="3186">
        <f t="shared" ref="X24" si="367">V24+$H$24+V25</f>
        <v>16539.846479355467</v>
      </c>
      <c r="Y24" s="3186"/>
      <c r="Z24" s="3186">
        <f t="shared" ref="Z24" si="368">X24+$H$24+X25</f>
        <v>18866.83880332324</v>
      </c>
      <c r="AA24" s="3186"/>
      <c r="AB24" s="3186">
        <f t="shared" ref="AB24" si="369">Z24+$H$24+Z25</f>
        <v>21310.180743489404</v>
      </c>
      <c r="AC24" s="3186"/>
      <c r="AD24" s="3186">
        <f t="shared" ref="AD24" si="370">AB24+$H$24+AB25</f>
        <v>23875.689780663874</v>
      </c>
      <c r="AE24" s="3186"/>
      <c r="AF24" s="3186">
        <f t="shared" ref="AF24" si="371">AD24+$H$24+AD25</f>
        <v>26569.474269697068</v>
      </c>
      <c r="AG24" s="3186"/>
      <c r="AH24" s="3186">
        <f t="shared" ref="AH24" si="372">AF24+$H$24+AF25</f>
        <v>29397.947983181923</v>
      </c>
      <c r="AI24" s="3186"/>
      <c r="AJ24" s="3186">
        <f t="shared" ref="AJ24" si="373">AH24+$H$24+AH25</f>
        <v>32367.84538234102</v>
      </c>
      <c r="AK24" s="3186"/>
      <c r="AL24" s="3186">
        <f t="shared" ref="AL24" si="374">AJ24+$H$24+AJ25</f>
        <v>35486.237651458076</v>
      </c>
      <c r="AM24" s="3186"/>
      <c r="AN24" s="3186">
        <f t="shared" ref="AN24" si="375">AL24+$H$24+AL25</f>
        <v>38760.549534030979</v>
      </c>
      <c r="AO24" s="3186"/>
      <c r="AP24" s="3186">
        <f t="shared" ref="AP24" si="376">AN24+$H$24+AN25</f>
        <v>42198.57701073253</v>
      </c>
      <c r="AQ24" s="3186"/>
      <c r="AR24" s="3186">
        <f t="shared" ref="AR24" si="377">AP24+$H$24+AP25</f>
        <v>45808.505861269157</v>
      </c>
      <c r="AS24" s="3186"/>
      <c r="AT24" s="3186">
        <f t="shared" ref="AT24" si="378">AR24+$H$24+AR25</f>
        <v>49598.931154332618</v>
      </c>
      <c r="AU24" s="3186"/>
      <c r="AV24" s="3186">
        <f t="shared" ref="AV24" si="379">AT24+$H$24+AT25</f>
        <v>53578.877712049252</v>
      </c>
      <c r="AW24" s="3186"/>
      <c r="AX24" s="3186">
        <f t="shared" ref="AX24" si="380">AV24+$H$24+AV25</f>
        <v>57757.821597651717</v>
      </c>
      <c r="AY24" s="3186"/>
      <c r="AZ24" s="3186">
        <f t="shared" ref="AZ24" si="381">AX24+$H$24+AX25</f>
        <v>62145.712677534306</v>
      </c>
      <c r="BA24" s="3194"/>
      <c r="BD24" s="3195" t="s">
        <v>524</v>
      </c>
      <c r="BE24" s="3195"/>
      <c r="BF24" s="3195"/>
    </row>
    <row r="25" spans="2:76" ht="17.100000000000001" customHeight="1" x14ac:dyDescent="0.2">
      <c r="B25" s="3189" t="s">
        <v>335</v>
      </c>
      <c r="C25" s="3190"/>
      <c r="D25" s="3191">
        <f>D5</f>
        <v>0.05</v>
      </c>
      <c r="E25" s="3191"/>
      <c r="F25" s="3192" t="s">
        <v>525</v>
      </c>
      <c r="G25" s="3192"/>
      <c r="H25" s="3178">
        <f>H24*$D$25</f>
        <v>75</v>
      </c>
      <c r="I25" s="3178"/>
      <c r="J25" s="3178">
        <f t="shared" ref="J25" si="382">J24*$D$25</f>
        <v>153.75</v>
      </c>
      <c r="K25" s="3178"/>
      <c r="L25" s="3178">
        <f t="shared" ref="L25" si="383">L24*$D$25</f>
        <v>236.4375</v>
      </c>
      <c r="M25" s="3178"/>
      <c r="N25" s="3178">
        <f t="shared" ref="N25" si="384">N24*$D$25</f>
        <v>323.25937500000003</v>
      </c>
      <c r="O25" s="3178"/>
      <c r="P25" s="3178">
        <f t="shared" ref="P25" si="385">P24*$D$25</f>
        <v>414.42234374999998</v>
      </c>
      <c r="Q25" s="3178"/>
      <c r="R25" s="3178">
        <f t="shared" ref="R25" si="386">R24*$D$25</f>
        <v>510.14346093750004</v>
      </c>
      <c r="S25" s="3178"/>
      <c r="T25" s="3178">
        <f t="shared" ref="T25" si="387">T24*$D$25</f>
        <v>610.65063398437496</v>
      </c>
      <c r="U25" s="3178"/>
      <c r="V25" s="3178">
        <f t="shared" ref="V25" si="388">V24*$D$25</f>
        <v>716.18316568359376</v>
      </c>
      <c r="W25" s="3178"/>
      <c r="X25" s="3178">
        <f t="shared" ref="X25" si="389">X24*$D$25</f>
        <v>826.99232396777336</v>
      </c>
      <c r="Y25" s="3178"/>
      <c r="Z25" s="3178">
        <f t="shared" ref="Z25" si="390">Z24*$D$25</f>
        <v>943.34194016616209</v>
      </c>
      <c r="AA25" s="3178"/>
      <c r="AB25" s="3178">
        <f t="shared" ref="AB25" si="391">AB24*$D$25</f>
        <v>1065.5090371744702</v>
      </c>
      <c r="AC25" s="3178"/>
      <c r="AD25" s="3178">
        <f t="shared" ref="AD25" si="392">AD24*$D$25</f>
        <v>1193.7844890331937</v>
      </c>
      <c r="AE25" s="3178"/>
      <c r="AF25" s="3178">
        <f t="shared" ref="AF25" si="393">AF24*$D$25</f>
        <v>1328.4737134848535</v>
      </c>
      <c r="AG25" s="3178"/>
      <c r="AH25" s="3178">
        <f t="shared" ref="AH25" si="394">AH24*$D$25</f>
        <v>1469.8973991590963</v>
      </c>
      <c r="AI25" s="3178"/>
      <c r="AJ25" s="3178">
        <f t="shared" ref="AJ25" si="395">AJ24*$D$25</f>
        <v>1618.392269117051</v>
      </c>
      <c r="AK25" s="3178"/>
      <c r="AL25" s="3178">
        <f t="shared" ref="AL25" si="396">AL24*$D$25</f>
        <v>1774.3118825729039</v>
      </c>
      <c r="AM25" s="3178"/>
      <c r="AN25" s="3178">
        <f t="shared" ref="AN25" si="397">AN24*$D$25</f>
        <v>1938.0274767015489</v>
      </c>
      <c r="AO25" s="3178"/>
      <c r="AP25" s="3178">
        <f t="shared" ref="AP25" si="398">AP24*$D$25</f>
        <v>2109.9288505366267</v>
      </c>
      <c r="AQ25" s="3178"/>
      <c r="AR25" s="3178">
        <f t="shared" ref="AR25" si="399">AR24*$D$25</f>
        <v>2290.425293063458</v>
      </c>
      <c r="AS25" s="3178"/>
      <c r="AT25" s="3178">
        <f t="shared" ref="AT25" si="400">AT24*$D$25</f>
        <v>2479.9465577166311</v>
      </c>
      <c r="AU25" s="3178"/>
      <c r="AV25" s="3178">
        <f t="shared" ref="AV25" si="401">AV24*$D$25</f>
        <v>2678.9438856024626</v>
      </c>
      <c r="AW25" s="3178"/>
      <c r="AX25" s="3178">
        <f t="shared" ref="AX25" si="402">AX24*$D$25</f>
        <v>2887.8910798825859</v>
      </c>
      <c r="AY25" s="3178"/>
      <c r="AZ25" s="3178">
        <f t="shared" ref="AZ25" si="403">AZ24*$D$25</f>
        <v>3107.2856338767156</v>
      </c>
      <c r="BA25" s="3197"/>
      <c r="BD25" s="3195" t="s">
        <v>526</v>
      </c>
      <c r="BE25" s="3195"/>
      <c r="BF25" s="3195"/>
      <c r="BI25" s="3187" t="s">
        <v>527</v>
      </c>
      <c r="BJ25" s="3187"/>
      <c r="BK25" s="3187"/>
    </row>
    <row r="26" spans="2:76" ht="17.100000000000001" customHeight="1" thickBot="1" x14ac:dyDescent="0.25">
      <c r="B26" s="157"/>
      <c r="C26" s="160"/>
      <c r="D26" s="160"/>
      <c r="E26" s="160"/>
      <c r="F26" s="3181" t="s">
        <v>177</v>
      </c>
      <c r="G26" s="3181"/>
      <c r="H26" s="3199">
        <f>H24/60</f>
        <v>25</v>
      </c>
      <c r="I26" s="3199"/>
      <c r="J26" s="3199">
        <f>J24/60</f>
        <v>51.25</v>
      </c>
      <c r="K26" s="3199"/>
      <c r="L26" s="3199">
        <f t="shared" ref="L26" si="404">L24/60</f>
        <v>78.8125</v>
      </c>
      <c r="M26" s="3199"/>
      <c r="N26" s="3199">
        <f t="shared" ref="N26" si="405">N24/60</f>
        <v>107.753125</v>
      </c>
      <c r="O26" s="3199"/>
      <c r="P26" s="3199">
        <f t="shared" ref="P26" si="406">P24/60</f>
        <v>138.14078125</v>
      </c>
      <c r="Q26" s="3199"/>
      <c r="R26" s="3199">
        <f t="shared" ref="R26" si="407">R24/60</f>
        <v>170.04782031249999</v>
      </c>
      <c r="S26" s="3199"/>
      <c r="T26" s="3199">
        <f t="shared" ref="T26" si="408">T24/60</f>
        <v>203.55021132812499</v>
      </c>
      <c r="U26" s="3199"/>
      <c r="V26" s="3199">
        <f t="shared" ref="V26" si="409">V24/60</f>
        <v>238.72772189453124</v>
      </c>
      <c r="W26" s="3199"/>
      <c r="X26" s="3199">
        <f t="shared" ref="X26" si="410">X24/60</f>
        <v>275.66410798925779</v>
      </c>
      <c r="Y26" s="3199"/>
      <c r="Z26" s="3199">
        <f t="shared" ref="Z26" si="411">Z24/60</f>
        <v>314.44731338872066</v>
      </c>
      <c r="AA26" s="3199"/>
      <c r="AB26" s="3199">
        <f t="shared" ref="AB26" si="412">AB24/60</f>
        <v>355.1696790581567</v>
      </c>
      <c r="AC26" s="3199"/>
      <c r="AD26" s="3199">
        <f t="shared" ref="AD26" si="413">AD24/60</f>
        <v>397.92816301106456</v>
      </c>
      <c r="AE26" s="3199"/>
      <c r="AF26" s="3199">
        <f t="shared" ref="AF26" si="414">AF24/60</f>
        <v>442.82457116161783</v>
      </c>
      <c r="AG26" s="3199"/>
      <c r="AH26" s="3199">
        <f t="shared" ref="AH26" si="415">AH24/60</f>
        <v>489.96579971969874</v>
      </c>
      <c r="AI26" s="3199"/>
      <c r="AJ26" s="3199">
        <f t="shared" ref="AJ26" si="416">AJ24/60</f>
        <v>539.4640897056837</v>
      </c>
      <c r="AK26" s="3199"/>
      <c r="AL26" s="3199">
        <f t="shared" ref="AL26" si="417">AL24/60</f>
        <v>591.43729419096792</v>
      </c>
      <c r="AM26" s="3199"/>
      <c r="AN26" s="3199">
        <f t="shared" ref="AN26" si="418">AN24/60</f>
        <v>646.00915890051635</v>
      </c>
      <c r="AO26" s="3199"/>
      <c r="AP26" s="3199">
        <f t="shared" ref="AP26" si="419">AP24/60</f>
        <v>703.30961684554211</v>
      </c>
      <c r="AQ26" s="3199"/>
      <c r="AR26" s="3199">
        <f t="shared" ref="AR26" si="420">AR24/60</f>
        <v>763.47509768781924</v>
      </c>
      <c r="AS26" s="3199"/>
      <c r="AT26" s="3199">
        <f t="shared" ref="AT26" si="421">AT24/60</f>
        <v>826.64885257221033</v>
      </c>
      <c r="AU26" s="3199"/>
      <c r="AV26" s="3199">
        <f t="shared" ref="AV26" si="422">AV24/60</f>
        <v>892.98129520082091</v>
      </c>
      <c r="AW26" s="3199"/>
      <c r="AX26" s="3199">
        <f t="shared" ref="AX26" si="423">AX24/60</f>
        <v>962.63035996086194</v>
      </c>
      <c r="AY26" s="3199"/>
      <c r="AZ26" s="3199">
        <f t="shared" ref="AZ26" si="424">AZ24/60</f>
        <v>1035.7618779589052</v>
      </c>
      <c r="BA26" s="3200"/>
      <c r="BD26" s="3201">
        <f>AZ26*18</f>
        <v>18643.713803260292</v>
      </c>
      <c r="BE26" s="3201"/>
      <c r="BF26" s="3201"/>
      <c r="BI26" s="3196">
        <f>BD26/$AL$33</f>
        <v>6.3848334942672231</v>
      </c>
      <c r="BJ26" s="3196"/>
      <c r="BK26" s="3196"/>
      <c r="BO26" s="3193">
        <f>J22/60</f>
        <v>26.25</v>
      </c>
      <c r="BP26" s="3183"/>
      <c r="BQ26" s="160" t="s">
        <v>318</v>
      </c>
      <c r="BR26" s="3193">
        <f>AZ22/60</f>
        <v>73.131517998043151</v>
      </c>
      <c r="BS26" s="3183"/>
      <c r="BT26" s="3181" t="s">
        <v>528</v>
      </c>
      <c r="BU26" s="3181"/>
      <c r="BV26" s="3181"/>
      <c r="BW26" s="3181"/>
      <c r="BX26" s="3181"/>
    </row>
    <row r="28" spans="2:76" ht="17.100000000000001" customHeight="1" thickBot="1" x14ac:dyDescent="0.25"/>
    <row r="29" spans="2:76" ht="17.100000000000001" customHeight="1" thickBot="1" x14ac:dyDescent="0.25">
      <c r="J29" s="192"/>
      <c r="P29" s="155"/>
      <c r="Q29" s="3203" t="s">
        <v>529</v>
      </c>
      <c r="R29" s="3203"/>
      <c r="S29" s="3203"/>
      <c r="T29" s="3204">
        <f>SUM(INVENTORY!$AE$4:$AW$4,INVENTORY!$AB$6:$AZ$6)</f>
        <v>0</v>
      </c>
      <c r="U29" s="3204"/>
      <c r="V29" s="158"/>
      <c r="W29" s="158"/>
      <c r="X29" s="158"/>
      <c r="Y29" s="161"/>
      <c r="AC29" s="155"/>
      <c r="AD29" s="3212"/>
      <c r="AE29" s="3212"/>
      <c r="AF29" s="3212"/>
      <c r="AG29" s="3212"/>
      <c r="AH29" s="3212"/>
      <c r="AI29" s="3203" t="s">
        <v>526</v>
      </c>
      <c r="AJ29" s="3203"/>
      <c r="AK29" s="3203"/>
      <c r="AL29" s="3203" t="s">
        <v>530</v>
      </c>
      <c r="AM29" s="3203"/>
      <c r="AN29" s="3203"/>
      <c r="AO29" s="158"/>
      <c r="AP29" s="278">
        <v>3</v>
      </c>
      <c r="AQ29" s="280" t="s">
        <v>1231</v>
      </c>
      <c r="AT29" s="22"/>
      <c r="AU29" s="22"/>
      <c r="AV29" s="22" t="s">
        <v>531</v>
      </c>
      <c r="AY29" s="3209">
        <f>SUM(AZ6,AZ11,AZ16,AZ21,AZ26)</f>
        <v>3107.2856338767142</v>
      </c>
      <c r="AZ29" s="3209"/>
      <c r="BA29" s="3209"/>
      <c r="BC29" s="3187" t="s">
        <v>526</v>
      </c>
      <c r="BD29" s="3187"/>
      <c r="BE29" s="3187"/>
    </row>
    <row r="30" spans="2:76" ht="17.100000000000001" customHeight="1" x14ac:dyDescent="0.2">
      <c r="D30" s="3208"/>
      <c r="E30" s="3208"/>
      <c r="F30" s="3208"/>
      <c r="G30" s="3208"/>
      <c r="H30" s="3207"/>
      <c r="I30" s="3207"/>
      <c r="J30" s="3207"/>
      <c r="K30" s="3207"/>
      <c r="P30" s="156"/>
      <c r="Q30" s="163"/>
      <c r="R30" s="163"/>
      <c r="S30" s="163"/>
      <c r="Y30" s="164"/>
      <c r="AC30" s="156"/>
      <c r="AD30" s="3195" t="s">
        <v>532</v>
      </c>
      <c r="AE30" s="3195"/>
      <c r="AF30" s="3195"/>
      <c r="AG30" s="3195"/>
      <c r="AH30" s="3195"/>
      <c r="AI30" s="3205">
        <v>24</v>
      </c>
      <c r="AJ30" s="3205"/>
      <c r="AK30" s="3205"/>
      <c r="AL30" s="3206">
        <f>AI30/$AP$29</f>
        <v>8</v>
      </c>
      <c r="AM30" s="3206"/>
      <c r="AN30" s="3206"/>
      <c r="AP30" s="277"/>
      <c r="AQ30" s="279" t="s">
        <v>1230</v>
      </c>
    </row>
    <row r="31" spans="2:76" ht="17.100000000000001" customHeight="1" thickBot="1" x14ac:dyDescent="0.25">
      <c r="J31" s="192"/>
      <c r="L31" s="193"/>
      <c r="M31" s="193"/>
      <c r="P31" s="156"/>
      <c r="Q31" s="3195" t="s">
        <v>533</v>
      </c>
      <c r="R31" s="3195"/>
      <c r="S31" s="3195"/>
      <c r="T31" s="3210">
        <f>$T$29*W31</f>
        <v>0</v>
      </c>
      <c r="U31" s="3210"/>
      <c r="W31" s="3211">
        <v>0.5</v>
      </c>
      <c r="X31" s="3211"/>
      <c r="Y31" s="164"/>
      <c r="AC31" s="156"/>
      <c r="AD31" s="3195" t="s">
        <v>534</v>
      </c>
      <c r="AE31" s="3195"/>
      <c r="AF31" s="3195"/>
      <c r="AG31" s="3195"/>
      <c r="AH31" s="3195"/>
      <c r="AI31" s="3205">
        <f>7*24</f>
        <v>168</v>
      </c>
      <c r="AJ31" s="3205"/>
      <c r="AK31" s="3205"/>
      <c r="AL31" s="3206">
        <f>AI31/$AP$29</f>
        <v>56</v>
      </c>
      <c r="AM31" s="3206"/>
      <c r="AN31" s="3206"/>
      <c r="AP31" s="277"/>
      <c r="AS31" s="3208" t="s">
        <v>535</v>
      </c>
      <c r="AT31" s="3208"/>
      <c r="AU31" s="3208"/>
      <c r="AV31" s="3208"/>
      <c r="AW31" s="3213">
        <f>AY29*18</f>
        <v>55931.141409780859</v>
      </c>
      <c r="AX31" s="3213"/>
      <c r="AY31" s="3213"/>
      <c r="AZ31" s="3213"/>
      <c r="BA31" s="3213"/>
      <c r="BC31" s="3187" t="s">
        <v>526</v>
      </c>
      <c r="BD31" s="3187"/>
      <c r="BE31" s="3187"/>
    </row>
    <row r="32" spans="2:76" ht="17.100000000000001" customHeight="1" x14ac:dyDescent="0.2">
      <c r="J32" s="192"/>
      <c r="L32" s="193"/>
      <c r="M32" s="193"/>
      <c r="P32" s="156"/>
      <c r="Q32" s="3195" t="s">
        <v>536</v>
      </c>
      <c r="R32" s="3195"/>
      <c r="S32" s="3195"/>
      <c r="T32" s="3210">
        <f t="shared" ref="T32:T35" si="425">$T$29*W32</f>
        <v>0</v>
      </c>
      <c r="U32" s="3210"/>
      <c r="W32" s="3211">
        <v>0.75</v>
      </c>
      <c r="X32" s="3211"/>
      <c r="Y32" s="164"/>
      <c r="AC32" s="156"/>
      <c r="AD32" s="3195" t="s">
        <v>537</v>
      </c>
      <c r="AE32" s="3195"/>
      <c r="AF32" s="3195"/>
      <c r="AG32" s="3195"/>
      <c r="AH32" s="3195"/>
      <c r="AI32" s="3205">
        <f>31*24</f>
        <v>744</v>
      </c>
      <c r="AJ32" s="3205"/>
      <c r="AK32" s="3205"/>
      <c r="AL32" s="3206">
        <f>AI32/$AP$29</f>
        <v>248</v>
      </c>
      <c r="AM32" s="3206"/>
      <c r="AN32" s="3206"/>
      <c r="AP32" s="277"/>
    </row>
    <row r="33" spans="2:133" ht="17.100000000000001" customHeight="1" x14ac:dyDescent="0.2">
      <c r="J33" s="192"/>
      <c r="L33" s="193"/>
      <c r="M33" s="193"/>
      <c r="P33" s="156"/>
      <c r="Q33" s="3195" t="s">
        <v>538</v>
      </c>
      <c r="R33" s="3195"/>
      <c r="S33" s="3195"/>
      <c r="T33" s="3210">
        <f t="shared" si="425"/>
        <v>0</v>
      </c>
      <c r="U33" s="3210"/>
      <c r="W33" s="3211">
        <v>1</v>
      </c>
      <c r="X33" s="3211"/>
      <c r="Y33" s="164"/>
      <c r="AC33" s="156"/>
      <c r="AD33" s="3195" t="s">
        <v>539</v>
      </c>
      <c r="AE33" s="3195"/>
      <c r="AF33" s="3195"/>
      <c r="AG33" s="3195"/>
      <c r="AH33" s="3195"/>
      <c r="AI33" s="3205">
        <f>365*24</f>
        <v>8760</v>
      </c>
      <c r="AJ33" s="3205"/>
      <c r="AK33" s="3205"/>
      <c r="AL33" s="3205">
        <f>AI33/$AP$29</f>
        <v>2920</v>
      </c>
      <c r="AM33" s="3205"/>
      <c r="AN33" s="3205"/>
      <c r="AP33" s="277"/>
    </row>
    <row r="34" spans="2:133" ht="17.100000000000001" customHeight="1" thickBot="1" x14ac:dyDescent="0.25">
      <c r="J34" s="192"/>
      <c r="L34" s="193"/>
      <c r="M34" s="193"/>
      <c r="P34" s="156"/>
      <c r="Q34" s="3195" t="s">
        <v>540</v>
      </c>
      <c r="R34" s="3195"/>
      <c r="S34" s="3195"/>
      <c r="T34" s="3210">
        <f t="shared" si="425"/>
        <v>0</v>
      </c>
      <c r="U34" s="3210"/>
      <c r="W34" s="3211">
        <v>1.25</v>
      </c>
      <c r="X34" s="3211"/>
      <c r="Y34" s="164"/>
      <c r="AC34" s="157"/>
      <c r="AD34" s="160"/>
      <c r="AE34" s="160"/>
      <c r="AF34" s="160"/>
      <c r="AG34" s="160"/>
      <c r="AH34" s="160"/>
      <c r="AI34" s="160"/>
      <c r="AJ34" s="160"/>
      <c r="AK34" s="160"/>
      <c r="AL34" s="160"/>
      <c r="AM34" s="160"/>
      <c r="AN34" s="160"/>
      <c r="AO34" s="160"/>
      <c r="AP34" s="165"/>
    </row>
    <row r="35" spans="2:133" ht="17.100000000000001" customHeight="1" x14ac:dyDescent="0.2">
      <c r="F35" s="22"/>
      <c r="G35" s="22"/>
      <c r="H35" s="22"/>
      <c r="I35" s="192"/>
      <c r="J35" s="192"/>
      <c r="L35" s="193"/>
      <c r="M35" s="193"/>
      <c r="P35" s="156"/>
      <c r="Q35" s="3195" t="s">
        <v>541</v>
      </c>
      <c r="R35" s="3195"/>
      <c r="S35" s="3195"/>
      <c r="T35" s="3210">
        <f t="shared" si="425"/>
        <v>0</v>
      </c>
      <c r="U35" s="3210"/>
      <c r="W35" s="3211">
        <v>1.5</v>
      </c>
      <c r="X35" s="3211"/>
      <c r="Y35" s="164"/>
    </row>
    <row r="36" spans="2:133" ht="17.100000000000001" customHeight="1" thickBot="1" x14ac:dyDescent="0.25">
      <c r="P36" s="157"/>
      <c r="Q36" s="160"/>
      <c r="R36" s="160"/>
      <c r="S36" s="160"/>
      <c r="T36" s="160"/>
      <c r="U36" s="160"/>
      <c r="V36" s="160"/>
      <c r="W36" s="160"/>
      <c r="X36" s="160"/>
      <c r="Y36" s="165"/>
    </row>
    <row r="39" spans="2:133" ht="17.100000000000001" customHeight="1" thickBot="1" x14ac:dyDescent="0.25">
      <c r="B39" s="3179" t="s">
        <v>523</v>
      </c>
      <c r="C39" s="3179"/>
      <c r="D39" s="3180">
        <f>W31</f>
        <v>0.5</v>
      </c>
      <c r="E39" s="3181"/>
      <c r="F39" s="3182"/>
      <c r="G39" s="3183"/>
      <c r="H39" s="3182" t="s">
        <v>173</v>
      </c>
      <c r="I39" s="3183"/>
      <c r="J39" s="3178">
        <f>J41-H41</f>
        <v>315</v>
      </c>
      <c r="K39" s="3178"/>
      <c r="L39" s="3178">
        <f t="shared" ref="L39" si="426">L41-J41</f>
        <v>330.75</v>
      </c>
      <c r="M39" s="3178"/>
      <c r="N39" s="3178">
        <f t="shared" ref="N39" si="427">N41-L41</f>
        <v>347.28749999999991</v>
      </c>
      <c r="O39" s="3178"/>
      <c r="P39" s="3178">
        <f t="shared" ref="P39" si="428">P41-N41</f>
        <v>364.65187500000002</v>
      </c>
      <c r="Q39" s="3178"/>
      <c r="R39" s="3178">
        <f t="shared" ref="R39" si="429">R41-P41</f>
        <v>382.88446875</v>
      </c>
      <c r="S39" s="3178"/>
      <c r="T39" s="3178">
        <f t="shared" ref="T39" si="430">T41-R41</f>
        <v>402.02869218749993</v>
      </c>
      <c r="U39" s="3178"/>
      <c r="V39" s="3178">
        <f t="shared" ref="V39" si="431">V41-T41</f>
        <v>422.13012679687517</v>
      </c>
      <c r="W39" s="3178"/>
      <c r="X39" s="3178">
        <f t="shared" ref="X39" si="432">X41-V41</f>
        <v>443.23663313671886</v>
      </c>
      <c r="Y39" s="3178"/>
      <c r="Z39" s="3178">
        <f t="shared" ref="Z39" si="433">Z41-X41</f>
        <v>465.39846479355492</v>
      </c>
      <c r="AA39" s="3178"/>
      <c r="AB39" s="3178">
        <f t="shared" ref="AB39" si="434">AB41-Z41</f>
        <v>488.66838803323208</v>
      </c>
      <c r="AC39" s="3178"/>
      <c r="AD39" s="3178">
        <f t="shared" ref="AD39" si="435">AD41-AB41</f>
        <v>513.101807434894</v>
      </c>
      <c r="AE39" s="3178"/>
      <c r="AF39" s="3178">
        <f t="shared" ref="AF39" si="436">AF41-AD41</f>
        <v>538.75689780663834</v>
      </c>
      <c r="AG39" s="3178"/>
      <c r="AH39" s="3178">
        <f t="shared" ref="AH39" si="437">AH41-AF41</f>
        <v>565.69474269697093</v>
      </c>
      <c r="AI39" s="3178"/>
      <c r="AJ39" s="3178">
        <f t="shared" ref="AJ39" si="438">AJ41-AH41</f>
        <v>593.97947983181894</v>
      </c>
      <c r="AK39" s="3178"/>
      <c r="AL39" s="3178">
        <f t="shared" ref="AL39" si="439">AL41-AJ41</f>
        <v>623.67845382341056</v>
      </c>
      <c r="AM39" s="3178"/>
      <c r="AN39" s="3178">
        <f t="shared" ref="AN39" si="440">AN41-AL41</f>
        <v>654.86237651458032</v>
      </c>
      <c r="AO39" s="3178"/>
      <c r="AP39" s="3178">
        <f t="shared" ref="AP39" si="441">AP41-AN41</f>
        <v>687.60549534030906</v>
      </c>
      <c r="AQ39" s="3178"/>
      <c r="AR39" s="3178">
        <f t="shared" ref="AR39" si="442">AR41-AP41</f>
        <v>721.98577010732515</v>
      </c>
      <c r="AS39" s="3178"/>
      <c r="AT39" s="3178">
        <f t="shared" ref="AT39" si="443">AT41-AR41</f>
        <v>758.08505861269077</v>
      </c>
      <c r="AU39" s="3178"/>
      <c r="AV39" s="3178">
        <f t="shared" ref="AV39" si="444">AV41-AT41</f>
        <v>795.98931154332604</v>
      </c>
      <c r="AW39" s="3178"/>
      <c r="AX39" s="3178">
        <f t="shared" ref="AX39" si="445">AX41-AV41</f>
        <v>835.78877712049143</v>
      </c>
      <c r="AY39" s="3178"/>
      <c r="AZ39" s="3178">
        <f t="shared" ref="AZ39" si="446">AZ41-AX41</f>
        <v>877.57821597651673</v>
      </c>
      <c r="BA39" s="3178"/>
      <c r="BB39" s="3178">
        <f t="shared" ref="BB39" si="447">BB41-AZ41</f>
        <v>921.45712677534175</v>
      </c>
      <c r="BC39" s="3178"/>
      <c r="BD39" s="3178">
        <f t="shared" ref="BD39" si="448">BD41-BB41</f>
        <v>967.5299831141092</v>
      </c>
      <c r="BE39" s="3178"/>
      <c r="BF39" s="3178">
        <f t="shared" ref="BF39" si="449">BF41-BD41</f>
        <v>1015.9064822698147</v>
      </c>
      <c r="BG39" s="3178"/>
      <c r="BH39" s="3178">
        <f t="shared" ref="BH39" si="450">BH41-BF41</f>
        <v>1066.7018063833075</v>
      </c>
      <c r="BI39" s="3178"/>
      <c r="BJ39" s="3178">
        <f t="shared" ref="BJ39" si="451">BJ41-BH41</f>
        <v>1120.0368967024697</v>
      </c>
      <c r="BK39" s="3178"/>
      <c r="BL39" s="3178">
        <f t="shared" ref="BL39" si="452">BL41-BJ41</f>
        <v>1176.0387415375953</v>
      </c>
      <c r="BM39" s="3178"/>
      <c r="BN39" s="3178">
        <f t="shared" ref="BN39" si="453">BN41-BL41</f>
        <v>1234.8406786144733</v>
      </c>
      <c r="BO39" s="3178"/>
      <c r="BP39" s="3178">
        <f t="shared" ref="BP39" si="454">BP41-BN41</f>
        <v>1296.5827125451979</v>
      </c>
      <c r="BQ39" s="3178"/>
      <c r="BR39" s="3178">
        <f t="shared" ref="BR39" si="455">BR41-BP41</f>
        <v>1361.4118481724581</v>
      </c>
      <c r="BS39" s="3178"/>
      <c r="BT39" s="3178">
        <f t="shared" ref="BT39" si="456">BT41-BR41</f>
        <v>1429.4824405810796</v>
      </c>
      <c r="BU39" s="3178"/>
      <c r="BV39" s="3178">
        <f t="shared" ref="BV39" si="457">BV41-BT41</f>
        <v>1500.9565626101357</v>
      </c>
      <c r="BW39" s="3178"/>
      <c r="BX39" s="3178">
        <f t="shared" ref="BX39" si="458">BX41-BV41</f>
        <v>1576.0043907406434</v>
      </c>
      <c r="BY39" s="3178"/>
      <c r="BZ39" s="3178">
        <f t="shared" ref="BZ39" si="459">BZ41-BX41</f>
        <v>1654.8046102776752</v>
      </c>
      <c r="CA39" s="3178"/>
      <c r="CB39" s="3178">
        <f t="shared" ref="CB39" si="460">CB41-BZ41</f>
        <v>1737.5448407915574</v>
      </c>
      <c r="CC39" s="3178"/>
      <c r="CD39" s="3178">
        <f t="shared" ref="CD39" si="461">CD41-CB41</f>
        <v>1824.4220828311372</v>
      </c>
      <c r="CE39" s="3178"/>
      <c r="CF39" s="3178">
        <f t="shared" ref="CF39" si="462">CF41-CD41</f>
        <v>1915.6431869726912</v>
      </c>
      <c r="CG39" s="3178"/>
      <c r="CH39" s="3178">
        <f t="shared" ref="CH39" si="463">CH41-CF41</f>
        <v>2011.4253463213245</v>
      </c>
      <c r="CI39" s="3178"/>
      <c r="CJ39" s="3178">
        <f t="shared" ref="CJ39" si="464">CJ41-CH41</f>
        <v>2111.9966136373914</v>
      </c>
      <c r="CK39" s="3178"/>
      <c r="CL39" s="3178">
        <f t="shared" ref="CL39" si="465">CL41-CJ41</f>
        <v>2217.5964443192643</v>
      </c>
      <c r="CM39" s="3178"/>
      <c r="CN39" s="3178">
        <f t="shared" ref="CN39" si="466">CN41-CL41</f>
        <v>2328.4762665352246</v>
      </c>
      <c r="CO39" s="3178"/>
      <c r="CP39" s="3178">
        <f t="shared" ref="CP39" si="467">CP41-CN41</f>
        <v>2444.9000798619891</v>
      </c>
      <c r="CQ39" s="3178"/>
      <c r="CR39" s="3178">
        <f t="shared" ref="CR39" si="468">CR41-CP41</f>
        <v>2567.1450838550882</v>
      </c>
      <c r="CS39" s="3178"/>
      <c r="CT39" s="3178">
        <f t="shared" ref="CT39" si="469">CT41-CR41</f>
        <v>2695.5023380478378</v>
      </c>
      <c r="CU39" s="3178"/>
      <c r="CV39" s="3178">
        <f t="shared" ref="CV39" si="470">CV41-CT41</f>
        <v>2830.2774549502356</v>
      </c>
      <c r="CW39" s="3178"/>
      <c r="CX39" s="3178">
        <f t="shared" ref="CX39" si="471">CX41-CV41</f>
        <v>2971.7913276977415</v>
      </c>
      <c r="CY39" s="3178"/>
      <c r="CZ39" s="3178">
        <f t="shared" ref="CZ39" si="472">CZ41-CX41</f>
        <v>3120.3808940826348</v>
      </c>
      <c r="DA39" s="3178"/>
      <c r="DB39" s="3178">
        <f t="shared" ref="DB39" si="473">DB41-CZ41</f>
        <v>3276.3999387867661</v>
      </c>
      <c r="DC39" s="3178"/>
      <c r="DD39" s="3178">
        <f t="shared" ref="DD39" si="474">DD41-DB41</f>
        <v>3440.2199357261052</v>
      </c>
      <c r="DE39" s="3178"/>
      <c r="DF39" s="3178">
        <f t="shared" ref="DF39" si="475">DF41-DD41</f>
        <v>3612.2309325124079</v>
      </c>
      <c r="DG39" s="3178"/>
      <c r="DH39" s="3178">
        <f t="shared" ref="DH39" si="476">DH41-DF41</f>
        <v>3792.8424791380239</v>
      </c>
      <c r="DI39" s="3178"/>
      <c r="DJ39" s="3178">
        <f t="shared" ref="DJ39" si="477">DJ41-DH41</f>
        <v>3982.4846030949266</v>
      </c>
      <c r="DK39" s="3178"/>
      <c r="DL39" s="3178">
        <f t="shared" ref="DL39" si="478">DL41-DJ41</f>
        <v>4181.6088332496729</v>
      </c>
      <c r="DM39" s="3178"/>
      <c r="DN39" s="3178">
        <f t="shared" ref="DN39" si="479">DN41-DL41</f>
        <v>4390.6892749121616</v>
      </c>
      <c r="DO39" s="3178"/>
      <c r="DP39" s="3178">
        <f t="shared" ref="DP39" si="480">DP41-DN41</f>
        <v>4610.2237386577617</v>
      </c>
      <c r="DQ39" s="3178"/>
      <c r="DR39" s="3178">
        <f t="shared" ref="DR39" si="481">DR41-DP41</f>
        <v>4840.7349255906593</v>
      </c>
      <c r="DS39" s="3178"/>
      <c r="DT39" s="3178">
        <f t="shared" ref="DT39" si="482">DT41-DR41</f>
        <v>5082.7716718701849</v>
      </c>
      <c r="DU39" s="3178"/>
      <c r="DV39" s="3178">
        <f t="shared" ref="DV39" si="483">DV41-DT41</f>
        <v>5336.910255463692</v>
      </c>
      <c r="DW39" s="3178"/>
      <c r="DX39" s="3178">
        <f t="shared" ref="DX39" si="484">DX41-DV41</f>
        <v>5603.7557682368788</v>
      </c>
      <c r="DY39" s="3178"/>
      <c r="DZ39" s="3178">
        <f t="shared" ref="DZ39" si="485">DZ41-DX41</f>
        <v>5883.9435566487227</v>
      </c>
      <c r="EA39" s="3178"/>
      <c r="EB39" s="3178">
        <f t="shared" ref="EB39" si="486">EB41-DZ41</f>
        <v>6178.1407344811596</v>
      </c>
      <c r="EC39" s="3178"/>
    </row>
    <row r="40" spans="2:133" ht="17.100000000000001" customHeight="1" x14ac:dyDescent="0.25">
      <c r="B40" s="155"/>
      <c r="C40" s="158"/>
      <c r="D40" s="159" t="s">
        <v>24</v>
      </c>
      <c r="E40" s="158"/>
      <c r="F40" s="3184" t="s">
        <v>172</v>
      </c>
      <c r="G40" s="3184"/>
      <c r="H40" s="3184">
        <v>1</v>
      </c>
      <c r="I40" s="3184"/>
      <c r="J40" s="3184">
        <v>2</v>
      </c>
      <c r="K40" s="3184"/>
      <c r="L40" s="3184">
        <v>3</v>
      </c>
      <c r="M40" s="3184"/>
      <c r="N40" s="3184">
        <v>4</v>
      </c>
      <c r="O40" s="3184"/>
      <c r="P40" s="3184">
        <v>5</v>
      </c>
      <c r="Q40" s="3184"/>
      <c r="R40" s="3184">
        <v>6</v>
      </c>
      <c r="S40" s="3184"/>
      <c r="T40" s="3184">
        <v>7</v>
      </c>
      <c r="U40" s="3184"/>
      <c r="V40" s="3184">
        <v>8</v>
      </c>
      <c r="W40" s="3184"/>
      <c r="X40" s="3184">
        <v>9</v>
      </c>
      <c r="Y40" s="3184"/>
      <c r="Z40" s="3184">
        <v>10</v>
      </c>
      <c r="AA40" s="3184"/>
      <c r="AB40" s="3184">
        <v>11</v>
      </c>
      <c r="AC40" s="3184"/>
      <c r="AD40" s="3184">
        <v>12</v>
      </c>
      <c r="AE40" s="3184"/>
      <c r="AF40" s="3184">
        <v>13</v>
      </c>
      <c r="AG40" s="3184"/>
      <c r="AH40" s="3184">
        <v>14</v>
      </c>
      <c r="AI40" s="3184"/>
      <c r="AJ40" s="3184">
        <v>15</v>
      </c>
      <c r="AK40" s="3184"/>
      <c r="AL40" s="3184">
        <v>16</v>
      </c>
      <c r="AM40" s="3184"/>
      <c r="AN40" s="3184">
        <v>17</v>
      </c>
      <c r="AO40" s="3184"/>
      <c r="AP40" s="3184">
        <v>18</v>
      </c>
      <c r="AQ40" s="3184"/>
      <c r="AR40" s="3184">
        <v>19</v>
      </c>
      <c r="AS40" s="3184"/>
      <c r="AT40" s="3184">
        <v>20</v>
      </c>
      <c r="AU40" s="3184"/>
      <c r="AV40" s="3184">
        <v>21</v>
      </c>
      <c r="AW40" s="3184"/>
      <c r="AX40" s="3184">
        <v>22</v>
      </c>
      <c r="AY40" s="3184"/>
      <c r="AZ40" s="3184">
        <v>23</v>
      </c>
      <c r="BA40" s="3214"/>
      <c r="BB40" s="3184">
        <v>24</v>
      </c>
      <c r="BC40" s="3184"/>
      <c r="BD40" s="3184">
        <v>25</v>
      </c>
      <c r="BE40" s="3214"/>
      <c r="BF40" s="3184">
        <v>26</v>
      </c>
      <c r="BG40" s="3184"/>
      <c r="BH40" s="3184">
        <v>27</v>
      </c>
      <c r="BI40" s="3214"/>
      <c r="BJ40" s="3184">
        <v>28</v>
      </c>
      <c r="BK40" s="3184"/>
      <c r="BL40" s="3184">
        <v>29</v>
      </c>
      <c r="BM40" s="3214"/>
      <c r="BN40" s="3184">
        <v>30</v>
      </c>
      <c r="BO40" s="3184"/>
      <c r="BP40" s="3184">
        <v>31</v>
      </c>
      <c r="BQ40" s="3214"/>
      <c r="BR40" s="3184">
        <v>32</v>
      </c>
      <c r="BS40" s="3184"/>
      <c r="BT40" s="3184">
        <v>33</v>
      </c>
      <c r="BU40" s="3214"/>
      <c r="BV40" s="3184">
        <v>34</v>
      </c>
      <c r="BW40" s="3184"/>
      <c r="BX40" s="3184">
        <v>35</v>
      </c>
      <c r="BY40" s="3214"/>
      <c r="BZ40" s="3184">
        <v>36</v>
      </c>
      <c r="CA40" s="3184"/>
      <c r="CB40" s="3184">
        <v>37</v>
      </c>
      <c r="CC40" s="3214"/>
      <c r="CD40" s="3184">
        <v>38</v>
      </c>
      <c r="CE40" s="3184"/>
      <c r="CF40" s="3184">
        <v>39</v>
      </c>
      <c r="CG40" s="3214"/>
      <c r="CH40" s="3184">
        <v>40</v>
      </c>
      <c r="CI40" s="3184"/>
      <c r="CJ40" s="3184">
        <v>41</v>
      </c>
      <c r="CK40" s="3214"/>
      <c r="CL40" s="3184">
        <v>42</v>
      </c>
      <c r="CM40" s="3184"/>
      <c r="CN40" s="3184">
        <v>43</v>
      </c>
      <c r="CO40" s="3214"/>
      <c r="CP40" s="3184">
        <v>44</v>
      </c>
      <c r="CQ40" s="3184"/>
      <c r="CR40" s="3184">
        <v>45</v>
      </c>
      <c r="CS40" s="3214"/>
      <c r="CT40" s="3184">
        <v>46</v>
      </c>
      <c r="CU40" s="3184"/>
      <c r="CV40" s="3184">
        <v>47</v>
      </c>
      <c r="CW40" s="3214"/>
      <c r="CX40" s="3184">
        <v>48</v>
      </c>
      <c r="CY40" s="3184"/>
      <c r="CZ40" s="3184">
        <v>49</v>
      </c>
      <c r="DA40" s="3214"/>
      <c r="DB40" s="3184">
        <v>50</v>
      </c>
      <c r="DC40" s="3184"/>
      <c r="DD40" s="3184">
        <v>51</v>
      </c>
      <c r="DE40" s="3214"/>
      <c r="DF40" s="3184">
        <v>52</v>
      </c>
      <c r="DG40" s="3184"/>
      <c r="DH40" s="3184">
        <v>53</v>
      </c>
      <c r="DI40" s="3214"/>
      <c r="DJ40" s="3184">
        <v>54</v>
      </c>
      <c r="DK40" s="3184"/>
      <c r="DL40" s="3184">
        <v>55</v>
      </c>
      <c r="DM40" s="3214"/>
      <c r="DN40" s="3184">
        <v>56</v>
      </c>
      <c r="DO40" s="3184"/>
      <c r="DP40" s="3184">
        <v>57</v>
      </c>
      <c r="DQ40" s="3214"/>
      <c r="DR40" s="3184">
        <v>58</v>
      </c>
      <c r="DS40" s="3184"/>
      <c r="DT40" s="3184">
        <v>59</v>
      </c>
      <c r="DU40" s="3214"/>
      <c r="DV40" s="3184">
        <v>60</v>
      </c>
      <c r="DW40" s="3184"/>
      <c r="DX40" s="3184">
        <v>61</v>
      </c>
      <c r="DY40" s="3214"/>
      <c r="DZ40" s="3184">
        <v>62</v>
      </c>
      <c r="EA40" s="3184"/>
      <c r="EB40" s="3184">
        <v>63</v>
      </c>
      <c r="EC40" s="3214"/>
    </row>
    <row r="41" spans="2:133" ht="17.100000000000001" customHeight="1" x14ac:dyDescent="0.2">
      <c r="B41" s="156"/>
      <c r="F41" s="3187" t="s">
        <v>148</v>
      </c>
      <c r="G41" s="3187"/>
      <c r="H41" s="3187">
        <v>300</v>
      </c>
      <c r="I41" s="3187"/>
      <c r="J41" s="3187">
        <f>H41+$H$4+H42</f>
        <v>615</v>
      </c>
      <c r="K41" s="3187"/>
      <c r="L41" s="3187">
        <f t="shared" ref="L41" si="487">J41+$H$4+J42</f>
        <v>945.75</v>
      </c>
      <c r="M41" s="3187"/>
      <c r="N41" s="3186">
        <f t="shared" ref="N41" si="488">L41+$H$4+L42</f>
        <v>1293.0374999999999</v>
      </c>
      <c r="O41" s="3186"/>
      <c r="P41" s="3186">
        <f t="shared" ref="P41" si="489">N41+$H$4+N42</f>
        <v>1657.6893749999999</v>
      </c>
      <c r="Q41" s="3186"/>
      <c r="R41" s="3186">
        <f t="shared" ref="R41" si="490">P41+$H$4+P42</f>
        <v>2040.5738437499999</v>
      </c>
      <c r="S41" s="3186"/>
      <c r="T41" s="3186">
        <f t="shared" ref="T41" si="491">R41+$H$4+R42</f>
        <v>2442.6025359374999</v>
      </c>
      <c r="U41" s="3186"/>
      <c r="V41" s="3186">
        <f t="shared" ref="V41" si="492">T41+$H$4+T42</f>
        <v>2864.732662734375</v>
      </c>
      <c r="W41" s="3186"/>
      <c r="X41" s="3186">
        <f t="shared" ref="X41" si="493">V41+$H$4+V42</f>
        <v>3307.9692958710939</v>
      </c>
      <c r="Y41" s="3186"/>
      <c r="Z41" s="3186">
        <f t="shared" ref="Z41" si="494">X41+$H$4+X42</f>
        <v>3773.3677606646488</v>
      </c>
      <c r="AA41" s="3186"/>
      <c r="AB41" s="3186">
        <f t="shared" ref="AB41" si="495">Z41+$H$4+Z42</f>
        <v>4262.0361486978809</v>
      </c>
      <c r="AC41" s="3186"/>
      <c r="AD41" s="3186">
        <f t="shared" ref="AD41" si="496">AB41+$H$4+AB42</f>
        <v>4775.1379561327749</v>
      </c>
      <c r="AE41" s="3186"/>
      <c r="AF41" s="3186">
        <f t="shared" ref="AF41" si="497">AD41+$H$4+AD42</f>
        <v>5313.8948539394132</v>
      </c>
      <c r="AG41" s="3186"/>
      <c r="AH41" s="3186">
        <f t="shared" ref="AH41" si="498">AF41+$H$4+AF42</f>
        <v>5879.5895966363842</v>
      </c>
      <c r="AI41" s="3186"/>
      <c r="AJ41" s="3186">
        <f t="shared" ref="AJ41" si="499">AH41+$H$4+AH42</f>
        <v>6473.5690764682031</v>
      </c>
      <c r="AK41" s="3186"/>
      <c r="AL41" s="3186">
        <f t="shared" ref="AL41" si="500">AJ41+$H$4+AJ42</f>
        <v>7097.2475302916137</v>
      </c>
      <c r="AM41" s="3186"/>
      <c r="AN41" s="3186">
        <f t="shared" ref="AN41" si="501">AL41+$H$4+AL42</f>
        <v>7752.109906806194</v>
      </c>
      <c r="AO41" s="3186"/>
      <c r="AP41" s="3186">
        <f t="shared" ref="AP41" si="502">AN41+$H$4+AN42</f>
        <v>8439.715402146503</v>
      </c>
      <c r="AQ41" s="3186"/>
      <c r="AR41" s="3186">
        <f t="shared" ref="AR41" si="503">AP41+$H$4+AP42</f>
        <v>9161.7011722538282</v>
      </c>
      <c r="AS41" s="3186"/>
      <c r="AT41" s="3186">
        <f t="shared" ref="AT41" si="504">AR41+$H$4+AR42</f>
        <v>9919.786230866519</v>
      </c>
      <c r="AU41" s="3186"/>
      <c r="AV41" s="3186">
        <f t="shared" ref="AV41" si="505">AT41+$H$4+AT42</f>
        <v>10715.775542409845</v>
      </c>
      <c r="AW41" s="3186"/>
      <c r="AX41" s="3186">
        <f t="shared" ref="AX41" si="506">AV41+$H$4+AV42</f>
        <v>11551.564319530336</v>
      </c>
      <c r="AY41" s="3186"/>
      <c r="AZ41" s="3186">
        <f t="shared" ref="AZ41" si="507">AX41+$H$4+AX42</f>
        <v>12429.142535506853</v>
      </c>
      <c r="BA41" s="3194"/>
      <c r="BB41" s="3186">
        <f t="shared" ref="BB41" si="508">AZ41+$H$4+AZ42</f>
        <v>13350.599662282195</v>
      </c>
      <c r="BC41" s="3186"/>
      <c r="BD41" s="3186">
        <f t="shared" ref="BD41" si="509">BB41+$H$4+BB42</f>
        <v>14318.129645396304</v>
      </c>
      <c r="BE41" s="3194"/>
      <c r="BF41" s="3186">
        <f t="shared" ref="BF41" si="510">BD41+$H$4+BD42</f>
        <v>15334.036127666119</v>
      </c>
      <c r="BG41" s="3186"/>
      <c r="BH41" s="3186">
        <f t="shared" ref="BH41" si="511">BF41+$H$4+BF42</f>
        <v>16400.737934049426</v>
      </c>
      <c r="BI41" s="3194"/>
      <c r="BJ41" s="3186">
        <f t="shared" ref="BJ41" si="512">BH41+$H$4+BH42</f>
        <v>17520.774830751896</v>
      </c>
      <c r="BK41" s="3186"/>
      <c r="BL41" s="3186">
        <f t="shared" ref="BL41" si="513">BJ41+$H$4+BJ42</f>
        <v>18696.813572289491</v>
      </c>
      <c r="BM41" s="3194"/>
      <c r="BN41" s="3186">
        <f t="shared" ref="BN41" si="514">BL41+$H$4+BL42</f>
        <v>19931.654250903965</v>
      </c>
      <c r="BO41" s="3186"/>
      <c r="BP41" s="3186">
        <f t="shared" ref="BP41" si="515">BN41+$H$4+BN42</f>
        <v>21228.236963449162</v>
      </c>
      <c r="BQ41" s="3194"/>
      <c r="BR41" s="3186">
        <f t="shared" ref="BR41" si="516">BP41+$H$4+BP42</f>
        <v>22589.648811621621</v>
      </c>
      <c r="BS41" s="3186"/>
      <c r="BT41" s="3186">
        <f t="shared" ref="BT41" si="517">BR41+$H$4+BR42</f>
        <v>24019.1312522027</v>
      </c>
      <c r="BU41" s="3194"/>
      <c r="BV41" s="3186">
        <f t="shared" ref="BV41" si="518">BT41+$H$4+BT42</f>
        <v>25520.087814812836</v>
      </c>
      <c r="BW41" s="3186"/>
      <c r="BX41" s="3186">
        <f t="shared" ref="BX41" si="519">BV41+$H$4+BV42</f>
        <v>27096.092205553479</v>
      </c>
      <c r="BY41" s="3194"/>
      <c r="BZ41" s="3186">
        <f t="shared" ref="BZ41" si="520">BX41+$H$4+BX42</f>
        <v>28750.896815831155</v>
      </c>
      <c r="CA41" s="3186"/>
      <c r="CB41" s="3186">
        <f t="shared" ref="CB41" si="521">BZ41+$H$4+BZ42</f>
        <v>30488.441656622712</v>
      </c>
      <c r="CC41" s="3194"/>
      <c r="CD41" s="3186">
        <f t="shared" ref="CD41" si="522">CB41+$H$4+CB42</f>
        <v>32312.863739453849</v>
      </c>
      <c r="CE41" s="3186"/>
      <c r="CF41" s="3186">
        <f t="shared" ref="CF41" si="523">CD41+$H$4+CD42</f>
        <v>34228.50692642654</v>
      </c>
      <c r="CG41" s="3194"/>
      <c r="CH41" s="3186">
        <f t="shared" ref="CH41" si="524">CF41+$H$4+CF42</f>
        <v>36239.932272747865</v>
      </c>
      <c r="CI41" s="3186"/>
      <c r="CJ41" s="3186">
        <f t="shared" ref="CJ41" si="525">CH41+$H$4+CH42</f>
        <v>38351.928886385256</v>
      </c>
      <c r="CK41" s="3194"/>
      <c r="CL41" s="3186">
        <f t="shared" ref="CL41" si="526">CJ41+$H$4+CJ42</f>
        <v>40569.52533070452</v>
      </c>
      <c r="CM41" s="3186"/>
      <c r="CN41" s="3186">
        <f t="shared" ref="CN41" si="527">CL41+$H$4+CL42</f>
        <v>42898.001597239745</v>
      </c>
      <c r="CO41" s="3194"/>
      <c r="CP41" s="3186">
        <f t="shared" ref="CP41" si="528">CN41+$H$4+CN42</f>
        <v>45342.901677101734</v>
      </c>
      <c r="CQ41" s="3186"/>
      <c r="CR41" s="3186">
        <f t="shared" ref="CR41" si="529">CP41+$H$4+CP42</f>
        <v>47910.046760956822</v>
      </c>
      <c r="CS41" s="3194"/>
      <c r="CT41" s="3186">
        <f t="shared" ref="CT41" si="530">CR41+$H$4+CR42</f>
        <v>50605.54909900466</v>
      </c>
      <c r="CU41" s="3186"/>
      <c r="CV41" s="3186">
        <f t="shared" ref="CV41" si="531">CT41+$H$4+CT42</f>
        <v>53435.826553954896</v>
      </c>
      <c r="CW41" s="3194"/>
      <c r="CX41" s="3186">
        <f t="shared" ref="CX41" si="532">CV41+$H$4+CV42</f>
        <v>56407.617881652637</v>
      </c>
      <c r="CY41" s="3186"/>
      <c r="CZ41" s="3186">
        <f t="shared" ref="CZ41" si="533">CX41+$H$4+CX42</f>
        <v>59527.998775735272</v>
      </c>
      <c r="DA41" s="3194"/>
      <c r="DB41" s="3186">
        <f t="shared" ref="DB41" si="534">CZ41+$H$4+CZ42</f>
        <v>62804.398714522038</v>
      </c>
      <c r="DC41" s="3186"/>
      <c r="DD41" s="3186">
        <f t="shared" ref="DD41" si="535">DB41+$H$4+DB42</f>
        <v>66244.618650248143</v>
      </c>
      <c r="DE41" s="3194"/>
      <c r="DF41" s="3186">
        <f t="shared" ref="DF41" si="536">DD41+$H$4+DD42</f>
        <v>69856.849582760551</v>
      </c>
      <c r="DG41" s="3186"/>
      <c r="DH41" s="3186">
        <f t="shared" ref="DH41" si="537">DF41+$H$4+DF42</f>
        <v>73649.692061898575</v>
      </c>
      <c r="DI41" s="3194"/>
      <c r="DJ41" s="3186">
        <f t="shared" ref="DJ41" si="538">DH41+$H$4+DH42</f>
        <v>77632.176664993502</v>
      </c>
      <c r="DK41" s="3186"/>
      <c r="DL41" s="3186">
        <f t="shared" ref="DL41" si="539">DJ41+$H$4+DJ42</f>
        <v>81813.785498243175</v>
      </c>
      <c r="DM41" s="3194"/>
      <c r="DN41" s="3186">
        <f t="shared" ref="DN41" si="540">DL41+$H$4+DL42</f>
        <v>86204.474773155336</v>
      </c>
      <c r="DO41" s="3186"/>
      <c r="DP41" s="3186">
        <f t="shared" ref="DP41" si="541">DN41+$H$4+DN42</f>
        <v>90814.698511813098</v>
      </c>
      <c r="DQ41" s="3194"/>
      <c r="DR41" s="3186">
        <f t="shared" ref="DR41" si="542">DP41+$H$4+DP42</f>
        <v>95655.433437403757</v>
      </c>
      <c r="DS41" s="3186"/>
      <c r="DT41" s="3186">
        <f t="shared" ref="DT41" si="543">DR41+$H$4+DR42</f>
        <v>100738.20510927394</v>
      </c>
      <c r="DU41" s="3194"/>
      <c r="DV41" s="3186">
        <f t="shared" ref="DV41" si="544">DT41+$H$4+DT42</f>
        <v>106075.11536473763</v>
      </c>
      <c r="DW41" s="3186"/>
      <c r="DX41" s="3186">
        <f t="shared" ref="DX41" si="545">DV41+$H$4+DV42</f>
        <v>111678.87113297451</v>
      </c>
      <c r="DY41" s="3194"/>
      <c r="DZ41" s="3186">
        <f t="shared" ref="DZ41" si="546">DX41+$H$4+DX42</f>
        <v>117562.81468962324</v>
      </c>
      <c r="EA41" s="3186"/>
      <c r="EB41" s="3186">
        <f t="shared" ref="EB41" si="547">DZ41+$H$4+DZ42</f>
        <v>123740.9554241044</v>
      </c>
      <c r="EC41" s="3194"/>
    </row>
    <row r="42" spans="2:133" ht="17.100000000000001" customHeight="1" x14ac:dyDescent="0.2">
      <c r="B42" s="3189" t="s">
        <v>335</v>
      </c>
      <c r="C42" s="3190"/>
      <c r="D42" s="3191">
        <v>0.05</v>
      </c>
      <c r="E42" s="3191"/>
      <c r="F42" s="3192" t="s">
        <v>525</v>
      </c>
      <c r="G42" s="3192"/>
      <c r="H42" s="3215">
        <f>H41*$D$5</f>
        <v>15</v>
      </c>
      <c r="I42" s="3215"/>
      <c r="J42" s="3215">
        <f t="shared" ref="J42" si="548">J41*$D$5</f>
        <v>30.75</v>
      </c>
      <c r="K42" s="3215"/>
      <c r="L42" s="3215">
        <f t="shared" ref="L42" si="549">L41*$D$5</f>
        <v>47.287500000000001</v>
      </c>
      <c r="M42" s="3215"/>
      <c r="N42" s="3178">
        <f t="shared" ref="N42" si="550">N41*$D$5</f>
        <v>64.651875000000004</v>
      </c>
      <c r="O42" s="3178"/>
      <c r="P42" s="3178">
        <f t="shared" ref="P42" si="551">P41*$D$5</f>
        <v>82.884468749999996</v>
      </c>
      <c r="Q42" s="3178"/>
      <c r="R42" s="3178">
        <f t="shared" ref="R42" si="552">R41*$D$5</f>
        <v>102.0286921875</v>
      </c>
      <c r="S42" s="3178"/>
      <c r="T42" s="3178">
        <f t="shared" ref="T42" si="553">T41*$D$5</f>
        <v>122.130126796875</v>
      </c>
      <c r="U42" s="3178"/>
      <c r="V42" s="3178">
        <f t="shared" ref="V42" si="554">V41*$D$5</f>
        <v>143.23663313671875</v>
      </c>
      <c r="W42" s="3178"/>
      <c r="X42" s="3178">
        <f t="shared" ref="X42" si="555">X41*$D$5</f>
        <v>165.39846479355469</v>
      </c>
      <c r="Y42" s="3178"/>
      <c r="Z42" s="3178">
        <f t="shared" ref="Z42" si="556">Z41*$D$5</f>
        <v>188.66838803323245</v>
      </c>
      <c r="AA42" s="3178"/>
      <c r="AB42" s="3178">
        <f t="shared" ref="AB42" si="557">AB41*$D$5</f>
        <v>213.10180743489406</v>
      </c>
      <c r="AC42" s="3178"/>
      <c r="AD42" s="3178">
        <f t="shared" ref="AD42" si="558">AD41*$D$5</f>
        <v>238.75689780663876</v>
      </c>
      <c r="AE42" s="3178"/>
      <c r="AF42" s="3178">
        <f t="shared" ref="AF42" si="559">AF41*$D$5</f>
        <v>265.69474269697065</v>
      </c>
      <c r="AG42" s="3178"/>
      <c r="AH42" s="3178">
        <f t="shared" ref="AH42" si="560">AH41*$D$5</f>
        <v>293.97947983181922</v>
      </c>
      <c r="AI42" s="3178"/>
      <c r="AJ42" s="3178">
        <f t="shared" ref="AJ42" si="561">AJ41*$D$5</f>
        <v>323.67845382341017</v>
      </c>
      <c r="AK42" s="3178"/>
      <c r="AL42" s="3178">
        <f t="shared" ref="AL42" si="562">AL41*$D$5</f>
        <v>354.86237651458072</v>
      </c>
      <c r="AM42" s="3178"/>
      <c r="AN42" s="3178">
        <f t="shared" ref="AN42" si="563">AN41*$D$5</f>
        <v>387.60549534030974</v>
      </c>
      <c r="AO42" s="3178"/>
      <c r="AP42" s="3178">
        <f t="shared" ref="AP42" si="564">AP41*$D$5</f>
        <v>421.98577010732515</v>
      </c>
      <c r="AQ42" s="3178"/>
      <c r="AR42" s="3178">
        <f t="shared" ref="AR42" si="565">AR41*$D$5</f>
        <v>458.08505861269145</v>
      </c>
      <c r="AS42" s="3178"/>
      <c r="AT42" s="3178">
        <f t="shared" ref="AT42" si="566">AT41*$D$5</f>
        <v>495.98931154332598</v>
      </c>
      <c r="AU42" s="3178"/>
      <c r="AV42" s="3178">
        <f t="shared" ref="AV42" si="567">AV41*$D$5</f>
        <v>535.78877712049223</v>
      </c>
      <c r="AW42" s="3178"/>
      <c r="AX42" s="3178">
        <f t="shared" ref="AX42" si="568">AX41*$D$5</f>
        <v>577.57821597651684</v>
      </c>
      <c r="AY42" s="3178"/>
      <c r="AZ42" s="3178">
        <f t="shared" ref="AZ42" si="569">AZ41*$D$5</f>
        <v>621.45712677534266</v>
      </c>
      <c r="BA42" s="3197"/>
      <c r="BB42" s="3178">
        <f t="shared" ref="BB42:BV42" si="570">BB41*$D$5</f>
        <v>667.52998311410977</v>
      </c>
      <c r="BC42" s="3178"/>
      <c r="BD42" s="3178">
        <f t="shared" ref="BD42:BX42" si="571">BD41*$D$5</f>
        <v>715.90648226981523</v>
      </c>
      <c r="BE42" s="3197"/>
      <c r="BF42" s="3178">
        <f t="shared" si="570"/>
        <v>766.70180638330601</v>
      </c>
      <c r="BG42" s="3178"/>
      <c r="BH42" s="3178">
        <f t="shared" si="571"/>
        <v>820.03689670247138</v>
      </c>
      <c r="BI42" s="3197"/>
      <c r="BJ42" s="3178">
        <f t="shared" si="570"/>
        <v>876.03874153759489</v>
      </c>
      <c r="BK42" s="3178"/>
      <c r="BL42" s="3178">
        <f t="shared" si="571"/>
        <v>934.84067861447465</v>
      </c>
      <c r="BM42" s="3197"/>
      <c r="BN42" s="3178">
        <f t="shared" si="570"/>
        <v>996.58271254519832</v>
      </c>
      <c r="BO42" s="3178"/>
      <c r="BP42" s="3178">
        <f t="shared" si="571"/>
        <v>1061.4118481724581</v>
      </c>
      <c r="BQ42" s="3197"/>
      <c r="BR42" s="3178">
        <f t="shared" si="570"/>
        <v>1129.4824405810812</v>
      </c>
      <c r="BS42" s="3178"/>
      <c r="BT42" s="3178">
        <f t="shared" si="571"/>
        <v>1200.9565626101351</v>
      </c>
      <c r="BU42" s="3197"/>
      <c r="BV42" s="3178">
        <f t="shared" si="570"/>
        <v>1276.0043907406418</v>
      </c>
      <c r="BW42" s="3178"/>
      <c r="BX42" s="3178">
        <f t="shared" si="571"/>
        <v>1354.8046102776741</v>
      </c>
      <c r="BY42" s="3197"/>
      <c r="BZ42" s="3178">
        <f t="shared" ref="BZ42" si="572">BZ41*$D$5</f>
        <v>1437.5448407915578</v>
      </c>
      <c r="CA42" s="3178"/>
      <c r="CB42" s="3178">
        <f t="shared" ref="CB42" si="573">CB41*$D$5</f>
        <v>1524.4220828311356</v>
      </c>
      <c r="CC42" s="3197"/>
      <c r="CD42" s="3178">
        <f t="shared" ref="CD42" si="574">CD41*$D$5</f>
        <v>1615.6431869726925</v>
      </c>
      <c r="CE42" s="3178"/>
      <c r="CF42" s="3178">
        <f t="shared" ref="CF42" si="575">CF41*$D$5</f>
        <v>1711.4253463213272</v>
      </c>
      <c r="CG42" s="3197"/>
      <c r="CH42" s="3178">
        <f t="shared" ref="CH42" si="576">CH41*$D$5</f>
        <v>1811.9966136373932</v>
      </c>
      <c r="CI42" s="3178"/>
      <c r="CJ42" s="3178">
        <f t="shared" ref="CJ42" si="577">CJ41*$D$5</f>
        <v>1917.5964443192629</v>
      </c>
      <c r="CK42" s="3197"/>
      <c r="CL42" s="3178">
        <f t="shared" ref="CL42" si="578">CL41*$D$5</f>
        <v>2028.4762665352262</v>
      </c>
      <c r="CM42" s="3178"/>
      <c r="CN42" s="3178">
        <f t="shared" ref="CN42" si="579">CN41*$D$5</f>
        <v>2144.9000798619873</v>
      </c>
      <c r="CO42" s="3197"/>
      <c r="CP42" s="3178">
        <f t="shared" ref="CP42" si="580">CP41*$D$5</f>
        <v>2267.1450838550868</v>
      </c>
      <c r="CQ42" s="3178"/>
      <c r="CR42" s="3178">
        <f t="shared" ref="CR42" si="581">CR41*$D$5</f>
        <v>2395.502338047841</v>
      </c>
      <c r="CS42" s="3197"/>
      <c r="CT42" s="3178">
        <f t="shared" ref="CT42" si="582">CT41*$D$5</f>
        <v>2530.2774549502333</v>
      </c>
      <c r="CU42" s="3178"/>
      <c r="CV42" s="3178">
        <f t="shared" ref="CV42" si="583">CV41*$D$5</f>
        <v>2671.7913276977451</v>
      </c>
      <c r="CW42" s="3197"/>
      <c r="CX42" s="3178">
        <f t="shared" ref="CX42" si="584">CX41*$D$5</f>
        <v>2820.380894082632</v>
      </c>
      <c r="CY42" s="3178"/>
      <c r="CZ42" s="3178">
        <f t="shared" ref="CZ42" si="585">CZ41*$D$5</f>
        <v>2976.3999387867639</v>
      </c>
      <c r="DA42" s="3197"/>
      <c r="DB42" s="3178">
        <f t="shared" ref="DB42" si="586">DB41*$D$5</f>
        <v>3140.219935726102</v>
      </c>
      <c r="DC42" s="3178"/>
      <c r="DD42" s="3178">
        <f t="shared" ref="DD42" si="587">DD41*$D$5</f>
        <v>3312.2309325124074</v>
      </c>
      <c r="DE42" s="3197"/>
      <c r="DF42" s="3178">
        <f t="shared" ref="DF42" si="588">DF41*$D$5</f>
        <v>3492.8424791380276</v>
      </c>
      <c r="DG42" s="3178"/>
      <c r="DH42" s="3178">
        <f t="shared" ref="DH42" si="589">DH41*$D$5</f>
        <v>3682.4846030949288</v>
      </c>
      <c r="DI42" s="3197"/>
      <c r="DJ42" s="3178">
        <f t="shared" ref="DJ42" si="590">DJ41*$D$5</f>
        <v>3881.6088332496752</v>
      </c>
      <c r="DK42" s="3178"/>
      <c r="DL42" s="3178">
        <f t="shared" ref="DL42" si="591">DL41*$D$5</f>
        <v>4090.6892749121589</v>
      </c>
      <c r="DM42" s="3197"/>
      <c r="DN42" s="3178">
        <f t="shared" ref="DN42" si="592">DN41*$D$5</f>
        <v>4310.2237386577672</v>
      </c>
      <c r="DO42" s="3178"/>
      <c r="DP42" s="3178">
        <f t="shared" ref="DP42" si="593">DP41*$D$5</f>
        <v>4540.7349255906547</v>
      </c>
      <c r="DQ42" s="3197"/>
      <c r="DR42" s="3178">
        <f t="shared" ref="DR42" si="594">DR41*$D$5</f>
        <v>4782.7716718701877</v>
      </c>
      <c r="DS42" s="3178"/>
      <c r="DT42" s="3178">
        <f t="shared" ref="DT42" si="595">DT41*$D$5</f>
        <v>5036.9102554636975</v>
      </c>
      <c r="DU42" s="3197"/>
      <c r="DV42" s="3178">
        <f t="shared" ref="DV42" si="596">DV41*$D$5</f>
        <v>5303.7557682368824</v>
      </c>
      <c r="DW42" s="3178"/>
      <c r="DX42" s="3178">
        <f t="shared" ref="DX42" si="597">DX41*$D$5</f>
        <v>5583.9435566487264</v>
      </c>
      <c r="DY42" s="3197"/>
      <c r="DZ42" s="3178">
        <f t="shared" ref="DZ42" si="598">DZ41*$D$5</f>
        <v>5878.1407344811623</v>
      </c>
      <c r="EA42" s="3178"/>
      <c r="EB42" s="3178">
        <f t="shared" ref="EB42" si="599">EB41*$D$5</f>
        <v>6187.0477712052198</v>
      </c>
      <c r="EC42" s="3197"/>
    </row>
    <row r="43" spans="2:133" ht="17.100000000000001" customHeight="1" thickBot="1" x14ac:dyDescent="0.25">
      <c r="B43" s="3202"/>
      <c r="C43" s="3183"/>
      <c r="D43" s="160"/>
      <c r="E43" s="160"/>
      <c r="F43" s="3181" t="s">
        <v>177</v>
      </c>
      <c r="G43" s="3181"/>
      <c r="H43" s="3199">
        <f>H41/60</f>
        <v>5</v>
      </c>
      <c r="I43" s="3199"/>
      <c r="J43" s="3199">
        <f>J41/60</f>
        <v>10.25</v>
      </c>
      <c r="K43" s="3199"/>
      <c r="L43" s="3199">
        <f t="shared" ref="L43" si="600">L41/60</f>
        <v>15.762499999999999</v>
      </c>
      <c r="M43" s="3199"/>
      <c r="N43" s="3199">
        <f t="shared" ref="N43" si="601">N41/60</f>
        <v>21.550625</v>
      </c>
      <c r="O43" s="3199"/>
      <c r="P43" s="3199">
        <f t="shared" ref="P43" si="602">P41/60</f>
        <v>27.62815625</v>
      </c>
      <c r="Q43" s="3199"/>
      <c r="R43" s="3199">
        <f t="shared" ref="R43" si="603">R41/60</f>
        <v>34.009564062499997</v>
      </c>
      <c r="S43" s="3199"/>
      <c r="T43" s="3199">
        <f t="shared" ref="T43" si="604">T41/60</f>
        <v>40.710042265624999</v>
      </c>
      <c r="U43" s="3199"/>
      <c r="V43" s="3199">
        <f t="shared" ref="V43" si="605">V41/60</f>
        <v>47.745544378906253</v>
      </c>
      <c r="W43" s="3199"/>
      <c r="X43" s="3199">
        <f t="shared" ref="X43" si="606">X41/60</f>
        <v>55.132821597851567</v>
      </c>
      <c r="Y43" s="3199"/>
      <c r="Z43" s="3199">
        <f t="shared" ref="Z43" si="607">Z41/60</f>
        <v>62.889462677744149</v>
      </c>
      <c r="AA43" s="3199"/>
      <c r="AB43" s="3199">
        <f t="shared" ref="AB43" si="608">AB41/60</f>
        <v>71.033935811631352</v>
      </c>
      <c r="AC43" s="3199"/>
      <c r="AD43" s="3199">
        <f t="shared" ref="AD43" si="609">AD41/60</f>
        <v>79.585632602212911</v>
      </c>
      <c r="AE43" s="3199"/>
      <c r="AF43" s="3199">
        <f t="shared" ref="AF43" si="610">AF41/60</f>
        <v>88.564914232323559</v>
      </c>
      <c r="AG43" s="3199"/>
      <c r="AH43" s="3199">
        <f t="shared" ref="AH43" si="611">AH41/60</f>
        <v>97.99315994393973</v>
      </c>
      <c r="AI43" s="3199"/>
      <c r="AJ43" s="3199">
        <f t="shared" ref="AJ43" si="612">AJ41/60</f>
        <v>107.89281794113671</v>
      </c>
      <c r="AK43" s="3199"/>
      <c r="AL43" s="3199">
        <f t="shared" ref="AL43" si="613">AL41/60</f>
        <v>118.28745883819356</v>
      </c>
      <c r="AM43" s="3199"/>
      <c r="AN43" s="3199">
        <f t="shared" ref="AN43" si="614">AN41/60</f>
        <v>129.20183178010322</v>
      </c>
      <c r="AO43" s="3199"/>
      <c r="AP43" s="3199">
        <f t="shared" ref="AP43" si="615">AP41/60</f>
        <v>140.66192336910839</v>
      </c>
      <c r="AQ43" s="3199"/>
      <c r="AR43" s="3199">
        <f t="shared" ref="AR43" si="616">AR41/60</f>
        <v>152.69501953756381</v>
      </c>
      <c r="AS43" s="3199"/>
      <c r="AT43" s="3199">
        <f t="shared" ref="AT43" si="617">AT41/60</f>
        <v>165.32977051444198</v>
      </c>
      <c r="AU43" s="3199"/>
      <c r="AV43" s="3199">
        <f t="shared" ref="AV43" si="618">AV41/60</f>
        <v>178.59625904016409</v>
      </c>
      <c r="AW43" s="3199"/>
      <c r="AX43" s="3199">
        <f t="shared" ref="AX43" si="619">AX41/60</f>
        <v>192.52607199217226</v>
      </c>
      <c r="AY43" s="3199"/>
      <c r="AZ43" s="3199">
        <f t="shared" ref="AZ43" si="620">AZ41/60</f>
        <v>207.1523755917809</v>
      </c>
      <c r="BA43" s="3200"/>
      <c r="BB43" s="3199">
        <f t="shared" ref="BB43:BV43" si="621">BB41/60</f>
        <v>222.50999437136991</v>
      </c>
      <c r="BC43" s="3199"/>
      <c r="BD43" s="3199">
        <f t="shared" ref="BD43:BX43" si="622">BD41/60</f>
        <v>238.63549408993839</v>
      </c>
      <c r="BE43" s="3200"/>
      <c r="BF43" s="3199">
        <f t="shared" si="621"/>
        <v>255.56726879443531</v>
      </c>
      <c r="BG43" s="3199"/>
      <c r="BH43" s="3199">
        <f t="shared" si="622"/>
        <v>273.34563223415711</v>
      </c>
      <c r="BI43" s="3200"/>
      <c r="BJ43" s="3199">
        <f t="shared" si="621"/>
        <v>292.01291384586494</v>
      </c>
      <c r="BK43" s="3199"/>
      <c r="BL43" s="3199">
        <f t="shared" si="622"/>
        <v>311.6135595381582</v>
      </c>
      <c r="BM43" s="3200"/>
      <c r="BN43" s="3199">
        <f t="shared" si="621"/>
        <v>332.19423751506605</v>
      </c>
      <c r="BO43" s="3199"/>
      <c r="BP43" s="3199">
        <f t="shared" si="622"/>
        <v>353.80394939081935</v>
      </c>
      <c r="BQ43" s="3200"/>
      <c r="BR43" s="3199">
        <f t="shared" si="621"/>
        <v>376.49414686036033</v>
      </c>
      <c r="BS43" s="3199"/>
      <c r="BT43" s="3199">
        <f t="shared" si="622"/>
        <v>400.31885420337835</v>
      </c>
      <c r="BU43" s="3200"/>
      <c r="BV43" s="3199">
        <f t="shared" si="621"/>
        <v>425.33479691354728</v>
      </c>
      <c r="BW43" s="3199"/>
      <c r="BX43" s="3199">
        <f t="shared" si="622"/>
        <v>451.60153675922464</v>
      </c>
      <c r="BY43" s="3200"/>
      <c r="BZ43" s="3199">
        <f t="shared" ref="BZ43" si="623">BZ41/60</f>
        <v>479.1816135971859</v>
      </c>
      <c r="CA43" s="3199"/>
      <c r="CB43" s="3199">
        <f t="shared" ref="CB43" si="624">CB41/60</f>
        <v>508.14069427704521</v>
      </c>
      <c r="CC43" s="3200"/>
      <c r="CD43" s="3199">
        <f t="shared" ref="CD43" si="625">CD41/60</f>
        <v>538.54772899089744</v>
      </c>
      <c r="CE43" s="3199"/>
      <c r="CF43" s="3199">
        <f t="shared" ref="CF43" si="626">CF41/60</f>
        <v>570.47511544044232</v>
      </c>
      <c r="CG43" s="3200"/>
      <c r="CH43" s="3199">
        <f t="shared" ref="CH43" si="627">CH41/60</f>
        <v>603.99887121246445</v>
      </c>
      <c r="CI43" s="3199"/>
      <c r="CJ43" s="3199">
        <f t="shared" ref="CJ43" si="628">CJ41/60</f>
        <v>639.19881477308763</v>
      </c>
      <c r="CK43" s="3200"/>
      <c r="CL43" s="3199">
        <f t="shared" ref="CL43" si="629">CL41/60</f>
        <v>676.15875551174202</v>
      </c>
      <c r="CM43" s="3199"/>
      <c r="CN43" s="3199">
        <f t="shared" ref="CN43" si="630">CN41/60</f>
        <v>714.96669328732912</v>
      </c>
      <c r="CO43" s="3200"/>
      <c r="CP43" s="3199">
        <f t="shared" ref="CP43" si="631">CP41/60</f>
        <v>755.71502795169556</v>
      </c>
      <c r="CQ43" s="3199"/>
      <c r="CR43" s="3199">
        <f t="shared" ref="CR43" si="632">CR41/60</f>
        <v>798.50077934928038</v>
      </c>
      <c r="CS43" s="3200"/>
      <c r="CT43" s="3199">
        <f t="shared" ref="CT43" si="633">CT41/60</f>
        <v>843.42581831674431</v>
      </c>
      <c r="CU43" s="3199"/>
      <c r="CV43" s="3199">
        <f t="shared" ref="CV43" si="634">CV41/60</f>
        <v>890.5971092325816</v>
      </c>
      <c r="CW43" s="3200"/>
      <c r="CX43" s="3199">
        <f t="shared" ref="CX43" si="635">CX41/60</f>
        <v>940.12696469421064</v>
      </c>
      <c r="CY43" s="3199"/>
      <c r="CZ43" s="3199">
        <f t="shared" ref="CZ43" si="636">CZ41/60</f>
        <v>992.13331292892121</v>
      </c>
      <c r="DA43" s="3200"/>
      <c r="DB43" s="3199">
        <f t="shared" ref="DB43" si="637">DB41/60</f>
        <v>1046.7399785753673</v>
      </c>
      <c r="DC43" s="3199"/>
      <c r="DD43" s="3199">
        <f t="shared" ref="DD43" si="638">DD41/60</f>
        <v>1104.0769775041358</v>
      </c>
      <c r="DE43" s="3200"/>
      <c r="DF43" s="3199">
        <f t="shared" ref="DF43" si="639">DF41/60</f>
        <v>1164.2808263793424</v>
      </c>
      <c r="DG43" s="3199"/>
      <c r="DH43" s="3199">
        <f t="shared" ref="DH43" si="640">DH41/60</f>
        <v>1227.4948676983097</v>
      </c>
      <c r="DI43" s="3200"/>
      <c r="DJ43" s="3199">
        <f t="shared" ref="DJ43" si="641">DJ41/60</f>
        <v>1293.869611083225</v>
      </c>
      <c r="DK43" s="3199"/>
      <c r="DL43" s="3199">
        <f t="shared" ref="DL43" si="642">DL41/60</f>
        <v>1363.5630916373862</v>
      </c>
      <c r="DM43" s="3200"/>
      <c r="DN43" s="3199">
        <f t="shared" ref="DN43" si="643">DN41/60</f>
        <v>1436.7412462192556</v>
      </c>
      <c r="DO43" s="3199"/>
      <c r="DP43" s="3199">
        <f t="shared" ref="DP43" si="644">DP41/60</f>
        <v>1513.5783085302182</v>
      </c>
      <c r="DQ43" s="3200"/>
      <c r="DR43" s="3199">
        <f t="shared" ref="DR43" si="645">DR41/60</f>
        <v>1594.2572239567294</v>
      </c>
      <c r="DS43" s="3199"/>
      <c r="DT43" s="3199">
        <f t="shared" ref="DT43" si="646">DT41/60</f>
        <v>1678.9700851545656</v>
      </c>
      <c r="DU43" s="3200"/>
      <c r="DV43" s="3199">
        <f t="shared" ref="DV43" si="647">DV41/60</f>
        <v>1767.9185894122938</v>
      </c>
      <c r="DW43" s="3199"/>
      <c r="DX43" s="3199">
        <f t="shared" ref="DX43" si="648">DX41/60</f>
        <v>1861.3145188829085</v>
      </c>
      <c r="DY43" s="3200"/>
      <c r="DZ43" s="3199">
        <f t="shared" ref="DZ43" si="649">DZ41/60</f>
        <v>1959.380244827054</v>
      </c>
      <c r="EA43" s="3199"/>
      <c r="EB43" s="3199">
        <f t="shared" ref="EB43" si="650">EB41/60</f>
        <v>2062.3492570684066</v>
      </c>
      <c r="EC43" s="3200"/>
    </row>
    <row r="44" spans="2:133" ht="17.100000000000001" customHeight="1" thickBot="1" x14ac:dyDescent="0.25">
      <c r="B44" s="3179" t="s">
        <v>523</v>
      </c>
      <c r="C44" s="3179"/>
      <c r="D44" s="3180">
        <f>W32</f>
        <v>0.75</v>
      </c>
      <c r="E44" s="3181"/>
      <c r="F44" s="3182"/>
      <c r="G44" s="3183"/>
      <c r="H44" s="3182" t="s">
        <v>173</v>
      </c>
      <c r="I44" s="3183"/>
      <c r="J44" s="3178">
        <f>J46-H46</f>
        <v>630</v>
      </c>
      <c r="K44" s="3178"/>
      <c r="L44" s="3178">
        <f t="shared" ref="L44" si="651">L46-J46</f>
        <v>661.5</v>
      </c>
      <c r="M44" s="3178"/>
      <c r="N44" s="3178">
        <f t="shared" ref="N44" si="652">N46-L46</f>
        <v>694.57499999999982</v>
      </c>
      <c r="O44" s="3178"/>
      <c r="P44" s="3178">
        <f t="shared" ref="P44" si="653">P46-N46</f>
        <v>729.30375000000004</v>
      </c>
      <c r="Q44" s="3178"/>
      <c r="R44" s="3178">
        <f t="shared" ref="R44" si="654">R46-P46</f>
        <v>765.76893749999999</v>
      </c>
      <c r="S44" s="3178"/>
      <c r="T44" s="3178">
        <f t="shared" ref="T44" si="655">T46-R46</f>
        <v>804.05738437499986</v>
      </c>
      <c r="U44" s="3178"/>
      <c r="V44" s="3178">
        <f t="shared" ref="V44" si="656">V46-T46</f>
        <v>844.26025359375035</v>
      </c>
      <c r="W44" s="3178"/>
      <c r="X44" s="3178">
        <f t="shared" ref="X44" si="657">X46-V46</f>
        <v>886.47326627343773</v>
      </c>
      <c r="Y44" s="3178"/>
      <c r="Z44" s="3178">
        <f t="shared" ref="Z44" si="658">Z46-X46</f>
        <v>930.79692958710984</v>
      </c>
      <c r="AA44" s="3178"/>
      <c r="AB44" s="3178">
        <f t="shared" ref="AB44" si="659">AB46-Z46</f>
        <v>977.33677606646415</v>
      </c>
      <c r="AC44" s="3178"/>
      <c r="AD44" s="3178">
        <f t="shared" ref="AD44" si="660">AD46-AB46</f>
        <v>1026.203614869788</v>
      </c>
      <c r="AE44" s="3178"/>
      <c r="AF44" s="3178">
        <f t="shared" ref="AF44" si="661">AF46-AD46</f>
        <v>1077.5137956132767</v>
      </c>
      <c r="AG44" s="3178"/>
      <c r="AH44" s="3178">
        <f t="shared" ref="AH44" si="662">AH46-AF46</f>
        <v>1131.3894853939419</v>
      </c>
      <c r="AI44" s="3178"/>
      <c r="AJ44" s="3178">
        <f t="shared" ref="AJ44" si="663">AJ46-AH46</f>
        <v>1187.9589596636379</v>
      </c>
      <c r="AK44" s="3178"/>
      <c r="AL44" s="3178">
        <f t="shared" ref="AL44" si="664">AL46-AJ46</f>
        <v>1247.3569076468211</v>
      </c>
      <c r="AM44" s="3178"/>
      <c r="AN44" s="3178">
        <f t="shared" ref="AN44" si="665">AN46-AL46</f>
        <v>1309.7247530291606</v>
      </c>
      <c r="AO44" s="3178"/>
      <c r="AP44" s="3178">
        <f t="shared" ref="AP44" si="666">AP46-AN46</f>
        <v>1375.2109906806181</v>
      </c>
      <c r="AQ44" s="3178"/>
      <c r="AR44" s="3178">
        <f t="shared" ref="AR44" si="667">AR46-AP46</f>
        <v>1443.9715402146503</v>
      </c>
      <c r="AS44" s="3178"/>
      <c r="AT44" s="3178">
        <f t="shared" ref="AT44" si="668">AT46-AR46</f>
        <v>1516.1701172253815</v>
      </c>
      <c r="AU44" s="3178"/>
      <c r="AV44" s="3178">
        <f t="shared" ref="AV44" si="669">AV46-AT46</f>
        <v>1591.9786230866521</v>
      </c>
      <c r="AW44" s="3178"/>
      <c r="AX44" s="3178">
        <f t="shared" ref="AX44" si="670">AX46-AV46</f>
        <v>1671.5775542409829</v>
      </c>
      <c r="AY44" s="3178"/>
      <c r="AZ44" s="3178">
        <f t="shared" ref="AZ44" si="671">AZ46-AX46</f>
        <v>1755.1564319530335</v>
      </c>
      <c r="BA44" s="3178"/>
      <c r="BB44" s="3178">
        <f t="shared" ref="BB44" si="672">BB46-AZ46</f>
        <v>1842.9142535506835</v>
      </c>
      <c r="BC44" s="3178"/>
      <c r="BD44" s="3178">
        <f t="shared" ref="BD44" si="673">BD46-BB46</f>
        <v>1935.0599662282184</v>
      </c>
      <c r="BE44" s="3178"/>
      <c r="BF44" s="3178">
        <f t="shared" ref="BF44" si="674">BF46-BD46</f>
        <v>2031.8129645396293</v>
      </c>
      <c r="BG44" s="3178"/>
      <c r="BH44" s="3178">
        <f t="shared" ref="BH44" si="675">BH46-BF46</f>
        <v>2133.403612766615</v>
      </c>
      <c r="BI44" s="3178"/>
      <c r="BJ44" s="3178">
        <f t="shared" ref="BJ44" si="676">BJ46-BH46</f>
        <v>2240.0737934049394</v>
      </c>
      <c r="BK44" s="3178"/>
      <c r="BL44" s="3178">
        <f t="shared" ref="BL44" si="677">BL46-BJ46</f>
        <v>2352.0774830751907</v>
      </c>
      <c r="BM44" s="3178"/>
      <c r="BN44" s="3178">
        <f t="shared" ref="BN44" si="678">BN46-BL46</f>
        <v>2469.6813572289466</v>
      </c>
      <c r="BO44" s="3178"/>
      <c r="BP44" s="3178">
        <f t="shared" ref="BP44" si="679">BP46-BN46</f>
        <v>2593.1654250903957</v>
      </c>
      <c r="BQ44" s="3178"/>
      <c r="BR44" s="3178">
        <f t="shared" ref="BR44" si="680">BR46-BP46</f>
        <v>2722.8236963449162</v>
      </c>
      <c r="BS44" s="3178"/>
      <c r="BT44" s="3178">
        <f t="shared" ref="BT44" si="681">BT46-BR46</f>
        <v>2858.9648811621591</v>
      </c>
      <c r="BU44" s="3178"/>
      <c r="BV44" s="3178">
        <f t="shared" ref="BV44" si="682">BV46-BT46</f>
        <v>3001.9131252202715</v>
      </c>
      <c r="BW44" s="3178"/>
      <c r="BX44" s="3178">
        <f t="shared" ref="BX44" si="683">BX46-BV46</f>
        <v>3152.0087814812869</v>
      </c>
      <c r="BY44" s="3178"/>
      <c r="BZ44" s="3178">
        <f t="shared" ref="BZ44" si="684">BZ46-BX46</f>
        <v>3309.6092205553505</v>
      </c>
      <c r="CA44" s="3178"/>
      <c r="CB44" s="3178">
        <f t="shared" ref="CB44" si="685">CB46-BZ46</f>
        <v>3475.0896815831147</v>
      </c>
      <c r="CC44" s="3178"/>
      <c r="CD44" s="3178">
        <f t="shared" ref="CD44" si="686">CD46-CB46</f>
        <v>3648.8441656622745</v>
      </c>
      <c r="CE44" s="3178"/>
      <c r="CF44" s="3178">
        <f t="shared" ref="CF44" si="687">CF46-CD46</f>
        <v>3831.2863739453824</v>
      </c>
      <c r="CG44" s="3178"/>
      <c r="CH44" s="3178">
        <f t="shared" ref="CH44" si="688">CH46-CF46</f>
        <v>4022.8506926426489</v>
      </c>
      <c r="CI44" s="3178"/>
      <c r="CJ44" s="3178">
        <f t="shared" ref="CJ44" si="689">CJ46-CH46</f>
        <v>4223.9932272747828</v>
      </c>
      <c r="CK44" s="3178"/>
      <c r="CL44" s="3178">
        <f t="shared" ref="CL44" si="690">CL46-CJ46</f>
        <v>4435.1928886385285</v>
      </c>
      <c r="CM44" s="3178"/>
      <c r="CN44" s="3178">
        <f t="shared" ref="CN44" si="691">CN46-CL46</f>
        <v>4656.9525330704491</v>
      </c>
      <c r="CO44" s="3178"/>
      <c r="CP44" s="3178">
        <f t="shared" ref="CP44" si="692">CP46-CN46</f>
        <v>4889.8001597239781</v>
      </c>
      <c r="CQ44" s="3178"/>
      <c r="CR44" s="3178">
        <f t="shared" ref="CR44" si="693">CR46-CP46</f>
        <v>5134.2901677101763</v>
      </c>
      <c r="CS44" s="3178"/>
      <c r="CT44" s="3178">
        <f t="shared" ref="CT44" si="694">CT46-CR46</f>
        <v>5391.0046760956757</v>
      </c>
      <c r="CU44" s="3178"/>
      <c r="CV44" s="3178">
        <f t="shared" ref="CV44" si="695">CV46-CT46</f>
        <v>5660.5549099004711</v>
      </c>
      <c r="CW44" s="3178"/>
      <c r="CX44" s="3178">
        <f t="shared" ref="CX44" si="696">CX46-CV46</f>
        <v>5943.582655395483</v>
      </c>
      <c r="CY44" s="3178"/>
      <c r="CZ44" s="3178">
        <f t="shared" ref="CZ44" si="697">CZ46-CX46</f>
        <v>6240.7617881652695</v>
      </c>
      <c r="DA44" s="3178"/>
      <c r="DB44" s="3178">
        <f t="shared" ref="DB44" si="698">DB46-CZ46</f>
        <v>6552.7998775735323</v>
      </c>
      <c r="DC44" s="3178"/>
      <c r="DD44" s="3178">
        <f t="shared" ref="DD44" si="699">DD46-DB46</f>
        <v>6880.4398714522104</v>
      </c>
      <c r="DE44" s="3178"/>
      <c r="DF44" s="3178">
        <f t="shared" ref="DF44" si="700">DF46-DD46</f>
        <v>7224.4618650248158</v>
      </c>
      <c r="DG44" s="3178"/>
      <c r="DH44" s="3178">
        <f t="shared" ref="DH44" si="701">DH46-DF46</f>
        <v>7585.6849582760478</v>
      </c>
      <c r="DI44" s="3178"/>
      <c r="DJ44" s="3178">
        <f t="shared" ref="DJ44" si="702">DJ46-DH46</f>
        <v>7964.9692061898531</v>
      </c>
      <c r="DK44" s="3178"/>
      <c r="DL44" s="3178">
        <f t="shared" ref="DL44" si="703">DL46-DJ46</f>
        <v>8363.2176664993458</v>
      </c>
      <c r="DM44" s="3178"/>
      <c r="DN44" s="3178">
        <f t="shared" ref="DN44" si="704">DN46-DL46</f>
        <v>8781.3785498243233</v>
      </c>
      <c r="DO44" s="3178"/>
      <c r="DP44" s="3178">
        <f t="shared" ref="DP44" si="705">DP46-DN46</f>
        <v>9220.4474773155234</v>
      </c>
      <c r="DQ44" s="3178"/>
      <c r="DR44" s="3178">
        <f t="shared" ref="DR44" si="706">DR46-DP46</f>
        <v>9681.4698511813185</v>
      </c>
      <c r="DS44" s="3178"/>
      <c r="DT44" s="3178">
        <f t="shared" ref="DT44" si="707">DT46-DR46</f>
        <v>10165.54334374037</v>
      </c>
      <c r="DU44" s="3178"/>
      <c r="DV44" s="3178">
        <f t="shared" ref="DV44" si="708">DV46-DT46</f>
        <v>10673.820510927384</v>
      </c>
      <c r="DW44" s="3178"/>
      <c r="DX44" s="3178">
        <f t="shared" ref="DX44" si="709">DX46-DV46</f>
        <v>11207.511536473758</v>
      </c>
      <c r="DY44" s="3178"/>
      <c r="DZ44" s="3178">
        <f t="shared" ref="DZ44" si="710">DZ46-DX46</f>
        <v>11767.887113297445</v>
      </c>
      <c r="EA44" s="3178"/>
      <c r="EB44" s="3178">
        <f t="shared" ref="EB44" si="711">EB46-DZ46</f>
        <v>12356.281468962319</v>
      </c>
      <c r="EC44" s="3178"/>
    </row>
    <row r="45" spans="2:133" ht="17.100000000000001" customHeight="1" x14ac:dyDescent="0.25">
      <c r="B45" s="155"/>
      <c r="C45" s="158"/>
      <c r="D45" s="159" t="s">
        <v>30</v>
      </c>
      <c r="E45" s="158"/>
      <c r="F45" s="3184" t="s">
        <v>172</v>
      </c>
      <c r="G45" s="3184"/>
      <c r="H45" s="3184">
        <v>1</v>
      </c>
      <c r="I45" s="3184"/>
      <c r="J45" s="3184">
        <v>2</v>
      </c>
      <c r="K45" s="3184"/>
      <c r="L45" s="3184">
        <v>3</v>
      </c>
      <c r="M45" s="3184"/>
      <c r="N45" s="3184">
        <v>4</v>
      </c>
      <c r="O45" s="3184"/>
      <c r="P45" s="3184">
        <v>5</v>
      </c>
      <c r="Q45" s="3184"/>
      <c r="R45" s="3184">
        <v>6</v>
      </c>
      <c r="S45" s="3184"/>
      <c r="T45" s="3184">
        <v>7</v>
      </c>
      <c r="U45" s="3184"/>
      <c r="V45" s="3184">
        <v>8</v>
      </c>
      <c r="W45" s="3184"/>
      <c r="X45" s="3184">
        <v>9</v>
      </c>
      <c r="Y45" s="3184"/>
      <c r="Z45" s="3184">
        <v>10</v>
      </c>
      <c r="AA45" s="3184"/>
      <c r="AB45" s="3184">
        <v>11</v>
      </c>
      <c r="AC45" s="3184"/>
      <c r="AD45" s="3184">
        <v>12</v>
      </c>
      <c r="AE45" s="3184"/>
      <c r="AF45" s="3184">
        <v>13</v>
      </c>
      <c r="AG45" s="3184"/>
      <c r="AH45" s="3184">
        <v>14</v>
      </c>
      <c r="AI45" s="3184"/>
      <c r="AJ45" s="3184">
        <v>15</v>
      </c>
      <c r="AK45" s="3184"/>
      <c r="AL45" s="3184">
        <v>16</v>
      </c>
      <c r="AM45" s="3184"/>
      <c r="AN45" s="3184">
        <v>17</v>
      </c>
      <c r="AO45" s="3184"/>
      <c r="AP45" s="3184">
        <v>18</v>
      </c>
      <c r="AQ45" s="3184"/>
      <c r="AR45" s="3184">
        <v>19</v>
      </c>
      <c r="AS45" s="3184"/>
      <c r="AT45" s="3184">
        <v>20</v>
      </c>
      <c r="AU45" s="3184"/>
      <c r="AV45" s="3184">
        <v>21</v>
      </c>
      <c r="AW45" s="3184"/>
      <c r="AX45" s="3184">
        <v>22</v>
      </c>
      <c r="AY45" s="3184"/>
      <c r="AZ45" s="3184">
        <v>23</v>
      </c>
      <c r="BA45" s="3214"/>
      <c r="BB45" s="3184">
        <v>24</v>
      </c>
      <c r="BC45" s="3184"/>
      <c r="BD45" s="3184">
        <v>25</v>
      </c>
      <c r="BE45" s="3214"/>
      <c r="BF45" s="3184">
        <v>26</v>
      </c>
      <c r="BG45" s="3184"/>
      <c r="BH45" s="3184">
        <v>27</v>
      </c>
      <c r="BI45" s="3214"/>
      <c r="BJ45" s="3184">
        <v>28</v>
      </c>
      <c r="BK45" s="3184"/>
      <c r="BL45" s="3184">
        <v>29</v>
      </c>
      <c r="BM45" s="3214"/>
      <c r="BN45" s="3184">
        <v>30</v>
      </c>
      <c r="BO45" s="3184"/>
      <c r="BP45" s="3184">
        <v>31</v>
      </c>
      <c r="BQ45" s="3214"/>
      <c r="BR45" s="3184">
        <v>32</v>
      </c>
      <c r="BS45" s="3184"/>
      <c r="BT45" s="3184">
        <v>33</v>
      </c>
      <c r="BU45" s="3214"/>
      <c r="BV45" s="3184">
        <v>34</v>
      </c>
      <c r="BW45" s="3184"/>
      <c r="BX45" s="3184">
        <v>35</v>
      </c>
      <c r="BY45" s="3214"/>
      <c r="BZ45" s="3184">
        <v>36</v>
      </c>
      <c r="CA45" s="3184"/>
      <c r="CB45" s="3184">
        <v>37</v>
      </c>
      <c r="CC45" s="3214"/>
      <c r="CD45" s="3184">
        <v>38</v>
      </c>
      <c r="CE45" s="3184"/>
      <c r="CF45" s="3184">
        <v>39</v>
      </c>
      <c r="CG45" s="3214"/>
      <c r="CH45" s="3184">
        <v>40</v>
      </c>
      <c r="CI45" s="3184"/>
      <c r="CJ45" s="3184">
        <v>41</v>
      </c>
      <c r="CK45" s="3214"/>
      <c r="CL45" s="3184">
        <v>42</v>
      </c>
      <c r="CM45" s="3184"/>
      <c r="CN45" s="3184">
        <v>43</v>
      </c>
      <c r="CO45" s="3214"/>
      <c r="CP45" s="3184">
        <v>44</v>
      </c>
      <c r="CQ45" s="3184"/>
      <c r="CR45" s="3184">
        <v>45</v>
      </c>
      <c r="CS45" s="3214"/>
      <c r="CT45" s="3184">
        <v>46</v>
      </c>
      <c r="CU45" s="3184"/>
      <c r="CV45" s="3184">
        <v>47</v>
      </c>
      <c r="CW45" s="3214"/>
      <c r="CX45" s="3184">
        <v>48</v>
      </c>
      <c r="CY45" s="3184"/>
      <c r="CZ45" s="3184">
        <v>49</v>
      </c>
      <c r="DA45" s="3214"/>
      <c r="DB45" s="3184">
        <v>50</v>
      </c>
      <c r="DC45" s="3184"/>
      <c r="DD45" s="3184">
        <v>51</v>
      </c>
      <c r="DE45" s="3214"/>
      <c r="DF45" s="3184">
        <v>52</v>
      </c>
      <c r="DG45" s="3184"/>
      <c r="DH45" s="3184">
        <v>53</v>
      </c>
      <c r="DI45" s="3214"/>
      <c r="DJ45" s="3184">
        <v>54</v>
      </c>
      <c r="DK45" s="3184"/>
      <c r="DL45" s="3184">
        <v>55</v>
      </c>
      <c r="DM45" s="3214"/>
      <c r="DN45" s="3184">
        <v>56</v>
      </c>
      <c r="DO45" s="3184"/>
      <c r="DP45" s="3184">
        <v>57</v>
      </c>
      <c r="DQ45" s="3214"/>
      <c r="DR45" s="3184">
        <v>58</v>
      </c>
      <c r="DS45" s="3184"/>
      <c r="DT45" s="3184">
        <v>59</v>
      </c>
      <c r="DU45" s="3214"/>
      <c r="DV45" s="3184">
        <v>60</v>
      </c>
      <c r="DW45" s="3184"/>
      <c r="DX45" s="3184">
        <v>61</v>
      </c>
      <c r="DY45" s="3214"/>
      <c r="DZ45" s="3184">
        <v>62</v>
      </c>
      <c r="EA45" s="3184"/>
      <c r="EB45" s="3184">
        <v>63</v>
      </c>
      <c r="EC45" s="3214"/>
    </row>
    <row r="46" spans="2:133" ht="17.100000000000001" customHeight="1" x14ac:dyDescent="0.2">
      <c r="B46" s="156"/>
      <c r="F46" s="3187" t="s">
        <v>148</v>
      </c>
      <c r="G46" s="3187"/>
      <c r="H46" s="3187">
        <v>600</v>
      </c>
      <c r="I46" s="3187"/>
      <c r="J46" s="3187">
        <f>H46+$H$9+H47</f>
        <v>1230</v>
      </c>
      <c r="K46" s="3187"/>
      <c r="L46" s="3187">
        <f t="shared" ref="L46" si="712">J46+$H$9+J47</f>
        <v>1891.5</v>
      </c>
      <c r="M46" s="3187"/>
      <c r="N46" s="3186">
        <f t="shared" ref="N46" si="713">L46+$H$9+L47</f>
        <v>2586.0749999999998</v>
      </c>
      <c r="O46" s="3186"/>
      <c r="P46" s="3186">
        <f t="shared" ref="P46" si="714">N46+$H$9+N47</f>
        <v>3315.3787499999999</v>
      </c>
      <c r="Q46" s="3186"/>
      <c r="R46" s="3186">
        <f t="shared" ref="R46" si="715">P46+$H$9+P47</f>
        <v>4081.1476874999998</v>
      </c>
      <c r="S46" s="3186"/>
      <c r="T46" s="3186">
        <f t="shared" ref="T46" si="716">R46+$H$9+R47</f>
        <v>4885.2050718749997</v>
      </c>
      <c r="U46" s="3186"/>
      <c r="V46" s="3186">
        <f t="shared" ref="V46" si="717">T46+$H$9+T47</f>
        <v>5729.4653254687501</v>
      </c>
      <c r="W46" s="3186"/>
      <c r="X46" s="3186">
        <f t="shared" ref="X46" si="718">V46+$H$9+V47</f>
        <v>6615.9385917421878</v>
      </c>
      <c r="Y46" s="3186"/>
      <c r="Z46" s="3186">
        <f t="shared" ref="Z46" si="719">X46+$H$9+X47</f>
        <v>7546.7355213292976</v>
      </c>
      <c r="AA46" s="3186"/>
      <c r="AB46" s="3186">
        <f t="shared" ref="AB46" si="720">Z46+$H$9+Z47</f>
        <v>8524.0722973957618</v>
      </c>
      <c r="AC46" s="3186"/>
      <c r="AD46" s="3186">
        <f t="shared" ref="AD46" si="721">AB46+$H$9+AB47</f>
        <v>9550.2759122655498</v>
      </c>
      <c r="AE46" s="3186"/>
      <c r="AF46" s="3186">
        <f t="shared" ref="AF46" si="722">AD46+$H$9+AD47</f>
        <v>10627.789707878826</v>
      </c>
      <c r="AG46" s="3186"/>
      <c r="AH46" s="3186">
        <f t="shared" ref="AH46" si="723">AF46+$H$9+AF47</f>
        <v>11759.179193272768</v>
      </c>
      <c r="AI46" s="3186"/>
      <c r="AJ46" s="3186">
        <f t="shared" ref="AJ46" si="724">AH46+$H$9+AH47</f>
        <v>12947.138152936406</v>
      </c>
      <c r="AK46" s="3186"/>
      <c r="AL46" s="3186">
        <f t="shared" ref="AL46" si="725">AJ46+$H$9+AJ47</f>
        <v>14194.495060583227</v>
      </c>
      <c r="AM46" s="3186"/>
      <c r="AN46" s="3186">
        <f t="shared" ref="AN46" si="726">AL46+$H$9+AL47</f>
        <v>15504.219813612388</v>
      </c>
      <c r="AO46" s="3186"/>
      <c r="AP46" s="3186">
        <f t="shared" ref="AP46" si="727">AN46+$H$9+AN47</f>
        <v>16879.430804293006</v>
      </c>
      <c r="AQ46" s="3186"/>
      <c r="AR46" s="3186">
        <f t="shared" ref="AR46" si="728">AP46+$H$9+AP47</f>
        <v>18323.402344507656</v>
      </c>
      <c r="AS46" s="3186"/>
      <c r="AT46" s="3186">
        <f t="shared" ref="AT46" si="729">AR46+$H$9+AR47</f>
        <v>19839.572461733038</v>
      </c>
      <c r="AU46" s="3186"/>
      <c r="AV46" s="3186">
        <f t="shared" ref="AV46" si="730">AT46+$H$9+AT47</f>
        <v>21431.55108481969</v>
      </c>
      <c r="AW46" s="3186"/>
      <c r="AX46" s="3186">
        <f t="shared" ref="AX46" si="731">AV46+$H$9+AV47</f>
        <v>23103.128639060673</v>
      </c>
      <c r="AY46" s="3186"/>
      <c r="AZ46" s="3186">
        <f t="shared" ref="AZ46" si="732">AX46+$H$9+AX47</f>
        <v>24858.285071013706</v>
      </c>
      <c r="BA46" s="3194"/>
      <c r="BB46" s="3186">
        <f t="shared" ref="BB46" si="733">AZ46+$H$9+AZ47</f>
        <v>26701.19932456439</v>
      </c>
      <c r="BC46" s="3186"/>
      <c r="BD46" s="3186">
        <f t="shared" ref="BD46" si="734">BB46+$H$9+BB47</f>
        <v>28636.259290792608</v>
      </c>
      <c r="BE46" s="3194"/>
      <c r="BF46" s="3186">
        <f t="shared" ref="BF46" si="735">BD46+$H$9+BD47</f>
        <v>30668.072255332238</v>
      </c>
      <c r="BG46" s="3186"/>
      <c r="BH46" s="3186">
        <f t="shared" ref="BH46" si="736">BF46+$H$9+BF47</f>
        <v>32801.475868098853</v>
      </c>
      <c r="BI46" s="3194"/>
      <c r="BJ46" s="3186">
        <f t="shared" ref="BJ46" si="737">BH46+$H$9+BH47</f>
        <v>35041.549661503792</v>
      </c>
      <c r="BK46" s="3186"/>
      <c r="BL46" s="3186">
        <f t="shared" ref="BL46" si="738">BJ46+$H$9+BJ47</f>
        <v>37393.627144578983</v>
      </c>
      <c r="BM46" s="3194"/>
      <c r="BN46" s="3186">
        <f t="shared" ref="BN46" si="739">BL46+$H$9+BL47</f>
        <v>39863.308501807929</v>
      </c>
      <c r="BO46" s="3186"/>
      <c r="BP46" s="3186">
        <f t="shared" ref="BP46" si="740">BN46+$H$9+BN47</f>
        <v>42456.473926898325</v>
      </c>
      <c r="BQ46" s="3194"/>
      <c r="BR46" s="3186">
        <f t="shared" ref="BR46" si="741">BP46+$H$9+BP47</f>
        <v>45179.297623243241</v>
      </c>
      <c r="BS46" s="3186"/>
      <c r="BT46" s="3186">
        <f t="shared" ref="BT46" si="742">BR46+$H$9+BR47</f>
        <v>48038.2625044054</v>
      </c>
      <c r="BU46" s="3194"/>
      <c r="BV46" s="3186">
        <f t="shared" ref="BV46" si="743">BT46+$H$9+BT47</f>
        <v>51040.175629625672</v>
      </c>
      <c r="BW46" s="3186"/>
      <c r="BX46" s="3186">
        <f t="shared" ref="BX46" si="744">BV46+$H$9+BV47</f>
        <v>54192.184411106959</v>
      </c>
      <c r="BY46" s="3194"/>
      <c r="BZ46" s="3186">
        <f t="shared" ref="BZ46" si="745">BX46+$H$9+BX47</f>
        <v>57501.793631662309</v>
      </c>
      <c r="CA46" s="3186"/>
      <c r="CB46" s="3186">
        <f t="shared" ref="CB46" si="746">BZ46+$H$9+BZ47</f>
        <v>60976.883313245424</v>
      </c>
      <c r="CC46" s="3194"/>
      <c r="CD46" s="3186">
        <f t="shared" ref="CD46" si="747">CB46+$H$9+CB47</f>
        <v>64625.727478907698</v>
      </c>
      <c r="CE46" s="3186"/>
      <c r="CF46" s="3186">
        <f t="shared" ref="CF46" si="748">CD46+$H$9+CD47</f>
        <v>68457.013852853081</v>
      </c>
      <c r="CG46" s="3194"/>
      <c r="CH46" s="3186">
        <f t="shared" ref="CH46" si="749">CF46+$H$9+CF47</f>
        <v>72479.86454549573</v>
      </c>
      <c r="CI46" s="3186"/>
      <c r="CJ46" s="3186">
        <f t="shared" ref="CJ46" si="750">CH46+$H$9+CH47</f>
        <v>76703.857772770512</v>
      </c>
      <c r="CK46" s="3194"/>
      <c r="CL46" s="3186">
        <f t="shared" ref="CL46" si="751">CJ46+$H$9+CJ47</f>
        <v>81139.050661409041</v>
      </c>
      <c r="CM46" s="3186"/>
      <c r="CN46" s="3186">
        <f t="shared" ref="CN46" si="752">CL46+$H$9+CL47</f>
        <v>85796.00319447949</v>
      </c>
      <c r="CO46" s="3194"/>
      <c r="CP46" s="3186">
        <f t="shared" ref="CP46" si="753">CN46+$H$9+CN47</f>
        <v>90685.803354203468</v>
      </c>
      <c r="CQ46" s="3186"/>
      <c r="CR46" s="3186">
        <f t="shared" ref="CR46" si="754">CP46+$H$9+CP47</f>
        <v>95820.093521913645</v>
      </c>
      <c r="CS46" s="3194"/>
      <c r="CT46" s="3186">
        <f t="shared" ref="CT46" si="755">CR46+$H$9+CR47</f>
        <v>101211.09819800932</v>
      </c>
      <c r="CU46" s="3186"/>
      <c r="CV46" s="3186">
        <f t="shared" ref="CV46" si="756">CT46+$H$9+CT47</f>
        <v>106871.65310790979</v>
      </c>
      <c r="CW46" s="3194"/>
      <c r="CX46" s="3186">
        <f t="shared" ref="CX46" si="757">CV46+$H$9+CV47</f>
        <v>112815.23576330527</v>
      </c>
      <c r="CY46" s="3186"/>
      <c r="CZ46" s="3186">
        <f t="shared" ref="CZ46" si="758">CX46+$H$9+CX47</f>
        <v>119055.99755147054</v>
      </c>
      <c r="DA46" s="3194"/>
      <c r="DB46" s="3186">
        <f t="shared" ref="DB46" si="759">CZ46+$H$9+CZ47</f>
        <v>125608.79742904408</v>
      </c>
      <c r="DC46" s="3186"/>
      <c r="DD46" s="3186">
        <f t="shared" ref="DD46" si="760">DB46+$H$9+DB47</f>
        <v>132489.23730049629</v>
      </c>
      <c r="DE46" s="3194"/>
      <c r="DF46" s="3186">
        <f t="shared" ref="DF46" si="761">DD46+$H$9+DD47</f>
        <v>139713.6991655211</v>
      </c>
      <c r="DG46" s="3186"/>
      <c r="DH46" s="3186">
        <f t="shared" ref="DH46" si="762">DF46+$H$9+DF47</f>
        <v>147299.38412379715</v>
      </c>
      <c r="DI46" s="3194"/>
      <c r="DJ46" s="3186">
        <f t="shared" ref="DJ46" si="763">DH46+$H$9+DH47</f>
        <v>155264.353329987</v>
      </c>
      <c r="DK46" s="3186"/>
      <c r="DL46" s="3186">
        <f t="shared" ref="DL46" si="764">DJ46+$H$9+DJ47</f>
        <v>163627.57099648635</v>
      </c>
      <c r="DM46" s="3194"/>
      <c r="DN46" s="3186">
        <f t="shared" ref="DN46" si="765">DL46+$H$9+DL47</f>
        <v>172408.94954631067</v>
      </c>
      <c r="DO46" s="3186"/>
      <c r="DP46" s="3186">
        <f t="shared" ref="DP46" si="766">DN46+$H$9+DN47</f>
        <v>181629.3970236262</v>
      </c>
      <c r="DQ46" s="3194"/>
      <c r="DR46" s="3186">
        <f t="shared" ref="DR46" si="767">DP46+$H$9+DP47</f>
        <v>191310.86687480751</v>
      </c>
      <c r="DS46" s="3186"/>
      <c r="DT46" s="3186">
        <f t="shared" ref="DT46" si="768">DR46+$H$9+DR47</f>
        <v>201476.41021854788</v>
      </c>
      <c r="DU46" s="3194"/>
      <c r="DV46" s="3186">
        <f t="shared" ref="DV46" si="769">DT46+$H$9+DT47</f>
        <v>212150.23072947527</v>
      </c>
      <c r="DW46" s="3186"/>
      <c r="DX46" s="3186">
        <f t="shared" ref="DX46" si="770">DV46+$H$9+DV47</f>
        <v>223357.74226594903</v>
      </c>
      <c r="DY46" s="3194"/>
      <c r="DZ46" s="3186">
        <f t="shared" ref="DZ46" si="771">DX46+$H$9+DX47</f>
        <v>235125.62937924647</v>
      </c>
      <c r="EA46" s="3186"/>
      <c r="EB46" s="3186">
        <f t="shared" ref="EB46" si="772">DZ46+$H$9+DZ47</f>
        <v>247481.91084820879</v>
      </c>
      <c r="EC46" s="3194"/>
    </row>
    <row r="47" spans="2:133" ht="17.100000000000001" customHeight="1" x14ac:dyDescent="0.2">
      <c r="B47" s="3189" t="s">
        <v>335</v>
      </c>
      <c r="C47" s="3190"/>
      <c r="D47" s="3191">
        <f>D42</f>
        <v>0.05</v>
      </c>
      <c r="E47" s="3191"/>
      <c r="F47" s="3192" t="s">
        <v>525</v>
      </c>
      <c r="G47" s="3192"/>
      <c r="H47" s="3215">
        <f>H46*$D$10</f>
        <v>30</v>
      </c>
      <c r="I47" s="3215"/>
      <c r="J47" s="3215">
        <f t="shared" ref="J47" si="773">J46*$D$10</f>
        <v>61.5</v>
      </c>
      <c r="K47" s="3215"/>
      <c r="L47" s="3215">
        <f t="shared" ref="L47" si="774">L46*$D$10</f>
        <v>94.575000000000003</v>
      </c>
      <c r="M47" s="3215"/>
      <c r="N47" s="3178">
        <f t="shared" ref="N47" si="775">N46*$D$10</f>
        <v>129.30375000000001</v>
      </c>
      <c r="O47" s="3178"/>
      <c r="P47" s="3178">
        <f t="shared" ref="P47" si="776">P46*$D$10</f>
        <v>165.76893749999999</v>
      </c>
      <c r="Q47" s="3178"/>
      <c r="R47" s="3178">
        <f t="shared" ref="R47" si="777">R46*$D$10</f>
        <v>204.057384375</v>
      </c>
      <c r="S47" s="3178"/>
      <c r="T47" s="3178">
        <f t="shared" ref="T47" si="778">T46*$D$10</f>
        <v>244.26025359375001</v>
      </c>
      <c r="U47" s="3178"/>
      <c r="V47" s="3178">
        <f t="shared" ref="V47" si="779">V46*$D$10</f>
        <v>286.4732662734375</v>
      </c>
      <c r="W47" s="3178"/>
      <c r="X47" s="3178">
        <f t="shared" ref="X47" si="780">X46*$D$10</f>
        <v>330.79692958710939</v>
      </c>
      <c r="Y47" s="3178"/>
      <c r="Z47" s="3178">
        <f t="shared" ref="Z47" si="781">Z46*$D$10</f>
        <v>377.33677606646489</v>
      </c>
      <c r="AA47" s="3178"/>
      <c r="AB47" s="3178">
        <f t="shared" ref="AB47" si="782">AB46*$D$10</f>
        <v>426.20361486978811</v>
      </c>
      <c r="AC47" s="3178"/>
      <c r="AD47" s="3178">
        <f t="shared" ref="AD47" si="783">AD46*$D$10</f>
        <v>477.51379561327752</v>
      </c>
      <c r="AE47" s="3178"/>
      <c r="AF47" s="3178">
        <f t="shared" ref="AF47" si="784">AF46*$D$10</f>
        <v>531.3894853939413</v>
      </c>
      <c r="AG47" s="3178"/>
      <c r="AH47" s="3178">
        <f t="shared" ref="AH47" si="785">AH46*$D$10</f>
        <v>587.95895966363844</v>
      </c>
      <c r="AI47" s="3178"/>
      <c r="AJ47" s="3178">
        <f t="shared" ref="AJ47" si="786">AJ46*$D$10</f>
        <v>647.35690764682033</v>
      </c>
      <c r="AK47" s="3178"/>
      <c r="AL47" s="3178">
        <f t="shared" ref="AL47" si="787">AL46*$D$10</f>
        <v>709.72475302916143</v>
      </c>
      <c r="AM47" s="3178"/>
      <c r="AN47" s="3178">
        <f t="shared" ref="AN47" si="788">AN46*$D$10</f>
        <v>775.21099068061949</v>
      </c>
      <c r="AO47" s="3178"/>
      <c r="AP47" s="3178">
        <f t="shared" ref="AP47" si="789">AP46*$D$10</f>
        <v>843.9715402146503</v>
      </c>
      <c r="AQ47" s="3178"/>
      <c r="AR47" s="3178">
        <f t="shared" ref="AR47" si="790">AR46*$D$10</f>
        <v>916.17011722538291</v>
      </c>
      <c r="AS47" s="3178"/>
      <c r="AT47" s="3178">
        <f t="shared" ref="AT47" si="791">AT46*$D$10</f>
        <v>991.97862308665196</v>
      </c>
      <c r="AU47" s="3178"/>
      <c r="AV47" s="3178">
        <f t="shared" ref="AV47" si="792">AV46*$D$10</f>
        <v>1071.5775542409845</v>
      </c>
      <c r="AW47" s="3178"/>
      <c r="AX47" s="3178">
        <f t="shared" ref="AX47" si="793">AX46*$D$10</f>
        <v>1155.1564319530337</v>
      </c>
      <c r="AY47" s="3178"/>
      <c r="AZ47" s="3178">
        <f t="shared" ref="AZ47" si="794">AZ46*$D$10</f>
        <v>1242.9142535506853</v>
      </c>
      <c r="BA47" s="3197"/>
      <c r="BB47" s="3178">
        <f t="shared" ref="BB47:BV47" si="795">BB46*$D$10</f>
        <v>1335.0599662282195</v>
      </c>
      <c r="BC47" s="3178"/>
      <c r="BD47" s="3178">
        <f t="shared" ref="BD47:BX47" si="796">BD46*$D$10</f>
        <v>1431.8129645396305</v>
      </c>
      <c r="BE47" s="3197"/>
      <c r="BF47" s="3178">
        <f t="shared" si="795"/>
        <v>1533.403612766612</v>
      </c>
      <c r="BG47" s="3178"/>
      <c r="BH47" s="3178">
        <f t="shared" si="796"/>
        <v>1640.0737934049428</v>
      </c>
      <c r="BI47" s="3197"/>
      <c r="BJ47" s="3178">
        <f t="shared" si="795"/>
        <v>1752.0774830751898</v>
      </c>
      <c r="BK47" s="3178"/>
      <c r="BL47" s="3178">
        <f t="shared" si="796"/>
        <v>1869.6813572289493</v>
      </c>
      <c r="BM47" s="3197"/>
      <c r="BN47" s="3178">
        <f t="shared" si="795"/>
        <v>1993.1654250903966</v>
      </c>
      <c r="BO47" s="3178"/>
      <c r="BP47" s="3178">
        <f t="shared" si="796"/>
        <v>2122.8236963449162</v>
      </c>
      <c r="BQ47" s="3197"/>
      <c r="BR47" s="3178">
        <f t="shared" si="795"/>
        <v>2258.9648811621623</v>
      </c>
      <c r="BS47" s="3178"/>
      <c r="BT47" s="3178">
        <f t="shared" si="796"/>
        <v>2401.9131252202701</v>
      </c>
      <c r="BU47" s="3197"/>
      <c r="BV47" s="3178">
        <f t="shared" si="795"/>
        <v>2552.0087814812837</v>
      </c>
      <c r="BW47" s="3178"/>
      <c r="BX47" s="3178">
        <f t="shared" si="796"/>
        <v>2709.6092205553482</v>
      </c>
      <c r="BY47" s="3197"/>
      <c r="BZ47" s="3178">
        <f t="shared" ref="BZ47" si="797">BZ46*$D$10</f>
        <v>2875.0896815831156</v>
      </c>
      <c r="CA47" s="3178"/>
      <c r="CB47" s="3178">
        <f t="shared" ref="CB47" si="798">CB46*$D$10</f>
        <v>3048.8441656622713</v>
      </c>
      <c r="CC47" s="3197"/>
      <c r="CD47" s="3178">
        <f t="shared" ref="CD47" si="799">CD46*$D$10</f>
        <v>3231.2863739453851</v>
      </c>
      <c r="CE47" s="3178"/>
      <c r="CF47" s="3178">
        <f t="shared" ref="CF47" si="800">CF46*$D$10</f>
        <v>3422.8506926426544</v>
      </c>
      <c r="CG47" s="3197"/>
      <c r="CH47" s="3178">
        <f t="shared" ref="CH47" si="801">CH46*$D$10</f>
        <v>3623.9932272747865</v>
      </c>
      <c r="CI47" s="3178"/>
      <c r="CJ47" s="3178">
        <f t="shared" ref="CJ47" si="802">CJ46*$D$10</f>
        <v>3835.1928886385258</v>
      </c>
      <c r="CK47" s="3197"/>
      <c r="CL47" s="3178">
        <f t="shared" ref="CL47" si="803">CL46*$D$10</f>
        <v>4056.9525330704523</v>
      </c>
      <c r="CM47" s="3178"/>
      <c r="CN47" s="3178">
        <f t="shared" ref="CN47" si="804">CN46*$D$10</f>
        <v>4289.8001597239745</v>
      </c>
      <c r="CO47" s="3197"/>
      <c r="CP47" s="3178">
        <f t="shared" ref="CP47" si="805">CP46*$D$10</f>
        <v>4534.2901677101736</v>
      </c>
      <c r="CQ47" s="3178"/>
      <c r="CR47" s="3178">
        <f t="shared" ref="CR47" si="806">CR46*$D$10</f>
        <v>4791.004676095682</v>
      </c>
      <c r="CS47" s="3197"/>
      <c r="CT47" s="3178">
        <f t="shared" ref="CT47" si="807">CT46*$D$10</f>
        <v>5060.5549099004666</v>
      </c>
      <c r="CU47" s="3178"/>
      <c r="CV47" s="3178">
        <f t="shared" ref="CV47" si="808">CV46*$D$10</f>
        <v>5343.5826553954903</v>
      </c>
      <c r="CW47" s="3197"/>
      <c r="CX47" s="3178">
        <f t="shared" ref="CX47" si="809">CX46*$D$10</f>
        <v>5640.7617881652641</v>
      </c>
      <c r="CY47" s="3178"/>
      <c r="CZ47" s="3178">
        <f t="shared" ref="CZ47" si="810">CZ46*$D$10</f>
        <v>5952.7998775735277</v>
      </c>
      <c r="DA47" s="3197"/>
      <c r="DB47" s="3178">
        <f t="shared" ref="DB47" si="811">DB46*$D$10</f>
        <v>6280.439871452204</v>
      </c>
      <c r="DC47" s="3178"/>
      <c r="DD47" s="3178">
        <f t="shared" ref="DD47" si="812">DD46*$D$10</f>
        <v>6624.4618650248149</v>
      </c>
      <c r="DE47" s="3197"/>
      <c r="DF47" s="3178">
        <f t="shared" ref="DF47" si="813">DF46*$D$10</f>
        <v>6985.6849582760551</v>
      </c>
      <c r="DG47" s="3178"/>
      <c r="DH47" s="3178">
        <f t="shared" ref="DH47" si="814">DH46*$D$10</f>
        <v>7364.9692061898577</v>
      </c>
      <c r="DI47" s="3197"/>
      <c r="DJ47" s="3178">
        <f t="shared" ref="DJ47" si="815">DJ46*$D$10</f>
        <v>7763.2176664993503</v>
      </c>
      <c r="DK47" s="3178"/>
      <c r="DL47" s="3178">
        <f t="shared" ref="DL47" si="816">DL46*$D$10</f>
        <v>8181.3785498243178</v>
      </c>
      <c r="DM47" s="3197"/>
      <c r="DN47" s="3178">
        <f t="shared" ref="DN47" si="817">DN46*$D$10</f>
        <v>8620.4474773155343</v>
      </c>
      <c r="DO47" s="3178"/>
      <c r="DP47" s="3178">
        <f t="shared" ref="DP47" si="818">DP46*$D$10</f>
        <v>9081.4698511813094</v>
      </c>
      <c r="DQ47" s="3197"/>
      <c r="DR47" s="3178">
        <f t="shared" ref="DR47" si="819">DR46*$D$10</f>
        <v>9565.5433437403753</v>
      </c>
      <c r="DS47" s="3178"/>
      <c r="DT47" s="3178">
        <f t="shared" ref="DT47" si="820">DT46*$D$10</f>
        <v>10073.820510927395</v>
      </c>
      <c r="DU47" s="3197"/>
      <c r="DV47" s="3178">
        <f t="shared" ref="DV47" si="821">DV46*$D$10</f>
        <v>10607.511536473765</v>
      </c>
      <c r="DW47" s="3178"/>
      <c r="DX47" s="3178">
        <f t="shared" ref="DX47" si="822">DX46*$D$10</f>
        <v>11167.887113297453</v>
      </c>
      <c r="DY47" s="3197"/>
      <c r="DZ47" s="3178">
        <f t="shared" ref="DZ47" si="823">DZ46*$D$10</f>
        <v>11756.281468962325</v>
      </c>
      <c r="EA47" s="3178"/>
      <c r="EB47" s="3178">
        <f t="shared" ref="EB47" si="824">EB46*$D$10</f>
        <v>12374.09554241044</v>
      </c>
      <c r="EC47" s="3197"/>
    </row>
    <row r="48" spans="2:133" ht="17.100000000000001" customHeight="1" thickBot="1" x14ac:dyDescent="0.25">
      <c r="B48" s="157"/>
      <c r="C48" s="160"/>
      <c r="D48" s="160"/>
      <c r="E48" s="160"/>
      <c r="F48" s="3181" t="s">
        <v>177</v>
      </c>
      <c r="G48" s="3181"/>
      <c r="H48" s="3199">
        <f>H46/60</f>
        <v>10</v>
      </c>
      <c r="I48" s="3199"/>
      <c r="J48" s="3199">
        <f>J46/60</f>
        <v>20.5</v>
      </c>
      <c r="K48" s="3199"/>
      <c r="L48" s="3199">
        <f t="shared" ref="L48" si="825">L46/60</f>
        <v>31.524999999999999</v>
      </c>
      <c r="M48" s="3199"/>
      <c r="N48" s="3199">
        <f t="shared" ref="N48" si="826">N46/60</f>
        <v>43.10125</v>
      </c>
      <c r="O48" s="3199"/>
      <c r="P48" s="3199">
        <f t="shared" ref="P48" si="827">P46/60</f>
        <v>55.2563125</v>
      </c>
      <c r="Q48" s="3199"/>
      <c r="R48" s="3199">
        <f t="shared" ref="R48" si="828">R46/60</f>
        <v>68.019128124999995</v>
      </c>
      <c r="S48" s="3199"/>
      <c r="T48" s="3199">
        <f t="shared" ref="T48" si="829">T46/60</f>
        <v>81.420084531249998</v>
      </c>
      <c r="U48" s="3199"/>
      <c r="V48" s="3199">
        <f t="shared" ref="V48" si="830">V46/60</f>
        <v>95.491088757812506</v>
      </c>
      <c r="W48" s="3199"/>
      <c r="X48" s="3199">
        <f t="shared" ref="X48" si="831">X46/60</f>
        <v>110.26564319570313</v>
      </c>
      <c r="Y48" s="3199"/>
      <c r="Z48" s="3199">
        <f t="shared" ref="Z48" si="832">Z46/60</f>
        <v>125.7789253554883</v>
      </c>
      <c r="AA48" s="3199"/>
      <c r="AB48" s="3199">
        <f t="shared" ref="AB48" si="833">AB46/60</f>
        <v>142.0678716232627</v>
      </c>
      <c r="AC48" s="3199"/>
      <c r="AD48" s="3199">
        <f t="shared" ref="AD48" si="834">AD46/60</f>
        <v>159.17126520442582</v>
      </c>
      <c r="AE48" s="3199"/>
      <c r="AF48" s="3199">
        <f t="shared" ref="AF48" si="835">AF46/60</f>
        <v>177.12982846464712</v>
      </c>
      <c r="AG48" s="3199"/>
      <c r="AH48" s="3199">
        <f t="shared" ref="AH48" si="836">AH46/60</f>
        <v>195.98631988787946</v>
      </c>
      <c r="AI48" s="3199"/>
      <c r="AJ48" s="3199">
        <f t="shared" ref="AJ48" si="837">AJ46/60</f>
        <v>215.78563588227343</v>
      </c>
      <c r="AK48" s="3199"/>
      <c r="AL48" s="3199">
        <f t="shared" ref="AL48" si="838">AL46/60</f>
        <v>236.57491767638712</v>
      </c>
      <c r="AM48" s="3199"/>
      <c r="AN48" s="3199">
        <f t="shared" ref="AN48" si="839">AN46/60</f>
        <v>258.40366356020644</v>
      </c>
      <c r="AO48" s="3199"/>
      <c r="AP48" s="3199">
        <f t="shared" ref="AP48" si="840">AP46/60</f>
        <v>281.32384673821679</v>
      </c>
      <c r="AQ48" s="3199"/>
      <c r="AR48" s="3199">
        <f t="shared" ref="AR48" si="841">AR46/60</f>
        <v>305.39003907512762</v>
      </c>
      <c r="AS48" s="3199"/>
      <c r="AT48" s="3199">
        <f t="shared" ref="AT48" si="842">AT46/60</f>
        <v>330.65954102888395</v>
      </c>
      <c r="AU48" s="3199"/>
      <c r="AV48" s="3199">
        <f t="shared" ref="AV48" si="843">AV46/60</f>
        <v>357.19251808032817</v>
      </c>
      <c r="AW48" s="3199"/>
      <c r="AX48" s="3199">
        <f t="shared" ref="AX48" si="844">AX46/60</f>
        <v>385.05214398434453</v>
      </c>
      <c r="AY48" s="3199"/>
      <c r="AZ48" s="3199">
        <f t="shared" ref="AZ48" si="845">AZ46/60</f>
        <v>414.30475118356179</v>
      </c>
      <c r="BA48" s="3200"/>
      <c r="BB48" s="3199">
        <f t="shared" ref="BB48:BV48" si="846">BB46/60</f>
        <v>445.01998874273983</v>
      </c>
      <c r="BC48" s="3199"/>
      <c r="BD48" s="3199">
        <f t="shared" ref="BD48:BX48" si="847">BD46/60</f>
        <v>477.27098817987678</v>
      </c>
      <c r="BE48" s="3200"/>
      <c r="BF48" s="3199">
        <f t="shared" si="846"/>
        <v>511.13453758887061</v>
      </c>
      <c r="BG48" s="3199"/>
      <c r="BH48" s="3199">
        <f t="shared" si="847"/>
        <v>546.69126446831422</v>
      </c>
      <c r="BI48" s="3200"/>
      <c r="BJ48" s="3199">
        <f t="shared" si="846"/>
        <v>584.02582769172989</v>
      </c>
      <c r="BK48" s="3199"/>
      <c r="BL48" s="3199">
        <f t="shared" si="847"/>
        <v>623.2271190763164</v>
      </c>
      <c r="BM48" s="3200"/>
      <c r="BN48" s="3199">
        <f t="shared" si="846"/>
        <v>664.3884750301321</v>
      </c>
      <c r="BO48" s="3199"/>
      <c r="BP48" s="3199">
        <f t="shared" si="847"/>
        <v>707.60789878163871</v>
      </c>
      <c r="BQ48" s="3200"/>
      <c r="BR48" s="3199">
        <f t="shared" si="846"/>
        <v>752.98829372072066</v>
      </c>
      <c r="BS48" s="3199"/>
      <c r="BT48" s="3199">
        <f t="shared" si="847"/>
        <v>800.6377084067567</v>
      </c>
      <c r="BU48" s="3200"/>
      <c r="BV48" s="3199">
        <f t="shared" si="846"/>
        <v>850.66959382709456</v>
      </c>
      <c r="BW48" s="3199"/>
      <c r="BX48" s="3199">
        <f t="shared" si="847"/>
        <v>903.20307351844929</v>
      </c>
      <c r="BY48" s="3200"/>
      <c r="BZ48" s="3199">
        <f t="shared" ref="BZ48" si="848">BZ46/60</f>
        <v>958.3632271943718</v>
      </c>
      <c r="CA48" s="3199"/>
      <c r="CB48" s="3199">
        <f t="shared" ref="CB48" si="849">CB46/60</f>
        <v>1016.2813885540904</v>
      </c>
      <c r="CC48" s="3200"/>
      <c r="CD48" s="3199">
        <f t="shared" ref="CD48" si="850">CD46/60</f>
        <v>1077.0954579817949</v>
      </c>
      <c r="CE48" s="3199"/>
      <c r="CF48" s="3199">
        <f t="shared" ref="CF48" si="851">CF46/60</f>
        <v>1140.9502308808846</v>
      </c>
      <c r="CG48" s="3200"/>
      <c r="CH48" s="3199">
        <f t="shared" ref="CH48" si="852">CH46/60</f>
        <v>1207.9977424249289</v>
      </c>
      <c r="CI48" s="3199"/>
      <c r="CJ48" s="3199">
        <f t="shared" ref="CJ48" si="853">CJ46/60</f>
        <v>1278.3976295461753</v>
      </c>
      <c r="CK48" s="3200"/>
      <c r="CL48" s="3199">
        <f t="shared" ref="CL48" si="854">CL46/60</f>
        <v>1352.317511023484</v>
      </c>
      <c r="CM48" s="3199"/>
      <c r="CN48" s="3199">
        <f t="shared" ref="CN48" si="855">CN46/60</f>
        <v>1429.9333865746582</v>
      </c>
      <c r="CO48" s="3200"/>
      <c r="CP48" s="3199">
        <f t="shared" ref="CP48" si="856">CP46/60</f>
        <v>1511.4300559033911</v>
      </c>
      <c r="CQ48" s="3199"/>
      <c r="CR48" s="3199">
        <f t="shared" ref="CR48" si="857">CR46/60</f>
        <v>1597.0015586985608</v>
      </c>
      <c r="CS48" s="3200"/>
      <c r="CT48" s="3199">
        <f t="shared" ref="CT48" si="858">CT46/60</f>
        <v>1686.8516366334886</v>
      </c>
      <c r="CU48" s="3199"/>
      <c r="CV48" s="3199">
        <f t="shared" ref="CV48" si="859">CV46/60</f>
        <v>1781.1942184651632</v>
      </c>
      <c r="CW48" s="3200"/>
      <c r="CX48" s="3199">
        <f t="shared" ref="CX48" si="860">CX46/60</f>
        <v>1880.2539293884213</v>
      </c>
      <c r="CY48" s="3199"/>
      <c r="CZ48" s="3199">
        <f t="shared" ref="CZ48" si="861">CZ46/60</f>
        <v>1984.2666258578424</v>
      </c>
      <c r="DA48" s="3200"/>
      <c r="DB48" s="3199">
        <f t="shared" ref="DB48" si="862">DB46/60</f>
        <v>2093.4799571507347</v>
      </c>
      <c r="DC48" s="3199"/>
      <c r="DD48" s="3199">
        <f t="shared" ref="DD48" si="863">DD46/60</f>
        <v>2208.1539550082716</v>
      </c>
      <c r="DE48" s="3200"/>
      <c r="DF48" s="3199">
        <f t="shared" ref="DF48" si="864">DF46/60</f>
        <v>2328.5616527586849</v>
      </c>
      <c r="DG48" s="3199"/>
      <c r="DH48" s="3199">
        <f t="shared" ref="DH48" si="865">DH46/60</f>
        <v>2454.9897353966194</v>
      </c>
      <c r="DI48" s="3200"/>
      <c r="DJ48" s="3199">
        <f t="shared" ref="DJ48" si="866">DJ46/60</f>
        <v>2587.73922216645</v>
      </c>
      <c r="DK48" s="3199"/>
      <c r="DL48" s="3199">
        <f t="shared" ref="DL48" si="867">DL46/60</f>
        <v>2727.1261832747723</v>
      </c>
      <c r="DM48" s="3200"/>
      <c r="DN48" s="3199">
        <f t="shared" ref="DN48" si="868">DN46/60</f>
        <v>2873.4824924385111</v>
      </c>
      <c r="DO48" s="3199"/>
      <c r="DP48" s="3199">
        <f t="shared" ref="DP48" si="869">DP46/60</f>
        <v>3027.1566170604365</v>
      </c>
      <c r="DQ48" s="3200"/>
      <c r="DR48" s="3199">
        <f t="shared" ref="DR48" si="870">DR46/60</f>
        <v>3188.5144479134588</v>
      </c>
      <c r="DS48" s="3199"/>
      <c r="DT48" s="3199">
        <f t="shared" ref="DT48" si="871">DT46/60</f>
        <v>3357.9401703091312</v>
      </c>
      <c r="DU48" s="3200"/>
      <c r="DV48" s="3199">
        <f t="shared" ref="DV48" si="872">DV46/60</f>
        <v>3535.8371788245877</v>
      </c>
      <c r="DW48" s="3199"/>
      <c r="DX48" s="3199">
        <f t="shared" ref="DX48" si="873">DX46/60</f>
        <v>3722.629037765817</v>
      </c>
      <c r="DY48" s="3200"/>
      <c r="DZ48" s="3199">
        <f t="shared" ref="DZ48" si="874">DZ46/60</f>
        <v>3918.7604896541079</v>
      </c>
      <c r="EA48" s="3199"/>
      <c r="EB48" s="3199">
        <f t="shared" ref="EB48" si="875">EB46/60</f>
        <v>4124.6985141368132</v>
      </c>
      <c r="EC48" s="3200"/>
    </row>
    <row r="49" spans="2:133" ht="17.100000000000001" customHeight="1" thickBot="1" x14ac:dyDescent="0.25">
      <c r="B49" s="3179" t="s">
        <v>523</v>
      </c>
      <c r="C49" s="3179"/>
      <c r="D49" s="3180">
        <f>W33</f>
        <v>1</v>
      </c>
      <c r="E49" s="3181"/>
      <c r="F49" s="3182"/>
      <c r="G49" s="3183"/>
      <c r="H49" s="3182" t="s">
        <v>173</v>
      </c>
      <c r="I49" s="3183"/>
      <c r="J49" s="3178">
        <f>J51-H51</f>
        <v>945</v>
      </c>
      <c r="K49" s="3178"/>
      <c r="L49" s="3178">
        <f t="shared" ref="L49" si="876">L51-J51</f>
        <v>992.25</v>
      </c>
      <c r="M49" s="3178"/>
      <c r="N49" s="3178">
        <f t="shared" ref="N49" si="877">N51-L51</f>
        <v>1041.8625000000002</v>
      </c>
      <c r="O49" s="3178"/>
      <c r="P49" s="3178">
        <f t="shared" ref="P49" si="878">P51-N51</f>
        <v>1093.9556249999996</v>
      </c>
      <c r="Q49" s="3178"/>
      <c r="R49" s="3178">
        <f t="shared" ref="R49" si="879">R51-P51</f>
        <v>1148.6534062499995</v>
      </c>
      <c r="S49" s="3178"/>
      <c r="T49" s="3178">
        <f t="shared" ref="T49" si="880">T51-R51</f>
        <v>1206.0860765625002</v>
      </c>
      <c r="U49" s="3178"/>
      <c r="V49" s="3178">
        <f t="shared" ref="V49" si="881">V51-T51</f>
        <v>1266.3903803906251</v>
      </c>
      <c r="W49" s="3178"/>
      <c r="X49" s="3178">
        <f t="shared" ref="X49" si="882">X51-V51</f>
        <v>1329.7098994101561</v>
      </c>
      <c r="Y49" s="3178"/>
      <c r="Z49" s="3178">
        <f t="shared" ref="Z49" si="883">Z51-X51</f>
        <v>1396.1953943806639</v>
      </c>
      <c r="AA49" s="3178"/>
      <c r="AB49" s="3178">
        <f t="shared" ref="AB49" si="884">AB51-Z51</f>
        <v>1466.0051640996971</v>
      </c>
      <c r="AC49" s="3178"/>
      <c r="AD49" s="3178">
        <f t="shared" ref="AD49" si="885">AD51-AB51</f>
        <v>1539.305422304682</v>
      </c>
      <c r="AE49" s="3178"/>
      <c r="AF49" s="3178">
        <f t="shared" ref="AF49" si="886">AF51-AD51</f>
        <v>1616.2706934199159</v>
      </c>
      <c r="AG49" s="3178"/>
      <c r="AH49" s="3178">
        <f t="shared" ref="AH49" si="887">AH51-AF51</f>
        <v>1697.0842280909146</v>
      </c>
      <c r="AI49" s="3178"/>
      <c r="AJ49" s="3178">
        <f t="shared" ref="AJ49" si="888">AJ51-AH51</f>
        <v>1781.9384394954577</v>
      </c>
      <c r="AK49" s="3178"/>
      <c r="AL49" s="3178">
        <f t="shared" ref="AL49" si="889">AL51-AJ51</f>
        <v>1871.035361470229</v>
      </c>
      <c r="AM49" s="3178"/>
      <c r="AN49" s="3178">
        <f t="shared" ref="AN49" si="890">AN51-AL51</f>
        <v>1964.5871295437428</v>
      </c>
      <c r="AO49" s="3178"/>
      <c r="AP49" s="3178">
        <f t="shared" ref="AP49" si="891">AP51-AN51</f>
        <v>2062.816486020929</v>
      </c>
      <c r="AQ49" s="3178"/>
      <c r="AR49" s="3178">
        <f t="shared" ref="AR49" si="892">AR51-AP51</f>
        <v>2165.9573103219773</v>
      </c>
      <c r="AS49" s="3178"/>
      <c r="AT49" s="3178">
        <f t="shared" ref="AT49" si="893">AT51-AR51</f>
        <v>2274.255175838076</v>
      </c>
      <c r="AU49" s="3178"/>
      <c r="AV49" s="3178">
        <f t="shared" ref="AV49" si="894">AV51-AT51</f>
        <v>2387.9679346299781</v>
      </c>
      <c r="AW49" s="3178"/>
      <c r="AX49" s="3178">
        <f t="shared" ref="AX49" si="895">AX51-AV51</f>
        <v>2507.3663313614743</v>
      </c>
      <c r="AY49" s="3178"/>
      <c r="AZ49" s="3178">
        <f t="shared" ref="AZ49" si="896">AZ51-AX51</f>
        <v>2632.734647929552</v>
      </c>
      <c r="BA49" s="3178"/>
      <c r="BB49" s="3178">
        <f t="shared" ref="BB49" si="897">BB51-AZ51</f>
        <v>2764.3713803260252</v>
      </c>
      <c r="BC49" s="3178"/>
      <c r="BD49" s="3178">
        <f t="shared" ref="BD49" si="898">BD51-BB51</f>
        <v>2902.5899493423276</v>
      </c>
      <c r="BE49" s="3178"/>
      <c r="BF49" s="3178">
        <f t="shared" ref="BF49" si="899">BF51-BD51</f>
        <v>3047.7194468094458</v>
      </c>
      <c r="BG49" s="3178"/>
      <c r="BH49" s="3178">
        <f t="shared" ref="BH49" si="900">BH51-BF51</f>
        <v>3200.1054191499206</v>
      </c>
      <c r="BI49" s="3178"/>
      <c r="BJ49" s="3178">
        <f t="shared" ref="BJ49" si="901">BJ51-BH51</f>
        <v>3360.1106901074163</v>
      </c>
      <c r="BK49" s="3178"/>
      <c r="BL49" s="3178">
        <f t="shared" ref="BL49" si="902">BL51-BJ51</f>
        <v>3528.116224612786</v>
      </c>
      <c r="BM49" s="3178"/>
      <c r="BN49" s="3178">
        <f t="shared" ref="BN49" si="903">BN51-BL51</f>
        <v>3704.5220358434235</v>
      </c>
      <c r="BO49" s="3178"/>
      <c r="BP49" s="3178">
        <f t="shared" ref="BP49" si="904">BP51-BN51</f>
        <v>3889.7481376355936</v>
      </c>
      <c r="BQ49" s="3178"/>
      <c r="BR49" s="3178">
        <f t="shared" ref="BR49" si="905">BR51-BP51</f>
        <v>4084.2355445173816</v>
      </c>
      <c r="BS49" s="3178"/>
      <c r="BT49" s="3178">
        <f t="shared" ref="BT49" si="906">BT51-BR51</f>
        <v>4288.4473217432387</v>
      </c>
      <c r="BU49" s="3178"/>
      <c r="BV49" s="3178">
        <f t="shared" ref="BV49" si="907">BV51-BT51</f>
        <v>4502.8696878304036</v>
      </c>
      <c r="BW49" s="3178"/>
      <c r="BX49" s="3178">
        <f t="shared" ref="BX49" si="908">BX51-BV51</f>
        <v>4728.013172221923</v>
      </c>
      <c r="BY49" s="3178"/>
      <c r="BZ49" s="3178">
        <f t="shared" ref="BZ49" si="909">BZ51-BX51</f>
        <v>4964.4138308330294</v>
      </c>
      <c r="CA49" s="3178"/>
      <c r="CB49" s="3178">
        <f t="shared" ref="CB49" si="910">CB51-BZ51</f>
        <v>5212.6345223746757</v>
      </c>
      <c r="CC49" s="3178"/>
      <c r="CD49" s="3178">
        <f t="shared" ref="CD49" si="911">CD51-CB51</f>
        <v>5473.2662484934117</v>
      </c>
      <c r="CE49" s="3178"/>
      <c r="CF49" s="3178">
        <f t="shared" ref="CF49" si="912">CF51-CD51</f>
        <v>5746.9295609180845</v>
      </c>
      <c r="CG49" s="3178"/>
      <c r="CH49" s="3178">
        <f t="shared" ref="CH49" si="913">CH51-CF51</f>
        <v>6034.276038963988</v>
      </c>
      <c r="CI49" s="3178"/>
      <c r="CJ49" s="3178">
        <f t="shared" ref="CJ49" si="914">CJ51-CH51</f>
        <v>6335.9898409121815</v>
      </c>
      <c r="CK49" s="3178"/>
      <c r="CL49" s="3178">
        <f t="shared" ref="CL49" si="915">CL51-CJ51</f>
        <v>6652.7893329577928</v>
      </c>
      <c r="CM49" s="3178"/>
      <c r="CN49" s="3178">
        <f t="shared" ref="CN49" si="916">CN51-CL51</f>
        <v>6985.428799605681</v>
      </c>
      <c r="CO49" s="3178"/>
      <c r="CP49" s="3178">
        <f t="shared" ref="CP49" si="917">CP51-CN51</f>
        <v>7334.7002395859599</v>
      </c>
      <c r="CQ49" s="3178"/>
      <c r="CR49" s="3178">
        <f t="shared" ref="CR49" si="918">CR51-CP51</f>
        <v>7701.4352515652718</v>
      </c>
      <c r="CS49" s="3178"/>
      <c r="CT49" s="3178">
        <f t="shared" ref="CT49" si="919">CT51-CR51</f>
        <v>8086.5070141435135</v>
      </c>
      <c r="CU49" s="3178"/>
      <c r="CV49" s="3178">
        <f t="shared" ref="CV49" si="920">CV51-CT51</f>
        <v>8490.8323648507067</v>
      </c>
      <c r="CW49" s="3178"/>
      <c r="CX49" s="3178">
        <f t="shared" ref="CX49" si="921">CX51-CV51</f>
        <v>8915.3739830932464</v>
      </c>
      <c r="CY49" s="3178"/>
      <c r="CZ49" s="3178">
        <f t="shared" ref="CZ49" si="922">CZ51-CX51</f>
        <v>9361.1426822479116</v>
      </c>
      <c r="DA49" s="3178"/>
      <c r="DB49" s="3178">
        <f t="shared" ref="DB49" si="923">DB51-CZ51</f>
        <v>9829.1998163602839</v>
      </c>
      <c r="DC49" s="3178"/>
      <c r="DD49" s="3178">
        <f t="shared" ref="DD49" si="924">DD51-DB51</f>
        <v>10320.659807178308</v>
      </c>
      <c r="DE49" s="3178"/>
      <c r="DF49" s="3178">
        <f t="shared" ref="DF49" si="925">DF51-DD51</f>
        <v>10836.692797537224</v>
      </c>
      <c r="DG49" s="3178"/>
      <c r="DH49" s="3178">
        <f t="shared" ref="DH49" si="926">DH51-DF51</f>
        <v>11378.527437414101</v>
      </c>
      <c r="DI49" s="3178"/>
      <c r="DJ49" s="3178">
        <f t="shared" ref="DJ49" si="927">DJ51-DH51</f>
        <v>11947.45380928478</v>
      </c>
      <c r="DK49" s="3178"/>
      <c r="DL49" s="3178">
        <f t="shared" ref="DL49" si="928">DL51-DJ51</f>
        <v>12544.826499749033</v>
      </c>
      <c r="DM49" s="3178"/>
      <c r="DN49" s="3178">
        <f t="shared" ref="DN49" si="929">DN51-DL51</f>
        <v>13172.06782473647</v>
      </c>
      <c r="DO49" s="3178"/>
      <c r="DP49" s="3178">
        <f t="shared" ref="DP49" si="930">DP51-DN51</f>
        <v>13830.671215973329</v>
      </c>
      <c r="DQ49" s="3178"/>
      <c r="DR49" s="3178">
        <f t="shared" ref="DR49" si="931">DR51-DP51</f>
        <v>14522.204776771949</v>
      </c>
      <c r="DS49" s="3178"/>
      <c r="DT49" s="3178">
        <f t="shared" ref="DT49" si="932">DT51-DR51</f>
        <v>15248.31501561054</v>
      </c>
      <c r="DU49" s="3178"/>
      <c r="DV49" s="3178">
        <f t="shared" ref="DV49" si="933">DV51-DT51</f>
        <v>16010.730766391091</v>
      </c>
      <c r="DW49" s="3178"/>
      <c r="DX49" s="3178">
        <f t="shared" ref="DX49" si="934">DX51-DV51</f>
        <v>16811.267304710636</v>
      </c>
      <c r="DY49" s="3178"/>
      <c r="DZ49" s="3178">
        <f t="shared" ref="DZ49" si="935">DZ51-DX51</f>
        <v>17651.830669946154</v>
      </c>
      <c r="EA49" s="3178"/>
      <c r="EB49" s="3178">
        <f t="shared" ref="EB49" si="936">EB51-DZ51</f>
        <v>18534.422203443479</v>
      </c>
      <c r="EC49" s="3178"/>
    </row>
    <row r="50" spans="2:133" ht="17.100000000000001" customHeight="1" x14ac:dyDescent="0.25">
      <c r="B50" s="155"/>
      <c r="C50" s="158"/>
      <c r="D50" s="159" t="s">
        <v>36</v>
      </c>
      <c r="E50" s="158"/>
      <c r="F50" s="3184" t="s">
        <v>172</v>
      </c>
      <c r="G50" s="3184"/>
      <c r="H50" s="3184">
        <v>1</v>
      </c>
      <c r="I50" s="3184"/>
      <c r="J50" s="3184">
        <v>2</v>
      </c>
      <c r="K50" s="3184"/>
      <c r="L50" s="3184">
        <v>3</v>
      </c>
      <c r="M50" s="3184"/>
      <c r="N50" s="3184">
        <v>4</v>
      </c>
      <c r="O50" s="3184"/>
      <c r="P50" s="3184">
        <v>5</v>
      </c>
      <c r="Q50" s="3184"/>
      <c r="R50" s="3184">
        <v>6</v>
      </c>
      <c r="S50" s="3184"/>
      <c r="T50" s="3184">
        <v>7</v>
      </c>
      <c r="U50" s="3184"/>
      <c r="V50" s="3184">
        <v>8</v>
      </c>
      <c r="W50" s="3184"/>
      <c r="X50" s="3184">
        <v>9</v>
      </c>
      <c r="Y50" s="3184"/>
      <c r="Z50" s="3184">
        <v>10</v>
      </c>
      <c r="AA50" s="3184"/>
      <c r="AB50" s="3184">
        <v>11</v>
      </c>
      <c r="AC50" s="3184"/>
      <c r="AD50" s="3184">
        <v>12</v>
      </c>
      <c r="AE50" s="3184"/>
      <c r="AF50" s="3184">
        <v>13</v>
      </c>
      <c r="AG50" s="3184"/>
      <c r="AH50" s="3184">
        <v>14</v>
      </c>
      <c r="AI50" s="3184"/>
      <c r="AJ50" s="3184">
        <v>15</v>
      </c>
      <c r="AK50" s="3184"/>
      <c r="AL50" s="3184">
        <v>16</v>
      </c>
      <c r="AM50" s="3184"/>
      <c r="AN50" s="3184">
        <v>17</v>
      </c>
      <c r="AO50" s="3184"/>
      <c r="AP50" s="3184">
        <v>18</v>
      </c>
      <c r="AQ50" s="3184"/>
      <c r="AR50" s="3184">
        <v>19</v>
      </c>
      <c r="AS50" s="3184"/>
      <c r="AT50" s="3184">
        <v>20</v>
      </c>
      <c r="AU50" s="3184"/>
      <c r="AV50" s="3184">
        <v>21</v>
      </c>
      <c r="AW50" s="3184"/>
      <c r="AX50" s="3184">
        <v>22</v>
      </c>
      <c r="AY50" s="3184"/>
      <c r="AZ50" s="3184">
        <v>23</v>
      </c>
      <c r="BA50" s="3214"/>
      <c r="BB50" s="3184">
        <v>24</v>
      </c>
      <c r="BC50" s="3184"/>
      <c r="BD50" s="3184">
        <v>25</v>
      </c>
      <c r="BE50" s="3214"/>
      <c r="BF50" s="3184">
        <v>26</v>
      </c>
      <c r="BG50" s="3184"/>
      <c r="BH50" s="3184">
        <v>27</v>
      </c>
      <c r="BI50" s="3214"/>
      <c r="BJ50" s="3184">
        <v>28</v>
      </c>
      <c r="BK50" s="3184"/>
      <c r="BL50" s="3184">
        <v>29</v>
      </c>
      <c r="BM50" s="3214"/>
      <c r="BN50" s="3184">
        <v>30</v>
      </c>
      <c r="BO50" s="3184"/>
      <c r="BP50" s="3184">
        <v>31</v>
      </c>
      <c r="BQ50" s="3214"/>
      <c r="BR50" s="3184">
        <v>32</v>
      </c>
      <c r="BS50" s="3184"/>
      <c r="BT50" s="3184">
        <v>33</v>
      </c>
      <c r="BU50" s="3214"/>
      <c r="BV50" s="3184">
        <v>34</v>
      </c>
      <c r="BW50" s="3184"/>
      <c r="BX50" s="3184">
        <v>35</v>
      </c>
      <c r="BY50" s="3214"/>
      <c r="BZ50" s="3184">
        <v>36</v>
      </c>
      <c r="CA50" s="3184"/>
      <c r="CB50" s="3184">
        <v>37</v>
      </c>
      <c r="CC50" s="3214"/>
      <c r="CD50" s="3184">
        <v>38</v>
      </c>
      <c r="CE50" s="3184"/>
      <c r="CF50" s="3184">
        <v>39</v>
      </c>
      <c r="CG50" s="3214"/>
      <c r="CH50" s="3184">
        <v>40</v>
      </c>
      <c r="CI50" s="3184"/>
      <c r="CJ50" s="3184">
        <v>41</v>
      </c>
      <c r="CK50" s="3214"/>
      <c r="CL50" s="3184">
        <v>42</v>
      </c>
      <c r="CM50" s="3184"/>
      <c r="CN50" s="3184">
        <v>43</v>
      </c>
      <c r="CO50" s="3214"/>
      <c r="CP50" s="3184">
        <v>44</v>
      </c>
      <c r="CQ50" s="3184"/>
      <c r="CR50" s="3184">
        <v>45</v>
      </c>
      <c r="CS50" s="3214"/>
      <c r="CT50" s="3184">
        <v>46</v>
      </c>
      <c r="CU50" s="3184"/>
      <c r="CV50" s="3184">
        <v>47</v>
      </c>
      <c r="CW50" s="3214"/>
      <c r="CX50" s="3184">
        <v>48</v>
      </c>
      <c r="CY50" s="3184"/>
      <c r="CZ50" s="3184">
        <v>49</v>
      </c>
      <c r="DA50" s="3214"/>
      <c r="DB50" s="3184">
        <v>50</v>
      </c>
      <c r="DC50" s="3184"/>
      <c r="DD50" s="3184">
        <v>51</v>
      </c>
      <c r="DE50" s="3214"/>
      <c r="DF50" s="3184">
        <v>52</v>
      </c>
      <c r="DG50" s="3184"/>
      <c r="DH50" s="3184">
        <v>53</v>
      </c>
      <c r="DI50" s="3214"/>
      <c r="DJ50" s="3184">
        <v>54</v>
      </c>
      <c r="DK50" s="3184"/>
      <c r="DL50" s="3184">
        <v>55</v>
      </c>
      <c r="DM50" s="3214"/>
      <c r="DN50" s="3184">
        <v>56</v>
      </c>
      <c r="DO50" s="3184"/>
      <c r="DP50" s="3184">
        <v>57</v>
      </c>
      <c r="DQ50" s="3214"/>
      <c r="DR50" s="3184">
        <v>58</v>
      </c>
      <c r="DS50" s="3184"/>
      <c r="DT50" s="3184">
        <v>59</v>
      </c>
      <c r="DU50" s="3214"/>
      <c r="DV50" s="3184">
        <v>60</v>
      </c>
      <c r="DW50" s="3184"/>
      <c r="DX50" s="3184">
        <v>61</v>
      </c>
      <c r="DY50" s="3214"/>
      <c r="DZ50" s="3184">
        <v>62</v>
      </c>
      <c r="EA50" s="3184"/>
      <c r="EB50" s="3184">
        <v>63</v>
      </c>
      <c r="EC50" s="3214"/>
    </row>
    <row r="51" spans="2:133" ht="17.100000000000001" customHeight="1" x14ac:dyDescent="0.2">
      <c r="B51" s="156"/>
      <c r="F51" s="3187" t="s">
        <v>148</v>
      </c>
      <c r="G51" s="3187"/>
      <c r="H51" s="3187">
        <v>900</v>
      </c>
      <c r="I51" s="3187"/>
      <c r="J51" s="3187">
        <f>H51+$H$14+H52</f>
        <v>1845</v>
      </c>
      <c r="K51" s="3187"/>
      <c r="L51" s="3187">
        <f t="shared" ref="L51" si="937">J51+$H$14+J52</f>
        <v>2837.25</v>
      </c>
      <c r="M51" s="3187"/>
      <c r="N51" s="3186">
        <f t="shared" ref="N51" si="938">L51+$H$14+L52</f>
        <v>3879.1125000000002</v>
      </c>
      <c r="O51" s="3186"/>
      <c r="P51" s="3186">
        <f t="shared" ref="P51" si="939">N51+$H$14+N52</f>
        <v>4973.0681249999998</v>
      </c>
      <c r="Q51" s="3186"/>
      <c r="R51" s="3186">
        <f t="shared" ref="R51" si="940">P51+$H$14+P52</f>
        <v>6121.7215312499993</v>
      </c>
      <c r="S51" s="3186"/>
      <c r="T51" s="3186">
        <f t="shared" ref="T51" si="941">R51+$H$14+R52</f>
        <v>7327.8076078124996</v>
      </c>
      <c r="U51" s="3186"/>
      <c r="V51" s="3186">
        <f t="shared" ref="V51" si="942">T51+$H$14+T52</f>
        <v>8594.1979882031246</v>
      </c>
      <c r="W51" s="3186"/>
      <c r="X51" s="3186">
        <f t="shared" ref="X51" si="943">V51+$H$14+V52</f>
        <v>9923.9078876132808</v>
      </c>
      <c r="Y51" s="3186"/>
      <c r="Z51" s="3186">
        <f t="shared" ref="Z51" si="944">X51+$H$14+X52</f>
        <v>11320.103281993945</v>
      </c>
      <c r="AA51" s="3186"/>
      <c r="AB51" s="3186">
        <f t="shared" ref="AB51" si="945">Z51+$H$14+Z52</f>
        <v>12786.108446093642</v>
      </c>
      <c r="AC51" s="3186"/>
      <c r="AD51" s="3186">
        <f t="shared" ref="AD51" si="946">AB51+$H$14+AB52</f>
        <v>14325.413868398324</v>
      </c>
      <c r="AE51" s="3186"/>
      <c r="AF51" s="3186">
        <f t="shared" ref="AF51" si="947">AD51+$H$14+AD52</f>
        <v>15941.68456181824</v>
      </c>
      <c r="AG51" s="3186"/>
      <c r="AH51" s="3186">
        <f t="shared" ref="AH51" si="948">AF51+$H$14+AF52</f>
        <v>17638.768789909154</v>
      </c>
      <c r="AI51" s="3186"/>
      <c r="AJ51" s="3186">
        <f t="shared" ref="AJ51" si="949">AH51+$H$14+AH52</f>
        <v>19420.707229404612</v>
      </c>
      <c r="AK51" s="3186"/>
      <c r="AL51" s="3186">
        <f t="shared" ref="AL51" si="950">AJ51+$H$14+AJ52</f>
        <v>21291.742590874841</v>
      </c>
      <c r="AM51" s="3186"/>
      <c r="AN51" s="3186">
        <f t="shared" ref="AN51" si="951">AL51+$H$14+AL52</f>
        <v>23256.329720418584</v>
      </c>
      <c r="AO51" s="3186"/>
      <c r="AP51" s="3186">
        <f t="shared" ref="AP51" si="952">AN51+$H$14+AN52</f>
        <v>25319.146206439513</v>
      </c>
      <c r="AQ51" s="3186"/>
      <c r="AR51" s="3186">
        <f t="shared" ref="AR51" si="953">AP51+$H$14+AP52</f>
        <v>27485.10351676149</v>
      </c>
      <c r="AS51" s="3186"/>
      <c r="AT51" s="3186">
        <f t="shared" ref="AT51" si="954">AR51+$H$14+AR52</f>
        <v>29759.358692599566</v>
      </c>
      <c r="AU51" s="3186"/>
      <c r="AV51" s="3186">
        <f t="shared" ref="AV51" si="955">AT51+$H$14+AT52</f>
        <v>32147.326627229544</v>
      </c>
      <c r="AW51" s="3186"/>
      <c r="AX51" s="3186">
        <f t="shared" ref="AX51" si="956">AV51+$H$14+AV52</f>
        <v>34654.692958591018</v>
      </c>
      <c r="AY51" s="3186"/>
      <c r="AZ51" s="3186">
        <f t="shared" ref="AZ51" si="957">AX51+$H$14+AX52</f>
        <v>37287.42760652057</v>
      </c>
      <c r="BA51" s="3194"/>
      <c r="BB51" s="3186">
        <f t="shared" ref="BB51" si="958">AZ51+$H$14+AZ52</f>
        <v>40051.798986846596</v>
      </c>
      <c r="BC51" s="3186"/>
      <c r="BD51" s="3186">
        <f t="shared" ref="BD51" si="959">BB51+$H$14+BB52</f>
        <v>42954.388936188923</v>
      </c>
      <c r="BE51" s="3194"/>
      <c r="BF51" s="3186">
        <f t="shared" ref="BF51" si="960">BD51+$H$14+BD52</f>
        <v>46002.108382998369</v>
      </c>
      <c r="BG51" s="3186"/>
      <c r="BH51" s="3186">
        <f t="shared" ref="BH51" si="961">BF51+$H$14+BF52</f>
        <v>49202.21380214829</v>
      </c>
      <c r="BI51" s="3194"/>
      <c r="BJ51" s="3186">
        <f t="shared" ref="BJ51" si="962">BH51+$H$14+BH52</f>
        <v>52562.324492255706</v>
      </c>
      <c r="BK51" s="3186"/>
      <c r="BL51" s="3186">
        <f t="shared" ref="BL51" si="963">BJ51+$H$14+BJ52</f>
        <v>56090.440716868492</v>
      </c>
      <c r="BM51" s="3194"/>
      <c r="BN51" s="3186">
        <f t="shared" ref="BN51" si="964">BL51+$H$14+BL52</f>
        <v>59794.962752711916</v>
      </c>
      <c r="BO51" s="3186"/>
      <c r="BP51" s="3186">
        <f t="shared" ref="BP51" si="965">BN51+$H$14+BN52</f>
        <v>63684.710890347509</v>
      </c>
      <c r="BQ51" s="3194"/>
      <c r="BR51" s="3186">
        <f t="shared" ref="BR51" si="966">BP51+$H$14+BP52</f>
        <v>67768.946434864891</v>
      </c>
      <c r="BS51" s="3186"/>
      <c r="BT51" s="3186">
        <f t="shared" ref="BT51" si="967">BR51+$H$14+BR52</f>
        <v>72057.393756608129</v>
      </c>
      <c r="BU51" s="3194"/>
      <c r="BV51" s="3186">
        <f t="shared" ref="BV51" si="968">BT51+$H$14+BT52</f>
        <v>76560.263444438533</v>
      </c>
      <c r="BW51" s="3186"/>
      <c r="BX51" s="3186">
        <f t="shared" ref="BX51" si="969">BV51+$H$14+BV52</f>
        <v>81288.276616660456</v>
      </c>
      <c r="BY51" s="3194"/>
      <c r="BZ51" s="3186">
        <f t="shared" ref="BZ51" si="970">BX51+$H$14+BX52</f>
        <v>86252.690447493485</v>
      </c>
      <c r="CA51" s="3186"/>
      <c r="CB51" s="3186">
        <f t="shared" ref="CB51" si="971">BZ51+$H$14+BZ52</f>
        <v>91465.324969868161</v>
      </c>
      <c r="CC51" s="3194"/>
      <c r="CD51" s="3186">
        <f t="shared" ref="CD51" si="972">CB51+$H$14+CB52</f>
        <v>96938.591218361573</v>
      </c>
      <c r="CE51" s="3186"/>
      <c r="CF51" s="3186">
        <f t="shared" ref="CF51" si="973">CD51+$H$14+CD52</f>
        <v>102685.52077927966</v>
      </c>
      <c r="CG51" s="3194"/>
      <c r="CH51" s="3186">
        <f t="shared" ref="CH51" si="974">CF51+$H$14+CF52</f>
        <v>108719.79681824365</v>
      </c>
      <c r="CI51" s="3186"/>
      <c r="CJ51" s="3186">
        <f t="shared" ref="CJ51" si="975">CH51+$H$14+CH52</f>
        <v>115055.78665915583</v>
      </c>
      <c r="CK51" s="3194"/>
      <c r="CL51" s="3186">
        <f t="shared" ref="CL51" si="976">CJ51+$H$14+CJ52</f>
        <v>121708.57599211362</v>
      </c>
      <c r="CM51" s="3186"/>
      <c r="CN51" s="3186">
        <f t="shared" ref="CN51" si="977">CL51+$H$14+CL52</f>
        <v>128694.0047917193</v>
      </c>
      <c r="CO51" s="3194"/>
      <c r="CP51" s="3186">
        <f t="shared" ref="CP51" si="978">CN51+$H$14+CN52</f>
        <v>136028.70503130526</v>
      </c>
      <c r="CQ51" s="3186"/>
      <c r="CR51" s="3186">
        <f t="shared" ref="CR51" si="979">CP51+$H$14+CP52</f>
        <v>143730.14028287053</v>
      </c>
      <c r="CS51" s="3194"/>
      <c r="CT51" s="3186">
        <f t="shared" ref="CT51" si="980">CR51+$H$14+CR52</f>
        <v>151816.64729701405</v>
      </c>
      <c r="CU51" s="3186"/>
      <c r="CV51" s="3186">
        <f t="shared" ref="CV51" si="981">CT51+$H$14+CT52</f>
        <v>160307.47966186475</v>
      </c>
      <c r="CW51" s="3194"/>
      <c r="CX51" s="3186">
        <f t="shared" ref="CX51" si="982">CV51+$H$14+CV52</f>
        <v>169222.853644958</v>
      </c>
      <c r="CY51" s="3186"/>
      <c r="CZ51" s="3186">
        <f t="shared" ref="CZ51" si="983">CX51+$H$14+CX52</f>
        <v>178583.99632720591</v>
      </c>
      <c r="DA51" s="3194"/>
      <c r="DB51" s="3186">
        <f t="shared" ref="DB51" si="984">CZ51+$H$14+CZ52</f>
        <v>188413.19614356619</v>
      </c>
      <c r="DC51" s="3186"/>
      <c r="DD51" s="3186">
        <f t="shared" ref="DD51" si="985">DB51+$H$14+DB52</f>
        <v>198733.8559507445</v>
      </c>
      <c r="DE51" s="3194"/>
      <c r="DF51" s="3186">
        <f t="shared" ref="DF51" si="986">DD51+$H$14+DD52</f>
        <v>209570.54874828173</v>
      </c>
      <c r="DG51" s="3186"/>
      <c r="DH51" s="3186">
        <f t="shared" ref="DH51" si="987">DF51+$H$14+DF52</f>
        <v>220949.07618569583</v>
      </c>
      <c r="DI51" s="3194"/>
      <c r="DJ51" s="3186">
        <f t="shared" ref="DJ51" si="988">DH51+$H$14+DH52</f>
        <v>232896.52999498061</v>
      </c>
      <c r="DK51" s="3186"/>
      <c r="DL51" s="3186">
        <f t="shared" ref="DL51" si="989">DJ51+$H$14+DJ52</f>
        <v>245441.35649472964</v>
      </c>
      <c r="DM51" s="3194"/>
      <c r="DN51" s="3186">
        <f t="shared" ref="DN51" si="990">DL51+$H$14+DL52</f>
        <v>258613.42431946611</v>
      </c>
      <c r="DO51" s="3186"/>
      <c r="DP51" s="3186">
        <f t="shared" ref="DP51" si="991">DN51+$H$14+DN52</f>
        <v>272444.09553543944</v>
      </c>
      <c r="DQ51" s="3194"/>
      <c r="DR51" s="3186">
        <f t="shared" ref="DR51" si="992">DP51+$H$14+DP52</f>
        <v>286966.30031221139</v>
      </c>
      <c r="DS51" s="3186"/>
      <c r="DT51" s="3186">
        <f t="shared" ref="DT51" si="993">DR51+$H$14+DR52</f>
        <v>302214.61532782193</v>
      </c>
      <c r="DU51" s="3194"/>
      <c r="DV51" s="3186">
        <f t="shared" ref="DV51" si="994">DT51+$H$14+DT52</f>
        <v>318225.34609421302</v>
      </c>
      <c r="DW51" s="3186"/>
      <c r="DX51" s="3186">
        <f t="shared" ref="DX51" si="995">DV51+$H$14+DV52</f>
        <v>335036.61339892366</v>
      </c>
      <c r="DY51" s="3194"/>
      <c r="DZ51" s="3186">
        <f t="shared" ref="DZ51" si="996">DX51+$H$14+DX52</f>
        <v>352688.44406886981</v>
      </c>
      <c r="EA51" s="3186"/>
      <c r="EB51" s="3186">
        <f t="shared" ref="EB51" si="997">DZ51+$H$14+DZ52</f>
        <v>371222.86627231329</v>
      </c>
      <c r="EC51" s="3194"/>
    </row>
    <row r="52" spans="2:133" ht="17.100000000000001" customHeight="1" x14ac:dyDescent="0.2">
      <c r="B52" s="3189" t="s">
        <v>335</v>
      </c>
      <c r="C52" s="3190"/>
      <c r="D52" s="3191">
        <f>D42</f>
        <v>0.05</v>
      </c>
      <c r="E52" s="3191"/>
      <c r="F52" s="3192" t="s">
        <v>525</v>
      </c>
      <c r="G52" s="3192"/>
      <c r="H52" s="3215">
        <f>H51*$D$15</f>
        <v>45</v>
      </c>
      <c r="I52" s="3215"/>
      <c r="J52" s="3215">
        <f t="shared" ref="J52" si="998">J51*$D$15</f>
        <v>92.25</v>
      </c>
      <c r="K52" s="3215"/>
      <c r="L52" s="3178">
        <f t="shared" ref="L52" si="999">L51*$D$15</f>
        <v>141.86250000000001</v>
      </c>
      <c r="M52" s="3178"/>
      <c r="N52" s="3178">
        <f t="shared" ref="N52" si="1000">N51*$D$15</f>
        <v>193.95562500000003</v>
      </c>
      <c r="O52" s="3178"/>
      <c r="P52" s="3178">
        <f t="shared" ref="P52" si="1001">P51*$D$15</f>
        <v>248.65340624999999</v>
      </c>
      <c r="Q52" s="3178"/>
      <c r="R52" s="3178">
        <f t="shared" ref="R52" si="1002">R51*$D$15</f>
        <v>306.08607656249995</v>
      </c>
      <c r="S52" s="3178"/>
      <c r="T52" s="3178">
        <f t="shared" ref="T52" si="1003">T51*$D$15</f>
        <v>366.39038039062501</v>
      </c>
      <c r="U52" s="3178"/>
      <c r="V52" s="3178">
        <f t="shared" ref="V52" si="1004">V51*$D$15</f>
        <v>429.70989941015625</v>
      </c>
      <c r="W52" s="3178"/>
      <c r="X52" s="3178">
        <f t="shared" ref="X52" si="1005">X51*$D$15</f>
        <v>496.19539438066408</v>
      </c>
      <c r="Y52" s="3178"/>
      <c r="Z52" s="3178">
        <f t="shared" ref="Z52" si="1006">Z51*$D$15</f>
        <v>566.00516409969725</v>
      </c>
      <c r="AA52" s="3178"/>
      <c r="AB52" s="3178">
        <f t="shared" ref="AB52" si="1007">AB51*$D$15</f>
        <v>639.30542230468211</v>
      </c>
      <c r="AC52" s="3178"/>
      <c r="AD52" s="3178">
        <f t="shared" ref="AD52" si="1008">AD51*$D$15</f>
        <v>716.27069341991626</v>
      </c>
      <c r="AE52" s="3178"/>
      <c r="AF52" s="3178">
        <f t="shared" ref="AF52" si="1009">AF51*$D$15</f>
        <v>797.08422809091201</v>
      </c>
      <c r="AG52" s="3178"/>
      <c r="AH52" s="3178">
        <f t="shared" ref="AH52" si="1010">AH51*$D$15</f>
        <v>881.93843949545771</v>
      </c>
      <c r="AI52" s="3178"/>
      <c r="AJ52" s="3178">
        <f t="shared" ref="AJ52" si="1011">AJ51*$D$15</f>
        <v>971.03536147023067</v>
      </c>
      <c r="AK52" s="3178"/>
      <c r="AL52" s="3178">
        <f t="shared" ref="AL52" si="1012">AL51*$D$15</f>
        <v>1064.5871295437421</v>
      </c>
      <c r="AM52" s="3178"/>
      <c r="AN52" s="3178">
        <f t="shared" ref="AN52" si="1013">AN51*$D$15</f>
        <v>1162.8164860209292</v>
      </c>
      <c r="AO52" s="3178"/>
      <c r="AP52" s="3178">
        <f t="shared" ref="AP52" si="1014">AP51*$D$15</f>
        <v>1265.9573103219757</v>
      </c>
      <c r="AQ52" s="3178"/>
      <c r="AR52" s="3178">
        <f t="shared" ref="AR52" si="1015">AR51*$D$15</f>
        <v>1374.2551758380746</v>
      </c>
      <c r="AS52" s="3178"/>
      <c r="AT52" s="3178">
        <f t="shared" ref="AT52" si="1016">AT51*$D$15</f>
        <v>1487.9679346299783</v>
      </c>
      <c r="AU52" s="3178"/>
      <c r="AV52" s="3178">
        <f t="shared" ref="AV52" si="1017">AV51*$D$15</f>
        <v>1607.3663313614773</v>
      </c>
      <c r="AW52" s="3178"/>
      <c r="AX52" s="3178">
        <f t="shared" ref="AX52" si="1018">AX51*$D$15</f>
        <v>1732.7346479295511</v>
      </c>
      <c r="AY52" s="3178"/>
      <c r="AZ52" s="3178">
        <f t="shared" ref="AZ52" si="1019">AZ51*$D$15</f>
        <v>1864.3713803260287</v>
      </c>
      <c r="BA52" s="3197"/>
      <c r="BB52" s="3178">
        <f t="shared" ref="BB52:BV52" si="1020">BB51*$D$15</f>
        <v>2002.5899493423299</v>
      </c>
      <c r="BC52" s="3178"/>
      <c r="BD52" s="3178">
        <f t="shared" ref="BD52:BX52" si="1021">BD51*$D$15</f>
        <v>2147.7194468094463</v>
      </c>
      <c r="BE52" s="3197"/>
      <c r="BF52" s="3178">
        <f t="shared" si="1020"/>
        <v>2300.1054191499184</v>
      </c>
      <c r="BG52" s="3178"/>
      <c r="BH52" s="3178">
        <f t="shared" si="1021"/>
        <v>2460.1106901074145</v>
      </c>
      <c r="BI52" s="3197"/>
      <c r="BJ52" s="3178">
        <f t="shared" si="1020"/>
        <v>2628.1162246127856</v>
      </c>
      <c r="BK52" s="3178"/>
      <c r="BL52" s="3178">
        <f t="shared" si="1021"/>
        <v>2804.5220358434249</v>
      </c>
      <c r="BM52" s="3197"/>
      <c r="BN52" s="3178">
        <f t="shared" si="1020"/>
        <v>2989.7481376355959</v>
      </c>
      <c r="BO52" s="3178"/>
      <c r="BP52" s="3178">
        <f t="shared" si="1021"/>
        <v>3184.2355445173757</v>
      </c>
      <c r="BQ52" s="3197"/>
      <c r="BR52" s="3178">
        <f t="shared" si="1020"/>
        <v>3388.4473217432446</v>
      </c>
      <c r="BS52" s="3178"/>
      <c r="BT52" s="3178">
        <f t="shared" si="1021"/>
        <v>3602.8696878304067</v>
      </c>
      <c r="BU52" s="3197"/>
      <c r="BV52" s="3178">
        <f t="shared" si="1020"/>
        <v>3828.0131722219267</v>
      </c>
      <c r="BW52" s="3178"/>
      <c r="BX52" s="3178">
        <f t="shared" si="1021"/>
        <v>4064.413830833023</v>
      </c>
      <c r="BY52" s="3197"/>
      <c r="BZ52" s="3178">
        <f t="shared" ref="BZ52" si="1022">BZ51*$D$15</f>
        <v>4312.6345223746748</v>
      </c>
      <c r="CA52" s="3178"/>
      <c r="CB52" s="3178">
        <f t="shared" ref="CB52" si="1023">CB51*$D$15</f>
        <v>4573.2662484934081</v>
      </c>
      <c r="CC52" s="3197"/>
      <c r="CD52" s="3178">
        <f t="shared" ref="CD52" si="1024">CD51*$D$15</f>
        <v>4846.929560918079</v>
      </c>
      <c r="CE52" s="3178"/>
      <c r="CF52" s="3178">
        <f t="shared" ref="CF52" si="1025">CF51*$D$15</f>
        <v>5134.2760389639834</v>
      </c>
      <c r="CG52" s="3197"/>
      <c r="CH52" s="3178">
        <f t="shared" ref="CH52" si="1026">CH51*$D$15</f>
        <v>5435.9898409121824</v>
      </c>
      <c r="CI52" s="3178"/>
      <c r="CJ52" s="3178">
        <f t="shared" ref="CJ52" si="1027">CJ51*$D$15</f>
        <v>5752.7893329577919</v>
      </c>
      <c r="CK52" s="3197"/>
      <c r="CL52" s="3178">
        <f t="shared" ref="CL52" si="1028">CL51*$D$15</f>
        <v>6085.428799605681</v>
      </c>
      <c r="CM52" s="3178"/>
      <c r="CN52" s="3178">
        <f t="shared" ref="CN52" si="1029">CN51*$D$15</f>
        <v>6434.7002395859654</v>
      </c>
      <c r="CO52" s="3197"/>
      <c r="CP52" s="3178">
        <f t="shared" ref="CP52" si="1030">CP51*$D$15</f>
        <v>6801.4352515652636</v>
      </c>
      <c r="CQ52" s="3178"/>
      <c r="CR52" s="3178">
        <f t="shared" ref="CR52" si="1031">CR51*$D$15</f>
        <v>7186.5070141435272</v>
      </c>
      <c r="CS52" s="3197"/>
      <c r="CT52" s="3178">
        <f t="shared" ref="CT52" si="1032">CT51*$D$15</f>
        <v>7590.832364850703</v>
      </c>
      <c r="CU52" s="3178"/>
      <c r="CV52" s="3178">
        <f t="shared" ref="CV52" si="1033">CV51*$D$15</f>
        <v>8015.3739830932382</v>
      </c>
      <c r="CW52" s="3197"/>
      <c r="CX52" s="3178">
        <f t="shared" ref="CX52" si="1034">CX51*$D$15</f>
        <v>8461.1426822479007</v>
      </c>
      <c r="CY52" s="3178"/>
      <c r="CZ52" s="3178">
        <f t="shared" ref="CZ52" si="1035">CZ51*$D$15</f>
        <v>8929.1998163602966</v>
      </c>
      <c r="DA52" s="3197"/>
      <c r="DB52" s="3178">
        <f t="shared" ref="DB52" si="1036">DB51*$D$15</f>
        <v>9420.6598071783101</v>
      </c>
      <c r="DC52" s="3178"/>
      <c r="DD52" s="3178">
        <f t="shared" ref="DD52" si="1037">DD51*$D$15</f>
        <v>9936.6927975372255</v>
      </c>
      <c r="DE52" s="3197"/>
      <c r="DF52" s="3178">
        <f t="shared" ref="DF52" si="1038">DF51*$D$15</f>
        <v>10478.527437414086</v>
      </c>
      <c r="DG52" s="3178"/>
      <c r="DH52" s="3178">
        <f t="shared" ref="DH52" si="1039">DH51*$D$15</f>
        <v>11047.453809284792</v>
      </c>
      <c r="DI52" s="3197"/>
      <c r="DJ52" s="3178">
        <f t="shared" ref="DJ52" si="1040">DJ51*$D$15</f>
        <v>11644.826499749031</v>
      </c>
      <c r="DK52" s="3178"/>
      <c r="DL52" s="3178">
        <f t="shared" ref="DL52" si="1041">DL51*$D$15</f>
        <v>12272.067824736483</v>
      </c>
      <c r="DM52" s="3197"/>
      <c r="DN52" s="3178">
        <f t="shared" ref="DN52" si="1042">DN51*$D$15</f>
        <v>12930.671215973307</v>
      </c>
      <c r="DO52" s="3178"/>
      <c r="DP52" s="3178">
        <f t="shared" ref="DP52" si="1043">DP51*$D$15</f>
        <v>13622.204776771972</v>
      </c>
      <c r="DQ52" s="3197"/>
      <c r="DR52" s="3178">
        <f t="shared" ref="DR52" si="1044">DR51*$D$15</f>
        <v>14348.315015610569</v>
      </c>
      <c r="DS52" s="3178"/>
      <c r="DT52" s="3178">
        <f t="shared" ref="DT52" si="1045">DT51*$D$15</f>
        <v>15110.730766391098</v>
      </c>
      <c r="DU52" s="3197"/>
      <c r="DV52" s="3178">
        <f t="shared" ref="DV52" si="1046">DV51*$D$15</f>
        <v>15911.267304710651</v>
      </c>
      <c r="DW52" s="3178"/>
      <c r="DX52" s="3178">
        <f t="shared" ref="DX52" si="1047">DX51*$D$15</f>
        <v>16751.830669946183</v>
      </c>
      <c r="DY52" s="3197"/>
      <c r="DZ52" s="3178">
        <f t="shared" ref="DZ52" si="1048">DZ51*$D$15</f>
        <v>17634.42220344349</v>
      </c>
      <c r="EA52" s="3178"/>
      <c r="EB52" s="3178">
        <f t="shared" ref="EB52" si="1049">EB51*$D$15</f>
        <v>18561.143313615667</v>
      </c>
      <c r="EC52" s="3197"/>
    </row>
    <row r="53" spans="2:133" ht="17.100000000000001" customHeight="1" thickBot="1" x14ac:dyDescent="0.25">
      <c r="B53" s="157"/>
      <c r="C53" s="160"/>
      <c r="D53" s="160"/>
      <c r="E53" s="160"/>
      <c r="F53" s="3181" t="s">
        <v>177</v>
      </c>
      <c r="G53" s="3181"/>
      <c r="H53" s="3199">
        <f>H51/60</f>
        <v>15</v>
      </c>
      <c r="I53" s="3199"/>
      <c r="J53" s="3199">
        <f>J51/60</f>
        <v>30.75</v>
      </c>
      <c r="K53" s="3199"/>
      <c r="L53" s="3199">
        <f t="shared" ref="L53" si="1050">L51/60</f>
        <v>47.287500000000001</v>
      </c>
      <c r="M53" s="3199"/>
      <c r="N53" s="3199">
        <f t="shared" ref="N53" si="1051">N51/60</f>
        <v>64.651875000000004</v>
      </c>
      <c r="O53" s="3199"/>
      <c r="P53" s="3199">
        <f t="shared" ref="P53" si="1052">P51/60</f>
        <v>82.884468749999996</v>
      </c>
      <c r="Q53" s="3199"/>
      <c r="R53" s="3199">
        <f t="shared" ref="R53" si="1053">R51/60</f>
        <v>102.02869218749998</v>
      </c>
      <c r="S53" s="3199"/>
      <c r="T53" s="3199">
        <f t="shared" ref="T53" si="1054">T51/60</f>
        <v>122.13012679687499</v>
      </c>
      <c r="U53" s="3199"/>
      <c r="V53" s="3199">
        <f t="shared" ref="V53" si="1055">V51/60</f>
        <v>143.23663313671875</v>
      </c>
      <c r="W53" s="3199"/>
      <c r="X53" s="3199">
        <f t="shared" ref="X53" si="1056">X51/60</f>
        <v>165.39846479355467</v>
      </c>
      <c r="Y53" s="3199"/>
      <c r="Z53" s="3199">
        <f t="shared" ref="Z53" si="1057">Z51/60</f>
        <v>188.66838803323242</v>
      </c>
      <c r="AA53" s="3199"/>
      <c r="AB53" s="3199">
        <f t="shared" ref="AB53" si="1058">AB51/60</f>
        <v>213.10180743489403</v>
      </c>
      <c r="AC53" s="3199"/>
      <c r="AD53" s="3199">
        <f t="shared" ref="AD53" si="1059">AD51/60</f>
        <v>238.75689780663873</v>
      </c>
      <c r="AE53" s="3199"/>
      <c r="AF53" s="3199">
        <f t="shared" ref="AF53" si="1060">AF51/60</f>
        <v>265.69474269697065</v>
      </c>
      <c r="AG53" s="3199"/>
      <c r="AH53" s="3199">
        <f t="shared" ref="AH53" si="1061">AH51/60</f>
        <v>293.97947983181922</v>
      </c>
      <c r="AI53" s="3199"/>
      <c r="AJ53" s="3199">
        <f t="shared" ref="AJ53" si="1062">AJ51/60</f>
        <v>323.67845382341022</v>
      </c>
      <c r="AK53" s="3199"/>
      <c r="AL53" s="3199">
        <f t="shared" ref="AL53" si="1063">AL51/60</f>
        <v>354.86237651458066</v>
      </c>
      <c r="AM53" s="3199"/>
      <c r="AN53" s="3199">
        <f t="shared" ref="AN53" si="1064">AN51/60</f>
        <v>387.60549534030974</v>
      </c>
      <c r="AO53" s="3199"/>
      <c r="AP53" s="3199">
        <f t="shared" ref="AP53" si="1065">AP51/60</f>
        <v>421.98577010732521</v>
      </c>
      <c r="AQ53" s="3199"/>
      <c r="AR53" s="3199">
        <f t="shared" ref="AR53" si="1066">AR51/60</f>
        <v>458.08505861269151</v>
      </c>
      <c r="AS53" s="3199"/>
      <c r="AT53" s="3199">
        <f t="shared" ref="AT53" si="1067">AT51/60</f>
        <v>495.9893115433261</v>
      </c>
      <c r="AU53" s="3199"/>
      <c r="AV53" s="3199">
        <f t="shared" ref="AV53" si="1068">AV51/60</f>
        <v>535.78877712049245</v>
      </c>
      <c r="AW53" s="3199"/>
      <c r="AX53" s="3199">
        <f t="shared" ref="AX53" si="1069">AX51/60</f>
        <v>577.57821597651696</v>
      </c>
      <c r="AY53" s="3199"/>
      <c r="AZ53" s="3199">
        <f t="shared" ref="AZ53" si="1070">AZ51/60</f>
        <v>621.45712677534289</v>
      </c>
      <c r="BA53" s="3200"/>
      <c r="BB53" s="3199">
        <f t="shared" ref="BB53:BV53" si="1071">BB51/60</f>
        <v>667.52998311410988</v>
      </c>
      <c r="BC53" s="3199"/>
      <c r="BD53" s="3199">
        <f t="shared" ref="BD53:BX53" si="1072">BD51/60</f>
        <v>715.90648226981534</v>
      </c>
      <c r="BE53" s="3200"/>
      <c r="BF53" s="3199">
        <f t="shared" si="1071"/>
        <v>766.70180638330612</v>
      </c>
      <c r="BG53" s="3199"/>
      <c r="BH53" s="3199">
        <f t="shared" si="1072"/>
        <v>820.03689670247149</v>
      </c>
      <c r="BI53" s="3200"/>
      <c r="BJ53" s="3199">
        <f t="shared" si="1071"/>
        <v>876.03874153759512</v>
      </c>
      <c r="BK53" s="3199"/>
      <c r="BL53" s="3199">
        <f t="shared" si="1072"/>
        <v>934.84067861447488</v>
      </c>
      <c r="BM53" s="3200"/>
      <c r="BN53" s="3199">
        <f t="shared" si="1071"/>
        <v>996.58271254519855</v>
      </c>
      <c r="BO53" s="3199"/>
      <c r="BP53" s="3199">
        <f t="shared" si="1072"/>
        <v>1061.4118481724586</v>
      </c>
      <c r="BQ53" s="3200"/>
      <c r="BR53" s="3199">
        <f t="shared" si="1071"/>
        <v>1129.4824405810816</v>
      </c>
      <c r="BS53" s="3199"/>
      <c r="BT53" s="3199">
        <f t="shared" si="1072"/>
        <v>1200.9565626101355</v>
      </c>
      <c r="BU53" s="3200"/>
      <c r="BV53" s="3199">
        <f t="shared" si="1071"/>
        <v>1276.0043907406423</v>
      </c>
      <c r="BW53" s="3199"/>
      <c r="BX53" s="3199">
        <f t="shared" si="1072"/>
        <v>1354.8046102776743</v>
      </c>
      <c r="BY53" s="3200"/>
      <c r="BZ53" s="3199">
        <f t="shared" ref="BZ53" si="1073">BZ51/60</f>
        <v>1437.544840791558</v>
      </c>
      <c r="CA53" s="3199"/>
      <c r="CB53" s="3199">
        <f t="shared" ref="CB53" si="1074">CB51/60</f>
        <v>1524.4220828311361</v>
      </c>
      <c r="CC53" s="3200"/>
      <c r="CD53" s="3199">
        <f t="shared" ref="CD53" si="1075">CD51/60</f>
        <v>1615.6431869726928</v>
      </c>
      <c r="CE53" s="3199"/>
      <c r="CF53" s="3199">
        <f t="shared" ref="CF53" si="1076">CF51/60</f>
        <v>1711.4253463213277</v>
      </c>
      <c r="CG53" s="3200"/>
      <c r="CH53" s="3199">
        <f t="shared" ref="CH53" si="1077">CH51/60</f>
        <v>1811.9966136373941</v>
      </c>
      <c r="CI53" s="3199"/>
      <c r="CJ53" s="3199">
        <f t="shared" ref="CJ53" si="1078">CJ51/60</f>
        <v>1917.5964443192638</v>
      </c>
      <c r="CK53" s="3200"/>
      <c r="CL53" s="3199">
        <f t="shared" ref="CL53" si="1079">CL51/60</f>
        <v>2028.4762665352271</v>
      </c>
      <c r="CM53" s="3199"/>
      <c r="CN53" s="3199">
        <f t="shared" ref="CN53" si="1080">CN51/60</f>
        <v>2144.9000798619882</v>
      </c>
      <c r="CO53" s="3200"/>
      <c r="CP53" s="3199">
        <f t="shared" ref="CP53" si="1081">CP51/60</f>
        <v>2267.1450838550877</v>
      </c>
      <c r="CQ53" s="3199"/>
      <c r="CR53" s="3199">
        <f t="shared" ref="CR53" si="1082">CR51/60</f>
        <v>2395.5023380478424</v>
      </c>
      <c r="CS53" s="3200"/>
      <c r="CT53" s="3199">
        <f t="shared" ref="CT53" si="1083">CT51/60</f>
        <v>2530.2774549502342</v>
      </c>
      <c r="CU53" s="3199"/>
      <c r="CV53" s="3199">
        <f t="shared" ref="CV53" si="1084">CV51/60</f>
        <v>2671.7913276977461</v>
      </c>
      <c r="CW53" s="3200"/>
      <c r="CX53" s="3199">
        <f t="shared" ref="CX53" si="1085">CX51/60</f>
        <v>2820.3808940826334</v>
      </c>
      <c r="CY53" s="3199"/>
      <c r="CZ53" s="3199">
        <f t="shared" ref="CZ53" si="1086">CZ51/60</f>
        <v>2976.3999387867652</v>
      </c>
      <c r="DA53" s="3200"/>
      <c r="DB53" s="3199">
        <f t="shared" ref="DB53" si="1087">DB51/60</f>
        <v>3140.2199357261034</v>
      </c>
      <c r="DC53" s="3199"/>
      <c r="DD53" s="3199">
        <f t="shared" ref="DD53" si="1088">DD51/60</f>
        <v>3312.2309325124083</v>
      </c>
      <c r="DE53" s="3200"/>
      <c r="DF53" s="3199">
        <f t="shared" ref="DF53" si="1089">DF51/60</f>
        <v>3492.8424791380289</v>
      </c>
      <c r="DG53" s="3199"/>
      <c r="DH53" s="3199">
        <f t="shared" ref="DH53" si="1090">DH51/60</f>
        <v>3682.4846030949307</v>
      </c>
      <c r="DI53" s="3200"/>
      <c r="DJ53" s="3199">
        <f t="shared" ref="DJ53" si="1091">DJ51/60</f>
        <v>3881.608833249677</v>
      </c>
      <c r="DK53" s="3199"/>
      <c r="DL53" s="3199">
        <f t="shared" ref="DL53" si="1092">DL51/60</f>
        <v>4090.6892749121607</v>
      </c>
      <c r="DM53" s="3200"/>
      <c r="DN53" s="3199">
        <f t="shared" ref="DN53" si="1093">DN51/60</f>
        <v>4310.2237386577681</v>
      </c>
      <c r="DO53" s="3199"/>
      <c r="DP53" s="3199">
        <f t="shared" ref="DP53" si="1094">DP51/60</f>
        <v>4540.7349255906574</v>
      </c>
      <c r="DQ53" s="3200"/>
      <c r="DR53" s="3199">
        <f t="shared" ref="DR53" si="1095">DR51/60</f>
        <v>4782.7716718701895</v>
      </c>
      <c r="DS53" s="3199"/>
      <c r="DT53" s="3199">
        <f t="shared" ref="DT53" si="1096">DT51/60</f>
        <v>5036.9102554636984</v>
      </c>
      <c r="DU53" s="3200"/>
      <c r="DV53" s="3199">
        <f t="shared" ref="DV53" si="1097">DV51/60</f>
        <v>5303.7557682368833</v>
      </c>
      <c r="DW53" s="3199"/>
      <c r="DX53" s="3199">
        <f t="shared" ref="DX53" si="1098">DX51/60</f>
        <v>5583.9435566487273</v>
      </c>
      <c r="DY53" s="3200"/>
      <c r="DZ53" s="3199">
        <f t="shared" ref="DZ53" si="1099">DZ51/60</f>
        <v>5878.1407344811632</v>
      </c>
      <c r="EA53" s="3199"/>
      <c r="EB53" s="3199">
        <f t="shared" ref="EB53" si="1100">EB51/60</f>
        <v>6187.0477712052216</v>
      </c>
      <c r="EC53" s="3200"/>
    </row>
    <row r="54" spans="2:133" ht="17.100000000000001" customHeight="1" thickBot="1" x14ac:dyDescent="0.25">
      <c r="B54" s="3179" t="s">
        <v>523</v>
      </c>
      <c r="C54" s="3179"/>
      <c r="D54" s="3180">
        <f>W34</f>
        <v>1.25</v>
      </c>
      <c r="E54" s="3181"/>
      <c r="F54" s="3182"/>
      <c r="G54" s="3183"/>
      <c r="H54" s="3182" t="s">
        <v>173</v>
      </c>
      <c r="I54" s="3183"/>
      <c r="J54" s="3178">
        <f>J56-H56</f>
        <v>1260</v>
      </c>
      <c r="K54" s="3178"/>
      <c r="L54" s="3178">
        <f t="shared" ref="L54" si="1101">L56-J56</f>
        <v>1323</v>
      </c>
      <c r="M54" s="3178"/>
      <c r="N54" s="3178">
        <f t="shared" ref="N54" si="1102">N56-L56</f>
        <v>1389.1499999999996</v>
      </c>
      <c r="O54" s="3178"/>
      <c r="P54" s="3178">
        <f t="shared" ref="P54" si="1103">P56-N56</f>
        <v>1458.6075000000001</v>
      </c>
      <c r="Q54" s="3178"/>
      <c r="R54" s="3178">
        <f t="shared" ref="R54" si="1104">R56-P56</f>
        <v>1531.537875</v>
      </c>
      <c r="S54" s="3178"/>
      <c r="T54" s="3178">
        <f t="shared" ref="T54" si="1105">T56-R56</f>
        <v>1608.1147687499997</v>
      </c>
      <c r="U54" s="3178"/>
      <c r="V54" s="3178">
        <f t="shared" ref="V54" si="1106">V56-T56</f>
        <v>1688.5205071875007</v>
      </c>
      <c r="W54" s="3178"/>
      <c r="X54" s="3178">
        <f t="shared" ref="X54" si="1107">X56-V56</f>
        <v>1772.9465325468755</v>
      </c>
      <c r="Y54" s="3178"/>
      <c r="Z54" s="3178">
        <f t="shared" ref="Z54" si="1108">Z56-X56</f>
        <v>1861.5938591742197</v>
      </c>
      <c r="AA54" s="3178"/>
      <c r="AB54" s="3178">
        <f t="shared" ref="AB54" si="1109">AB56-Z56</f>
        <v>1954.6735521329283</v>
      </c>
      <c r="AC54" s="3178"/>
      <c r="AD54" s="3178">
        <f t="shared" ref="AD54" si="1110">AD56-AB56</f>
        <v>2052.407229739576</v>
      </c>
      <c r="AE54" s="3178"/>
      <c r="AF54" s="3178">
        <f t="shared" ref="AF54" si="1111">AF56-AD56</f>
        <v>2155.0275912265533</v>
      </c>
      <c r="AG54" s="3178"/>
      <c r="AH54" s="3178">
        <f t="shared" ref="AH54" si="1112">AH56-AF56</f>
        <v>2262.7789707878837</v>
      </c>
      <c r="AI54" s="3178"/>
      <c r="AJ54" s="3178">
        <f t="shared" ref="AJ54" si="1113">AJ56-AH56</f>
        <v>2375.9179193272757</v>
      </c>
      <c r="AK54" s="3178"/>
      <c r="AL54" s="3178">
        <f t="shared" ref="AL54" si="1114">AL56-AJ56</f>
        <v>2494.7138152936423</v>
      </c>
      <c r="AM54" s="3178"/>
      <c r="AN54" s="3178">
        <f t="shared" ref="AN54" si="1115">AN56-AL56</f>
        <v>2619.4495060583213</v>
      </c>
      <c r="AO54" s="3178"/>
      <c r="AP54" s="3178">
        <f t="shared" ref="AP54" si="1116">AP56-AN56</f>
        <v>2750.4219813612362</v>
      </c>
      <c r="AQ54" s="3178"/>
      <c r="AR54" s="3178">
        <f t="shared" ref="AR54" si="1117">AR56-AP56</f>
        <v>2887.9430804293006</v>
      </c>
      <c r="AS54" s="3178"/>
      <c r="AT54" s="3178">
        <f t="shared" ref="AT54" si="1118">AT56-AR56</f>
        <v>3032.3402344507631</v>
      </c>
      <c r="AU54" s="3178"/>
      <c r="AV54" s="3178">
        <f t="shared" ref="AV54" si="1119">AV56-AT56</f>
        <v>3183.9572461733042</v>
      </c>
      <c r="AW54" s="3178"/>
      <c r="AX54" s="3178">
        <f t="shared" ref="AX54" si="1120">AX56-AV56</f>
        <v>3343.1551084819657</v>
      </c>
      <c r="AY54" s="3178"/>
      <c r="AZ54" s="3178">
        <f t="shared" ref="AZ54" si="1121">AZ56-AX56</f>
        <v>3510.3128639060669</v>
      </c>
      <c r="BA54" s="3178"/>
      <c r="BB54" s="3178">
        <f t="shared" ref="BB54" si="1122">BB56-AZ56</f>
        <v>3685.828507101367</v>
      </c>
      <c r="BC54" s="3178"/>
      <c r="BD54" s="3178">
        <f t="shared" ref="BD54" si="1123">BD56-BB56</f>
        <v>3870.1199324564368</v>
      </c>
      <c r="BE54" s="3178"/>
      <c r="BF54" s="3178">
        <f t="shared" ref="BF54" si="1124">BF56-BD56</f>
        <v>4063.6259290792586</v>
      </c>
      <c r="BG54" s="3178"/>
      <c r="BH54" s="3178">
        <f t="shared" ref="BH54" si="1125">BH56-BF56</f>
        <v>4266.8072255332299</v>
      </c>
      <c r="BI54" s="3178"/>
      <c r="BJ54" s="3178">
        <f t="shared" ref="BJ54" si="1126">BJ56-BH56</f>
        <v>4480.1475868098787</v>
      </c>
      <c r="BK54" s="3178"/>
      <c r="BL54" s="3178">
        <f t="shared" ref="BL54" si="1127">BL56-BJ56</f>
        <v>4704.1549661503814</v>
      </c>
      <c r="BM54" s="3178"/>
      <c r="BN54" s="3178">
        <f t="shared" ref="BN54" si="1128">BN56-BL56</f>
        <v>4939.3627144578932</v>
      </c>
      <c r="BO54" s="3178"/>
      <c r="BP54" s="3178">
        <f t="shared" ref="BP54" si="1129">BP56-BN56</f>
        <v>5186.3308501807915</v>
      </c>
      <c r="BQ54" s="3178"/>
      <c r="BR54" s="3178">
        <f t="shared" ref="BR54" si="1130">BR56-BP56</f>
        <v>5445.6473926898325</v>
      </c>
      <c r="BS54" s="3178"/>
      <c r="BT54" s="3178">
        <f t="shared" ref="BT54" si="1131">BT56-BR56</f>
        <v>5717.9297623243183</v>
      </c>
      <c r="BU54" s="3178"/>
      <c r="BV54" s="3178">
        <f t="shared" ref="BV54" si="1132">BV56-BT56</f>
        <v>6003.8262504405429</v>
      </c>
      <c r="BW54" s="3178"/>
      <c r="BX54" s="3178">
        <f t="shared" ref="BX54" si="1133">BX56-BV56</f>
        <v>6304.0175629625737</v>
      </c>
      <c r="BY54" s="3178"/>
      <c r="BZ54" s="3178">
        <f t="shared" ref="BZ54" si="1134">BZ56-BX56</f>
        <v>6619.218441110701</v>
      </c>
      <c r="CA54" s="3178"/>
      <c r="CB54" s="3178">
        <f t="shared" ref="CB54" si="1135">CB56-BZ56</f>
        <v>6950.1793631662295</v>
      </c>
      <c r="CC54" s="3178"/>
      <c r="CD54" s="3178">
        <f t="shared" ref="CD54" si="1136">CD56-CB56</f>
        <v>7297.6883313245489</v>
      </c>
      <c r="CE54" s="3178"/>
      <c r="CF54" s="3178">
        <f t="shared" ref="CF54" si="1137">CF56-CD56</f>
        <v>7662.5727478907647</v>
      </c>
      <c r="CG54" s="3178"/>
      <c r="CH54" s="3178">
        <f t="shared" ref="CH54" si="1138">CH56-CF56</f>
        <v>8045.7013852852979</v>
      </c>
      <c r="CI54" s="3178"/>
      <c r="CJ54" s="3178">
        <f t="shared" ref="CJ54" si="1139">CJ56-CH56</f>
        <v>8447.9864545495657</v>
      </c>
      <c r="CK54" s="3178"/>
      <c r="CL54" s="3178">
        <f t="shared" ref="CL54" si="1140">CL56-CJ56</f>
        <v>8870.3857772770571</v>
      </c>
      <c r="CM54" s="3178"/>
      <c r="CN54" s="3178">
        <f t="shared" ref="CN54" si="1141">CN56-CL56</f>
        <v>9313.9050661408983</v>
      </c>
      <c r="CO54" s="3178"/>
      <c r="CP54" s="3178">
        <f t="shared" ref="CP54" si="1142">CP56-CN56</f>
        <v>9779.6003194479563</v>
      </c>
      <c r="CQ54" s="3178"/>
      <c r="CR54" s="3178">
        <f t="shared" ref="CR54" si="1143">CR56-CP56</f>
        <v>10268.580335420353</v>
      </c>
      <c r="CS54" s="3178"/>
      <c r="CT54" s="3178">
        <f t="shared" ref="CT54" si="1144">CT56-CR56</f>
        <v>10782.009352191351</v>
      </c>
      <c r="CU54" s="3178"/>
      <c r="CV54" s="3178">
        <f t="shared" ref="CV54" si="1145">CV56-CT56</f>
        <v>11321.109819800942</v>
      </c>
      <c r="CW54" s="3178"/>
      <c r="CX54" s="3178">
        <f t="shared" ref="CX54" si="1146">CX56-CV56</f>
        <v>11887.165310790966</v>
      </c>
      <c r="CY54" s="3178"/>
      <c r="CZ54" s="3178">
        <f t="shared" ref="CZ54" si="1147">CZ56-CX56</f>
        <v>12481.523576330539</v>
      </c>
      <c r="DA54" s="3178"/>
      <c r="DB54" s="3178">
        <f t="shared" ref="DB54" si="1148">DB56-CZ56</f>
        <v>13105.599755147065</v>
      </c>
      <c r="DC54" s="3178"/>
      <c r="DD54" s="3178">
        <f t="shared" ref="DD54" si="1149">DD56-DB56</f>
        <v>13760.879742904421</v>
      </c>
      <c r="DE54" s="3178"/>
      <c r="DF54" s="3178">
        <f t="shared" ref="DF54" si="1150">DF56-DD56</f>
        <v>14448.923730049632</v>
      </c>
      <c r="DG54" s="3178"/>
      <c r="DH54" s="3178">
        <f t="shared" ref="DH54" si="1151">DH56-DF56</f>
        <v>15171.369916552096</v>
      </c>
      <c r="DI54" s="3178"/>
      <c r="DJ54" s="3178">
        <f t="shared" ref="DJ54" si="1152">DJ56-DH56</f>
        <v>15929.938412379706</v>
      </c>
      <c r="DK54" s="3178"/>
      <c r="DL54" s="3178">
        <f t="shared" ref="DL54" si="1153">DL56-DJ56</f>
        <v>16726.435332998692</v>
      </c>
      <c r="DM54" s="3178"/>
      <c r="DN54" s="3178">
        <f t="shared" ref="DN54" si="1154">DN56-DL56</f>
        <v>17562.757099648647</v>
      </c>
      <c r="DO54" s="3178"/>
      <c r="DP54" s="3178">
        <f t="shared" ref="DP54" si="1155">DP56-DN56</f>
        <v>18440.894954631047</v>
      </c>
      <c r="DQ54" s="3178"/>
      <c r="DR54" s="3178">
        <f t="shared" ref="DR54" si="1156">DR56-DP56</f>
        <v>19362.939702362637</v>
      </c>
      <c r="DS54" s="3178"/>
      <c r="DT54" s="3178">
        <f t="shared" ref="DT54" si="1157">DT56-DR56</f>
        <v>20331.08668748074</v>
      </c>
      <c r="DU54" s="3178"/>
      <c r="DV54" s="3178">
        <f t="shared" ref="DV54" si="1158">DV56-DT56</f>
        <v>21347.641021854768</v>
      </c>
      <c r="DW54" s="3178"/>
      <c r="DX54" s="3178">
        <f t="shared" ref="DX54" si="1159">DX56-DV56</f>
        <v>22415.023072947515</v>
      </c>
      <c r="DY54" s="3178"/>
      <c r="DZ54" s="3178">
        <f t="shared" ref="DZ54" si="1160">DZ56-DX56</f>
        <v>23535.774226594891</v>
      </c>
      <c r="EA54" s="3178"/>
      <c r="EB54" s="3178">
        <f t="shared" ref="EB54" si="1161">EB56-DZ56</f>
        <v>24712.562937924638</v>
      </c>
      <c r="EC54" s="3178"/>
    </row>
    <row r="55" spans="2:133" ht="17.100000000000001" customHeight="1" x14ac:dyDescent="0.25">
      <c r="B55" s="155"/>
      <c r="C55" s="158"/>
      <c r="D55" s="159" t="s">
        <v>41</v>
      </c>
      <c r="E55" s="158"/>
      <c r="F55" s="3184" t="s">
        <v>172</v>
      </c>
      <c r="G55" s="3184"/>
      <c r="H55" s="3184">
        <v>1</v>
      </c>
      <c r="I55" s="3184"/>
      <c r="J55" s="3184">
        <v>2</v>
      </c>
      <c r="K55" s="3184"/>
      <c r="L55" s="3184">
        <v>3</v>
      </c>
      <c r="M55" s="3184"/>
      <c r="N55" s="3184">
        <v>4</v>
      </c>
      <c r="O55" s="3184"/>
      <c r="P55" s="3184">
        <v>5</v>
      </c>
      <c r="Q55" s="3184"/>
      <c r="R55" s="3184">
        <v>6</v>
      </c>
      <c r="S55" s="3184"/>
      <c r="T55" s="3184">
        <v>7</v>
      </c>
      <c r="U55" s="3184"/>
      <c r="V55" s="3184">
        <v>8</v>
      </c>
      <c r="W55" s="3184"/>
      <c r="X55" s="3184">
        <v>9</v>
      </c>
      <c r="Y55" s="3184"/>
      <c r="Z55" s="3184">
        <v>10</v>
      </c>
      <c r="AA55" s="3184"/>
      <c r="AB55" s="3184">
        <v>11</v>
      </c>
      <c r="AC55" s="3184"/>
      <c r="AD55" s="3184">
        <v>12</v>
      </c>
      <c r="AE55" s="3184"/>
      <c r="AF55" s="3184">
        <v>13</v>
      </c>
      <c r="AG55" s="3184"/>
      <c r="AH55" s="3184">
        <v>14</v>
      </c>
      <c r="AI55" s="3184"/>
      <c r="AJ55" s="3184">
        <v>15</v>
      </c>
      <c r="AK55" s="3184"/>
      <c r="AL55" s="3184">
        <v>16</v>
      </c>
      <c r="AM55" s="3184"/>
      <c r="AN55" s="3184">
        <v>17</v>
      </c>
      <c r="AO55" s="3184"/>
      <c r="AP55" s="3184">
        <v>18</v>
      </c>
      <c r="AQ55" s="3184"/>
      <c r="AR55" s="3184">
        <v>19</v>
      </c>
      <c r="AS55" s="3184"/>
      <c r="AT55" s="3184">
        <v>20</v>
      </c>
      <c r="AU55" s="3184"/>
      <c r="AV55" s="3184">
        <v>21</v>
      </c>
      <c r="AW55" s="3184"/>
      <c r="AX55" s="3184">
        <v>22</v>
      </c>
      <c r="AY55" s="3184"/>
      <c r="AZ55" s="3184">
        <v>23</v>
      </c>
      <c r="BA55" s="3214"/>
      <c r="BB55" s="3184">
        <v>24</v>
      </c>
      <c r="BC55" s="3184"/>
      <c r="BD55" s="3184">
        <v>25</v>
      </c>
      <c r="BE55" s="3214"/>
      <c r="BF55" s="3184">
        <v>26</v>
      </c>
      <c r="BG55" s="3184"/>
      <c r="BH55" s="3184">
        <v>27</v>
      </c>
      <c r="BI55" s="3214"/>
      <c r="BJ55" s="3184">
        <v>28</v>
      </c>
      <c r="BK55" s="3184"/>
      <c r="BL55" s="3184">
        <v>29</v>
      </c>
      <c r="BM55" s="3214"/>
      <c r="BN55" s="3184">
        <v>30</v>
      </c>
      <c r="BO55" s="3184"/>
      <c r="BP55" s="3184">
        <v>31</v>
      </c>
      <c r="BQ55" s="3214"/>
      <c r="BR55" s="3184">
        <v>32</v>
      </c>
      <c r="BS55" s="3184"/>
      <c r="BT55" s="3184">
        <v>33</v>
      </c>
      <c r="BU55" s="3214"/>
      <c r="BV55" s="3184">
        <v>34</v>
      </c>
      <c r="BW55" s="3184"/>
      <c r="BX55" s="3184">
        <v>35</v>
      </c>
      <c r="BY55" s="3214"/>
      <c r="BZ55" s="3184">
        <v>36</v>
      </c>
      <c r="CA55" s="3184"/>
      <c r="CB55" s="3184">
        <v>37</v>
      </c>
      <c r="CC55" s="3214"/>
      <c r="CD55" s="3184">
        <v>38</v>
      </c>
      <c r="CE55" s="3184"/>
      <c r="CF55" s="3184">
        <v>39</v>
      </c>
      <c r="CG55" s="3214"/>
      <c r="CH55" s="3184">
        <v>40</v>
      </c>
      <c r="CI55" s="3184"/>
      <c r="CJ55" s="3184">
        <v>41</v>
      </c>
      <c r="CK55" s="3214"/>
      <c r="CL55" s="3184">
        <v>42</v>
      </c>
      <c r="CM55" s="3184"/>
      <c r="CN55" s="3184">
        <v>43</v>
      </c>
      <c r="CO55" s="3214"/>
      <c r="CP55" s="3184">
        <v>44</v>
      </c>
      <c r="CQ55" s="3184"/>
      <c r="CR55" s="3184">
        <v>45</v>
      </c>
      <c r="CS55" s="3214"/>
      <c r="CT55" s="3184">
        <v>46</v>
      </c>
      <c r="CU55" s="3184"/>
      <c r="CV55" s="3184">
        <v>47</v>
      </c>
      <c r="CW55" s="3214"/>
      <c r="CX55" s="3184">
        <v>48</v>
      </c>
      <c r="CY55" s="3184"/>
      <c r="CZ55" s="3184">
        <v>49</v>
      </c>
      <c r="DA55" s="3214"/>
      <c r="DB55" s="3184">
        <v>50</v>
      </c>
      <c r="DC55" s="3184"/>
      <c r="DD55" s="3184">
        <v>51</v>
      </c>
      <c r="DE55" s="3214"/>
      <c r="DF55" s="3184">
        <v>52</v>
      </c>
      <c r="DG55" s="3184"/>
      <c r="DH55" s="3184">
        <v>53</v>
      </c>
      <c r="DI55" s="3214"/>
      <c r="DJ55" s="3184">
        <v>54</v>
      </c>
      <c r="DK55" s="3184"/>
      <c r="DL55" s="3184">
        <v>55</v>
      </c>
      <c r="DM55" s="3214"/>
      <c r="DN55" s="3184">
        <v>56</v>
      </c>
      <c r="DO55" s="3184"/>
      <c r="DP55" s="3184">
        <v>57</v>
      </c>
      <c r="DQ55" s="3214"/>
      <c r="DR55" s="3184">
        <v>58</v>
      </c>
      <c r="DS55" s="3184"/>
      <c r="DT55" s="3184">
        <v>59</v>
      </c>
      <c r="DU55" s="3214"/>
      <c r="DV55" s="3184">
        <v>60</v>
      </c>
      <c r="DW55" s="3184"/>
      <c r="DX55" s="3184">
        <v>61</v>
      </c>
      <c r="DY55" s="3214"/>
      <c r="DZ55" s="3184">
        <v>62</v>
      </c>
      <c r="EA55" s="3184"/>
      <c r="EB55" s="3184">
        <v>63</v>
      </c>
      <c r="EC55" s="3214"/>
    </row>
    <row r="56" spans="2:133" ht="17.100000000000001" customHeight="1" x14ac:dyDescent="0.2">
      <c r="B56" s="156"/>
      <c r="F56" s="3187" t="s">
        <v>148</v>
      </c>
      <c r="G56" s="3187"/>
      <c r="H56" s="3187">
        <v>1200</v>
      </c>
      <c r="I56" s="3187"/>
      <c r="J56" s="3187">
        <f>H56+$H$19+H57</f>
        <v>2460</v>
      </c>
      <c r="K56" s="3187"/>
      <c r="L56" s="3187">
        <f t="shared" ref="L56" si="1162">J56+$H$19+J57</f>
        <v>3783</v>
      </c>
      <c r="M56" s="3187"/>
      <c r="N56" s="3186">
        <f t="shared" ref="N56" si="1163">L56+$H$19+L57</f>
        <v>5172.1499999999996</v>
      </c>
      <c r="O56" s="3186"/>
      <c r="P56" s="3186">
        <f t="shared" ref="P56" si="1164">N56+$H$19+N57</f>
        <v>6630.7574999999997</v>
      </c>
      <c r="Q56" s="3186"/>
      <c r="R56" s="3186">
        <f t="shared" ref="R56" si="1165">P56+$H$19+P57</f>
        <v>8162.2953749999997</v>
      </c>
      <c r="S56" s="3186"/>
      <c r="T56" s="3186">
        <f t="shared" ref="T56" si="1166">R56+$H$19+R57</f>
        <v>9770.4101437499994</v>
      </c>
      <c r="U56" s="3186"/>
      <c r="V56" s="3186">
        <f t="shared" ref="V56" si="1167">T56+$H$19+T57</f>
        <v>11458.9306509375</v>
      </c>
      <c r="W56" s="3186"/>
      <c r="X56" s="3186">
        <f t="shared" ref="X56" si="1168">V56+$H$19+V57</f>
        <v>13231.877183484376</v>
      </c>
      <c r="Y56" s="3186"/>
      <c r="Z56" s="3186">
        <f t="shared" ref="Z56" si="1169">X56+$H$19+X57</f>
        <v>15093.471042658595</v>
      </c>
      <c r="AA56" s="3186"/>
      <c r="AB56" s="3186">
        <f t="shared" ref="AB56" si="1170">Z56+$H$19+Z57</f>
        <v>17048.144594791524</v>
      </c>
      <c r="AC56" s="3186"/>
      <c r="AD56" s="3186">
        <f t="shared" ref="AD56" si="1171">AB56+$H$19+AB57</f>
        <v>19100.5518245311</v>
      </c>
      <c r="AE56" s="3186"/>
      <c r="AF56" s="3186">
        <f t="shared" ref="AF56" si="1172">AD56+$H$19+AD57</f>
        <v>21255.579415757653</v>
      </c>
      <c r="AG56" s="3186"/>
      <c r="AH56" s="3186">
        <f t="shared" ref="AH56" si="1173">AF56+$H$19+AF57</f>
        <v>23518.358386545537</v>
      </c>
      <c r="AI56" s="3186"/>
      <c r="AJ56" s="3186">
        <f t="shared" ref="AJ56" si="1174">AH56+$H$19+AH57</f>
        <v>25894.276305872812</v>
      </c>
      <c r="AK56" s="3186"/>
      <c r="AL56" s="3186">
        <f t="shared" ref="AL56" si="1175">AJ56+$H$19+AJ57</f>
        <v>28388.990121166455</v>
      </c>
      <c r="AM56" s="3186"/>
      <c r="AN56" s="3186">
        <f t="shared" ref="AN56" si="1176">AL56+$H$19+AL57</f>
        <v>31008.439627224776</v>
      </c>
      <c r="AO56" s="3186"/>
      <c r="AP56" s="3186">
        <f t="shared" ref="AP56" si="1177">AN56+$H$19+AN57</f>
        <v>33758.861608586012</v>
      </c>
      <c r="AQ56" s="3186"/>
      <c r="AR56" s="3186">
        <f t="shared" ref="AR56" si="1178">AP56+$H$19+AP57</f>
        <v>36646.804689015313</v>
      </c>
      <c r="AS56" s="3186"/>
      <c r="AT56" s="3186">
        <f t="shared" ref="AT56" si="1179">AR56+$H$19+AR57</f>
        <v>39679.144923466076</v>
      </c>
      <c r="AU56" s="3186"/>
      <c r="AV56" s="3186">
        <f t="shared" ref="AV56" si="1180">AT56+$H$19+AT57</f>
        <v>42863.10216963938</v>
      </c>
      <c r="AW56" s="3186"/>
      <c r="AX56" s="3186">
        <f t="shared" ref="AX56" si="1181">AV56+$H$19+AV57</f>
        <v>46206.257278121346</v>
      </c>
      <c r="AY56" s="3186"/>
      <c r="AZ56" s="3186">
        <f t="shared" ref="AZ56" si="1182">AX56+$H$19+AX57</f>
        <v>49716.570142027413</v>
      </c>
      <c r="BA56" s="3194"/>
      <c r="BB56" s="3186">
        <f t="shared" ref="BB56" si="1183">AZ56+$H$19+AZ57</f>
        <v>53402.39864912878</v>
      </c>
      <c r="BC56" s="3186"/>
      <c r="BD56" s="3186">
        <f t="shared" ref="BD56" si="1184">BB56+$H$19+BB57</f>
        <v>57272.518581585216</v>
      </c>
      <c r="BE56" s="3194"/>
      <c r="BF56" s="3186">
        <f t="shared" ref="BF56" si="1185">BD56+$H$19+BD57</f>
        <v>61336.144510664475</v>
      </c>
      <c r="BG56" s="3186"/>
      <c r="BH56" s="3186">
        <f t="shared" ref="BH56" si="1186">BF56+$H$19+BF57</f>
        <v>65602.951736197705</v>
      </c>
      <c r="BI56" s="3194"/>
      <c r="BJ56" s="3186">
        <f t="shared" ref="BJ56" si="1187">BH56+$H$19+BH57</f>
        <v>70083.099323007584</v>
      </c>
      <c r="BK56" s="3186"/>
      <c r="BL56" s="3186">
        <f t="shared" ref="BL56" si="1188">BJ56+$H$19+BJ57</f>
        <v>74787.254289157965</v>
      </c>
      <c r="BM56" s="3194"/>
      <c r="BN56" s="3186">
        <f t="shared" ref="BN56" si="1189">BL56+$H$19+BL57</f>
        <v>79726.617003615858</v>
      </c>
      <c r="BO56" s="3186"/>
      <c r="BP56" s="3186">
        <f t="shared" ref="BP56" si="1190">BN56+$H$19+BN57</f>
        <v>84912.94785379665</v>
      </c>
      <c r="BQ56" s="3194"/>
      <c r="BR56" s="3186">
        <f t="shared" ref="BR56" si="1191">BP56+$H$19+BP57</f>
        <v>90358.595246486482</v>
      </c>
      <c r="BS56" s="3186"/>
      <c r="BT56" s="3186">
        <f t="shared" ref="BT56" si="1192">BR56+$H$19+BR57</f>
        <v>96076.525008810801</v>
      </c>
      <c r="BU56" s="3194"/>
      <c r="BV56" s="3186">
        <f t="shared" ref="BV56" si="1193">BT56+$H$19+BT57</f>
        <v>102080.35125925134</v>
      </c>
      <c r="BW56" s="3186"/>
      <c r="BX56" s="3186">
        <f t="shared" ref="BX56" si="1194">BV56+$H$19+BV57</f>
        <v>108384.36882221392</v>
      </c>
      <c r="BY56" s="3194"/>
      <c r="BZ56" s="3186">
        <f t="shared" ref="BZ56" si="1195">BX56+$H$19+BX57</f>
        <v>115003.58726332462</v>
      </c>
      <c r="CA56" s="3186"/>
      <c r="CB56" s="3186">
        <f t="shared" ref="CB56" si="1196">BZ56+$H$19+BZ57</f>
        <v>121953.76662649085</v>
      </c>
      <c r="CC56" s="3194"/>
      <c r="CD56" s="3186">
        <f t="shared" ref="CD56" si="1197">CB56+$H$19+CB57</f>
        <v>129251.4549578154</v>
      </c>
      <c r="CE56" s="3186"/>
      <c r="CF56" s="3186">
        <f t="shared" ref="CF56" si="1198">CD56+$H$19+CD57</f>
        <v>136914.02770570616</v>
      </c>
      <c r="CG56" s="3194"/>
      <c r="CH56" s="3186">
        <f t="shared" ref="CH56" si="1199">CF56+$H$19+CF57</f>
        <v>144959.72909099146</v>
      </c>
      <c r="CI56" s="3186"/>
      <c r="CJ56" s="3186">
        <f t="shared" ref="CJ56" si="1200">CH56+$H$19+CH57</f>
        <v>153407.71554554102</v>
      </c>
      <c r="CK56" s="3194"/>
      <c r="CL56" s="3186">
        <f t="shared" ref="CL56" si="1201">CJ56+$H$19+CJ57</f>
        <v>162278.10132281808</v>
      </c>
      <c r="CM56" s="3186"/>
      <c r="CN56" s="3186">
        <f t="shared" ref="CN56" si="1202">CL56+$H$19+CL57</f>
        <v>171592.00638895898</v>
      </c>
      <c r="CO56" s="3194"/>
      <c r="CP56" s="3186">
        <f t="shared" ref="CP56" si="1203">CN56+$H$19+CN57</f>
        <v>181371.60670840694</v>
      </c>
      <c r="CQ56" s="3186"/>
      <c r="CR56" s="3186">
        <f t="shared" ref="CR56" si="1204">CP56+$H$19+CP57</f>
        <v>191640.18704382729</v>
      </c>
      <c r="CS56" s="3194"/>
      <c r="CT56" s="3186">
        <f t="shared" ref="CT56" si="1205">CR56+$H$19+CR57</f>
        <v>202422.19639601864</v>
      </c>
      <c r="CU56" s="3186"/>
      <c r="CV56" s="3186">
        <f t="shared" ref="CV56" si="1206">CT56+$H$19+CT57</f>
        <v>213743.30621581958</v>
      </c>
      <c r="CW56" s="3194"/>
      <c r="CX56" s="3186">
        <f t="shared" ref="CX56" si="1207">CV56+$H$19+CV57</f>
        <v>225630.47152661055</v>
      </c>
      <c r="CY56" s="3186"/>
      <c r="CZ56" s="3186">
        <f t="shared" ref="CZ56" si="1208">CX56+$H$19+CX57</f>
        <v>238111.99510294109</v>
      </c>
      <c r="DA56" s="3194"/>
      <c r="DB56" s="3186">
        <f t="shared" ref="DB56" si="1209">CZ56+$H$19+CZ57</f>
        <v>251217.59485808815</v>
      </c>
      <c r="DC56" s="3186"/>
      <c r="DD56" s="3186">
        <f t="shared" ref="DD56" si="1210">DB56+$H$19+DB57</f>
        <v>264978.47460099257</v>
      </c>
      <c r="DE56" s="3194"/>
      <c r="DF56" s="3186">
        <f t="shared" ref="DF56" si="1211">DD56+$H$19+DD57</f>
        <v>279427.3983310422</v>
      </c>
      <c r="DG56" s="3186"/>
      <c r="DH56" s="3186">
        <f t="shared" ref="DH56" si="1212">DF56+$H$19+DF57</f>
        <v>294598.7682475943</v>
      </c>
      <c r="DI56" s="3194"/>
      <c r="DJ56" s="3186">
        <f t="shared" ref="DJ56" si="1213">DH56+$H$19+DH57</f>
        <v>310528.70665997401</v>
      </c>
      <c r="DK56" s="3186"/>
      <c r="DL56" s="3186">
        <f t="shared" ref="DL56" si="1214">DJ56+$H$19+DJ57</f>
        <v>327255.1419929727</v>
      </c>
      <c r="DM56" s="3194"/>
      <c r="DN56" s="3186">
        <f t="shared" ref="DN56" si="1215">DL56+$H$19+DL57</f>
        <v>344817.89909262134</v>
      </c>
      <c r="DO56" s="3186"/>
      <c r="DP56" s="3186">
        <f t="shared" ref="DP56" si="1216">DN56+$H$19+DN57</f>
        <v>363258.79404725239</v>
      </c>
      <c r="DQ56" s="3194"/>
      <c r="DR56" s="3186">
        <f t="shared" ref="DR56" si="1217">DP56+$H$19+DP57</f>
        <v>382621.73374961503</v>
      </c>
      <c r="DS56" s="3186"/>
      <c r="DT56" s="3186">
        <f t="shared" ref="DT56" si="1218">DR56+$H$19+DR57</f>
        <v>402952.82043709577</v>
      </c>
      <c r="DU56" s="3194"/>
      <c r="DV56" s="3186">
        <f t="shared" ref="DV56" si="1219">DT56+$H$19+DT57</f>
        <v>424300.46145895054</v>
      </c>
      <c r="DW56" s="3186"/>
      <c r="DX56" s="3186">
        <f t="shared" ref="DX56" si="1220">DV56+$H$19+DV57</f>
        <v>446715.48453189805</v>
      </c>
      <c r="DY56" s="3194"/>
      <c r="DZ56" s="3186">
        <f t="shared" ref="DZ56" si="1221">DX56+$H$19+DX57</f>
        <v>470251.25875849294</v>
      </c>
      <c r="EA56" s="3186"/>
      <c r="EB56" s="3186">
        <f t="shared" ref="EB56" si="1222">DZ56+$H$19+DZ57</f>
        <v>494963.82169641758</v>
      </c>
      <c r="EC56" s="3194"/>
    </row>
    <row r="57" spans="2:133" ht="17.100000000000001" customHeight="1" x14ac:dyDescent="0.2">
      <c r="B57" s="3189" t="s">
        <v>335</v>
      </c>
      <c r="C57" s="3190"/>
      <c r="D57" s="3191">
        <f>D42</f>
        <v>0.05</v>
      </c>
      <c r="E57" s="3191"/>
      <c r="F57" s="3192" t="s">
        <v>525</v>
      </c>
      <c r="G57" s="3192"/>
      <c r="H57" s="3215">
        <f>H56*$D$20</f>
        <v>60</v>
      </c>
      <c r="I57" s="3215"/>
      <c r="J57" s="3215">
        <f t="shared" ref="J57" si="1223">J56*$D$20</f>
        <v>123</v>
      </c>
      <c r="K57" s="3215"/>
      <c r="L57" s="3178">
        <f t="shared" ref="L57" si="1224">L56*$D$20</f>
        <v>189.15</v>
      </c>
      <c r="M57" s="3178"/>
      <c r="N57" s="3178">
        <f t="shared" ref="N57" si="1225">N56*$D$20</f>
        <v>258.60750000000002</v>
      </c>
      <c r="O57" s="3178"/>
      <c r="P57" s="3178">
        <f t="shared" ref="P57" si="1226">P56*$D$20</f>
        <v>331.53787499999999</v>
      </c>
      <c r="Q57" s="3178"/>
      <c r="R57" s="3178">
        <f t="shared" ref="R57" si="1227">R56*$D$20</f>
        <v>408.11476875</v>
      </c>
      <c r="S57" s="3178"/>
      <c r="T57" s="3178">
        <f t="shared" ref="T57" si="1228">T56*$D$20</f>
        <v>488.52050718750002</v>
      </c>
      <c r="U57" s="3178"/>
      <c r="V57" s="3178">
        <f t="shared" ref="V57" si="1229">V56*$D$20</f>
        <v>572.94653254687501</v>
      </c>
      <c r="W57" s="3178"/>
      <c r="X57" s="3178">
        <f t="shared" ref="X57" si="1230">X56*$D$20</f>
        <v>661.59385917421878</v>
      </c>
      <c r="Y57" s="3178"/>
      <c r="Z57" s="3178">
        <f t="shared" ref="Z57" si="1231">Z56*$D$20</f>
        <v>754.67355213292979</v>
      </c>
      <c r="AA57" s="3178"/>
      <c r="AB57" s="3178">
        <f t="shared" ref="AB57" si="1232">AB56*$D$20</f>
        <v>852.40722973957622</v>
      </c>
      <c r="AC57" s="3178"/>
      <c r="AD57" s="3178">
        <f t="shared" ref="AD57" si="1233">AD56*$D$20</f>
        <v>955.02759122655505</v>
      </c>
      <c r="AE57" s="3178"/>
      <c r="AF57" s="3178">
        <f t="shared" ref="AF57" si="1234">AF56*$D$20</f>
        <v>1062.7789707878826</v>
      </c>
      <c r="AG57" s="3178"/>
      <c r="AH57" s="3178">
        <f t="shared" ref="AH57" si="1235">AH56*$D$20</f>
        <v>1175.9179193272769</v>
      </c>
      <c r="AI57" s="3178"/>
      <c r="AJ57" s="3178">
        <f t="shared" ref="AJ57" si="1236">AJ56*$D$20</f>
        <v>1294.7138152936407</v>
      </c>
      <c r="AK57" s="3178"/>
      <c r="AL57" s="3178">
        <f t="shared" ref="AL57" si="1237">AL56*$D$20</f>
        <v>1419.4495060583229</v>
      </c>
      <c r="AM57" s="3178"/>
      <c r="AN57" s="3178">
        <f t="shared" ref="AN57" si="1238">AN56*$D$20</f>
        <v>1550.421981361239</v>
      </c>
      <c r="AO57" s="3178"/>
      <c r="AP57" s="3178">
        <f t="shared" ref="AP57" si="1239">AP56*$D$20</f>
        <v>1687.9430804293006</v>
      </c>
      <c r="AQ57" s="3178"/>
      <c r="AR57" s="3178">
        <f t="shared" ref="AR57" si="1240">AR56*$D$20</f>
        <v>1832.3402344507658</v>
      </c>
      <c r="AS57" s="3178"/>
      <c r="AT57" s="3178">
        <f t="shared" ref="AT57" si="1241">AT56*$D$20</f>
        <v>1983.9572461733039</v>
      </c>
      <c r="AU57" s="3178"/>
      <c r="AV57" s="3178">
        <f t="shared" ref="AV57" si="1242">AV56*$D$20</f>
        <v>2143.1551084819689</v>
      </c>
      <c r="AW57" s="3178"/>
      <c r="AX57" s="3178">
        <f t="shared" ref="AX57" si="1243">AX56*$D$20</f>
        <v>2310.3128639060674</v>
      </c>
      <c r="AY57" s="3178"/>
      <c r="AZ57" s="3178">
        <f t="shared" ref="AZ57" si="1244">AZ56*$D$20</f>
        <v>2485.8285071013706</v>
      </c>
      <c r="BA57" s="3197"/>
      <c r="BB57" s="3178">
        <f t="shared" ref="BB57:BV57" si="1245">BB56*$D$20</f>
        <v>2670.1199324564391</v>
      </c>
      <c r="BC57" s="3178"/>
      <c r="BD57" s="3178">
        <f t="shared" ref="BD57:BX57" si="1246">BD56*$D$20</f>
        <v>2863.6259290792609</v>
      </c>
      <c r="BE57" s="3197"/>
      <c r="BF57" s="3178">
        <f t="shared" si="1245"/>
        <v>3066.807225533224</v>
      </c>
      <c r="BG57" s="3178"/>
      <c r="BH57" s="3178">
        <f t="shared" si="1246"/>
        <v>3280.1475868098855</v>
      </c>
      <c r="BI57" s="3197"/>
      <c r="BJ57" s="3178">
        <f t="shared" si="1245"/>
        <v>3504.1549661503796</v>
      </c>
      <c r="BK57" s="3178"/>
      <c r="BL57" s="3178">
        <f t="shared" si="1246"/>
        <v>3739.3627144578986</v>
      </c>
      <c r="BM57" s="3197"/>
      <c r="BN57" s="3178">
        <f t="shared" si="1245"/>
        <v>3986.3308501807933</v>
      </c>
      <c r="BO57" s="3178"/>
      <c r="BP57" s="3178">
        <f t="shared" si="1246"/>
        <v>4245.6473926898325</v>
      </c>
      <c r="BQ57" s="3197"/>
      <c r="BR57" s="3178">
        <f t="shared" si="1245"/>
        <v>4517.9297623243247</v>
      </c>
      <c r="BS57" s="3178"/>
      <c r="BT57" s="3178">
        <f t="shared" si="1246"/>
        <v>4803.8262504405402</v>
      </c>
      <c r="BU57" s="3197"/>
      <c r="BV57" s="3178">
        <f t="shared" si="1245"/>
        <v>5104.0175629625674</v>
      </c>
      <c r="BW57" s="3178"/>
      <c r="BX57" s="3178">
        <f t="shared" si="1246"/>
        <v>5419.2184411106964</v>
      </c>
      <c r="BY57" s="3197"/>
      <c r="BZ57" s="3178">
        <f t="shared" ref="BZ57" si="1247">BZ56*$D$20</f>
        <v>5750.1793631662313</v>
      </c>
      <c r="CA57" s="3178"/>
      <c r="CB57" s="3178">
        <f t="shared" ref="CB57" si="1248">CB56*$D$20</f>
        <v>6097.6883313245426</v>
      </c>
      <c r="CC57" s="3197"/>
      <c r="CD57" s="3178">
        <f t="shared" ref="CD57" si="1249">CD56*$D$20</f>
        <v>6462.5727478907702</v>
      </c>
      <c r="CE57" s="3178"/>
      <c r="CF57" s="3178">
        <f t="shared" ref="CF57" si="1250">CF56*$D$20</f>
        <v>6845.7013852853088</v>
      </c>
      <c r="CG57" s="3197"/>
      <c r="CH57" s="3178">
        <f t="shared" ref="CH57" si="1251">CH56*$D$20</f>
        <v>7247.986454549573</v>
      </c>
      <c r="CI57" s="3178"/>
      <c r="CJ57" s="3178">
        <f t="shared" ref="CJ57" si="1252">CJ56*$D$20</f>
        <v>7670.3857772770516</v>
      </c>
      <c r="CK57" s="3197"/>
      <c r="CL57" s="3178">
        <f t="shared" ref="CL57" si="1253">CL56*$D$20</f>
        <v>8113.9050661409046</v>
      </c>
      <c r="CM57" s="3178"/>
      <c r="CN57" s="3178">
        <f t="shared" ref="CN57" si="1254">CN56*$D$20</f>
        <v>8579.600319447949</v>
      </c>
      <c r="CO57" s="3197"/>
      <c r="CP57" s="3178">
        <f t="shared" ref="CP57" si="1255">CP56*$D$20</f>
        <v>9068.5803354203472</v>
      </c>
      <c r="CQ57" s="3178"/>
      <c r="CR57" s="3178">
        <f t="shared" ref="CR57" si="1256">CR56*$D$20</f>
        <v>9582.0093521913641</v>
      </c>
      <c r="CS57" s="3197"/>
      <c r="CT57" s="3178">
        <f t="shared" ref="CT57" si="1257">CT56*$D$20</f>
        <v>10121.109819800933</v>
      </c>
      <c r="CU57" s="3178"/>
      <c r="CV57" s="3178">
        <f t="shared" ref="CV57" si="1258">CV56*$D$20</f>
        <v>10687.165310790981</v>
      </c>
      <c r="CW57" s="3197"/>
      <c r="CX57" s="3178">
        <f t="shared" ref="CX57" si="1259">CX56*$D$20</f>
        <v>11281.523576330528</v>
      </c>
      <c r="CY57" s="3178"/>
      <c r="CZ57" s="3178">
        <f t="shared" ref="CZ57" si="1260">CZ56*$D$20</f>
        <v>11905.599755147055</v>
      </c>
      <c r="DA57" s="3197"/>
      <c r="DB57" s="3178">
        <f t="shared" ref="DB57" si="1261">DB56*$D$20</f>
        <v>12560.879742904408</v>
      </c>
      <c r="DC57" s="3178"/>
      <c r="DD57" s="3178">
        <f t="shared" ref="DD57" si="1262">DD56*$D$20</f>
        <v>13248.92373004963</v>
      </c>
      <c r="DE57" s="3197"/>
      <c r="DF57" s="3178">
        <f t="shared" ref="DF57" si="1263">DF56*$D$20</f>
        <v>13971.36991655211</v>
      </c>
      <c r="DG57" s="3178"/>
      <c r="DH57" s="3178">
        <f t="shared" ref="DH57" si="1264">DH56*$D$20</f>
        <v>14729.938412379715</v>
      </c>
      <c r="DI57" s="3197"/>
      <c r="DJ57" s="3178">
        <f t="shared" ref="DJ57" si="1265">DJ56*$D$20</f>
        <v>15526.435332998701</v>
      </c>
      <c r="DK57" s="3178"/>
      <c r="DL57" s="3178">
        <f t="shared" ref="DL57" si="1266">DL56*$D$20</f>
        <v>16362.757099648636</v>
      </c>
      <c r="DM57" s="3197"/>
      <c r="DN57" s="3178">
        <f t="shared" ref="DN57" si="1267">DN56*$D$20</f>
        <v>17240.894954631069</v>
      </c>
      <c r="DO57" s="3178"/>
      <c r="DP57" s="3178">
        <f t="shared" ref="DP57" si="1268">DP56*$D$20</f>
        <v>18162.939702362619</v>
      </c>
      <c r="DQ57" s="3197"/>
      <c r="DR57" s="3178">
        <f t="shared" ref="DR57" si="1269">DR56*$D$20</f>
        <v>19131.086687480751</v>
      </c>
      <c r="DS57" s="3178"/>
      <c r="DT57" s="3178">
        <f t="shared" ref="DT57" si="1270">DT56*$D$20</f>
        <v>20147.64102185479</v>
      </c>
      <c r="DU57" s="3197"/>
      <c r="DV57" s="3178">
        <f t="shared" ref="DV57" si="1271">DV56*$D$20</f>
        <v>21215.02307294753</v>
      </c>
      <c r="DW57" s="3178"/>
      <c r="DX57" s="3178">
        <f t="shared" ref="DX57" si="1272">DX56*$D$20</f>
        <v>22335.774226594905</v>
      </c>
      <c r="DY57" s="3197"/>
      <c r="DZ57" s="3178">
        <f t="shared" ref="DZ57" si="1273">DZ56*$D$20</f>
        <v>23512.562937924649</v>
      </c>
      <c r="EA57" s="3178"/>
      <c r="EB57" s="3178">
        <f t="shared" ref="EB57" si="1274">EB56*$D$20</f>
        <v>24748.191084820879</v>
      </c>
      <c r="EC57" s="3197"/>
    </row>
    <row r="58" spans="2:133" ht="17.100000000000001" customHeight="1" thickBot="1" x14ac:dyDescent="0.25">
      <c r="B58" s="157"/>
      <c r="C58" s="160"/>
      <c r="D58" s="160"/>
      <c r="E58" s="160"/>
      <c r="F58" s="3181" t="s">
        <v>177</v>
      </c>
      <c r="G58" s="3181"/>
      <c r="H58" s="3199">
        <f>H56/60</f>
        <v>20</v>
      </c>
      <c r="I58" s="3199"/>
      <c r="J58" s="3199">
        <f>J56/60</f>
        <v>41</v>
      </c>
      <c r="K58" s="3199"/>
      <c r="L58" s="3199">
        <f t="shared" ref="L58" si="1275">L56/60</f>
        <v>63.05</v>
      </c>
      <c r="M58" s="3199"/>
      <c r="N58" s="3199">
        <f t="shared" ref="N58" si="1276">N56/60</f>
        <v>86.202500000000001</v>
      </c>
      <c r="O58" s="3199"/>
      <c r="P58" s="3199">
        <f t="shared" ref="P58" si="1277">P56/60</f>
        <v>110.512625</v>
      </c>
      <c r="Q58" s="3199"/>
      <c r="R58" s="3199">
        <f t="shared" ref="R58" si="1278">R56/60</f>
        <v>136.03825624999999</v>
      </c>
      <c r="S58" s="3199"/>
      <c r="T58" s="3199">
        <f t="shared" ref="T58" si="1279">T56/60</f>
        <v>162.8401690625</v>
      </c>
      <c r="U58" s="3199"/>
      <c r="V58" s="3199">
        <f t="shared" ref="V58" si="1280">V56/60</f>
        <v>190.98217751562501</v>
      </c>
      <c r="W58" s="3199"/>
      <c r="X58" s="3199">
        <f t="shared" ref="X58" si="1281">X56/60</f>
        <v>220.53128639140627</v>
      </c>
      <c r="Y58" s="3199"/>
      <c r="Z58" s="3199">
        <f t="shared" ref="Z58" si="1282">Z56/60</f>
        <v>251.5578507109766</v>
      </c>
      <c r="AA58" s="3199"/>
      <c r="AB58" s="3199">
        <f t="shared" ref="AB58" si="1283">AB56/60</f>
        <v>284.13574324652541</v>
      </c>
      <c r="AC58" s="3199"/>
      <c r="AD58" s="3199">
        <f t="shared" ref="AD58" si="1284">AD56/60</f>
        <v>318.34253040885164</v>
      </c>
      <c r="AE58" s="3199"/>
      <c r="AF58" s="3199">
        <f t="shared" ref="AF58" si="1285">AF56/60</f>
        <v>354.25965692929424</v>
      </c>
      <c r="AG58" s="3199"/>
      <c r="AH58" s="3199">
        <f t="shared" ref="AH58" si="1286">AH56/60</f>
        <v>391.97263977575892</v>
      </c>
      <c r="AI58" s="3199"/>
      <c r="AJ58" s="3199">
        <f t="shared" ref="AJ58" si="1287">AJ56/60</f>
        <v>431.57127176454685</v>
      </c>
      <c r="AK58" s="3199"/>
      <c r="AL58" s="3199">
        <f t="shared" ref="AL58" si="1288">AL56/60</f>
        <v>473.14983535277423</v>
      </c>
      <c r="AM58" s="3199"/>
      <c r="AN58" s="3199">
        <f t="shared" ref="AN58" si="1289">AN56/60</f>
        <v>516.80732712041288</v>
      </c>
      <c r="AO58" s="3199"/>
      <c r="AP58" s="3199">
        <f t="shared" ref="AP58" si="1290">AP56/60</f>
        <v>562.64769347643357</v>
      </c>
      <c r="AQ58" s="3199"/>
      <c r="AR58" s="3199">
        <f t="shared" ref="AR58" si="1291">AR56/60</f>
        <v>610.78007815025524</v>
      </c>
      <c r="AS58" s="3199"/>
      <c r="AT58" s="3199">
        <f t="shared" ref="AT58" si="1292">AT56/60</f>
        <v>661.3190820577679</v>
      </c>
      <c r="AU58" s="3199"/>
      <c r="AV58" s="3199">
        <f t="shared" ref="AV58" si="1293">AV56/60</f>
        <v>714.38503616065634</v>
      </c>
      <c r="AW58" s="3199"/>
      <c r="AX58" s="3199">
        <f t="shared" ref="AX58" si="1294">AX56/60</f>
        <v>770.10428796868905</v>
      </c>
      <c r="AY58" s="3199"/>
      <c r="AZ58" s="3199">
        <f t="shared" ref="AZ58" si="1295">AZ56/60</f>
        <v>828.60950236712358</v>
      </c>
      <c r="BA58" s="3200"/>
      <c r="BB58" s="3199">
        <f t="shared" ref="BB58:BV58" si="1296">BB56/60</f>
        <v>890.03997748547965</v>
      </c>
      <c r="BC58" s="3199"/>
      <c r="BD58" s="3199">
        <f t="shared" ref="BD58:BX58" si="1297">BD56/60</f>
        <v>954.54197635975356</v>
      </c>
      <c r="BE58" s="3200"/>
      <c r="BF58" s="3199">
        <f t="shared" si="1296"/>
        <v>1022.2690751777412</v>
      </c>
      <c r="BG58" s="3199"/>
      <c r="BH58" s="3199">
        <f t="shared" si="1297"/>
        <v>1093.3825289366284</v>
      </c>
      <c r="BI58" s="3200"/>
      <c r="BJ58" s="3199">
        <f t="shared" si="1296"/>
        <v>1168.0516553834598</v>
      </c>
      <c r="BK58" s="3199"/>
      <c r="BL58" s="3199">
        <f t="shared" si="1297"/>
        <v>1246.4542381526328</v>
      </c>
      <c r="BM58" s="3200"/>
      <c r="BN58" s="3199">
        <f t="shared" si="1296"/>
        <v>1328.7769500602642</v>
      </c>
      <c r="BO58" s="3199"/>
      <c r="BP58" s="3199">
        <f t="shared" si="1297"/>
        <v>1415.2157975632774</v>
      </c>
      <c r="BQ58" s="3200"/>
      <c r="BR58" s="3199">
        <f t="shared" si="1296"/>
        <v>1505.9765874414413</v>
      </c>
      <c r="BS58" s="3199"/>
      <c r="BT58" s="3199">
        <f t="shared" si="1297"/>
        <v>1601.2754168135134</v>
      </c>
      <c r="BU58" s="3200"/>
      <c r="BV58" s="3199">
        <f t="shared" si="1296"/>
        <v>1701.3391876541891</v>
      </c>
      <c r="BW58" s="3199"/>
      <c r="BX58" s="3199">
        <f t="shared" si="1297"/>
        <v>1806.4061470368986</v>
      </c>
      <c r="BY58" s="3200"/>
      <c r="BZ58" s="3199">
        <f t="shared" ref="BZ58" si="1298">BZ56/60</f>
        <v>1916.7264543887436</v>
      </c>
      <c r="CA58" s="3199"/>
      <c r="CB58" s="3199">
        <f t="shared" ref="CB58" si="1299">CB56/60</f>
        <v>2032.5627771081809</v>
      </c>
      <c r="CC58" s="3200"/>
      <c r="CD58" s="3199">
        <f t="shared" ref="CD58" si="1300">CD56/60</f>
        <v>2154.1909159635898</v>
      </c>
      <c r="CE58" s="3199"/>
      <c r="CF58" s="3199">
        <f t="shared" ref="CF58" si="1301">CF56/60</f>
        <v>2281.9004617617693</v>
      </c>
      <c r="CG58" s="3200"/>
      <c r="CH58" s="3199">
        <f t="shared" ref="CH58" si="1302">CH56/60</f>
        <v>2415.9954848498578</v>
      </c>
      <c r="CI58" s="3199"/>
      <c r="CJ58" s="3199">
        <f t="shared" ref="CJ58" si="1303">CJ56/60</f>
        <v>2556.7952590923505</v>
      </c>
      <c r="CK58" s="3200"/>
      <c r="CL58" s="3199">
        <f t="shared" ref="CL58" si="1304">CL56/60</f>
        <v>2704.6350220469681</v>
      </c>
      <c r="CM58" s="3199"/>
      <c r="CN58" s="3199">
        <f t="shared" ref="CN58" si="1305">CN56/60</f>
        <v>2859.8667731493165</v>
      </c>
      <c r="CO58" s="3200"/>
      <c r="CP58" s="3199">
        <f t="shared" ref="CP58" si="1306">CP56/60</f>
        <v>3022.8601118067822</v>
      </c>
      <c r="CQ58" s="3199"/>
      <c r="CR58" s="3199">
        <f t="shared" ref="CR58" si="1307">CR56/60</f>
        <v>3194.0031173971215</v>
      </c>
      <c r="CS58" s="3200"/>
      <c r="CT58" s="3199">
        <f t="shared" ref="CT58" si="1308">CT56/60</f>
        <v>3373.7032732669772</v>
      </c>
      <c r="CU58" s="3199"/>
      <c r="CV58" s="3199">
        <f t="shared" ref="CV58" si="1309">CV56/60</f>
        <v>3562.3884369303264</v>
      </c>
      <c r="CW58" s="3200"/>
      <c r="CX58" s="3199">
        <f t="shared" ref="CX58" si="1310">CX56/60</f>
        <v>3760.5078587768426</v>
      </c>
      <c r="CY58" s="3199"/>
      <c r="CZ58" s="3199">
        <f t="shared" ref="CZ58" si="1311">CZ56/60</f>
        <v>3968.5332517156849</v>
      </c>
      <c r="DA58" s="3200"/>
      <c r="DB58" s="3199">
        <f t="shared" ref="DB58" si="1312">DB56/60</f>
        <v>4186.9599143014693</v>
      </c>
      <c r="DC58" s="3199"/>
      <c r="DD58" s="3199">
        <f t="shared" ref="DD58" si="1313">DD56/60</f>
        <v>4416.3079100165432</v>
      </c>
      <c r="DE58" s="3200"/>
      <c r="DF58" s="3199">
        <f t="shared" ref="DF58" si="1314">DF56/60</f>
        <v>4657.1233055173698</v>
      </c>
      <c r="DG58" s="3199"/>
      <c r="DH58" s="3199">
        <f t="shared" ref="DH58" si="1315">DH56/60</f>
        <v>4909.9794707932388</v>
      </c>
      <c r="DI58" s="3200"/>
      <c r="DJ58" s="3199">
        <f t="shared" ref="DJ58" si="1316">DJ56/60</f>
        <v>5175.4784443328999</v>
      </c>
      <c r="DK58" s="3199"/>
      <c r="DL58" s="3199">
        <f t="shared" ref="DL58" si="1317">DL56/60</f>
        <v>5454.2523665495446</v>
      </c>
      <c r="DM58" s="3200"/>
      <c r="DN58" s="3199">
        <f t="shared" ref="DN58" si="1318">DN56/60</f>
        <v>5746.9649848770223</v>
      </c>
      <c r="DO58" s="3199"/>
      <c r="DP58" s="3199">
        <f t="shared" ref="DP58" si="1319">DP56/60</f>
        <v>6054.3132341208729</v>
      </c>
      <c r="DQ58" s="3200"/>
      <c r="DR58" s="3199">
        <f t="shared" ref="DR58" si="1320">DR56/60</f>
        <v>6377.0288958269175</v>
      </c>
      <c r="DS58" s="3199"/>
      <c r="DT58" s="3199">
        <f t="shared" ref="DT58" si="1321">DT56/60</f>
        <v>6715.8803406182624</v>
      </c>
      <c r="DU58" s="3200"/>
      <c r="DV58" s="3199">
        <f t="shared" ref="DV58" si="1322">DV56/60</f>
        <v>7071.6743576491754</v>
      </c>
      <c r="DW58" s="3199"/>
      <c r="DX58" s="3199">
        <f t="shared" ref="DX58" si="1323">DX56/60</f>
        <v>7445.2580755316339</v>
      </c>
      <c r="DY58" s="3200"/>
      <c r="DZ58" s="3199">
        <f t="shared" ref="DZ58" si="1324">DZ56/60</f>
        <v>7837.5209793082158</v>
      </c>
      <c r="EA58" s="3199"/>
      <c r="EB58" s="3199">
        <f t="shared" ref="EB58" si="1325">EB56/60</f>
        <v>8249.3970282736263</v>
      </c>
      <c r="EC58" s="3200"/>
    </row>
    <row r="59" spans="2:133" ht="17.100000000000001" customHeight="1" thickBot="1" x14ac:dyDescent="0.25">
      <c r="B59" s="3179" t="s">
        <v>523</v>
      </c>
      <c r="C59" s="3179"/>
      <c r="D59" s="3180">
        <f>W35</f>
        <v>1.5</v>
      </c>
      <c r="E59" s="3181"/>
      <c r="F59" s="3182"/>
      <c r="G59" s="3183"/>
      <c r="H59" s="3182" t="s">
        <v>173</v>
      </c>
      <c r="I59" s="3183"/>
      <c r="J59" s="3178">
        <f>J61-H61</f>
        <v>1575</v>
      </c>
      <c r="K59" s="3178"/>
      <c r="L59" s="3178">
        <f t="shared" ref="L59" si="1326">L61-J61</f>
        <v>1653.75</v>
      </c>
      <c r="M59" s="3178"/>
      <c r="N59" s="3178">
        <f t="shared" ref="N59" si="1327">N61-L61</f>
        <v>1736.4375</v>
      </c>
      <c r="O59" s="3178"/>
      <c r="P59" s="3178">
        <f t="shared" ref="P59" si="1328">P61-N61</f>
        <v>1823.2593749999996</v>
      </c>
      <c r="Q59" s="3178"/>
      <c r="R59" s="3178">
        <f t="shared" ref="R59" si="1329">R61-P61</f>
        <v>1914.4223437500004</v>
      </c>
      <c r="S59" s="3178"/>
      <c r="T59" s="3178">
        <f t="shared" ref="T59" si="1330">T61-R61</f>
        <v>2010.1434609374992</v>
      </c>
      <c r="U59" s="3178"/>
      <c r="V59" s="3178">
        <f t="shared" ref="V59" si="1331">V61-T61</f>
        <v>2110.6506339843745</v>
      </c>
      <c r="W59" s="3178"/>
      <c r="X59" s="3178">
        <f t="shared" ref="X59" si="1332">X61-V61</f>
        <v>2216.183165683593</v>
      </c>
      <c r="Y59" s="3178"/>
      <c r="Z59" s="3178">
        <f t="shared" ref="Z59" si="1333">Z61-X61</f>
        <v>2326.9923239677737</v>
      </c>
      <c r="AA59" s="3178"/>
      <c r="AB59" s="3178">
        <f t="shared" ref="AB59" si="1334">AB61-Z61</f>
        <v>2443.3419401661631</v>
      </c>
      <c r="AC59" s="3178"/>
      <c r="AD59" s="3178">
        <f t="shared" ref="AD59" si="1335">AD61-AB61</f>
        <v>2565.50903717447</v>
      </c>
      <c r="AE59" s="3178"/>
      <c r="AF59" s="3178">
        <f t="shared" ref="AF59" si="1336">AF61-AD61</f>
        <v>2693.7844890331944</v>
      </c>
      <c r="AG59" s="3178"/>
      <c r="AH59" s="3178">
        <f t="shared" ref="AH59" si="1337">AH61-AF61</f>
        <v>2828.4737134848547</v>
      </c>
      <c r="AI59" s="3178"/>
      <c r="AJ59" s="3178">
        <f t="shared" ref="AJ59" si="1338">AJ61-AH61</f>
        <v>2969.8973991590974</v>
      </c>
      <c r="AK59" s="3178"/>
      <c r="AL59" s="3178">
        <f t="shared" ref="AL59" si="1339">AL61-AJ61</f>
        <v>3118.3922691170555</v>
      </c>
      <c r="AM59" s="3178"/>
      <c r="AN59" s="3178">
        <f t="shared" ref="AN59" si="1340">AN61-AL61</f>
        <v>3274.3118825729034</v>
      </c>
      <c r="AO59" s="3178"/>
      <c r="AP59" s="3178">
        <f t="shared" ref="AP59" si="1341">AP61-AN61</f>
        <v>3438.0274767015508</v>
      </c>
      <c r="AQ59" s="3178"/>
      <c r="AR59" s="3178">
        <f t="shared" ref="AR59" si="1342">AR61-AP61</f>
        <v>3609.9288505366276</v>
      </c>
      <c r="AS59" s="3178"/>
      <c r="AT59" s="3178">
        <f t="shared" ref="AT59" si="1343">AT61-AR61</f>
        <v>3790.4252930634611</v>
      </c>
      <c r="AU59" s="3178"/>
      <c r="AV59" s="3178">
        <f t="shared" ref="AV59" si="1344">AV61-AT61</f>
        <v>3979.9465577166338</v>
      </c>
      <c r="AW59" s="3178"/>
      <c r="AX59" s="3178">
        <f t="shared" ref="AX59" si="1345">AX61-AV61</f>
        <v>4178.9438856024644</v>
      </c>
      <c r="AY59" s="3178"/>
      <c r="AZ59" s="3178">
        <f t="shared" ref="AZ59" si="1346">AZ61-AX61</f>
        <v>4387.8910798825891</v>
      </c>
      <c r="BA59" s="3178"/>
      <c r="BB59" s="3178">
        <f t="shared" ref="BB59" si="1347">BB61-AZ61</f>
        <v>4607.285633876716</v>
      </c>
      <c r="BC59" s="3178"/>
      <c r="BD59" s="3178">
        <f t="shared" ref="BD59" si="1348">BD61-BB61</f>
        <v>4837.6499155705533</v>
      </c>
      <c r="BE59" s="3178"/>
      <c r="BF59" s="3178">
        <f t="shared" ref="BF59" si="1349">BF61-BD61</f>
        <v>5079.5324113490788</v>
      </c>
      <c r="BG59" s="3178"/>
      <c r="BH59" s="3178">
        <f t="shared" ref="BH59" si="1350">BH61-BF61</f>
        <v>5333.509031916532</v>
      </c>
      <c r="BI59" s="3178"/>
      <c r="BJ59" s="3178">
        <f t="shared" ref="BJ59" si="1351">BJ61-BH61</f>
        <v>5600.1844835123629</v>
      </c>
      <c r="BK59" s="3178"/>
      <c r="BL59" s="3178">
        <f t="shared" ref="BL59" si="1352">BL61-BJ61</f>
        <v>5880.193707687984</v>
      </c>
      <c r="BM59" s="3178"/>
      <c r="BN59" s="3178">
        <f t="shared" ref="BN59" si="1353">BN61-BL61</f>
        <v>6174.2033930723701</v>
      </c>
      <c r="BO59" s="3178"/>
      <c r="BP59" s="3178">
        <f t="shared" ref="BP59" si="1354">BP61-BN61</f>
        <v>6482.9135627259966</v>
      </c>
      <c r="BQ59" s="3178"/>
      <c r="BR59" s="3178">
        <f t="shared" ref="BR59" si="1355">BR61-BP61</f>
        <v>6807.0592408622906</v>
      </c>
      <c r="BS59" s="3178"/>
      <c r="BT59" s="3178">
        <f t="shared" ref="BT59" si="1356">BT61-BR61</f>
        <v>7147.4122029054124</v>
      </c>
      <c r="BU59" s="3178"/>
      <c r="BV59" s="3178">
        <f t="shared" ref="BV59" si="1357">BV61-BT61</f>
        <v>7504.7828130506823</v>
      </c>
      <c r="BW59" s="3178"/>
      <c r="BX59" s="3178">
        <f t="shared" ref="BX59" si="1358">BX61-BV61</f>
        <v>7880.0219537032244</v>
      </c>
      <c r="BY59" s="3178"/>
      <c r="BZ59" s="3178">
        <f t="shared" ref="BZ59" si="1359">BZ61-BX61</f>
        <v>8274.0230513883871</v>
      </c>
      <c r="CA59" s="3178"/>
      <c r="CB59" s="3178">
        <f t="shared" ref="CB59" si="1360">CB61-BZ61</f>
        <v>8687.7242039577977</v>
      </c>
      <c r="CC59" s="3178"/>
      <c r="CD59" s="3178">
        <f t="shared" ref="CD59" si="1361">CD61-CB61</f>
        <v>9122.1104141556716</v>
      </c>
      <c r="CE59" s="3178"/>
      <c r="CF59" s="3178">
        <f t="shared" ref="CF59" si="1362">CF61-CD61</f>
        <v>9578.2159348634596</v>
      </c>
      <c r="CG59" s="3178"/>
      <c r="CH59" s="3178">
        <f t="shared" ref="CH59" si="1363">CH61-CF61</f>
        <v>10057.126731606637</v>
      </c>
      <c r="CI59" s="3178"/>
      <c r="CJ59" s="3178">
        <f t="shared" ref="CJ59" si="1364">CJ61-CH61</f>
        <v>10559.983068186964</v>
      </c>
      <c r="CK59" s="3178"/>
      <c r="CL59" s="3178">
        <f t="shared" ref="CL59" si="1365">CL61-CJ61</f>
        <v>11087.982221596321</v>
      </c>
      <c r="CM59" s="3178"/>
      <c r="CN59" s="3178">
        <f t="shared" ref="CN59" si="1366">CN61-CL61</f>
        <v>11642.38133267613</v>
      </c>
      <c r="CO59" s="3178"/>
      <c r="CP59" s="3178">
        <f t="shared" ref="CP59" si="1367">CP61-CN61</f>
        <v>12224.500399309938</v>
      </c>
      <c r="CQ59" s="3178"/>
      <c r="CR59" s="3178">
        <f t="shared" ref="CR59" si="1368">CR61-CP61</f>
        <v>12835.725419275434</v>
      </c>
      <c r="CS59" s="3178"/>
      <c r="CT59" s="3178">
        <f t="shared" ref="CT59" si="1369">CT61-CR61</f>
        <v>13477.511690239218</v>
      </c>
      <c r="CU59" s="3178"/>
      <c r="CV59" s="3178">
        <f t="shared" ref="CV59" si="1370">CV61-CT61</f>
        <v>14151.387274751178</v>
      </c>
      <c r="CW59" s="3178"/>
      <c r="CX59" s="3178">
        <f t="shared" ref="CX59" si="1371">CX61-CV61</f>
        <v>14858.956638488744</v>
      </c>
      <c r="CY59" s="3178"/>
      <c r="CZ59" s="3178">
        <f t="shared" ref="CZ59" si="1372">CZ61-CX61</f>
        <v>15601.904470413167</v>
      </c>
      <c r="DA59" s="3178"/>
      <c r="DB59" s="3178">
        <f t="shared" ref="DB59" si="1373">DB61-CZ61</f>
        <v>16381.999693933816</v>
      </c>
      <c r="DC59" s="3178"/>
      <c r="DD59" s="3178">
        <f t="shared" ref="DD59" si="1374">DD61-DB61</f>
        <v>17201.099678630533</v>
      </c>
      <c r="DE59" s="3178"/>
      <c r="DF59" s="3178">
        <f t="shared" ref="DF59" si="1375">DF61-DD61</f>
        <v>18061.154662562069</v>
      </c>
      <c r="DG59" s="3178"/>
      <c r="DH59" s="3178">
        <f t="shared" ref="DH59" si="1376">DH61-DF61</f>
        <v>18964.212395690149</v>
      </c>
      <c r="DI59" s="3178"/>
      <c r="DJ59" s="3178">
        <f t="shared" ref="DJ59" si="1377">DJ61-DH61</f>
        <v>19912.423015474633</v>
      </c>
      <c r="DK59" s="3178"/>
      <c r="DL59" s="3178">
        <f t="shared" ref="DL59" si="1378">DL61-DJ61</f>
        <v>20908.044166248408</v>
      </c>
      <c r="DM59" s="3178"/>
      <c r="DN59" s="3178">
        <f t="shared" ref="DN59" si="1379">DN61-DL61</f>
        <v>21953.446374560823</v>
      </c>
      <c r="DO59" s="3178"/>
      <c r="DP59" s="3178">
        <f t="shared" ref="DP59" si="1380">DP61-DN61</f>
        <v>23051.118693288823</v>
      </c>
      <c r="DQ59" s="3178"/>
      <c r="DR59" s="3178">
        <f t="shared" ref="DR59" si="1381">DR61-DP61</f>
        <v>24203.674627953267</v>
      </c>
      <c r="DS59" s="3178"/>
      <c r="DT59" s="3178">
        <f t="shared" ref="DT59" si="1382">DT61-DR61</f>
        <v>25413.858359350939</v>
      </c>
      <c r="DU59" s="3178"/>
      <c r="DV59" s="3178">
        <f t="shared" ref="DV59" si="1383">DV61-DT61</f>
        <v>26684.551277318562</v>
      </c>
      <c r="DW59" s="3178"/>
      <c r="DX59" s="3178">
        <f t="shared" ref="DX59" si="1384">DX61-DV61</f>
        <v>28018.778841184452</v>
      </c>
      <c r="DY59" s="3178"/>
      <c r="DZ59" s="3178">
        <f t="shared" ref="DZ59" si="1385">DZ61-DX61</f>
        <v>29419.717783243628</v>
      </c>
      <c r="EA59" s="3178"/>
      <c r="EB59" s="3178">
        <f t="shared" ref="EB59" si="1386">EB61-DZ61</f>
        <v>30890.703672405798</v>
      </c>
      <c r="EC59" s="3178"/>
    </row>
    <row r="60" spans="2:133" ht="17.100000000000001" customHeight="1" x14ac:dyDescent="0.25">
      <c r="B60" s="155"/>
      <c r="C60" s="158"/>
      <c r="D60" s="159" t="s">
        <v>46</v>
      </c>
      <c r="E60" s="158"/>
      <c r="F60" s="3184" t="s">
        <v>172</v>
      </c>
      <c r="G60" s="3184"/>
      <c r="H60" s="3184">
        <v>1</v>
      </c>
      <c r="I60" s="3184"/>
      <c r="J60" s="3184">
        <v>2</v>
      </c>
      <c r="K60" s="3184"/>
      <c r="L60" s="3184">
        <v>3</v>
      </c>
      <c r="M60" s="3184"/>
      <c r="N60" s="3184">
        <v>4</v>
      </c>
      <c r="O60" s="3184"/>
      <c r="P60" s="3184">
        <v>5</v>
      </c>
      <c r="Q60" s="3184"/>
      <c r="R60" s="3184">
        <v>6</v>
      </c>
      <c r="S60" s="3184"/>
      <c r="T60" s="3184">
        <v>7</v>
      </c>
      <c r="U60" s="3184"/>
      <c r="V60" s="3184">
        <v>8</v>
      </c>
      <c r="W60" s="3184"/>
      <c r="X60" s="3184">
        <v>9</v>
      </c>
      <c r="Y60" s="3184"/>
      <c r="Z60" s="3184">
        <v>10</v>
      </c>
      <c r="AA60" s="3184"/>
      <c r="AB60" s="3184">
        <v>11</v>
      </c>
      <c r="AC60" s="3184"/>
      <c r="AD60" s="3184">
        <v>12</v>
      </c>
      <c r="AE60" s="3184"/>
      <c r="AF60" s="3184">
        <v>13</v>
      </c>
      <c r="AG60" s="3184"/>
      <c r="AH60" s="3184">
        <v>14</v>
      </c>
      <c r="AI60" s="3184"/>
      <c r="AJ60" s="3184">
        <v>15</v>
      </c>
      <c r="AK60" s="3184"/>
      <c r="AL60" s="3184">
        <v>16</v>
      </c>
      <c r="AM60" s="3184"/>
      <c r="AN60" s="3184">
        <v>17</v>
      </c>
      <c r="AO60" s="3184"/>
      <c r="AP60" s="3184">
        <v>18</v>
      </c>
      <c r="AQ60" s="3184"/>
      <c r="AR60" s="3184">
        <v>19</v>
      </c>
      <c r="AS60" s="3184"/>
      <c r="AT60" s="3184">
        <v>20</v>
      </c>
      <c r="AU60" s="3184"/>
      <c r="AV60" s="3184">
        <v>21</v>
      </c>
      <c r="AW60" s="3184"/>
      <c r="AX60" s="3184">
        <v>22</v>
      </c>
      <c r="AY60" s="3184"/>
      <c r="AZ60" s="3184">
        <v>23</v>
      </c>
      <c r="BA60" s="3214"/>
      <c r="BB60" s="3184">
        <v>24</v>
      </c>
      <c r="BC60" s="3184"/>
      <c r="BD60" s="3184">
        <v>25</v>
      </c>
      <c r="BE60" s="3214"/>
      <c r="BF60" s="3184">
        <v>26</v>
      </c>
      <c r="BG60" s="3184"/>
      <c r="BH60" s="3184">
        <v>27</v>
      </c>
      <c r="BI60" s="3214"/>
      <c r="BJ60" s="3184">
        <v>28</v>
      </c>
      <c r="BK60" s="3184"/>
      <c r="BL60" s="3184">
        <v>29</v>
      </c>
      <c r="BM60" s="3214"/>
      <c r="BN60" s="3184">
        <v>30</v>
      </c>
      <c r="BO60" s="3184"/>
      <c r="BP60" s="3184">
        <v>31</v>
      </c>
      <c r="BQ60" s="3214"/>
      <c r="BR60" s="3184">
        <v>32</v>
      </c>
      <c r="BS60" s="3184"/>
      <c r="BT60" s="3184">
        <v>33</v>
      </c>
      <c r="BU60" s="3214"/>
      <c r="BV60" s="3184">
        <v>34</v>
      </c>
      <c r="BW60" s="3184"/>
      <c r="BX60" s="3184">
        <v>35</v>
      </c>
      <c r="BY60" s="3214"/>
      <c r="BZ60" s="3184">
        <v>36</v>
      </c>
      <c r="CA60" s="3184"/>
      <c r="CB60" s="3184">
        <v>37</v>
      </c>
      <c r="CC60" s="3214"/>
      <c r="CD60" s="3184">
        <v>38</v>
      </c>
      <c r="CE60" s="3184"/>
      <c r="CF60" s="3184">
        <v>39</v>
      </c>
      <c r="CG60" s="3214"/>
      <c r="CH60" s="3184">
        <v>40</v>
      </c>
      <c r="CI60" s="3184"/>
      <c r="CJ60" s="3184">
        <v>41</v>
      </c>
      <c r="CK60" s="3214"/>
      <c r="CL60" s="3184">
        <v>42</v>
      </c>
      <c r="CM60" s="3184"/>
      <c r="CN60" s="3184">
        <v>43</v>
      </c>
      <c r="CO60" s="3214"/>
      <c r="CP60" s="3184">
        <v>44</v>
      </c>
      <c r="CQ60" s="3184"/>
      <c r="CR60" s="3184">
        <v>45</v>
      </c>
      <c r="CS60" s="3214"/>
      <c r="CT60" s="3184">
        <v>46</v>
      </c>
      <c r="CU60" s="3184"/>
      <c r="CV60" s="3184">
        <v>47</v>
      </c>
      <c r="CW60" s="3214"/>
      <c r="CX60" s="3184">
        <v>48</v>
      </c>
      <c r="CY60" s="3184"/>
      <c r="CZ60" s="3184">
        <v>49</v>
      </c>
      <c r="DA60" s="3214"/>
      <c r="DB60" s="3184">
        <v>50</v>
      </c>
      <c r="DC60" s="3184"/>
      <c r="DD60" s="3184">
        <v>51</v>
      </c>
      <c r="DE60" s="3214"/>
      <c r="DF60" s="3184">
        <v>52</v>
      </c>
      <c r="DG60" s="3184"/>
      <c r="DH60" s="3184">
        <v>53</v>
      </c>
      <c r="DI60" s="3214"/>
      <c r="DJ60" s="3184">
        <v>54</v>
      </c>
      <c r="DK60" s="3184"/>
      <c r="DL60" s="3184">
        <v>55</v>
      </c>
      <c r="DM60" s="3214"/>
      <c r="DN60" s="3184">
        <v>56</v>
      </c>
      <c r="DO60" s="3184"/>
      <c r="DP60" s="3184">
        <v>57</v>
      </c>
      <c r="DQ60" s="3214"/>
      <c r="DR60" s="3184">
        <v>58</v>
      </c>
      <c r="DS60" s="3184"/>
      <c r="DT60" s="3184">
        <v>59</v>
      </c>
      <c r="DU60" s="3214"/>
      <c r="DV60" s="3184">
        <v>60</v>
      </c>
      <c r="DW60" s="3184"/>
      <c r="DX60" s="3184">
        <v>61</v>
      </c>
      <c r="DY60" s="3214"/>
      <c r="DZ60" s="3184">
        <v>62</v>
      </c>
      <c r="EA60" s="3184"/>
      <c r="EB60" s="3184">
        <v>63</v>
      </c>
      <c r="EC60" s="3214"/>
    </row>
    <row r="61" spans="2:133" ht="17.100000000000001" customHeight="1" x14ac:dyDescent="0.2">
      <c r="B61" s="156"/>
      <c r="F61" s="3187" t="s">
        <v>148</v>
      </c>
      <c r="G61" s="3187"/>
      <c r="H61" s="3187">
        <v>1500</v>
      </c>
      <c r="I61" s="3187"/>
      <c r="J61" s="3187">
        <f>H61+$H$24+H62</f>
        <v>3075</v>
      </c>
      <c r="K61" s="3187"/>
      <c r="L61" s="3187">
        <f t="shared" ref="L61" si="1387">J61+$H$24+J62</f>
        <v>4728.75</v>
      </c>
      <c r="M61" s="3187"/>
      <c r="N61" s="3186">
        <f t="shared" ref="N61" si="1388">L61+$H$24+L62</f>
        <v>6465.1875</v>
      </c>
      <c r="O61" s="3186"/>
      <c r="P61" s="3186">
        <f t="shared" ref="P61" si="1389">N61+$H$24+N62</f>
        <v>8288.4468749999996</v>
      </c>
      <c r="Q61" s="3186"/>
      <c r="R61" s="3186">
        <f t="shared" ref="R61" si="1390">P61+$H$24+P62</f>
        <v>10202.86921875</v>
      </c>
      <c r="S61" s="3186"/>
      <c r="T61" s="3186">
        <f t="shared" ref="T61" si="1391">R61+$H$24+R62</f>
        <v>12213.012679687499</v>
      </c>
      <c r="U61" s="3186"/>
      <c r="V61" s="3186">
        <f t="shared" ref="V61" si="1392">T61+$H$24+T62</f>
        <v>14323.663313671874</v>
      </c>
      <c r="W61" s="3186"/>
      <c r="X61" s="3186">
        <f t="shared" ref="X61" si="1393">V61+$H$24+V62</f>
        <v>16539.846479355467</v>
      </c>
      <c r="Y61" s="3186"/>
      <c r="Z61" s="3186">
        <f t="shared" ref="Z61" si="1394">X61+$H$24+X62</f>
        <v>18866.83880332324</v>
      </c>
      <c r="AA61" s="3186"/>
      <c r="AB61" s="3186">
        <f t="shared" ref="AB61" si="1395">Z61+$H$24+Z62</f>
        <v>21310.180743489404</v>
      </c>
      <c r="AC61" s="3186"/>
      <c r="AD61" s="3186">
        <f t="shared" ref="AD61" si="1396">AB61+$H$24+AB62</f>
        <v>23875.689780663874</v>
      </c>
      <c r="AE61" s="3186"/>
      <c r="AF61" s="3186">
        <f t="shared" ref="AF61" si="1397">AD61+$H$24+AD62</f>
        <v>26569.474269697068</v>
      </c>
      <c r="AG61" s="3186"/>
      <c r="AH61" s="3186">
        <f t="shared" ref="AH61" si="1398">AF61+$H$24+AF62</f>
        <v>29397.947983181923</v>
      </c>
      <c r="AI61" s="3186"/>
      <c r="AJ61" s="3186">
        <f t="shared" ref="AJ61" si="1399">AH61+$H$24+AH62</f>
        <v>32367.84538234102</v>
      </c>
      <c r="AK61" s="3186"/>
      <c r="AL61" s="3186">
        <f t="shared" ref="AL61" si="1400">AJ61+$H$24+AJ62</f>
        <v>35486.237651458076</v>
      </c>
      <c r="AM61" s="3186"/>
      <c r="AN61" s="3186">
        <f t="shared" ref="AN61" si="1401">AL61+$H$24+AL62</f>
        <v>38760.549534030979</v>
      </c>
      <c r="AO61" s="3186"/>
      <c r="AP61" s="3186">
        <f t="shared" ref="AP61" si="1402">AN61+$H$24+AN62</f>
        <v>42198.57701073253</v>
      </c>
      <c r="AQ61" s="3186"/>
      <c r="AR61" s="3186">
        <f t="shared" ref="AR61" si="1403">AP61+$H$24+AP62</f>
        <v>45808.505861269157</v>
      </c>
      <c r="AS61" s="3186"/>
      <c r="AT61" s="3186">
        <f t="shared" ref="AT61" si="1404">AR61+$H$24+AR62</f>
        <v>49598.931154332618</v>
      </c>
      <c r="AU61" s="3186"/>
      <c r="AV61" s="3186">
        <f t="shared" ref="AV61" si="1405">AT61+$H$24+AT62</f>
        <v>53578.877712049252</v>
      </c>
      <c r="AW61" s="3186"/>
      <c r="AX61" s="3186">
        <f t="shared" ref="AX61" si="1406">AV61+$H$24+AV62</f>
        <v>57757.821597651717</v>
      </c>
      <c r="AY61" s="3186"/>
      <c r="AZ61" s="3186">
        <f t="shared" ref="AZ61" si="1407">AX61+$H$24+AX62</f>
        <v>62145.712677534306</v>
      </c>
      <c r="BA61" s="3194"/>
      <c r="BB61" s="3186">
        <f t="shared" ref="BB61" si="1408">AZ61+$H$24+AZ62</f>
        <v>66752.998311411022</v>
      </c>
      <c r="BC61" s="3186"/>
      <c r="BD61" s="3186">
        <f t="shared" ref="BD61" si="1409">BB61+$H$24+BB62</f>
        <v>71590.648226981575</v>
      </c>
      <c r="BE61" s="3194"/>
      <c r="BF61" s="3186">
        <f t="shared" ref="BF61" si="1410">BD61+$H$24+BD62</f>
        <v>76670.180638330654</v>
      </c>
      <c r="BG61" s="3186"/>
      <c r="BH61" s="3186">
        <f t="shared" ref="BH61" si="1411">BF61+$H$24+BF62</f>
        <v>82003.689670247186</v>
      </c>
      <c r="BI61" s="3194"/>
      <c r="BJ61" s="3186">
        <f t="shared" ref="BJ61" si="1412">BH61+$H$24+BH62</f>
        <v>87603.874153759549</v>
      </c>
      <c r="BK61" s="3186"/>
      <c r="BL61" s="3186">
        <f t="shared" ref="BL61" si="1413">BJ61+$H$24+BJ62</f>
        <v>93484.067861447533</v>
      </c>
      <c r="BM61" s="3194"/>
      <c r="BN61" s="3186">
        <f t="shared" ref="BN61" si="1414">BL61+$H$24+BL62</f>
        <v>99658.271254519903</v>
      </c>
      <c r="BO61" s="3186"/>
      <c r="BP61" s="3186">
        <f t="shared" ref="BP61" si="1415">BN61+$H$24+BN62</f>
        <v>106141.1848172459</v>
      </c>
      <c r="BQ61" s="3194"/>
      <c r="BR61" s="3186">
        <f t="shared" ref="BR61" si="1416">BP61+$H$24+BP62</f>
        <v>112948.24405810819</v>
      </c>
      <c r="BS61" s="3186"/>
      <c r="BT61" s="3186">
        <f t="shared" ref="BT61" si="1417">BR61+$H$24+BR62</f>
        <v>120095.6562610136</v>
      </c>
      <c r="BU61" s="3194"/>
      <c r="BV61" s="3186">
        <f t="shared" ref="BV61" si="1418">BT61+$H$24+BT62</f>
        <v>127600.43907406428</v>
      </c>
      <c r="BW61" s="3186"/>
      <c r="BX61" s="3186">
        <f t="shared" ref="BX61" si="1419">BV61+$H$24+BV62</f>
        <v>135480.46102776751</v>
      </c>
      <c r="BY61" s="3194"/>
      <c r="BZ61" s="3186">
        <f t="shared" ref="BZ61" si="1420">BX61+$H$24+BX62</f>
        <v>143754.4840791559</v>
      </c>
      <c r="CA61" s="3186"/>
      <c r="CB61" s="3186">
        <f t="shared" ref="CB61" si="1421">BZ61+$H$24+BZ62</f>
        <v>152442.20828311369</v>
      </c>
      <c r="CC61" s="3194"/>
      <c r="CD61" s="3186">
        <f t="shared" ref="CD61" si="1422">CB61+$H$24+CB62</f>
        <v>161564.31869726937</v>
      </c>
      <c r="CE61" s="3186"/>
      <c r="CF61" s="3186">
        <f t="shared" ref="CF61" si="1423">CD61+$H$24+CD62</f>
        <v>171142.53463213283</v>
      </c>
      <c r="CG61" s="3194"/>
      <c r="CH61" s="3186">
        <f t="shared" ref="CH61" si="1424">CF61+$H$24+CF62</f>
        <v>181199.66136373946</v>
      </c>
      <c r="CI61" s="3186"/>
      <c r="CJ61" s="3186">
        <f t="shared" ref="CJ61" si="1425">CH61+$H$24+CH62</f>
        <v>191759.64443192643</v>
      </c>
      <c r="CK61" s="3194"/>
      <c r="CL61" s="3186">
        <f t="shared" ref="CL61" si="1426">CJ61+$H$24+CJ62</f>
        <v>202847.62665352275</v>
      </c>
      <c r="CM61" s="3186"/>
      <c r="CN61" s="3186">
        <f t="shared" ref="CN61" si="1427">CL61+$H$24+CL62</f>
        <v>214490.00798619888</v>
      </c>
      <c r="CO61" s="3194"/>
      <c r="CP61" s="3186">
        <f t="shared" ref="CP61" si="1428">CN61+$H$24+CN62</f>
        <v>226714.50838550882</v>
      </c>
      <c r="CQ61" s="3186"/>
      <c r="CR61" s="3186">
        <f t="shared" ref="CR61" si="1429">CP61+$H$24+CP62</f>
        <v>239550.23380478425</v>
      </c>
      <c r="CS61" s="3194"/>
      <c r="CT61" s="3186">
        <f t="shared" ref="CT61" si="1430">CR61+$H$24+CR62</f>
        <v>253027.74549502347</v>
      </c>
      <c r="CU61" s="3186"/>
      <c r="CV61" s="3186">
        <f t="shared" ref="CV61" si="1431">CT61+$H$24+CT62</f>
        <v>267179.13276977465</v>
      </c>
      <c r="CW61" s="3194"/>
      <c r="CX61" s="3186">
        <f t="shared" ref="CX61" si="1432">CV61+$H$24+CV62</f>
        <v>282038.08940826339</v>
      </c>
      <c r="CY61" s="3186"/>
      <c r="CZ61" s="3186">
        <f t="shared" ref="CZ61" si="1433">CX61+$H$24+CX62</f>
        <v>297639.99387867656</v>
      </c>
      <c r="DA61" s="3194"/>
      <c r="DB61" s="3186">
        <f t="shared" ref="DB61" si="1434">CZ61+$H$24+CZ62</f>
        <v>314021.99357261037</v>
      </c>
      <c r="DC61" s="3186"/>
      <c r="DD61" s="3186">
        <f t="shared" ref="DD61" si="1435">DB61+$H$24+DB62</f>
        <v>331223.09325124091</v>
      </c>
      <c r="DE61" s="3194"/>
      <c r="DF61" s="3186">
        <f t="shared" ref="DF61" si="1436">DD61+$H$24+DD62</f>
        <v>349284.24791380297</v>
      </c>
      <c r="DG61" s="3186"/>
      <c r="DH61" s="3186">
        <f t="shared" ref="DH61" si="1437">DF61+$H$24+DF62</f>
        <v>368248.46030949312</v>
      </c>
      <c r="DI61" s="3194"/>
      <c r="DJ61" s="3186">
        <f t="shared" ref="DJ61" si="1438">DH61+$H$24+DH62</f>
        <v>388160.88332496776</v>
      </c>
      <c r="DK61" s="3186"/>
      <c r="DL61" s="3186">
        <f t="shared" ref="DL61" si="1439">DJ61+$H$24+DJ62</f>
        <v>409068.92749121616</v>
      </c>
      <c r="DM61" s="3194"/>
      <c r="DN61" s="3186">
        <f t="shared" ref="DN61" si="1440">DL61+$H$24+DL62</f>
        <v>431022.37386577699</v>
      </c>
      <c r="DO61" s="3186"/>
      <c r="DP61" s="3186">
        <f t="shared" ref="DP61" si="1441">DN61+$H$24+DN62</f>
        <v>454073.49255906581</v>
      </c>
      <c r="DQ61" s="3194"/>
      <c r="DR61" s="3186">
        <f t="shared" ref="DR61" si="1442">DP61+$H$24+DP62</f>
        <v>478277.16718701908</v>
      </c>
      <c r="DS61" s="3186"/>
      <c r="DT61" s="3186">
        <f t="shared" ref="DT61" si="1443">DR61+$H$24+DR62</f>
        <v>503691.02554637002</v>
      </c>
      <c r="DU61" s="3194"/>
      <c r="DV61" s="3186">
        <f t="shared" ref="DV61" si="1444">DT61+$H$24+DT62</f>
        <v>530375.57682368858</v>
      </c>
      <c r="DW61" s="3186"/>
      <c r="DX61" s="3186">
        <f t="shared" ref="DX61" si="1445">DV61+$H$24+DV62</f>
        <v>558394.35566487303</v>
      </c>
      <c r="DY61" s="3194"/>
      <c r="DZ61" s="3186">
        <f t="shared" ref="DZ61" si="1446">DX61+$H$24+DX62</f>
        <v>587814.07344811666</v>
      </c>
      <c r="EA61" s="3186"/>
      <c r="EB61" s="3186">
        <f t="shared" ref="EB61" si="1447">DZ61+$H$24+DZ62</f>
        <v>618704.77712052246</v>
      </c>
      <c r="EC61" s="3194"/>
    </row>
    <row r="62" spans="2:133" ht="17.100000000000001" customHeight="1" x14ac:dyDescent="0.2">
      <c r="B62" s="3189" t="s">
        <v>335</v>
      </c>
      <c r="C62" s="3190"/>
      <c r="D62" s="3191">
        <f>D42</f>
        <v>0.05</v>
      </c>
      <c r="E62" s="3191"/>
      <c r="F62" s="3192" t="s">
        <v>525</v>
      </c>
      <c r="G62" s="3192"/>
      <c r="H62" s="3215">
        <f>H61*$D$25</f>
        <v>75</v>
      </c>
      <c r="I62" s="3215"/>
      <c r="J62" s="3215">
        <f t="shared" ref="J62" si="1448">J61*$D$25</f>
        <v>153.75</v>
      </c>
      <c r="K62" s="3215"/>
      <c r="L62" s="3178">
        <f t="shared" ref="L62" si="1449">L61*$D$25</f>
        <v>236.4375</v>
      </c>
      <c r="M62" s="3178"/>
      <c r="N62" s="3178">
        <f t="shared" ref="N62" si="1450">N61*$D$25</f>
        <v>323.25937500000003</v>
      </c>
      <c r="O62" s="3178"/>
      <c r="P62" s="3178">
        <f t="shared" ref="P62" si="1451">P61*$D$25</f>
        <v>414.42234374999998</v>
      </c>
      <c r="Q62" s="3178"/>
      <c r="R62" s="3178">
        <f t="shared" ref="R62" si="1452">R61*$D$25</f>
        <v>510.14346093750004</v>
      </c>
      <c r="S62" s="3178"/>
      <c r="T62" s="3178">
        <f t="shared" ref="T62" si="1453">T61*$D$25</f>
        <v>610.65063398437496</v>
      </c>
      <c r="U62" s="3178"/>
      <c r="V62" s="3178">
        <f t="shared" ref="V62" si="1454">V61*$D$25</f>
        <v>716.18316568359376</v>
      </c>
      <c r="W62" s="3178"/>
      <c r="X62" s="3178">
        <f t="shared" ref="X62" si="1455">X61*$D$25</f>
        <v>826.99232396777336</v>
      </c>
      <c r="Y62" s="3178"/>
      <c r="Z62" s="3178">
        <f t="shared" ref="Z62" si="1456">Z61*$D$25</f>
        <v>943.34194016616209</v>
      </c>
      <c r="AA62" s="3178"/>
      <c r="AB62" s="3178">
        <f t="shared" ref="AB62" si="1457">AB61*$D$25</f>
        <v>1065.5090371744702</v>
      </c>
      <c r="AC62" s="3178"/>
      <c r="AD62" s="3178">
        <f t="shared" ref="AD62" si="1458">AD61*$D$25</f>
        <v>1193.7844890331937</v>
      </c>
      <c r="AE62" s="3178"/>
      <c r="AF62" s="3178">
        <f t="shared" ref="AF62" si="1459">AF61*$D$25</f>
        <v>1328.4737134848535</v>
      </c>
      <c r="AG62" s="3178"/>
      <c r="AH62" s="3178">
        <f t="shared" ref="AH62" si="1460">AH61*$D$25</f>
        <v>1469.8973991590963</v>
      </c>
      <c r="AI62" s="3178"/>
      <c r="AJ62" s="3178">
        <f t="shared" ref="AJ62" si="1461">AJ61*$D$25</f>
        <v>1618.392269117051</v>
      </c>
      <c r="AK62" s="3178"/>
      <c r="AL62" s="3178">
        <f t="shared" ref="AL62" si="1462">AL61*$D$25</f>
        <v>1774.3118825729039</v>
      </c>
      <c r="AM62" s="3178"/>
      <c r="AN62" s="3178">
        <f t="shared" ref="AN62" si="1463">AN61*$D$25</f>
        <v>1938.0274767015489</v>
      </c>
      <c r="AO62" s="3178"/>
      <c r="AP62" s="3178">
        <f t="shared" ref="AP62" si="1464">AP61*$D$25</f>
        <v>2109.9288505366267</v>
      </c>
      <c r="AQ62" s="3178"/>
      <c r="AR62" s="3178">
        <f t="shared" ref="AR62" si="1465">AR61*$D$25</f>
        <v>2290.425293063458</v>
      </c>
      <c r="AS62" s="3178"/>
      <c r="AT62" s="3178">
        <f t="shared" ref="AT62" si="1466">AT61*$D$25</f>
        <v>2479.9465577166311</v>
      </c>
      <c r="AU62" s="3178"/>
      <c r="AV62" s="3178">
        <f t="shared" ref="AV62" si="1467">AV61*$D$25</f>
        <v>2678.9438856024626</v>
      </c>
      <c r="AW62" s="3178"/>
      <c r="AX62" s="3178">
        <f t="shared" ref="AX62" si="1468">AX61*$D$25</f>
        <v>2887.8910798825859</v>
      </c>
      <c r="AY62" s="3178"/>
      <c r="AZ62" s="3178">
        <f t="shared" ref="AZ62" si="1469">AZ61*$D$25</f>
        <v>3107.2856338767156</v>
      </c>
      <c r="BA62" s="3197"/>
      <c r="BB62" s="3178">
        <f t="shared" ref="BB62:BV62" si="1470">BB61*$D$25</f>
        <v>3337.6499155705515</v>
      </c>
      <c r="BC62" s="3178"/>
      <c r="BD62" s="3178">
        <f t="shared" ref="BD62:BX62" si="1471">BD61*$D$25</f>
        <v>3579.5324113490788</v>
      </c>
      <c r="BE62" s="3197"/>
      <c r="BF62" s="3178">
        <f t="shared" si="1470"/>
        <v>3833.5090319165329</v>
      </c>
      <c r="BG62" s="3178"/>
      <c r="BH62" s="3178">
        <f t="shared" si="1471"/>
        <v>4100.1844835123593</v>
      </c>
      <c r="BI62" s="3197"/>
      <c r="BJ62" s="3178">
        <f t="shared" si="1470"/>
        <v>4380.1937076879776</v>
      </c>
      <c r="BK62" s="3178"/>
      <c r="BL62" s="3178">
        <f t="shared" si="1471"/>
        <v>4674.2033930723765</v>
      </c>
      <c r="BM62" s="3197"/>
      <c r="BN62" s="3178">
        <f t="shared" si="1470"/>
        <v>4982.9135627259957</v>
      </c>
      <c r="BO62" s="3178"/>
      <c r="BP62" s="3178">
        <f t="shared" si="1471"/>
        <v>5307.0592408622952</v>
      </c>
      <c r="BQ62" s="3197"/>
      <c r="BR62" s="3178">
        <f t="shared" si="1470"/>
        <v>5647.4122029054097</v>
      </c>
      <c r="BS62" s="3178"/>
      <c r="BT62" s="3178">
        <f t="shared" si="1471"/>
        <v>6004.7828130506805</v>
      </c>
      <c r="BU62" s="3197"/>
      <c r="BV62" s="3178">
        <f t="shared" si="1470"/>
        <v>6380.0219537032144</v>
      </c>
      <c r="BW62" s="3178"/>
      <c r="BX62" s="3178">
        <f t="shared" si="1471"/>
        <v>6774.0230513883762</v>
      </c>
      <c r="BY62" s="3197"/>
      <c r="BZ62" s="3178">
        <f t="shared" ref="BZ62" si="1472">BZ61*$D$25</f>
        <v>7187.724203957795</v>
      </c>
      <c r="CA62" s="3178"/>
      <c r="CB62" s="3178">
        <f t="shared" ref="CB62" si="1473">CB61*$D$25</f>
        <v>7622.1104141556852</v>
      </c>
      <c r="CC62" s="3197"/>
      <c r="CD62" s="3178">
        <f t="shared" ref="CD62" si="1474">CD61*$D$25</f>
        <v>8078.2159348634686</v>
      </c>
      <c r="CE62" s="3178"/>
      <c r="CF62" s="3178">
        <f t="shared" ref="CF62" si="1475">CF61*$D$25</f>
        <v>8557.1267316066424</v>
      </c>
      <c r="CG62" s="3197"/>
      <c r="CH62" s="3178">
        <f t="shared" ref="CH62" si="1476">CH61*$D$25</f>
        <v>9059.9830681869735</v>
      </c>
      <c r="CI62" s="3178"/>
      <c r="CJ62" s="3178">
        <f t="shared" ref="CJ62" si="1477">CJ61*$D$25</f>
        <v>9587.9822215963213</v>
      </c>
      <c r="CK62" s="3197"/>
      <c r="CL62" s="3178">
        <f t="shared" ref="CL62" si="1478">CL61*$D$25</f>
        <v>10142.381332676137</v>
      </c>
      <c r="CM62" s="3178"/>
      <c r="CN62" s="3178">
        <f t="shared" ref="CN62" si="1479">CN61*$D$25</f>
        <v>10724.500399309945</v>
      </c>
      <c r="CO62" s="3197"/>
      <c r="CP62" s="3178">
        <f t="shared" ref="CP62" si="1480">CP61*$D$25</f>
        <v>11335.725419275441</v>
      </c>
      <c r="CQ62" s="3178"/>
      <c r="CR62" s="3178">
        <f t="shared" ref="CR62" si="1481">CR61*$D$25</f>
        <v>11977.511690239213</v>
      </c>
      <c r="CS62" s="3197"/>
      <c r="CT62" s="3178">
        <f t="shared" ref="CT62" si="1482">CT61*$D$25</f>
        <v>12651.387274751174</v>
      </c>
      <c r="CU62" s="3178"/>
      <c r="CV62" s="3178">
        <f t="shared" ref="CV62" si="1483">CV61*$D$25</f>
        <v>13358.956638488733</v>
      </c>
      <c r="CW62" s="3197"/>
      <c r="CX62" s="3178">
        <f t="shared" ref="CX62" si="1484">CX61*$D$25</f>
        <v>14101.90447041317</v>
      </c>
      <c r="CY62" s="3178"/>
      <c r="CZ62" s="3178">
        <f t="shared" ref="CZ62" si="1485">CZ61*$D$25</f>
        <v>14881.999693933829</v>
      </c>
      <c r="DA62" s="3197"/>
      <c r="DB62" s="3178">
        <f t="shared" ref="DB62" si="1486">DB61*$D$25</f>
        <v>15701.099678630519</v>
      </c>
      <c r="DC62" s="3178"/>
      <c r="DD62" s="3178">
        <f t="shared" ref="DD62" si="1487">DD61*$D$25</f>
        <v>16561.154662562047</v>
      </c>
      <c r="DE62" s="3197"/>
      <c r="DF62" s="3178">
        <f t="shared" ref="DF62" si="1488">DF61*$D$25</f>
        <v>17464.212395690149</v>
      </c>
      <c r="DG62" s="3178"/>
      <c r="DH62" s="3178">
        <f t="shared" ref="DH62" si="1489">DH61*$D$25</f>
        <v>18412.423015474658</v>
      </c>
      <c r="DI62" s="3197"/>
      <c r="DJ62" s="3178">
        <f t="shared" ref="DJ62" si="1490">DJ61*$D$25</f>
        <v>19408.04416624839</v>
      </c>
      <c r="DK62" s="3178"/>
      <c r="DL62" s="3178">
        <f t="shared" ref="DL62" si="1491">DL61*$D$25</f>
        <v>20453.446374560808</v>
      </c>
      <c r="DM62" s="3197"/>
      <c r="DN62" s="3178">
        <f t="shared" ref="DN62" si="1492">DN61*$D$25</f>
        <v>21551.118693288852</v>
      </c>
      <c r="DO62" s="3178"/>
      <c r="DP62" s="3178">
        <f t="shared" ref="DP62" si="1493">DP61*$D$25</f>
        <v>22703.674627953293</v>
      </c>
      <c r="DQ62" s="3197"/>
      <c r="DR62" s="3178">
        <f t="shared" ref="DR62" si="1494">DR61*$D$25</f>
        <v>23913.858359350954</v>
      </c>
      <c r="DS62" s="3178"/>
      <c r="DT62" s="3178">
        <f t="shared" ref="DT62" si="1495">DT61*$D$25</f>
        <v>25184.551277318504</v>
      </c>
      <c r="DU62" s="3197"/>
      <c r="DV62" s="3178">
        <f t="shared" ref="DV62" si="1496">DV61*$D$25</f>
        <v>26518.77884118443</v>
      </c>
      <c r="DW62" s="3178"/>
      <c r="DX62" s="3178">
        <f t="shared" ref="DX62" si="1497">DX61*$D$25</f>
        <v>27919.717783243654</v>
      </c>
      <c r="DY62" s="3197"/>
      <c r="DZ62" s="3178">
        <f t="shared" ref="DZ62" si="1498">DZ61*$D$25</f>
        <v>29390.703672405834</v>
      </c>
      <c r="EA62" s="3178"/>
      <c r="EB62" s="3178">
        <f t="shared" ref="EB62" si="1499">EB61*$D$25</f>
        <v>30935.238856026124</v>
      </c>
      <c r="EC62" s="3197"/>
    </row>
    <row r="63" spans="2:133" ht="17.100000000000001" customHeight="1" thickBot="1" x14ac:dyDescent="0.25">
      <c r="B63" s="157"/>
      <c r="C63" s="160"/>
      <c r="D63" s="160"/>
      <c r="E63" s="160"/>
      <c r="F63" s="3181" t="s">
        <v>177</v>
      </c>
      <c r="G63" s="3181"/>
      <c r="H63" s="3199">
        <f>H61/60</f>
        <v>25</v>
      </c>
      <c r="I63" s="3199"/>
      <c r="J63" s="3199">
        <f>J61/60</f>
        <v>51.25</v>
      </c>
      <c r="K63" s="3199"/>
      <c r="L63" s="3199">
        <f t="shared" ref="L63" si="1500">L61/60</f>
        <v>78.8125</v>
      </c>
      <c r="M63" s="3199"/>
      <c r="N63" s="3199">
        <f t="shared" ref="N63" si="1501">N61/60</f>
        <v>107.753125</v>
      </c>
      <c r="O63" s="3199"/>
      <c r="P63" s="3199">
        <f t="shared" ref="P63" si="1502">P61/60</f>
        <v>138.14078125</v>
      </c>
      <c r="Q63" s="3199"/>
      <c r="R63" s="3199">
        <f t="shared" ref="R63" si="1503">R61/60</f>
        <v>170.04782031249999</v>
      </c>
      <c r="S63" s="3199"/>
      <c r="T63" s="3199">
        <f t="shared" ref="T63" si="1504">T61/60</f>
        <v>203.55021132812499</v>
      </c>
      <c r="U63" s="3199"/>
      <c r="V63" s="3199">
        <f t="shared" ref="V63" si="1505">V61/60</f>
        <v>238.72772189453124</v>
      </c>
      <c r="W63" s="3199"/>
      <c r="X63" s="3199">
        <f t="shared" ref="X63" si="1506">X61/60</f>
        <v>275.66410798925779</v>
      </c>
      <c r="Y63" s="3199"/>
      <c r="Z63" s="3199">
        <f t="shared" ref="Z63" si="1507">Z61/60</f>
        <v>314.44731338872066</v>
      </c>
      <c r="AA63" s="3199"/>
      <c r="AB63" s="3199">
        <f t="shared" ref="AB63" si="1508">AB61/60</f>
        <v>355.1696790581567</v>
      </c>
      <c r="AC63" s="3199"/>
      <c r="AD63" s="3199">
        <f t="shared" ref="AD63" si="1509">AD61/60</f>
        <v>397.92816301106456</v>
      </c>
      <c r="AE63" s="3199"/>
      <c r="AF63" s="3199">
        <f t="shared" ref="AF63" si="1510">AF61/60</f>
        <v>442.82457116161783</v>
      </c>
      <c r="AG63" s="3199"/>
      <c r="AH63" s="3199">
        <f t="shared" ref="AH63" si="1511">AH61/60</f>
        <v>489.96579971969874</v>
      </c>
      <c r="AI63" s="3199"/>
      <c r="AJ63" s="3199">
        <f t="shared" ref="AJ63" si="1512">AJ61/60</f>
        <v>539.4640897056837</v>
      </c>
      <c r="AK63" s="3199"/>
      <c r="AL63" s="3199">
        <f t="shared" ref="AL63" si="1513">AL61/60</f>
        <v>591.43729419096792</v>
      </c>
      <c r="AM63" s="3199"/>
      <c r="AN63" s="3199">
        <f t="shared" ref="AN63" si="1514">AN61/60</f>
        <v>646.00915890051635</v>
      </c>
      <c r="AO63" s="3199"/>
      <c r="AP63" s="3199">
        <f t="shared" ref="AP63" si="1515">AP61/60</f>
        <v>703.30961684554211</v>
      </c>
      <c r="AQ63" s="3199"/>
      <c r="AR63" s="3199">
        <f t="shared" ref="AR63" si="1516">AR61/60</f>
        <v>763.47509768781924</v>
      </c>
      <c r="AS63" s="3199"/>
      <c r="AT63" s="3199">
        <f t="shared" ref="AT63" si="1517">AT61/60</f>
        <v>826.64885257221033</v>
      </c>
      <c r="AU63" s="3199"/>
      <c r="AV63" s="3199">
        <f t="shared" ref="AV63" si="1518">AV61/60</f>
        <v>892.98129520082091</v>
      </c>
      <c r="AW63" s="3199"/>
      <c r="AX63" s="3199">
        <f t="shared" ref="AX63" si="1519">AX61/60</f>
        <v>962.63035996086194</v>
      </c>
      <c r="AY63" s="3199"/>
      <c r="AZ63" s="3199">
        <f t="shared" ref="AZ63" si="1520">AZ61/60</f>
        <v>1035.7618779589052</v>
      </c>
      <c r="BA63" s="3200"/>
      <c r="BB63" s="3199">
        <f t="shared" ref="BB63:BV63" si="1521">BB61/60</f>
        <v>1112.5499718568503</v>
      </c>
      <c r="BC63" s="3199"/>
      <c r="BD63" s="3199">
        <f t="shared" ref="BD63:BX63" si="1522">BD61/60</f>
        <v>1193.1774704496929</v>
      </c>
      <c r="BE63" s="3200"/>
      <c r="BF63" s="3199">
        <f t="shared" si="1521"/>
        <v>1277.8363439721775</v>
      </c>
      <c r="BG63" s="3199"/>
      <c r="BH63" s="3199">
        <f t="shared" si="1522"/>
        <v>1366.7281611707865</v>
      </c>
      <c r="BI63" s="3200"/>
      <c r="BJ63" s="3199">
        <f t="shared" si="1521"/>
        <v>1460.0645692293258</v>
      </c>
      <c r="BK63" s="3199"/>
      <c r="BL63" s="3199">
        <f t="shared" si="1522"/>
        <v>1558.0677976907923</v>
      </c>
      <c r="BM63" s="3200"/>
      <c r="BN63" s="3199">
        <f t="shared" si="1521"/>
        <v>1660.9711875753317</v>
      </c>
      <c r="BO63" s="3199"/>
      <c r="BP63" s="3199">
        <f t="shared" si="1522"/>
        <v>1769.0197469540983</v>
      </c>
      <c r="BQ63" s="3200"/>
      <c r="BR63" s="3199">
        <f t="shared" si="1521"/>
        <v>1882.4707343018031</v>
      </c>
      <c r="BS63" s="3199"/>
      <c r="BT63" s="3199">
        <f t="shared" si="1522"/>
        <v>2001.5942710168933</v>
      </c>
      <c r="BU63" s="3200"/>
      <c r="BV63" s="3199">
        <f t="shared" si="1521"/>
        <v>2126.673984567738</v>
      </c>
      <c r="BW63" s="3199"/>
      <c r="BX63" s="3199">
        <f t="shared" si="1522"/>
        <v>2258.0076837961251</v>
      </c>
      <c r="BY63" s="3200"/>
      <c r="BZ63" s="3199">
        <f t="shared" ref="BZ63" si="1523">BZ61/60</f>
        <v>2395.9080679859317</v>
      </c>
      <c r="CA63" s="3199"/>
      <c r="CB63" s="3199">
        <f t="shared" ref="CB63" si="1524">CB61/60</f>
        <v>2540.7034713852281</v>
      </c>
      <c r="CC63" s="3200"/>
      <c r="CD63" s="3199">
        <f t="shared" ref="CD63" si="1525">CD61/60</f>
        <v>2692.7386449544892</v>
      </c>
      <c r="CE63" s="3199"/>
      <c r="CF63" s="3199">
        <f t="shared" ref="CF63" si="1526">CF61/60</f>
        <v>2852.3755772022137</v>
      </c>
      <c r="CG63" s="3200"/>
      <c r="CH63" s="3199">
        <f t="shared" ref="CH63" si="1527">CH61/60</f>
        <v>3019.9943560623242</v>
      </c>
      <c r="CI63" s="3199"/>
      <c r="CJ63" s="3199">
        <f t="shared" ref="CJ63" si="1528">CJ61/60</f>
        <v>3195.9940738654404</v>
      </c>
      <c r="CK63" s="3200"/>
      <c r="CL63" s="3199">
        <f t="shared" ref="CL63" si="1529">CL61/60</f>
        <v>3380.7937775587125</v>
      </c>
      <c r="CM63" s="3199"/>
      <c r="CN63" s="3199">
        <f t="shared" ref="CN63" si="1530">CN61/60</f>
        <v>3574.833466436648</v>
      </c>
      <c r="CO63" s="3200"/>
      <c r="CP63" s="3199">
        <f t="shared" ref="CP63" si="1531">CP61/60</f>
        <v>3778.5751397584804</v>
      </c>
      <c r="CQ63" s="3199"/>
      <c r="CR63" s="3199">
        <f t="shared" ref="CR63" si="1532">CR61/60</f>
        <v>3992.5038967464043</v>
      </c>
      <c r="CS63" s="3200"/>
      <c r="CT63" s="3199">
        <f t="shared" ref="CT63" si="1533">CT61/60</f>
        <v>4217.1290915837244</v>
      </c>
      <c r="CU63" s="3199"/>
      <c r="CV63" s="3199">
        <f t="shared" ref="CV63" si="1534">CV61/60</f>
        <v>4452.9855461629104</v>
      </c>
      <c r="CW63" s="3200"/>
      <c r="CX63" s="3199">
        <f t="shared" ref="CX63" si="1535">CX61/60</f>
        <v>4700.6348234710567</v>
      </c>
      <c r="CY63" s="3199"/>
      <c r="CZ63" s="3199">
        <f t="shared" ref="CZ63" si="1536">CZ61/60</f>
        <v>4960.666564644609</v>
      </c>
      <c r="DA63" s="3200"/>
      <c r="DB63" s="3199">
        <f t="shared" ref="DB63" si="1537">DB61/60</f>
        <v>5233.6998928768398</v>
      </c>
      <c r="DC63" s="3199"/>
      <c r="DD63" s="3199">
        <f t="shared" ref="DD63" si="1538">DD61/60</f>
        <v>5520.3848875206813</v>
      </c>
      <c r="DE63" s="3200"/>
      <c r="DF63" s="3199">
        <f t="shared" ref="DF63" si="1539">DF61/60</f>
        <v>5821.4041318967165</v>
      </c>
      <c r="DG63" s="3199"/>
      <c r="DH63" s="3199">
        <f t="shared" ref="DH63" si="1540">DH61/60</f>
        <v>6137.4743384915519</v>
      </c>
      <c r="DI63" s="3200"/>
      <c r="DJ63" s="3199">
        <f t="shared" ref="DJ63" si="1541">DJ61/60</f>
        <v>6469.3480554161297</v>
      </c>
      <c r="DK63" s="3199"/>
      <c r="DL63" s="3199">
        <f t="shared" ref="DL63" si="1542">DL61/60</f>
        <v>6817.8154581869358</v>
      </c>
      <c r="DM63" s="3200"/>
      <c r="DN63" s="3199">
        <f t="shared" ref="DN63" si="1543">DN61/60</f>
        <v>7183.7062310962829</v>
      </c>
      <c r="DO63" s="3199"/>
      <c r="DP63" s="3199">
        <f t="shared" ref="DP63" si="1544">DP61/60</f>
        <v>7567.8915426510966</v>
      </c>
      <c r="DQ63" s="3200"/>
      <c r="DR63" s="3199">
        <f t="shared" ref="DR63" si="1545">DR61/60</f>
        <v>7971.286119783651</v>
      </c>
      <c r="DS63" s="3199"/>
      <c r="DT63" s="3199">
        <f t="shared" ref="DT63" si="1546">DT61/60</f>
        <v>8394.8504257728328</v>
      </c>
      <c r="DU63" s="3200"/>
      <c r="DV63" s="3199">
        <f t="shared" ref="DV63" si="1547">DV61/60</f>
        <v>8839.5929470614756</v>
      </c>
      <c r="DW63" s="3199"/>
      <c r="DX63" s="3199">
        <f t="shared" ref="DX63" si="1548">DX61/60</f>
        <v>9306.5725944145506</v>
      </c>
      <c r="DY63" s="3200"/>
      <c r="DZ63" s="3199">
        <f t="shared" ref="DZ63" si="1549">DZ61/60</f>
        <v>9796.9012241352775</v>
      </c>
      <c r="EA63" s="3199"/>
      <c r="EB63" s="3199">
        <f t="shared" ref="EB63" si="1550">EB61/60</f>
        <v>10311.74628534204</v>
      </c>
      <c r="EC63" s="3200"/>
    </row>
  </sheetData>
  <mergeCells count="2331">
    <mergeCell ref="DX63:DY63"/>
    <mergeCell ref="DZ63:EA63"/>
    <mergeCell ref="EB63:EC63"/>
    <mergeCell ref="DF63:DG63"/>
    <mergeCell ref="DH63:DI63"/>
    <mergeCell ref="DJ63:DK63"/>
    <mergeCell ref="DL63:DM63"/>
    <mergeCell ref="DN63:DO63"/>
    <mergeCell ref="DP63:DQ63"/>
    <mergeCell ref="DR63:DS63"/>
    <mergeCell ref="DT63:DU63"/>
    <mergeCell ref="DV63:DW63"/>
    <mergeCell ref="CN63:CO63"/>
    <mergeCell ref="CP63:CQ63"/>
    <mergeCell ref="CR63:CS63"/>
    <mergeCell ref="CT63:CU63"/>
    <mergeCell ref="CV63:CW63"/>
    <mergeCell ref="CX63:CY63"/>
    <mergeCell ref="CZ63:DA63"/>
    <mergeCell ref="DB63:DC63"/>
    <mergeCell ref="DD63:DE63"/>
    <mergeCell ref="BV63:BW63"/>
    <mergeCell ref="BX63:BY63"/>
    <mergeCell ref="BZ63:CA63"/>
    <mergeCell ref="CB63:CC63"/>
    <mergeCell ref="CD63:CE63"/>
    <mergeCell ref="CF63:CG63"/>
    <mergeCell ref="CH63:CI63"/>
    <mergeCell ref="CJ63:CK63"/>
    <mergeCell ref="CL63:CM63"/>
    <mergeCell ref="BD63:BE63"/>
    <mergeCell ref="BF63:BG63"/>
    <mergeCell ref="BH63:BI63"/>
    <mergeCell ref="BJ63:BK63"/>
    <mergeCell ref="BL63:BM63"/>
    <mergeCell ref="BN63:BO63"/>
    <mergeCell ref="BP63:BQ63"/>
    <mergeCell ref="BR63:BS63"/>
    <mergeCell ref="BT63:BU63"/>
    <mergeCell ref="AL63:AM63"/>
    <mergeCell ref="AN63:AO63"/>
    <mergeCell ref="AP63:AQ63"/>
    <mergeCell ref="AR63:AS63"/>
    <mergeCell ref="AT63:AU63"/>
    <mergeCell ref="AV63:AW63"/>
    <mergeCell ref="AX63:AY63"/>
    <mergeCell ref="AZ63:BA63"/>
    <mergeCell ref="BB63:BC63"/>
    <mergeCell ref="DN62:DO62"/>
    <mergeCell ref="DP62:DQ62"/>
    <mergeCell ref="DR62:DS62"/>
    <mergeCell ref="DT62:DU62"/>
    <mergeCell ref="DV62:DW62"/>
    <mergeCell ref="DX62:DY62"/>
    <mergeCell ref="DZ62:EA62"/>
    <mergeCell ref="EB62:EC62"/>
    <mergeCell ref="CX62:CY62"/>
    <mergeCell ref="CZ62:DA62"/>
    <mergeCell ref="DB62:DC62"/>
    <mergeCell ref="DD62:DE62"/>
    <mergeCell ref="DF62:DG62"/>
    <mergeCell ref="DH62:DI62"/>
    <mergeCell ref="DJ62:DK62"/>
    <mergeCell ref="DL62:DM62"/>
    <mergeCell ref="BX62:BY62"/>
    <mergeCell ref="BZ62:CA62"/>
    <mergeCell ref="CB62:CC62"/>
    <mergeCell ref="AT62:AU62"/>
    <mergeCell ref="AV62:AW62"/>
    <mergeCell ref="AX62:AY62"/>
    <mergeCell ref="AZ62:BA62"/>
    <mergeCell ref="F63:G63"/>
    <mergeCell ref="H63:I63"/>
    <mergeCell ref="J63:K63"/>
    <mergeCell ref="L63:M63"/>
    <mergeCell ref="N63:O63"/>
    <mergeCell ref="P63:Q63"/>
    <mergeCell ref="R63:S63"/>
    <mergeCell ref="T63:U63"/>
    <mergeCell ref="V63:W63"/>
    <mergeCell ref="X63:Y63"/>
    <mergeCell ref="Z63:AA63"/>
    <mergeCell ref="AB63:AC63"/>
    <mergeCell ref="AD63:AE63"/>
    <mergeCell ref="AF63:AG63"/>
    <mergeCell ref="AH63:AI63"/>
    <mergeCell ref="AJ63:AK63"/>
    <mergeCell ref="CV62:CW62"/>
    <mergeCell ref="CD62:CE62"/>
    <mergeCell ref="CF62:CG62"/>
    <mergeCell ref="CH62:CI62"/>
    <mergeCell ref="CJ62:CK62"/>
    <mergeCell ref="CL62:CM62"/>
    <mergeCell ref="CN62:CO62"/>
    <mergeCell ref="CP62:CQ62"/>
    <mergeCell ref="CR62:CS62"/>
    <mergeCell ref="CT62:CU62"/>
    <mergeCell ref="BL62:BM62"/>
    <mergeCell ref="BN62:BO62"/>
    <mergeCell ref="BP62:BQ62"/>
    <mergeCell ref="BR62:BS62"/>
    <mergeCell ref="BT62:BU62"/>
    <mergeCell ref="BV62:BW62"/>
    <mergeCell ref="BB62:BC62"/>
    <mergeCell ref="BD62:BE62"/>
    <mergeCell ref="BF62:BG62"/>
    <mergeCell ref="BH62:BI62"/>
    <mergeCell ref="BJ62:BK62"/>
    <mergeCell ref="DZ61:EA61"/>
    <mergeCell ref="EB61:EC61"/>
    <mergeCell ref="B62:C62"/>
    <mergeCell ref="D62:E62"/>
    <mergeCell ref="F62:G62"/>
    <mergeCell ref="H62:I62"/>
    <mergeCell ref="J62:K62"/>
    <mergeCell ref="L62:M62"/>
    <mergeCell ref="N62:O62"/>
    <mergeCell ref="P62:Q62"/>
    <mergeCell ref="R62:S62"/>
    <mergeCell ref="T62:U62"/>
    <mergeCell ref="V62:W62"/>
    <mergeCell ref="X62:Y62"/>
    <mergeCell ref="Z62:AA62"/>
    <mergeCell ref="AB62:AC62"/>
    <mergeCell ref="AD62:AE62"/>
    <mergeCell ref="AF62:AG62"/>
    <mergeCell ref="AH62:AI62"/>
    <mergeCell ref="AJ62:AK62"/>
    <mergeCell ref="AL62:AM62"/>
    <mergeCell ref="AN62:AO62"/>
    <mergeCell ref="AP62:AQ62"/>
    <mergeCell ref="AR62:AS62"/>
    <mergeCell ref="DH61:DI61"/>
    <mergeCell ref="DJ61:DK61"/>
    <mergeCell ref="DL61:DM61"/>
    <mergeCell ref="DN61:DO61"/>
    <mergeCell ref="DP61:DQ61"/>
    <mergeCell ref="DR61:DS61"/>
    <mergeCell ref="DT61:DU61"/>
    <mergeCell ref="DV61:DW61"/>
    <mergeCell ref="DX61:DY61"/>
    <mergeCell ref="CP61:CQ61"/>
    <mergeCell ref="CR61:CS61"/>
    <mergeCell ref="CT61:CU61"/>
    <mergeCell ref="CV61:CW61"/>
    <mergeCell ref="CX61:CY61"/>
    <mergeCell ref="CZ61:DA61"/>
    <mergeCell ref="DB61:DC61"/>
    <mergeCell ref="DD61:DE61"/>
    <mergeCell ref="DF61:DG61"/>
    <mergeCell ref="BX61:BY61"/>
    <mergeCell ref="BZ61:CA61"/>
    <mergeCell ref="CB61:CC61"/>
    <mergeCell ref="CD61:CE61"/>
    <mergeCell ref="CF61:CG61"/>
    <mergeCell ref="CH61:CI61"/>
    <mergeCell ref="CJ61:CK61"/>
    <mergeCell ref="CL61:CM61"/>
    <mergeCell ref="CN61:CO61"/>
    <mergeCell ref="BF61:BG61"/>
    <mergeCell ref="BH61:BI61"/>
    <mergeCell ref="BJ61:BK61"/>
    <mergeCell ref="BL61:BM61"/>
    <mergeCell ref="BN61:BO61"/>
    <mergeCell ref="BP61:BQ61"/>
    <mergeCell ref="BR61:BS61"/>
    <mergeCell ref="BT61:BU61"/>
    <mergeCell ref="BV61:BW61"/>
    <mergeCell ref="AN61:AO61"/>
    <mergeCell ref="AP61:AQ61"/>
    <mergeCell ref="AR61:AS61"/>
    <mergeCell ref="AT61:AU61"/>
    <mergeCell ref="AV61:AW61"/>
    <mergeCell ref="AX61:AY61"/>
    <mergeCell ref="AZ61:BA61"/>
    <mergeCell ref="BB61:BC61"/>
    <mergeCell ref="BD61:BE61"/>
    <mergeCell ref="DP60:DQ60"/>
    <mergeCell ref="DR60:DS60"/>
    <mergeCell ref="DT60:DU60"/>
    <mergeCell ref="DV60:DW60"/>
    <mergeCell ref="DX60:DY60"/>
    <mergeCell ref="DZ60:EA60"/>
    <mergeCell ref="EB60:EC60"/>
    <mergeCell ref="F61:G61"/>
    <mergeCell ref="H61:I61"/>
    <mergeCell ref="J61:K61"/>
    <mergeCell ref="L61:M61"/>
    <mergeCell ref="N61:O61"/>
    <mergeCell ref="P61:Q61"/>
    <mergeCell ref="R61:S61"/>
    <mergeCell ref="T61:U61"/>
    <mergeCell ref="V61:W61"/>
    <mergeCell ref="X61:Y61"/>
    <mergeCell ref="Z61:AA61"/>
    <mergeCell ref="AB61:AC61"/>
    <mergeCell ref="AD61:AE61"/>
    <mergeCell ref="AF61:AG61"/>
    <mergeCell ref="AH61:AI61"/>
    <mergeCell ref="AJ61:AK61"/>
    <mergeCell ref="AL61:AM61"/>
    <mergeCell ref="CX60:CY60"/>
    <mergeCell ref="CZ60:DA60"/>
    <mergeCell ref="DB60:DC60"/>
    <mergeCell ref="DD60:DE60"/>
    <mergeCell ref="DF60:DG60"/>
    <mergeCell ref="DH60:DI60"/>
    <mergeCell ref="DJ60:DK60"/>
    <mergeCell ref="DL60:DM60"/>
    <mergeCell ref="DN60:DO60"/>
    <mergeCell ref="CF60:CG60"/>
    <mergeCell ref="CH60:CI60"/>
    <mergeCell ref="CJ60:CK60"/>
    <mergeCell ref="CL60:CM60"/>
    <mergeCell ref="CN60:CO60"/>
    <mergeCell ref="CP60:CQ60"/>
    <mergeCell ref="CR60:CS60"/>
    <mergeCell ref="CT60:CU60"/>
    <mergeCell ref="CV60:CW60"/>
    <mergeCell ref="BN60:BO60"/>
    <mergeCell ref="BP60:BQ60"/>
    <mergeCell ref="BR60:BS60"/>
    <mergeCell ref="BT60:BU60"/>
    <mergeCell ref="BV60:BW60"/>
    <mergeCell ref="BX60:BY60"/>
    <mergeCell ref="BZ60:CA60"/>
    <mergeCell ref="CB60:CC60"/>
    <mergeCell ref="CD60:CE60"/>
    <mergeCell ref="AV60:AW60"/>
    <mergeCell ref="AX60:AY60"/>
    <mergeCell ref="AZ60:BA60"/>
    <mergeCell ref="BB60:BC60"/>
    <mergeCell ref="BD60:BE60"/>
    <mergeCell ref="BF60:BG60"/>
    <mergeCell ref="BH60:BI60"/>
    <mergeCell ref="BJ60:BK60"/>
    <mergeCell ref="BL60:BM60"/>
    <mergeCell ref="DX59:DY59"/>
    <mergeCell ref="DZ59:EA59"/>
    <mergeCell ref="EB59:EC59"/>
    <mergeCell ref="F60:G60"/>
    <mergeCell ref="H60:I60"/>
    <mergeCell ref="J60:K60"/>
    <mergeCell ref="L60:M60"/>
    <mergeCell ref="N60:O60"/>
    <mergeCell ref="P60:Q60"/>
    <mergeCell ref="R60:S60"/>
    <mergeCell ref="T60:U60"/>
    <mergeCell ref="V60:W60"/>
    <mergeCell ref="X60:Y60"/>
    <mergeCell ref="Z60:AA60"/>
    <mergeCell ref="AB60:AC60"/>
    <mergeCell ref="AD60:AE60"/>
    <mergeCell ref="AF60:AG60"/>
    <mergeCell ref="AH60:AI60"/>
    <mergeCell ref="AJ60:AK60"/>
    <mergeCell ref="AL60:AM60"/>
    <mergeCell ref="AN60:AO60"/>
    <mergeCell ref="AP60:AQ60"/>
    <mergeCell ref="AR60:AS60"/>
    <mergeCell ref="AT60:AU60"/>
    <mergeCell ref="DF59:DG59"/>
    <mergeCell ref="DH59:DI59"/>
    <mergeCell ref="DJ59:DK59"/>
    <mergeCell ref="DL59:DM59"/>
    <mergeCell ref="DN59:DO59"/>
    <mergeCell ref="DP59:DQ59"/>
    <mergeCell ref="DR59:DS59"/>
    <mergeCell ref="DT59:DU59"/>
    <mergeCell ref="DV59:DW59"/>
    <mergeCell ref="CN59:CO59"/>
    <mergeCell ref="CP59:CQ59"/>
    <mergeCell ref="CR59:CS59"/>
    <mergeCell ref="CT59:CU59"/>
    <mergeCell ref="CV59:CW59"/>
    <mergeCell ref="CX59:CY59"/>
    <mergeCell ref="CZ59:DA59"/>
    <mergeCell ref="DB59:DC59"/>
    <mergeCell ref="DD59:DE59"/>
    <mergeCell ref="BV59:BW59"/>
    <mergeCell ref="BX59:BY59"/>
    <mergeCell ref="BZ59:CA59"/>
    <mergeCell ref="CB59:CC59"/>
    <mergeCell ref="CD59:CE59"/>
    <mergeCell ref="CF59:CG59"/>
    <mergeCell ref="CH59:CI59"/>
    <mergeCell ref="CJ59:CK59"/>
    <mergeCell ref="CL59:CM59"/>
    <mergeCell ref="BD59:BE59"/>
    <mergeCell ref="BF59:BG59"/>
    <mergeCell ref="BH59:BI59"/>
    <mergeCell ref="BJ59:BK59"/>
    <mergeCell ref="BL59:BM59"/>
    <mergeCell ref="BN59:BO59"/>
    <mergeCell ref="BP59:BQ59"/>
    <mergeCell ref="BR59:BS59"/>
    <mergeCell ref="BT59:BU59"/>
    <mergeCell ref="AL59:AM59"/>
    <mergeCell ref="AN59:AO59"/>
    <mergeCell ref="AP59:AQ59"/>
    <mergeCell ref="AR59:AS59"/>
    <mergeCell ref="AT59:AU59"/>
    <mergeCell ref="AV59:AW59"/>
    <mergeCell ref="AX59:AY59"/>
    <mergeCell ref="AZ59:BA59"/>
    <mergeCell ref="BB59:BC59"/>
    <mergeCell ref="DR58:DS58"/>
    <mergeCell ref="DT58:DU58"/>
    <mergeCell ref="DV58:DW58"/>
    <mergeCell ref="CL58:CM58"/>
    <mergeCell ref="CN58:CO58"/>
    <mergeCell ref="CP58:CQ58"/>
    <mergeCell ref="CR58:CS58"/>
    <mergeCell ref="CT58:CU58"/>
    <mergeCell ref="CV58:CW58"/>
    <mergeCell ref="CX58:CY58"/>
    <mergeCell ref="BP58:BQ58"/>
    <mergeCell ref="BR58:BS58"/>
    <mergeCell ref="BT58:BU58"/>
    <mergeCell ref="BV58:BW58"/>
    <mergeCell ref="BX58:BY58"/>
    <mergeCell ref="BZ58:CA58"/>
    <mergeCell ref="CB58:CC58"/>
    <mergeCell ref="CD58:CE58"/>
    <mergeCell ref="DX58:DY58"/>
    <mergeCell ref="DZ58:EA58"/>
    <mergeCell ref="EB58:EC58"/>
    <mergeCell ref="B59:C59"/>
    <mergeCell ref="D59:E59"/>
    <mergeCell ref="F59:G59"/>
    <mergeCell ref="H59:I59"/>
    <mergeCell ref="J59:K59"/>
    <mergeCell ref="L59:M59"/>
    <mergeCell ref="N59:O59"/>
    <mergeCell ref="P59:Q59"/>
    <mergeCell ref="R59:S59"/>
    <mergeCell ref="T59:U59"/>
    <mergeCell ref="V59:W59"/>
    <mergeCell ref="X59:Y59"/>
    <mergeCell ref="Z59:AA59"/>
    <mergeCell ref="AB59:AC59"/>
    <mergeCell ref="AD59:AE59"/>
    <mergeCell ref="AF59:AG59"/>
    <mergeCell ref="AH59:AI59"/>
    <mergeCell ref="AJ59:AK59"/>
    <mergeCell ref="CZ58:DA58"/>
    <mergeCell ref="DB58:DC58"/>
    <mergeCell ref="DD58:DE58"/>
    <mergeCell ref="DF58:DG58"/>
    <mergeCell ref="DH58:DI58"/>
    <mergeCell ref="DJ58:DK58"/>
    <mergeCell ref="DL58:DM58"/>
    <mergeCell ref="DN58:DO58"/>
    <mergeCell ref="DP58:DQ58"/>
    <mergeCell ref="CH58:CI58"/>
    <mergeCell ref="CJ58:CK58"/>
    <mergeCell ref="CF58:CG58"/>
    <mergeCell ref="AX58:AY58"/>
    <mergeCell ref="AZ58:BA58"/>
    <mergeCell ref="BB58:BC58"/>
    <mergeCell ref="BD58:BE58"/>
    <mergeCell ref="BF58:BG58"/>
    <mergeCell ref="BH58:BI58"/>
    <mergeCell ref="BJ58:BK58"/>
    <mergeCell ref="BL58:BM58"/>
    <mergeCell ref="BN58:BO58"/>
    <mergeCell ref="DZ57:EA57"/>
    <mergeCell ref="EB57:EC57"/>
    <mergeCell ref="F58:G58"/>
    <mergeCell ref="H58:I58"/>
    <mergeCell ref="J58:K58"/>
    <mergeCell ref="L58:M58"/>
    <mergeCell ref="N58:O58"/>
    <mergeCell ref="P58:Q58"/>
    <mergeCell ref="R58:S58"/>
    <mergeCell ref="T58:U58"/>
    <mergeCell ref="V58:W58"/>
    <mergeCell ref="X58:Y58"/>
    <mergeCell ref="Z58:AA58"/>
    <mergeCell ref="AB58:AC58"/>
    <mergeCell ref="AD58:AE58"/>
    <mergeCell ref="AF58:AG58"/>
    <mergeCell ref="AH58:AI58"/>
    <mergeCell ref="AJ58:AK58"/>
    <mergeCell ref="AL58:AM58"/>
    <mergeCell ref="AN58:AO58"/>
    <mergeCell ref="AP58:AQ58"/>
    <mergeCell ref="AR58:AS58"/>
    <mergeCell ref="AT58:AU58"/>
    <mergeCell ref="AV58:AW58"/>
    <mergeCell ref="DH57:DI57"/>
    <mergeCell ref="DJ57:DK57"/>
    <mergeCell ref="DL57:DM57"/>
    <mergeCell ref="DN57:DO57"/>
    <mergeCell ref="DP57:DQ57"/>
    <mergeCell ref="DR57:DS57"/>
    <mergeCell ref="DT57:DU57"/>
    <mergeCell ref="DV57:DW57"/>
    <mergeCell ref="DX57:DY57"/>
    <mergeCell ref="CP57:CQ57"/>
    <mergeCell ref="CR57:CS57"/>
    <mergeCell ref="CT57:CU57"/>
    <mergeCell ref="CV57:CW57"/>
    <mergeCell ref="CX57:CY57"/>
    <mergeCell ref="CZ57:DA57"/>
    <mergeCell ref="DB57:DC57"/>
    <mergeCell ref="DD57:DE57"/>
    <mergeCell ref="DF57:DG57"/>
    <mergeCell ref="BX57:BY57"/>
    <mergeCell ref="BZ57:CA57"/>
    <mergeCell ref="CB57:CC57"/>
    <mergeCell ref="CD57:CE57"/>
    <mergeCell ref="CF57:CG57"/>
    <mergeCell ref="CH57:CI57"/>
    <mergeCell ref="CJ57:CK57"/>
    <mergeCell ref="CL57:CM57"/>
    <mergeCell ref="CN57:CO57"/>
    <mergeCell ref="BF57:BG57"/>
    <mergeCell ref="BH57:BI57"/>
    <mergeCell ref="BJ57:BK57"/>
    <mergeCell ref="BL57:BM57"/>
    <mergeCell ref="BN57:BO57"/>
    <mergeCell ref="BP57:BQ57"/>
    <mergeCell ref="BR57:BS57"/>
    <mergeCell ref="BT57:BU57"/>
    <mergeCell ref="BV57:BW57"/>
    <mergeCell ref="AN57:AO57"/>
    <mergeCell ref="AP57:AQ57"/>
    <mergeCell ref="AR57:AS57"/>
    <mergeCell ref="AT57:AU57"/>
    <mergeCell ref="AV57:AW57"/>
    <mergeCell ref="AX57:AY57"/>
    <mergeCell ref="AZ57:BA57"/>
    <mergeCell ref="BB57:BC57"/>
    <mergeCell ref="BD57:BE57"/>
    <mergeCell ref="DT56:DU56"/>
    <mergeCell ref="DV56:DW56"/>
    <mergeCell ref="CL56:CM56"/>
    <mergeCell ref="CN56:CO56"/>
    <mergeCell ref="CP56:CQ56"/>
    <mergeCell ref="CR56:CS56"/>
    <mergeCell ref="CT56:CU56"/>
    <mergeCell ref="CV56:CW56"/>
    <mergeCell ref="CX56:CY56"/>
    <mergeCell ref="CZ56:DA56"/>
    <mergeCell ref="BR56:BS56"/>
    <mergeCell ref="BT56:BU56"/>
    <mergeCell ref="BV56:BW56"/>
    <mergeCell ref="BX56:BY56"/>
    <mergeCell ref="BZ56:CA56"/>
    <mergeCell ref="CB56:CC56"/>
    <mergeCell ref="CD56:CE56"/>
    <mergeCell ref="DX56:DY56"/>
    <mergeCell ref="DZ56:EA56"/>
    <mergeCell ref="EB56:EC56"/>
    <mergeCell ref="B57:C57"/>
    <mergeCell ref="D57:E57"/>
    <mergeCell ref="F57:G57"/>
    <mergeCell ref="H57:I57"/>
    <mergeCell ref="J57:K57"/>
    <mergeCell ref="L57:M57"/>
    <mergeCell ref="N57:O57"/>
    <mergeCell ref="P57:Q57"/>
    <mergeCell ref="R57:S57"/>
    <mergeCell ref="T57:U57"/>
    <mergeCell ref="V57:W57"/>
    <mergeCell ref="X57:Y57"/>
    <mergeCell ref="Z57:AA57"/>
    <mergeCell ref="AB57:AC57"/>
    <mergeCell ref="AD57:AE57"/>
    <mergeCell ref="AF57:AG57"/>
    <mergeCell ref="AH57:AI57"/>
    <mergeCell ref="AJ57:AK57"/>
    <mergeCell ref="AL57:AM57"/>
    <mergeCell ref="DB56:DC56"/>
    <mergeCell ref="DD56:DE56"/>
    <mergeCell ref="DF56:DG56"/>
    <mergeCell ref="DH56:DI56"/>
    <mergeCell ref="DJ56:DK56"/>
    <mergeCell ref="DL56:DM56"/>
    <mergeCell ref="DN56:DO56"/>
    <mergeCell ref="DP56:DQ56"/>
    <mergeCell ref="DR56:DS56"/>
    <mergeCell ref="CJ56:CK56"/>
    <mergeCell ref="CF56:CG56"/>
    <mergeCell ref="CH56:CI56"/>
    <mergeCell ref="AZ56:BA56"/>
    <mergeCell ref="BB56:BC56"/>
    <mergeCell ref="BD56:BE56"/>
    <mergeCell ref="BF56:BG56"/>
    <mergeCell ref="BH56:BI56"/>
    <mergeCell ref="BJ56:BK56"/>
    <mergeCell ref="BL56:BM56"/>
    <mergeCell ref="BN56:BO56"/>
    <mergeCell ref="BP56:BQ56"/>
    <mergeCell ref="EB55:EC55"/>
    <mergeCell ref="F56:G56"/>
    <mergeCell ref="H56:I56"/>
    <mergeCell ref="J56:K56"/>
    <mergeCell ref="L56:M56"/>
    <mergeCell ref="N56:O56"/>
    <mergeCell ref="P56:Q56"/>
    <mergeCell ref="R56:S56"/>
    <mergeCell ref="T56:U56"/>
    <mergeCell ref="V56:W56"/>
    <mergeCell ref="X56:Y56"/>
    <mergeCell ref="Z56:AA56"/>
    <mergeCell ref="AB56:AC56"/>
    <mergeCell ref="AD56:AE56"/>
    <mergeCell ref="AF56:AG56"/>
    <mergeCell ref="AH56:AI56"/>
    <mergeCell ref="AJ56:AK56"/>
    <mergeCell ref="AL56:AM56"/>
    <mergeCell ref="AN56:AO56"/>
    <mergeCell ref="AP56:AQ56"/>
    <mergeCell ref="AR56:AS56"/>
    <mergeCell ref="AT56:AU56"/>
    <mergeCell ref="AV56:AW56"/>
    <mergeCell ref="AX56:AY56"/>
    <mergeCell ref="DJ55:DK55"/>
    <mergeCell ref="DL55:DM55"/>
    <mergeCell ref="DN55:DO55"/>
    <mergeCell ref="DP55:DQ55"/>
    <mergeCell ref="DR55:DS55"/>
    <mergeCell ref="DT55:DU55"/>
    <mergeCell ref="DV55:DW55"/>
    <mergeCell ref="DX55:DY55"/>
    <mergeCell ref="DZ55:EA55"/>
    <mergeCell ref="CR55:CS55"/>
    <mergeCell ref="CT55:CU55"/>
    <mergeCell ref="CV55:CW55"/>
    <mergeCell ref="CX55:CY55"/>
    <mergeCell ref="CZ55:DA55"/>
    <mergeCell ref="DB55:DC55"/>
    <mergeCell ref="DD55:DE55"/>
    <mergeCell ref="DF55:DG55"/>
    <mergeCell ref="DH55:DI55"/>
    <mergeCell ref="BZ55:CA55"/>
    <mergeCell ref="CB55:CC55"/>
    <mergeCell ref="CD55:CE55"/>
    <mergeCell ref="CF55:CG55"/>
    <mergeCell ref="CH55:CI55"/>
    <mergeCell ref="CJ55:CK55"/>
    <mergeCell ref="CL55:CM55"/>
    <mergeCell ref="CN55:CO55"/>
    <mergeCell ref="CP55:CQ55"/>
    <mergeCell ref="BH55:BI55"/>
    <mergeCell ref="BJ55:BK55"/>
    <mergeCell ref="BL55:BM55"/>
    <mergeCell ref="BN55:BO55"/>
    <mergeCell ref="BP55:BQ55"/>
    <mergeCell ref="BR55:BS55"/>
    <mergeCell ref="BT55:BU55"/>
    <mergeCell ref="BV55:BW55"/>
    <mergeCell ref="BX55:BY55"/>
    <mergeCell ref="AP55:AQ55"/>
    <mergeCell ref="AR55:AS55"/>
    <mergeCell ref="AT55:AU55"/>
    <mergeCell ref="AV55:AW55"/>
    <mergeCell ref="AX55:AY55"/>
    <mergeCell ref="AZ55:BA55"/>
    <mergeCell ref="BB55:BC55"/>
    <mergeCell ref="BD55:BE55"/>
    <mergeCell ref="BF55:BG55"/>
    <mergeCell ref="X55:Y55"/>
    <mergeCell ref="Z55:AA55"/>
    <mergeCell ref="AB55:AC55"/>
    <mergeCell ref="AD55:AE55"/>
    <mergeCell ref="AF55:AG55"/>
    <mergeCell ref="AH55:AI55"/>
    <mergeCell ref="AJ55:AK55"/>
    <mergeCell ref="AL55:AM55"/>
    <mergeCell ref="AN55:AO55"/>
    <mergeCell ref="F55:G55"/>
    <mergeCell ref="H55:I55"/>
    <mergeCell ref="J55:K55"/>
    <mergeCell ref="L55:M55"/>
    <mergeCell ref="N55:O55"/>
    <mergeCell ref="P55:Q55"/>
    <mergeCell ref="R55:S55"/>
    <mergeCell ref="T55:U55"/>
    <mergeCell ref="V55:W55"/>
    <mergeCell ref="DL54:DM54"/>
    <mergeCell ref="DN54:DO54"/>
    <mergeCell ref="DP54:DQ54"/>
    <mergeCell ref="DR54:DS54"/>
    <mergeCell ref="DT54:DU54"/>
    <mergeCell ref="DV54:DW54"/>
    <mergeCell ref="DX54:DY54"/>
    <mergeCell ref="DZ54:EA54"/>
    <mergeCell ref="BJ54:BK54"/>
    <mergeCell ref="BL54:BM54"/>
    <mergeCell ref="BN54:BO54"/>
    <mergeCell ref="BP54:BQ54"/>
    <mergeCell ref="BR54:BS54"/>
    <mergeCell ref="BT54:BU54"/>
    <mergeCell ref="BV54:BW54"/>
    <mergeCell ref="BX54:BY54"/>
    <mergeCell ref="BZ54:CA54"/>
    <mergeCell ref="AR54:AS54"/>
    <mergeCell ref="AT54:AU54"/>
    <mergeCell ref="AV54:AW54"/>
    <mergeCell ref="AX54:AY54"/>
    <mergeCell ref="AZ54:BA54"/>
    <mergeCell ref="BB54:BC54"/>
    <mergeCell ref="EB54:EC54"/>
    <mergeCell ref="CT54:CU54"/>
    <mergeCell ref="CV54:CW54"/>
    <mergeCell ref="CX54:CY54"/>
    <mergeCell ref="CZ54:DA54"/>
    <mergeCell ref="DB54:DC54"/>
    <mergeCell ref="DD54:DE54"/>
    <mergeCell ref="DF54:DG54"/>
    <mergeCell ref="DH54:DI54"/>
    <mergeCell ref="DJ54:DK54"/>
    <mergeCell ref="CB54:CC54"/>
    <mergeCell ref="CD54:CE54"/>
    <mergeCell ref="CF54:CG54"/>
    <mergeCell ref="CH54:CI54"/>
    <mergeCell ref="CJ54:CK54"/>
    <mergeCell ref="CL54:CM54"/>
    <mergeCell ref="CN54:CO54"/>
    <mergeCell ref="CP54:CQ54"/>
    <mergeCell ref="CR54:CS54"/>
    <mergeCell ref="BD54:BE54"/>
    <mergeCell ref="BF54:BG54"/>
    <mergeCell ref="BH54:BI54"/>
    <mergeCell ref="DX53:DY53"/>
    <mergeCell ref="DZ53:EA53"/>
    <mergeCell ref="EB53:EC53"/>
    <mergeCell ref="B54:C54"/>
    <mergeCell ref="D54:E54"/>
    <mergeCell ref="F54:G54"/>
    <mergeCell ref="H54:I54"/>
    <mergeCell ref="J54:K54"/>
    <mergeCell ref="L54:M54"/>
    <mergeCell ref="N54:O54"/>
    <mergeCell ref="P54:Q54"/>
    <mergeCell ref="R54:S54"/>
    <mergeCell ref="T54:U54"/>
    <mergeCell ref="V54:W54"/>
    <mergeCell ref="X54:Y54"/>
    <mergeCell ref="Z54:AA54"/>
    <mergeCell ref="AB54:AC54"/>
    <mergeCell ref="AD54:AE54"/>
    <mergeCell ref="AF54:AG54"/>
    <mergeCell ref="AH54:AI54"/>
    <mergeCell ref="AJ54:AK54"/>
    <mergeCell ref="AL54:AM54"/>
    <mergeCell ref="AN54:AO54"/>
    <mergeCell ref="AP54:AQ54"/>
    <mergeCell ref="DF53:DG53"/>
    <mergeCell ref="DH53:DI53"/>
    <mergeCell ref="DJ53:DK53"/>
    <mergeCell ref="DL53:DM53"/>
    <mergeCell ref="DN53:DO53"/>
    <mergeCell ref="DP53:DQ53"/>
    <mergeCell ref="DR53:DS53"/>
    <mergeCell ref="DT53:DU53"/>
    <mergeCell ref="DV53:DW53"/>
    <mergeCell ref="CN53:CO53"/>
    <mergeCell ref="CP53:CQ53"/>
    <mergeCell ref="CR53:CS53"/>
    <mergeCell ref="CT53:CU53"/>
    <mergeCell ref="CV53:CW53"/>
    <mergeCell ref="CX53:CY53"/>
    <mergeCell ref="CZ53:DA53"/>
    <mergeCell ref="DB53:DC53"/>
    <mergeCell ref="DD53:DE53"/>
    <mergeCell ref="BV53:BW53"/>
    <mergeCell ref="BX53:BY53"/>
    <mergeCell ref="BZ53:CA53"/>
    <mergeCell ref="CB53:CC53"/>
    <mergeCell ref="CD53:CE53"/>
    <mergeCell ref="CF53:CG53"/>
    <mergeCell ref="CH53:CI53"/>
    <mergeCell ref="CJ53:CK53"/>
    <mergeCell ref="CL53:CM53"/>
    <mergeCell ref="BD53:BE53"/>
    <mergeCell ref="BF53:BG53"/>
    <mergeCell ref="BH53:BI53"/>
    <mergeCell ref="BJ53:BK53"/>
    <mergeCell ref="BL53:BM53"/>
    <mergeCell ref="BN53:BO53"/>
    <mergeCell ref="BP53:BQ53"/>
    <mergeCell ref="BR53:BS53"/>
    <mergeCell ref="BT53:BU53"/>
    <mergeCell ref="AL53:AM53"/>
    <mergeCell ref="AN53:AO53"/>
    <mergeCell ref="AP53:AQ53"/>
    <mergeCell ref="AR53:AS53"/>
    <mergeCell ref="AT53:AU53"/>
    <mergeCell ref="AV53:AW53"/>
    <mergeCell ref="AX53:AY53"/>
    <mergeCell ref="AZ53:BA53"/>
    <mergeCell ref="BB53:BC53"/>
    <mergeCell ref="DN52:DO52"/>
    <mergeCell ref="DP52:DQ52"/>
    <mergeCell ref="DR52:DS52"/>
    <mergeCell ref="DT52:DU52"/>
    <mergeCell ref="DV52:DW52"/>
    <mergeCell ref="DX52:DY52"/>
    <mergeCell ref="DZ52:EA52"/>
    <mergeCell ref="EB52:EC52"/>
    <mergeCell ref="F53:G53"/>
    <mergeCell ref="H53:I53"/>
    <mergeCell ref="J53:K53"/>
    <mergeCell ref="L53:M53"/>
    <mergeCell ref="N53:O53"/>
    <mergeCell ref="P53:Q53"/>
    <mergeCell ref="R53:S53"/>
    <mergeCell ref="T53:U53"/>
    <mergeCell ref="V53:W53"/>
    <mergeCell ref="X53:Y53"/>
    <mergeCell ref="Z53:AA53"/>
    <mergeCell ref="AB53:AC53"/>
    <mergeCell ref="AD53:AE53"/>
    <mergeCell ref="AF53:AG53"/>
    <mergeCell ref="AH53:AI53"/>
    <mergeCell ref="AJ53:AK53"/>
    <mergeCell ref="CV52:CW52"/>
    <mergeCell ref="CX52:CY52"/>
    <mergeCell ref="CZ52:DA52"/>
    <mergeCell ref="DB52:DC52"/>
    <mergeCell ref="DD52:DE52"/>
    <mergeCell ref="DF52:DG52"/>
    <mergeCell ref="DH52:DI52"/>
    <mergeCell ref="DJ52:DK52"/>
    <mergeCell ref="DL52:DM52"/>
    <mergeCell ref="CD52:CE52"/>
    <mergeCell ref="CF52:CG52"/>
    <mergeCell ref="CH52:CI52"/>
    <mergeCell ref="CJ52:CK52"/>
    <mergeCell ref="CL52:CM52"/>
    <mergeCell ref="CN52:CO52"/>
    <mergeCell ref="CP52:CQ52"/>
    <mergeCell ref="CR52:CS52"/>
    <mergeCell ref="CT52:CU52"/>
    <mergeCell ref="BL52:BM52"/>
    <mergeCell ref="BN52:BO52"/>
    <mergeCell ref="BP52:BQ52"/>
    <mergeCell ref="BR52:BS52"/>
    <mergeCell ref="BT52:BU52"/>
    <mergeCell ref="BV52:BW52"/>
    <mergeCell ref="BX52:BY52"/>
    <mergeCell ref="BZ52:CA52"/>
    <mergeCell ref="CB52:CC52"/>
    <mergeCell ref="AT52:AU52"/>
    <mergeCell ref="AV52:AW52"/>
    <mergeCell ref="AX52:AY52"/>
    <mergeCell ref="AZ52:BA52"/>
    <mergeCell ref="BB52:BC52"/>
    <mergeCell ref="BD52:BE52"/>
    <mergeCell ref="BF52:BG52"/>
    <mergeCell ref="BH52:BI52"/>
    <mergeCell ref="BJ52:BK52"/>
    <mergeCell ref="DZ51:EA51"/>
    <mergeCell ref="EB51:EC51"/>
    <mergeCell ref="B52:C52"/>
    <mergeCell ref="D52:E52"/>
    <mergeCell ref="F52:G52"/>
    <mergeCell ref="H52:I52"/>
    <mergeCell ref="J52:K52"/>
    <mergeCell ref="L52:M52"/>
    <mergeCell ref="N52:O52"/>
    <mergeCell ref="P52:Q52"/>
    <mergeCell ref="R52:S52"/>
    <mergeCell ref="T52:U52"/>
    <mergeCell ref="V52:W52"/>
    <mergeCell ref="X52:Y52"/>
    <mergeCell ref="Z52:AA52"/>
    <mergeCell ref="AB52:AC52"/>
    <mergeCell ref="AD52:AE52"/>
    <mergeCell ref="AF52:AG52"/>
    <mergeCell ref="AH52:AI52"/>
    <mergeCell ref="AJ52:AK52"/>
    <mergeCell ref="AL52:AM52"/>
    <mergeCell ref="AN52:AO52"/>
    <mergeCell ref="AP52:AQ52"/>
    <mergeCell ref="AR52:AS52"/>
    <mergeCell ref="DH51:DI51"/>
    <mergeCell ref="DJ51:DK51"/>
    <mergeCell ref="DL51:DM51"/>
    <mergeCell ref="DN51:DO51"/>
    <mergeCell ref="DP51:DQ51"/>
    <mergeCell ref="DR51:DS51"/>
    <mergeCell ref="DT51:DU51"/>
    <mergeCell ref="DV51:DW51"/>
    <mergeCell ref="DX51:DY51"/>
    <mergeCell ref="CP51:CQ51"/>
    <mergeCell ref="CR51:CS51"/>
    <mergeCell ref="CT51:CU51"/>
    <mergeCell ref="CV51:CW51"/>
    <mergeCell ref="CX51:CY51"/>
    <mergeCell ref="CZ51:DA51"/>
    <mergeCell ref="DB51:DC51"/>
    <mergeCell ref="DD51:DE51"/>
    <mergeCell ref="DF51:DG51"/>
    <mergeCell ref="BX51:BY51"/>
    <mergeCell ref="BZ51:CA51"/>
    <mergeCell ref="CB51:CC51"/>
    <mergeCell ref="CD51:CE51"/>
    <mergeCell ref="CF51:CG51"/>
    <mergeCell ref="CH51:CI51"/>
    <mergeCell ref="CJ51:CK51"/>
    <mergeCell ref="CL51:CM51"/>
    <mergeCell ref="CN51:CO51"/>
    <mergeCell ref="BF51:BG51"/>
    <mergeCell ref="BH51:BI51"/>
    <mergeCell ref="BJ51:BK51"/>
    <mergeCell ref="BL51:BM51"/>
    <mergeCell ref="BN51:BO51"/>
    <mergeCell ref="BP51:BQ51"/>
    <mergeCell ref="BR51:BS51"/>
    <mergeCell ref="BT51:BU51"/>
    <mergeCell ref="BV51:BW51"/>
    <mergeCell ref="AN51:AO51"/>
    <mergeCell ref="AP51:AQ51"/>
    <mergeCell ref="AR51:AS51"/>
    <mergeCell ref="AT51:AU51"/>
    <mergeCell ref="AV51:AW51"/>
    <mergeCell ref="AX51:AY51"/>
    <mergeCell ref="AZ51:BA51"/>
    <mergeCell ref="BB51:BC51"/>
    <mergeCell ref="BD51:BE51"/>
    <mergeCell ref="DP50:DQ50"/>
    <mergeCell ref="DR50:DS50"/>
    <mergeCell ref="DT50:DU50"/>
    <mergeCell ref="CJ50:CK50"/>
    <mergeCell ref="CL50:CM50"/>
    <mergeCell ref="CN50:CO50"/>
    <mergeCell ref="CP50:CQ50"/>
    <mergeCell ref="CR50:CS50"/>
    <mergeCell ref="CT50:CU50"/>
    <mergeCell ref="CV50:CW50"/>
    <mergeCell ref="BN50:BO50"/>
    <mergeCell ref="BP50:BQ50"/>
    <mergeCell ref="BR50:BS50"/>
    <mergeCell ref="BT50:BU50"/>
    <mergeCell ref="BV50:BW50"/>
    <mergeCell ref="BX50:BY50"/>
    <mergeCell ref="BZ50:CA50"/>
    <mergeCell ref="CB50:CC50"/>
    <mergeCell ref="DV50:DW50"/>
    <mergeCell ref="DX50:DY50"/>
    <mergeCell ref="DZ50:EA50"/>
    <mergeCell ref="EB50:EC50"/>
    <mergeCell ref="F51:G51"/>
    <mergeCell ref="H51:I51"/>
    <mergeCell ref="J51:K51"/>
    <mergeCell ref="L51:M51"/>
    <mergeCell ref="N51:O51"/>
    <mergeCell ref="P51:Q51"/>
    <mergeCell ref="R51:S51"/>
    <mergeCell ref="T51:U51"/>
    <mergeCell ref="V51:W51"/>
    <mergeCell ref="X51:Y51"/>
    <mergeCell ref="Z51:AA51"/>
    <mergeCell ref="AB51:AC51"/>
    <mergeCell ref="AD51:AE51"/>
    <mergeCell ref="AF51:AG51"/>
    <mergeCell ref="AH51:AI51"/>
    <mergeCell ref="AJ51:AK51"/>
    <mergeCell ref="AL51:AM51"/>
    <mergeCell ref="CX50:CY50"/>
    <mergeCell ref="CZ50:DA50"/>
    <mergeCell ref="DB50:DC50"/>
    <mergeCell ref="DD50:DE50"/>
    <mergeCell ref="DF50:DG50"/>
    <mergeCell ref="DH50:DI50"/>
    <mergeCell ref="DJ50:DK50"/>
    <mergeCell ref="DL50:DM50"/>
    <mergeCell ref="DN50:DO50"/>
    <mergeCell ref="CF50:CG50"/>
    <mergeCell ref="CH50:CI50"/>
    <mergeCell ref="CD50:CE50"/>
    <mergeCell ref="AV50:AW50"/>
    <mergeCell ref="AX50:AY50"/>
    <mergeCell ref="AZ50:BA50"/>
    <mergeCell ref="BB50:BC50"/>
    <mergeCell ref="BD50:BE50"/>
    <mergeCell ref="BF50:BG50"/>
    <mergeCell ref="BH50:BI50"/>
    <mergeCell ref="BJ50:BK50"/>
    <mergeCell ref="BL50:BM50"/>
    <mergeCell ref="DX49:DY49"/>
    <mergeCell ref="DZ49:EA49"/>
    <mergeCell ref="EB49:EC49"/>
    <mergeCell ref="F50:G50"/>
    <mergeCell ref="H50:I50"/>
    <mergeCell ref="J50:K50"/>
    <mergeCell ref="L50:M50"/>
    <mergeCell ref="N50:O50"/>
    <mergeCell ref="P50:Q50"/>
    <mergeCell ref="R50:S50"/>
    <mergeCell ref="T50:U50"/>
    <mergeCell ref="V50:W50"/>
    <mergeCell ref="X50:Y50"/>
    <mergeCell ref="Z50:AA50"/>
    <mergeCell ref="AB50:AC50"/>
    <mergeCell ref="AD50:AE50"/>
    <mergeCell ref="AF50:AG50"/>
    <mergeCell ref="AH50:AI50"/>
    <mergeCell ref="AJ50:AK50"/>
    <mergeCell ref="AL50:AM50"/>
    <mergeCell ref="AN50:AO50"/>
    <mergeCell ref="AP50:AQ50"/>
    <mergeCell ref="AR50:AS50"/>
    <mergeCell ref="AT50:AU50"/>
    <mergeCell ref="DF49:DG49"/>
    <mergeCell ref="DH49:DI49"/>
    <mergeCell ref="DJ49:DK49"/>
    <mergeCell ref="DL49:DM49"/>
    <mergeCell ref="DN49:DO49"/>
    <mergeCell ref="DP49:DQ49"/>
    <mergeCell ref="DR49:DS49"/>
    <mergeCell ref="DT49:DU49"/>
    <mergeCell ref="DV49:DW49"/>
    <mergeCell ref="CN49:CO49"/>
    <mergeCell ref="CP49:CQ49"/>
    <mergeCell ref="CR49:CS49"/>
    <mergeCell ref="CT49:CU49"/>
    <mergeCell ref="CV49:CW49"/>
    <mergeCell ref="CX49:CY49"/>
    <mergeCell ref="CZ49:DA49"/>
    <mergeCell ref="DB49:DC49"/>
    <mergeCell ref="DD49:DE49"/>
    <mergeCell ref="BV49:BW49"/>
    <mergeCell ref="BX49:BY49"/>
    <mergeCell ref="BZ49:CA49"/>
    <mergeCell ref="CB49:CC49"/>
    <mergeCell ref="CD49:CE49"/>
    <mergeCell ref="CF49:CG49"/>
    <mergeCell ref="CH49:CI49"/>
    <mergeCell ref="CJ49:CK49"/>
    <mergeCell ref="CL49:CM49"/>
    <mergeCell ref="BD49:BE49"/>
    <mergeCell ref="BF49:BG49"/>
    <mergeCell ref="BH49:BI49"/>
    <mergeCell ref="BJ49:BK49"/>
    <mergeCell ref="BL49:BM49"/>
    <mergeCell ref="BN49:BO49"/>
    <mergeCell ref="BP49:BQ49"/>
    <mergeCell ref="BR49:BS49"/>
    <mergeCell ref="BT49:BU49"/>
    <mergeCell ref="AL49:AM49"/>
    <mergeCell ref="AN49:AO49"/>
    <mergeCell ref="AP49:AQ49"/>
    <mergeCell ref="AR49:AS49"/>
    <mergeCell ref="AT49:AU49"/>
    <mergeCell ref="AV49:AW49"/>
    <mergeCell ref="AX49:AY49"/>
    <mergeCell ref="AZ49:BA49"/>
    <mergeCell ref="BB49:BC49"/>
    <mergeCell ref="DR48:DS48"/>
    <mergeCell ref="DT48:DU48"/>
    <mergeCell ref="CJ48:CK48"/>
    <mergeCell ref="CL48:CM48"/>
    <mergeCell ref="CN48:CO48"/>
    <mergeCell ref="CP48:CQ48"/>
    <mergeCell ref="CR48:CS48"/>
    <mergeCell ref="CT48:CU48"/>
    <mergeCell ref="CV48:CW48"/>
    <mergeCell ref="CX48:CY48"/>
    <mergeCell ref="BP48:BQ48"/>
    <mergeCell ref="BR48:BS48"/>
    <mergeCell ref="BT48:BU48"/>
    <mergeCell ref="BV48:BW48"/>
    <mergeCell ref="BX48:BY48"/>
    <mergeCell ref="BZ48:CA48"/>
    <mergeCell ref="CB48:CC48"/>
    <mergeCell ref="DV48:DW48"/>
    <mergeCell ref="DX48:DY48"/>
    <mergeCell ref="DZ48:EA48"/>
    <mergeCell ref="EB48:EC48"/>
    <mergeCell ref="B49:C49"/>
    <mergeCell ref="D49:E49"/>
    <mergeCell ref="F49:G49"/>
    <mergeCell ref="H49:I49"/>
    <mergeCell ref="J49:K49"/>
    <mergeCell ref="L49:M49"/>
    <mergeCell ref="N49:O49"/>
    <mergeCell ref="P49:Q49"/>
    <mergeCell ref="R49:S49"/>
    <mergeCell ref="T49:U49"/>
    <mergeCell ref="V49:W49"/>
    <mergeCell ref="X49:Y49"/>
    <mergeCell ref="Z49:AA49"/>
    <mergeCell ref="AB49:AC49"/>
    <mergeCell ref="AD49:AE49"/>
    <mergeCell ref="AF49:AG49"/>
    <mergeCell ref="AH49:AI49"/>
    <mergeCell ref="AJ49:AK49"/>
    <mergeCell ref="CZ48:DA48"/>
    <mergeCell ref="DB48:DC48"/>
    <mergeCell ref="DD48:DE48"/>
    <mergeCell ref="DF48:DG48"/>
    <mergeCell ref="DH48:DI48"/>
    <mergeCell ref="DJ48:DK48"/>
    <mergeCell ref="DL48:DM48"/>
    <mergeCell ref="DN48:DO48"/>
    <mergeCell ref="DP48:DQ48"/>
    <mergeCell ref="CH48:CI48"/>
    <mergeCell ref="CD48:CE48"/>
    <mergeCell ref="CF48:CG48"/>
    <mergeCell ref="AX48:AY48"/>
    <mergeCell ref="AZ48:BA48"/>
    <mergeCell ref="BB48:BC48"/>
    <mergeCell ref="BD48:BE48"/>
    <mergeCell ref="BF48:BG48"/>
    <mergeCell ref="BH48:BI48"/>
    <mergeCell ref="BJ48:BK48"/>
    <mergeCell ref="BL48:BM48"/>
    <mergeCell ref="BN48:BO48"/>
    <mergeCell ref="DZ47:EA47"/>
    <mergeCell ref="EB47:EC47"/>
    <mergeCell ref="F48:G48"/>
    <mergeCell ref="H48:I48"/>
    <mergeCell ref="J48:K48"/>
    <mergeCell ref="L48:M48"/>
    <mergeCell ref="N48:O48"/>
    <mergeCell ref="P48:Q48"/>
    <mergeCell ref="R48:S48"/>
    <mergeCell ref="T48:U48"/>
    <mergeCell ref="V48:W48"/>
    <mergeCell ref="X48:Y48"/>
    <mergeCell ref="Z48:AA48"/>
    <mergeCell ref="AB48:AC48"/>
    <mergeCell ref="AD48:AE48"/>
    <mergeCell ref="AF48:AG48"/>
    <mergeCell ref="AH48:AI48"/>
    <mergeCell ref="AJ48:AK48"/>
    <mergeCell ref="AL48:AM48"/>
    <mergeCell ref="AN48:AO48"/>
    <mergeCell ref="AP48:AQ48"/>
    <mergeCell ref="AR48:AS48"/>
    <mergeCell ref="AT48:AU48"/>
    <mergeCell ref="AV48:AW48"/>
    <mergeCell ref="DH47:DI47"/>
    <mergeCell ref="DJ47:DK47"/>
    <mergeCell ref="DL47:DM47"/>
    <mergeCell ref="DN47:DO47"/>
    <mergeCell ref="DP47:DQ47"/>
    <mergeCell ref="DR47:DS47"/>
    <mergeCell ref="DT47:DU47"/>
    <mergeCell ref="DV47:DW47"/>
    <mergeCell ref="DX47:DY47"/>
    <mergeCell ref="CP47:CQ47"/>
    <mergeCell ref="CR47:CS47"/>
    <mergeCell ref="CT47:CU47"/>
    <mergeCell ref="CV47:CW47"/>
    <mergeCell ref="CX47:CY47"/>
    <mergeCell ref="CZ47:DA47"/>
    <mergeCell ref="DB47:DC47"/>
    <mergeCell ref="DD47:DE47"/>
    <mergeCell ref="DF47:DG47"/>
    <mergeCell ref="BX47:BY47"/>
    <mergeCell ref="BZ47:CA47"/>
    <mergeCell ref="CB47:CC47"/>
    <mergeCell ref="CD47:CE47"/>
    <mergeCell ref="CF47:CG47"/>
    <mergeCell ref="CH47:CI47"/>
    <mergeCell ref="CJ47:CK47"/>
    <mergeCell ref="CL47:CM47"/>
    <mergeCell ref="CN47:CO47"/>
    <mergeCell ref="BF47:BG47"/>
    <mergeCell ref="BH47:BI47"/>
    <mergeCell ref="BJ47:BK47"/>
    <mergeCell ref="BL47:BM47"/>
    <mergeCell ref="BN47:BO47"/>
    <mergeCell ref="BP47:BQ47"/>
    <mergeCell ref="BR47:BS47"/>
    <mergeCell ref="BT47:BU47"/>
    <mergeCell ref="BV47:BW47"/>
    <mergeCell ref="AN47:AO47"/>
    <mergeCell ref="AP47:AQ47"/>
    <mergeCell ref="AR47:AS47"/>
    <mergeCell ref="AT47:AU47"/>
    <mergeCell ref="AV47:AW47"/>
    <mergeCell ref="AX47:AY47"/>
    <mergeCell ref="AZ47:BA47"/>
    <mergeCell ref="BB47:BC47"/>
    <mergeCell ref="BD47:BE47"/>
    <mergeCell ref="DT46:DU46"/>
    <mergeCell ref="CJ46:CK46"/>
    <mergeCell ref="CL46:CM46"/>
    <mergeCell ref="CN46:CO46"/>
    <mergeCell ref="CP46:CQ46"/>
    <mergeCell ref="CR46:CS46"/>
    <mergeCell ref="CT46:CU46"/>
    <mergeCell ref="CV46:CW46"/>
    <mergeCell ref="CX46:CY46"/>
    <mergeCell ref="CZ46:DA46"/>
    <mergeCell ref="BR46:BS46"/>
    <mergeCell ref="BT46:BU46"/>
    <mergeCell ref="BV46:BW46"/>
    <mergeCell ref="BX46:BY46"/>
    <mergeCell ref="BZ46:CA46"/>
    <mergeCell ref="CB46:CC46"/>
    <mergeCell ref="DV46:DW46"/>
    <mergeCell ref="DX46:DY46"/>
    <mergeCell ref="DZ46:EA46"/>
    <mergeCell ref="EB46:EC46"/>
    <mergeCell ref="B47:C47"/>
    <mergeCell ref="D47:E47"/>
    <mergeCell ref="F47:G47"/>
    <mergeCell ref="H47:I47"/>
    <mergeCell ref="J47:K47"/>
    <mergeCell ref="L47:M47"/>
    <mergeCell ref="N47:O47"/>
    <mergeCell ref="P47:Q47"/>
    <mergeCell ref="R47:S47"/>
    <mergeCell ref="T47:U47"/>
    <mergeCell ref="V47:W47"/>
    <mergeCell ref="X47:Y47"/>
    <mergeCell ref="Z47:AA47"/>
    <mergeCell ref="AB47:AC47"/>
    <mergeCell ref="AD47:AE47"/>
    <mergeCell ref="AF47:AG47"/>
    <mergeCell ref="AH47:AI47"/>
    <mergeCell ref="AJ47:AK47"/>
    <mergeCell ref="AL47:AM47"/>
    <mergeCell ref="DB46:DC46"/>
    <mergeCell ref="DD46:DE46"/>
    <mergeCell ref="DF46:DG46"/>
    <mergeCell ref="DH46:DI46"/>
    <mergeCell ref="DJ46:DK46"/>
    <mergeCell ref="DL46:DM46"/>
    <mergeCell ref="DN46:DO46"/>
    <mergeCell ref="DP46:DQ46"/>
    <mergeCell ref="DR46:DS46"/>
    <mergeCell ref="CD46:CE46"/>
    <mergeCell ref="CF46:CG46"/>
    <mergeCell ref="CH46:CI46"/>
    <mergeCell ref="AZ46:BA46"/>
    <mergeCell ref="BB46:BC46"/>
    <mergeCell ref="BD46:BE46"/>
    <mergeCell ref="BF46:BG46"/>
    <mergeCell ref="BH46:BI46"/>
    <mergeCell ref="BJ46:BK46"/>
    <mergeCell ref="BL46:BM46"/>
    <mergeCell ref="BN46:BO46"/>
    <mergeCell ref="BP46:BQ46"/>
    <mergeCell ref="EB45:EC45"/>
    <mergeCell ref="F46:G46"/>
    <mergeCell ref="H46:I46"/>
    <mergeCell ref="J46:K46"/>
    <mergeCell ref="L46:M46"/>
    <mergeCell ref="N46:O46"/>
    <mergeCell ref="P46:Q46"/>
    <mergeCell ref="R46:S46"/>
    <mergeCell ref="T46:U46"/>
    <mergeCell ref="V46:W46"/>
    <mergeCell ref="X46:Y46"/>
    <mergeCell ref="Z46:AA46"/>
    <mergeCell ref="AB46:AC46"/>
    <mergeCell ref="AD46:AE46"/>
    <mergeCell ref="AF46:AG46"/>
    <mergeCell ref="AH46:AI46"/>
    <mergeCell ref="AJ46:AK46"/>
    <mergeCell ref="AL46:AM46"/>
    <mergeCell ref="AN46:AO46"/>
    <mergeCell ref="AP46:AQ46"/>
    <mergeCell ref="AR46:AS46"/>
    <mergeCell ref="AT46:AU46"/>
    <mergeCell ref="AV46:AW46"/>
    <mergeCell ref="AX46:AY46"/>
    <mergeCell ref="DJ45:DK45"/>
    <mergeCell ref="DL45:DM45"/>
    <mergeCell ref="DN45:DO45"/>
    <mergeCell ref="DP45:DQ45"/>
    <mergeCell ref="DR45:DS45"/>
    <mergeCell ref="DT45:DU45"/>
    <mergeCell ref="DV45:DW45"/>
    <mergeCell ref="DX45:DY45"/>
    <mergeCell ref="DZ45:EA45"/>
    <mergeCell ref="CR45:CS45"/>
    <mergeCell ref="CT45:CU45"/>
    <mergeCell ref="CV45:CW45"/>
    <mergeCell ref="CX45:CY45"/>
    <mergeCell ref="CZ45:DA45"/>
    <mergeCell ref="DB45:DC45"/>
    <mergeCell ref="DD45:DE45"/>
    <mergeCell ref="DF45:DG45"/>
    <mergeCell ref="DH45:DI45"/>
    <mergeCell ref="BZ45:CA45"/>
    <mergeCell ref="CB45:CC45"/>
    <mergeCell ref="CD45:CE45"/>
    <mergeCell ref="CF45:CG45"/>
    <mergeCell ref="CH45:CI45"/>
    <mergeCell ref="CJ45:CK45"/>
    <mergeCell ref="CL45:CM45"/>
    <mergeCell ref="CN45:CO45"/>
    <mergeCell ref="CP45:CQ45"/>
    <mergeCell ref="BH45:BI45"/>
    <mergeCell ref="BJ45:BK45"/>
    <mergeCell ref="BL45:BM45"/>
    <mergeCell ref="BN45:BO45"/>
    <mergeCell ref="BP45:BQ45"/>
    <mergeCell ref="BR45:BS45"/>
    <mergeCell ref="BT45:BU45"/>
    <mergeCell ref="BV45:BW45"/>
    <mergeCell ref="BX45:BY45"/>
    <mergeCell ref="AP45:AQ45"/>
    <mergeCell ref="AR45:AS45"/>
    <mergeCell ref="AT45:AU45"/>
    <mergeCell ref="AV45:AW45"/>
    <mergeCell ref="AX45:AY45"/>
    <mergeCell ref="AZ45:BA45"/>
    <mergeCell ref="BB45:BC45"/>
    <mergeCell ref="BD45:BE45"/>
    <mergeCell ref="BF45:BG45"/>
    <mergeCell ref="X45:Y45"/>
    <mergeCell ref="Z45:AA45"/>
    <mergeCell ref="AB45:AC45"/>
    <mergeCell ref="AD45:AE45"/>
    <mergeCell ref="AF45:AG45"/>
    <mergeCell ref="AH45:AI45"/>
    <mergeCell ref="AJ45:AK45"/>
    <mergeCell ref="AL45:AM45"/>
    <mergeCell ref="AN45:AO45"/>
    <mergeCell ref="F45:G45"/>
    <mergeCell ref="H45:I45"/>
    <mergeCell ref="J45:K45"/>
    <mergeCell ref="L45:M45"/>
    <mergeCell ref="N45:O45"/>
    <mergeCell ref="P45:Q45"/>
    <mergeCell ref="R45:S45"/>
    <mergeCell ref="T45:U45"/>
    <mergeCell ref="V45:W45"/>
    <mergeCell ref="DL44:DM44"/>
    <mergeCell ref="DN44:DO44"/>
    <mergeCell ref="DP44:DQ44"/>
    <mergeCell ref="DR44:DS44"/>
    <mergeCell ref="DT44:DU44"/>
    <mergeCell ref="DV44:DW44"/>
    <mergeCell ref="DX44:DY44"/>
    <mergeCell ref="DZ44:EA44"/>
    <mergeCell ref="EB44:EC44"/>
    <mergeCell ref="CT44:CU44"/>
    <mergeCell ref="CV44:CW44"/>
    <mergeCell ref="CX44:CY44"/>
    <mergeCell ref="CZ44:DA44"/>
    <mergeCell ref="DB44:DC44"/>
    <mergeCell ref="DD44:DE44"/>
    <mergeCell ref="DF44:DG44"/>
    <mergeCell ref="DH44:DI44"/>
    <mergeCell ref="DJ44:DK44"/>
    <mergeCell ref="CB44:CC44"/>
    <mergeCell ref="CD44:CE44"/>
    <mergeCell ref="CF44:CG44"/>
    <mergeCell ref="CH44:CI44"/>
    <mergeCell ref="CJ44:CK44"/>
    <mergeCell ref="CL44:CM44"/>
    <mergeCell ref="CN44:CO44"/>
    <mergeCell ref="CP44:CQ44"/>
    <mergeCell ref="CR44:CS44"/>
    <mergeCell ref="BJ44:BK44"/>
    <mergeCell ref="BL44:BM44"/>
    <mergeCell ref="BN44:BO44"/>
    <mergeCell ref="BP44:BQ44"/>
    <mergeCell ref="BR44:BS44"/>
    <mergeCell ref="BT44:BU44"/>
    <mergeCell ref="BV44:BW44"/>
    <mergeCell ref="BX44:BY44"/>
    <mergeCell ref="BZ44:CA44"/>
    <mergeCell ref="AR44:AS44"/>
    <mergeCell ref="AT44:AU44"/>
    <mergeCell ref="AV44:AW44"/>
    <mergeCell ref="AX44:AY44"/>
    <mergeCell ref="AZ44:BA44"/>
    <mergeCell ref="BB44:BC44"/>
    <mergeCell ref="BD44:BE44"/>
    <mergeCell ref="BF44:BG44"/>
    <mergeCell ref="BH44:BI44"/>
    <mergeCell ref="DX43:DY43"/>
    <mergeCell ref="DZ43:EA43"/>
    <mergeCell ref="EB43:EC43"/>
    <mergeCell ref="B44:C44"/>
    <mergeCell ref="D44:E44"/>
    <mergeCell ref="F44:G44"/>
    <mergeCell ref="H44:I44"/>
    <mergeCell ref="J44:K44"/>
    <mergeCell ref="L44:M44"/>
    <mergeCell ref="N44:O44"/>
    <mergeCell ref="P44:Q44"/>
    <mergeCell ref="R44:S44"/>
    <mergeCell ref="T44:U44"/>
    <mergeCell ref="V44:W44"/>
    <mergeCell ref="X44:Y44"/>
    <mergeCell ref="Z44:AA44"/>
    <mergeCell ref="AB44:AC44"/>
    <mergeCell ref="AD44:AE44"/>
    <mergeCell ref="AF44:AG44"/>
    <mergeCell ref="AH44:AI44"/>
    <mergeCell ref="AJ44:AK44"/>
    <mergeCell ref="AL44:AM44"/>
    <mergeCell ref="AN44:AO44"/>
    <mergeCell ref="AP44:AQ44"/>
    <mergeCell ref="DF43:DG43"/>
    <mergeCell ref="DH43:DI43"/>
    <mergeCell ref="DJ43:DK43"/>
    <mergeCell ref="DL43:DM43"/>
    <mergeCell ref="DN43:DO43"/>
    <mergeCell ref="DP43:DQ43"/>
    <mergeCell ref="DR43:DS43"/>
    <mergeCell ref="DT43:DU43"/>
    <mergeCell ref="DV43:DW43"/>
    <mergeCell ref="CN43:CO43"/>
    <mergeCell ref="CP43:CQ43"/>
    <mergeCell ref="CR43:CS43"/>
    <mergeCell ref="CT43:CU43"/>
    <mergeCell ref="CV43:CW43"/>
    <mergeCell ref="CX43:CY43"/>
    <mergeCell ref="CZ43:DA43"/>
    <mergeCell ref="DB43:DC43"/>
    <mergeCell ref="DD43:DE43"/>
    <mergeCell ref="BV43:BW43"/>
    <mergeCell ref="BX43:BY43"/>
    <mergeCell ref="BZ43:CA43"/>
    <mergeCell ref="CB43:CC43"/>
    <mergeCell ref="CD43:CE43"/>
    <mergeCell ref="CF43:CG43"/>
    <mergeCell ref="CH43:CI43"/>
    <mergeCell ref="CJ43:CK43"/>
    <mergeCell ref="CL43:CM43"/>
    <mergeCell ref="BD43:BE43"/>
    <mergeCell ref="BF43:BG43"/>
    <mergeCell ref="BH43:BI43"/>
    <mergeCell ref="BJ43:BK43"/>
    <mergeCell ref="BL43:BM43"/>
    <mergeCell ref="BN43:BO43"/>
    <mergeCell ref="BP43:BQ43"/>
    <mergeCell ref="BR43:BS43"/>
    <mergeCell ref="BT43:BU43"/>
    <mergeCell ref="AL43:AM43"/>
    <mergeCell ref="AN43:AO43"/>
    <mergeCell ref="AP43:AQ43"/>
    <mergeCell ref="AR43:AS43"/>
    <mergeCell ref="AT43:AU43"/>
    <mergeCell ref="AV43:AW43"/>
    <mergeCell ref="AX43:AY43"/>
    <mergeCell ref="AZ43:BA43"/>
    <mergeCell ref="BB43:BC43"/>
    <mergeCell ref="DP42:DQ42"/>
    <mergeCell ref="DR42:DS42"/>
    <mergeCell ref="DT42:DU42"/>
    <mergeCell ref="CJ42:CK42"/>
    <mergeCell ref="CL42:CM42"/>
    <mergeCell ref="CN42:CO42"/>
    <mergeCell ref="CP42:CQ42"/>
    <mergeCell ref="CR42:CS42"/>
    <mergeCell ref="CT42:CU42"/>
    <mergeCell ref="CV42:CW42"/>
    <mergeCell ref="BN42:BO42"/>
    <mergeCell ref="BP42:BQ42"/>
    <mergeCell ref="BR42:BS42"/>
    <mergeCell ref="BT42:BU42"/>
    <mergeCell ref="BV42:BW42"/>
    <mergeCell ref="BX42:BY42"/>
    <mergeCell ref="BZ42:CA42"/>
    <mergeCell ref="CB42:CC42"/>
    <mergeCell ref="DV42:DW42"/>
    <mergeCell ref="DX42:DY42"/>
    <mergeCell ref="DZ42:EA42"/>
    <mergeCell ref="EB42:EC42"/>
    <mergeCell ref="B43:C43"/>
    <mergeCell ref="F43:G43"/>
    <mergeCell ref="H43:I43"/>
    <mergeCell ref="J43:K43"/>
    <mergeCell ref="L43:M43"/>
    <mergeCell ref="N43:O43"/>
    <mergeCell ref="P43:Q43"/>
    <mergeCell ref="R43:S43"/>
    <mergeCell ref="T43:U43"/>
    <mergeCell ref="V43:W43"/>
    <mergeCell ref="X43:Y43"/>
    <mergeCell ref="Z43:AA43"/>
    <mergeCell ref="AB43:AC43"/>
    <mergeCell ref="AD43:AE43"/>
    <mergeCell ref="AF43:AG43"/>
    <mergeCell ref="AH43:AI43"/>
    <mergeCell ref="AJ43:AK43"/>
    <mergeCell ref="CX42:CY42"/>
    <mergeCell ref="CZ42:DA42"/>
    <mergeCell ref="DB42:DC42"/>
    <mergeCell ref="DD42:DE42"/>
    <mergeCell ref="DF42:DG42"/>
    <mergeCell ref="DH42:DI42"/>
    <mergeCell ref="DJ42:DK42"/>
    <mergeCell ref="DL42:DM42"/>
    <mergeCell ref="DN42:DO42"/>
    <mergeCell ref="CF42:CG42"/>
    <mergeCell ref="CH42:CI42"/>
    <mergeCell ref="CD42:CE42"/>
    <mergeCell ref="AV42:AW42"/>
    <mergeCell ref="AX42:AY42"/>
    <mergeCell ref="AZ42:BA42"/>
    <mergeCell ref="BB42:BC42"/>
    <mergeCell ref="BD42:BE42"/>
    <mergeCell ref="BF42:BG42"/>
    <mergeCell ref="BH42:BI42"/>
    <mergeCell ref="BJ42:BK42"/>
    <mergeCell ref="BL42:BM42"/>
    <mergeCell ref="EB41:EC41"/>
    <mergeCell ref="B42:C42"/>
    <mergeCell ref="D42:E42"/>
    <mergeCell ref="F42:G42"/>
    <mergeCell ref="H42:I42"/>
    <mergeCell ref="J42:K42"/>
    <mergeCell ref="L42:M42"/>
    <mergeCell ref="N42:O42"/>
    <mergeCell ref="P42:Q42"/>
    <mergeCell ref="R42:S42"/>
    <mergeCell ref="T42:U42"/>
    <mergeCell ref="V42:W42"/>
    <mergeCell ref="X42:Y42"/>
    <mergeCell ref="Z42:AA42"/>
    <mergeCell ref="AB42:AC42"/>
    <mergeCell ref="AD42:AE42"/>
    <mergeCell ref="AF42:AG42"/>
    <mergeCell ref="AH42:AI42"/>
    <mergeCell ref="AJ42:AK42"/>
    <mergeCell ref="AL42:AM42"/>
    <mergeCell ref="AN42:AO42"/>
    <mergeCell ref="AP42:AQ42"/>
    <mergeCell ref="AR42:AS42"/>
    <mergeCell ref="AT42:AU42"/>
    <mergeCell ref="DJ41:DK41"/>
    <mergeCell ref="DL41:DM41"/>
    <mergeCell ref="DN41:DO41"/>
    <mergeCell ref="DP41:DQ41"/>
    <mergeCell ref="DR41:DS41"/>
    <mergeCell ref="DT41:DU41"/>
    <mergeCell ref="DV41:DW41"/>
    <mergeCell ref="DX41:DY41"/>
    <mergeCell ref="DZ41:EA41"/>
    <mergeCell ref="CR41:CS41"/>
    <mergeCell ref="CT41:CU41"/>
    <mergeCell ref="CV41:CW41"/>
    <mergeCell ref="CX41:CY41"/>
    <mergeCell ref="CZ41:DA41"/>
    <mergeCell ref="DB41:DC41"/>
    <mergeCell ref="DD41:DE41"/>
    <mergeCell ref="DF41:DG41"/>
    <mergeCell ref="DH41:DI41"/>
    <mergeCell ref="BZ41:CA41"/>
    <mergeCell ref="CB41:CC41"/>
    <mergeCell ref="CD41:CE41"/>
    <mergeCell ref="CF41:CG41"/>
    <mergeCell ref="CH41:CI41"/>
    <mergeCell ref="CJ41:CK41"/>
    <mergeCell ref="CL41:CM41"/>
    <mergeCell ref="CN41:CO41"/>
    <mergeCell ref="CP41:CQ41"/>
    <mergeCell ref="BH41:BI41"/>
    <mergeCell ref="BJ41:BK41"/>
    <mergeCell ref="BL41:BM41"/>
    <mergeCell ref="DR40:DS40"/>
    <mergeCell ref="CH40:CI40"/>
    <mergeCell ref="CJ40:CK40"/>
    <mergeCell ref="CL40:CM40"/>
    <mergeCell ref="CN40:CO40"/>
    <mergeCell ref="CP40:CQ40"/>
    <mergeCell ref="CR40:CS40"/>
    <mergeCell ref="CT40:CU40"/>
    <mergeCell ref="CV40:CW40"/>
    <mergeCell ref="BN40:BO40"/>
    <mergeCell ref="BP40:BQ40"/>
    <mergeCell ref="BR40:BS40"/>
    <mergeCell ref="BT40:BU40"/>
    <mergeCell ref="BV40:BW40"/>
    <mergeCell ref="BX40:BY40"/>
    <mergeCell ref="BZ40:CA40"/>
    <mergeCell ref="DJ40:DK40"/>
    <mergeCell ref="DL40:DM40"/>
    <mergeCell ref="DN40:DO40"/>
    <mergeCell ref="CF40:CG40"/>
    <mergeCell ref="CB40:CC40"/>
    <mergeCell ref="CD40:CE40"/>
    <mergeCell ref="BN41:BO41"/>
    <mergeCell ref="BP41:BQ41"/>
    <mergeCell ref="BR41:BS41"/>
    <mergeCell ref="BT41:BU41"/>
    <mergeCell ref="BV41:BW41"/>
    <mergeCell ref="BX41:BY41"/>
    <mergeCell ref="AP41:AQ41"/>
    <mergeCell ref="AR41:AS41"/>
    <mergeCell ref="AT41:AU41"/>
    <mergeCell ref="AV41:AW41"/>
    <mergeCell ref="AX41:AY41"/>
    <mergeCell ref="AZ41:BA41"/>
    <mergeCell ref="BB41:BC41"/>
    <mergeCell ref="BD41:BE41"/>
    <mergeCell ref="BF41:BG41"/>
    <mergeCell ref="F41:G41"/>
    <mergeCell ref="H41:I41"/>
    <mergeCell ref="J41:K41"/>
    <mergeCell ref="L41:M41"/>
    <mergeCell ref="N41:O41"/>
    <mergeCell ref="P41:Q41"/>
    <mergeCell ref="R41:S41"/>
    <mergeCell ref="T41:U41"/>
    <mergeCell ref="V41:W41"/>
    <mergeCell ref="X41:Y41"/>
    <mergeCell ref="Z41:AA41"/>
    <mergeCell ref="AB41:AC41"/>
    <mergeCell ref="AD41:AE41"/>
    <mergeCell ref="AF41:AG41"/>
    <mergeCell ref="AH41:AI41"/>
    <mergeCell ref="AJ41:AK41"/>
    <mergeCell ref="AL41:AM41"/>
    <mergeCell ref="DX39:DY39"/>
    <mergeCell ref="DZ39:EA39"/>
    <mergeCell ref="EB39:EC39"/>
    <mergeCell ref="F40:G40"/>
    <mergeCell ref="H40:I40"/>
    <mergeCell ref="J40:K40"/>
    <mergeCell ref="L40:M40"/>
    <mergeCell ref="N40:O40"/>
    <mergeCell ref="P40:Q40"/>
    <mergeCell ref="R40:S40"/>
    <mergeCell ref="T40:U40"/>
    <mergeCell ref="V40:W40"/>
    <mergeCell ref="X40:Y40"/>
    <mergeCell ref="Z40:AA40"/>
    <mergeCell ref="AB40:AC40"/>
    <mergeCell ref="AD40:AE40"/>
    <mergeCell ref="AF40:AG40"/>
    <mergeCell ref="AH40:AI40"/>
    <mergeCell ref="AJ40:AK40"/>
    <mergeCell ref="AL40:AM40"/>
    <mergeCell ref="AN40:AO40"/>
    <mergeCell ref="DT40:DU40"/>
    <mergeCell ref="DV40:DW40"/>
    <mergeCell ref="DX40:DY40"/>
    <mergeCell ref="DZ40:EA40"/>
    <mergeCell ref="EB40:EC40"/>
    <mergeCell ref="CX40:CY40"/>
    <mergeCell ref="CZ40:DA40"/>
    <mergeCell ref="DB40:DC40"/>
    <mergeCell ref="DD40:DE40"/>
    <mergeCell ref="DF40:DG40"/>
    <mergeCell ref="DH40:DI40"/>
    <mergeCell ref="AV40:AW40"/>
    <mergeCell ref="AX40:AY40"/>
    <mergeCell ref="AZ40:BA40"/>
    <mergeCell ref="BB40:BC40"/>
    <mergeCell ref="BD40:BE40"/>
    <mergeCell ref="BF40:BG40"/>
    <mergeCell ref="BH40:BI40"/>
    <mergeCell ref="BJ40:BK40"/>
    <mergeCell ref="BL40:BM40"/>
    <mergeCell ref="BH39:BI39"/>
    <mergeCell ref="BJ39:BK39"/>
    <mergeCell ref="BL39:BM39"/>
    <mergeCell ref="BN39:BO39"/>
    <mergeCell ref="BP39:BQ39"/>
    <mergeCell ref="BR39:BS39"/>
    <mergeCell ref="BT39:BU39"/>
    <mergeCell ref="DP39:DQ39"/>
    <mergeCell ref="AX39:AY39"/>
    <mergeCell ref="AZ39:BA39"/>
    <mergeCell ref="BB39:BC39"/>
    <mergeCell ref="DP40:DQ40"/>
    <mergeCell ref="DL39:DM39"/>
    <mergeCell ref="DN39:DO39"/>
    <mergeCell ref="BD39:BE39"/>
    <mergeCell ref="BF39:BG39"/>
    <mergeCell ref="DR39:DS39"/>
    <mergeCell ref="DT39:DU39"/>
    <mergeCell ref="DV39:DW39"/>
    <mergeCell ref="CN39:CO39"/>
    <mergeCell ref="CP39:CQ39"/>
    <mergeCell ref="CR39:CS39"/>
    <mergeCell ref="CT39:CU39"/>
    <mergeCell ref="CV39:CW39"/>
    <mergeCell ref="CX39:CY39"/>
    <mergeCell ref="CZ39:DA39"/>
    <mergeCell ref="DB39:DC39"/>
    <mergeCell ref="DD39:DE39"/>
    <mergeCell ref="BV39:BW39"/>
    <mergeCell ref="BX39:BY39"/>
    <mergeCell ref="BZ39:CA39"/>
    <mergeCell ref="CB39:CC39"/>
    <mergeCell ref="CD39:CE39"/>
    <mergeCell ref="CF39:CG39"/>
    <mergeCell ref="CH39:CI39"/>
    <mergeCell ref="CJ39:CK39"/>
    <mergeCell ref="CL39:CM39"/>
    <mergeCell ref="AD29:AH29"/>
    <mergeCell ref="AI29:AK29"/>
    <mergeCell ref="AL29:AN29"/>
    <mergeCell ref="AS31:AV31"/>
    <mergeCell ref="T39:U39"/>
    <mergeCell ref="V39:W39"/>
    <mergeCell ref="X39:Y39"/>
    <mergeCell ref="Z39:AA39"/>
    <mergeCell ref="AB39:AC39"/>
    <mergeCell ref="AD39:AE39"/>
    <mergeCell ref="AF39:AG39"/>
    <mergeCell ref="AH39:AI39"/>
    <mergeCell ref="AJ39:AK39"/>
    <mergeCell ref="DF39:DG39"/>
    <mergeCell ref="DH39:DI39"/>
    <mergeCell ref="DJ39:DK39"/>
    <mergeCell ref="AW31:BA31"/>
    <mergeCell ref="BC31:BE31"/>
    <mergeCell ref="J26:K26"/>
    <mergeCell ref="L26:M26"/>
    <mergeCell ref="N26:O26"/>
    <mergeCell ref="P26:Q26"/>
    <mergeCell ref="R26:S26"/>
    <mergeCell ref="T26:U26"/>
    <mergeCell ref="D30:E30"/>
    <mergeCell ref="F30:G30"/>
    <mergeCell ref="AN41:AO41"/>
    <mergeCell ref="AD33:AH33"/>
    <mergeCell ref="AI33:AK33"/>
    <mergeCell ref="AL33:AN33"/>
    <mergeCell ref="AY29:BA29"/>
    <mergeCell ref="BC29:BE29"/>
    <mergeCell ref="T34:U34"/>
    <mergeCell ref="W34:X34"/>
    <mergeCell ref="Q35:S35"/>
    <mergeCell ref="T35:U35"/>
    <mergeCell ref="W35:X35"/>
    <mergeCell ref="Q33:S33"/>
    <mergeCell ref="T33:U33"/>
    <mergeCell ref="W33:X33"/>
    <mergeCell ref="Q34:S34"/>
    <mergeCell ref="Q32:S32"/>
    <mergeCell ref="T32:U32"/>
    <mergeCell ref="W32:X32"/>
    <mergeCell ref="Q31:S31"/>
    <mergeCell ref="T31:U31"/>
    <mergeCell ref="W31:X31"/>
    <mergeCell ref="AD32:AH32"/>
    <mergeCell ref="AI32:AK32"/>
    <mergeCell ref="AL32:AN32"/>
    <mergeCell ref="AP40:AQ40"/>
    <mergeCell ref="AR40:AS40"/>
    <mergeCell ref="AT40:AU40"/>
    <mergeCell ref="AL39:AM39"/>
    <mergeCell ref="AN39:AO39"/>
    <mergeCell ref="AP39:AQ39"/>
    <mergeCell ref="AR39:AS39"/>
    <mergeCell ref="AT39:AU39"/>
    <mergeCell ref="AV39:AW39"/>
    <mergeCell ref="AD31:AH31"/>
    <mergeCell ref="AI31:AK31"/>
    <mergeCell ref="AL31:AN31"/>
    <mergeCell ref="H25:I25"/>
    <mergeCell ref="J25:K25"/>
    <mergeCell ref="L25:M25"/>
    <mergeCell ref="N25:O25"/>
    <mergeCell ref="P25:Q25"/>
    <mergeCell ref="R25:S25"/>
    <mergeCell ref="H30:I30"/>
    <mergeCell ref="J30:K30"/>
    <mergeCell ref="AD30:AH30"/>
    <mergeCell ref="AI30:AK30"/>
    <mergeCell ref="AL30:AN30"/>
    <mergeCell ref="T25:U25"/>
    <mergeCell ref="V25:W25"/>
    <mergeCell ref="X25:Y25"/>
    <mergeCell ref="V26:W26"/>
    <mergeCell ref="X26:Y26"/>
    <mergeCell ref="Z26:AA26"/>
    <mergeCell ref="AB26:AC26"/>
    <mergeCell ref="AD26:AE26"/>
    <mergeCell ref="AF26:AG26"/>
    <mergeCell ref="B39:C39"/>
    <mergeCell ref="D39:E39"/>
    <mergeCell ref="F39:G39"/>
    <mergeCell ref="H39:I39"/>
    <mergeCell ref="J39:K39"/>
    <mergeCell ref="L39:M39"/>
    <mergeCell ref="N39:O39"/>
    <mergeCell ref="P39:Q39"/>
    <mergeCell ref="R39:S39"/>
    <mergeCell ref="Q29:S29"/>
    <mergeCell ref="T29:U29"/>
    <mergeCell ref="B25:C25"/>
    <mergeCell ref="D25:E25"/>
    <mergeCell ref="F25:G25"/>
    <mergeCell ref="BI25:BK25"/>
    <mergeCell ref="BO26:BP26"/>
    <mergeCell ref="BR26:BS26"/>
    <mergeCell ref="F26:G26"/>
    <mergeCell ref="H26:I26"/>
    <mergeCell ref="BI26:BK26"/>
    <mergeCell ref="AR25:AS25"/>
    <mergeCell ref="AT25:AU25"/>
    <mergeCell ref="AV25:AW25"/>
    <mergeCell ref="AX25:AY25"/>
    <mergeCell ref="AZ25:BA25"/>
    <mergeCell ref="BD25:BF25"/>
    <mergeCell ref="AF25:AG25"/>
    <mergeCell ref="AH25:AI25"/>
    <mergeCell ref="AJ25:AK25"/>
    <mergeCell ref="AL25:AM25"/>
    <mergeCell ref="AN25:AO25"/>
    <mergeCell ref="AP25:AQ25"/>
    <mergeCell ref="AX26:AY26"/>
    <mergeCell ref="AZ26:BA26"/>
    <mergeCell ref="Z25:AA25"/>
    <mergeCell ref="AB25:AC25"/>
    <mergeCell ref="AD25:AE25"/>
    <mergeCell ref="AT26:AU26"/>
    <mergeCell ref="AV26:AW26"/>
    <mergeCell ref="AH26:AI26"/>
    <mergeCell ref="BT26:BX26"/>
    <mergeCell ref="AX24:AY24"/>
    <mergeCell ref="AZ24:BA24"/>
    <mergeCell ref="BD24:BF24"/>
    <mergeCell ref="AL24:AM24"/>
    <mergeCell ref="AN24:AO24"/>
    <mergeCell ref="AP24:AQ24"/>
    <mergeCell ref="AR24:AS24"/>
    <mergeCell ref="AT24:AU24"/>
    <mergeCell ref="AV24:AW24"/>
    <mergeCell ref="AP26:AQ26"/>
    <mergeCell ref="AR26:AS26"/>
    <mergeCell ref="Z24:AA24"/>
    <mergeCell ref="AB24:AC24"/>
    <mergeCell ref="AD24:AE24"/>
    <mergeCell ref="AF24:AG24"/>
    <mergeCell ref="AH24:AI24"/>
    <mergeCell ref="AJ24:AK24"/>
    <mergeCell ref="BD26:BF26"/>
    <mergeCell ref="AJ26:AK26"/>
    <mergeCell ref="AL26:AM26"/>
    <mergeCell ref="AN26:AO26"/>
    <mergeCell ref="N24:O24"/>
    <mergeCell ref="P24:Q24"/>
    <mergeCell ref="R24:S24"/>
    <mergeCell ref="T24:U24"/>
    <mergeCell ref="V24:W24"/>
    <mergeCell ref="X24:Y24"/>
    <mergeCell ref="F24:G24"/>
    <mergeCell ref="H24:I24"/>
    <mergeCell ref="J24:K24"/>
    <mergeCell ref="L24:M24"/>
    <mergeCell ref="AV23:AW23"/>
    <mergeCell ref="AX23:AY23"/>
    <mergeCell ref="AZ23:BA23"/>
    <mergeCell ref="BD23:BF23"/>
    <mergeCell ref="AJ23:AK23"/>
    <mergeCell ref="AL23:AM23"/>
    <mergeCell ref="AN23:AO23"/>
    <mergeCell ref="AP23:AQ23"/>
    <mergeCell ref="AR23:AS23"/>
    <mergeCell ref="AT23:AU23"/>
    <mergeCell ref="X23:Y23"/>
    <mergeCell ref="Z23:AA23"/>
    <mergeCell ref="AB23:AC23"/>
    <mergeCell ref="AD23:AE23"/>
    <mergeCell ref="AF23:AG23"/>
    <mergeCell ref="AH23:AI23"/>
    <mergeCell ref="L23:M23"/>
    <mergeCell ref="N23:O23"/>
    <mergeCell ref="P23:Q23"/>
    <mergeCell ref="R23:S23"/>
    <mergeCell ref="T23:U23"/>
    <mergeCell ref="V23:W23"/>
    <mergeCell ref="R20:S20"/>
    <mergeCell ref="T20:U20"/>
    <mergeCell ref="B20:C20"/>
    <mergeCell ref="F23:G23"/>
    <mergeCell ref="H23:I23"/>
    <mergeCell ref="J23:K23"/>
    <mergeCell ref="AX22:AY22"/>
    <mergeCell ref="AZ22:BA22"/>
    <mergeCell ref="BD22:BF22"/>
    <mergeCell ref="AL22:AM22"/>
    <mergeCell ref="AN22:AO22"/>
    <mergeCell ref="AP22:AQ22"/>
    <mergeCell ref="AR22:AS22"/>
    <mergeCell ref="AT22:AU22"/>
    <mergeCell ref="AV22:AW22"/>
    <mergeCell ref="Z22:AA22"/>
    <mergeCell ref="AB22:AC22"/>
    <mergeCell ref="AD22:AE22"/>
    <mergeCell ref="AF22:AG22"/>
    <mergeCell ref="AH22:AI22"/>
    <mergeCell ref="AJ22:AK22"/>
    <mergeCell ref="N22:O22"/>
    <mergeCell ref="P22:Q22"/>
    <mergeCell ref="R22:S22"/>
    <mergeCell ref="T22:U22"/>
    <mergeCell ref="V22:W22"/>
    <mergeCell ref="X22:Y22"/>
    <mergeCell ref="B22:C22"/>
    <mergeCell ref="D22:E22"/>
    <mergeCell ref="F22:G22"/>
    <mergeCell ref="H22:I22"/>
    <mergeCell ref="J22:K22"/>
    <mergeCell ref="L22:M22"/>
    <mergeCell ref="AV21:AW21"/>
    <mergeCell ref="X21:Y21"/>
    <mergeCell ref="Z21:AA21"/>
    <mergeCell ref="AB21:AC21"/>
    <mergeCell ref="AD21:AE21"/>
    <mergeCell ref="AF21:AG21"/>
    <mergeCell ref="AH21:AI21"/>
    <mergeCell ref="L21:M21"/>
    <mergeCell ref="N21:O21"/>
    <mergeCell ref="P21:Q21"/>
    <mergeCell ref="R21:S21"/>
    <mergeCell ref="T21:U21"/>
    <mergeCell ref="V21:W21"/>
    <mergeCell ref="F21:G21"/>
    <mergeCell ref="H21:I21"/>
    <mergeCell ref="J21:K21"/>
    <mergeCell ref="D20:E20"/>
    <mergeCell ref="F20:G20"/>
    <mergeCell ref="H20:I20"/>
    <mergeCell ref="BO21:BP21"/>
    <mergeCell ref="BT21:BX21"/>
    <mergeCell ref="AT20:AU20"/>
    <mergeCell ref="AV20:AW20"/>
    <mergeCell ref="AX20:AY20"/>
    <mergeCell ref="AZ20:BA20"/>
    <mergeCell ref="BD20:BF20"/>
    <mergeCell ref="AH20:AI20"/>
    <mergeCell ref="AJ20:AK20"/>
    <mergeCell ref="AL20:AM20"/>
    <mergeCell ref="AN20:AO20"/>
    <mergeCell ref="AP20:AQ20"/>
    <mergeCell ref="AR20:AS20"/>
    <mergeCell ref="AX21:AY21"/>
    <mergeCell ref="AZ21:BA21"/>
    <mergeCell ref="BD21:BF21"/>
    <mergeCell ref="AJ21:AK21"/>
    <mergeCell ref="AL21:AM21"/>
    <mergeCell ref="AN21:AO21"/>
    <mergeCell ref="AP21:AQ21"/>
    <mergeCell ref="AR21:AS21"/>
    <mergeCell ref="AT21:AU21"/>
    <mergeCell ref="BI20:BK20"/>
    <mergeCell ref="BI21:BK21"/>
    <mergeCell ref="BR21:BS21"/>
    <mergeCell ref="J20:K20"/>
    <mergeCell ref="L20:M20"/>
    <mergeCell ref="N20:O20"/>
    <mergeCell ref="P20:Q20"/>
    <mergeCell ref="AX19:AY19"/>
    <mergeCell ref="AZ19:BA19"/>
    <mergeCell ref="BD19:BF19"/>
    <mergeCell ref="AH19:AI19"/>
    <mergeCell ref="AJ19:AK19"/>
    <mergeCell ref="AL19:AM19"/>
    <mergeCell ref="AN19:AO19"/>
    <mergeCell ref="AP19:AQ19"/>
    <mergeCell ref="AR19:AS19"/>
    <mergeCell ref="V19:W19"/>
    <mergeCell ref="X19:Y19"/>
    <mergeCell ref="Z19:AA19"/>
    <mergeCell ref="AB19:AC19"/>
    <mergeCell ref="AD19:AE19"/>
    <mergeCell ref="AF19:AG19"/>
    <mergeCell ref="V20:W20"/>
    <mergeCell ref="X20:Y20"/>
    <mergeCell ref="Z20:AA20"/>
    <mergeCell ref="AB20:AC20"/>
    <mergeCell ref="AD20:AE20"/>
    <mergeCell ref="AF20:AG20"/>
    <mergeCell ref="J19:K19"/>
    <mergeCell ref="L19:M19"/>
    <mergeCell ref="N19:O19"/>
    <mergeCell ref="P19:Q19"/>
    <mergeCell ref="R19:S19"/>
    <mergeCell ref="T19:U19"/>
    <mergeCell ref="F19:G19"/>
    <mergeCell ref="H19:I19"/>
    <mergeCell ref="AT18:AU18"/>
    <mergeCell ref="AV18:AW18"/>
    <mergeCell ref="V18:W18"/>
    <mergeCell ref="X18:Y18"/>
    <mergeCell ref="Z18:AA18"/>
    <mergeCell ref="AB18:AC18"/>
    <mergeCell ref="AD18:AE18"/>
    <mergeCell ref="AF18:AG18"/>
    <mergeCell ref="J18:K18"/>
    <mergeCell ref="L18:M18"/>
    <mergeCell ref="N18:O18"/>
    <mergeCell ref="P18:Q18"/>
    <mergeCell ref="R18:S18"/>
    <mergeCell ref="T18:U18"/>
    <mergeCell ref="F18:G18"/>
    <mergeCell ref="H18:I18"/>
    <mergeCell ref="AT19:AU19"/>
    <mergeCell ref="AV19:AW19"/>
    <mergeCell ref="AX18:AY18"/>
    <mergeCell ref="AZ18:BA18"/>
    <mergeCell ref="BD18:BF18"/>
    <mergeCell ref="AH18:AI18"/>
    <mergeCell ref="AJ18:AK18"/>
    <mergeCell ref="AL18:AM18"/>
    <mergeCell ref="AN18:AO18"/>
    <mergeCell ref="AP18:AQ18"/>
    <mergeCell ref="AR18:AS18"/>
    <mergeCell ref="BD17:BF17"/>
    <mergeCell ref="AP17:AQ17"/>
    <mergeCell ref="AR17:AS17"/>
    <mergeCell ref="AT17:AU17"/>
    <mergeCell ref="AV17:AW17"/>
    <mergeCell ref="AX17:AY17"/>
    <mergeCell ref="AZ17:BA17"/>
    <mergeCell ref="AD17:AE17"/>
    <mergeCell ref="AF17:AG17"/>
    <mergeCell ref="AH17:AI17"/>
    <mergeCell ref="AJ17:AK17"/>
    <mergeCell ref="AL17:AM17"/>
    <mergeCell ref="AN17:AO17"/>
    <mergeCell ref="R17:S17"/>
    <mergeCell ref="T17:U17"/>
    <mergeCell ref="V17:W17"/>
    <mergeCell ref="X17:Y17"/>
    <mergeCell ref="Z17:AA17"/>
    <mergeCell ref="AB17:AC17"/>
    <mergeCell ref="F17:G17"/>
    <mergeCell ref="H17:I17"/>
    <mergeCell ref="J17:K17"/>
    <mergeCell ref="L17:M17"/>
    <mergeCell ref="N17:O17"/>
    <mergeCell ref="P17:Q17"/>
    <mergeCell ref="B17:C17"/>
    <mergeCell ref="D17:E17"/>
    <mergeCell ref="AT16:AU16"/>
    <mergeCell ref="AV16:AW16"/>
    <mergeCell ref="AX16:AY16"/>
    <mergeCell ref="BT16:BX16"/>
    <mergeCell ref="AZ15:BA15"/>
    <mergeCell ref="BD15:BF15"/>
    <mergeCell ref="AN15:AO15"/>
    <mergeCell ref="AP15:AQ15"/>
    <mergeCell ref="AR15:AS15"/>
    <mergeCell ref="AT15:AU15"/>
    <mergeCell ref="AV15:AW15"/>
    <mergeCell ref="AX15:AY15"/>
    <mergeCell ref="BI15:BK15"/>
    <mergeCell ref="BI16:BK16"/>
    <mergeCell ref="D15:E15"/>
    <mergeCell ref="F15:G15"/>
    <mergeCell ref="H15:I15"/>
    <mergeCell ref="J15:K15"/>
    <mergeCell ref="L15:M15"/>
    <mergeCell ref="N15:O15"/>
    <mergeCell ref="AZ16:BA16"/>
    <mergeCell ref="BD16:BF16"/>
    <mergeCell ref="AH16:AI16"/>
    <mergeCell ref="AJ16:AK16"/>
    <mergeCell ref="AL16:AM16"/>
    <mergeCell ref="AN16:AO16"/>
    <mergeCell ref="AP16:AQ16"/>
    <mergeCell ref="AR16:AS16"/>
    <mergeCell ref="V16:W16"/>
    <mergeCell ref="X16:Y16"/>
    <mergeCell ref="Z16:AA16"/>
    <mergeCell ref="AB16:AC16"/>
    <mergeCell ref="AD16:AE16"/>
    <mergeCell ref="AF16:AG16"/>
    <mergeCell ref="J16:K16"/>
    <mergeCell ref="B15:C15"/>
    <mergeCell ref="BO16:BP16"/>
    <mergeCell ref="BR16:BS16"/>
    <mergeCell ref="T16:U16"/>
    <mergeCell ref="F16:G16"/>
    <mergeCell ref="H16:I16"/>
    <mergeCell ref="AB15:AC15"/>
    <mergeCell ref="AD15:AE15"/>
    <mergeCell ref="AF15:AG15"/>
    <mergeCell ref="AH15:AI15"/>
    <mergeCell ref="AJ15:AK15"/>
    <mergeCell ref="AL15:AM15"/>
    <mergeCell ref="P15:Q15"/>
    <mergeCell ref="R15:S15"/>
    <mergeCell ref="T15:U15"/>
    <mergeCell ref="V15:W15"/>
    <mergeCell ref="X15:Y15"/>
    <mergeCell ref="Z15:AA15"/>
    <mergeCell ref="L16:M16"/>
    <mergeCell ref="N16:O16"/>
    <mergeCell ref="P16:Q16"/>
    <mergeCell ref="R16:S16"/>
    <mergeCell ref="AR14:AS14"/>
    <mergeCell ref="AT14:AU14"/>
    <mergeCell ref="AV14:AW14"/>
    <mergeCell ref="AX14:AY14"/>
    <mergeCell ref="AZ14:BA14"/>
    <mergeCell ref="BD14:BF14"/>
    <mergeCell ref="AF14:AG14"/>
    <mergeCell ref="AH14:AI14"/>
    <mergeCell ref="AJ14:AK14"/>
    <mergeCell ref="AL14:AM14"/>
    <mergeCell ref="AN14:AO14"/>
    <mergeCell ref="AP14:AQ14"/>
    <mergeCell ref="T14:U14"/>
    <mergeCell ref="V14:W14"/>
    <mergeCell ref="X14:Y14"/>
    <mergeCell ref="Z14:AA14"/>
    <mergeCell ref="AB14:AC14"/>
    <mergeCell ref="AD14:AE14"/>
    <mergeCell ref="H14:I14"/>
    <mergeCell ref="J14:K14"/>
    <mergeCell ref="L14:M14"/>
    <mergeCell ref="N14:O14"/>
    <mergeCell ref="P14:Q14"/>
    <mergeCell ref="R14:S14"/>
    <mergeCell ref="F14:G14"/>
    <mergeCell ref="AZ13:BA13"/>
    <mergeCell ref="BD13:BF13"/>
    <mergeCell ref="AN13:AO13"/>
    <mergeCell ref="AP13:AQ13"/>
    <mergeCell ref="AR13:AS13"/>
    <mergeCell ref="AT13:AU13"/>
    <mergeCell ref="AV13:AW13"/>
    <mergeCell ref="AX13:AY13"/>
    <mergeCell ref="AB13:AC13"/>
    <mergeCell ref="AD13:AE13"/>
    <mergeCell ref="AF13:AG13"/>
    <mergeCell ref="AH13:AI13"/>
    <mergeCell ref="AJ13:AK13"/>
    <mergeCell ref="AL13:AM13"/>
    <mergeCell ref="P13:Q13"/>
    <mergeCell ref="R13:S13"/>
    <mergeCell ref="T13:U13"/>
    <mergeCell ref="V13:W13"/>
    <mergeCell ref="X13:Y13"/>
    <mergeCell ref="Z13:AA13"/>
    <mergeCell ref="F13:G13"/>
    <mergeCell ref="H13:I13"/>
    <mergeCell ref="J13:K13"/>
    <mergeCell ref="L13:M13"/>
    <mergeCell ref="N13:O13"/>
    <mergeCell ref="BD12:BF12"/>
    <mergeCell ref="AN12:AO12"/>
    <mergeCell ref="AP12:AQ12"/>
    <mergeCell ref="AR12:AS12"/>
    <mergeCell ref="AT12:AU12"/>
    <mergeCell ref="AV12:AW12"/>
    <mergeCell ref="AX12:AY12"/>
    <mergeCell ref="AB12:AC12"/>
    <mergeCell ref="AD12:AE12"/>
    <mergeCell ref="AF12:AG12"/>
    <mergeCell ref="AH12:AI12"/>
    <mergeCell ref="AJ12:AK12"/>
    <mergeCell ref="AL12:AM12"/>
    <mergeCell ref="P12:Q12"/>
    <mergeCell ref="R12:S12"/>
    <mergeCell ref="T12:U12"/>
    <mergeCell ref="V12:W12"/>
    <mergeCell ref="X12:Y12"/>
    <mergeCell ref="Z12:AA12"/>
    <mergeCell ref="N12:O12"/>
    <mergeCell ref="B12:C12"/>
    <mergeCell ref="AX11:AY11"/>
    <mergeCell ref="AZ11:BA11"/>
    <mergeCell ref="N11:O11"/>
    <mergeCell ref="P11:Q11"/>
    <mergeCell ref="R11:S11"/>
    <mergeCell ref="T11:U11"/>
    <mergeCell ref="V11:W11"/>
    <mergeCell ref="X11:Y11"/>
    <mergeCell ref="F11:G11"/>
    <mergeCell ref="H11:I11"/>
    <mergeCell ref="J11:K11"/>
    <mergeCell ref="L11:M11"/>
    <mergeCell ref="Z11:AA11"/>
    <mergeCell ref="AB11:AC11"/>
    <mergeCell ref="AD11:AE11"/>
    <mergeCell ref="AF11:AG11"/>
    <mergeCell ref="AH11:AI11"/>
    <mergeCell ref="AJ11:AK11"/>
    <mergeCell ref="D12:E12"/>
    <mergeCell ref="F12:G12"/>
    <mergeCell ref="H12:I12"/>
    <mergeCell ref="J12:K12"/>
    <mergeCell ref="L12:M12"/>
    <mergeCell ref="AZ12:BA12"/>
    <mergeCell ref="BT11:BX11"/>
    <mergeCell ref="AV10:AW10"/>
    <mergeCell ref="AX10:AY10"/>
    <mergeCell ref="AZ10:BA10"/>
    <mergeCell ref="BD10:BF10"/>
    <mergeCell ref="AJ10:AK10"/>
    <mergeCell ref="AL10:AM10"/>
    <mergeCell ref="AN10:AO10"/>
    <mergeCell ref="AP10:AQ10"/>
    <mergeCell ref="AR10:AS10"/>
    <mergeCell ref="AT10:AU10"/>
    <mergeCell ref="BD11:BF11"/>
    <mergeCell ref="AL11:AM11"/>
    <mergeCell ref="AN11:AO11"/>
    <mergeCell ref="AP11:AQ11"/>
    <mergeCell ref="AR11:AS11"/>
    <mergeCell ref="AT11:AU11"/>
    <mergeCell ref="AV11:AW11"/>
    <mergeCell ref="BI10:BK10"/>
    <mergeCell ref="BI11:BK11"/>
    <mergeCell ref="BO11:BP11"/>
    <mergeCell ref="BR11:BS11"/>
    <mergeCell ref="X10:Y10"/>
    <mergeCell ref="Z10:AA10"/>
    <mergeCell ref="AB10:AC10"/>
    <mergeCell ref="AD10:AE10"/>
    <mergeCell ref="AF10:AG10"/>
    <mergeCell ref="AH10:AI10"/>
    <mergeCell ref="L10:M10"/>
    <mergeCell ref="N10:O10"/>
    <mergeCell ref="P10:Q10"/>
    <mergeCell ref="R10:S10"/>
    <mergeCell ref="T10:U10"/>
    <mergeCell ref="V10:W10"/>
    <mergeCell ref="B10:C10"/>
    <mergeCell ref="D10:E10"/>
    <mergeCell ref="F10:G10"/>
    <mergeCell ref="H10:I10"/>
    <mergeCell ref="J10:K10"/>
    <mergeCell ref="AN9:AO9"/>
    <mergeCell ref="AP9:AQ9"/>
    <mergeCell ref="AR9:AS9"/>
    <mergeCell ref="AT9:AU9"/>
    <mergeCell ref="AV9:AW9"/>
    <mergeCell ref="AX9:AY9"/>
    <mergeCell ref="AB9:AC9"/>
    <mergeCell ref="AD9:AE9"/>
    <mergeCell ref="AF9:AG9"/>
    <mergeCell ref="AH9:AI9"/>
    <mergeCell ref="AJ9:AK9"/>
    <mergeCell ref="AL9:AM9"/>
    <mergeCell ref="P9:Q9"/>
    <mergeCell ref="R9:S9"/>
    <mergeCell ref="T9:U9"/>
    <mergeCell ref="V9:W9"/>
    <mergeCell ref="X9:Y9"/>
    <mergeCell ref="Z9:AA9"/>
    <mergeCell ref="F9:G9"/>
    <mergeCell ref="H9:I9"/>
    <mergeCell ref="J9:K9"/>
    <mergeCell ref="L9:M9"/>
    <mergeCell ref="N9:O9"/>
    <mergeCell ref="BD8:BF8"/>
    <mergeCell ref="AP8:AQ8"/>
    <mergeCell ref="AR8:AS8"/>
    <mergeCell ref="AT8:AU8"/>
    <mergeCell ref="AV8:AW8"/>
    <mergeCell ref="AX8:AY8"/>
    <mergeCell ref="AZ8:BA8"/>
    <mergeCell ref="AD8:AE8"/>
    <mergeCell ref="AF8:AG8"/>
    <mergeCell ref="AH8:AI8"/>
    <mergeCell ref="AJ8:AK8"/>
    <mergeCell ref="AL8:AM8"/>
    <mergeCell ref="AN8:AO8"/>
    <mergeCell ref="R8:S8"/>
    <mergeCell ref="T8:U8"/>
    <mergeCell ref="V8:W8"/>
    <mergeCell ref="X8:Y8"/>
    <mergeCell ref="Z8:AA8"/>
    <mergeCell ref="AB8:AC8"/>
    <mergeCell ref="F8:G8"/>
    <mergeCell ref="H8:I8"/>
    <mergeCell ref="J8:K8"/>
    <mergeCell ref="L8:M8"/>
    <mergeCell ref="N8:O8"/>
    <mergeCell ref="P8:Q8"/>
    <mergeCell ref="AZ9:BA9"/>
    <mergeCell ref="BD9:BF9"/>
    <mergeCell ref="AX7:AY7"/>
    <mergeCell ref="AZ7:BA7"/>
    <mergeCell ref="BD7:BF7"/>
    <mergeCell ref="AJ7:AK7"/>
    <mergeCell ref="AL7:AM7"/>
    <mergeCell ref="AN7:AO7"/>
    <mergeCell ref="AP7:AQ7"/>
    <mergeCell ref="AR7:AS7"/>
    <mergeCell ref="AT7:AU7"/>
    <mergeCell ref="X7:Y7"/>
    <mergeCell ref="Z7:AA7"/>
    <mergeCell ref="AB7:AC7"/>
    <mergeCell ref="AD7:AE7"/>
    <mergeCell ref="AF7:AG7"/>
    <mergeCell ref="AH7:AI7"/>
    <mergeCell ref="L7:M7"/>
    <mergeCell ref="N7:O7"/>
    <mergeCell ref="P7:Q7"/>
    <mergeCell ref="R7:S7"/>
    <mergeCell ref="T7:U7"/>
    <mergeCell ref="V7:W7"/>
    <mergeCell ref="B7:C7"/>
    <mergeCell ref="D7:E7"/>
    <mergeCell ref="F7:G7"/>
    <mergeCell ref="H7:I7"/>
    <mergeCell ref="J7:K7"/>
    <mergeCell ref="AX6:AY6"/>
    <mergeCell ref="AZ6:BA6"/>
    <mergeCell ref="BD6:BF6"/>
    <mergeCell ref="AL6:AM6"/>
    <mergeCell ref="AN6:AO6"/>
    <mergeCell ref="AP6:AQ6"/>
    <mergeCell ref="AR6:AS6"/>
    <mergeCell ref="AT6:AU6"/>
    <mergeCell ref="AV6:AW6"/>
    <mergeCell ref="Z6:AA6"/>
    <mergeCell ref="AB6:AC6"/>
    <mergeCell ref="AD6:AE6"/>
    <mergeCell ref="AF6:AG6"/>
    <mergeCell ref="AH6:AI6"/>
    <mergeCell ref="AJ6:AK6"/>
    <mergeCell ref="N6:O6"/>
    <mergeCell ref="P6:Q6"/>
    <mergeCell ref="R6:S6"/>
    <mergeCell ref="T6:U6"/>
    <mergeCell ref="V6:W6"/>
    <mergeCell ref="X6:Y6"/>
    <mergeCell ref="B6:C6"/>
    <mergeCell ref="F6:G6"/>
    <mergeCell ref="H6:I6"/>
    <mergeCell ref="J6:K6"/>
    <mergeCell ref="L6:M6"/>
    <mergeCell ref="AV7:AW7"/>
    <mergeCell ref="BT6:BX6"/>
    <mergeCell ref="AT5:AU5"/>
    <mergeCell ref="AV5:AW5"/>
    <mergeCell ref="AX5:AY5"/>
    <mergeCell ref="AZ5:BA5"/>
    <mergeCell ref="BD5:BF5"/>
    <mergeCell ref="AH5:AI5"/>
    <mergeCell ref="AJ5:AK5"/>
    <mergeCell ref="AL5:AM5"/>
    <mergeCell ref="AN5:AO5"/>
    <mergeCell ref="AP5:AQ5"/>
    <mergeCell ref="AR5:AS5"/>
    <mergeCell ref="V5:W5"/>
    <mergeCell ref="X5:Y5"/>
    <mergeCell ref="Z5:AA5"/>
    <mergeCell ref="AB5:AC5"/>
    <mergeCell ref="AD5:AE5"/>
    <mergeCell ref="AF5:AG5"/>
    <mergeCell ref="AV2:AW2"/>
    <mergeCell ref="AX2:AY2"/>
    <mergeCell ref="AZ2:BA2"/>
    <mergeCell ref="J5:K5"/>
    <mergeCell ref="L5:M5"/>
    <mergeCell ref="N5:O5"/>
    <mergeCell ref="P5:Q5"/>
    <mergeCell ref="R5:S5"/>
    <mergeCell ref="T5:U5"/>
    <mergeCell ref="B5:C5"/>
    <mergeCell ref="D5:E5"/>
    <mergeCell ref="F5:G5"/>
    <mergeCell ref="H5:I5"/>
    <mergeCell ref="BO6:BP6"/>
    <mergeCell ref="BR6:BS6"/>
    <mergeCell ref="AX4:AY4"/>
    <mergeCell ref="AZ4:BA4"/>
    <mergeCell ref="BD4:BF4"/>
    <mergeCell ref="AL4:AM4"/>
    <mergeCell ref="AN4:AO4"/>
    <mergeCell ref="AP4:AQ4"/>
    <mergeCell ref="AR4:AS4"/>
    <mergeCell ref="AT4:AU4"/>
    <mergeCell ref="AV4:AW4"/>
    <mergeCell ref="BI5:BK5"/>
    <mergeCell ref="BI6:BK6"/>
    <mergeCell ref="Z4:AA4"/>
    <mergeCell ref="AB4:AC4"/>
    <mergeCell ref="AD4:AE4"/>
    <mergeCell ref="AF4:AG4"/>
    <mergeCell ref="AH4:AI4"/>
    <mergeCell ref="AJ4:AK4"/>
    <mergeCell ref="T4:U4"/>
    <mergeCell ref="V4:W4"/>
    <mergeCell ref="X4:Y4"/>
    <mergeCell ref="F4:G4"/>
    <mergeCell ref="H4:I4"/>
    <mergeCell ref="J4:K4"/>
    <mergeCell ref="L4:M4"/>
    <mergeCell ref="AX3:AY3"/>
    <mergeCell ref="AZ3:BA3"/>
    <mergeCell ref="AL3:AM3"/>
    <mergeCell ref="AN3:AO3"/>
    <mergeCell ref="AP3:AQ3"/>
    <mergeCell ref="AR3:AS3"/>
    <mergeCell ref="AT3:AU3"/>
    <mergeCell ref="AV3:AW3"/>
    <mergeCell ref="Z3:AA3"/>
    <mergeCell ref="AB3:AC3"/>
    <mergeCell ref="AD3:AE3"/>
    <mergeCell ref="AF3:AG3"/>
    <mergeCell ref="AH3:AI3"/>
    <mergeCell ref="AJ3:AK3"/>
    <mergeCell ref="N3:O3"/>
    <mergeCell ref="P3:Q3"/>
    <mergeCell ref="R3:S3"/>
    <mergeCell ref="T3:U3"/>
    <mergeCell ref="V3:W3"/>
    <mergeCell ref="X3:Y3"/>
    <mergeCell ref="N4:O4"/>
    <mergeCell ref="P4:Q4"/>
    <mergeCell ref="R4:S4"/>
    <mergeCell ref="AF2:AG2"/>
    <mergeCell ref="AH2:AI2"/>
    <mergeCell ref="AJ2:AK2"/>
    <mergeCell ref="AL2:AM2"/>
    <mergeCell ref="AN2:AO2"/>
    <mergeCell ref="AP2:AQ2"/>
    <mergeCell ref="B2:C2"/>
    <mergeCell ref="D2:E2"/>
    <mergeCell ref="F2:G2"/>
    <mergeCell ref="F3:G3"/>
    <mergeCell ref="H3:I3"/>
    <mergeCell ref="J3:K3"/>
    <mergeCell ref="L3:M3"/>
    <mergeCell ref="AR2:AS2"/>
    <mergeCell ref="AT2:AU2"/>
    <mergeCell ref="T2:U2"/>
    <mergeCell ref="V2:W2"/>
    <mergeCell ref="X2:Y2"/>
    <mergeCell ref="Z2:AA2"/>
    <mergeCell ref="AB2:AC2"/>
    <mergeCell ref="AD2:AE2"/>
    <mergeCell ref="H2:I2"/>
    <mergeCell ref="J2:K2"/>
    <mergeCell ref="L2:M2"/>
    <mergeCell ref="N2:O2"/>
    <mergeCell ref="P2:Q2"/>
    <mergeCell ref="R2:S2"/>
  </mergeCells>
  <printOptions horizontalCentered="1" verticalCentered="1" gridLines="1"/>
  <pageMargins left="0.39370078740157483" right="0.39370078740157483" top="0.39370078740157483" bottom="0.39370078740157483" header="0" footer="0"/>
  <pageSetup paperSize="9" scale="50" fitToWidth="0" fitToHeight="0" orientation="landscape" r:id="rId1"/>
  <headerFooter>
    <oddHeader>&amp;C&amp;"Lucida Console,Bold"GAMEPLAN</oddHead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AB34-9B38-4264-97C1-913E6D97520D}">
  <sheetPr codeName="Sheet17"/>
  <dimension ref="A1:GP272"/>
  <sheetViews>
    <sheetView showGridLines="0" topLeftCell="FD1" zoomScaleNormal="100" workbookViewId="0">
      <selection activeCell="FP15" sqref="FP15"/>
    </sheetView>
  </sheetViews>
  <sheetFormatPr defaultColWidth="5.7109375" defaultRowHeight="17.100000000000001" customHeight="1" x14ac:dyDescent="0.2"/>
  <cols>
    <col min="1" max="1" width="10.42578125" style="19" customWidth="1"/>
    <col min="2" max="2" width="7.140625" style="21" bestFit="1" customWidth="1"/>
    <col min="3" max="11" width="5.7109375" style="21"/>
    <col min="12" max="12" width="10.5703125" style="21" customWidth="1"/>
    <col min="13" max="17" width="5.7109375" style="21"/>
    <col min="18" max="18" width="7.28515625" style="21" customWidth="1"/>
    <col min="19" max="19" width="5.7109375" style="21"/>
    <col min="20" max="22" width="5.7109375" style="19"/>
    <col min="23" max="23" width="6" style="19" customWidth="1"/>
    <col min="24" max="24" width="6.7109375" style="19" bestFit="1" customWidth="1"/>
    <col min="25" max="26" width="5.7109375" style="19"/>
    <col min="27" max="27" width="6.5703125" style="19" customWidth="1"/>
    <col min="28" max="28" width="6.28515625" style="19" customWidth="1"/>
    <col min="29" max="29" width="5.7109375" style="19" customWidth="1"/>
    <col min="30" max="32" width="5.7109375" style="19"/>
    <col min="33" max="33" width="6.28515625" style="19" customWidth="1"/>
    <col min="34" max="34" width="5.85546875" style="19" bestFit="1" customWidth="1"/>
    <col min="35" max="35" width="6.28515625" style="19" customWidth="1"/>
    <col min="36" max="36" width="6.7109375" style="19" bestFit="1" customWidth="1"/>
    <col min="37" max="37" width="6.42578125" style="19" customWidth="1"/>
    <col min="38" max="45" width="5.7109375" style="19"/>
    <col min="46" max="46" width="8.42578125" style="19" customWidth="1"/>
    <col min="47" max="47" width="9.28515625" style="19" customWidth="1"/>
    <col min="48" max="57" width="5.7109375" style="19"/>
    <col min="58" max="58" width="6.28515625" style="19" customWidth="1"/>
    <col min="59" max="59" width="6.140625" style="19" customWidth="1"/>
    <col min="60" max="60" width="5.5703125" style="19" customWidth="1"/>
    <col min="61" max="61" width="5.7109375" style="19"/>
    <col min="62" max="62" width="7.42578125" style="19" customWidth="1"/>
    <col min="63" max="64" width="6.5703125" style="19" customWidth="1"/>
    <col min="65" max="65" width="6.85546875" style="19" customWidth="1"/>
    <col min="66" max="66" width="6.5703125" style="19" customWidth="1"/>
    <col min="67" max="67" width="6.85546875" style="19" customWidth="1"/>
    <col min="68" max="68" width="6.7109375" style="19" customWidth="1"/>
    <col min="69" max="69" width="7" style="19" customWidth="1"/>
    <col min="70" max="70" width="7.5703125" style="19" customWidth="1"/>
    <col min="71" max="71" width="7.7109375" style="19" customWidth="1"/>
    <col min="72" max="72" width="10" style="19" customWidth="1"/>
    <col min="73" max="73" width="8.5703125" style="19" customWidth="1"/>
    <col min="74" max="74" width="8" style="19" customWidth="1"/>
    <col min="75" max="75" width="6.7109375" style="19" customWidth="1"/>
    <col min="76" max="76" width="7.28515625" style="19" customWidth="1"/>
    <col min="77" max="77" width="7.140625" style="19" customWidth="1"/>
    <col min="78" max="78" width="9" style="19" customWidth="1"/>
    <col min="79" max="79" width="7.7109375" style="19" customWidth="1"/>
    <col min="80" max="80" width="7.28515625" style="19" customWidth="1"/>
    <col min="81" max="81" width="7.7109375" style="19" customWidth="1"/>
    <col min="82" max="82" width="7.5703125" style="19" customWidth="1"/>
    <col min="83" max="83" width="6.7109375" style="19" customWidth="1"/>
    <col min="84" max="84" width="7.28515625" style="19" bestFit="1" customWidth="1"/>
    <col min="85" max="85" width="7.140625" style="19" customWidth="1"/>
    <col min="86" max="86" width="7.5703125" style="19" customWidth="1"/>
    <col min="87" max="87" width="8" style="19" customWidth="1"/>
    <col min="88" max="88" width="7" style="19" customWidth="1"/>
    <col min="89" max="161" width="5.7109375" style="19"/>
    <col min="162" max="172" width="14.42578125" style="19" customWidth="1"/>
    <col min="173" max="173" width="10.85546875" style="19" customWidth="1"/>
    <col min="174" max="174" width="8.28515625" style="233" customWidth="1"/>
    <col min="175" max="175" width="18.42578125" style="91" customWidth="1"/>
    <col min="176" max="176" width="8.28515625" style="233" customWidth="1"/>
    <col min="177" max="177" width="18.85546875" style="91" customWidth="1"/>
    <col min="178" max="178" width="8.28515625" style="221" customWidth="1"/>
    <col min="179" max="179" width="41.42578125" style="19" customWidth="1"/>
    <col min="180" max="180" width="6" style="19" customWidth="1"/>
    <col min="181" max="181" width="41.42578125" style="19" customWidth="1"/>
    <col min="182" max="182" width="5.42578125" style="19" customWidth="1"/>
    <col min="183" max="183" width="41.28515625" style="19" customWidth="1"/>
    <col min="184" max="184" width="7.7109375" style="19" customWidth="1"/>
    <col min="185" max="185" width="17.42578125" style="19" bestFit="1" customWidth="1"/>
    <col min="186" max="16384" width="5.7109375" style="19"/>
  </cols>
  <sheetData>
    <row r="1" spans="1:198" s="30" customFormat="1" ht="17.100000000000001" customHeight="1" x14ac:dyDescent="0.2">
      <c r="A1" s="3218" t="s">
        <v>323</v>
      </c>
      <c r="B1" s="3218"/>
      <c r="C1" s="3218"/>
      <c r="D1" s="3218"/>
      <c r="E1" s="3218"/>
      <c r="F1" s="3218"/>
      <c r="G1" s="3218"/>
      <c r="H1" s="3218"/>
      <c r="I1" s="3218"/>
      <c r="J1" s="3218"/>
      <c r="K1" s="71"/>
      <c r="L1" s="3218" t="s">
        <v>323</v>
      </c>
      <c r="M1" s="3218"/>
      <c r="N1" s="3218"/>
      <c r="O1" s="3218"/>
      <c r="P1" s="3218"/>
      <c r="Q1" s="3218"/>
      <c r="R1" s="3218"/>
      <c r="S1" s="3218"/>
      <c r="T1" s="3218"/>
      <c r="U1" s="3218"/>
      <c r="V1" s="71"/>
      <c r="AT1" s="71"/>
      <c r="AU1" s="71"/>
      <c r="AV1" s="71"/>
      <c r="AW1" s="71"/>
      <c r="AX1" s="71"/>
      <c r="AY1" s="71"/>
      <c r="AZ1" s="71"/>
      <c r="BA1" s="71"/>
      <c r="BB1" s="71"/>
      <c r="BC1" s="71"/>
      <c r="BD1" s="71"/>
      <c r="BE1" s="71"/>
      <c r="BF1" s="71"/>
      <c r="BG1" s="71"/>
      <c r="BH1" s="71"/>
      <c r="BI1" s="71"/>
      <c r="BJ1" s="71"/>
      <c r="BK1" s="71"/>
      <c r="BL1" s="71"/>
      <c r="BM1" s="71"/>
      <c r="BN1" s="71"/>
      <c r="BO1" s="71"/>
      <c r="BP1" s="71"/>
      <c r="BQ1" s="71"/>
      <c r="BR1" s="71"/>
      <c r="BY1" s="71"/>
      <c r="BZ1" s="71"/>
      <c r="CA1" s="71"/>
      <c r="CB1" s="71"/>
      <c r="CC1" s="71"/>
      <c r="CD1" s="71"/>
      <c r="CE1" s="19"/>
      <c r="CF1" s="19"/>
      <c r="CG1" s="19"/>
      <c r="CH1" s="71"/>
      <c r="CI1" s="71"/>
      <c r="CJ1" s="71"/>
      <c r="FR1" s="231"/>
      <c r="FS1" s="91"/>
      <c r="FT1" s="231"/>
      <c r="FU1" s="91"/>
      <c r="FV1" s="218"/>
    </row>
    <row r="2" spans="1:198" ht="17.100000000000001" customHeight="1" x14ac:dyDescent="0.3">
      <c r="A2" s="23" t="s">
        <v>324</v>
      </c>
      <c r="B2" s="23" t="str">
        <f>ACTIVITIES!$C$34</f>
        <v>SKLL</v>
      </c>
      <c r="C2" s="23" t="str">
        <f>ACTIVITIES!$D$34</f>
        <v>SKLL</v>
      </c>
      <c r="D2" s="23" t="str">
        <f>ACTIVITIES!$E$34</f>
        <v>SKLL</v>
      </c>
      <c r="E2" s="23" t="str">
        <f>ACTIVITIES!$F$34</f>
        <v>SKLL</v>
      </c>
      <c r="F2" s="23" t="str">
        <f>ACTIVITIES!$G$34</f>
        <v>SKLL</v>
      </c>
      <c r="G2" s="23" t="str">
        <f>ACTIVITIES!$H$34</f>
        <v>SKLL</v>
      </c>
      <c r="H2" s="23" t="str">
        <f>ACTIVITIES!$I$34</f>
        <v>SKLL</v>
      </c>
      <c r="I2" s="23" t="str">
        <f>ACTIVITIES!$J$34</f>
        <v>SKLL</v>
      </c>
      <c r="J2" s="23" t="str">
        <f>ACTIVITIES!$K$34</f>
        <v>SKLL</v>
      </c>
      <c r="K2" s="71"/>
      <c r="L2" s="23" t="s">
        <v>324</v>
      </c>
      <c r="M2" s="23" t="str">
        <f>ACTIVITIES!$BQ$34</f>
        <v>SKLL</v>
      </c>
      <c r="N2" s="23" t="str">
        <f>ACTIVITIES!$BR$34</f>
        <v>SKLL</v>
      </c>
      <c r="O2" s="23" t="str">
        <f>ACTIVITIES!$BS$34</f>
        <v>SKLL</v>
      </c>
      <c r="P2" s="23" t="str">
        <f>ACTIVITIES!$BT$34</f>
        <v>SKLL</v>
      </c>
      <c r="Q2" s="23" t="str">
        <f>ACTIVITIES!$BU$34</f>
        <v>SKLL</v>
      </c>
      <c r="R2" s="23" t="str">
        <f>ACTIVITIES!$BV$34</f>
        <v>SKLL</v>
      </c>
      <c r="S2" s="23" t="str">
        <f>ACTIVITIES!$BW$34</f>
        <v>SKLL</v>
      </c>
      <c r="T2" s="23" t="str">
        <f>ACTIVITIES!$BX$34</f>
        <v>SKLL</v>
      </c>
      <c r="U2" s="23" t="str">
        <f>ACTIVITIES!$BY$34</f>
        <v>SKLL</v>
      </c>
      <c r="V2" s="71"/>
      <c r="W2" s="3234" t="s">
        <v>325</v>
      </c>
      <c r="X2" s="79">
        <f>'^'!$BU$52</f>
        <v>0</v>
      </c>
      <c r="Y2" s="23" t="str">
        <f>ACTIVITIES!$C$34</f>
        <v>SKLL</v>
      </c>
      <c r="Z2" s="23" t="str">
        <f>ACTIVITIES!$D$34</f>
        <v>SKLL</v>
      </c>
      <c r="AA2" s="23" t="str">
        <f>ACTIVITIES!$E$34</f>
        <v>SKLL</v>
      </c>
      <c r="AB2" s="23" t="str">
        <f>ACTIVITIES!$F$34</f>
        <v>SKLL</v>
      </c>
      <c r="AC2" s="23" t="str">
        <f>ACTIVITIES!$G$34</f>
        <v>SKLL</v>
      </c>
      <c r="AD2" s="23" t="str">
        <f>ACTIVITIES!$H$34</f>
        <v>SKLL</v>
      </c>
      <c r="AE2" s="23" t="str">
        <f>ACTIVITIES!$I$34</f>
        <v>SKLL</v>
      </c>
      <c r="AF2" s="23" t="str">
        <f>ACTIVITIES!$J$34</f>
        <v>SKLL</v>
      </c>
      <c r="AG2" s="23" t="str">
        <f>ACTIVITIES!$K$34</f>
        <v>SKLL</v>
      </c>
      <c r="AH2" s="234" t="str">
        <f>IF('^'!$C$62="CHANGEOVER","&lt; 8 &gt;","")</f>
        <v/>
      </c>
      <c r="AI2" s="3234" t="s">
        <v>325</v>
      </c>
      <c r="AJ2" s="79">
        <f>'^'!$BU$52</f>
        <v>0</v>
      </c>
      <c r="AK2" s="23" t="str">
        <f>ACTIVITIES!$BQ$34</f>
        <v>SKLL</v>
      </c>
      <c r="AL2" s="23" t="str">
        <f>ACTIVITIES!$BR$34</f>
        <v>SKLL</v>
      </c>
      <c r="AM2" s="23" t="str">
        <f>ACTIVITIES!$BS$34</f>
        <v>SKLL</v>
      </c>
      <c r="AN2" s="23" t="str">
        <f>ACTIVITIES!$BT$34</f>
        <v>SKLL</v>
      </c>
      <c r="AO2" s="23" t="str">
        <f>ACTIVITIES!$BU$34</f>
        <v>SKLL</v>
      </c>
      <c r="AP2" s="23" t="str">
        <f>ACTIVITIES!$BV$34</f>
        <v>SKLL</v>
      </c>
      <c r="AQ2" s="23" t="str">
        <f>ACTIVITIES!$BW$34</f>
        <v>SKLL</v>
      </c>
      <c r="AR2" s="23" t="str">
        <f>ACTIVITIES!$BX$34</f>
        <v>SKLL</v>
      </c>
      <c r="AS2" s="23" t="str">
        <f>ACTIVITIES!$BY$34</f>
        <v>SKLL</v>
      </c>
      <c r="AU2" s="80" t="s">
        <v>326</v>
      </c>
      <c r="AV2" s="194">
        <f>_xlfn.IFS(
$BM$6="B A S I C", 300,
$BM$6="S T O I C", 600,
$BM$6="H E R O I C", 900,
$BM$6="M Y T H I C", 1200,
$BM$6="E P I C", 1500,
TRUE,600)</f>
        <v>600</v>
      </c>
      <c r="AW2" s="194">
        <f>AV2+$AV$2+(AV2*0.05)</f>
        <v>1230</v>
      </c>
      <c r="AX2" s="194">
        <f t="shared" ref="AX2:BR2" si="0">AW2+$AV$2+(AW2*0.05)</f>
        <v>1891.5</v>
      </c>
      <c r="AY2" s="194">
        <f t="shared" si="0"/>
        <v>2586.0749999999998</v>
      </c>
      <c r="AZ2" s="194">
        <f t="shared" si="0"/>
        <v>3315.3787499999999</v>
      </c>
      <c r="BA2" s="194">
        <f t="shared" si="0"/>
        <v>4081.1476874999998</v>
      </c>
      <c r="BB2" s="194">
        <f t="shared" si="0"/>
        <v>4885.2050718749997</v>
      </c>
      <c r="BC2" s="194">
        <f t="shared" si="0"/>
        <v>5729.4653254687501</v>
      </c>
      <c r="BD2" s="194">
        <f t="shared" si="0"/>
        <v>6615.9385917421878</v>
      </c>
      <c r="BE2" s="194">
        <f t="shared" si="0"/>
        <v>7546.7355213292976</v>
      </c>
      <c r="BF2" s="194">
        <f t="shared" si="0"/>
        <v>8524.0722973957618</v>
      </c>
      <c r="BG2" s="194">
        <f t="shared" si="0"/>
        <v>9550.2759122655498</v>
      </c>
      <c r="BH2" s="194">
        <f t="shared" si="0"/>
        <v>10627.789707878826</v>
      </c>
      <c r="BI2" s="194">
        <f t="shared" si="0"/>
        <v>11759.179193272768</v>
      </c>
      <c r="BJ2" s="194">
        <f t="shared" si="0"/>
        <v>12947.138152936406</v>
      </c>
      <c r="BK2" s="194">
        <f t="shared" si="0"/>
        <v>14194.495060583227</v>
      </c>
      <c r="BL2" s="194">
        <f t="shared" si="0"/>
        <v>15504.219813612388</v>
      </c>
      <c r="BM2" s="194">
        <f t="shared" si="0"/>
        <v>16879.430804293006</v>
      </c>
      <c r="BN2" s="194">
        <f t="shared" si="0"/>
        <v>18323.402344507656</v>
      </c>
      <c r="BO2" s="194">
        <f t="shared" si="0"/>
        <v>19839.572461733038</v>
      </c>
      <c r="BP2" s="194">
        <f t="shared" si="0"/>
        <v>21431.55108481969</v>
      </c>
      <c r="BQ2" s="194">
        <f t="shared" si="0"/>
        <v>23103.128639060673</v>
      </c>
      <c r="BR2" s="194">
        <f t="shared" si="0"/>
        <v>24858.285071013706</v>
      </c>
      <c r="BS2" s="16"/>
      <c r="BT2" s="25"/>
      <c r="BU2" s="68" t="s">
        <v>327</v>
      </c>
      <c r="BV2" s="68" t="s">
        <v>148</v>
      </c>
      <c r="BX2" s="27"/>
      <c r="BY2" s="24">
        <v>2023</v>
      </c>
      <c r="BZ2" s="79" t="s">
        <v>328</v>
      </c>
      <c r="CA2" s="234" t="str">
        <f>IF('^'!$C$62="CHANGEOVER","&lt; 1","")</f>
        <v/>
      </c>
      <c r="CB2" s="3254" t="s">
        <v>327</v>
      </c>
      <c r="CC2" s="3255"/>
      <c r="CE2" s="3250" t="s">
        <v>327</v>
      </c>
      <c r="CF2" s="3251"/>
      <c r="CG2" s="23" t="s">
        <v>237</v>
      </c>
      <c r="CH2" s="23" t="s">
        <v>238</v>
      </c>
      <c r="CI2" s="23" t="s">
        <v>239</v>
      </c>
      <c r="CJ2" s="271"/>
      <c r="CK2" s="120"/>
      <c r="CM2" s="43" t="s">
        <v>329</v>
      </c>
      <c r="CN2" s="28"/>
      <c r="CO2" s="28"/>
      <c r="CP2" s="28"/>
      <c r="CQ2" s="28"/>
      <c r="CR2" s="28"/>
      <c r="CS2" s="28"/>
      <c r="CU2" s="43" t="s">
        <v>330</v>
      </c>
      <c r="CV2" s="28"/>
      <c r="CW2" s="28"/>
      <c r="CX2" s="28"/>
      <c r="CY2" s="28"/>
      <c r="CZ2" s="28"/>
      <c r="DA2" s="28"/>
      <c r="DB2" s="28"/>
      <c r="DC2" s="28"/>
      <c r="DD2" s="28"/>
      <c r="DE2" s="28"/>
      <c r="DF2" s="28"/>
      <c r="DG2" s="28"/>
      <c r="DI2" s="50" t="s">
        <v>331</v>
      </c>
      <c r="DJ2" s="45"/>
      <c r="DK2" s="46"/>
      <c r="DL2" s="47" t="s">
        <v>332</v>
      </c>
      <c r="DM2" s="48"/>
      <c r="DN2" s="49"/>
      <c r="FF2" s="43" t="s">
        <v>333</v>
      </c>
      <c r="FG2" s="27"/>
      <c r="FH2" s="203" t="s">
        <v>544</v>
      </c>
      <c r="FI2" s="204">
        <f>COUNTA($FG$4:$FG$23)</f>
        <v>16</v>
      </c>
      <c r="FJ2" s="203" t="s">
        <v>545</v>
      </c>
      <c r="FK2" s="204">
        <f>COUNTA($FG$4:$FP$4)</f>
        <v>10</v>
      </c>
      <c r="FL2" s="27"/>
      <c r="FM2" s="27"/>
      <c r="FN2" s="27"/>
      <c r="FO2" s="27"/>
      <c r="FP2" s="27"/>
      <c r="FQ2" s="235" t="str">
        <f>IF('^'!$C$62="CHANGEOVER","&lt; 12","")</f>
        <v/>
      </c>
      <c r="FR2" s="220" t="s">
        <v>689</v>
      </c>
      <c r="FS2" s="91" t="s">
        <v>688</v>
      </c>
      <c r="FT2" s="222" t="s">
        <v>781</v>
      </c>
      <c r="FV2" s="220"/>
      <c r="FW2" s="90" t="s">
        <v>570</v>
      </c>
      <c r="FY2" s="90" t="s">
        <v>571</v>
      </c>
      <c r="GA2" s="90" t="s">
        <v>572</v>
      </c>
      <c r="GC2" s="90"/>
      <c r="GM2" s="7"/>
      <c r="GN2" s="7"/>
      <c r="GO2" s="7"/>
      <c r="GP2" s="7"/>
    </row>
    <row r="3" spans="1:198" ht="17.100000000000001" customHeight="1" x14ac:dyDescent="0.3">
      <c r="A3" s="129">
        <v>31</v>
      </c>
      <c r="B3" s="72">
        <f>ACTIVITIES!C3</f>
        <v>0</v>
      </c>
      <c r="C3" s="72">
        <f>ACTIVITIES!D3</f>
        <v>0</v>
      </c>
      <c r="D3" s="72">
        <f>ACTIVITIES!E3</f>
        <v>0</v>
      </c>
      <c r="E3" s="72">
        <f>ACTIVITIES!F3</f>
        <v>0</v>
      </c>
      <c r="F3" s="72">
        <f>ACTIVITIES!G3</f>
        <v>0</v>
      </c>
      <c r="G3" s="72">
        <f>ACTIVITIES!H3</f>
        <v>0</v>
      </c>
      <c r="H3" s="72">
        <f>ACTIVITIES!I3</f>
        <v>0</v>
      </c>
      <c r="I3" s="72">
        <f>ACTIVITIES!J3</f>
        <v>0</v>
      </c>
      <c r="J3" s="72">
        <f>ACTIVITIES!K3</f>
        <v>0</v>
      </c>
      <c r="K3" s="234" t="str">
        <f>IF('^'!$C$62="CHANGEOVER","&lt; 3 &gt;","")</f>
        <v/>
      </c>
      <c r="L3" s="129">
        <v>31</v>
      </c>
      <c r="M3" s="73">
        <f>ACTIVITIES!BQ3</f>
        <v>0</v>
      </c>
      <c r="N3" s="73">
        <f>ACTIVITIES!BR3</f>
        <v>0</v>
      </c>
      <c r="O3" s="73">
        <f>ACTIVITIES!BS3</f>
        <v>0</v>
      </c>
      <c r="P3" s="73">
        <f>ACTIVITIES!BT3</f>
        <v>0</v>
      </c>
      <c r="Q3" s="73">
        <f>ACTIVITIES!BU3</f>
        <v>0</v>
      </c>
      <c r="R3" s="73">
        <f>ACTIVITIES!BV3</f>
        <v>0</v>
      </c>
      <c r="S3" s="73">
        <f>ACTIVITIES!BW3</f>
        <v>0</v>
      </c>
      <c r="T3" s="73">
        <f>ACTIVITIES!BX3</f>
        <v>0</v>
      </c>
      <c r="U3" s="73">
        <f>ACTIVITIES!BY3</f>
        <v>0</v>
      </c>
      <c r="V3" s="74"/>
      <c r="W3" s="3234"/>
      <c r="X3" s="124" t="s">
        <v>92</v>
      </c>
      <c r="Y3" s="126">
        <f>Y42/60</f>
        <v>0</v>
      </c>
      <c r="Z3" s="126">
        <f t="shared" ref="Z3:AF3" si="1">Z42/60</f>
        <v>0</v>
      </c>
      <c r="AA3" s="126">
        <f t="shared" si="1"/>
        <v>0</v>
      </c>
      <c r="AB3" s="126">
        <f t="shared" si="1"/>
        <v>0</v>
      </c>
      <c r="AC3" s="126">
        <f t="shared" si="1"/>
        <v>0</v>
      </c>
      <c r="AD3" s="126">
        <f t="shared" si="1"/>
        <v>0</v>
      </c>
      <c r="AE3" s="126">
        <f t="shared" si="1"/>
        <v>0</v>
      </c>
      <c r="AF3" s="126">
        <f t="shared" si="1"/>
        <v>0</v>
      </c>
      <c r="AG3" s="126">
        <f>AG42/60</f>
        <v>0</v>
      </c>
      <c r="AI3" s="3234"/>
      <c r="AJ3" s="127" t="s">
        <v>92</v>
      </c>
      <c r="AK3" s="126">
        <f>AK42/60</f>
        <v>0</v>
      </c>
      <c r="AL3" s="126">
        <f t="shared" ref="AL3:AR3" si="2">AL42/60</f>
        <v>0</v>
      </c>
      <c r="AM3" s="126">
        <f t="shared" si="2"/>
        <v>0</v>
      </c>
      <c r="AN3" s="126">
        <f t="shared" si="2"/>
        <v>0</v>
      </c>
      <c r="AO3" s="126">
        <f t="shared" si="2"/>
        <v>0</v>
      </c>
      <c r="AP3" s="126">
        <f t="shared" si="2"/>
        <v>0</v>
      </c>
      <c r="AQ3" s="126">
        <f t="shared" si="2"/>
        <v>0</v>
      </c>
      <c r="AR3" s="126">
        <f t="shared" si="2"/>
        <v>0</v>
      </c>
      <c r="AS3" s="126">
        <f>AS42/60</f>
        <v>0</v>
      </c>
      <c r="AU3" s="80" t="s">
        <v>177</v>
      </c>
      <c r="AV3" s="80">
        <f>AV2/60</f>
        <v>10</v>
      </c>
      <c r="AW3" s="194">
        <f t="shared" ref="AW3:BR3" si="3">AW2/60</f>
        <v>20.5</v>
      </c>
      <c r="AX3" s="194">
        <f t="shared" si="3"/>
        <v>31.524999999999999</v>
      </c>
      <c r="AY3" s="194">
        <f t="shared" si="3"/>
        <v>43.10125</v>
      </c>
      <c r="AZ3" s="194">
        <f t="shared" si="3"/>
        <v>55.2563125</v>
      </c>
      <c r="BA3" s="194">
        <f t="shared" si="3"/>
        <v>68.019128124999995</v>
      </c>
      <c r="BB3" s="194">
        <f t="shared" si="3"/>
        <v>81.420084531249998</v>
      </c>
      <c r="BC3" s="194">
        <f t="shared" si="3"/>
        <v>95.491088757812506</v>
      </c>
      <c r="BD3" s="194">
        <f t="shared" si="3"/>
        <v>110.26564319570313</v>
      </c>
      <c r="BE3" s="194">
        <f t="shared" si="3"/>
        <v>125.7789253554883</v>
      </c>
      <c r="BF3" s="194">
        <f t="shared" si="3"/>
        <v>142.0678716232627</v>
      </c>
      <c r="BG3" s="194">
        <f t="shared" si="3"/>
        <v>159.17126520442582</v>
      </c>
      <c r="BH3" s="194">
        <f t="shared" si="3"/>
        <v>177.12982846464712</v>
      </c>
      <c r="BI3" s="194">
        <f t="shared" si="3"/>
        <v>195.98631988787946</v>
      </c>
      <c r="BJ3" s="194">
        <f t="shared" si="3"/>
        <v>215.78563588227343</v>
      </c>
      <c r="BK3" s="194">
        <f t="shared" si="3"/>
        <v>236.57491767638712</v>
      </c>
      <c r="BL3" s="194">
        <f t="shared" si="3"/>
        <v>258.40366356020644</v>
      </c>
      <c r="BM3" s="194">
        <f t="shared" si="3"/>
        <v>281.32384673821679</v>
      </c>
      <c r="BN3" s="194">
        <f t="shared" si="3"/>
        <v>305.39003907512762</v>
      </c>
      <c r="BO3" s="194">
        <f t="shared" si="3"/>
        <v>330.65954102888395</v>
      </c>
      <c r="BP3" s="194">
        <f t="shared" si="3"/>
        <v>357.19251808032817</v>
      </c>
      <c r="BQ3" s="194">
        <f t="shared" si="3"/>
        <v>385.05214398434453</v>
      </c>
      <c r="BR3" s="194">
        <f t="shared" si="3"/>
        <v>414.30475118356179</v>
      </c>
      <c r="BS3" s="16"/>
      <c r="BT3" s="25"/>
      <c r="BU3" s="61" t="s">
        <v>336</v>
      </c>
      <c r="BV3" s="61">
        <f>OBJECTIVES!$AD$21</f>
        <v>0</v>
      </c>
      <c r="BX3" s="3249" t="s">
        <v>337</v>
      </c>
      <c r="BY3" s="134" t="s">
        <v>92</v>
      </c>
      <c r="BZ3" s="139"/>
      <c r="CA3" s="69"/>
      <c r="CB3" s="140" t="str">
        <f>MISSIONS!$B$2</f>
        <v>MTH</v>
      </c>
      <c r="CC3" s="86">
        <f>INVENTORY!$AG$19</f>
        <v>0</v>
      </c>
      <c r="CE3" s="3252" t="s">
        <v>338</v>
      </c>
      <c r="CF3" s="3252"/>
      <c r="CG3" s="72">
        <f>RESPITE!$X$46/60</f>
        <v>0</v>
      </c>
      <c r="CH3" s="72">
        <f>RESPITE!$X$50/60</f>
        <v>0</v>
      </c>
      <c r="CI3" s="72">
        <f>RESPITE!$X$54/60</f>
        <v>0</v>
      </c>
      <c r="CJ3" s="271"/>
      <c r="CK3" s="120"/>
      <c r="CM3" s="141"/>
      <c r="CN3" s="142">
        <v>1</v>
      </c>
      <c r="CO3" s="142">
        <v>2</v>
      </c>
      <c r="CP3" s="142">
        <v>3</v>
      </c>
      <c r="CQ3" s="142">
        <v>4</v>
      </c>
      <c r="CR3" s="142">
        <v>5</v>
      </c>
      <c r="CS3" s="142">
        <v>6</v>
      </c>
      <c r="CU3" s="141"/>
      <c r="CV3" s="142">
        <v>1</v>
      </c>
      <c r="CW3" s="142">
        <v>2</v>
      </c>
      <c r="CX3" s="142">
        <v>3</v>
      </c>
      <c r="CY3" s="142">
        <v>4</v>
      </c>
      <c r="CZ3" s="142">
        <v>5</v>
      </c>
      <c r="DA3" s="142">
        <v>6</v>
      </c>
      <c r="DB3" s="142">
        <v>7</v>
      </c>
      <c r="DC3" s="142">
        <v>8</v>
      </c>
      <c r="DD3" s="142">
        <v>9</v>
      </c>
      <c r="DE3" s="142">
        <v>10</v>
      </c>
      <c r="DF3" s="142">
        <v>11</v>
      </c>
      <c r="DG3" s="142">
        <v>12</v>
      </c>
      <c r="FF3" s="202"/>
      <c r="FG3" s="142">
        <v>1</v>
      </c>
      <c r="FH3" s="142">
        <v>2</v>
      </c>
      <c r="FI3" s="142">
        <v>3</v>
      </c>
      <c r="FJ3" s="142">
        <v>4</v>
      </c>
      <c r="FK3" s="142">
        <v>5</v>
      </c>
      <c r="FL3" s="142">
        <v>6</v>
      </c>
      <c r="FM3" s="142">
        <v>7</v>
      </c>
      <c r="FN3" s="142">
        <v>8</v>
      </c>
      <c r="FO3" s="142">
        <v>9</v>
      </c>
      <c r="FP3" s="142">
        <v>10</v>
      </c>
      <c r="FR3" s="232"/>
      <c r="FT3" s="232"/>
      <c r="FV3" s="220"/>
      <c r="FW3" s="90"/>
      <c r="FY3" s="90"/>
      <c r="GA3" s="90"/>
      <c r="GB3" s="90"/>
      <c r="GC3" s="90"/>
      <c r="GM3" s="153"/>
      <c r="GN3" s="153"/>
      <c r="GO3" s="153"/>
      <c r="GP3" s="153"/>
    </row>
    <row r="4" spans="1:198" ht="17.100000000000001" customHeight="1" x14ac:dyDescent="0.3">
      <c r="A4" s="129">
        <v>30</v>
      </c>
      <c r="B4" s="72">
        <f>ACTIVITIES!C4</f>
        <v>0</v>
      </c>
      <c r="C4" s="72">
        <f>ACTIVITIES!D4</f>
        <v>0</v>
      </c>
      <c r="D4" s="72">
        <f>ACTIVITIES!E4</f>
        <v>0</v>
      </c>
      <c r="E4" s="72">
        <f>ACTIVITIES!F4</f>
        <v>0</v>
      </c>
      <c r="F4" s="72">
        <f>ACTIVITIES!G4</f>
        <v>0</v>
      </c>
      <c r="G4" s="72">
        <f>ACTIVITIES!H4</f>
        <v>0</v>
      </c>
      <c r="H4" s="72">
        <f>ACTIVITIES!I4</f>
        <v>0</v>
      </c>
      <c r="I4" s="72">
        <f>ACTIVITIES!J4</f>
        <v>0</v>
      </c>
      <c r="J4" s="72">
        <f>ACTIVITIES!K4</f>
        <v>0</v>
      </c>
      <c r="L4" s="129">
        <v>30</v>
      </c>
      <c r="M4" s="73">
        <f>ACTIVITIES!BQ4</f>
        <v>0</v>
      </c>
      <c r="N4" s="73">
        <f>ACTIVITIES!BR4</f>
        <v>0</v>
      </c>
      <c r="O4" s="73">
        <f>ACTIVITIES!BS4</f>
        <v>0</v>
      </c>
      <c r="P4" s="73">
        <f>ACTIVITIES!BT4</f>
        <v>0</v>
      </c>
      <c r="Q4" s="73">
        <f>ACTIVITIES!BU4</f>
        <v>0</v>
      </c>
      <c r="R4" s="73">
        <f>ACTIVITIES!BV4</f>
        <v>0</v>
      </c>
      <c r="S4" s="73">
        <f>ACTIVITIES!BW4</f>
        <v>0</v>
      </c>
      <c r="T4" s="73">
        <f>ACTIVITIES!BX4</f>
        <v>0</v>
      </c>
      <c r="U4" s="73">
        <f>ACTIVITIES!BY4</f>
        <v>0</v>
      </c>
      <c r="V4" s="74"/>
      <c r="W4" s="3234"/>
      <c r="X4" s="215" t="s">
        <v>339</v>
      </c>
      <c r="Y4" s="213"/>
      <c r="Z4" s="213"/>
      <c r="AA4" s="213"/>
      <c r="AB4" s="213"/>
      <c r="AC4" s="213"/>
      <c r="AD4" s="213"/>
      <c r="AE4" s="213"/>
      <c r="AF4" s="213"/>
      <c r="AG4" s="213"/>
      <c r="AI4" s="3234"/>
      <c r="AJ4" s="214" t="s">
        <v>339</v>
      </c>
      <c r="AK4" s="213"/>
      <c r="AL4" s="213"/>
      <c r="AM4" s="213"/>
      <c r="AN4" s="213"/>
      <c r="AO4" s="213"/>
      <c r="AP4" s="213"/>
      <c r="AQ4" s="213"/>
      <c r="AR4" s="213"/>
      <c r="AS4" s="213"/>
      <c r="AU4" s="67" t="s">
        <v>340</v>
      </c>
      <c r="AV4" s="68">
        <v>1</v>
      </c>
      <c r="AW4" s="68">
        <v>2</v>
      </c>
      <c r="AX4" s="68">
        <v>3</v>
      </c>
      <c r="AY4" s="68">
        <v>4</v>
      </c>
      <c r="AZ4" s="68">
        <v>5</v>
      </c>
      <c r="BA4" s="68">
        <v>6</v>
      </c>
      <c r="BB4" s="68">
        <v>7</v>
      </c>
      <c r="BC4" s="68">
        <v>8</v>
      </c>
      <c r="BD4" s="68">
        <v>9</v>
      </c>
      <c r="BE4" s="68">
        <v>10</v>
      </c>
      <c r="BF4" s="68">
        <v>11</v>
      </c>
      <c r="BG4" s="68">
        <v>12</v>
      </c>
      <c r="BH4" s="68">
        <v>13</v>
      </c>
      <c r="BI4" s="68">
        <v>14</v>
      </c>
      <c r="BJ4" s="68">
        <v>15</v>
      </c>
      <c r="BK4" s="68">
        <v>16</v>
      </c>
      <c r="BL4" s="68">
        <v>17</v>
      </c>
      <c r="BM4" s="68">
        <v>18</v>
      </c>
      <c r="BN4" s="68">
        <v>19</v>
      </c>
      <c r="BO4" s="68">
        <v>20</v>
      </c>
      <c r="BP4" s="68">
        <v>21</v>
      </c>
      <c r="BQ4" s="68">
        <v>22</v>
      </c>
      <c r="BR4" s="68">
        <v>23</v>
      </c>
      <c r="BS4" s="16"/>
      <c r="BT4" s="25"/>
      <c r="BU4" s="61" t="s">
        <v>341</v>
      </c>
      <c r="BV4" s="62">
        <f>SUM($B$36:$J$36,$M$36:$U$36)</f>
        <v>0</v>
      </c>
      <c r="BX4" s="3249"/>
      <c r="BY4" s="134" t="s">
        <v>339</v>
      </c>
      <c r="BZ4" s="139"/>
      <c r="CA4" s="69"/>
      <c r="CC4" s="74"/>
      <c r="CE4" s="245"/>
      <c r="CF4" s="245"/>
      <c r="CG4" s="87"/>
      <c r="CH4" s="21"/>
      <c r="CI4" s="21"/>
      <c r="CJ4" s="234" t="str">
        <f>IF('^'!$C$62="CHANGEOVER","&lt; 2","")</f>
        <v/>
      </c>
      <c r="CK4" s="120"/>
      <c r="CL4" s="16"/>
      <c r="CM4" s="134">
        <v>1</v>
      </c>
      <c r="CN4" s="365" t="s">
        <v>342</v>
      </c>
      <c r="CO4" s="365" t="s">
        <v>1386</v>
      </c>
      <c r="CP4" s="365" t="s">
        <v>1453</v>
      </c>
      <c r="CQ4" s="364" t="s">
        <v>342</v>
      </c>
      <c r="CR4" s="364" t="s">
        <v>1386</v>
      </c>
      <c r="CS4" s="364" t="s">
        <v>1453</v>
      </c>
      <c r="CU4" s="134">
        <v>1</v>
      </c>
      <c r="CV4" s="365" t="s">
        <v>343</v>
      </c>
      <c r="CW4" s="365" t="s">
        <v>344</v>
      </c>
      <c r="CX4" s="365" t="s">
        <v>345</v>
      </c>
      <c r="CY4" s="365" t="s">
        <v>346</v>
      </c>
      <c r="CZ4" s="365" t="s">
        <v>347</v>
      </c>
      <c r="DA4" s="365" t="s">
        <v>348</v>
      </c>
      <c r="DB4" s="365" t="s">
        <v>349</v>
      </c>
      <c r="DC4" s="365" t="s">
        <v>350</v>
      </c>
      <c r="DD4" s="365" t="s">
        <v>351</v>
      </c>
      <c r="DE4" s="365" t="s">
        <v>352</v>
      </c>
      <c r="DF4" s="365" t="s">
        <v>353</v>
      </c>
      <c r="DG4" s="365" t="s">
        <v>354</v>
      </c>
      <c r="DI4" s="35" t="s">
        <v>355</v>
      </c>
      <c r="DJ4" s="36"/>
      <c r="DK4" s="37"/>
      <c r="DL4" s="37"/>
      <c r="DM4" s="37"/>
      <c r="DN4" s="37"/>
      <c r="DO4" s="37"/>
      <c r="DP4" s="37"/>
      <c r="DQ4" s="38"/>
      <c r="DR4" s="38"/>
      <c r="DS4" s="38"/>
      <c r="DT4" s="38"/>
      <c r="DU4" s="38"/>
      <c r="DV4" s="38"/>
      <c r="DW4" s="38"/>
      <c r="DX4" s="38"/>
      <c r="DY4" s="38"/>
      <c r="DZ4" s="368" t="s">
        <v>371</v>
      </c>
      <c r="EA4" s="38"/>
      <c r="EB4" s="38"/>
      <c r="EC4" s="38"/>
      <c r="ED4" s="38"/>
      <c r="EE4" s="38"/>
      <c r="EF4" s="38"/>
      <c r="EG4" s="38"/>
      <c r="EH4" s="38"/>
      <c r="EI4" s="38"/>
      <c r="EJ4" s="38"/>
      <c r="EK4" s="38"/>
      <c r="EL4" s="38"/>
      <c r="EM4" s="38"/>
      <c r="EN4" s="38"/>
      <c r="EO4" s="38"/>
      <c r="EP4" s="38"/>
      <c r="EQ4" s="38"/>
      <c r="ER4" s="38"/>
      <c r="ES4" s="38"/>
      <c r="ET4" s="38"/>
      <c r="EU4" s="38"/>
      <c r="EV4" s="38"/>
      <c r="EW4" s="38"/>
      <c r="EX4" s="368" t="s">
        <v>372</v>
      </c>
      <c r="EY4" s="38"/>
      <c r="EZ4" s="38"/>
      <c r="FA4" s="38"/>
      <c r="FB4" s="38"/>
      <c r="FC4" s="38"/>
      <c r="FD4" s="39"/>
      <c r="FF4" s="134">
        <v>1</v>
      </c>
      <c r="FG4" s="240" t="s">
        <v>968</v>
      </c>
      <c r="FH4" s="240" t="s">
        <v>984</v>
      </c>
      <c r="FI4" s="240" t="s">
        <v>988</v>
      </c>
      <c r="FJ4" s="240" t="s">
        <v>992</v>
      </c>
      <c r="FK4" s="240" t="s">
        <v>996</v>
      </c>
      <c r="FL4" s="240" t="s">
        <v>1000</v>
      </c>
      <c r="FM4" s="240" t="s">
        <v>1040</v>
      </c>
      <c r="FN4" s="240" t="s">
        <v>1046</v>
      </c>
      <c r="FO4" s="240" t="s">
        <v>1048</v>
      </c>
      <c r="FP4" s="240" t="s">
        <v>1050</v>
      </c>
      <c r="FR4" s="236" t="s">
        <v>1088</v>
      </c>
      <c r="FS4" s="237" t="s">
        <v>1092</v>
      </c>
      <c r="FT4" s="223" t="s">
        <v>586</v>
      </c>
      <c r="FU4" s="224" t="s">
        <v>782</v>
      </c>
      <c r="FV4" s="228"/>
      <c r="FW4" s="207" t="s">
        <v>573</v>
      </c>
      <c r="FX4" s="201"/>
      <c r="FY4" s="207" t="s">
        <v>573</v>
      </c>
      <c r="FZ4" s="201"/>
      <c r="GA4" s="207" t="s">
        <v>573</v>
      </c>
      <c r="GB4" s="34"/>
      <c r="GC4" s="34"/>
      <c r="GM4" s="153"/>
      <c r="GN4" s="153"/>
      <c r="GO4" s="153"/>
      <c r="GP4" s="153"/>
    </row>
    <row r="5" spans="1:198" ht="17.100000000000001" customHeight="1" x14ac:dyDescent="0.2">
      <c r="A5" s="129">
        <v>29</v>
      </c>
      <c r="B5" s="72">
        <f>ACTIVITIES!C5</f>
        <v>0</v>
      </c>
      <c r="C5" s="72">
        <f>ACTIVITIES!D5</f>
        <v>0</v>
      </c>
      <c r="D5" s="72">
        <f>ACTIVITIES!E5</f>
        <v>0</v>
      </c>
      <c r="E5" s="72">
        <f>ACTIVITIES!F5</f>
        <v>0</v>
      </c>
      <c r="F5" s="72">
        <f>ACTIVITIES!G5</f>
        <v>0</v>
      </c>
      <c r="G5" s="72">
        <f>ACTIVITIES!H5</f>
        <v>0</v>
      </c>
      <c r="H5" s="72">
        <f>ACTIVITIES!I5</f>
        <v>0</v>
      </c>
      <c r="I5" s="72">
        <f>ACTIVITIES!J5</f>
        <v>0</v>
      </c>
      <c r="J5" s="72">
        <f>ACTIVITIES!K5</f>
        <v>0</v>
      </c>
      <c r="L5" s="129">
        <v>29</v>
      </c>
      <c r="M5" s="73">
        <f>ACTIVITIES!BQ5</f>
        <v>0</v>
      </c>
      <c r="N5" s="73">
        <f>ACTIVITIES!BR5</f>
        <v>0</v>
      </c>
      <c r="O5" s="73">
        <f>ACTIVITIES!BS5</f>
        <v>0</v>
      </c>
      <c r="P5" s="73">
        <f>ACTIVITIES!BT5</f>
        <v>0</v>
      </c>
      <c r="Q5" s="73">
        <f>ACTIVITIES!BU5</f>
        <v>0</v>
      </c>
      <c r="R5" s="73">
        <f>ACTIVITIES!BV5</f>
        <v>0</v>
      </c>
      <c r="S5" s="73">
        <f>ACTIVITIES!BW5</f>
        <v>0</v>
      </c>
      <c r="T5" s="73">
        <f>ACTIVITIES!BX5</f>
        <v>0</v>
      </c>
      <c r="U5" s="73">
        <f>ACTIVITIES!BY5</f>
        <v>0</v>
      </c>
      <c r="V5" s="74"/>
      <c r="W5" s="3234"/>
      <c r="X5" s="215" t="s">
        <v>356</v>
      </c>
      <c r="Y5" s="213"/>
      <c r="Z5" s="213"/>
      <c r="AA5" s="213"/>
      <c r="AB5" s="213"/>
      <c r="AC5" s="213"/>
      <c r="AD5" s="213"/>
      <c r="AE5" s="213"/>
      <c r="AF5" s="213"/>
      <c r="AG5" s="213"/>
      <c r="AI5" s="3234"/>
      <c r="AJ5" s="214" t="s">
        <v>356</v>
      </c>
      <c r="AK5" s="213"/>
      <c r="AL5" s="213"/>
      <c r="AM5" s="213"/>
      <c r="AN5" s="213"/>
      <c r="AO5" s="213"/>
      <c r="AP5" s="213"/>
      <c r="AQ5" s="213"/>
      <c r="AR5" s="213"/>
      <c r="AS5" s="213"/>
      <c r="BS5" s="16"/>
      <c r="BU5" s="21"/>
      <c r="BV5" s="21"/>
      <c r="BX5" s="3249"/>
      <c r="BY5" s="134" t="s">
        <v>356</v>
      </c>
      <c r="BZ5" s="139"/>
      <c r="CA5" s="69"/>
      <c r="CC5" s="74"/>
      <c r="CE5" s="3250" t="s">
        <v>357</v>
      </c>
      <c r="CF5" s="3251"/>
      <c r="CG5" s="23" t="s">
        <v>237</v>
      </c>
      <c r="CH5" s="23" t="s">
        <v>238</v>
      </c>
      <c r="CI5" s="23" t="s">
        <v>239</v>
      </c>
      <c r="CJ5" s="271"/>
      <c r="CK5" s="120"/>
      <c r="CL5" s="16"/>
      <c r="CM5" s="141">
        <v>2</v>
      </c>
      <c r="CN5" s="365" t="s">
        <v>358</v>
      </c>
      <c r="CO5" s="365" t="s">
        <v>1387</v>
      </c>
      <c r="CP5" s="365" t="s">
        <v>1454</v>
      </c>
      <c r="CQ5" s="364" t="s">
        <v>358</v>
      </c>
      <c r="CR5" s="364" t="s">
        <v>1387</v>
      </c>
      <c r="CS5" s="364" t="s">
        <v>1454</v>
      </c>
      <c r="CU5" s="141">
        <v>2</v>
      </c>
      <c r="CV5" s="365" t="s">
        <v>359</v>
      </c>
      <c r="CW5" s="365" t="s">
        <v>360</v>
      </c>
      <c r="CX5" s="365" t="s">
        <v>361</v>
      </c>
      <c r="CY5" s="365" t="s">
        <v>362</v>
      </c>
      <c r="CZ5" s="365" t="s">
        <v>363</v>
      </c>
      <c r="DA5" s="365" t="s">
        <v>364</v>
      </c>
      <c r="DB5" s="365" t="s">
        <v>365</v>
      </c>
      <c r="DC5" s="365" t="s">
        <v>366</v>
      </c>
      <c r="DD5" s="365" t="s">
        <v>367</v>
      </c>
      <c r="DE5" s="365" t="s">
        <v>368</v>
      </c>
      <c r="DF5" s="365" t="s">
        <v>369</v>
      </c>
      <c r="DG5" s="365" t="s">
        <v>370</v>
      </c>
      <c r="DI5" s="109" t="s">
        <v>1509</v>
      </c>
      <c r="DJ5" s="110"/>
      <c r="DK5" s="110"/>
      <c r="DL5" s="110"/>
      <c r="DM5" s="110"/>
      <c r="DN5" s="110"/>
      <c r="DO5" s="110"/>
      <c r="DP5" s="110"/>
      <c r="DQ5" s="110"/>
      <c r="DR5" s="110"/>
      <c r="DS5" s="110"/>
      <c r="DT5" s="110"/>
      <c r="DU5" s="110"/>
      <c r="DV5" s="110"/>
      <c r="DW5" s="110"/>
      <c r="DX5" s="110"/>
      <c r="DY5" s="110"/>
      <c r="DZ5" s="111"/>
      <c r="EA5" s="112"/>
      <c r="EB5" s="113"/>
      <c r="EC5" s="112"/>
      <c r="ED5" s="113"/>
      <c r="EE5" s="113"/>
      <c r="EF5" s="113"/>
      <c r="EG5" s="113"/>
      <c r="EH5" s="113"/>
      <c r="EI5" s="113"/>
      <c r="EJ5" s="113"/>
      <c r="EK5" s="113"/>
      <c r="EL5" s="113"/>
      <c r="EM5" s="113"/>
      <c r="EN5" s="113"/>
      <c r="EO5" s="113"/>
      <c r="EP5" s="113"/>
      <c r="EQ5" s="113"/>
      <c r="ER5" s="113"/>
      <c r="ES5" s="113"/>
      <c r="ET5" s="113"/>
      <c r="EU5" s="113"/>
      <c r="EV5" s="113"/>
      <c r="EW5" s="113"/>
      <c r="EX5" s="114"/>
      <c r="EY5" s="115"/>
      <c r="EZ5" s="116"/>
      <c r="FA5" s="116"/>
      <c r="FB5" s="116"/>
      <c r="FC5" s="116"/>
      <c r="FD5" s="117"/>
      <c r="FF5" s="134">
        <v>2</v>
      </c>
      <c r="FG5" s="240" t="s">
        <v>969</v>
      </c>
      <c r="FH5" s="240" t="s">
        <v>985</v>
      </c>
      <c r="FI5" s="240" t="s">
        <v>989</v>
      </c>
      <c r="FJ5" s="240" t="s">
        <v>993</v>
      </c>
      <c r="FK5" s="240" t="s">
        <v>997</v>
      </c>
      <c r="FL5" s="240" t="s">
        <v>1001</v>
      </c>
      <c r="FM5" s="240" t="s">
        <v>1045</v>
      </c>
      <c r="FN5" s="240" t="s">
        <v>1047</v>
      </c>
      <c r="FO5" s="240" t="s">
        <v>1049</v>
      </c>
      <c r="FP5" s="240" t="s">
        <v>1051</v>
      </c>
      <c r="FR5" s="236" t="s">
        <v>1088</v>
      </c>
      <c r="FS5" s="237" t="s">
        <v>1100</v>
      </c>
      <c r="FT5" s="223" t="s">
        <v>586</v>
      </c>
      <c r="FU5" s="224" t="s">
        <v>785</v>
      </c>
      <c r="FV5" s="228"/>
      <c r="FW5" s="206"/>
      <c r="FX5" s="201"/>
      <c r="FY5" s="206"/>
      <c r="FZ5" s="201"/>
      <c r="GA5" s="206"/>
      <c r="GB5" s="34"/>
      <c r="GC5" s="34"/>
      <c r="GM5" s="22"/>
      <c r="GN5" s="22"/>
      <c r="GO5" s="22"/>
      <c r="GP5" s="22"/>
    </row>
    <row r="6" spans="1:198" ht="17.100000000000001" customHeight="1" x14ac:dyDescent="0.2">
      <c r="A6" s="128">
        <v>28</v>
      </c>
      <c r="B6" s="72">
        <f>ACTIVITIES!C6</f>
        <v>0</v>
      </c>
      <c r="C6" s="72">
        <f>ACTIVITIES!D6</f>
        <v>0</v>
      </c>
      <c r="D6" s="72">
        <f>ACTIVITIES!E6</f>
        <v>0</v>
      </c>
      <c r="E6" s="72">
        <f>ACTIVITIES!F6</f>
        <v>0</v>
      </c>
      <c r="F6" s="72">
        <f>ACTIVITIES!G6</f>
        <v>0</v>
      </c>
      <c r="G6" s="72">
        <f>ACTIVITIES!H6</f>
        <v>0</v>
      </c>
      <c r="H6" s="72">
        <f>ACTIVITIES!I6</f>
        <v>0</v>
      </c>
      <c r="I6" s="72">
        <f>ACTIVITIES!J6</f>
        <v>0</v>
      </c>
      <c r="J6" s="72">
        <f>ACTIVITIES!K6</f>
        <v>0</v>
      </c>
      <c r="L6" s="128">
        <v>28</v>
      </c>
      <c r="M6" s="73">
        <f>ACTIVITIES!BQ6</f>
        <v>0</v>
      </c>
      <c r="N6" s="73">
        <f>ACTIVITIES!BR6</f>
        <v>0</v>
      </c>
      <c r="O6" s="73">
        <f>ACTIVITIES!BS6</f>
        <v>0</v>
      </c>
      <c r="P6" s="73">
        <f>ACTIVITIES!BT6</f>
        <v>0</v>
      </c>
      <c r="Q6" s="73">
        <f>ACTIVITIES!BU6</f>
        <v>0</v>
      </c>
      <c r="R6" s="73">
        <f>ACTIVITIES!BV6</f>
        <v>0</v>
      </c>
      <c r="S6" s="73">
        <f>ACTIVITIES!BW6</f>
        <v>0</v>
      </c>
      <c r="T6" s="73">
        <f>ACTIVITIES!BX6</f>
        <v>0</v>
      </c>
      <c r="U6" s="73">
        <f>ACTIVITIES!BY6</f>
        <v>0</v>
      </c>
      <c r="V6" s="74"/>
      <c r="W6" s="3234"/>
      <c r="X6" s="215" t="s">
        <v>373</v>
      </c>
      <c r="Y6" s="213"/>
      <c r="Z6" s="213"/>
      <c r="AA6" s="213"/>
      <c r="AB6" s="213"/>
      <c r="AC6" s="213"/>
      <c r="AD6" s="213"/>
      <c r="AE6" s="213"/>
      <c r="AF6" s="213"/>
      <c r="AG6" s="213"/>
      <c r="AI6" s="3234"/>
      <c r="AJ6" s="214" t="s">
        <v>373</v>
      </c>
      <c r="AK6" s="213"/>
      <c r="AL6" s="213"/>
      <c r="AM6" s="213"/>
      <c r="AN6" s="213"/>
      <c r="AO6" s="213"/>
      <c r="AP6" s="213"/>
      <c r="AQ6" s="213"/>
      <c r="AR6" s="213"/>
      <c r="AS6" s="213"/>
      <c r="AU6" s="63"/>
      <c r="AV6" s="23" t="str">
        <f>ACTIVITIES!$C$34</f>
        <v>SKLL</v>
      </c>
      <c r="AW6" s="23" t="str">
        <f>ACTIVITIES!$D$34</f>
        <v>SKLL</v>
      </c>
      <c r="AX6" s="23" t="str">
        <f>ACTIVITIES!$E$34</f>
        <v>SKLL</v>
      </c>
      <c r="AY6" s="23" t="str">
        <f>ACTIVITIES!$F$34</f>
        <v>SKLL</v>
      </c>
      <c r="AZ6" s="23" t="str">
        <f>ACTIVITIES!$G$34</f>
        <v>SKLL</v>
      </c>
      <c r="BA6" s="23" t="str">
        <f>ACTIVITIES!$H$34</f>
        <v>SKLL</v>
      </c>
      <c r="BB6" s="23" t="str">
        <f>ACTIVITIES!$I$34</f>
        <v>SKLL</v>
      </c>
      <c r="BC6" s="23" t="str">
        <f>ACTIVITIES!$J$34</f>
        <v>SKLL</v>
      </c>
      <c r="BD6" s="23" t="str">
        <f>ACTIVITIES!$K$34</f>
        <v>SKLL</v>
      </c>
      <c r="BG6" s="3244" t="s">
        <v>2</v>
      </c>
      <c r="BH6" s="3244"/>
      <c r="BI6" s="3244" t="str">
        <f>'^'!$F$24</f>
        <v>MODE</v>
      </c>
      <c r="BJ6" s="3244"/>
      <c r="BK6" s="3244" t="s">
        <v>3</v>
      </c>
      <c r="BL6" s="3244"/>
      <c r="BM6" s="3244" t="str">
        <f>'^'!$F$26</f>
        <v>DIFFICULTY</v>
      </c>
      <c r="BN6" s="3244"/>
      <c r="BP6" s="3221" t="s">
        <v>374</v>
      </c>
      <c r="BQ6" s="3223"/>
      <c r="BR6" s="81">
        <f>BR4*18</f>
        <v>414</v>
      </c>
      <c r="BS6" s="17"/>
      <c r="BT6" s="25"/>
      <c r="BU6" s="68" t="s">
        <v>375</v>
      </c>
      <c r="BV6" s="68" t="s">
        <v>148</v>
      </c>
      <c r="BX6" s="3249"/>
      <c r="BY6" s="212" t="s">
        <v>373</v>
      </c>
      <c r="BZ6" s="86"/>
      <c r="CA6" s="69"/>
      <c r="CB6" s="3256" t="s">
        <v>376</v>
      </c>
      <c r="CC6" s="3257"/>
      <c r="CE6" s="3253" t="s">
        <v>338</v>
      </c>
      <c r="CF6" s="3253"/>
      <c r="CG6" s="122">
        <v>0</v>
      </c>
      <c r="CH6" s="122">
        <v>0</v>
      </c>
      <c r="CI6" s="122">
        <v>0</v>
      </c>
      <c r="CJ6" s="271"/>
      <c r="CK6" s="120"/>
      <c r="CL6" s="16"/>
      <c r="CM6" s="134">
        <v>3</v>
      </c>
      <c r="CN6" s="365" t="s">
        <v>377</v>
      </c>
      <c r="CO6" s="365" t="s">
        <v>1400</v>
      </c>
      <c r="CP6" s="365" t="s">
        <v>1457</v>
      </c>
      <c r="CQ6" s="364" t="s">
        <v>377</v>
      </c>
      <c r="CR6" s="364" t="s">
        <v>1400</v>
      </c>
      <c r="CS6" s="364" t="s">
        <v>1457</v>
      </c>
      <c r="CU6" s="134">
        <v>3</v>
      </c>
      <c r="CV6" s="365" t="s">
        <v>378</v>
      </c>
      <c r="CW6" s="365" t="s">
        <v>379</v>
      </c>
      <c r="CX6" s="365" t="s">
        <v>380</v>
      </c>
      <c r="CY6" s="365" t="s">
        <v>381</v>
      </c>
      <c r="CZ6" s="365" t="s">
        <v>382</v>
      </c>
      <c r="DA6" s="365" t="s">
        <v>383</v>
      </c>
      <c r="DB6" s="365" t="s">
        <v>384</v>
      </c>
      <c r="DC6" s="365" t="s">
        <v>385</v>
      </c>
      <c r="DD6" s="365" t="s">
        <v>386</v>
      </c>
      <c r="DE6" s="365" t="s">
        <v>387</v>
      </c>
      <c r="DF6" s="365" t="s">
        <v>388</v>
      </c>
      <c r="DG6" s="365" t="s">
        <v>389</v>
      </c>
      <c r="DI6" s="109" t="s">
        <v>1510</v>
      </c>
      <c r="DJ6" s="110"/>
      <c r="DK6" s="110"/>
      <c r="DL6" s="110"/>
      <c r="DM6" s="110"/>
      <c r="DN6" s="110"/>
      <c r="DO6" s="110"/>
      <c r="DP6" s="110"/>
      <c r="DQ6" s="110"/>
      <c r="DR6" s="110"/>
      <c r="DS6" s="110"/>
      <c r="DT6" s="110"/>
      <c r="DU6" s="110"/>
      <c r="DV6" s="110"/>
      <c r="DW6" s="110"/>
      <c r="DX6" s="110"/>
      <c r="DY6" s="110"/>
      <c r="DZ6" s="111"/>
      <c r="EA6" s="112"/>
      <c r="EB6" s="113"/>
      <c r="EC6" s="112"/>
      <c r="ED6" s="113"/>
      <c r="EE6" s="113"/>
      <c r="EF6" s="113"/>
      <c r="EG6" s="113"/>
      <c r="EH6" s="113"/>
      <c r="EI6" s="113"/>
      <c r="EJ6" s="113"/>
      <c r="EK6" s="113"/>
      <c r="EL6" s="113"/>
      <c r="EM6" s="113"/>
      <c r="EN6" s="113"/>
      <c r="EO6" s="113"/>
      <c r="EP6" s="113"/>
      <c r="EQ6" s="113"/>
      <c r="ER6" s="113"/>
      <c r="ES6" s="113"/>
      <c r="ET6" s="113"/>
      <c r="EU6" s="113"/>
      <c r="EV6" s="113"/>
      <c r="EW6" s="113"/>
      <c r="EX6" s="114"/>
      <c r="EY6" s="115"/>
      <c r="EZ6" s="116"/>
      <c r="FA6" s="116"/>
      <c r="FB6" s="116"/>
      <c r="FC6" s="116"/>
      <c r="FD6" s="117"/>
      <c r="FF6" s="134">
        <v>3</v>
      </c>
      <c r="FG6" s="240" t="s">
        <v>982</v>
      </c>
      <c r="FH6" s="240" t="s">
        <v>986</v>
      </c>
      <c r="FI6" s="240" t="s">
        <v>990</v>
      </c>
      <c r="FJ6" s="240" t="s">
        <v>994</v>
      </c>
      <c r="FK6" s="240" t="s">
        <v>998</v>
      </c>
      <c r="FL6" s="240" t="s">
        <v>1002</v>
      </c>
      <c r="FM6" s="240" t="s">
        <v>1041</v>
      </c>
      <c r="FN6" s="240" t="s">
        <v>1042</v>
      </c>
      <c r="FO6" s="240" t="s">
        <v>1043</v>
      </c>
      <c r="FP6" s="240" t="s">
        <v>1044</v>
      </c>
      <c r="FR6" s="223" t="s">
        <v>543</v>
      </c>
      <c r="FS6" s="224" t="s">
        <v>148</v>
      </c>
      <c r="FT6" s="223" t="s">
        <v>775</v>
      </c>
      <c r="FU6" s="226" t="s">
        <v>774</v>
      </c>
      <c r="FV6" s="228"/>
      <c r="FW6" s="206"/>
      <c r="FX6" s="201"/>
      <c r="FY6" s="206"/>
      <c r="FZ6" s="201"/>
      <c r="GA6" s="206"/>
      <c r="GB6" s="34"/>
      <c r="GC6" s="34"/>
      <c r="GM6" s="22"/>
      <c r="GN6" s="22"/>
      <c r="GO6" s="22"/>
      <c r="GP6" s="22"/>
    </row>
    <row r="7" spans="1:198" ht="17.100000000000001" customHeight="1" x14ac:dyDescent="0.2">
      <c r="A7" s="128">
        <v>27</v>
      </c>
      <c r="B7" s="72">
        <f>ACTIVITIES!C7</f>
        <v>0</v>
      </c>
      <c r="C7" s="72">
        <f>ACTIVITIES!D7</f>
        <v>0</v>
      </c>
      <c r="D7" s="72">
        <f>ACTIVITIES!E7</f>
        <v>0</v>
      </c>
      <c r="E7" s="72">
        <f>ACTIVITIES!F7</f>
        <v>0</v>
      </c>
      <c r="F7" s="72">
        <f>ACTIVITIES!G7</f>
        <v>0</v>
      </c>
      <c r="G7" s="72">
        <f>ACTIVITIES!H7</f>
        <v>0</v>
      </c>
      <c r="H7" s="72">
        <f>ACTIVITIES!I7</f>
        <v>0</v>
      </c>
      <c r="I7" s="72">
        <f>ACTIVITIES!J7</f>
        <v>0</v>
      </c>
      <c r="J7" s="72">
        <f>ACTIVITIES!K7</f>
        <v>0</v>
      </c>
      <c r="L7" s="128">
        <v>27</v>
      </c>
      <c r="M7" s="73">
        <f>ACTIVITIES!BQ7</f>
        <v>0</v>
      </c>
      <c r="N7" s="73">
        <f>ACTIVITIES!BR7</f>
        <v>0</v>
      </c>
      <c r="O7" s="73">
        <f>ACTIVITIES!BS7</f>
        <v>0</v>
      </c>
      <c r="P7" s="73">
        <f>ACTIVITIES!BT7</f>
        <v>0</v>
      </c>
      <c r="Q7" s="73">
        <f>ACTIVITIES!BU7</f>
        <v>0</v>
      </c>
      <c r="R7" s="73">
        <f>ACTIVITIES!BV7</f>
        <v>0</v>
      </c>
      <c r="S7" s="73">
        <f>ACTIVITIES!BW7</f>
        <v>0</v>
      </c>
      <c r="T7" s="73">
        <f>ACTIVITIES!BX7</f>
        <v>0</v>
      </c>
      <c r="U7" s="73">
        <f>ACTIVITIES!BY7</f>
        <v>0</v>
      </c>
      <c r="V7" s="74"/>
      <c r="W7" s="3234"/>
      <c r="X7" s="215" t="s">
        <v>64</v>
      </c>
      <c r="Y7" s="213"/>
      <c r="Z7" s="213"/>
      <c r="AA7" s="213"/>
      <c r="AB7" s="213"/>
      <c r="AC7" s="213"/>
      <c r="AD7" s="213"/>
      <c r="AE7" s="213"/>
      <c r="AF7" s="213"/>
      <c r="AG7" s="213"/>
      <c r="AI7" s="3234"/>
      <c r="AJ7" s="214" t="s">
        <v>64</v>
      </c>
      <c r="AK7" s="213"/>
      <c r="AL7" s="213"/>
      <c r="AM7" s="213"/>
      <c r="AN7" s="213"/>
      <c r="AO7" s="213"/>
      <c r="AP7" s="213"/>
      <c r="AQ7" s="213"/>
      <c r="AR7" s="213"/>
      <c r="AS7" s="213"/>
      <c r="AU7" s="24" t="s">
        <v>326</v>
      </c>
      <c r="AV7" s="82">
        <f>SUM(Y23:Y125)</f>
        <v>0</v>
      </c>
      <c r="AW7" s="82">
        <f t="shared" ref="AW7:BD7" si="4">SUM(Z23:Z125)</f>
        <v>0</v>
      </c>
      <c r="AX7" s="82">
        <f t="shared" si="4"/>
        <v>0</v>
      </c>
      <c r="AY7" s="82">
        <f t="shared" si="4"/>
        <v>0</v>
      </c>
      <c r="AZ7" s="82">
        <f t="shared" si="4"/>
        <v>0</v>
      </c>
      <c r="BA7" s="82">
        <f t="shared" si="4"/>
        <v>0</v>
      </c>
      <c r="BB7" s="82">
        <f t="shared" si="4"/>
        <v>0</v>
      </c>
      <c r="BC7" s="82">
        <f t="shared" si="4"/>
        <v>0</v>
      </c>
      <c r="BD7" s="82">
        <f t="shared" si="4"/>
        <v>0</v>
      </c>
      <c r="BR7" s="74"/>
      <c r="BS7" s="16"/>
      <c r="BT7" s="25"/>
      <c r="BU7" s="61" t="s">
        <v>336</v>
      </c>
      <c r="BV7" s="61">
        <v>0</v>
      </c>
      <c r="BX7" s="3249"/>
      <c r="BY7" s="212" t="s">
        <v>64</v>
      </c>
      <c r="BZ7" s="86"/>
      <c r="CA7" s="69"/>
      <c r="CB7" s="3258"/>
      <c r="CC7" s="3259"/>
      <c r="CD7" s="76"/>
      <c r="CJ7" s="271"/>
      <c r="CK7" s="120"/>
      <c r="CL7" s="16"/>
      <c r="CM7" s="141">
        <v>4</v>
      </c>
      <c r="CN7" s="365" t="s">
        <v>390</v>
      </c>
      <c r="CO7" s="365" t="s">
        <v>1390</v>
      </c>
      <c r="CP7" s="365" t="s">
        <v>1458</v>
      </c>
      <c r="CQ7" s="364" t="s">
        <v>390</v>
      </c>
      <c r="CR7" s="364" t="s">
        <v>1390</v>
      </c>
      <c r="CS7" s="364" t="s">
        <v>1458</v>
      </c>
      <c r="CU7" s="141">
        <v>4</v>
      </c>
      <c r="CV7" s="365" t="s">
        <v>391</v>
      </c>
      <c r="CW7" s="365" t="s">
        <v>392</v>
      </c>
      <c r="CX7" s="365" t="s">
        <v>393</v>
      </c>
      <c r="CY7" s="365" t="s">
        <v>394</v>
      </c>
      <c r="CZ7" s="365" t="s">
        <v>395</v>
      </c>
      <c r="DA7" s="365" t="s">
        <v>396</v>
      </c>
      <c r="DB7" s="365" t="s">
        <v>397</v>
      </c>
      <c r="DC7" s="365" t="s">
        <v>398</v>
      </c>
      <c r="DD7" s="365" t="s">
        <v>399</v>
      </c>
      <c r="DE7" s="365" t="s">
        <v>400</v>
      </c>
      <c r="DF7" s="365" t="s">
        <v>401</v>
      </c>
      <c r="DG7" s="365" t="s">
        <v>402</v>
      </c>
      <c r="DI7" s="109" t="s">
        <v>1511</v>
      </c>
      <c r="DJ7" s="110"/>
      <c r="DK7" s="110"/>
      <c r="DL7" s="110"/>
      <c r="DM7" s="110"/>
      <c r="DN7" s="110"/>
      <c r="DO7" s="110"/>
      <c r="DP7" s="110"/>
      <c r="DQ7" s="110"/>
      <c r="DR7" s="110"/>
      <c r="DS7" s="110"/>
      <c r="DT7" s="110"/>
      <c r="DU7" s="110"/>
      <c r="DV7" s="110"/>
      <c r="DW7" s="110"/>
      <c r="DX7" s="110"/>
      <c r="DY7" s="110"/>
      <c r="DZ7" s="111"/>
      <c r="EA7" s="112"/>
      <c r="EB7" s="113"/>
      <c r="EC7" s="112"/>
      <c r="ED7" s="113"/>
      <c r="EE7" s="113"/>
      <c r="EF7" s="113"/>
      <c r="EG7" s="113"/>
      <c r="EH7" s="113"/>
      <c r="EI7" s="113"/>
      <c r="EJ7" s="113"/>
      <c r="EK7" s="113"/>
      <c r="EL7" s="113"/>
      <c r="EM7" s="113"/>
      <c r="EN7" s="113"/>
      <c r="EO7" s="113"/>
      <c r="EP7" s="113"/>
      <c r="EQ7" s="113"/>
      <c r="ER7" s="113"/>
      <c r="ES7" s="113"/>
      <c r="ET7" s="113"/>
      <c r="EU7" s="113"/>
      <c r="EV7" s="113"/>
      <c r="EW7" s="113"/>
      <c r="EX7" s="56"/>
      <c r="EY7" s="53"/>
      <c r="EZ7" s="54"/>
      <c r="FA7" s="54"/>
      <c r="FB7" s="54"/>
      <c r="FC7" s="54"/>
      <c r="FD7" s="55"/>
      <c r="FF7" s="134">
        <v>4</v>
      </c>
      <c r="FG7" s="240" t="s">
        <v>983</v>
      </c>
      <c r="FH7" s="240" t="s">
        <v>987</v>
      </c>
      <c r="FI7" s="240" t="s">
        <v>991</v>
      </c>
      <c r="FJ7" s="240" t="s">
        <v>995</v>
      </c>
      <c r="FK7" s="240" t="s">
        <v>999</v>
      </c>
      <c r="FL7" s="240" t="s">
        <v>1003</v>
      </c>
      <c r="FM7" s="240" t="s">
        <v>1065</v>
      </c>
      <c r="FN7" s="240" t="s">
        <v>1066</v>
      </c>
      <c r="FO7" s="240" t="s">
        <v>1069</v>
      </c>
      <c r="FP7" s="240" t="s">
        <v>1071</v>
      </c>
      <c r="FR7" s="223" t="s">
        <v>543</v>
      </c>
      <c r="FS7" s="224" t="s">
        <v>148</v>
      </c>
      <c r="FT7" s="223" t="s">
        <v>1</v>
      </c>
      <c r="FU7" s="225" t="s">
        <v>773</v>
      </c>
      <c r="FV7" s="228"/>
      <c r="FW7" s="206"/>
      <c r="FX7" s="201"/>
      <c r="FY7" s="206"/>
      <c r="FZ7" s="201"/>
      <c r="GA7" s="206"/>
      <c r="GB7" s="34"/>
      <c r="GC7" s="34"/>
      <c r="GM7" s="22"/>
      <c r="GN7" s="22"/>
      <c r="GO7" s="22"/>
      <c r="GP7" s="22"/>
    </row>
    <row r="8" spans="1:198" ht="17.100000000000001" customHeight="1" thickBot="1" x14ac:dyDescent="0.35">
      <c r="A8" s="128">
        <v>26</v>
      </c>
      <c r="B8" s="72">
        <f>ACTIVITIES!C8</f>
        <v>0</v>
      </c>
      <c r="C8" s="72">
        <f>ACTIVITIES!D8</f>
        <v>0</v>
      </c>
      <c r="D8" s="72">
        <f>ACTIVITIES!E8</f>
        <v>0</v>
      </c>
      <c r="E8" s="72">
        <f>ACTIVITIES!F8</f>
        <v>0</v>
      </c>
      <c r="F8" s="72">
        <f>ACTIVITIES!G8</f>
        <v>0</v>
      </c>
      <c r="G8" s="72">
        <f>ACTIVITIES!H8</f>
        <v>0</v>
      </c>
      <c r="H8" s="72">
        <f>ACTIVITIES!I8</f>
        <v>0</v>
      </c>
      <c r="I8" s="72">
        <f>ACTIVITIES!J8</f>
        <v>0</v>
      </c>
      <c r="J8" s="72">
        <f>ACTIVITIES!K8</f>
        <v>0</v>
      </c>
      <c r="L8" s="128">
        <v>26</v>
      </c>
      <c r="M8" s="73">
        <f>ACTIVITIES!BQ8</f>
        <v>0</v>
      </c>
      <c r="N8" s="73">
        <f>ACTIVITIES!BR8</f>
        <v>0</v>
      </c>
      <c r="O8" s="73">
        <f>ACTIVITIES!BS8</f>
        <v>0</v>
      </c>
      <c r="P8" s="73">
        <f>ACTIVITIES!BT8</f>
        <v>0</v>
      </c>
      <c r="Q8" s="73">
        <f>ACTIVITIES!BU8</f>
        <v>0</v>
      </c>
      <c r="R8" s="73">
        <f>ACTIVITIES!BV8</f>
        <v>0</v>
      </c>
      <c r="S8" s="73">
        <f>ACTIVITIES!BW8</f>
        <v>0</v>
      </c>
      <c r="T8" s="73">
        <f>ACTIVITIES!BX8</f>
        <v>0</v>
      </c>
      <c r="U8" s="73">
        <f>ACTIVITIES!BY8</f>
        <v>0</v>
      </c>
      <c r="V8" s="74"/>
      <c r="W8" s="3234"/>
      <c r="X8" s="215" t="s">
        <v>403</v>
      </c>
      <c r="Y8" s="213"/>
      <c r="Z8" s="213"/>
      <c r="AA8" s="213"/>
      <c r="AB8" s="213"/>
      <c r="AC8" s="213"/>
      <c r="AD8" s="213"/>
      <c r="AE8" s="213"/>
      <c r="AF8" s="213"/>
      <c r="AG8" s="213"/>
      <c r="AI8" s="3234"/>
      <c r="AJ8" s="214" t="s">
        <v>403</v>
      </c>
      <c r="AK8" s="213"/>
      <c r="AL8" s="213"/>
      <c r="AM8" s="213"/>
      <c r="AN8" s="213"/>
      <c r="AO8" s="213"/>
      <c r="AP8" s="213"/>
      <c r="AQ8" s="213"/>
      <c r="AR8" s="213"/>
      <c r="AS8" s="213"/>
      <c r="AU8" s="74"/>
      <c r="AV8" s="143">
        <v>0</v>
      </c>
      <c r="AW8" s="143">
        <v>0</v>
      </c>
      <c r="AX8" s="143">
        <v>0</v>
      </c>
      <c r="AY8" s="143">
        <v>0</v>
      </c>
      <c r="AZ8" s="143">
        <v>0</v>
      </c>
      <c r="BA8" s="143">
        <v>0</v>
      </c>
      <c r="BB8" s="143">
        <v>0</v>
      </c>
      <c r="BC8" s="143">
        <v>0</v>
      </c>
      <c r="BD8" s="143">
        <v>0</v>
      </c>
      <c r="BE8" s="144" t="s">
        <v>404</v>
      </c>
      <c r="BJ8" s="234" t="str">
        <f>IF('^'!$C$62="CHANGEOVER","&lt; 9","")</f>
        <v/>
      </c>
      <c r="BK8" s="102" t="s">
        <v>3</v>
      </c>
      <c r="BL8" s="103"/>
      <c r="BM8" s="103" t="s">
        <v>405</v>
      </c>
      <c r="BN8" s="103"/>
      <c r="BO8" s="103"/>
      <c r="BP8" s="103" t="s">
        <v>406</v>
      </c>
      <c r="BQ8" s="103"/>
      <c r="BR8" s="104"/>
      <c r="BS8" s="16"/>
      <c r="BT8" s="25"/>
      <c r="BU8" s="61" t="s">
        <v>407</v>
      </c>
      <c r="BV8" s="61">
        <v>0</v>
      </c>
      <c r="BX8" s="3249"/>
      <c r="BY8" s="212" t="s">
        <v>403</v>
      </c>
      <c r="BZ8" s="86"/>
      <c r="CA8" s="69"/>
      <c r="CB8" s="3267">
        <f>SUM(BZ3:BZ8)</f>
        <v>0</v>
      </c>
      <c r="CC8" s="3233"/>
      <c r="CD8" s="21"/>
      <c r="CE8" s="3260" t="s">
        <v>1155</v>
      </c>
      <c r="CF8" s="3260"/>
      <c r="CG8" s="3261"/>
      <c r="CH8" s="3260"/>
      <c r="CI8" s="3260"/>
      <c r="CJ8" s="271"/>
      <c r="CK8" s="120"/>
      <c r="CL8" s="16"/>
      <c r="CM8" s="134">
        <v>5</v>
      </c>
      <c r="CN8" s="365" t="s">
        <v>408</v>
      </c>
      <c r="CO8" s="365" t="s">
        <v>1401</v>
      </c>
      <c r="CP8" s="365" t="s">
        <v>1464</v>
      </c>
      <c r="CQ8" s="364" t="s">
        <v>408</v>
      </c>
      <c r="CR8" s="364" t="s">
        <v>1401</v>
      </c>
      <c r="CS8" s="364" t="s">
        <v>1464</v>
      </c>
      <c r="CU8" s="134">
        <v>5</v>
      </c>
      <c r="CV8" s="365" t="s">
        <v>409</v>
      </c>
      <c r="CW8" s="365" t="s">
        <v>410</v>
      </c>
      <c r="CX8" s="365" t="s">
        <v>411</v>
      </c>
      <c r="CY8" s="365" t="s">
        <v>412</v>
      </c>
      <c r="CZ8" s="365" t="s">
        <v>413</v>
      </c>
      <c r="DA8" s="365" t="s">
        <v>414</v>
      </c>
      <c r="DB8" s="365" t="s">
        <v>415</v>
      </c>
      <c r="DC8" s="365" t="s">
        <v>416</v>
      </c>
      <c r="DD8" s="365" t="s">
        <v>417</v>
      </c>
      <c r="DE8" s="365" t="s">
        <v>555</v>
      </c>
      <c r="DF8" s="365" t="s">
        <v>418</v>
      </c>
      <c r="DG8" s="365" t="s">
        <v>419</v>
      </c>
      <c r="DI8" s="109" t="s">
        <v>1512</v>
      </c>
      <c r="DJ8" s="110"/>
      <c r="DK8" s="110"/>
      <c r="DL8" s="110"/>
      <c r="DM8" s="110"/>
      <c r="DN8" s="110"/>
      <c r="DO8" s="110"/>
      <c r="DP8" s="110"/>
      <c r="DQ8" s="110"/>
      <c r="DR8" s="110"/>
      <c r="DS8" s="110"/>
      <c r="DT8" s="110"/>
      <c r="DU8" s="110"/>
      <c r="DV8" s="110"/>
      <c r="DW8" s="110"/>
      <c r="DX8" s="110"/>
      <c r="DY8" s="110"/>
      <c r="DZ8" s="111"/>
      <c r="EA8" s="112"/>
      <c r="EB8" s="113"/>
      <c r="EC8" s="112"/>
      <c r="ED8" s="113"/>
      <c r="EE8" s="113"/>
      <c r="EF8" s="113"/>
      <c r="EG8" s="113"/>
      <c r="EH8" s="113"/>
      <c r="EI8" s="113"/>
      <c r="EJ8" s="113"/>
      <c r="EK8" s="113"/>
      <c r="EL8" s="113"/>
      <c r="EM8" s="113"/>
      <c r="EN8" s="113"/>
      <c r="EO8" s="113"/>
      <c r="EP8" s="113"/>
      <c r="EQ8" s="113"/>
      <c r="ER8" s="113"/>
      <c r="ES8" s="113"/>
      <c r="ET8" s="113"/>
      <c r="EU8" s="113"/>
      <c r="EV8" s="113"/>
      <c r="EW8" s="113"/>
      <c r="EX8" s="56"/>
      <c r="EY8" s="54"/>
      <c r="EZ8" s="54"/>
      <c r="FA8" s="54"/>
      <c r="FB8" s="54"/>
      <c r="FC8" s="54"/>
      <c r="FD8" s="55"/>
      <c r="FF8" s="134">
        <v>5</v>
      </c>
      <c r="FG8" s="240" t="s">
        <v>1016</v>
      </c>
      <c r="FH8" s="240" t="s">
        <v>1020</v>
      </c>
      <c r="FI8" s="240" t="s">
        <v>1024</v>
      </c>
      <c r="FJ8" s="240" t="s">
        <v>1028</v>
      </c>
      <c r="FK8" s="240" t="s">
        <v>1032</v>
      </c>
      <c r="FL8" s="240" t="s">
        <v>1036</v>
      </c>
      <c r="FM8" s="240" t="s">
        <v>1064</v>
      </c>
      <c r="FN8" s="240" t="s">
        <v>1067</v>
      </c>
      <c r="FO8" s="240" t="s">
        <v>1068</v>
      </c>
      <c r="FP8" s="240" t="s">
        <v>1070</v>
      </c>
      <c r="FR8" s="238" t="s">
        <v>543</v>
      </c>
      <c r="FS8" s="239" t="s">
        <v>841</v>
      </c>
      <c r="FT8" s="223" t="s">
        <v>1</v>
      </c>
      <c r="FU8" s="224" t="s">
        <v>776</v>
      </c>
      <c r="FV8" s="229"/>
      <c r="FW8" s="206"/>
      <c r="FX8" s="201"/>
      <c r="FY8" s="206"/>
      <c r="FZ8" s="201"/>
      <c r="GA8" s="206"/>
      <c r="GB8" s="34"/>
      <c r="GC8" s="34"/>
      <c r="GM8" s="22"/>
      <c r="GN8" s="22"/>
      <c r="GO8" s="22"/>
      <c r="GP8" s="22"/>
    </row>
    <row r="9" spans="1:198" ht="17.100000000000001" customHeight="1" thickBot="1" x14ac:dyDescent="0.25">
      <c r="A9" s="128">
        <v>25</v>
      </c>
      <c r="B9" s="72">
        <f>ACTIVITIES!C9</f>
        <v>0</v>
      </c>
      <c r="C9" s="72">
        <f>ACTIVITIES!D9</f>
        <v>0</v>
      </c>
      <c r="D9" s="72">
        <f>ACTIVITIES!E9</f>
        <v>0</v>
      </c>
      <c r="E9" s="72">
        <f>ACTIVITIES!F9</f>
        <v>0</v>
      </c>
      <c r="F9" s="72">
        <f>ACTIVITIES!G9</f>
        <v>0</v>
      </c>
      <c r="G9" s="72">
        <f>ACTIVITIES!H9</f>
        <v>0</v>
      </c>
      <c r="H9" s="72">
        <f>ACTIVITIES!I9</f>
        <v>0</v>
      </c>
      <c r="I9" s="72">
        <f>ACTIVITIES!J9</f>
        <v>0</v>
      </c>
      <c r="J9" s="72">
        <f>ACTIVITIES!K9</f>
        <v>0</v>
      </c>
      <c r="L9" s="128">
        <v>25</v>
      </c>
      <c r="M9" s="73">
        <f>ACTIVITIES!BQ9</f>
        <v>0</v>
      </c>
      <c r="N9" s="73">
        <f>ACTIVITIES!BR9</f>
        <v>0</v>
      </c>
      <c r="O9" s="73">
        <f>ACTIVITIES!BS9</f>
        <v>0</v>
      </c>
      <c r="P9" s="73">
        <f>ACTIVITIES!BT9</f>
        <v>0</v>
      </c>
      <c r="Q9" s="73">
        <f>ACTIVITIES!BU9</f>
        <v>0</v>
      </c>
      <c r="R9" s="73">
        <f>ACTIVITIES!BV9</f>
        <v>0</v>
      </c>
      <c r="S9" s="73">
        <f>ACTIVITIES!BW9</f>
        <v>0</v>
      </c>
      <c r="T9" s="73">
        <f>ACTIVITIES!BX9</f>
        <v>0</v>
      </c>
      <c r="U9" s="73">
        <f>ACTIVITIES!BY9</f>
        <v>0</v>
      </c>
      <c r="V9" s="74"/>
      <c r="W9" s="3234"/>
      <c r="X9" s="215" t="s">
        <v>420</v>
      </c>
      <c r="Y9" s="213"/>
      <c r="Z9" s="213"/>
      <c r="AA9" s="213"/>
      <c r="AB9" s="213"/>
      <c r="AC9" s="213"/>
      <c r="AD9" s="213"/>
      <c r="AE9" s="213"/>
      <c r="AF9" s="213"/>
      <c r="AG9" s="213"/>
      <c r="AH9" s="74"/>
      <c r="AI9" s="3234"/>
      <c r="AJ9" s="214" t="s">
        <v>420</v>
      </c>
      <c r="AK9" s="213"/>
      <c r="AL9" s="213"/>
      <c r="AM9" s="213"/>
      <c r="AN9" s="213"/>
      <c r="AO9" s="213"/>
      <c r="AP9" s="213"/>
      <c r="AQ9" s="213"/>
      <c r="AR9" s="213"/>
      <c r="AS9" s="213"/>
      <c r="AT9" s="74"/>
      <c r="AU9" s="24" t="s">
        <v>340</v>
      </c>
      <c r="AV9" s="82">
        <f>_xlfn.IFS(AV7&lt;$AV$2,0,AV7&lt;$AW$2,1,AV7&lt;$AX$2,2,AV7&lt;$AY$2,3,AV7&lt;$AZ$2,4,AV7&lt;$BA$2,5,AV7&lt;$BB$2,6,AV7&lt;$BC$2,7,AV7&lt;$BD$2,8,AV7&lt;$BE$2,9,AV7&lt;$BF$2,10,AV7&lt;$BG$2,11,AV7&lt;$BH$2,12,AV7&lt;$BI$2,13,AV7&lt;$BJ$2,14,AV7&lt;$BK$2,15,AV7&lt;$BL$2,16,AV7&lt;$BM$2,17,AV7&lt;$BN$2,18,AV7&lt;$BO$2,19,AV7&lt;$BP$2,20,AV7&lt;$BQ$2,21,AV7&lt;$BR$2,22,AV7=$BR$2,23)</f>
        <v>0</v>
      </c>
      <c r="AW9" s="82">
        <f t="shared" ref="AW9:BD9" si="5">_xlfn.IFS(AW7&lt;$AV$2,0,AW7&lt;$AW$2,1,AW7&lt;$AX$2,2,AW7&lt;$AY$2,3,AW7&lt;$AZ$2,4,AW7&lt;$BA$2,5,AW7&lt;$BB$2,6,AW7&lt;$BC$2,7,AW7&lt;$BD$2,8,AW7&lt;$BE$2,9,AW7&lt;$BF$2,10,AW7&lt;$BG$2,11,AW7&lt;$BH$2,12,AW7&lt;$BI$2,13,AW7&lt;$BJ$2,14,AW7&lt;$BK$2,15,AW7&lt;$BL$2,16,AW7&lt;$BM$2,17,AW7&lt;$BN$2,18,AW7&lt;$BO$2,19,AW7&lt;$BP$2,20,AW7&lt;$BQ$2,21,AW7&lt;$BR$2,22,AW7=$BR$2,23)</f>
        <v>0</v>
      </c>
      <c r="AX9" s="82">
        <f t="shared" si="5"/>
        <v>0</v>
      </c>
      <c r="AY9" s="82">
        <f t="shared" si="5"/>
        <v>0</v>
      </c>
      <c r="AZ9" s="82">
        <f t="shared" si="5"/>
        <v>0</v>
      </c>
      <c r="BA9" s="82">
        <f t="shared" si="5"/>
        <v>0</v>
      </c>
      <c r="BB9" s="82">
        <f t="shared" si="5"/>
        <v>0</v>
      </c>
      <c r="BC9" s="82">
        <f t="shared" si="5"/>
        <v>0</v>
      </c>
      <c r="BD9" s="82">
        <f t="shared" si="5"/>
        <v>0</v>
      </c>
      <c r="BE9" s="74"/>
      <c r="BF9" s="74"/>
      <c r="BG9" s="74"/>
      <c r="BH9" s="74"/>
      <c r="BI9" s="74"/>
      <c r="BK9" s="98" t="s">
        <v>24</v>
      </c>
      <c r="BL9" s="34"/>
      <c r="BM9" s="34" t="s">
        <v>421</v>
      </c>
      <c r="BN9" s="34"/>
      <c r="BO9" s="34"/>
      <c r="BP9" s="34" t="s">
        <v>422</v>
      </c>
      <c r="BQ9" s="34"/>
      <c r="BR9" s="100"/>
      <c r="BS9" s="16"/>
      <c r="BT9" s="151"/>
      <c r="CE9" s="266"/>
      <c r="CF9" s="267" t="s">
        <v>1161</v>
      </c>
      <c r="CG9" s="262"/>
      <c r="CH9" s="264"/>
      <c r="CI9" s="263"/>
      <c r="CJ9" s="271"/>
      <c r="CK9" s="120"/>
      <c r="CM9" s="141">
        <v>6</v>
      </c>
      <c r="CN9" s="365" t="s">
        <v>423</v>
      </c>
      <c r="CO9" s="365" t="s">
        <v>1391</v>
      </c>
      <c r="CP9" s="365" t="s">
        <v>1466</v>
      </c>
      <c r="CQ9" s="364" t="s">
        <v>423</v>
      </c>
      <c r="CR9" s="364" t="s">
        <v>1391</v>
      </c>
      <c r="CS9" s="364" t="s">
        <v>1466</v>
      </c>
      <c r="CU9" s="141">
        <v>6</v>
      </c>
      <c r="CV9" s="365" t="s">
        <v>424</v>
      </c>
      <c r="CW9" s="365" t="s">
        <v>425</v>
      </c>
      <c r="CX9" s="365" t="s">
        <v>426</v>
      </c>
      <c r="CY9" s="365" t="s">
        <v>427</v>
      </c>
      <c r="CZ9" s="365" t="s">
        <v>428</v>
      </c>
      <c r="DA9" s="365" t="s">
        <v>429</v>
      </c>
      <c r="DB9" s="365" t="s">
        <v>430</v>
      </c>
      <c r="DC9" s="365" t="s">
        <v>431</v>
      </c>
      <c r="DD9" s="365" t="s">
        <v>432</v>
      </c>
      <c r="DE9" s="365" t="s">
        <v>433</v>
      </c>
      <c r="DF9" s="365" t="s">
        <v>434</v>
      </c>
      <c r="DG9" s="365" t="s">
        <v>435</v>
      </c>
      <c r="DI9" s="363"/>
      <c r="DJ9" s="110"/>
      <c r="DK9" s="110"/>
      <c r="DL9" s="110"/>
      <c r="DM9" s="110"/>
      <c r="DN9" s="110"/>
      <c r="DO9" s="110"/>
      <c r="DP9" s="110"/>
      <c r="DQ9" s="110"/>
      <c r="DR9" s="110"/>
      <c r="DS9" s="110"/>
      <c r="DT9" s="110"/>
      <c r="DU9" s="110"/>
      <c r="DV9" s="110"/>
      <c r="DW9" s="110"/>
      <c r="DX9" s="110"/>
      <c r="DY9" s="110"/>
      <c r="DZ9" s="111"/>
      <c r="EA9" s="112"/>
      <c r="EB9" s="113"/>
      <c r="EC9" s="112"/>
      <c r="ED9" s="113"/>
      <c r="EE9" s="113"/>
      <c r="EF9" s="113"/>
      <c r="EG9" s="113"/>
      <c r="EH9" s="113"/>
      <c r="EI9" s="113"/>
      <c r="EJ9" s="113"/>
      <c r="EK9" s="113"/>
      <c r="EL9" s="113"/>
      <c r="EM9" s="113"/>
      <c r="EN9" s="113"/>
      <c r="EO9" s="113"/>
      <c r="EP9" s="113"/>
      <c r="EQ9" s="113"/>
      <c r="ER9" s="113"/>
      <c r="ES9" s="113"/>
      <c r="ET9" s="113"/>
      <c r="EU9" s="113"/>
      <c r="EV9" s="113"/>
      <c r="EW9" s="113"/>
      <c r="EX9" s="56"/>
      <c r="EY9" s="54"/>
      <c r="EZ9" s="54"/>
      <c r="FA9" s="54"/>
      <c r="FB9" s="54"/>
      <c r="FC9" s="54"/>
      <c r="FD9" s="55"/>
      <c r="FF9" s="134">
        <v>6</v>
      </c>
      <c r="FG9" s="240" t="s">
        <v>1017</v>
      </c>
      <c r="FH9" s="240" t="s">
        <v>1021</v>
      </c>
      <c r="FI9" s="240" t="s">
        <v>1025</v>
      </c>
      <c r="FJ9" s="240" t="s">
        <v>1029</v>
      </c>
      <c r="FK9" s="240" t="s">
        <v>1033</v>
      </c>
      <c r="FL9" s="240" t="s">
        <v>1037</v>
      </c>
      <c r="FM9" s="240" t="s">
        <v>1060</v>
      </c>
      <c r="FN9" s="240" t="s">
        <v>1061</v>
      </c>
      <c r="FO9" s="240" t="s">
        <v>1062</v>
      </c>
      <c r="FP9" s="240" t="s">
        <v>1063</v>
      </c>
      <c r="FR9" s="223" t="s">
        <v>778</v>
      </c>
      <c r="FS9" s="224" t="s">
        <v>317</v>
      </c>
      <c r="FT9" s="223" t="s">
        <v>687</v>
      </c>
      <c r="FU9" s="224" t="s">
        <v>742</v>
      </c>
      <c r="FV9" s="228"/>
      <c r="FW9" s="206"/>
      <c r="FX9" s="201"/>
      <c r="FY9" s="206"/>
      <c r="FZ9" s="201"/>
      <c r="GA9" s="206"/>
      <c r="GB9" s="34"/>
      <c r="GC9" s="34"/>
      <c r="GM9" s="22"/>
      <c r="GN9" s="22"/>
      <c r="GO9" s="22"/>
      <c r="GP9" s="22"/>
    </row>
    <row r="10" spans="1:198" ht="17.100000000000001" customHeight="1" thickBot="1" x14ac:dyDescent="0.25">
      <c r="A10" s="128">
        <v>24</v>
      </c>
      <c r="B10" s="72">
        <f>ACTIVITIES!C10</f>
        <v>0</v>
      </c>
      <c r="C10" s="72">
        <f>ACTIVITIES!D10</f>
        <v>0</v>
      </c>
      <c r="D10" s="72">
        <f>ACTIVITIES!E10</f>
        <v>0</v>
      </c>
      <c r="E10" s="72">
        <f>ACTIVITIES!F10</f>
        <v>0</v>
      </c>
      <c r="F10" s="72">
        <f>ACTIVITIES!G10</f>
        <v>0</v>
      </c>
      <c r="G10" s="72">
        <f>ACTIVITIES!H10</f>
        <v>0</v>
      </c>
      <c r="H10" s="72">
        <f>ACTIVITIES!I10</f>
        <v>0</v>
      </c>
      <c r="I10" s="72">
        <f>ACTIVITIES!J10</f>
        <v>0</v>
      </c>
      <c r="J10" s="72">
        <f>ACTIVITIES!K10</f>
        <v>0</v>
      </c>
      <c r="L10" s="128">
        <v>24</v>
      </c>
      <c r="M10" s="73">
        <f>ACTIVITIES!BQ10</f>
        <v>0</v>
      </c>
      <c r="N10" s="73">
        <f>ACTIVITIES!BR10</f>
        <v>0</v>
      </c>
      <c r="O10" s="73">
        <f>ACTIVITIES!BS10</f>
        <v>0</v>
      </c>
      <c r="P10" s="73">
        <f>ACTIVITIES!BT10</f>
        <v>0</v>
      </c>
      <c r="Q10" s="73">
        <f>ACTIVITIES!BU10</f>
        <v>0</v>
      </c>
      <c r="R10" s="73">
        <f>ACTIVITIES!BV10</f>
        <v>0</v>
      </c>
      <c r="S10" s="73">
        <f>ACTIVITIES!BW10</f>
        <v>0</v>
      </c>
      <c r="T10" s="73">
        <f>ACTIVITIES!BX10</f>
        <v>0</v>
      </c>
      <c r="U10" s="73">
        <f>ACTIVITIES!BY10</f>
        <v>0</v>
      </c>
      <c r="V10" s="74"/>
      <c r="W10" s="3234"/>
      <c r="X10" s="215" t="s">
        <v>436</v>
      </c>
      <c r="Y10" s="213"/>
      <c r="Z10" s="213"/>
      <c r="AA10" s="213"/>
      <c r="AB10" s="213"/>
      <c r="AC10" s="213"/>
      <c r="AD10" s="213"/>
      <c r="AE10" s="213"/>
      <c r="AF10" s="213"/>
      <c r="AG10" s="213"/>
      <c r="AI10" s="3234"/>
      <c r="AJ10" s="214" t="s">
        <v>436</v>
      </c>
      <c r="AK10" s="213"/>
      <c r="AL10" s="213"/>
      <c r="AM10" s="213"/>
      <c r="AN10" s="213"/>
      <c r="AO10" s="213"/>
      <c r="AP10" s="213"/>
      <c r="AQ10" s="213"/>
      <c r="AR10" s="213"/>
      <c r="AS10" s="213"/>
      <c r="AT10" s="74"/>
      <c r="BD10" s="74"/>
      <c r="BE10" s="74"/>
      <c r="BF10" s="74"/>
      <c r="BG10" s="74"/>
      <c r="BH10" s="74"/>
      <c r="BI10" s="74"/>
      <c r="BJ10" s="74"/>
      <c r="BK10" s="98" t="s">
        <v>30</v>
      </c>
      <c r="BL10" s="34"/>
      <c r="BM10" s="34" t="s">
        <v>437</v>
      </c>
      <c r="BN10" s="34"/>
      <c r="BO10" s="95"/>
      <c r="BP10" s="34" t="s">
        <v>438</v>
      </c>
      <c r="BQ10" s="34"/>
      <c r="BR10" s="100"/>
      <c r="BS10" s="16"/>
      <c r="BT10" s="25"/>
      <c r="BU10" s="68" t="s">
        <v>439</v>
      </c>
      <c r="BV10" s="68" t="s">
        <v>148</v>
      </c>
      <c r="BX10" s="3249" t="s">
        <v>440</v>
      </c>
      <c r="BY10" s="212" t="s">
        <v>420</v>
      </c>
      <c r="BZ10" s="86"/>
      <c r="CD10" s="74"/>
      <c r="CE10" s="269"/>
      <c r="CF10" s="268"/>
      <c r="CG10" s="170" t="s">
        <v>466</v>
      </c>
      <c r="CH10" s="265"/>
      <c r="CI10" s="170" t="s">
        <v>466</v>
      </c>
      <c r="CJ10" s="271"/>
      <c r="CK10" s="120"/>
      <c r="CM10" s="134">
        <v>7</v>
      </c>
      <c r="CN10" s="365" t="s">
        <v>441</v>
      </c>
      <c r="CO10" s="365" t="s">
        <v>1402</v>
      </c>
      <c r="CP10" s="365" t="s">
        <v>1469</v>
      </c>
      <c r="CQ10" s="364" t="s">
        <v>441</v>
      </c>
      <c r="CR10" s="364" t="s">
        <v>1402</v>
      </c>
      <c r="CS10" s="364" t="s">
        <v>1469</v>
      </c>
      <c r="CU10" s="134">
        <v>7</v>
      </c>
      <c r="CV10" s="365" t="s">
        <v>442</v>
      </c>
      <c r="CW10" s="365" t="s">
        <v>443</v>
      </c>
      <c r="CX10" s="365" t="s">
        <v>444</v>
      </c>
      <c r="CY10" s="365" t="s">
        <v>1374</v>
      </c>
      <c r="CZ10" s="365" t="s">
        <v>1375</v>
      </c>
      <c r="DA10" s="365" t="s">
        <v>1376</v>
      </c>
      <c r="DB10" s="365" t="s">
        <v>1377</v>
      </c>
      <c r="DC10" s="365" t="s">
        <v>1378</v>
      </c>
      <c r="DD10" s="365" t="s">
        <v>1379</v>
      </c>
      <c r="DE10" s="365" t="s">
        <v>1380</v>
      </c>
      <c r="DF10" s="365" t="s">
        <v>1392</v>
      </c>
      <c r="DG10" s="365" t="s">
        <v>1423</v>
      </c>
      <c r="DI10" s="109"/>
      <c r="DJ10" s="110"/>
      <c r="DK10" s="110"/>
      <c r="DL10" s="110"/>
      <c r="DM10" s="110"/>
      <c r="DN10" s="110"/>
      <c r="DO10" s="110"/>
      <c r="DP10" s="110"/>
      <c r="DQ10" s="110"/>
      <c r="DR10" s="110"/>
      <c r="DS10" s="110"/>
      <c r="DT10" s="110"/>
      <c r="DU10" s="110"/>
      <c r="DV10" s="110"/>
      <c r="DW10" s="110"/>
      <c r="DX10" s="110"/>
      <c r="DY10" s="110"/>
      <c r="DZ10" s="111"/>
      <c r="EA10" s="112"/>
      <c r="EB10" s="113"/>
      <c r="EC10" s="112"/>
      <c r="ED10" s="113"/>
      <c r="EE10" s="113"/>
      <c r="EF10" s="113"/>
      <c r="EG10" s="113"/>
      <c r="EH10" s="113"/>
      <c r="EI10" s="113"/>
      <c r="EJ10" s="113"/>
      <c r="EK10" s="113"/>
      <c r="EL10" s="113"/>
      <c r="EM10" s="113"/>
      <c r="EN10" s="113"/>
      <c r="EO10" s="113"/>
      <c r="EP10" s="113"/>
      <c r="EQ10" s="113"/>
      <c r="ER10" s="113"/>
      <c r="ES10" s="113"/>
      <c r="ET10" s="113"/>
      <c r="EU10" s="113"/>
      <c r="EV10" s="113"/>
      <c r="EW10" s="113"/>
      <c r="EX10" s="56"/>
      <c r="EY10" s="54"/>
      <c r="EZ10" s="54"/>
      <c r="FA10" s="54"/>
      <c r="FB10" s="54"/>
      <c r="FC10" s="54"/>
      <c r="FD10" s="55"/>
      <c r="FF10" s="134">
        <v>7</v>
      </c>
      <c r="FG10" s="240" t="s">
        <v>1018</v>
      </c>
      <c r="FH10" s="240" t="s">
        <v>1022</v>
      </c>
      <c r="FI10" s="240" t="s">
        <v>1026</v>
      </c>
      <c r="FJ10" s="240" t="s">
        <v>1030</v>
      </c>
      <c r="FK10" s="240" t="s">
        <v>1034</v>
      </c>
      <c r="FL10" s="240" t="s">
        <v>1038</v>
      </c>
      <c r="FM10" s="240" t="s">
        <v>1059</v>
      </c>
      <c r="FN10" s="240" t="s">
        <v>1058</v>
      </c>
      <c r="FO10" s="240" t="s">
        <v>1057</v>
      </c>
      <c r="FP10" s="240" t="s">
        <v>1056</v>
      </c>
      <c r="FR10" s="223">
        <v>1</v>
      </c>
      <c r="FS10" s="224" t="s">
        <v>729</v>
      </c>
      <c r="FT10" s="223" t="s">
        <v>698</v>
      </c>
      <c r="FU10" s="224" t="s">
        <v>747</v>
      </c>
      <c r="FV10" s="228"/>
      <c r="FW10" s="206"/>
      <c r="FX10" s="201"/>
      <c r="FY10" s="206"/>
      <c r="FZ10" s="201"/>
      <c r="GA10" s="206"/>
      <c r="GB10" s="34"/>
      <c r="GC10" s="34"/>
      <c r="GM10" s="22"/>
      <c r="GN10" s="22"/>
      <c r="GO10" s="22"/>
      <c r="GP10" s="22"/>
    </row>
    <row r="11" spans="1:198" ht="17.100000000000001" customHeight="1" thickBot="1" x14ac:dyDescent="0.35">
      <c r="A11" s="128">
        <v>23</v>
      </c>
      <c r="B11" s="72">
        <f>ACTIVITIES!C11</f>
        <v>0</v>
      </c>
      <c r="C11" s="72">
        <f>ACTIVITIES!D11</f>
        <v>0</v>
      </c>
      <c r="D11" s="72">
        <f>ACTIVITIES!E11</f>
        <v>0</v>
      </c>
      <c r="E11" s="72">
        <f>ACTIVITIES!F11</f>
        <v>0</v>
      </c>
      <c r="F11" s="72">
        <f>ACTIVITIES!G11</f>
        <v>0</v>
      </c>
      <c r="G11" s="72">
        <f>ACTIVITIES!H11</f>
        <v>0</v>
      </c>
      <c r="H11" s="72">
        <f>ACTIVITIES!I11</f>
        <v>0</v>
      </c>
      <c r="I11" s="72">
        <f>ACTIVITIES!J11</f>
        <v>0</v>
      </c>
      <c r="J11" s="72">
        <f>ACTIVITIES!K11</f>
        <v>0</v>
      </c>
      <c r="L11" s="128">
        <v>23</v>
      </c>
      <c r="M11" s="73">
        <f>ACTIVITIES!BQ11</f>
        <v>0</v>
      </c>
      <c r="N11" s="73">
        <f>ACTIVITIES!BR11</f>
        <v>0</v>
      </c>
      <c r="O11" s="73">
        <f>ACTIVITIES!BS11</f>
        <v>0</v>
      </c>
      <c r="P11" s="73">
        <f>ACTIVITIES!BT11</f>
        <v>0</v>
      </c>
      <c r="Q11" s="73">
        <f>ACTIVITIES!BU11</f>
        <v>0</v>
      </c>
      <c r="R11" s="73">
        <f>ACTIVITIES!BV11</f>
        <v>0</v>
      </c>
      <c r="S11" s="73">
        <f>ACTIVITIES!BW11</f>
        <v>0</v>
      </c>
      <c r="T11" s="73">
        <f>ACTIVITIES!BX11</f>
        <v>0</v>
      </c>
      <c r="U11" s="73">
        <f>ACTIVITIES!BY11</f>
        <v>0</v>
      </c>
      <c r="V11" s="74"/>
      <c r="W11" s="3234"/>
      <c r="X11" s="215" t="s">
        <v>445</v>
      </c>
      <c r="Y11" s="213"/>
      <c r="Z11" s="213"/>
      <c r="AA11" s="213"/>
      <c r="AB11" s="213"/>
      <c r="AC11" s="213"/>
      <c r="AD11" s="213"/>
      <c r="AE11" s="213"/>
      <c r="AF11" s="213"/>
      <c r="AG11" s="213"/>
      <c r="AI11" s="3234"/>
      <c r="AJ11" s="215" t="s">
        <v>445</v>
      </c>
      <c r="AK11" s="213"/>
      <c r="AL11" s="213"/>
      <c r="AM11" s="213"/>
      <c r="AN11" s="213"/>
      <c r="AO11" s="213"/>
      <c r="AP11" s="213"/>
      <c r="AQ11" s="213"/>
      <c r="AR11" s="213"/>
      <c r="AS11" s="213"/>
      <c r="AT11" s="74"/>
      <c r="AU11" s="63"/>
      <c r="AV11" s="23" t="str">
        <f>ACTIVITIES!$BQ$34</f>
        <v>SKLL</v>
      </c>
      <c r="AW11" s="23" t="str">
        <f>ACTIVITIES!$BR$34</f>
        <v>SKLL</v>
      </c>
      <c r="AX11" s="23" t="str">
        <f>ACTIVITIES!$BS$34</f>
        <v>SKLL</v>
      </c>
      <c r="AY11" s="23" t="str">
        <f>ACTIVITIES!$BT$34</f>
        <v>SKLL</v>
      </c>
      <c r="AZ11" s="23" t="str">
        <f>ACTIVITIES!$BU$34</f>
        <v>SKLL</v>
      </c>
      <c r="BA11" s="23" t="str">
        <f>ACTIVITIES!$BV$34</f>
        <v>SKLL</v>
      </c>
      <c r="BB11" s="23" t="str">
        <f>ACTIVITIES!$BW$34</f>
        <v>SKLL</v>
      </c>
      <c r="BC11" s="23" t="str">
        <f>ACTIVITIES!$BX$34</f>
        <v>SKLL</v>
      </c>
      <c r="BD11" s="23" t="str">
        <f>ACTIVITIES!$BY$34</f>
        <v>SKLL</v>
      </c>
      <c r="BE11" s="74"/>
      <c r="BF11" s="234"/>
      <c r="BG11" s="74"/>
      <c r="BH11" s="74"/>
      <c r="BI11" s="74"/>
      <c r="BJ11" s="74"/>
      <c r="BK11" s="98" t="s">
        <v>36</v>
      </c>
      <c r="BL11" s="34"/>
      <c r="BM11" s="34" t="s">
        <v>446</v>
      </c>
      <c r="BN11" s="34"/>
      <c r="BO11" s="95"/>
      <c r="BP11" s="34" t="s">
        <v>447</v>
      </c>
      <c r="BQ11" s="34"/>
      <c r="BR11" s="100"/>
      <c r="BS11" s="16"/>
      <c r="BT11" s="25"/>
      <c r="BU11" s="61" t="s">
        <v>336</v>
      </c>
      <c r="BV11" s="61">
        <f>MAX(BV3,BV7)</f>
        <v>0</v>
      </c>
      <c r="BX11" s="3249"/>
      <c r="BY11" s="212" t="s">
        <v>436</v>
      </c>
      <c r="BZ11" s="86"/>
      <c r="CD11" s="74"/>
      <c r="CE11" s="72"/>
      <c r="CF11" s="261" t="s">
        <v>1162</v>
      </c>
      <c r="CG11" s="270">
        <f ca="1">IF($CG$9="roll", RANDBETWEEN(CG19,CI19),0)</f>
        <v>0</v>
      </c>
      <c r="CH11" s="72"/>
      <c r="CI11" s="171">
        <v>3280</v>
      </c>
      <c r="CJ11" s="271"/>
      <c r="CK11" s="120"/>
      <c r="CM11" s="141">
        <v>8</v>
      </c>
      <c r="CN11" s="365" t="s">
        <v>448</v>
      </c>
      <c r="CO11" s="365" t="s">
        <v>1395</v>
      </c>
      <c r="CP11" s="365" t="s">
        <v>1443</v>
      </c>
      <c r="CQ11" s="364" t="s">
        <v>448</v>
      </c>
      <c r="CR11" s="364" t="s">
        <v>1395</v>
      </c>
      <c r="CS11" s="364" t="s">
        <v>1443</v>
      </c>
      <c r="CU11" s="141">
        <v>8</v>
      </c>
      <c r="CV11" s="365" t="s">
        <v>1404</v>
      </c>
      <c r="CW11" s="365" t="s">
        <v>1405</v>
      </c>
      <c r="CX11" s="365" t="s">
        <v>1406</v>
      </c>
      <c r="CY11" s="365" t="s">
        <v>1418</v>
      </c>
      <c r="CZ11" s="365" t="s">
        <v>1410</v>
      </c>
      <c r="DA11" s="365" t="s">
        <v>1381</v>
      </c>
      <c r="DB11" s="365" t="s">
        <v>1382</v>
      </c>
      <c r="DC11" s="365" t="s">
        <v>1385</v>
      </c>
      <c r="DD11" s="365" t="s">
        <v>1409</v>
      </c>
      <c r="DE11" s="365" t="s">
        <v>1426</v>
      </c>
      <c r="DF11" s="365" t="s">
        <v>1432</v>
      </c>
      <c r="DG11" s="365" t="s">
        <v>1445</v>
      </c>
      <c r="DI11" s="109"/>
      <c r="DJ11" s="110"/>
      <c r="DK11" s="110"/>
      <c r="DL11" s="110"/>
      <c r="DM11" s="110"/>
      <c r="DN11" s="110"/>
      <c r="DO11" s="110"/>
      <c r="DP11" s="110"/>
      <c r="DQ11" s="110"/>
      <c r="DR11" s="110"/>
      <c r="DS11" s="110"/>
      <c r="DT11" s="110"/>
      <c r="DU11" s="110"/>
      <c r="DV11" s="110"/>
      <c r="DW11" s="110"/>
      <c r="DX11" s="110"/>
      <c r="DY11" s="110"/>
      <c r="DZ11" s="111"/>
      <c r="EA11" s="112"/>
      <c r="EB11" s="113"/>
      <c r="EC11" s="112"/>
      <c r="ED11" s="113"/>
      <c r="EE11" s="113"/>
      <c r="EF11" s="113"/>
      <c r="EG11" s="113"/>
      <c r="EH11" s="113"/>
      <c r="EI11" s="113"/>
      <c r="EJ11" s="113"/>
      <c r="EK11" s="113"/>
      <c r="EL11" s="113"/>
      <c r="EM11" s="113"/>
      <c r="EN11" s="113"/>
      <c r="EO11" s="113"/>
      <c r="EP11" s="113"/>
      <c r="EQ11" s="113"/>
      <c r="ER11" s="113"/>
      <c r="ES11" s="113"/>
      <c r="ET11" s="113"/>
      <c r="EU11" s="113"/>
      <c r="EV11" s="113"/>
      <c r="EW11" s="113"/>
      <c r="EX11" s="56"/>
      <c r="EY11" s="54"/>
      <c r="EZ11" s="54"/>
      <c r="FA11" s="54"/>
      <c r="FB11" s="54"/>
      <c r="FC11" s="54"/>
      <c r="FD11" s="55"/>
      <c r="FF11" s="134">
        <v>8</v>
      </c>
      <c r="FG11" s="240" t="s">
        <v>1019</v>
      </c>
      <c r="FH11" s="240" t="s">
        <v>1023</v>
      </c>
      <c r="FI11" s="240" t="s">
        <v>1027</v>
      </c>
      <c r="FJ11" s="240" t="s">
        <v>1031</v>
      </c>
      <c r="FK11" s="240" t="s">
        <v>1035</v>
      </c>
      <c r="FL11" s="240" t="s">
        <v>1039</v>
      </c>
      <c r="FM11" s="240" t="s">
        <v>1052</v>
      </c>
      <c r="FN11" s="240" t="s">
        <v>1053</v>
      </c>
      <c r="FO11" s="240" t="s">
        <v>1054</v>
      </c>
      <c r="FP11" s="240" t="s">
        <v>1055</v>
      </c>
      <c r="FR11" s="223">
        <v>8</v>
      </c>
      <c r="FS11" s="224" t="s">
        <v>717</v>
      </c>
      <c r="FT11" s="223" t="s">
        <v>698</v>
      </c>
      <c r="FU11" s="224" t="s">
        <v>748</v>
      </c>
      <c r="FV11" s="229"/>
      <c r="FW11" s="206"/>
      <c r="FX11" s="201"/>
      <c r="FY11" s="206"/>
      <c r="FZ11" s="201"/>
      <c r="GA11" s="206"/>
      <c r="GB11" s="34"/>
      <c r="GC11" s="34"/>
      <c r="GM11" s="22"/>
      <c r="GN11" s="22"/>
      <c r="GO11" s="22"/>
      <c r="GP11" s="22"/>
    </row>
    <row r="12" spans="1:198" ht="17.100000000000001" customHeight="1" thickBot="1" x14ac:dyDescent="0.25">
      <c r="A12" s="128">
        <v>22</v>
      </c>
      <c r="B12" s="72">
        <f>ACTIVITIES!C12</f>
        <v>0</v>
      </c>
      <c r="C12" s="72">
        <f>ACTIVITIES!D12</f>
        <v>0</v>
      </c>
      <c r="D12" s="72">
        <f>ACTIVITIES!E12</f>
        <v>0</v>
      </c>
      <c r="E12" s="72">
        <f>ACTIVITIES!F12</f>
        <v>0</v>
      </c>
      <c r="F12" s="72">
        <f>ACTIVITIES!G12</f>
        <v>0</v>
      </c>
      <c r="G12" s="72">
        <f>ACTIVITIES!H12</f>
        <v>0</v>
      </c>
      <c r="H12" s="72">
        <f>ACTIVITIES!I12</f>
        <v>0</v>
      </c>
      <c r="I12" s="72">
        <f>ACTIVITIES!J12</f>
        <v>0</v>
      </c>
      <c r="J12" s="72">
        <f>ACTIVITIES!K12</f>
        <v>0</v>
      </c>
      <c r="L12" s="128">
        <v>22</v>
      </c>
      <c r="M12" s="73">
        <f>ACTIVITIES!BQ12</f>
        <v>0</v>
      </c>
      <c r="N12" s="73">
        <f>ACTIVITIES!BR12</f>
        <v>0</v>
      </c>
      <c r="O12" s="73">
        <f>ACTIVITIES!BS12</f>
        <v>0</v>
      </c>
      <c r="P12" s="73">
        <f>ACTIVITIES!BT12</f>
        <v>0</v>
      </c>
      <c r="Q12" s="73">
        <f>ACTIVITIES!BU12</f>
        <v>0</v>
      </c>
      <c r="R12" s="73">
        <f>ACTIVITIES!BV12</f>
        <v>0</v>
      </c>
      <c r="S12" s="73">
        <f>ACTIVITIES!BW12</f>
        <v>0</v>
      </c>
      <c r="T12" s="73">
        <f>ACTIVITIES!BX12</f>
        <v>0</v>
      </c>
      <c r="U12" s="73">
        <f>ACTIVITIES!BY12</f>
        <v>0</v>
      </c>
      <c r="V12" s="74"/>
      <c r="W12" s="3234"/>
      <c r="X12" s="215" t="s">
        <v>449</v>
      </c>
      <c r="Y12" s="213"/>
      <c r="Z12" s="213"/>
      <c r="AA12" s="213"/>
      <c r="AB12" s="213"/>
      <c r="AC12" s="213"/>
      <c r="AD12" s="213"/>
      <c r="AE12" s="213"/>
      <c r="AF12" s="213"/>
      <c r="AG12" s="213"/>
      <c r="AI12" s="3234"/>
      <c r="AJ12" s="215" t="s">
        <v>449</v>
      </c>
      <c r="AK12" s="213"/>
      <c r="AL12" s="213"/>
      <c r="AM12" s="213"/>
      <c r="AN12" s="213"/>
      <c r="AO12" s="213"/>
      <c r="AP12" s="213"/>
      <c r="AQ12" s="213"/>
      <c r="AR12" s="213"/>
      <c r="AS12" s="213"/>
      <c r="AT12" s="74"/>
      <c r="AU12" s="24" t="s">
        <v>326</v>
      </c>
      <c r="AV12" s="82">
        <f>SUM(AK23:AK125)</f>
        <v>0</v>
      </c>
      <c r="AW12" s="82">
        <f t="shared" ref="AW12:BD12" si="6">SUM(AL23:AL125)</f>
        <v>0</v>
      </c>
      <c r="AX12" s="82">
        <f t="shared" si="6"/>
        <v>0</v>
      </c>
      <c r="AY12" s="82">
        <f t="shared" si="6"/>
        <v>0</v>
      </c>
      <c r="AZ12" s="82">
        <f t="shared" si="6"/>
        <v>0</v>
      </c>
      <c r="BA12" s="82">
        <f t="shared" si="6"/>
        <v>0</v>
      </c>
      <c r="BB12" s="82">
        <f t="shared" si="6"/>
        <v>0</v>
      </c>
      <c r="BC12" s="82">
        <f t="shared" si="6"/>
        <v>0</v>
      </c>
      <c r="BD12" s="82">
        <f t="shared" si="6"/>
        <v>0</v>
      </c>
      <c r="BE12" s="74"/>
      <c r="BF12" s="74"/>
      <c r="BG12" s="74"/>
      <c r="BH12" s="74"/>
      <c r="BI12" s="74"/>
      <c r="BJ12" s="74"/>
      <c r="BK12" s="98" t="s">
        <v>41</v>
      </c>
      <c r="BL12" s="34"/>
      <c r="BM12" s="34" t="s">
        <v>450</v>
      </c>
      <c r="BN12" s="34"/>
      <c r="BO12" s="95"/>
      <c r="BP12" s="34" t="s">
        <v>451</v>
      </c>
      <c r="BQ12" s="34"/>
      <c r="BR12" s="100"/>
      <c r="BS12" s="16"/>
      <c r="BT12" s="25"/>
      <c r="BU12" s="61" t="s">
        <v>407</v>
      </c>
      <c r="BV12" s="62">
        <f>MAX(BV4,BV8)</f>
        <v>0</v>
      </c>
      <c r="BX12" s="3249"/>
      <c r="BY12" s="212" t="s">
        <v>445</v>
      </c>
      <c r="BZ12" s="86"/>
      <c r="CD12" s="74"/>
      <c r="CE12" s="72"/>
      <c r="CF12" s="261" t="s">
        <v>1163</v>
      </c>
      <c r="CG12" s="270">
        <f t="shared" ref="CG12:CG15" ca="1" si="7">IF($CG$9="roll", RANDBETWEEN(CG20,CI20),0)</f>
        <v>0</v>
      </c>
      <c r="CH12" s="72"/>
      <c r="CI12" s="171">
        <v>2556</v>
      </c>
      <c r="CJ12" s="271"/>
      <c r="CK12" s="120"/>
      <c r="CM12" s="134">
        <v>9</v>
      </c>
      <c r="CN12" s="365" t="s">
        <v>452</v>
      </c>
      <c r="CO12" s="365" t="s">
        <v>1396</v>
      </c>
      <c r="CP12" s="365" t="s">
        <v>1470</v>
      </c>
      <c r="CQ12" s="364" t="s">
        <v>452</v>
      </c>
      <c r="CR12" s="364" t="s">
        <v>1396</v>
      </c>
      <c r="CS12" s="364" t="s">
        <v>1470</v>
      </c>
      <c r="CU12" s="134">
        <v>9</v>
      </c>
      <c r="CV12" s="365" t="s">
        <v>1417</v>
      </c>
      <c r="CW12" s="365" t="s">
        <v>1434</v>
      </c>
      <c r="CX12" s="365" t="s">
        <v>1431</v>
      </c>
      <c r="CY12" s="365" t="s">
        <v>1442</v>
      </c>
      <c r="CZ12" s="365" t="s">
        <v>1415</v>
      </c>
      <c r="DA12" s="365" t="s">
        <v>1383</v>
      </c>
      <c r="DB12" s="365" t="s">
        <v>1384</v>
      </c>
      <c r="DC12" s="365" t="s">
        <v>1388</v>
      </c>
      <c r="DD12" s="365" t="s">
        <v>1420</v>
      </c>
      <c r="DE12" s="365" t="s">
        <v>1429</v>
      </c>
      <c r="DF12" s="365" t="s">
        <v>1455</v>
      </c>
      <c r="DG12" s="365" t="s">
        <v>1446</v>
      </c>
      <c r="DI12" s="109"/>
      <c r="DJ12" s="110"/>
      <c r="DK12" s="110"/>
      <c r="DL12" s="110"/>
      <c r="DM12" s="110"/>
      <c r="DN12" s="110"/>
      <c r="DO12" s="110"/>
      <c r="DP12" s="110"/>
      <c r="DQ12" s="110"/>
      <c r="DR12" s="110"/>
      <c r="DS12" s="110"/>
      <c r="DT12" s="110"/>
      <c r="DU12" s="110"/>
      <c r="DV12" s="110"/>
      <c r="DW12" s="110"/>
      <c r="DX12" s="110"/>
      <c r="DY12" s="110"/>
      <c r="DZ12" s="111"/>
      <c r="EA12" s="112"/>
      <c r="EB12" s="113"/>
      <c r="EC12" s="112"/>
      <c r="ED12" s="113"/>
      <c r="EE12" s="113"/>
      <c r="EF12" s="113"/>
      <c r="EG12" s="113"/>
      <c r="EH12" s="113"/>
      <c r="EI12" s="113"/>
      <c r="EJ12" s="113"/>
      <c r="EK12" s="113"/>
      <c r="EL12" s="113"/>
      <c r="EM12" s="113"/>
      <c r="EN12" s="113"/>
      <c r="EO12" s="113"/>
      <c r="EP12" s="113"/>
      <c r="EQ12" s="113"/>
      <c r="ER12" s="113"/>
      <c r="ES12" s="113"/>
      <c r="ET12" s="113"/>
      <c r="EU12" s="113"/>
      <c r="EV12" s="113"/>
      <c r="EW12" s="113"/>
      <c r="EX12" s="56"/>
      <c r="EY12" s="54"/>
      <c r="EZ12" s="54"/>
      <c r="FA12" s="54"/>
      <c r="FB12" s="54"/>
      <c r="FC12" s="54"/>
      <c r="FD12" s="55"/>
      <c r="FF12" s="134">
        <v>9</v>
      </c>
      <c r="FG12" s="240" t="s">
        <v>972</v>
      </c>
      <c r="FH12" s="240" t="s">
        <v>973</v>
      </c>
      <c r="FI12" s="240" t="s">
        <v>978</v>
      </c>
      <c r="FJ12" s="240" t="s">
        <v>976</v>
      </c>
      <c r="FK12" s="240" t="s">
        <v>977</v>
      </c>
      <c r="FL12" s="240" t="s">
        <v>975</v>
      </c>
      <c r="FM12" s="240" t="s">
        <v>974</v>
      </c>
      <c r="FN12" s="240" t="s">
        <v>979</v>
      </c>
      <c r="FO12" s="240" t="s">
        <v>980</v>
      </c>
      <c r="FP12" s="240" t="s">
        <v>981</v>
      </c>
      <c r="FR12" s="223">
        <v>7</v>
      </c>
      <c r="FS12" s="224" t="s">
        <v>716</v>
      </c>
      <c r="FT12" s="223" t="s">
        <v>698</v>
      </c>
      <c r="FU12" s="224" t="s">
        <v>749</v>
      </c>
      <c r="FV12" s="229"/>
      <c r="FW12" s="206"/>
      <c r="FX12" s="201"/>
      <c r="FY12" s="206"/>
      <c r="FZ12" s="201"/>
      <c r="GA12" s="206"/>
      <c r="GB12" s="34"/>
      <c r="GC12" s="34"/>
      <c r="GM12" s="22"/>
      <c r="GN12" s="22"/>
      <c r="GO12" s="22"/>
      <c r="GP12" s="22"/>
    </row>
    <row r="13" spans="1:198" ht="17.100000000000001" customHeight="1" thickBot="1" x14ac:dyDescent="0.35">
      <c r="A13" s="128">
        <v>21</v>
      </c>
      <c r="B13" s="72">
        <f>ACTIVITIES!C13</f>
        <v>0</v>
      </c>
      <c r="C13" s="72">
        <f>ACTIVITIES!D13</f>
        <v>0</v>
      </c>
      <c r="D13" s="72">
        <f>ACTIVITIES!E13</f>
        <v>0</v>
      </c>
      <c r="E13" s="72">
        <f>ACTIVITIES!F13</f>
        <v>0</v>
      </c>
      <c r="F13" s="72">
        <f>ACTIVITIES!G13</f>
        <v>0</v>
      </c>
      <c r="G13" s="72">
        <f>ACTIVITIES!H13</f>
        <v>0</v>
      </c>
      <c r="H13" s="72">
        <f>ACTIVITIES!I13</f>
        <v>0</v>
      </c>
      <c r="I13" s="72">
        <f>ACTIVITIES!J13</f>
        <v>0</v>
      </c>
      <c r="J13" s="72">
        <f>ACTIVITIES!K13</f>
        <v>0</v>
      </c>
      <c r="L13" s="128">
        <v>21</v>
      </c>
      <c r="M13" s="73">
        <f>ACTIVITIES!BQ13</f>
        <v>0</v>
      </c>
      <c r="N13" s="73">
        <f>ACTIVITIES!BR13</f>
        <v>0</v>
      </c>
      <c r="O13" s="73">
        <f>ACTIVITIES!BS13</f>
        <v>0</v>
      </c>
      <c r="P13" s="73">
        <f>ACTIVITIES!BT13</f>
        <v>0</v>
      </c>
      <c r="Q13" s="73">
        <f>ACTIVITIES!BU13</f>
        <v>0</v>
      </c>
      <c r="R13" s="73">
        <f>ACTIVITIES!BV13</f>
        <v>0</v>
      </c>
      <c r="S13" s="73">
        <f>ACTIVITIES!BW13</f>
        <v>0</v>
      </c>
      <c r="T13" s="73">
        <f>ACTIVITIES!BX13</f>
        <v>0</v>
      </c>
      <c r="U13" s="73">
        <f>ACTIVITIES!BY13</f>
        <v>0</v>
      </c>
      <c r="V13" s="74"/>
      <c r="W13" s="3234"/>
      <c r="X13" s="215" t="s">
        <v>453</v>
      </c>
      <c r="Y13" s="213"/>
      <c r="Z13" s="213"/>
      <c r="AA13" s="213"/>
      <c r="AB13" s="213"/>
      <c r="AC13" s="213"/>
      <c r="AD13" s="213"/>
      <c r="AE13" s="213"/>
      <c r="AF13" s="213"/>
      <c r="AG13" s="213"/>
      <c r="AI13" s="3234"/>
      <c r="AJ13" s="215" t="s">
        <v>453</v>
      </c>
      <c r="AK13" s="213"/>
      <c r="AL13" s="213"/>
      <c r="AM13" s="213"/>
      <c r="AN13" s="213"/>
      <c r="AO13" s="213"/>
      <c r="AP13" s="213"/>
      <c r="AQ13" s="213"/>
      <c r="AR13" s="213"/>
      <c r="AS13" s="213"/>
      <c r="AT13" s="74"/>
      <c r="AU13" s="74"/>
      <c r="AV13" s="143">
        <v>0</v>
      </c>
      <c r="AW13" s="143">
        <v>0</v>
      </c>
      <c r="AX13" s="143">
        <v>0</v>
      </c>
      <c r="AY13" s="143">
        <v>0</v>
      </c>
      <c r="AZ13" s="143">
        <v>0</v>
      </c>
      <c r="BA13" s="143">
        <v>0</v>
      </c>
      <c r="BB13" s="143">
        <v>0</v>
      </c>
      <c r="BC13" s="143">
        <v>0</v>
      </c>
      <c r="BD13" s="143">
        <v>0</v>
      </c>
      <c r="BE13" s="144" t="s">
        <v>404</v>
      </c>
      <c r="BF13" s="74"/>
      <c r="BG13" s="74"/>
      <c r="BH13" s="74"/>
      <c r="BI13" s="74"/>
      <c r="BJ13" s="234" t="str">
        <f>IF('^'!$C$62="CHANGEOVER","&lt; 9","")</f>
        <v/>
      </c>
      <c r="BK13" s="99" t="s">
        <v>46</v>
      </c>
      <c r="BL13" s="96"/>
      <c r="BM13" s="96" t="s">
        <v>454</v>
      </c>
      <c r="BN13" s="96"/>
      <c r="BO13" s="97"/>
      <c r="BP13" s="96" t="s">
        <v>455</v>
      </c>
      <c r="BQ13" s="96"/>
      <c r="BR13" s="101"/>
      <c r="BS13" s="16"/>
      <c r="BT13" s="151"/>
      <c r="BX13" s="3249"/>
      <c r="BY13" s="212" t="s">
        <v>449</v>
      </c>
      <c r="BZ13" s="86"/>
      <c r="CB13" s="3263" t="s">
        <v>456</v>
      </c>
      <c r="CC13" s="3264"/>
      <c r="CD13" s="74"/>
      <c r="CE13" s="72"/>
      <c r="CF13" s="261" t="s">
        <v>1164</v>
      </c>
      <c r="CG13" s="270">
        <f t="shared" ca="1" si="7"/>
        <v>0</v>
      </c>
      <c r="CH13" s="72"/>
      <c r="CI13" s="171">
        <v>1562</v>
      </c>
      <c r="CJ13" s="271"/>
      <c r="CK13" s="120"/>
      <c r="CM13" s="141">
        <v>10</v>
      </c>
      <c r="CN13" s="365" t="s">
        <v>457</v>
      </c>
      <c r="CO13" s="365" t="s">
        <v>1397</v>
      </c>
      <c r="CP13" s="365" t="s">
        <v>1494</v>
      </c>
      <c r="CQ13" s="364" t="s">
        <v>457</v>
      </c>
      <c r="CR13" s="364" t="s">
        <v>1397</v>
      </c>
      <c r="CS13" s="364" t="s">
        <v>1494</v>
      </c>
      <c r="CU13" s="141">
        <v>10</v>
      </c>
      <c r="CV13" s="365" t="s">
        <v>1461</v>
      </c>
      <c r="CW13" s="365" t="s">
        <v>1463</v>
      </c>
      <c r="CX13" s="365" t="s">
        <v>1465</v>
      </c>
      <c r="CY13" s="365" t="s">
        <v>1467</v>
      </c>
      <c r="CZ13" s="365" t="s">
        <v>1416</v>
      </c>
      <c r="DA13" s="365" t="s">
        <v>1393</v>
      </c>
      <c r="DB13" s="365" t="s">
        <v>1389</v>
      </c>
      <c r="DC13" s="365" t="s">
        <v>1394</v>
      </c>
      <c r="DD13" s="365" t="s">
        <v>1421</v>
      </c>
      <c r="DE13" s="365" t="s">
        <v>1447</v>
      </c>
      <c r="DF13" s="365" t="s">
        <v>1462</v>
      </c>
      <c r="DG13" s="365" t="s">
        <v>1459</v>
      </c>
      <c r="DI13" s="109"/>
      <c r="DJ13" s="110"/>
      <c r="DK13" s="110"/>
      <c r="DL13" s="110"/>
      <c r="DM13" s="110"/>
      <c r="DN13" s="110"/>
      <c r="DO13" s="110"/>
      <c r="DP13" s="110"/>
      <c r="DQ13" s="110"/>
      <c r="DR13" s="110"/>
      <c r="DS13" s="110"/>
      <c r="DT13" s="110"/>
      <c r="DU13" s="110"/>
      <c r="DV13" s="110"/>
      <c r="DW13" s="110"/>
      <c r="DX13" s="110"/>
      <c r="DY13" s="110"/>
      <c r="DZ13" s="111"/>
      <c r="EA13" s="112"/>
      <c r="EB13" s="113"/>
      <c r="EC13" s="112"/>
      <c r="ED13" s="113"/>
      <c r="EE13" s="113"/>
      <c r="EF13" s="113"/>
      <c r="EG13" s="113"/>
      <c r="EH13" s="113"/>
      <c r="EI13" s="113"/>
      <c r="EJ13" s="113"/>
      <c r="EK13" s="113"/>
      <c r="EL13" s="113"/>
      <c r="EM13" s="113"/>
      <c r="EN13" s="113"/>
      <c r="EO13" s="113"/>
      <c r="EP13" s="113"/>
      <c r="EQ13" s="113"/>
      <c r="ER13" s="113"/>
      <c r="ES13" s="113"/>
      <c r="ET13" s="113"/>
      <c r="EU13" s="113"/>
      <c r="EV13" s="113"/>
      <c r="EW13" s="113"/>
      <c r="EX13" s="56"/>
      <c r="EY13" s="54"/>
      <c r="EZ13" s="54"/>
      <c r="FA13" s="54"/>
      <c r="FB13" s="54"/>
      <c r="FC13" s="54"/>
      <c r="FD13" s="55"/>
      <c r="FF13" s="134">
        <v>10</v>
      </c>
      <c r="FG13" s="240" t="s">
        <v>1102</v>
      </c>
      <c r="FH13" s="240" t="s">
        <v>1102</v>
      </c>
      <c r="FI13" s="240" t="s">
        <v>1101</v>
      </c>
      <c r="FJ13" s="240" t="s">
        <v>1101</v>
      </c>
      <c r="FK13" s="240" t="s">
        <v>902</v>
      </c>
      <c r="FL13" s="240" t="s">
        <v>903</v>
      </c>
      <c r="FM13" s="240" t="s">
        <v>904</v>
      </c>
      <c r="FN13" s="240" t="s">
        <v>911</v>
      </c>
      <c r="FO13" s="240" t="s">
        <v>910</v>
      </c>
      <c r="FP13" s="240" t="s">
        <v>905</v>
      </c>
      <c r="FR13" s="223" t="s">
        <v>657</v>
      </c>
      <c r="FS13" s="224" t="s">
        <v>700</v>
      </c>
      <c r="FT13" s="223" t="s">
        <v>698</v>
      </c>
      <c r="FU13" s="226" t="s">
        <v>750</v>
      </c>
      <c r="FV13" s="228"/>
      <c r="FW13" s="206"/>
      <c r="FX13" s="201"/>
      <c r="FY13" s="206"/>
      <c r="FZ13" s="201"/>
      <c r="GA13" s="206"/>
      <c r="GB13" s="34"/>
      <c r="GC13" s="34"/>
    </row>
    <row r="14" spans="1:198" ht="17.100000000000001" customHeight="1" thickBot="1" x14ac:dyDescent="0.25">
      <c r="A14" s="128">
        <v>20</v>
      </c>
      <c r="B14" s="72">
        <f>ACTIVITIES!C14</f>
        <v>0</v>
      </c>
      <c r="C14" s="72">
        <f>ACTIVITIES!D14</f>
        <v>0</v>
      </c>
      <c r="D14" s="72">
        <f>ACTIVITIES!E14</f>
        <v>0</v>
      </c>
      <c r="E14" s="72">
        <f>ACTIVITIES!F14</f>
        <v>0</v>
      </c>
      <c r="F14" s="72">
        <f>ACTIVITIES!G14</f>
        <v>0</v>
      </c>
      <c r="G14" s="72">
        <f>ACTIVITIES!H14</f>
        <v>0</v>
      </c>
      <c r="H14" s="72">
        <f>ACTIVITIES!I14</f>
        <v>0</v>
      </c>
      <c r="I14" s="72">
        <f>ACTIVITIES!J14</f>
        <v>0</v>
      </c>
      <c r="J14" s="72">
        <f>ACTIVITIES!K14</f>
        <v>0</v>
      </c>
      <c r="L14" s="128">
        <v>20</v>
      </c>
      <c r="M14" s="73">
        <f>ACTIVITIES!BQ14</f>
        <v>0</v>
      </c>
      <c r="N14" s="73">
        <f>ACTIVITIES!BR14</f>
        <v>0</v>
      </c>
      <c r="O14" s="73">
        <f>ACTIVITIES!BS14</f>
        <v>0</v>
      </c>
      <c r="P14" s="73">
        <f>ACTIVITIES!BT14</f>
        <v>0</v>
      </c>
      <c r="Q14" s="73">
        <f>ACTIVITIES!BU14</f>
        <v>0</v>
      </c>
      <c r="R14" s="73">
        <f>ACTIVITIES!BV14</f>
        <v>0</v>
      </c>
      <c r="S14" s="73">
        <f>ACTIVITIES!BW14</f>
        <v>0</v>
      </c>
      <c r="T14" s="73">
        <f>ACTIVITIES!BX14</f>
        <v>0</v>
      </c>
      <c r="U14" s="73">
        <f>ACTIVITIES!BY14</f>
        <v>0</v>
      </c>
      <c r="V14" s="74"/>
      <c r="W14" s="3234"/>
      <c r="X14" s="215" t="s">
        <v>88</v>
      </c>
      <c r="Y14" s="213"/>
      <c r="Z14" s="213"/>
      <c r="AA14" s="213"/>
      <c r="AB14" s="213"/>
      <c r="AC14" s="213"/>
      <c r="AD14" s="213"/>
      <c r="AE14" s="213"/>
      <c r="AF14" s="213"/>
      <c r="AG14" s="213"/>
      <c r="AI14" s="3234"/>
      <c r="AJ14" s="215" t="s">
        <v>88</v>
      </c>
      <c r="AK14" s="213"/>
      <c r="AL14" s="213"/>
      <c r="AM14" s="213"/>
      <c r="AN14" s="213"/>
      <c r="AO14" s="213"/>
      <c r="AP14" s="213"/>
      <c r="AQ14" s="213"/>
      <c r="AR14" s="213"/>
      <c r="AS14" s="213"/>
      <c r="AT14" s="74"/>
      <c r="AU14" s="24" t="s">
        <v>340</v>
      </c>
      <c r="AV14" s="82">
        <f>_xlfn.IFS(AV12&lt;$AV$2,0,AV12&lt;$AW$2,1,AV12&lt;$AX$2,2,AV12&lt;$AY$2,3,AV12&lt;$AZ$2,4,AV12&lt;$BA$2,5,AV12&lt;$BB$2,6,AV12&lt;$BC$2,7,AV12&lt;$BD$2,8,AV12&lt;$BE$2,9,AV12&lt;$BF$2,10,AV12&lt;$BG$2,11,AV12&lt;$BH$2,12,AV12&lt;$BI$2,13,AV12&lt;$BJ$2,14,AV12&lt;$BK$2,15,AV12&lt;$BL$2,16,AV12&lt;$BM$2,17,AV12&lt;$BN$2,18,AV12&lt;$BO$2,19,AV12&lt;$BP$2,20,AV12&lt;$BQ$2,21,AV12&lt;$BR$2,22,AV12=$BR$2,23)</f>
        <v>0</v>
      </c>
      <c r="AW14" s="82">
        <f t="shared" ref="AW14:BD14" si="8">_xlfn.IFS(AW12&lt;$AV$2,0,AW12&lt;$AW$2,1,AW12&lt;$AX$2,2,AW12&lt;$AY$2,3,AW12&lt;$AZ$2,4,AW12&lt;$BA$2,5,AW12&lt;$BB$2,6,AW12&lt;$BC$2,7,AW12&lt;$BD$2,8,AW12&lt;$BE$2,9,AW12&lt;$BF$2,10,AW12&lt;$BG$2,11,AW12&lt;$BH$2,12,AW12&lt;$BI$2,13,AW12&lt;$BJ$2,14,AW12&lt;$BK$2,15,AW12&lt;$BL$2,16,AW12&lt;$BM$2,17,AW12&lt;$BN$2,18,AW12&lt;$BO$2,19,AW12&lt;$BP$2,20,AW12&lt;$BQ$2,21,AW12&lt;$BR$2,22,AW12=$BR$2,23)</f>
        <v>0</v>
      </c>
      <c r="AX14" s="82">
        <f t="shared" si="8"/>
        <v>0</v>
      </c>
      <c r="AY14" s="82">
        <f t="shared" si="8"/>
        <v>0</v>
      </c>
      <c r="AZ14" s="82">
        <f t="shared" si="8"/>
        <v>0</v>
      </c>
      <c r="BA14" s="82">
        <f t="shared" si="8"/>
        <v>0</v>
      </c>
      <c r="BB14" s="82">
        <f t="shared" si="8"/>
        <v>0</v>
      </c>
      <c r="BC14" s="82">
        <f t="shared" si="8"/>
        <v>0</v>
      </c>
      <c r="BD14" s="82">
        <f t="shared" si="8"/>
        <v>0</v>
      </c>
      <c r="BE14" s="74"/>
      <c r="BF14" s="74"/>
      <c r="BG14" s="74"/>
      <c r="BH14" s="74"/>
      <c r="BI14" s="74"/>
      <c r="BJ14" s="74"/>
      <c r="BK14" s="34"/>
      <c r="BL14" s="34"/>
      <c r="BM14" s="34"/>
      <c r="BN14" s="34"/>
      <c r="BO14" s="95"/>
      <c r="BP14" s="34"/>
      <c r="BQ14" s="34"/>
      <c r="BR14" s="74"/>
      <c r="BS14" s="16"/>
      <c r="BT14" s="121"/>
      <c r="BX14" s="3249"/>
      <c r="BY14" s="212" t="s">
        <v>453</v>
      </c>
      <c r="BZ14" s="86"/>
      <c r="CB14" s="3265"/>
      <c r="CC14" s="3266"/>
      <c r="CD14" s="74"/>
      <c r="CE14" s="72"/>
      <c r="CF14" s="261" t="s">
        <v>1165</v>
      </c>
      <c r="CG14" s="270">
        <f t="shared" ca="1" si="7"/>
        <v>0</v>
      </c>
      <c r="CH14" s="72"/>
      <c r="CI14" s="171">
        <v>3024</v>
      </c>
      <c r="CJ14" s="271"/>
      <c r="CK14" s="120"/>
      <c r="CM14" s="134">
        <v>11</v>
      </c>
      <c r="CN14" s="365" t="s">
        <v>458</v>
      </c>
      <c r="CO14" s="365" t="s">
        <v>1398</v>
      </c>
      <c r="CP14" s="365" t="s">
        <v>1479</v>
      </c>
      <c r="CQ14" s="364" t="s">
        <v>458</v>
      </c>
      <c r="CR14" s="364" t="s">
        <v>1398</v>
      </c>
      <c r="CS14" s="364" t="s">
        <v>1479</v>
      </c>
      <c r="CU14" s="134">
        <v>11</v>
      </c>
      <c r="CV14" s="365" t="s">
        <v>1468</v>
      </c>
      <c r="CW14" s="365" t="s">
        <v>1460</v>
      </c>
      <c r="CX14" s="365" t="s">
        <v>1450</v>
      </c>
      <c r="CY14" s="365" t="s">
        <v>1456</v>
      </c>
      <c r="CZ14" s="365" t="s">
        <v>1414</v>
      </c>
      <c r="DA14" s="365" t="s">
        <v>1407</v>
      </c>
      <c r="DB14" s="365" t="s">
        <v>1399</v>
      </c>
      <c r="DC14" s="365" t="s">
        <v>1422</v>
      </c>
      <c r="DD14" s="365" t="s">
        <v>1424</v>
      </c>
      <c r="DE14" s="365" t="s">
        <v>1452</v>
      </c>
      <c r="DF14" s="365" t="s">
        <v>1449</v>
      </c>
      <c r="DG14" s="365" t="s">
        <v>1451</v>
      </c>
      <c r="DI14" s="109"/>
      <c r="DJ14" s="110"/>
      <c r="DK14" s="110"/>
      <c r="DL14" s="110"/>
      <c r="DM14" s="110"/>
      <c r="DN14" s="110"/>
      <c r="DO14" s="110"/>
      <c r="DP14" s="110"/>
      <c r="DQ14" s="110"/>
      <c r="DR14" s="110"/>
      <c r="DS14" s="110"/>
      <c r="DT14" s="110"/>
      <c r="DU14" s="110"/>
      <c r="DV14" s="110"/>
      <c r="DW14" s="110"/>
      <c r="DX14" s="110"/>
      <c r="DY14" s="110"/>
      <c r="DZ14" s="111"/>
      <c r="EA14" s="112"/>
      <c r="EB14" s="113"/>
      <c r="EC14" s="112"/>
      <c r="ED14" s="113"/>
      <c r="EE14" s="113"/>
      <c r="EF14" s="113"/>
      <c r="EG14" s="113"/>
      <c r="EH14" s="113"/>
      <c r="EI14" s="113"/>
      <c r="EJ14" s="113"/>
      <c r="EK14" s="113"/>
      <c r="EL14" s="113"/>
      <c r="EM14" s="113"/>
      <c r="EN14" s="113"/>
      <c r="EO14" s="113"/>
      <c r="EP14" s="113"/>
      <c r="EQ14" s="113"/>
      <c r="ER14" s="113"/>
      <c r="ES14" s="113"/>
      <c r="ET14" s="113"/>
      <c r="EU14" s="113"/>
      <c r="EV14" s="113"/>
      <c r="EW14" s="113"/>
      <c r="EX14" s="56"/>
      <c r="EY14" s="54"/>
      <c r="EZ14" s="54"/>
      <c r="FA14" s="54"/>
      <c r="FB14" s="54"/>
      <c r="FC14" s="54"/>
      <c r="FD14" s="55"/>
      <c r="FF14" s="134">
        <v>11</v>
      </c>
      <c r="FG14" s="200" t="s">
        <v>864</v>
      </c>
      <c r="FH14" s="200" t="s">
        <v>863</v>
      </c>
      <c r="FI14" s="200" t="s">
        <v>862</v>
      </c>
      <c r="FJ14" s="200" t="s">
        <v>861</v>
      </c>
      <c r="FK14" s="200" t="s">
        <v>860</v>
      </c>
      <c r="FL14" s="200" t="s">
        <v>858</v>
      </c>
      <c r="FM14" s="200" t="s">
        <v>859</v>
      </c>
      <c r="FN14" s="200" t="s">
        <v>1078</v>
      </c>
      <c r="FO14" s="200" t="s">
        <v>1559</v>
      </c>
      <c r="FP14" s="200" t="s">
        <v>706</v>
      </c>
      <c r="FR14" s="223" t="s">
        <v>584</v>
      </c>
      <c r="FS14" s="224" t="s">
        <v>718</v>
      </c>
      <c r="FT14" s="223" t="s">
        <v>698</v>
      </c>
      <c r="FU14" s="225" t="s">
        <v>751</v>
      </c>
      <c r="FV14" s="228"/>
      <c r="FW14" s="206"/>
      <c r="FX14" s="201"/>
      <c r="FY14" s="206"/>
      <c r="FZ14" s="201"/>
      <c r="GA14" s="206"/>
    </row>
    <row r="15" spans="1:198" ht="17.100000000000001" customHeight="1" thickBot="1" x14ac:dyDescent="0.25">
      <c r="A15" s="128">
        <v>19</v>
      </c>
      <c r="B15" s="72">
        <f>ACTIVITIES!C15</f>
        <v>0</v>
      </c>
      <c r="C15" s="72">
        <f>ACTIVITIES!D15</f>
        <v>0</v>
      </c>
      <c r="D15" s="72">
        <f>ACTIVITIES!E15</f>
        <v>0</v>
      </c>
      <c r="E15" s="72">
        <f>ACTIVITIES!F15</f>
        <v>0</v>
      </c>
      <c r="F15" s="72">
        <f>ACTIVITIES!G15</f>
        <v>0</v>
      </c>
      <c r="G15" s="72">
        <f>ACTIVITIES!H15</f>
        <v>0</v>
      </c>
      <c r="H15" s="72">
        <f>ACTIVITIES!I15</f>
        <v>0</v>
      </c>
      <c r="I15" s="72">
        <f>ACTIVITIES!J15</f>
        <v>0</v>
      </c>
      <c r="J15" s="72">
        <f>ACTIVITIES!K15</f>
        <v>0</v>
      </c>
      <c r="L15" s="128">
        <v>19</v>
      </c>
      <c r="M15" s="73">
        <f>ACTIVITIES!BQ15</f>
        <v>0</v>
      </c>
      <c r="N15" s="73">
        <f>ACTIVITIES!BR15</f>
        <v>0</v>
      </c>
      <c r="O15" s="73">
        <f>ACTIVITIES!BS15</f>
        <v>0</v>
      </c>
      <c r="P15" s="73">
        <f>ACTIVITIES!BT15</f>
        <v>0</v>
      </c>
      <c r="Q15" s="73">
        <f>ACTIVITIES!BU15</f>
        <v>0</v>
      </c>
      <c r="R15" s="73">
        <f>ACTIVITIES!BV15</f>
        <v>0</v>
      </c>
      <c r="S15" s="73">
        <f>ACTIVITIES!BW15</f>
        <v>0</v>
      </c>
      <c r="T15" s="73">
        <f>ACTIVITIES!BX15</f>
        <v>0</v>
      </c>
      <c r="U15" s="73">
        <f>ACTIVITIES!BY15</f>
        <v>0</v>
      </c>
      <c r="V15" s="74"/>
      <c r="AT15" s="74"/>
      <c r="AU15" s="74"/>
      <c r="AV15" s="74"/>
      <c r="AW15" s="74"/>
      <c r="AX15" s="74"/>
      <c r="AY15" s="74"/>
      <c r="AZ15" s="74"/>
      <c r="BA15" s="74"/>
      <c r="BB15" s="74"/>
      <c r="BC15" s="74"/>
      <c r="BD15" s="74"/>
      <c r="BX15" s="3249"/>
      <c r="BY15" s="212" t="s">
        <v>88</v>
      </c>
      <c r="BZ15" s="86"/>
      <c r="CB15" s="3267">
        <f>SUM(BZ10:BZ15)</f>
        <v>0</v>
      </c>
      <c r="CC15" s="3233"/>
      <c r="CD15" s="74"/>
      <c r="CE15" s="261"/>
      <c r="CF15" s="261" t="s">
        <v>1166</v>
      </c>
      <c r="CG15" s="270">
        <f t="shared" ca="1" si="7"/>
        <v>0</v>
      </c>
      <c r="CH15" s="72"/>
      <c r="CI15" s="171">
        <v>1515</v>
      </c>
      <c r="CJ15" s="271"/>
      <c r="CK15" s="120"/>
      <c r="CM15" s="141">
        <v>12</v>
      </c>
      <c r="CN15" s="365" t="s">
        <v>562</v>
      </c>
      <c r="CO15" s="365" t="s">
        <v>1403</v>
      </c>
      <c r="CP15" s="365" t="s">
        <v>1484</v>
      </c>
      <c r="CQ15" s="364" t="s">
        <v>562</v>
      </c>
      <c r="CR15" s="364" t="s">
        <v>1403</v>
      </c>
      <c r="CS15" s="364" t="s">
        <v>1484</v>
      </c>
      <c r="CU15" s="141">
        <v>12</v>
      </c>
      <c r="CV15" s="365" t="s">
        <v>1471</v>
      </c>
      <c r="CW15" s="365" t="s">
        <v>1472</v>
      </c>
      <c r="CX15" s="365" t="s">
        <v>1486</v>
      </c>
      <c r="CY15" s="365" t="s">
        <v>1474</v>
      </c>
      <c r="CZ15" s="365" t="s">
        <v>1473</v>
      </c>
      <c r="DA15" s="365" t="s">
        <v>1476</v>
      </c>
      <c r="DB15" s="365" t="s">
        <v>1478</v>
      </c>
      <c r="DC15" s="365" t="s">
        <v>1483</v>
      </c>
      <c r="DD15" s="365" t="s">
        <v>1481</v>
      </c>
      <c r="DE15" s="365" t="s">
        <v>1480</v>
      </c>
      <c r="DF15" s="365" t="s">
        <v>1477</v>
      </c>
      <c r="DG15" s="365" t="s">
        <v>1475</v>
      </c>
      <c r="DI15" s="109"/>
      <c r="DJ15" s="110"/>
      <c r="DK15" s="110"/>
      <c r="DL15" s="110"/>
      <c r="DM15" s="110"/>
      <c r="DN15" s="110"/>
      <c r="DO15" s="110"/>
      <c r="DP15" s="110"/>
      <c r="DQ15" s="110"/>
      <c r="DR15" s="110"/>
      <c r="DS15" s="110"/>
      <c r="DT15" s="110"/>
      <c r="DU15" s="110"/>
      <c r="DV15" s="110"/>
      <c r="DW15" s="110"/>
      <c r="DX15" s="110"/>
      <c r="DY15" s="110"/>
      <c r="DZ15" s="111"/>
      <c r="EA15" s="112"/>
      <c r="EB15" s="113"/>
      <c r="EC15" s="112"/>
      <c r="ED15" s="113"/>
      <c r="EE15" s="113"/>
      <c r="EF15" s="113"/>
      <c r="EG15" s="113"/>
      <c r="EH15" s="113"/>
      <c r="EI15" s="113"/>
      <c r="EJ15" s="113"/>
      <c r="EK15" s="113"/>
      <c r="EL15" s="113"/>
      <c r="EM15" s="113"/>
      <c r="EN15" s="113"/>
      <c r="EO15" s="113"/>
      <c r="EP15" s="113"/>
      <c r="EQ15" s="113"/>
      <c r="ER15" s="113"/>
      <c r="ES15" s="113"/>
      <c r="ET15" s="113"/>
      <c r="EU15" s="113"/>
      <c r="EV15" s="113"/>
      <c r="EW15" s="113"/>
      <c r="EX15" s="56"/>
      <c r="EY15" s="54"/>
      <c r="EZ15" s="54"/>
      <c r="FA15" s="54"/>
      <c r="FB15" s="54"/>
      <c r="FC15" s="54"/>
      <c r="FD15" s="55"/>
      <c r="FF15" s="134">
        <v>12</v>
      </c>
      <c r="FG15" s="200" t="s">
        <v>575</v>
      </c>
      <c r="FH15" s="200" t="s">
        <v>574</v>
      </c>
      <c r="FI15" s="200" t="s">
        <v>704</v>
      </c>
      <c r="FJ15" s="200" t="s">
        <v>1555</v>
      </c>
      <c r="FK15" s="200" t="s">
        <v>1557</v>
      </c>
      <c r="FL15" s="200" t="s">
        <v>735</v>
      </c>
      <c r="FM15" s="200" t="s">
        <v>714</v>
      </c>
      <c r="FN15" s="200" t="s">
        <v>700</v>
      </c>
      <c r="FO15" s="200" t="s">
        <v>729</v>
      </c>
      <c r="FP15" s="200" t="s">
        <v>717</v>
      </c>
      <c r="FR15" s="223" t="s">
        <v>584</v>
      </c>
      <c r="FS15" s="224" t="s">
        <v>719</v>
      </c>
      <c r="FT15" s="223" t="s">
        <v>585</v>
      </c>
      <c r="FU15" s="224" t="s">
        <v>753</v>
      </c>
      <c r="FV15" s="228"/>
      <c r="FW15" s="206"/>
      <c r="FX15" s="201"/>
      <c r="FY15" s="206"/>
      <c r="FZ15" s="201"/>
      <c r="GA15" s="206"/>
    </row>
    <row r="16" spans="1:198" ht="17.100000000000001" customHeight="1" thickBot="1" x14ac:dyDescent="0.25">
      <c r="A16" s="128">
        <v>18</v>
      </c>
      <c r="B16" s="72">
        <f>ACTIVITIES!C16</f>
        <v>0</v>
      </c>
      <c r="C16" s="72">
        <f>ACTIVITIES!D16</f>
        <v>0</v>
      </c>
      <c r="D16" s="72">
        <f>ACTIVITIES!E16</f>
        <v>0</v>
      </c>
      <c r="E16" s="72">
        <f>ACTIVITIES!F16</f>
        <v>0</v>
      </c>
      <c r="F16" s="72">
        <f>ACTIVITIES!G16</f>
        <v>0</v>
      </c>
      <c r="G16" s="72">
        <f>ACTIVITIES!H16</f>
        <v>0</v>
      </c>
      <c r="H16" s="72">
        <f>ACTIVITIES!I16</f>
        <v>0</v>
      </c>
      <c r="I16" s="72">
        <f>ACTIVITIES!J16</f>
        <v>0</v>
      </c>
      <c r="J16" s="72">
        <f>ACTIVITIES!K16</f>
        <v>0</v>
      </c>
      <c r="L16" s="128">
        <v>18</v>
      </c>
      <c r="M16" s="73">
        <f>ACTIVITIES!BQ16</f>
        <v>0</v>
      </c>
      <c r="N16" s="73">
        <f>ACTIVITIES!BR16</f>
        <v>0</v>
      </c>
      <c r="O16" s="73">
        <f>ACTIVITIES!BS16</f>
        <v>0</v>
      </c>
      <c r="P16" s="73">
        <f>ACTIVITIES!BT16</f>
        <v>0</v>
      </c>
      <c r="Q16" s="73">
        <f>ACTIVITIES!BU16</f>
        <v>0</v>
      </c>
      <c r="R16" s="73">
        <f>ACTIVITIES!BV16</f>
        <v>0</v>
      </c>
      <c r="S16" s="73">
        <f>ACTIVITIES!BW16</f>
        <v>0</v>
      </c>
      <c r="T16" s="73">
        <f>ACTIVITIES!BX16</f>
        <v>0</v>
      </c>
      <c r="U16" s="73">
        <f>ACTIVITIES!BY16</f>
        <v>0</v>
      </c>
      <c r="V16" s="74"/>
      <c r="W16" s="3235" t="s">
        <v>835</v>
      </c>
      <c r="X16" s="3236"/>
      <c r="Y16" s="3237"/>
      <c r="Z16" s="63"/>
      <c r="AA16" s="63"/>
      <c r="AB16" s="23" t="str">
        <f>ACTIVITIES!$C$34</f>
        <v>SKLL</v>
      </c>
      <c r="AC16" s="23" t="str">
        <f>ACTIVITIES!$D$34</f>
        <v>SKLL</v>
      </c>
      <c r="AD16" s="23" t="str">
        <f>ACTIVITIES!$E$34</f>
        <v>SKLL</v>
      </c>
      <c r="AE16" s="23" t="str">
        <f>ACTIVITIES!$F$34</f>
        <v>SKLL</v>
      </c>
      <c r="AF16" s="23" t="str">
        <f>ACTIVITIES!$G$34</f>
        <v>SKLL</v>
      </c>
      <c r="AG16" s="23" t="str">
        <f>ACTIVITIES!$H$34</f>
        <v>SKLL</v>
      </c>
      <c r="AH16" s="23" t="str">
        <f>ACTIVITIES!$I$34</f>
        <v>SKLL</v>
      </c>
      <c r="AI16" s="23" t="str">
        <f>ACTIVITIES!$J$34</f>
        <v>SKLL</v>
      </c>
      <c r="AJ16" s="23" t="str">
        <f>ACTIVITIES!$K$34</f>
        <v>SKLL</v>
      </c>
      <c r="AK16" s="23" t="str">
        <f>ACTIVITIES!$BQ$34</f>
        <v>SKLL</v>
      </c>
      <c r="AL16" s="23" t="str">
        <f>ACTIVITIES!$BR$34</f>
        <v>SKLL</v>
      </c>
      <c r="AM16" s="23" t="str">
        <f>ACTIVITIES!$BS$34</f>
        <v>SKLL</v>
      </c>
      <c r="AN16" s="23" t="str">
        <f>ACTIVITIES!$BT$34</f>
        <v>SKLL</v>
      </c>
      <c r="AO16" s="23" t="str">
        <f>ACTIVITIES!$BU$34</f>
        <v>SKLL</v>
      </c>
      <c r="AP16" s="23" t="str">
        <f>ACTIVITIES!$BV$34</f>
        <v>SKLL</v>
      </c>
      <c r="AQ16" s="23" t="str">
        <f>ACTIVITIES!$BW$34</f>
        <v>SKLL</v>
      </c>
      <c r="AR16" s="23" t="str">
        <f>ACTIVITIES!$BX$34</f>
        <v>SKLL</v>
      </c>
      <c r="AS16" s="23" t="str">
        <f>ACTIVITIES!$BY$34</f>
        <v>SKLL</v>
      </c>
      <c r="AT16" s="74"/>
      <c r="AU16" s="28"/>
      <c r="AV16" s="27" t="s">
        <v>459</v>
      </c>
      <c r="AW16" s="74"/>
      <c r="AX16" s="74"/>
      <c r="AY16" s="74"/>
      <c r="AZ16" s="74"/>
      <c r="BA16" s="74"/>
      <c r="BB16" s="74"/>
      <c r="BC16" s="74"/>
      <c r="BD16" s="74"/>
      <c r="BT16" s="3221" t="s">
        <v>1094</v>
      </c>
      <c r="BU16" s="3222"/>
      <c r="BV16" s="3223"/>
      <c r="BY16" s="74"/>
      <c r="BZ16" s="74"/>
      <c r="CA16" s="74"/>
      <c r="CB16" s="74"/>
      <c r="CC16" s="74"/>
      <c r="CD16" s="16"/>
      <c r="CE16" s="16"/>
      <c r="CF16" s="16"/>
      <c r="CG16" s="172">
        <f ca="1">COUNTIF(CG11:CG15,"&gt;0")</f>
        <v>0</v>
      </c>
      <c r="CH16" s="74"/>
      <c r="CI16" s="172">
        <f>COUNTIF(CI11:CI15,"&gt;0")</f>
        <v>5</v>
      </c>
      <c r="CJ16" s="271"/>
      <c r="CK16" s="120"/>
      <c r="CM16" s="134">
        <v>13</v>
      </c>
      <c r="CN16" s="365" t="s">
        <v>460</v>
      </c>
      <c r="CO16" s="365" t="s">
        <v>1408</v>
      </c>
      <c r="CP16" s="365" t="s">
        <v>1485</v>
      </c>
      <c r="CQ16" s="364" t="s">
        <v>460</v>
      </c>
      <c r="CR16" s="364" t="s">
        <v>1408</v>
      </c>
      <c r="CS16" s="364" t="s">
        <v>1485</v>
      </c>
      <c r="CU16" s="134">
        <v>13</v>
      </c>
      <c r="CV16" s="365" t="s">
        <v>1487</v>
      </c>
      <c r="CW16" s="365" t="s">
        <v>1497</v>
      </c>
      <c r="CX16" s="365" t="s">
        <v>1498</v>
      </c>
      <c r="CY16" s="365" t="s">
        <v>1502</v>
      </c>
      <c r="CZ16" s="365" t="s">
        <v>1499</v>
      </c>
      <c r="DA16" s="365" t="s">
        <v>1488</v>
      </c>
      <c r="DB16" s="365" t="s">
        <v>1490</v>
      </c>
      <c r="DC16" s="365" t="s">
        <v>1482</v>
      </c>
      <c r="DD16" s="365" t="s">
        <v>1496</v>
      </c>
      <c r="DE16" s="365" t="s">
        <v>1503</v>
      </c>
      <c r="DF16" s="365" t="s">
        <v>1495</v>
      </c>
      <c r="DG16" s="365" t="s">
        <v>1492</v>
      </c>
      <c r="DI16" s="109"/>
      <c r="DJ16" s="110"/>
      <c r="DK16" s="110"/>
      <c r="DL16" s="110"/>
      <c r="DM16" s="110"/>
      <c r="DN16" s="110"/>
      <c r="DO16" s="110"/>
      <c r="DP16" s="110"/>
      <c r="DQ16" s="110"/>
      <c r="DR16" s="110"/>
      <c r="DS16" s="110"/>
      <c r="DT16" s="110"/>
      <c r="DU16" s="110"/>
      <c r="DV16" s="110"/>
      <c r="DW16" s="110"/>
      <c r="DX16" s="110"/>
      <c r="DY16" s="110"/>
      <c r="DZ16" s="111"/>
      <c r="EA16" s="112"/>
      <c r="EB16" s="113"/>
      <c r="EC16" s="112"/>
      <c r="ED16" s="113"/>
      <c r="EE16" s="113"/>
      <c r="EF16" s="113"/>
      <c r="EG16" s="113"/>
      <c r="EH16" s="113"/>
      <c r="EI16" s="113"/>
      <c r="EJ16" s="113"/>
      <c r="EK16" s="113"/>
      <c r="EL16" s="113"/>
      <c r="EM16" s="113"/>
      <c r="EN16" s="113"/>
      <c r="EO16" s="113"/>
      <c r="EP16" s="113"/>
      <c r="EQ16" s="113"/>
      <c r="ER16" s="113"/>
      <c r="ES16" s="113"/>
      <c r="ET16" s="113"/>
      <c r="EU16" s="113"/>
      <c r="EV16" s="113"/>
      <c r="EW16" s="113"/>
      <c r="EX16" s="56"/>
      <c r="EY16" s="54"/>
      <c r="EZ16" s="54"/>
      <c r="FA16" s="54"/>
      <c r="FB16" s="54"/>
      <c r="FC16" s="54"/>
      <c r="FD16" s="55"/>
      <c r="FF16" s="134">
        <v>13</v>
      </c>
      <c r="FG16" s="200" t="s">
        <v>1515</v>
      </c>
      <c r="FH16" s="200" t="s">
        <v>581</v>
      </c>
      <c r="FI16" s="200" t="s">
        <v>1558</v>
      </c>
      <c r="FJ16" s="200" t="s">
        <v>1516</v>
      </c>
      <c r="FK16" s="200" t="s">
        <v>579</v>
      </c>
      <c r="FL16" s="200" t="s">
        <v>580</v>
      </c>
      <c r="FM16" s="200" t="s">
        <v>738</v>
      </c>
      <c r="FN16" s="200" t="s">
        <v>709</v>
      </c>
      <c r="FO16" s="200" t="s">
        <v>578</v>
      </c>
      <c r="FP16" s="200" t="s">
        <v>752</v>
      </c>
      <c r="FR16" s="223" t="s">
        <v>584</v>
      </c>
      <c r="FS16" s="224" t="s">
        <v>783</v>
      </c>
      <c r="FT16" s="223" t="s">
        <v>585</v>
      </c>
      <c r="FU16" s="226" t="s">
        <v>754</v>
      </c>
      <c r="FV16" s="228"/>
      <c r="FW16" s="206"/>
      <c r="FX16" s="201"/>
      <c r="FY16" s="206"/>
      <c r="FZ16" s="201"/>
      <c r="GA16" s="206"/>
    </row>
    <row r="17" spans="1:186" ht="17.100000000000001" customHeight="1" thickBot="1" x14ac:dyDescent="0.25">
      <c r="A17" s="128">
        <v>17</v>
      </c>
      <c r="B17" s="72">
        <f>ACTIVITIES!C17</f>
        <v>0</v>
      </c>
      <c r="C17" s="72">
        <f>ACTIVITIES!D17</f>
        <v>0</v>
      </c>
      <c r="D17" s="72">
        <f>ACTIVITIES!E17</f>
        <v>0</v>
      </c>
      <c r="E17" s="72">
        <f>ACTIVITIES!F17</f>
        <v>0</v>
      </c>
      <c r="F17" s="72">
        <f>ACTIVITIES!G17</f>
        <v>0</v>
      </c>
      <c r="G17" s="72">
        <f>ACTIVITIES!H17</f>
        <v>0</v>
      </c>
      <c r="H17" s="72">
        <f>ACTIVITIES!I17</f>
        <v>0</v>
      </c>
      <c r="I17" s="72">
        <f>ACTIVITIES!J17</f>
        <v>0</v>
      </c>
      <c r="J17" s="72">
        <f>ACTIVITIES!K17</f>
        <v>0</v>
      </c>
      <c r="L17" s="128">
        <v>17</v>
      </c>
      <c r="M17" s="73">
        <f>ACTIVITIES!BQ17</f>
        <v>0</v>
      </c>
      <c r="N17" s="73">
        <f>ACTIVITIES!BR17</f>
        <v>0</v>
      </c>
      <c r="O17" s="73">
        <f>ACTIVITIES!BS17</f>
        <v>0</v>
      </c>
      <c r="P17" s="73">
        <f>ACTIVITIES!BT17</f>
        <v>0</v>
      </c>
      <c r="Q17" s="73">
        <f>ACTIVITIES!BU17</f>
        <v>0</v>
      </c>
      <c r="R17" s="73">
        <f>ACTIVITIES!BV17</f>
        <v>0</v>
      </c>
      <c r="S17" s="73">
        <f>ACTIVITIES!BW17</f>
        <v>0</v>
      </c>
      <c r="T17" s="73">
        <f>ACTIVITIES!BX17</f>
        <v>0</v>
      </c>
      <c r="U17" s="73">
        <f>ACTIVITIES!BY17</f>
        <v>0</v>
      </c>
      <c r="V17" s="74"/>
      <c r="W17" s="3238"/>
      <c r="X17" s="3239"/>
      <c r="Y17" s="3240"/>
      <c r="Z17" s="3245" t="str">
        <f>_xlfn.IFS(
Z18="JANUARY","DECEMBER",
Z18="FEBRUARY","JANUARY",
Z18="MARCH","FEBRUARY",
Z18="APRIL","MARCH",
Z18="MAY","APRIL",
Z18="JUNE","MAY",
Z18="JULY","JUNE",
Z18="AUGUST","JULY",
Z18="SEPTEMBER","AUGUST",
Z18="OCTOBER","SEPTEMBER",
Z18="NOVEMBER","OCTOBER",
Z18="DECEMBER","NOVEMBER",
TRUE, "MONTH")</f>
        <v>MONTH</v>
      </c>
      <c r="AA17" s="3246"/>
      <c r="AB17" s="42">
        <v>0</v>
      </c>
      <c r="AC17" s="42">
        <v>0</v>
      </c>
      <c r="AD17" s="42">
        <v>0</v>
      </c>
      <c r="AE17" s="42">
        <v>0</v>
      </c>
      <c r="AF17" s="42">
        <v>0</v>
      </c>
      <c r="AG17" s="42">
        <v>0</v>
      </c>
      <c r="AH17" s="42">
        <v>0</v>
      </c>
      <c r="AI17" s="42">
        <v>0</v>
      </c>
      <c r="AJ17" s="42">
        <v>0</v>
      </c>
      <c r="AK17" s="42">
        <v>0</v>
      </c>
      <c r="AL17" s="42">
        <v>0</v>
      </c>
      <c r="AM17" s="42">
        <v>0</v>
      </c>
      <c r="AN17" s="42">
        <v>0</v>
      </c>
      <c r="AO17" s="42">
        <v>0</v>
      </c>
      <c r="AP17" s="42">
        <v>0</v>
      </c>
      <c r="AQ17" s="42">
        <v>0</v>
      </c>
      <c r="AR17" s="42">
        <v>0</v>
      </c>
      <c r="AS17" s="42">
        <v>0</v>
      </c>
      <c r="AT17" s="3247" t="s">
        <v>684</v>
      </c>
      <c r="AU17" s="27" t="s">
        <v>172</v>
      </c>
      <c r="AV17" s="25">
        <f>SUM(AV9:BD9,AV14:BD14)</f>
        <v>0</v>
      </c>
      <c r="AW17" s="74"/>
      <c r="AX17" s="74"/>
      <c r="AY17" s="74"/>
      <c r="AZ17" s="74"/>
      <c r="BA17" s="74"/>
      <c r="BB17" s="74"/>
      <c r="BC17" s="74"/>
      <c r="BD17" s="195">
        <f>SUM(AV8:BD8,AV13:BD13)</f>
        <v>0</v>
      </c>
      <c r="BE17" s="243" t="s">
        <v>461</v>
      </c>
      <c r="BF17" s="244"/>
      <c r="BG17" s="244"/>
      <c r="BT17" s="3232" t="s">
        <v>935</v>
      </c>
      <c r="BU17" s="3233"/>
      <c r="BV17" s="256">
        <v>0</v>
      </c>
      <c r="BY17" s="74"/>
      <c r="BZ17" s="74"/>
      <c r="CA17" s="74"/>
      <c r="CB17" s="74"/>
      <c r="CC17" s="76" t="s">
        <v>462</v>
      </c>
      <c r="CD17" s="16"/>
      <c r="CE17" s="16"/>
      <c r="CF17" s="16"/>
      <c r="CG17" s="16"/>
      <c r="CH17" s="16"/>
      <c r="CJ17" s="271"/>
      <c r="CK17" s="120"/>
      <c r="CM17" s="141">
        <v>14</v>
      </c>
      <c r="CN17" s="365" t="s">
        <v>463</v>
      </c>
      <c r="CO17" s="365" t="s">
        <v>1440</v>
      </c>
      <c r="CP17" s="365" t="s">
        <v>1489</v>
      </c>
      <c r="CQ17" s="364" t="s">
        <v>463</v>
      </c>
      <c r="CR17" s="364" t="s">
        <v>1440</v>
      </c>
      <c r="CS17" s="364" t="s">
        <v>1489</v>
      </c>
      <c r="CU17" s="141">
        <v>14</v>
      </c>
      <c r="CV17" s="366" t="s">
        <v>343</v>
      </c>
      <c r="CW17" s="364" t="s">
        <v>344</v>
      </c>
      <c r="CX17" s="364" t="s">
        <v>345</v>
      </c>
      <c r="CY17" s="364" t="s">
        <v>346</v>
      </c>
      <c r="CZ17" s="364" t="s">
        <v>347</v>
      </c>
      <c r="DA17" s="365" t="s">
        <v>1507</v>
      </c>
      <c r="DB17" s="365" t="s">
        <v>1506</v>
      </c>
      <c r="DC17" s="364" t="s">
        <v>350</v>
      </c>
      <c r="DD17" s="364" t="s">
        <v>351</v>
      </c>
      <c r="DE17" s="364" t="s">
        <v>352</v>
      </c>
      <c r="DF17" s="364" t="s">
        <v>353</v>
      </c>
      <c r="DG17" s="364" t="s">
        <v>354</v>
      </c>
      <c r="DI17" s="109"/>
      <c r="DJ17" s="110"/>
      <c r="DK17" s="110"/>
      <c r="DL17" s="110"/>
      <c r="DM17" s="110"/>
      <c r="DN17" s="110"/>
      <c r="DO17" s="110"/>
      <c r="DP17" s="110"/>
      <c r="DQ17" s="110"/>
      <c r="DR17" s="110"/>
      <c r="DS17" s="110"/>
      <c r="DT17" s="110"/>
      <c r="DU17" s="110"/>
      <c r="DV17" s="110"/>
      <c r="DW17" s="110"/>
      <c r="DX17" s="110"/>
      <c r="DY17" s="110"/>
      <c r="DZ17" s="111"/>
      <c r="EA17" s="112"/>
      <c r="EB17" s="113"/>
      <c r="EC17" s="112"/>
      <c r="ED17" s="113"/>
      <c r="EE17" s="113"/>
      <c r="EF17" s="113"/>
      <c r="EG17" s="113"/>
      <c r="EH17" s="113"/>
      <c r="EI17" s="113"/>
      <c r="EJ17" s="113"/>
      <c r="EK17" s="113"/>
      <c r="EL17" s="113"/>
      <c r="EM17" s="113"/>
      <c r="EN17" s="113"/>
      <c r="EO17" s="113"/>
      <c r="EP17" s="113"/>
      <c r="EQ17" s="113"/>
      <c r="ER17" s="113"/>
      <c r="ES17" s="113"/>
      <c r="ET17" s="113"/>
      <c r="EU17" s="113"/>
      <c r="EV17" s="113"/>
      <c r="EW17" s="113"/>
      <c r="EX17" s="56"/>
      <c r="EY17" s="54"/>
      <c r="EZ17" s="54"/>
      <c r="FA17" s="54"/>
      <c r="FB17" s="54"/>
      <c r="FC17" s="54"/>
      <c r="FD17" s="55"/>
      <c r="FF17" s="134">
        <v>14</v>
      </c>
      <c r="FG17" s="200" t="s">
        <v>1551</v>
      </c>
      <c r="FH17" s="200" t="s">
        <v>768</v>
      </c>
      <c r="FI17" s="200" t="s">
        <v>583</v>
      </c>
      <c r="FJ17" s="200" t="s">
        <v>582</v>
      </c>
      <c r="FK17" s="200" t="s">
        <v>711</v>
      </c>
      <c r="FL17" s="200" t="s">
        <v>769</v>
      </c>
      <c r="FM17" s="200" t="s">
        <v>744</v>
      </c>
      <c r="FN17" s="200" t="s">
        <v>710</v>
      </c>
      <c r="FO17" s="200" t="s">
        <v>708</v>
      </c>
      <c r="FP17" s="200" t="s">
        <v>734</v>
      </c>
      <c r="FQ17" s="89"/>
      <c r="FR17" s="223" t="s">
        <v>335</v>
      </c>
      <c r="FS17" s="224" t="s">
        <v>701</v>
      </c>
      <c r="FT17" s="223" t="s">
        <v>585</v>
      </c>
      <c r="FU17" s="224" t="s">
        <v>755</v>
      </c>
      <c r="FV17" s="228"/>
      <c r="FW17" s="206"/>
      <c r="FX17" s="201"/>
      <c r="FY17" s="206"/>
      <c r="FZ17" s="201"/>
      <c r="GA17" s="206"/>
    </row>
    <row r="18" spans="1:186" ht="17.100000000000001" customHeight="1" thickBot="1" x14ac:dyDescent="0.25">
      <c r="A18" s="128">
        <v>16</v>
      </c>
      <c r="B18" s="72">
        <f>ACTIVITIES!C18</f>
        <v>0</v>
      </c>
      <c r="C18" s="72">
        <f>ACTIVITIES!D18</f>
        <v>0</v>
      </c>
      <c r="D18" s="72">
        <f>ACTIVITIES!E18</f>
        <v>0</v>
      </c>
      <c r="E18" s="72">
        <f>ACTIVITIES!F18</f>
        <v>0</v>
      </c>
      <c r="F18" s="72">
        <f>ACTIVITIES!G18</f>
        <v>0</v>
      </c>
      <c r="G18" s="72">
        <f>ACTIVITIES!H18</f>
        <v>0</v>
      </c>
      <c r="H18" s="72">
        <f>ACTIVITIES!I18</f>
        <v>0</v>
      </c>
      <c r="I18" s="72">
        <f>ACTIVITIES!J18</f>
        <v>0</v>
      </c>
      <c r="J18" s="72">
        <f>ACTIVITIES!K18</f>
        <v>0</v>
      </c>
      <c r="L18" s="128">
        <v>16</v>
      </c>
      <c r="M18" s="73">
        <f>ACTIVITIES!BQ18</f>
        <v>0</v>
      </c>
      <c r="N18" s="73">
        <f>ACTIVITIES!BR18</f>
        <v>0</v>
      </c>
      <c r="O18" s="73">
        <f>ACTIVITIES!BS18</f>
        <v>0</v>
      </c>
      <c r="P18" s="73">
        <f>ACTIVITIES!BT18</f>
        <v>0</v>
      </c>
      <c r="Q18" s="73">
        <f>ACTIVITIES!BU18</f>
        <v>0</v>
      </c>
      <c r="R18" s="73">
        <f>ACTIVITIES!BV18</f>
        <v>0</v>
      </c>
      <c r="S18" s="73">
        <f>ACTIVITIES!BW18</f>
        <v>0</v>
      </c>
      <c r="T18" s="73">
        <f>ACTIVITIES!BX18</f>
        <v>0</v>
      </c>
      <c r="U18" s="73">
        <f>ACTIVITIES!BY18</f>
        <v>0</v>
      </c>
      <c r="V18" s="74"/>
      <c r="W18" s="3241"/>
      <c r="X18" s="3242"/>
      <c r="Y18" s="3243"/>
      <c r="Z18" s="3232" t="str">
        <f>PLANS!$F$3</f>
        <v>MONTH</v>
      </c>
      <c r="AA18" s="3233"/>
      <c r="AB18" s="62">
        <f t="shared" ref="AB18:AJ18" si="9">B36</f>
        <v>0</v>
      </c>
      <c r="AC18" s="62">
        <f t="shared" si="9"/>
        <v>0</v>
      </c>
      <c r="AD18" s="62">
        <f t="shared" si="9"/>
        <v>0</v>
      </c>
      <c r="AE18" s="62">
        <f t="shared" si="9"/>
        <v>0</v>
      </c>
      <c r="AF18" s="62">
        <f t="shared" si="9"/>
        <v>0</v>
      </c>
      <c r="AG18" s="62">
        <f t="shared" si="9"/>
        <v>0</v>
      </c>
      <c r="AH18" s="62">
        <f t="shared" si="9"/>
        <v>0</v>
      </c>
      <c r="AI18" s="62">
        <f t="shared" si="9"/>
        <v>0</v>
      </c>
      <c r="AJ18" s="62">
        <f t="shared" si="9"/>
        <v>0</v>
      </c>
      <c r="AK18" s="61">
        <f t="shared" ref="AK18:AS18" si="10">M36</f>
        <v>0</v>
      </c>
      <c r="AL18" s="61">
        <f t="shared" si="10"/>
        <v>0</v>
      </c>
      <c r="AM18" s="61">
        <f t="shared" si="10"/>
        <v>0</v>
      </c>
      <c r="AN18" s="61">
        <f t="shared" si="10"/>
        <v>0</v>
      </c>
      <c r="AO18" s="61">
        <f t="shared" si="10"/>
        <v>0</v>
      </c>
      <c r="AP18" s="61">
        <f t="shared" si="10"/>
        <v>0</v>
      </c>
      <c r="AQ18" s="61">
        <f t="shared" si="10"/>
        <v>0</v>
      </c>
      <c r="AR18" s="61">
        <f t="shared" si="10"/>
        <v>0</v>
      </c>
      <c r="AS18" s="61">
        <f t="shared" si="10"/>
        <v>0</v>
      </c>
      <c r="AT18" s="3247"/>
      <c r="AU18" s="74"/>
      <c r="AV18" s="74"/>
      <c r="AW18" s="74"/>
      <c r="AX18" s="74"/>
      <c r="AY18" s="74"/>
      <c r="AZ18" s="74"/>
      <c r="BA18" s="74"/>
      <c r="BB18" s="74"/>
      <c r="BC18" s="74"/>
      <c r="BD18" s="74"/>
      <c r="BE18" s="244"/>
      <c r="BF18" s="244"/>
      <c r="BG18" s="244"/>
      <c r="BV18" s="282" t="str">
        <f>IF('^'!$C$62="CHANGEOVER","^ 0","")</f>
        <v/>
      </c>
      <c r="BX18" s="3231" t="s">
        <v>913</v>
      </c>
      <c r="BY18" s="3231"/>
      <c r="BZ18" s="3231"/>
      <c r="CA18" s="74"/>
      <c r="CB18" s="74"/>
      <c r="CC18" s="21" t="s">
        <v>624</v>
      </c>
      <c r="CD18" s="16"/>
      <c r="CE18" s="167"/>
      <c r="CF18" s="16"/>
      <c r="CG18" s="357" t="s">
        <v>1361</v>
      </c>
      <c r="CH18" s="358" t="s">
        <v>169</v>
      </c>
      <c r="CI18" s="357" t="s">
        <v>1362</v>
      </c>
      <c r="CJ18" s="359" t="s">
        <v>169</v>
      </c>
      <c r="CK18" s="120"/>
      <c r="CM18" s="134">
        <v>15</v>
      </c>
      <c r="CN18" s="365" t="s">
        <v>465</v>
      </c>
      <c r="CO18" s="365" t="s">
        <v>1411</v>
      </c>
      <c r="CP18" s="365" t="s">
        <v>1493</v>
      </c>
      <c r="CQ18" s="364" t="s">
        <v>465</v>
      </c>
      <c r="CR18" s="364" t="s">
        <v>1411</v>
      </c>
      <c r="CS18" s="364" t="s">
        <v>1493</v>
      </c>
      <c r="CU18" s="134">
        <v>15</v>
      </c>
      <c r="CV18" s="366" t="s">
        <v>359</v>
      </c>
      <c r="CW18" s="364" t="s">
        <v>360</v>
      </c>
      <c r="CX18" s="364" t="s">
        <v>361</v>
      </c>
      <c r="CY18" s="364" t="s">
        <v>362</v>
      </c>
      <c r="CZ18" s="364" t="s">
        <v>363</v>
      </c>
      <c r="DA18" s="364" t="s">
        <v>348</v>
      </c>
      <c r="DB18" s="366" t="s">
        <v>349</v>
      </c>
      <c r="DC18" s="364" t="s">
        <v>366</v>
      </c>
      <c r="DD18" s="364" t="s">
        <v>367</v>
      </c>
      <c r="DE18" s="364" t="s">
        <v>368</v>
      </c>
      <c r="DF18" s="364" t="s">
        <v>369</v>
      </c>
      <c r="DG18" s="364" t="s">
        <v>370</v>
      </c>
      <c r="DI18" s="109"/>
      <c r="DJ18" s="110"/>
      <c r="DK18" s="110"/>
      <c r="DL18" s="110"/>
      <c r="DM18" s="110"/>
      <c r="DN18" s="110"/>
      <c r="DO18" s="110"/>
      <c r="DP18" s="110"/>
      <c r="DQ18" s="110"/>
      <c r="DR18" s="110"/>
      <c r="DS18" s="110"/>
      <c r="DT18" s="110"/>
      <c r="DU18" s="110"/>
      <c r="DV18" s="110"/>
      <c r="DW18" s="110"/>
      <c r="DX18" s="110"/>
      <c r="DY18" s="110"/>
      <c r="DZ18" s="111"/>
      <c r="EA18" s="112"/>
      <c r="EB18" s="113"/>
      <c r="EC18" s="112"/>
      <c r="ED18" s="113"/>
      <c r="EE18" s="113"/>
      <c r="EF18" s="113"/>
      <c r="EG18" s="113"/>
      <c r="EH18" s="113"/>
      <c r="EI18" s="113"/>
      <c r="EJ18" s="113"/>
      <c r="EK18" s="113"/>
      <c r="EL18" s="113"/>
      <c r="EM18" s="113"/>
      <c r="EN18" s="113"/>
      <c r="EO18" s="113"/>
      <c r="EP18" s="113"/>
      <c r="EQ18" s="113"/>
      <c r="ER18" s="113"/>
      <c r="ES18" s="113"/>
      <c r="ET18" s="113"/>
      <c r="EU18" s="113"/>
      <c r="EV18" s="113"/>
      <c r="EW18" s="113"/>
      <c r="EX18" s="56"/>
      <c r="EY18" s="54"/>
      <c r="EZ18" s="54"/>
      <c r="FA18" s="54"/>
      <c r="FB18" s="54"/>
      <c r="FC18" s="54"/>
      <c r="FD18" s="55"/>
      <c r="FF18" s="134">
        <v>15</v>
      </c>
      <c r="FG18" s="200" t="s">
        <v>723</v>
      </c>
      <c r="FH18" s="200" t="s">
        <v>1554</v>
      </c>
      <c r="FI18" s="200" t="s">
        <v>741</v>
      </c>
      <c r="FJ18" s="200" t="s">
        <v>1551</v>
      </c>
      <c r="FK18" s="200" t="s">
        <v>1551</v>
      </c>
      <c r="FL18" s="200" t="s">
        <v>701</v>
      </c>
      <c r="FM18" s="200" t="s">
        <v>702</v>
      </c>
      <c r="FN18" s="200" t="s">
        <v>633</v>
      </c>
      <c r="FO18" s="200" t="s">
        <v>576</v>
      </c>
      <c r="FP18" s="200" t="s">
        <v>577</v>
      </c>
      <c r="FQ18" s="189"/>
      <c r="FR18" s="223" t="s">
        <v>654</v>
      </c>
      <c r="FS18" s="224" t="s">
        <v>702</v>
      </c>
      <c r="FT18" s="223" t="s">
        <v>585</v>
      </c>
      <c r="FU18" s="224" t="s">
        <v>756</v>
      </c>
      <c r="FV18" s="228"/>
      <c r="FW18" s="206"/>
      <c r="FX18" s="201"/>
      <c r="FY18" s="206"/>
      <c r="FZ18" s="201"/>
      <c r="GA18" s="206"/>
      <c r="GD18" s="174"/>
    </row>
    <row r="19" spans="1:186" ht="17.100000000000001" customHeight="1" x14ac:dyDescent="0.3">
      <c r="A19" s="128">
        <v>15</v>
      </c>
      <c r="B19" s="72">
        <f>ACTIVITIES!C19</f>
        <v>0</v>
      </c>
      <c r="C19" s="72">
        <f>ACTIVITIES!D19</f>
        <v>0</v>
      </c>
      <c r="D19" s="72">
        <f>ACTIVITIES!E19</f>
        <v>0</v>
      </c>
      <c r="E19" s="72">
        <f>ACTIVITIES!F19</f>
        <v>0</v>
      </c>
      <c r="F19" s="72">
        <f>ACTIVITIES!G19</f>
        <v>0</v>
      </c>
      <c r="G19" s="72">
        <f>ACTIVITIES!H19</f>
        <v>0</v>
      </c>
      <c r="H19" s="72">
        <f>ACTIVITIES!I19</f>
        <v>0</v>
      </c>
      <c r="I19" s="72">
        <f>ACTIVITIES!J19</f>
        <v>0</v>
      </c>
      <c r="J19" s="72">
        <f>ACTIVITIES!K19</f>
        <v>0</v>
      </c>
      <c r="L19" s="128">
        <v>15</v>
      </c>
      <c r="M19" s="73">
        <f>ACTIVITIES!BQ19</f>
        <v>0</v>
      </c>
      <c r="N19" s="73">
        <f>ACTIVITIES!BR19</f>
        <v>0</v>
      </c>
      <c r="O19" s="73">
        <f>ACTIVITIES!BS19</f>
        <v>0</v>
      </c>
      <c r="P19" s="73">
        <f>ACTIVITIES!BT19</f>
        <v>0</v>
      </c>
      <c r="Q19" s="73">
        <f>ACTIVITIES!BU19</f>
        <v>0</v>
      </c>
      <c r="R19" s="73">
        <f>ACTIVITIES!BV19</f>
        <v>0</v>
      </c>
      <c r="S19" s="73">
        <f>ACTIVITIES!BW19</f>
        <v>0</v>
      </c>
      <c r="T19" s="73">
        <f>ACTIVITIES!BX19</f>
        <v>0</v>
      </c>
      <c r="U19" s="73">
        <f>ACTIVITIES!BY19</f>
        <v>0</v>
      </c>
      <c r="V19" s="74"/>
      <c r="X19" s="234" t="str">
        <f>IF('^'!$C$62="CHANGEOVER","^ 5","")</f>
        <v/>
      </c>
      <c r="AT19" s="74"/>
      <c r="AU19" s="235" t="str">
        <f>IF('^'!$C$62="CHANGEOVER","6 &gt;  Delete all XP from both tables on ACTIVITIES sheet","")</f>
        <v/>
      </c>
      <c r="AV19" s="283"/>
      <c r="BE19" s="244"/>
      <c r="BF19" s="244"/>
      <c r="BG19" s="235" t="str">
        <f>IF('^'!$C$62="CHANGEOVER","7 &gt;  Delete all numbers from Challenges Tracker on ACTIVITIES sheet","")</f>
        <v/>
      </c>
      <c r="BS19" s="16"/>
      <c r="BX19" s="241"/>
      <c r="BY19" s="242" t="s">
        <v>914</v>
      </c>
      <c r="BZ19" s="361">
        <f>INVENTORY!AG82</f>
        <v>0</v>
      </c>
      <c r="CA19" s="74"/>
      <c r="CB19" s="74"/>
      <c r="CC19" s="152">
        <v>0</v>
      </c>
      <c r="CD19" s="362">
        <f>CC19+BZ19+BZ21</f>
        <v>0</v>
      </c>
      <c r="CE19" s="167"/>
      <c r="CF19" s="360" t="s">
        <v>1162</v>
      </c>
      <c r="CG19" s="352">
        <f>CH19*60</f>
        <v>1200</v>
      </c>
      <c r="CH19" s="351">
        <v>20</v>
      </c>
      <c r="CI19" s="352">
        <f>CJ19*60</f>
        <v>3600</v>
      </c>
      <c r="CJ19" s="353">
        <v>60</v>
      </c>
      <c r="CK19" s="21"/>
      <c r="CM19" s="134">
        <v>16</v>
      </c>
      <c r="CN19" s="365" t="s">
        <v>468</v>
      </c>
      <c r="CO19" s="365" t="s">
        <v>1412</v>
      </c>
      <c r="CP19" s="365" t="s">
        <v>1491</v>
      </c>
      <c r="CQ19" s="364" t="s">
        <v>468</v>
      </c>
      <c r="CR19" s="364" t="s">
        <v>1412</v>
      </c>
      <c r="CS19" s="364" t="s">
        <v>1491</v>
      </c>
      <c r="CU19" s="134">
        <v>16</v>
      </c>
      <c r="CV19" s="366" t="s">
        <v>378</v>
      </c>
      <c r="CW19" s="364" t="s">
        <v>379</v>
      </c>
      <c r="CX19" s="364" t="s">
        <v>380</v>
      </c>
      <c r="CY19" s="364" t="s">
        <v>381</v>
      </c>
      <c r="CZ19" s="364" t="s">
        <v>382</v>
      </c>
      <c r="DA19" s="364" t="s">
        <v>364</v>
      </c>
      <c r="DB19" s="366" t="s">
        <v>365</v>
      </c>
      <c r="DC19" s="364" t="s">
        <v>385</v>
      </c>
      <c r="DD19" s="364" t="s">
        <v>386</v>
      </c>
      <c r="DE19" s="364" t="s">
        <v>387</v>
      </c>
      <c r="DF19" s="364" t="s">
        <v>388</v>
      </c>
      <c r="DG19" s="364" t="s">
        <v>389</v>
      </c>
      <c r="DI19" s="109"/>
      <c r="DJ19" s="110"/>
      <c r="DK19" s="110"/>
      <c r="DL19" s="110"/>
      <c r="DM19" s="110"/>
      <c r="DN19" s="110"/>
      <c r="DO19" s="110"/>
      <c r="DP19" s="110"/>
      <c r="DQ19" s="110"/>
      <c r="DR19" s="110"/>
      <c r="DS19" s="110"/>
      <c r="DT19" s="110"/>
      <c r="DU19" s="110"/>
      <c r="DV19" s="110"/>
      <c r="DW19" s="110"/>
      <c r="DX19" s="110"/>
      <c r="DY19" s="110"/>
      <c r="DZ19" s="111"/>
      <c r="EA19" s="112"/>
      <c r="EB19" s="113"/>
      <c r="EC19" s="112"/>
      <c r="ED19" s="113"/>
      <c r="EE19" s="113"/>
      <c r="EF19" s="113"/>
      <c r="EG19" s="113"/>
      <c r="EH19" s="113"/>
      <c r="EI19" s="113"/>
      <c r="EJ19" s="113"/>
      <c r="EK19" s="113"/>
      <c r="EL19" s="113"/>
      <c r="EM19" s="113"/>
      <c r="EN19" s="113"/>
      <c r="EO19" s="113"/>
      <c r="EP19" s="113"/>
      <c r="EQ19" s="113"/>
      <c r="ER19" s="113"/>
      <c r="ES19" s="113"/>
      <c r="ET19" s="113"/>
      <c r="EU19" s="113"/>
      <c r="EV19" s="113"/>
      <c r="EW19" s="113"/>
      <c r="EX19" s="56"/>
      <c r="EY19" s="54"/>
      <c r="EZ19" s="54"/>
      <c r="FA19" s="54"/>
      <c r="FB19" s="54"/>
      <c r="FC19" s="54"/>
      <c r="FD19" s="55"/>
      <c r="FF19" s="134">
        <v>16</v>
      </c>
      <c r="FG19" s="200" t="s">
        <v>745</v>
      </c>
      <c r="FH19" s="200" t="s">
        <v>743</v>
      </c>
      <c r="FI19" s="200" t="s">
        <v>771</v>
      </c>
      <c r="FJ19" s="200" t="s">
        <v>1553</v>
      </c>
      <c r="FK19" s="200" t="s">
        <v>1556</v>
      </c>
      <c r="FL19" s="200" t="s">
        <v>784</v>
      </c>
      <c r="FM19" s="200" t="s">
        <v>730</v>
      </c>
      <c r="FN19" s="200" t="s">
        <v>1552</v>
      </c>
      <c r="FO19" s="200" t="s">
        <v>633</v>
      </c>
      <c r="FP19" s="200" t="s">
        <v>576</v>
      </c>
      <c r="FQ19" s="189"/>
      <c r="FR19" s="223" t="s">
        <v>587</v>
      </c>
      <c r="FS19" s="224" t="s">
        <v>715</v>
      </c>
      <c r="FT19" s="223" t="s">
        <v>585</v>
      </c>
      <c r="FU19" s="224" t="s">
        <v>581</v>
      </c>
      <c r="FV19" s="228"/>
      <c r="FW19" s="206"/>
      <c r="FX19" s="201"/>
      <c r="FY19" s="206"/>
      <c r="FZ19" s="201"/>
      <c r="GA19" s="206"/>
      <c r="GD19" s="174"/>
    </row>
    <row r="20" spans="1:186" ht="17.100000000000001" customHeight="1" x14ac:dyDescent="0.3">
      <c r="A20" s="128">
        <v>14</v>
      </c>
      <c r="B20" s="72">
        <f>ACTIVITIES!C20</f>
        <v>0</v>
      </c>
      <c r="C20" s="72">
        <f>ACTIVITIES!D20</f>
        <v>0</v>
      </c>
      <c r="D20" s="72">
        <f>ACTIVITIES!E20</f>
        <v>0</v>
      </c>
      <c r="E20" s="72">
        <f>ACTIVITIES!F20</f>
        <v>0</v>
      </c>
      <c r="F20" s="72">
        <f>ACTIVITIES!G20</f>
        <v>0</v>
      </c>
      <c r="G20" s="72">
        <f>ACTIVITIES!H20</f>
        <v>0</v>
      </c>
      <c r="H20" s="72">
        <f>ACTIVITIES!I20</f>
        <v>0</v>
      </c>
      <c r="I20" s="72">
        <f>ACTIVITIES!J20</f>
        <v>0</v>
      </c>
      <c r="J20" s="72">
        <f>ACTIVITIES!K20</f>
        <v>0</v>
      </c>
      <c r="L20" s="128">
        <v>14</v>
      </c>
      <c r="M20" s="73">
        <f>ACTIVITIES!BQ20</f>
        <v>0</v>
      </c>
      <c r="N20" s="73">
        <f>ACTIVITIES!BR20</f>
        <v>0</v>
      </c>
      <c r="O20" s="73">
        <f>ACTIVITIES!BS20</f>
        <v>0</v>
      </c>
      <c r="P20" s="73">
        <f>ACTIVITIES!BT20</f>
        <v>0</v>
      </c>
      <c r="Q20" s="73">
        <f>ACTIVITIES!BU20</f>
        <v>0</v>
      </c>
      <c r="R20" s="73">
        <f>ACTIVITIES!BV20</f>
        <v>0</v>
      </c>
      <c r="S20" s="73">
        <f>ACTIVITIES!BW20</f>
        <v>0</v>
      </c>
      <c r="T20" s="73">
        <f>ACTIVITIES!BX20</f>
        <v>0</v>
      </c>
      <c r="U20" s="73">
        <f>ACTIVITIES!BY20</f>
        <v>0</v>
      </c>
      <c r="V20" s="74"/>
      <c r="AG20" s="234"/>
      <c r="AT20" s="74"/>
      <c r="BE20" s="244"/>
      <c r="BF20" s="244"/>
      <c r="BG20" s="244"/>
      <c r="BH20" s="74"/>
      <c r="BI20" s="74"/>
      <c r="BJ20" s="74"/>
      <c r="BK20" s="74"/>
      <c r="BL20" s="74"/>
      <c r="BM20" s="74"/>
      <c r="BN20" s="74"/>
      <c r="BO20" s="83"/>
      <c r="BP20" s="74"/>
      <c r="BQ20" s="74"/>
      <c r="BR20" s="74"/>
      <c r="BS20" s="16"/>
      <c r="BX20" s="3231" t="s">
        <v>1095</v>
      </c>
      <c r="BY20" s="3231"/>
      <c r="BZ20" s="3231"/>
      <c r="CA20" s="74"/>
      <c r="CB20" s="74"/>
      <c r="CC20" s="21" t="s">
        <v>623</v>
      </c>
      <c r="CD20" s="74"/>
      <c r="CE20" s="208"/>
      <c r="CF20" s="360" t="s">
        <v>1163</v>
      </c>
      <c r="CG20" s="352">
        <f t="shared" ref="CG20:CG23" si="11">CH20*60</f>
        <v>1200</v>
      </c>
      <c r="CH20" s="351">
        <v>20</v>
      </c>
      <c r="CI20" s="352">
        <f>CJ20*60</f>
        <v>3600</v>
      </c>
      <c r="CJ20" s="353">
        <v>60</v>
      </c>
      <c r="CM20" s="141">
        <v>17</v>
      </c>
      <c r="CN20" s="365" t="s">
        <v>471</v>
      </c>
      <c r="CO20" s="365" t="s">
        <v>1413</v>
      </c>
      <c r="CP20" s="365" t="s">
        <v>1505</v>
      </c>
      <c r="CQ20" s="364" t="s">
        <v>471</v>
      </c>
      <c r="CR20" s="364" t="s">
        <v>1413</v>
      </c>
      <c r="CS20" s="364" t="s">
        <v>1505</v>
      </c>
      <c r="CU20" s="141">
        <v>17</v>
      </c>
      <c r="CV20" s="366" t="s">
        <v>391</v>
      </c>
      <c r="CW20" s="364" t="s">
        <v>392</v>
      </c>
      <c r="CX20" s="364" t="s">
        <v>393</v>
      </c>
      <c r="CY20" s="364" t="s">
        <v>394</v>
      </c>
      <c r="CZ20" s="364" t="s">
        <v>395</v>
      </c>
      <c r="DA20" s="364" t="s">
        <v>383</v>
      </c>
      <c r="DB20" s="366" t="s">
        <v>384</v>
      </c>
      <c r="DC20" s="364" t="s">
        <v>398</v>
      </c>
      <c r="DD20" s="364" t="s">
        <v>399</v>
      </c>
      <c r="DE20" s="364" t="s">
        <v>400</v>
      </c>
      <c r="DF20" s="364" t="s">
        <v>401</v>
      </c>
      <c r="DG20" s="364" t="s">
        <v>402</v>
      </c>
      <c r="DI20" s="109"/>
      <c r="DJ20" s="110"/>
      <c r="DK20" s="110"/>
      <c r="DL20" s="110"/>
      <c r="DM20" s="110"/>
      <c r="DN20" s="110"/>
      <c r="DO20" s="110"/>
      <c r="DP20" s="110"/>
      <c r="DQ20" s="110"/>
      <c r="DR20" s="110"/>
      <c r="DS20" s="110"/>
      <c r="DT20" s="110"/>
      <c r="DU20" s="110"/>
      <c r="DV20" s="110"/>
      <c r="DW20" s="110"/>
      <c r="DX20" s="110"/>
      <c r="DY20" s="110"/>
      <c r="DZ20" s="111"/>
      <c r="EA20" s="112"/>
      <c r="EB20" s="113"/>
      <c r="EC20" s="112"/>
      <c r="ED20" s="113"/>
      <c r="EE20" s="113"/>
      <c r="EF20" s="113"/>
      <c r="EG20" s="113"/>
      <c r="EH20" s="113"/>
      <c r="EI20" s="113"/>
      <c r="EJ20" s="113"/>
      <c r="EK20" s="113"/>
      <c r="EL20" s="113"/>
      <c r="EM20" s="113"/>
      <c r="EN20" s="113"/>
      <c r="EO20" s="113"/>
      <c r="EP20" s="113"/>
      <c r="EQ20" s="113"/>
      <c r="ER20" s="113"/>
      <c r="ES20" s="113"/>
      <c r="ET20" s="113"/>
      <c r="EU20" s="113"/>
      <c r="EV20" s="113"/>
      <c r="EW20" s="113"/>
      <c r="EX20" s="56"/>
      <c r="EY20" s="54"/>
      <c r="EZ20" s="54"/>
      <c r="FA20" s="54"/>
      <c r="FB20" s="54"/>
      <c r="FC20" s="54"/>
      <c r="FD20" s="55"/>
      <c r="FF20" s="134">
        <v>17</v>
      </c>
      <c r="FG20" s="200"/>
      <c r="FH20" s="200"/>
      <c r="FI20" s="200"/>
      <c r="FJ20" s="200"/>
      <c r="FK20" s="200"/>
      <c r="FL20" s="200"/>
      <c r="FM20" s="200"/>
      <c r="FN20" s="200"/>
      <c r="FO20" s="200"/>
      <c r="FP20" s="200"/>
      <c r="FQ20" s="189"/>
      <c r="FR20" s="223" t="s">
        <v>651</v>
      </c>
      <c r="FS20" s="225" t="s">
        <v>704</v>
      </c>
      <c r="FT20" s="223" t="s">
        <v>154</v>
      </c>
      <c r="FU20" s="224" t="s">
        <v>757</v>
      </c>
      <c r="FV20" s="229"/>
      <c r="FW20" s="206"/>
      <c r="FX20" s="201"/>
      <c r="FY20" s="206"/>
      <c r="FZ20" s="201"/>
      <c r="GA20" s="206"/>
      <c r="GD20" s="174"/>
    </row>
    <row r="21" spans="1:186" ht="17.100000000000001" customHeight="1" x14ac:dyDescent="0.3">
      <c r="A21" s="128">
        <v>13</v>
      </c>
      <c r="B21" s="72">
        <f>ACTIVITIES!C21</f>
        <v>0</v>
      </c>
      <c r="C21" s="72">
        <f>ACTIVITIES!D21</f>
        <v>0</v>
      </c>
      <c r="D21" s="72">
        <f>ACTIVITIES!E21</f>
        <v>0</v>
      </c>
      <c r="E21" s="72">
        <f>ACTIVITIES!F21</f>
        <v>0</v>
      </c>
      <c r="F21" s="72">
        <f>ACTIVITIES!G21</f>
        <v>0</v>
      </c>
      <c r="G21" s="72">
        <f>ACTIVITIES!H21</f>
        <v>0</v>
      </c>
      <c r="H21" s="72">
        <f>ACTIVITIES!I21</f>
        <v>0</v>
      </c>
      <c r="I21" s="72">
        <f>ACTIVITIES!J21</f>
        <v>0</v>
      </c>
      <c r="J21" s="72">
        <f>ACTIVITIES!K21</f>
        <v>0</v>
      </c>
      <c r="L21" s="128">
        <v>13</v>
      </c>
      <c r="M21" s="73">
        <f>ACTIVITIES!BQ21</f>
        <v>0</v>
      </c>
      <c r="N21" s="73">
        <f>ACTIVITIES!BR21</f>
        <v>0</v>
      </c>
      <c r="O21" s="73">
        <f>ACTIVITIES!BS21</f>
        <v>0</v>
      </c>
      <c r="P21" s="73">
        <f>ACTIVITIES!BT21</f>
        <v>0</v>
      </c>
      <c r="Q21" s="73">
        <f>ACTIVITIES!BU21</f>
        <v>0</v>
      </c>
      <c r="R21" s="73">
        <f>ACTIVITIES!BV21</f>
        <v>0</v>
      </c>
      <c r="S21" s="73">
        <f>ACTIVITIES!BW21</f>
        <v>0</v>
      </c>
      <c r="T21" s="73">
        <f>ACTIVITIES!BX21</f>
        <v>0</v>
      </c>
      <c r="U21" s="73">
        <f>ACTIVITIES!BY21</f>
        <v>0</v>
      </c>
      <c r="V21" s="74"/>
      <c r="W21" s="3217" t="s">
        <v>473</v>
      </c>
      <c r="X21" s="3217"/>
      <c r="Y21" s="3217"/>
      <c r="Z21" s="3217"/>
      <c r="AA21" s="3217"/>
      <c r="AB21" s="3217"/>
      <c r="AC21" s="3217"/>
      <c r="AD21" s="3217"/>
      <c r="AE21" s="3217"/>
      <c r="AF21" s="3217"/>
      <c r="AG21" s="3217"/>
      <c r="AH21" s="234" t="str">
        <f>IF('^'!$C$62="CHANGEOVER","&lt; 4 &gt;","")</f>
        <v/>
      </c>
      <c r="AI21" s="3217" t="s">
        <v>473</v>
      </c>
      <c r="AJ21" s="3217"/>
      <c r="AK21" s="3217"/>
      <c r="AL21" s="3217"/>
      <c r="AM21" s="3217"/>
      <c r="AN21" s="3217"/>
      <c r="AO21" s="3217"/>
      <c r="AP21" s="3217"/>
      <c r="AQ21" s="3217"/>
      <c r="AR21" s="3217"/>
      <c r="AS21" s="3217"/>
      <c r="AT21" s="74"/>
      <c r="AU21" s="3221" t="s">
        <v>474</v>
      </c>
      <c r="AV21" s="3222"/>
      <c r="AW21" s="3222"/>
      <c r="AX21" s="3222"/>
      <c r="AY21" s="3222"/>
      <c r="AZ21" s="3222"/>
      <c r="BA21" s="3222"/>
      <c r="BB21" s="3222"/>
      <c r="BC21" s="3222"/>
      <c r="BD21" s="3222"/>
      <c r="BE21" s="3223"/>
      <c r="BF21" s="234" t="str">
        <f>IF('^'!$C$62="CHANGEOVER","&lt;10&gt;","")</f>
        <v/>
      </c>
      <c r="BG21" s="3221" t="s">
        <v>474</v>
      </c>
      <c r="BH21" s="3222"/>
      <c r="BI21" s="3222"/>
      <c r="BJ21" s="3222"/>
      <c r="BK21" s="3222"/>
      <c r="BL21" s="3222"/>
      <c r="BM21" s="3222"/>
      <c r="BN21" s="3222"/>
      <c r="BO21" s="3222"/>
      <c r="BP21" s="3223"/>
      <c r="BQ21" s="74"/>
      <c r="BR21" s="3217" t="s">
        <v>475</v>
      </c>
      <c r="BS21" s="3217"/>
      <c r="BT21" s="3217"/>
      <c r="BU21" s="3217"/>
      <c r="BV21" s="3217"/>
      <c r="BW21" s="235" t="str">
        <f>IF('^'!$C$62="CHANGEOVER","&lt; 11","")</f>
        <v/>
      </c>
      <c r="BX21" s="241"/>
      <c r="BY21" s="242" t="s">
        <v>914</v>
      </c>
      <c r="BZ21" s="253">
        <f>INVENTORY!$AM$24</f>
        <v>0</v>
      </c>
      <c r="CA21" s="74"/>
      <c r="CB21" s="74"/>
      <c r="CC21" s="152">
        <v>0</v>
      </c>
      <c r="CD21" s="74"/>
      <c r="CE21" s="120"/>
      <c r="CF21" s="360" t="s">
        <v>1164</v>
      </c>
      <c r="CG21" s="352">
        <f t="shared" si="11"/>
        <v>600</v>
      </c>
      <c r="CH21" s="351">
        <v>10</v>
      </c>
      <c r="CI21" s="352">
        <f>CJ21*60</f>
        <v>3000</v>
      </c>
      <c r="CJ21" s="353">
        <v>50</v>
      </c>
      <c r="CM21" s="134">
        <v>18</v>
      </c>
      <c r="CN21" s="365" t="s">
        <v>476</v>
      </c>
      <c r="CO21" s="365" t="s">
        <v>1419</v>
      </c>
      <c r="CP21" s="365" t="s">
        <v>1504</v>
      </c>
      <c r="CQ21" s="364" t="s">
        <v>476</v>
      </c>
      <c r="CR21" s="364" t="s">
        <v>1419</v>
      </c>
      <c r="CS21" s="364" t="s">
        <v>1504</v>
      </c>
      <c r="CU21" s="134">
        <v>18</v>
      </c>
      <c r="CV21" s="366" t="s">
        <v>409</v>
      </c>
      <c r="CW21" s="364" t="s">
        <v>410</v>
      </c>
      <c r="CX21" s="364" t="s">
        <v>411</v>
      </c>
      <c r="CY21" s="364" t="s">
        <v>412</v>
      </c>
      <c r="CZ21" s="364" t="s">
        <v>413</v>
      </c>
      <c r="DA21" s="364" t="s">
        <v>396</v>
      </c>
      <c r="DB21" s="366" t="s">
        <v>397</v>
      </c>
      <c r="DC21" s="364" t="s">
        <v>416</v>
      </c>
      <c r="DD21" s="364" t="s">
        <v>417</v>
      </c>
      <c r="DE21" s="364" t="s">
        <v>555</v>
      </c>
      <c r="DF21" s="364" t="s">
        <v>418</v>
      </c>
      <c r="DG21" s="364" t="s">
        <v>419</v>
      </c>
      <c r="DI21" s="109"/>
      <c r="DJ21" s="110"/>
      <c r="DK21" s="110"/>
      <c r="DL21" s="110"/>
      <c r="DM21" s="110"/>
      <c r="DN21" s="110"/>
      <c r="DO21" s="110"/>
      <c r="DP21" s="110"/>
      <c r="DQ21" s="110"/>
      <c r="DR21" s="110"/>
      <c r="DS21" s="110"/>
      <c r="DT21" s="110"/>
      <c r="DU21" s="110"/>
      <c r="DV21" s="110"/>
      <c r="DW21" s="110"/>
      <c r="DX21" s="110"/>
      <c r="DY21" s="110"/>
      <c r="DZ21" s="111"/>
      <c r="EA21" s="112"/>
      <c r="EB21" s="113"/>
      <c r="EC21" s="112"/>
      <c r="ED21" s="113"/>
      <c r="EE21" s="113"/>
      <c r="EF21" s="113"/>
      <c r="EG21" s="113"/>
      <c r="EH21" s="113"/>
      <c r="EI21" s="113"/>
      <c r="EJ21" s="113"/>
      <c r="EK21" s="113"/>
      <c r="EL21" s="113"/>
      <c r="EM21" s="113"/>
      <c r="EN21" s="113"/>
      <c r="EO21" s="113"/>
      <c r="EP21" s="113"/>
      <c r="EQ21" s="113"/>
      <c r="ER21" s="113"/>
      <c r="ES21" s="113"/>
      <c r="ET21" s="113"/>
      <c r="EU21" s="113"/>
      <c r="EV21" s="113"/>
      <c r="EW21" s="113"/>
      <c r="EX21" s="56"/>
      <c r="EY21" s="54"/>
      <c r="EZ21" s="54"/>
      <c r="FA21" s="54"/>
      <c r="FB21" s="54"/>
      <c r="FC21" s="54"/>
      <c r="FD21" s="55"/>
      <c r="FF21" s="134">
        <v>18</v>
      </c>
      <c r="FG21" s="200"/>
      <c r="FH21" s="200"/>
      <c r="FI21" s="200"/>
      <c r="FJ21" s="200"/>
      <c r="FK21" s="200"/>
      <c r="FL21" s="200"/>
      <c r="FM21" s="200"/>
      <c r="FN21" s="200"/>
      <c r="FO21" s="200"/>
      <c r="FP21" s="200"/>
      <c r="FQ21" s="189"/>
      <c r="FR21" s="223" t="s">
        <v>650</v>
      </c>
      <c r="FS21" s="226" t="s">
        <v>705</v>
      </c>
      <c r="FT21" s="223" t="s">
        <v>652</v>
      </c>
      <c r="FU21" s="226" t="s">
        <v>759</v>
      </c>
      <c r="FV21" s="228"/>
      <c r="FW21" s="206"/>
      <c r="FX21" s="201"/>
      <c r="FY21" s="206"/>
      <c r="FZ21" s="201"/>
      <c r="GA21" s="206"/>
      <c r="GD21" s="174"/>
    </row>
    <row r="22" spans="1:186" ht="17.100000000000001" customHeight="1" x14ac:dyDescent="0.2">
      <c r="A22" s="128">
        <v>12</v>
      </c>
      <c r="B22" s="72">
        <f>ACTIVITIES!C22</f>
        <v>0</v>
      </c>
      <c r="C22" s="72">
        <f>ACTIVITIES!D22</f>
        <v>0</v>
      </c>
      <c r="D22" s="72">
        <f>ACTIVITIES!E22</f>
        <v>0</v>
      </c>
      <c r="E22" s="72">
        <f>ACTIVITIES!F22</f>
        <v>0</v>
      </c>
      <c r="F22" s="72">
        <f>ACTIVITIES!G22</f>
        <v>0</v>
      </c>
      <c r="G22" s="72">
        <f>ACTIVITIES!H22</f>
        <v>0</v>
      </c>
      <c r="H22" s="72">
        <f>ACTIVITIES!I22</f>
        <v>0</v>
      </c>
      <c r="I22" s="72">
        <f>ACTIVITIES!J22</f>
        <v>0</v>
      </c>
      <c r="J22" s="72">
        <f>ACTIVITIES!K22</f>
        <v>0</v>
      </c>
      <c r="L22" s="128">
        <v>12</v>
      </c>
      <c r="M22" s="73">
        <f>ACTIVITIES!BQ22</f>
        <v>0</v>
      </c>
      <c r="N22" s="73">
        <f>ACTIVITIES!BR22</f>
        <v>0</v>
      </c>
      <c r="O22" s="73">
        <f>ACTIVITIES!BS22</f>
        <v>0</v>
      </c>
      <c r="P22" s="73">
        <f>ACTIVITIES!BT22</f>
        <v>0</v>
      </c>
      <c r="Q22" s="73">
        <f>ACTIVITIES!BU22</f>
        <v>0</v>
      </c>
      <c r="R22" s="73">
        <f>ACTIVITIES!BV22</f>
        <v>0</v>
      </c>
      <c r="S22" s="73">
        <f>ACTIVITIES!BW22</f>
        <v>0</v>
      </c>
      <c r="T22" s="73">
        <f>ACTIVITIES!BX22</f>
        <v>0</v>
      </c>
      <c r="U22" s="73">
        <f>ACTIVITIES!BY22</f>
        <v>0</v>
      </c>
      <c r="V22" s="74"/>
      <c r="W22" s="24" t="s">
        <v>334</v>
      </c>
      <c r="X22" s="79" t="s">
        <v>478</v>
      </c>
      <c r="Y22" s="23" t="str">
        <f>ACTIVITIES!$C$34</f>
        <v>SKLL</v>
      </c>
      <c r="Z22" s="23" t="str">
        <f>ACTIVITIES!$D$34</f>
        <v>SKLL</v>
      </c>
      <c r="AA22" s="23" t="str">
        <f>ACTIVITIES!$E$34</f>
        <v>SKLL</v>
      </c>
      <c r="AB22" s="23" t="str">
        <f>ACTIVITIES!$F$34</f>
        <v>SKLL</v>
      </c>
      <c r="AC22" s="23" t="str">
        <f>ACTIVITIES!$G$34</f>
        <v>SKLL</v>
      </c>
      <c r="AD22" s="23" t="str">
        <f>ACTIVITIES!$H$34</f>
        <v>SKLL</v>
      </c>
      <c r="AE22" s="23" t="str">
        <f>ACTIVITIES!$I$34</f>
        <v>SKLL</v>
      </c>
      <c r="AF22" s="23" t="str">
        <f>ACTIVITIES!$J$34</f>
        <v>SKLL</v>
      </c>
      <c r="AG22" s="23" t="str">
        <f>ACTIVITIES!$K$34</f>
        <v>SKLL</v>
      </c>
      <c r="AH22" s="106"/>
      <c r="AI22" s="24" t="s">
        <v>334</v>
      </c>
      <c r="AJ22" s="79" t="s">
        <v>478</v>
      </c>
      <c r="AK22" s="23" t="str">
        <f>ACTIVITIES!$BQ$34</f>
        <v>SKLL</v>
      </c>
      <c r="AL22" s="23" t="str">
        <f>ACTIVITIES!$BR$34</f>
        <v>SKLL</v>
      </c>
      <c r="AM22" s="23" t="str">
        <f>ACTIVITIES!$BS$34</f>
        <v>SKLL</v>
      </c>
      <c r="AN22" s="23" t="str">
        <f>ACTIVITIES!$BT$34</f>
        <v>SKLL</v>
      </c>
      <c r="AO22" s="23" t="str">
        <f>ACTIVITIES!$BU$34</f>
        <v>SKLL</v>
      </c>
      <c r="AP22" s="23" t="str">
        <f>ACTIVITIES!$BV$34</f>
        <v>SKLL</v>
      </c>
      <c r="AQ22" s="23" t="str">
        <f>ACTIVITIES!$BW$34</f>
        <v>SKLL</v>
      </c>
      <c r="AR22" s="23" t="str">
        <f>ACTIVITIES!$BX$34</f>
        <v>SKLL</v>
      </c>
      <c r="AS22" s="23" t="str">
        <f>ACTIVITIES!$BY$34</f>
        <v>SKLL</v>
      </c>
      <c r="AT22" s="74"/>
      <c r="AU22" s="24" t="s">
        <v>479</v>
      </c>
      <c r="AV22" s="23" t="s">
        <v>480</v>
      </c>
      <c r="AW22" s="23" t="str">
        <f>ACTIVITIES!$C$34</f>
        <v>SKLL</v>
      </c>
      <c r="AX22" s="23" t="str">
        <f>ACTIVITIES!$D$34</f>
        <v>SKLL</v>
      </c>
      <c r="AY22" s="23" t="str">
        <f>ACTIVITIES!$E$34</f>
        <v>SKLL</v>
      </c>
      <c r="AZ22" s="23" t="str">
        <f>ACTIVITIES!$F$34</f>
        <v>SKLL</v>
      </c>
      <c r="BA22" s="23" t="str">
        <f>ACTIVITIES!$G$34</f>
        <v>SKLL</v>
      </c>
      <c r="BB22" s="23" t="str">
        <f>ACTIVITIES!$H$34</f>
        <v>SKLL</v>
      </c>
      <c r="BC22" s="23" t="str">
        <f>ACTIVITIES!$I$34</f>
        <v>SKLL</v>
      </c>
      <c r="BD22" s="23" t="str">
        <f>ACTIVITIES!$J$34</f>
        <v>SKLL</v>
      </c>
      <c r="BE22" s="23" t="str">
        <f>ACTIVITIES!$K$34</f>
        <v>SKLL</v>
      </c>
      <c r="BF22" s="108"/>
      <c r="BG22" s="23" t="s">
        <v>480</v>
      </c>
      <c r="BH22" s="23" t="str">
        <f>ACTIVITIES!$BQ$34</f>
        <v>SKLL</v>
      </c>
      <c r="BI22" s="23" t="str">
        <f>ACTIVITIES!$BR$34</f>
        <v>SKLL</v>
      </c>
      <c r="BJ22" s="23" t="str">
        <f>ACTIVITIES!$BS$34</f>
        <v>SKLL</v>
      </c>
      <c r="BK22" s="23" t="str">
        <f>ACTIVITIES!$BT$34</f>
        <v>SKLL</v>
      </c>
      <c r="BL22" s="23" t="str">
        <f>ACTIVITIES!$BU$34</f>
        <v>SKLL</v>
      </c>
      <c r="BM22" s="23" t="str">
        <f>ACTIVITIES!$BV$34</f>
        <v>SKLL</v>
      </c>
      <c r="BN22" s="23" t="str">
        <f>ACTIVITIES!$BW$34</f>
        <v>SKLL</v>
      </c>
      <c r="BO22" s="23" t="str">
        <f>ACTIVITIES!$BX$34</f>
        <v>SKLL</v>
      </c>
      <c r="BP22" s="23" t="str">
        <f>ACTIVITIES!$BY$34</f>
        <v>SKLL</v>
      </c>
      <c r="BQ22" s="74"/>
      <c r="BR22" s="43" t="s">
        <v>334</v>
      </c>
      <c r="BS22" s="43" t="s">
        <v>478</v>
      </c>
      <c r="BT22" s="43" t="s">
        <v>0</v>
      </c>
      <c r="BU22" s="24" t="s">
        <v>481</v>
      </c>
      <c r="BV22" s="24" t="s">
        <v>482</v>
      </c>
      <c r="BY22" s="74"/>
      <c r="BZ22" s="74"/>
      <c r="CA22" s="74"/>
      <c r="CB22" s="74"/>
      <c r="CC22" s="21"/>
      <c r="CD22" s="74"/>
      <c r="CE22" s="74"/>
      <c r="CF22" s="360" t="s">
        <v>1165</v>
      </c>
      <c r="CG22" s="352">
        <f t="shared" si="11"/>
        <v>1800</v>
      </c>
      <c r="CH22" s="351">
        <v>30</v>
      </c>
      <c r="CI22" s="352">
        <f>CJ22*60</f>
        <v>5400</v>
      </c>
      <c r="CJ22" s="353">
        <v>90</v>
      </c>
      <c r="CM22" s="134">
        <v>19</v>
      </c>
      <c r="CN22" s="365" t="s">
        <v>483</v>
      </c>
      <c r="CO22" s="365" t="s">
        <v>1437</v>
      </c>
      <c r="CP22" s="365" t="s">
        <v>1501</v>
      </c>
      <c r="CQ22" s="364" t="s">
        <v>483</v>
      </c>
      <c r="CR22" s="364" t="s">
        <v>1437</v>
      </c>
      <c r="CS22" s="364" t="s">
        <v>1501</v>
      </c>
      <c r="CU22" s="134">
        <v>19</v>
      </c>
      <c r="CV22" s="366" t="s">
        <v>424</v>
      </c>
      <c r="CW22" s="364" t="s">
        <v>425</v>
      </c>
      <c r="CX22" s="364" t="s">
        <v>426</v>
      </c>
      <c r="CY22" s="364" t="s">
        <v>427</v>
      </c>
      <c r="CZ22" s="364" t="s">
        <v>428</v>
      </c>
      <c r="DA22" s="364" t="s">
        <v>414</v>
      </c>
      <c r="DB22" s="366" t="s">
        <v>415</v>
      </c>
      <c r="DC22" s="364" t="s">
        <v>431</v>
      </c>
      <c r="DD22" s="364" t="s">
        <v>432</v>
      </c>
      <c r="DE22" s="364" t="s">
        <v>433</v>
      </c>
      <c r="DF22" s="364" t="s">
        <v>434</v>
      </c>
      <c r="DG22" s="364" t="s">
        <v>435</v>
      </c>
      <c r="DI22" s="109"/>
      <c r="DJ22" s="110"/>
      <c r="DK22" s="110"/>
      <c r="DL22" s="110"/>
      <c r="DM22" s="110"/>
      <c r="DN22" s="110"/>
      <c r="DO22" s="110"/>
      <c r="DP22" s="110"/>
      <c r="DQ22" s="110"/>
      <c r="DR22" s="110"/>
      <c r="DS22" s="110"/>
      <c r="DT22" s="110"/>
      <c r="DU22" s="110"/>
      <c r="DV22" s="110"/>
      <c r="DW22" s="110"/>
      <c r="DX22" s="110"/>
      <c r="DY22" s="110"/>
      <c r="DZ22" s="111"/>
      <c r="EA22" s="112"/>
      <c r="EB22" s="113"/>
      <c r="EC22" s="112"/>
      <c r="ED22" s="113"/>
      <c r="EE22" s="113"/>
      <c r="EF22" s="113"/>
      <c r="EG22" s="113"/>
      <c r="EH22" s="113"/>
      <c r="EI22" s="113"/>
      <c r="EJ22" s="113"/>
      <c r="EK22" s="113"/>
      <c r="EL22" s="113"/>
      <c r="EM22" s="113"/>
      <c r="EN22" s="113"/>
      <c r="EO22" s="113"/>
      <c r="EP22" s="113"/>
      <c r="EQ22" s="113"/>
      <c r="ER22" s="113"/>
      <c r="ES22" s="113"/>
      <c r="ET22" s="113"/>
      <c r="EU22" s="113"/>
      <c r="EV22" s="113"/>
      <c r="EW22" s="113"/>
      <c r="EX22" s="56"/>
      <c r="EY22" s="54"/>
      <c r="EZ22" s="54"/>
      <c r="FA22" s="54"/>
      <c r="FB22" s="54"/>
      <c r="FC22" s="54"/>
      <c r="FD22" s="55"/>
      <c r="FF22" s="134">
        <v>19</v>
      </c>
      <c r="FG22" s="200"/>
      <c r="FH22" s="200"/>
      <c r="FI22" s="200"/>
      <c r="FJ22" s="200"/>
      <c r="FK22" s="200"/>
      <c r="FL22" s="200"/>
      <c r="FM22" s="200"/>
      <c r="FN22" s="200"/>
      <c r="FO22" s="200"/>
      <c r="FP22" s="200"/>
      <c r="FQ22" s="189"/>
      <c r="FR22" s="223" t="s">
        <v>653</v>
      </c>
      <c r="FS22" s="224" t="s">
        <v>706</v>
      </c>
      <c r="FT22" s="223" t="s">
        <v>652</v>
      </c>
      <c r="FU22" s="226" t="s">
        <v>760</v>
      </c>
      <c r="FV22" s="228"/>
      <c r="FW22" s="206"/>
      <c r="FX22" s="201"/>
      <c r="FY22" s="206"/>
      <c r="FZ22" s="201"/>
      <c r="GA22" s="206"/>
      <c r="GD22" s="174"/>
    </row>
    <row r="23" spans="1:186" ht="17.100000000000001" customHeight="1" thickBot="1" x14ac:dyDescent="0.3">
      <c r="A23" s="128">
        <v>11</v>
      </c>
      <c r="B23" s="72">
        <f>ACTIVITIES!C23</f>
        <v>0</v>
      </c>
      <c r="C23" s="72">
        <f>ACTIVITIES!D23</f>
        <v>0</v>
      </c>
      <c r="D23" s="72">
        <f>ACTIVITIES!E23</f>
        <v>0</v>
      </c>
      <c r="E23" s="72">
        <f>ACTIVITIES!F23</f>
        <v>0</v>
      </c>
      <c r="F23" s="72">
        <f>ACTIVITIES!G23</f>
        <v>0</v>
      </c>
      <c r="G23" s="72">
        <f>ACTIVITIES!H23</f>
        <v>0</v>
      </c>
      <c r="H23" s="72">
        <f>ACTIVITIES!I23</f>
        <v>0</v>
      </c>
      <c r="I23" s="72">
        <f>ACTIVITIES!J23</f>
        <v>0</v>
      </c>
      <c r="J23" s="72">
        <f>ACTIVITIES!K23</f>
        <v>0</v>
      </c>
      <c r="L23" s="128">
        <v>11</v>
      </c>
      <c r="M23" s="73">
        <f>ACTIVITIES!BQ23</f>
        <v>0</v>
      </c>
      <c r="N23" s="73">
        <f>ACTIVITIES!BR23</f>
        <v>0</v>
      </c>
      <c r="O23" s="73">
        <f>ACTIVITIES!BS23</f>
        <v>0</v>
      </c>
      <c r="P23" s="73">
        <f>ACTIVITIES!BT23</f>
        <v>0</v>
      </c>
      <c r="Q23" s="73">
        <f>ACTIVITIES!BU23</f>
        <v>0</v>
      </c>
      <c r="R23" s="73">
        <f>ACTIVITIES!BV23</f>
        <v>0</v>
      </c>
      <c r="S23" s="73">
        <f>ACTIVITIES!BW23</f>
        <v>0</v>
      </c>
      <c r="T23" s="73">
        <f>ACTIVITIES!BX23</f>
        <v>0</v>
      </c>
      <c r="U23" s="73">
        <f>ACTIVITIES!BY23</f>
        <v>0</v>
      </c>
      <c r="V23" s="74"/>
      <c r="W23" s="134" t="s">
        <v>1531</v>
      </c>
      <c r="X23" s="125" t="s">
        <v>1522</v>
      </c>
      <c r="Y23" s="42">
        <f>$B$36</f>
        <v>0</v>
      </c>
      <c r="Z23" s="42">
        <f>$C$36</f>
        <v>0</v>
      </c>
      <c r="AA23" s="42">
        <f>$D$36</f>
        <v>0</v>
      </c>
      <c r="AB23" s="42">
        <f>$E$36</f>
        <v>0</v>
      </c>
      <c r="AC23" s="42">
        <f>$F$36</f>
        <v>0</v>
      </c>
      <c r="AD23" s="42">
        <f>$G$36</f>
        <v>0</v>
      </c>
      <c r="AE23" s="42">
        <f>$H$36</f>
        <v>0</v>
      </c>
      <c r="AF23" s="42">
        <f>$I$36</f>
        <v>0</v>
      </c>
      <c r="AG23" s="42">
        <f>$J$36</f>
        <v>0</v>
      </c>
      <c r="AH23" s="107"/>
      <c r="AI23" s="134" t="s">
        <v>1531</v>
      </c>
      <c r="AJ23" s="125" t="s">
        <v>1522</v>
      </c>
      <c r="AK23" s="42">
        <f>$M$36</f>
        <v>0</v>
      </c>
      <c r="AL23" s="42">
        <f>$N$36</f>
        <v>0</v>
      </c>
      <c r="AM23" s="42">
        <f>$O$36</f>
        <v>0</v>
      </c>
      <c r="AN23" s="42">
        <f>$P$36</f>
        <v>0</v>
      </c>
      <c r="AO23" s="42">
        <f>$Q$36</f>
        <v>0</v>
      </c>
      <c r="AP23" s="42">
        <f>$R$36</f>
        <v>0</v>
      </c>
      <c r="AQ23" s="42">
        <f>$S$36</f>
        <v>0</v>
      </c>
      <c r="AR23" s="42">
        <f>$T$36</f>
        <v>0</v>
      </c>
      <c r="AS23" s="42">
        <f>$U$36</f>
        <v>0</v>
      </c>
      <c r="AT23" s="74"/>
      <c r="AU23" s="133"/>
      <c r="AV23" s="134">
        <v>1</v>
      </c>
      <c r="AW23" s="42">
        <f>$AV$9</f>
        <v>0</v>
      </c>
      <c r="AX23" s="42">
        <f>$AW$9</f>
        <v>0</v>
      </c>
      <c r="AY23" s="42">
        <f>$AX$9</f>
        <v>0</v>
      </c>
      <c r="AZ23" s="42">
        <f>$AY$9</f>
        <v>0</v>
      </c>
      <c r="BA23" s="42">
        <f>$AZ$9</f>
        <v>0</v>
      </c>
      <c r="BB23" s="42">
        <f>$BA$9</f>
        <v>0</v>
      </c>
      <c r="BC23" s="42">
        <f>$BB$9</f>
        <v>0</v>
      </c>
      <c r="BD23" s="42">
        <f>$BC$9</f>
        <v>0</v>
      </c>
      <c r="BE23" s="42">
        <f>$BD$9</f>
        <v>0</v>
      </c>
      <c r="BF23" s="108"/>
      <c r="BG23" s="134">
        <v>1</v>
      </c>
      <c r="BH23" s="42">
        <f>$AV$14</f>
        <v>0</v>
      </c>
      <c r="BI23" s="42">
        <f>$AW$14</f>
        <v>0</v>
      </c>
      <c r="BJ23" s="42">
        <f>$AX$14</f>
        <v>0</v>
      </c>
      <c r="BK23" s="42">
        <f>$AY$14</f>
        <v>0</v>
      </c>
      <c r="BL23" s="42">
        <f>$AZ$14</f>
        <v>0</v>
      </c>
      <c r="BM23" s="42">
        <f>$BA$14</f>
        <v>0</v>
      </c>
      <c r="BN23" s="42">
        <f>$BB$14</f>
        <v>0</v>
      </c>
      <c r="BO23" s="42">
        <f>$BC$14</f>
        <v>0</v>
      </c>
      <c r="BP23" s="42">
        <f>$BD$14</f>
        <v>0</v>
      </c>
      <c r="BQ23" s="74"/>
      <c r="BR23" s="135" t="s">
        <v>1531</v>
      </c>
      <c r="BS23" s="135" t="s">
        <v>1522</v>
      </c>
      <c r="BT23" s="136" t="str">
        <f>ROMAN(BG23)</f>
        <v>I</v>
      </c>
      <c r="BU23" s="137">
        <f>SUM(AW23:BE23,BH23:BP23)</f>
        <v>0</v>
      </c>
      <c r="BV23" s="138">
        <v>0</v>
      </c>
      <c r="BX23" s="76"/>
      <c r="BY23" s="16"/>
      <c r="BZ23" s="16"/>
      <c r="CA23" s="16"/>
      <c r="CB23" s="16"/>
      <c r="CC23" s="16"/>
      <c r="CD23" s="16"/>
      <c r="CE23" s="16"/>
      <c r="CF23" s="360" t="s">
        <v>1166</v>
      </c>
      <c r="CG23" s="354">
        <f t="shared" si="11"/>
        <v>0</v>
      </c>
      <c r="CH23" s="355">
        <v>0</v>
      </c>
      <c r="CI23" s="354">
        <f>CJ23*60</f>
        <v>6000</v>
      </c>
      <c r="CJ23" s="356">
        <v>100</v>
      </c>
      <c r="CM23" s="141">
        <v>20</v>
      </c>
      <c r="CN23" s="365" t="s">
        <v>486</v>
      </c>
      <c r="CO23" s="365" t="s">
        <v>1441</v>
      </c>
      <c r="CP23" s="365" t="s">
        <v>1500</v>
      </c>
      <c r="CQ23" s="364" t="s">
        <v>486</v>
      </c>
      <c r="CR23" s="364" t="s">
        <v>1441</v>
      </c>
      <c r="CS23" s="364" t="s">
        <v>1500</v>
      </c>
      <c r="CU23" s="141">
        <v>20</v>
      </c>
      <c r="CV23" s="366" t="s">
        <v>442</v>
      </c>
      <c r="CW23" s="364" t="s">
        <v>443</v>
      </c>
      <c r="CX23" s="364" t="s">
        <v>444</v>
      </c>
      <c r="CY23" s="364" t="s">
        <v>1374</v>
      </c>
      <c r="CZ23" s="364" t="s">
        <v>1375</v>
      </c>
      <c r="DA23" s="364" t="s">
        <v>429</v>
      </c>
      <c r="DB23" s="366" t="s">
        <v>430</v>
      </c>
      <c r="DC23" s="364" t="s">
        <v>1378</v>
      </c>
      <c r="DD23" s="364" t="s">
        <v>1379</v>
      </c>
      <c r="DE23" s="364" t="s">
        <v>1380</v>
      </c>
      <c r="DF23" s="364" t="s">
        <v>1392</v>
      </c>
      <c r="DG23" s="364" t="s">
        <v>1423</v>
      </c>
      <c r="DI23" s="109"/>
      <c r="DJ23" s="110"/>
      <c r="DK23" s="110"/>
      <c r="DL23" s="110"/>
      <c r="DM23" s="110"/>
      <c r="DN23" s="110"/>
      <c r="DO23" s="110"/>
      <c r="DP23" s="110"/>
      <c r="DQ23" s="110"/>
      <c r="DR23" s="110"/>
      <c r="DS23" s="110"/>
      <c r="DT23" s="110"/>
      <c r="DU23" s="110"/>
      <c r="DV23" s="110"/>
      <c r="DW23" s="110"/>
      <c r="DX23" s="110"/>
      <c r="DY23" s="110"/>
      <c r="DZ23" s="111"/>
      <c r="EA23" s="112"/>
      <c r="EB23" s="113"/>
      <c r="EC23" s="112"/>
      <c r="ED23" s="113"/>
      <c r="EE23" s="113"/>
      <c r="EF23" s="113"/>
      <c r="EG23" s="113"/>
      <c r="EH23" s="113"/>
      <c r="EI23" s="113"/>
      <c r="EJ23" s="113"/>
      <c r="EK23" s="113"/>
      <c r="EL23" s="113"/>
      <c r="EM23" s="113"/>
      <c r="EN23" s="113"/>
      <c r="EO23" s="113"/>
      <c r="EP23" s="113"/>
      <c r="EQ23" s="113"/>
      <c r="ER23" s="113"/>
      <c r="ES23" s="113"/>
      <c r="ET23" s="113"/>
      <c r="EU23" s="113"/>
      <c r="EV23" s="113"/>
      <c r="EW23" s="113"/>
      <c r="EX23" s="56"/>
      <c r="EY23" s="54"/>
      <c r="EZ23" s="54"/>
      <c r="FA23" s="54"/>
      <c r="FB23" s="54"/>
      <c r="FC23" s="54"/>
      <c r="FD23" s="55"/>
      <c r="FF23" s="134">
        <v>20</v>
      </c>
      <c r="FG23" s="200"/>
      <c r="FH23" s="200"/>
      <c r="FI23" s="200"/>
      <c r="FJ23" s="200"/>
      <c r="FK23" s="200"/>
      <c r="FL23" s="200"/>
      <c r="FM23" s="200"/>
      <c r="FN23" s="200"/>
      <c r="FO23" s="200"/>
      <c r="FP23" s="200"/>
      <c r="FQ23" s="189"/>
      <c r="FR23" s="223" t="s">
        <v>151</v>
      </c>
      <c r="FS23" s="224" t="s">
        <v>707</v>
      </c>
      <c r="FT23" s="223" t="s">
        <v>652</v>
      </c>
      <c r="FU23" s="225" t="s">
        <v>761</v>
      </c>
      <c r="FV23" s="228"/>
      <c r="FW23" s="206"/>
      <c r="FX23" s="201"/>
      <c r="FY23" s="206"/>
      <c r="FZ23" s="201"/>
      <c r="GA23" s="206"/>
      <c r="GD23" s="174"/>
    </row>
    <row r="24" spans="1:186" ht="17.100000000000001" customHeight="1" thickBot="1" x14ac:dyDescent="0.25">
      <c r="A24" s="128">
        <v>10</v>
      </c>
      <c r="B24" s="72">
        <f>ACTIVITIES!C24</f>
        <v>0</v>
      </c>
      <c r="C24" s="72">
        <f>ACTIVITIES!D24</f>
        <v>0</v>
      </c>
      <c r="D24" s="72">
        <f>ACTIVITIES!E24</f>
        <v>0</v>
      </c>
      <c r="E24" s="72">
        <f>ACTIVITIES!F24</f>
        <v>0</v>
      </c>
      <c r="F24" s="72">
        <f>ACTIVITIES!G24</f>
        <v>0</v>
      </c>
      <c r="G24" s="72">
        <f>ACTIVITIES!H24</f>
        <v>0</v>
      </c>
      <c r="H24" s="72">
        <f>ACTIVITIES!I24</f>
        <v>0</v>
      </c>
      <c r="I24" s="72">
        <f>ACTIVITIES!J24</f>
        <v>0</v>
      </c>
      <c r="J24" s="72">
        <f>ACTIVITIES!K24</f>
        <v>0</v>
      </c>
      <c r="L24" s="128">
        <v>10</v>
      </c>
      <c r="M24" s="73">
        <f>ACTIVITIES!BQ24</f>
        <v>0</v>
      </c>
      <c r="N24" s="73">
        <f>ACTIVITIES!BR24</f>
        <v>0</v>
      </c>
      <c r="O24" s="73">
        <f>ACTIVITIES!BS24</f>
        <v>0</v>
      </c>
      <c r="P24" s="73">
        <f>ACTIVITIES!BT24</f>
        <v>0</v>
      </c>
      <c r="Q24" s="73">
        <f>ACTIVITIES!BU24</f>
        <v>0</v>
      </c>
      <c r="R24" s="73">
        <f>ACTIVITIES!BV24</f>
        <v>0</v>
      </c>
      <c r="S24" s="73">
        <f>ACTIVITIES!BW24</f>
        <v>0</v>
      </c>
      <c r="T24" s="73">
        <f>ACTIVITIES!BX24</f>
        <v>0</v>
      </c>
      <c r="U24" s="73">
        <f>ACTIVITIES!BY24</f>
        <v>0</v>
      </c>
      <c r="V24" s="74"/>
      <c r="W24" s="80"/>
      <c r="X24" s="25"/>
      <c r="Y24" s="25"/>
      <c r="Z24" s="25"/>
      <c r="AA24" s="25"/>
      <c r="AB24" s="25"/>
      <c r="AC24" s="25"/>
      <c r="AD24" s="25"/>
      <c r="AE24" s="25"/>
      <c r="AF24" s="25"/>
      <c r="AG24" s="25"/>
      <c r="AH24" s="107"/>
      <c r="AI24" s="80"/>
      <c r="AJ24" s="25"/>
      <c r="AK24" s="25"/>
      <c r="AL24" s="25"/>
      <c r="AM24" s="25"/>
      <c r="AN24" s="25"/>
      <c r="AO24" s="25"/>
      <c r="AP24" s="25"/>
      <c r="AQ24" s="25"/>
      <c r="AR24" s="25"/>
      <c r="AS24" s="25"/>
      <c r="AT24" s="74"/>
      <c r="AU24" s="25"/>
      <c r="AV24" s="25"/>
      <c r="AW24" s="25"/>
      <c r="AX24" s="25"/>
      <c r="AY24" s="25"/>
      <c r="AZ24" s="25"/>
      <c r="BA24" s="25"/>
      <c r="BB24" s="25"/>
      <c r="BC24" s="25"/>
      <c r="BD24" s="25"/>
      <c r="BE24" s="25"/>
      <c r="BF24" s="108"/>
      <c r="BG24" s="25"/>
      <c r="BH24" s="25"/>
      <c r="BI24" s="25"/>
      <c r="BJ24" s="25"/>
      <c r="BK24" s="25"/>
      <c r="BL24" s="25"/>
      <c r="BM24" s="25"/>
      <c r="BN24" s="25"/>
      <c r="BO24" s="25"/>
      <c r="BP24" s="25"/>
      <c r="BQ24" s="74"/>
      <c r="BR24" s="25"/>
      <c r="BS24" s="25"/>
      <c r="BT24" s="25"/>
      <c r="BU24" s="25"/>
      <c r="BV24" s="138">
        <f t="shared" ref="BV24" si="12">BU24-BU23</f>
        <v>0</v>
      </c>
      <c r="BX24" s="16"/>
      <c r="BY24" s="16"/>
      <c r="BZ24" s="16"/>
      <c r="CA24" s="16"/>
      <c r="CB24" s="16"/>
      <c r="CC24" s="16"/>
      <c r="CD24" s="16"/>
      <c r="CE24" s="16"/>
      <c r="CF24" s="16"/>
      <c r="CM24" s="134">
        <v>21</v>
      </c>
      <c r="CN24" s="365" t="s">
        <v>490</v>
      </c>
      <c r="CO24" s="365" t="s">
        <v>1425</v>
      </c>
      <c r="CP24" s="364" t="s">
        <v>490</v>
      </c>
      <c r="CQ24" s="364" t="s">
        <v>1425</v>
      </c>
      <c r="CR24" s="364" t="s">
        <v>490</v>
      </c>
      <c r="CS24" s="364" t="s">
        <v>1425</v>
      </c>
      <c r="CU24" s="134">
        <v>21</v>
      </c>
      <c r="CV24" s="366" t="s">
        <v>1404</v>
      </c>
      <c r="CW24" s="364" t="s">
        <v>1405</v>
      </c>
      <c r="CX24" s="364" t="s">
        <v>1406</v>
      </c>
      <c r="CY24" s="364" t="s">
        <v>1418</v>
      </c>
      <c r="CZ24" s="364" t="s">
        <v>1410</v>
      </c>
      <c r="DA24" s="364" t="s">
        <v>1376</v>
      </c>
      <c r="DB24" s="366" t="s">
        <v>1377</v>
      </c>
      <c r="DC24" s="364" t="s">
        <v>1385</v>
      </c>
      <c r="DD24" s="364" t="s">
        <v>1409</v>
      </c>
      <c r="DE24" s="364" t="s">
        <v>1426</v>
      </c>
      <c r="DF24" s="364" t="s">
        <v>1432</v>
      </c>
      <c r="DG24" s="364" t="s">
        <v>1445</v>
      </c>
      <c r="DI24" s="109"/>
      <c r="DJ24" s="110"/>
      <c r="DK24" s="110"/>
      <c r="DL24" s="110"/>
      <c r="DM24" s="110"/>
      <c r="DN24" s="110"/>
      <c r="DO24" s="110"/>
      <c r="DP24" s="110"/>
      <c r="DQ24" s="110"/>
      <c r="DR24" s="110"/>
      <c r="DS24" s="110"/>
      <c r="DT24" s="110"/>
      <c r="DU24" s="110"/>
      <c r="DV24" s="110"/>
      <c r="DW24" s="110"/>
      <c r="DX24" s="110"/>
      <c r="DY24" s="110"/>
      <c r="DZ24" s="111"/>
      <c r="EA24" s="112"/>
      <c r="EB24" s="113"/>
      <c r="EC24" s="112"/>
      <c r="ED24" s="113"/>
      <c r="EE24" s="113"/>
      <c r="EF24" s="113"/>
      <c r="EG24" s="113"/>
      <c r="EH24" s="113"/>
      <c r="EI24" s="113"/>
      <c r="EJ24" s="113"/>
      <c r="EK24" s="113"/>
      <c r="EL24" s="113"/>
      <c r="EM24" s="113"/>
      <c r="EN24" s="113"/>
      <c r="EO24" s="113"/>
      <c r="EP24" s="113"/>
      <c r="EQ24" s="113"/>
      <c r="ER24" s="113"/>
      <c r="ES24" s="113"/>
      <c r="ET24" s="113"/>
      <c r="EU24" s="113"/>
      <c r="EV24" s="113"/>
      <c r="EW24" s="113"/>
      <c r="EX24" s="56"/>
      <c r="EY24" s="54"/>
      <c r="EZ24" s="54"/>
      <c r="FA24" s="54"/>
      <c r="FB24" s="54"/>
      <c r="FC24" s="54"/>
      <c r="FD24" s="55"/>
      <c r="FQ24" s="189"/>
      <c r="FR24" s="223" t="s">
        <v>658</v>
      </c>
      <c r="FS24" s="224" t="s">
        <v>732</v>
      </c>
      <c r="FT24" s="223" t="s">
        <v>652</v>
      </c>
      <c r="FU24" s="225" t="s">
        <v>713</v>
      </c>
      <c r="FV24" s="228"/>
      <c r="FW24" s="206"/>
      <c r="FX24" s="201"/>
      <c r="FY24" s="206"/>
      <c r="FZ24" s="201"/>
      <c r="GA24" s="206"/>
      <c r="GD24" s="174"/>
    </row>
    <row r="25" spans="1:186" ht="17.100000000000001" customHeight="1" x14ac:dyDescent="0.2">
      <c r="A25" s="128">
        <v>9</v>
      </c>
      <c r="B25" s="72">
        <f>ACTIVITIES!C25</f>
        <v>0</v>
      </c>
      <c r="C25" s="72">
        <f>ACTIVITIES!D25</f>
        <v>0</v>
      </c>
      <c r="D25" s="72">
        <f>ACTIVITIES!E25</f>
        <v>0</v>
      </c>
      <c r="E25" s="72">
        <f>ACTIVITIES!F25</f>
        <v>0</v>
      </c>
      <c r="F25" s="72">
        <f>ACTIVITIES!G25</f>
        <v>0</v>
      </c>
      <c r="G25" s="72">
        <f>ACTIVITIES!H25</f>
        <v>0</v>
      </c>
      <c r="H25" s="72">
        <f>ACTIVITIES!I25</f>
        <v>0</v>
      </c>
      <c r="I25" s="72">
        <f>ACTIVITIES!J25</f>
        <v>0</v>
      </c>
      <c r="J25" s="72">
        <f>ACTIVITIES!K25</f>
        <v>0</v>
      </c>
      <c r="L25" s="128">
        <v>9</v>
      </c>
      <c r="M25" s="73">
        <f>ACTIVITIES!BQ25</f>
        <v>0</v>
      </c>
      <c r="N25" s="73">
        <f>ACTIVITIES!BR25</f>
        <v>0</v>
      </c>
      <c r="O25" s="73">
        <f>ACTIVITIES!BS25</f>
        <v>0</v>
      </c>
      <c r="P25" s="73">
        <f>ACTIVITIES!BT25</f>
        <v>0</v>
      </c>
      <c r="Q25" s="73">
        <f>ACTIVITIES!BU25</f>
        <v>0</v>
      </c>
      <c r="R25" s="73">
        <f>ACTIVITIES!BV25</f>
        <v>0</v>
      </c>
      <c r="S25" s="73">
        <f>ACTIVITIES!BW25</f>
        <v>0</v>
      </c>
      <c r="T25" s="73">
        <f>ACTIVITIES!BX25</f>
        <v>0</v>
      </c>
      <c r="U25" s="73">
        <f>ACTIVITIES!BY25</f>
        <v>0</v>
      </c>
      <c r="V25" s="74"/>
      <c r="W25" s="80"/>
      <c r="X25" s="25"/>
      <c r="Y25" s="25"/>
      <c r="Z25" s="25"/>
      <c r="AA25" s="25"/>
      <c r="AB25" s="25"/>
      <c r="AC25" s="25"/>
      <c r="AD25" s="25"/>
      <c r="AE25" s="25"/>
      <c r="AF25" s="25"/>
      <c r="AG25" s="25"/>
      <c r="AH25" s="107"/>
      <c r="AI25" s="80"/>
      <c r="AJ25" s="25"/>
      <c r="AK25" s="25"/>
      <c r="AL25" s="25"/>
      <c r="AM25" s="25"/>
      <c r="AN25" s="25"/>
      <c r="AO25" s="25"/>
      <c r="AP25" s="25"/>
      <c r="AQ25" s="25"/>
      <c r="AR25" s="25"/>
      <c r="AS25" s="25"/>
      <c r="AT25" s="74"/>
      <c r="AU25" s="25"/>
      <c r="AV25" s="25"/>
      <c r="AW25" s="25"/>
      <c r="AX25" s="25"/>
      <c r="AY25" s="25"/>
      <c r="AZ25" s="25"/>
      <c r="BA25" s="25"/>
      <c r="BB25" s="25"/>
      <c r="BC25" s="25"/>
      <c r="BD25" s="25"/>
      <c r="BE25" s="25"/>
      <c r="BF25" s="108"/>
      <c r="BG25" s="25"/>
      <c r="BH25" s="25"/>
      <c r="BI25" s="25"/>
      <c r="BJ25" s="25"/>
      <c r="BK25" s="25"/>
      <c r="BL25" s="25"/>
      <c r="BM25" s="25"/>
      <c r="BN25" s="25"/>
      <c r="BO25" s="25"/>
      <c r="BP25" s="25"/>
      <c r="BQ25" s="74"/>
      <c r="BR25" s="25"/>
      <c r="BS25" s="25"/>
      <c r="BT25" s="25"/>
      <c r="BU25" s="25"/>
      <c r="BV25" s="25"/>
      <c r="BX25" s="3262" t="s">
        <v>934</v>
      </c>
      <c r="BY25" s="3262"/>
      <c r="BZ25" s="3262"/>
      <c r="CA25" s="3262"/>
      <c r="CB25" s="3262"/>
      <c r="CC25" s="3262"/>
      <c r="CD25" s="3262"/>
      <c r="CE25" s="3262"/>
      <c r="CF25" s="3262"/>
      <c r="CG25" s="3262"/>
      <c r="CH25" s="3262"/>
      <c r="CM25" s="134">
        <v>22</v>
      </c>
      <c r="CN25" s="365" t="s">
        <v>493</v>
      </c>
      <c r="CO25" s="365" t="s">
        <v>1427</v>
      </c>
      <c r="CP25" s="364" t="s">
        <v>493</v>
      </c>
      <c r="CQ25" s="364" t="s">
        <v>1427</v>
      </c>
      <c r="CR25" s="364" t="s">
        <v>493</v>
      </c>
      <c r="CS25" s="364" t="s">
        <v>1427</v>
      </c>
      <c r="CU25" s="134">
        <v>22</v>
      </c>
      <c r="CV25" s="366" t="s">
        <v>1417</v>
      </c>
      <c r="CW25" s="364" t="s">
        <v>1434</v>
      </c>
      <c r="CX25" s="364" t="s">
        <v>1431</v>
      </c>
      <c r="CY25" s="364" t="s">
        <v>1442</v>
      </c>
      <c r="CZ25" s="364" t="s">
        <v>1415</v>
      </c>
      <c r="DA25" s="364" t="s">
        <v>1381</v>
      </c>
      <c r="DB25" s="366" t="s">
        <v>1382</v>
      </c>
      <c r="DC25" s="364" t="s">
        <v>1388</v>
      </c>
      <c r="DD25" s="364" t="s">
        <v>1420</v>
      </c>
      <c r="DE25" s="364" t="s">
        <v>1429</v>
      </c>
      <c r="DF25" s="364" t="s">
        <v>1455</v>
      </c>
      <c r="DG25" s="364" t="s">
        <v>1446</v>
      </c>
      <c r="DI25" s="109"/>
      <c r="DJ25" s="110"/>
      <c r="DK25" s="110"/>
      <c r="DL25" s="110"/>
      <c r="DM25" s="110"/>
      <c r="DN25" s="110"/>
      <c r="DO25" s="110"/>
      <c r="DP25" s="110"/>
      <c r="DQ25" s="110"/>
      <c r="DR25" s="110"/>
      <c r="DS25" s="110"/>
      <c r="DT25" s="110"/>
      <c r="DU25" s="110"/>
      <c r="DV25" s="110"/>
      <c r="DW25" s="110"/>
      <c r="DX25" s="110"/>
      <c r="DY25" s="110"/>
      <c r="DZ25" s="111"/>
      <c r="EA25" s="112"/>
      <c r="EB25" s="113"/>
      <c r="EC25" s="112"/>
      <c r="ED25" s="113"/>
      <c r="EE25" s="113"/>
      <c r="EF25" s="113"/>
      <c r="EG25" s="113"/>
      <c r="EH25" s="113"/>
      <c r="EI25" s="113"/>
      <c r="EJ25" s="113"/>
      <c r="EK25" s="113"/>
      <c r="EL25" s="113"/>
      <c r="EM25" s="113"/>
      <c r="EN25" s="113"/>
      <c r="EO25" s="113"/>
      <c r="EP25" s="113"/>
      <c r="EQ25" s="113"/>
      <c r="ER25" s="113"/>
      <c r="ES25" s="113"/>
      <c r="ET25" s="113"/>
      <c r="EU25" s="113"/>
      <c r="EV25" s="113"/>
      <c r="EW25" s="113"/>
      <c r="EX25" s="56"/>
      <c r="EY25" s="54"/>
      <c r="EZ25" s="54"/>
      <c r="FA25" s="54"/>
      <c r="FB25" s="54"/>
      <c r="FC25" s="54"/>
      <c r="FD25" s="55"/>
      <c r="FF25" s="219" t="s">
        <v>695</v>
      </c>
      <c r="FG25" s="175"/>
      <c r="FH25" s="175"/>
      <c r="FI25" s="175"/>
      <c r="FJ25" s="175"/>
      <c r="FK25" s="175"/>
      <c r="FL25" s="175"/>
      <c r="FM25" s="175"/>
      <c r="FN25" s="175"/>
      <c r="FO25" s="175"/>
      <c r="FP25" s="176"/>
      <c r="FQ25" s="189"/>
      <c r="FR25" s="223" t="s">
        <v>691</v>
      </c>
      <c r="FS25" s="224" t="s">
        <v>709</v>
      </c>
      <c r="FT25" s="223" t="s">
        <v>652</v>
      </c>
      <c r="FU25" s="225" t="s">
        <v>714</v>
      </c>
      <c r="FV25" s="228"/>
      <c r="FW25" s="206"/>
      <c r="FX25" s="201"/>
      <c r="FY25" s="206"/>
      <c r="FZ25" s="201"/>
      <c r="GA25" s="206"/>
      <c r="GD25" s="174"/>
    </row>
    <row r="26" spans="1:186" ht="17.100000000000001" customHeight="1" thickBot="1" x14ac:dyDescent="0.35">
      <c r="A26" s="128">
        <v>8</v>
      </c>
      <c r="B26" s="72">
        <f>ACTIVITIES!C26</f>
        <v>0</v>
      </c>
      <c r="C26" s="72">
        <f>ACTIVITIES!D26</f>
        <v>0</v>
      </c>
      <c r="D26" s="72">
        <f>ACTIVITIES!E26</f>
        <v>0</v>
      </c>
      <c r="E26" s="72">
        <f>ACTIVITIES!F26</f>
        <v>0</v>
      </c>
      <c r="F26" s="72">
        <f>ACTIVITIES!G26</f>
        <v>0</v>
      </c>
      <c r="G26" s="72">
        <f>ACTIVITIES!H26</f>
        <v>0</v>
      </c>
      <c r="H26" s="72">
        <f>ACTIVITIES!I26</f>
        <v>0</v>
      </c>
      <c r="I26" s="72">
        <f>ACTIVITIES!J26</f>
        <v>0</v>
      </c>
      <c r="J26" s="72">
        <f>ACTIVITIES!K26</f>
        <v>0</v>
      </c>
      <c r="L26" s="128">
        <v>8</v>
      </c>
      <c r="M26" s="73">
        <f>ACTIVITIES!BQ26</f>
        <v>0</v>
      </c>
      <c r="N26" s="73">
        <f>ACTIVITIES!BR26</f>
        <v>0</v>
      </c>
      <c r="O26" s="73">
        <f>ACTIVITIES!BS26</f>
        <v>0</v>
      </c>
      <c r="P26" s="73">
        <f>ACTIVITIES!BT26</f>
        <v>0</v>
      </c>
      <c r="Q26" s="73">
        <f>ACTIVITIES!BU26</f>
        <v>0</v>
      </c>
      <c r="R26" s="73">
        <f>ACTIVITIES!BV26</f>
        <v>0</v>
      </c>
      <c r="S26" s="73">
        <f>ACTIVITIES!BW26</f>
        <v>0</v>
      </c>
      <c r="T26" s="73">
        <f>ACTIVITIES!BX26</f>
        <v>0</v>
      </c>
      <c r="U26" s="73">
        <f>ACTIVITIES!BY26</f>
        <v>0</v>
      </c>
      <c r="V26" s="74"/>
      <c r="W26" s="80"/>
      <c r="X26" s="25"/>
      <c r="Y26" s="25"/>
      <c r="Z26" s="25"/>
      <c r="AA26" s="25"/>
      <c r="AB26" s="25"/>
      <c r="AC26" s="25"/>
      <c r="AD26" s="25"/>
      <c r="AE26" s="25"/>
      <c r="AF26" s="25"/>
      <c r="AG26" s="25"/>
      <c r="AH26" s="107"/>
      <c r="AI26" s="80"/>
      <c r="AJ26" s="25"/>
      <c r="AK26" s="25"/>
      <c r="AL26" s="25"/>
      <c r="AM26" s="25"/>
      <c r="AN26" s="25"/>
      <c r="AO26" s="25"/>
      <c r="AP26" s="25"/>
      <c r="AQ26" s="25"/>
      <c r="AR26" s="25"/>
      <c r="AS26" s="25"/>
      <c r="AT26" s="74"/>
      <c r="AU26" s="25"/>
      <c r="AV26" s="25"/>
      <c r="AW26" s="25"/>
      <c r="AX26" s="25"/>
      <c r="AY26" s="25"/>
      <c r="AZ26" s="25"/>
      <c r="BA26" s="25"/>
      <c r="BB26" s="25"/>
      <c r="BC26" s="25"/>
      <c r="BD26" s="25"/>
      <c r="BE26" s="25"/>
      <c r="BF26" s="108"/>
      <c r="BG26" s="25"/>
      <c r="BH26" s="25"/>
      <c r="BI26" s="25"/>
      <c r="BJ26" s="25"/>
      <c r="BK26" s="25"/>
      <c r="BL26" s="25"/>
      <c r="BM26" s="25"/>
      <c r="BN26" s="25"/>
      <c r="BO26" s="25"/>
      <c r="BP26" s="25"/>
      <c r="BQ26" s="74"/>
      <c r="BR26" s="25"/>
      <c r="BS26" s="25"/>
      <c r="BT26" s="25"/>
      <c r="BU26" s="25"/>
      <c r="BV26" s="25"/>
      <c r="BX26" s="246"/>
      <c r="BY26" s="247"/>
      <c r="BZ26" s="250" t="str">
        <f>AV6</f>
        <v>SKLL</v>
      </c>
      <c r="CA26" s="250" t="str">
        <f t="shared" ref="CA26:CH26" si="13">AW6</f>
        <v>SKLL</v>
      </c>
      <c r="CB26" s="250" t="str">
        <f t="shared" si="13"/>
        <v>SKLL</v>
      </c>
      <c r="CC26" s="250" t="str">
        <f t="shared" si="13"/>
        <v>SKLL</v>
      </c>
      <c r="CD26" s="250" t="str">
        <f t="shared" si="13"/>
        <v>SKLL</v>
      </c>
      <c r="CE26" s="250" t="str">
        <f t="shared" si="13"/>
        <v>SKLL</v>
      </c>
      <c r="CF26" s="250" t="str">
        <f t="shared" si="13"/>
        <v>SKLL</v>
      </c>
      <c r="CG26" s="250" t="str">
        <f t="shared" si="13"/>
        <v>SKLL</v>
      </c>
      <c r="CH26" s="250" t="str">
        <f t="shared" si="13"/>
        <v>SKLL</v>
      </c>
      <c r="CI26" s="234" t="str">
        <f>IF('^'!$C$62="CHANGEOVER","&lt; ?","")</f>
        <v/>
      </c>
      <c r="CM26" s="141">
        <v>23</v>
      </c>
      <c r="CN26" s="365" t="s">
        <v>496</v>
      </c>
      <c r="CO26" s="365" t="s">
        <v>1438</v>
      </c>
      <c r="CP26" s="364" t="s">
        <v>496</v>
      </c>
      <c r="CQ26" s="364" t="s">
        <v>1438</v>
      </c>
      <c r="CR26" s="364" t="s">
        <v>496</v>
      </c>
      <c r="CS26" s="364" t="s">
        <v>1438</v>
      </c>
      <c r="CU26" s="141">
        <v>23</v>
      </c>
      <c r="CV26" s="366" t="s">
        <v>1461</v>
      </c>
      <c r="CW26" s="364" t="s">
        <v>1463</v>
      </c>
      <c r="CX26" s="364" t="s">
        <v>1465</v>
      </c>
      <c r="CY26" s="364" t="s">
        <v>1467</v>
      </c>
      <c r="CZ26" s="364" t="s">
        <v>1416</v>
      </c>
      <c r="DA26" s="364" t="s">
        <v>1383</v>
      </c>
      <c r="DB26" s="366" t="s">
        <v>1384</v>
      </c>
      <c r="DC26" s="364" t="s">
        <v>1394</v>
      </c>
      <c r="DD26" s="364" t="s">
        <v>1421</v>
      </c>
      <c r="DE26" s="364" t="s">
        <v>1447</v>
      </c>
      <c r="DF26" s="364" t="s">
        <v>1462</v>
      </c>
      <c r="DG26" s="364" t="s">
        <v>1459</v>
      </c>
      <c r="DI26" s="109"/>
      <c r="DJ26" s="110"/>
      <c r="DK26" s="110"/>
      <c r="DL26" s="110"/>
      <c r="DM26" s="110"/>
      <c r="DN26" s="110"/>
      <c r="DO26" s="110"/>
      <c r="DP26" s="110"/>
      <c r="DQ26" s="110"/>
      <c r="DR26" s="110"/>
      <c r="DS26" s="110"/>
      <c r="DT26" s="110"/>
      <c r="DU26" s="110"/>
      <c r="DV26" s="110"/>
      <c r="DW26" s="110"/>
      <c r="DX26" s="110"/>
      <c r="DY26" s="110"/>
      <c r="DZ26" s="111"/>
      <c r="EA26" s="112"/>
      <c r="EB26" s="113"/>
      <c r="EC26" s="112"/>
      <c r="ED26" s="113"/>
      <c r="EE26" s="113"/>
      <c r="EF26" s="113"/>
      <c r="EG26" s="113"/>
      <c r="EH26" s="113"/>
      <c r="EI26" s="113"/>
      <c r="EJ26" s="113"/>
      <c r="EK26" s="113"/>
      <c r="EL26" s="113"/>
      <c r="EM26" s="113"/>
      <c r="EN26" s="113"/>
      <c r="EO26" s="113"/>
      <c r="EP26" s="113"/>
      <c r="EQ26" s="113"/>
      <c r="ER26" s="113"/>
      <c r="ES26" s="113"/>
      <c r="ET26" s="113"/>
      <c r="EU26" s="113"/>
      <c r="EV26" s="113"/>
      <c r="EW26" s="113"/>
      <c r="EX26" s="56"/>
      <c r="EY26" s="54"/>
      <c r="EZ26" s="54"/>
      <c r="FA26" s="54"/>
      <c r="FB26" s="54"/>
      <c r="FC26" s="54"/>
      <c r="FD26" s="55"/>
      <c r="FF26" s="177"/>
      <c r="FP26" s="178"/>
      <c r="FQ26" s="189"/>
      <c r="FR26" s="223" t="s">
        <v>775</v>
      </c>
      <c r="FS26" s="224" t="s">
        <v>710</v>
      </c>
      <c r="FT26" s="223" t="s">
        <v>690</v>
      </c>
      <c r="FU26" s="224" t="s">
        <v>740</v>
      </c>
      <c r="FV26" s="228"/>
      <c r="FW26" s="206"/>
      <c r="FX26" s="201"/>
      <c r="FY26" s="206"/>
      <c r="FZ26" s="201"/>
      <c r="GA26" s="206"/>
      <c r="GD26" s="174"/>
    </row>
    <row r="27" spans="1:186" ht="17.100000000000001" customHeight="1" thickBot="1" x14ac:dyDescent="0.25">
      <c r="A27" s="128">
        <v>7</v>
      </c>
      <c r="B27" s="72">
        <f>ACTIVITIES!C27</f>
        <v>0</v>
      </c>
      <c r="C27" s="72">
        <f>ACTIVITIES!D27</f>
        <v>0</v>
      </c>
      <c r="D27" s="72">
        <f>ACTIVITIES!E27</f>
        <v>0</v>
      </c>
      <c r="E27" s="72">
        <f>ACTIVITIES!F27</f>
        <v>0</v>
      </c>
      <c r="F27" s="72">
        <f>ACTIVITIES!G27</f>
        <v>0</v>
      </c>
      <c r="G27" s="72">
        <f>ACTIVITIES!H27</f>
        <v>0</v>
      </c>
      <c r="H27" s="72">
        <f>ACTIVITIES!I27</f>
        <v>0</v>
      </c>
      <c r="I27" s="72">
        <f>ACTIVITIES!J27</f>
        <v>0</v>
      </c>
      <c r="J27" s="72">
        <f>ACTIVITIES!K27</f>
        <v>0</v>
      </c>
      <c r="L27" s="128">
        <v>7</v>
      </c>
      <c r="M27" s="73">
        <f>ACTIVITIES!BQ27</f>
        <v>0</v>
      </c>
      <c r="N27" s="73">
        <f>ACTIVITIES!BR27</f>
        <v>0</v>
      </c>
      <c r="O27" s="73">
        <f>ACTIVITIES!BS27</f>
        <v>0</v>
      </c>
      <c r="P27" s="73">
        <f>ACTIVITIES!BT27</f>
        <v>0</v>
      </c>
      <c r="Q27" s="73">
        <f>ACTIVITIES!BU27</f>
        <v>0</v>
      </c>
      <c r="R27" s="73">
        <f>ACTIVITIES!BV27</f>
        <v>0</v>
      </c>
      <c r="S27" s="73">
        <f>ACTIVITIES!BW27</f>
        <v>0</v>
      </c>
      <c r="T27" s="73">
        <f>ACTIVITIES!BX27</f>
        <v>0</v>
      </c>
      <c r="U27" s="73">
        <f>ACTIVITIES!BY27</f>
        <v>0</v>
      </c>
      <c r="V27" s="74"/>
      <c r="W27" s="80"/>
      <c r="X27" s="25"/>
      <c r="Y27" s="25"/>
      <c r="Z27" s="25"/>
      <c r="AA27" s="25"/>
      <c r="AB27" s="25"/>
      <c r="AC27" s="25"/>
      <c r="AD27" s="25"/>
      <c r="AE27" s="25"/>
      <c r="AF27" s="25"/>
      <c r="AG27" s="25"/>
      <c r="AH27" s="107"/>
      <c r="AI27" s="80"/>
      <c r="AJ27" s="25"/>
      <c r="AK27" s="25"/>
      <c r="AL27" s="25"/>
      <c r="AM27" s="25"/>
      <c r="AN27" s="25"/>
      <c r="AO27" s="25"/>
      <c r="AP27" s="25"/>
      <c r="AQ27" s="25"/>
      <c r="AR27" s="25"/>
      <c r="AS27" s="25"/>
      <c r="AT27" s="74"/>
      <c r="AU27" s="25"/>
      <c r="AV27" s="25"/>
      <c r="AW27" s="25"/>
      <c r="AX27" s="25"/>
      <c r="AY27" s="25"/>
      <c r="AZ27" s="25"/>
      <c r="BA27" s="25"/>
      <c r="BB27" s="25"/>
      <c r="BC27" s="25"/>
      <c r="BD27" s="25"/>
      <c r="BE27" s="25"/>
      <c r="BF27" s="108"/>
      <c r="BG27" s="25"/>
      <c r="BH27" s="25"/>
      <c r="BI27" s="25"/>
      <c r="BJ27" s="25"/>
      <c r="BK27" s="25"/>
      <c r="BL27" s="25"/>
      <c r="BM27" s="25"/>
      <c r="BN27" s="25"/>
      <c r="BO27" s="25"/>
      <c r="BP27" s="25"/>
      <c r="BQ27" s="74"/>
      <c r="BR27" s="25"/>
      <c r="BS27" s="25"/>
      <c r="BT27" s="25"/>
      <c r="BU27" s="25"/>
      <c r="BV27" s="25"/>
      <c r="BX27" s="248"/>
      <c r="BY27" s="249" t="s">
        <v>936</v>
      </c>
      <c r="BZ27" s="42">
        <v>0</v>
      </c>
      <c r="CA27" s="42">
        <v>0</v>
      </c>
      <c r="CB27" s="42">
        <v>0</v>
      </c>
      <c r="CC27" s="42">
        <v>0</v>
      </c>
      <c r="CD27" s="42">
        <v>0</v>
      </c>
      <c r="CE27" s="42">
        <v>0</v>
      </c>
      <c r="CF27" s="42">
        <v>0</v>
      </c>
      <c r="CG27" s="42">
        <v>0</v>
      </c>
      <c r="CH27" s="42">
        <v>0</v>
      </c>
      <c r="CM27" s="134">
        <v>24</v>
      </c>
      <c r="CN27" s="365" t="s">
        <v>499</v>
      </c>
      <c r="CO27" s="365" t="s">
        <v>1428</v>
      </c>
      <c r="CP27" s="364" t="s">
        <v>499</v>
      </c>
      <c r="CQ27" s="364" t="s">
        <v>1428</v>
      </c>
      <c r="CR27" s="364" t="s">
        <v>499</v>
      </c>
      <c r="CS27" s="364" t="s">
        <v>1428</v>
      </c>
      <c r="CU27" s="134">
        <v>24</v>
      </c>
      <c r="CV27" s="366" t="s">
        <v>1468</v>
      </c>
      <c r="CW27" s="364" t="s">
        <v>1460</v>
      </c>
      <c r="CX27" s="364" t="s">
        <v>1450</v>
      </c>
      <c r="CY27" s="364" t="s">
        <v>1456</v>
      </c>
      <c r="CZ27" s="364" t="s">
        <v>1414</v>
      </c>
      <c r="DA27" s="364" t="s">
        <v>1393</v>
      </c>
      <c r="DB27" s="366" t="s">
        <v>1389</v>
      </c>
      <c r="DC27" s="364" t="s">
        <v>1422</v>
      </c>
      <c r="DD27" s="364" t="s">
        <v>1424</v>
      </c>
      <c r="DE27" s="364" t="s">
        <v>1452</v>
      </c>
      <c r="DF27" s="364" t="s">
        <v>1449</v>
      </c>
      <c r="DG27" s="364" t="s">
        <v>1451</v>
      </c>
      <c r="DI27" s="109"/>
      <c r="DJ27" s="110"/>
      <c r="DK27" s="110"/>
      <c r="DL27" s="110"/>
      <c r="DM27" s="110"/>
      <c r="DN27" s="110"/>
      <c r="DO27" s="110"/>
      <c r="DP27" s="110"/>
      <c r="DQ27" s="110"/>
      <c r="DR27" s="110"/>
      <c r="DS27" s="110"/>
      <c r="DT27" s="110"/>
      <c r="DU27" s="110"/>
      <c r="DV27" s="110"/>
      <c r="DW27" s="110"/>
      <c r="DX27" s="110"/>
      <c r="DY27" s="110"/>
      <c r="DZ27" s="111"/>
      <c r="EA27" s="112"/>
      <c r="EB27" s="113"/>
      <c r="EC27" s="112"/>
      <c r="ED27" s="113"/>
      <c r="EE27" s="113"/>
      <c r="EF27" s="113"/>
      <c r="EG27" s="113"/>
      <c r="EH27" s="113"/>
      <c r="EI27" s="113"/>
      <c r="EJ27" s="113"/>
      <c r="EK27" s="113"/>
      <c r="EL27" s="113"/>
      <c r="EM27" s="113"/>
      <c r="EN27" s="113"/>
      <c r="EO27" s="113"/>
      <c r="EP27" s="113"/>
      <c r="EQ27" s="113"/>
      <c r="ER27" s="113"/>
      <c r="ES27" s="113"/>
      <c r="ET27" s="113"/>
      <c r="EU27" s="113"/>
      <c r="EV27" s="113"/>
      <c r="EW27" s="113"/>
      <c r="EX27" s="56"/>
      <c r="EY27" s="54"/>
      <c r="EZ27" s="54"/>
      <c r="FA27" s="54"/>
      <c r="FB27" s="54"/>
      <c r="FC27" s="54"/>
      <c r="FD27" s="55"/>
      <c r="FF27" s="177"/>
      <c r="FH27" s="1"/>
      <c r="FI27" s="190"/>
      <c r="FJ27" s="154" t="s">
        <v>464</v>
      </c>
      <c r="FK27" s="191"/>
      <c r="FL27" s="88"/>
      <c r="FM27" s="71"/>
      <c r="FP27" s="178"/>
      <c r="FQ27" s="74"/>
      <c r="FR27" s="223" t="s">
        <v>659</v>
      </c>
      <c r="FS27" s="224" t="s">
        <v>735</v>
      </c>
      <c r="FT27" s="223" t="s">
        <v>690</v>
      </c>
      <c r="FU27" s="224" t="s">
        <v>739</v>
      </c>
      <c r="FV27" s="228"/>
      <c r="FW27" s="206"/>
      <c r="FX27" s="201"/>
      <c r="FY27" s="206"/>
      <c r="FZ27" s="201"/>
      <c r="GA27" s="206"/>
      <c r="GD27" s="174"/>
    </row>
    <row r="28" spans="1:186" ht="17.100000000000001" customHeight="1" thickBot="1" x14ac:dyDescent="0.25">
      <c r="A28" s="128">
        <v>6</v>
      </c>
      <c r="B28" s="72">
        <f>ACTIVITIES!C28</f>
        <v>0</v>
      </c>
      <c r="C28" s="72">
        <f>ACTIVITIES!D28</f>
        <v>0</v>
      </c>
      <c r="D28" s="72">
        <f>ACTIVITIES!E28</f>
        <v>0</v>
      </c>
      <c r="E28" s="72">
        <f>ACTIVITIES!F28</f>
        <v>0</v>
      </c>
      <c r="F28" s="72">
        <f>ACTIVITIES!G28</f>
        <v>0</v>
      </c>
      <c r="G28" s="72">
        <f>ACTIVITIES!H28</f>
        <v>0</v>
      </c>
      <c r="H28" s="72">
        <f>ACTIVITIES!I28</f>
        <v>0</v>
      </c>
      <c r="I28" s="72">
        <f>ACTIVITIES!J28</f>
        <v>0</v>
      </c>
      <c r="J28" s="72">
        <f>ACTIVITIES!K28</f>
        <v>0</v>
      </c>
      <c r="L28" s="128">
        <v>6</v>
      </c>
      <c r="M28" s="73">
        <f>ACTIVITIES!BQ28</f>
        <v>0</v>
      </c>
      <c r="N28" s="73">
        <f>ACTIVITIES!BR28</f>
        <v>0</v>
      </c>
      <c r="O28" s="73">
        <f>ACTIVITIES!BS28</f>
        <v>0</v>
      </c>
      <c r="P28" s="73">
        <f>ACTIVITIES!BT28</f>
        <v>0</v>
      </c>
      <c r="Q28" s="73">
        <f>ACTIVITIES!BU28</f>
        <v>0</v>
      </c>
      <c r="R28" s="73">
        <f>ACTIVITIES!BV28</f>
        <v>0</v>
      </c>
      <c r="S28" s="73">
        <f>ACTIVITIES!BW28</f>
        <v>0</v>
      </c>
      <c r="T28" s="73">
        <f>ACTIVITIES!BX28</f>
        <v>0</v>
      </c>
      <c r="U28" s="73">
        <f>ACTIVITIES!BY28</f>
        <v>0</v>
      </c>
      <c r="V28" s="74"/>
      <c r="W28" s="80"/>
      <c r="X28" s="25"/>
      <c r="Y28" s="25"/>
      <c r="Z28" s="25"/>
      <c r="AA28" s="25"/>
      <c r="AB28" s="25"/>
      <c r="AC28" s="25"/>
      <c r="AD28" s="25"/>
      <c r="AE28" s="25"/>
      <c r="AF28" s="25"/>
      <c r="AG28" s="25"/>
      <c r="AH28" s="107"/>
      <c r="AI28" s="80"/>
      <c r="AJ28" s="25"/>
      <c r="AK28" s="25"/>
      <c r="AL28" s="25"/>
      <c r="AM28" s="25"/>
      <c r="AN28" s="25"/>
      <c r="AO28" s="25"/>
      <c r="AP28" s="25"/>
      <c r="AQ28" s="25"/>
      <c r="AR28" s="25"/>
      <c r="AS28" s="25"/>
      <c r="AT28" s="74"/>
      <c r="AU28" s="25"/>
      <c r="AV28" s="25"/>
      <c r="AW28" s="25"/>
      <c r="AX28" s="25"/>
      <c r="AY28" s="25"/>
      <c r="AZ28" s="25"/>
      <c r="BA28" s="25"/>
      <c r="BB28" s="25"/>
      <c r="BC28" s="25"/>
      <c r="BD28" s="25"/>
      <c r="BE28" s="25"/>
      <c r="BF28" s="108"/>
      <c r="BG28" s="25"/>
      <c r="BH28" s="25"/>
      <c r="BI28" s="25"/>
      <c r="BJ28" s="25"/>
      <c r="BK28" s="25"/>
      <c r="BL28" s="25"/>
      <c r="BM28" s="25"/>
      <c r="BN28" s="25"/>
      <c r="BO28" s="25"/>
      <c r="BP28" s="25"/>
      <c r="BQ28" s="74"/>
      <c r="BR28" s="25"/>
      <c r="BS28" s="25"/>
      <c r="BT28" s="25"/>
      <c r="BU28" s="25"/>
      <c r="BV28" s="25"/>
      <c r="BX28" s="248"/>
      <c r="BY28" s="249" t="s">
        <v>327</v>
      </c>
      <c r="BZ28" s="62">
        <f>INVENTORY!$CC$105</f>
        <v>0</v>
      </c>
      <c r="CA28" s="62">
        <f>INVENTORY!$CE$105</f>
        <v>0</v>
      </c>
      <c r="CB28" s="62">
        <f>INVENTORY!$CG$105</f>
        <v>0</v>
      </c>
      <c r="CC28" s="62">
        <f>INVENTORY!$CI$105</f>
        <v>0</v>
      </c>
      <c r="CD28" s="62">
        <f>INVENTORY!$CK$105</f>
        <v>0</v>
      </c>
      <c r="CE28" s="62">
        <f>INVENTORY!$CM$105</f>
        <v>0</v>
      </c>
      <c r="CF28" s="62">
        <f>INVENTORY!$CO$105</f>
        <v>0</v>
      </c>
      <c r="CG28" s="62">
        <f>INVENTORY!$CQ$105</f>
        <v>0</v>
      </c>
      <c r="CH28" s="62">
        <f>INVENTORY!$CS$105</f>
        <v>0</v>
      </c>
      <c r="CM28" s="134">
        <v>25</v>
      </c>
      <c r="CN28" s="365" t="s">
        <v>501</v>
      </c>
      <c r="CO28" s="365" t="s">
        <v>1430</v>
      </c>
      <c r="CP28" s="364" t="s">
        <v>501</v>
      </c>
      <c r="CQ28" s="364" t="s">
        <v>1430</v>
      </c>
      <c r="CR28" s="364" t="s">
        <v>501</v>
      </c>
      <c r="CS28" s="364" t="s">
        <v>1430</v>
      </c>
      <c r="CU28" s="134">
        <v>25</v>
      </c>
      <c r="CV28" s="366" t="s">
        <v>1471</v>
      </c>
      <c r="CW28" s="364" t="s">
        <v>1472</v>
      </c>
      <c r="CX28" s="364" t="s">
        <v>1486</v>
      </c>
      <c r="CY28" s="364" t="s">
        <v>1474</v>
      </c>
      <c r="CZ28" s="364" t="s">
        <v>1473</v>
      </c>
      <c r="DA28" s="364" t="s">
        <v>1407</v>
      </c>
      <c r="DB28" s="366" t="s">
        <v>1399</v>
      </c>
      <c r="DC28" s="364" t="s">
        <v>1483</v>
      </c>
      <c r="DD28" s="364" t="s">
        <v>1481</v>
      </c>
      <c r="DE28" s="364" t="s">
        <v>1480</v>
      </c>
      <c r="DF28" s="364" t="s">
        <v>1477</v>
      </c>
      <c r="DG28" s="364" t="s">
        <v>1475</v>
      </c>
      <c r="DI28" s="109"/>
      <c r="DJ28" s="110"/>
      <c r="DK28" s="110"/>
      <c r="DL28" s="110"/>
      <c r="DM28" s="110"/>
      <c r="DN28" s="110"/>
      <c r="DO28" s="110"/>
      <c r="DP28" s="110"/>
      <c r="DQ28" s="110"/>
      <c r="DR28" s="110"/>
      <c r="DS28" s="110"/>
      <c r="DT28" s="110"/>
      <c r="DU28" s="110"/>
      <c r="DV28" s="110"/>
      <c r="DW28" s="110"/>
      <c r="DX28" s="110"/>
      <c r="DY28" s="110"/>
      <c r="DZ28" s="111"/>
      <c r="EA28" s="112"/>
      <c r="EB28" s="113"/>
      <c r="EC28" s="112"/>
      <c r="ED28" s="113"/>
      <c r="EE28" s="113"/>
      <c r="EF28" s="113"/>
      <c r="EG28" s="113"/>
      <c r="EH28" s="113"/>
      <c r="EI28" s="113"/>
      <c r="EJ28" s="113"/>
      <c r="EK28" s="113"/>
      <c r="EL28" s="113"/>
      <c r="EM28" s="113"/>
      <c r="EN28" s="113"/>
      <c r="EO28" s="113"/>
      <c r="EP28" s="113"/>
      <c r="EQ28" s="113"/>
      <c r="ER28" s="113"/>
      <c r="ES28" s="113"/>
      <c r="ET28" s="113"/>
      <c r="EU28" s="113"/>
      <c r="EV28" s="113"/>
      <c r="EW28" s="113"/>
      <c r="EX28" s="56"/>
      <c r="EY28" s="54"/>
      <c r="EZ28" s="54"/>
      <c r="FA28" s="54"/>
      <c r="FB28" s="54"/>
      <c r="FC28" s="54"/>
      <c r="FD28" s="55"/>
      <c r="FF28" s="177"/>
      <c r="FH28" s="1"/>
      <c r="FI28" s="170" t="s">
        <v>466</v>
      </c>
      <c r="FJ28" s="169"/>
      <c r="FK28" s="170" t="s">
        <v>466</v>
      </c>
      <c r="FL28" s="174" t="s">
        <v>467</v>
      </c>
      <c r="FP28" s="178"/>
      <c r="FQ28" s="74"/>
      <c r="FR28" s="223" t="s">
        <v>684</v>
      </c>
      <c r="FS28" s="224" t="s">
        <v>708</v>
      </c>
      <c r="FT28" s="223" t="s">
        <v>779</v>
      </c>
      <c r="FU28" s="224" t="s">
        <v>777</v>
      </c>
      <c r="FV28" s="228"/>
      <c r="FW28" s="206"/>
      <c r="FX28" s="201"/>
      <c r="FY28" s="206"/>
      <c r="FZ28" s="201"/>
      <c r="GA28" s="206"/>
      <c r="GD28" s="174"/>
    </row>
    <row r="29" spans="1:186" ht="17.100000000000001" customHeight="1" thickBot="1" x14ac:dyDescent="0.35">
      <c r="A29" s="128">
        <v>5</v>
      </c>
      <c r="B29" s="72">
        <f>ACTIVITIES!C29</f>
        <v>0</v>
      </c>
      <c r="C29" s="72">
        <f>ACTIVITIES!D29</f>
        <v>0</v>
      </c>
      <c r="D29" s="72">
        <f>ACTIVITIES!E29</f>
        <v>0</v>
      </c>
      <c r="E29" s="72">
        <f>ACTIVITIES!F29</f>
        <v>0</v>
      </c>
      <c r="F29" s="72">
        <f>ACTIVITIES!G29</f>
        <v>0</v>
      </c>
      <c r="G29" s="72">
        <f>ACTIVITIES!H29</f>
        <v>0</v>
      </c>
      <c r="H29" s="72">
        <f>ACTIVITIES!I29</f>
        <v>0</v>
      </c>
      <c r="I29" s="72">
        <f>ACTIVITIES!J29</f>
        <v>0</v>
      </c>
      <c r="J29" s="72">
        <f>ACTIVITIES!K29</f>
        <v>0</v>
      </c>
      <c r="L29" s="128">
        <v>5</v>
      </c>
      <c r="M29" s="73">
        <f>ACTIVITIES!BQ29</f>
        <v>0</v>
      </c>
      <c r="N29" s="73">
        <f>ACTIVITIES!BR29</f>
        <v>0</v>
      </c>
      <c r="O29" s="73">
        <f>ACTIVITIES!BS29</f>
        <v>0</v>
      </c>
      <c r="P29" s="73">
        <f>ACTIVITIES!BT29</f>
        <v>0</v>
      </c>
      <c r="Q29" s="73">
        <f>ACTIVITIES!BU29</f>
        <v>0</v>
      </c>
      <c r="R29" s="73">
        <f>ACTIVITIES!BV29</f>
        <v>0</v>
      </c>
      <c r="S29" s="73">
        <f>ACTIVITIES!BW29</f>
        <v>0</v>
      </c>
      <c r="T29" s="73">
        <f>ACTIVITIES!BX29</f>
        <v>0</v>
      </c>
      <c r="U29" s="73">
        <f>ACTIVITIES!BY29</f>
        <v>0</v>
      </c>
      <c r="V29" s="74"/>
      <c r="W29" s="80"/>
      <c r="X29" s="25"/>
      <c r="Y29" s="25"/>
      <c r="Z29" s="25"/>
      <c r="AA29" s="25"/>
      <c r="AB29" s="25"/>
      <c r="AC29" s="25"/>
      <c r="AD29" s="25"/>
      <c r="AE29" s="25"/>
      <c r="AF29" s="25"/>
      <c r="AG29" s="25"/>
      <c r="AH29" s="107"/>
      <c r="AI29" s="80"/>
      <c r="AJ29" s="25"/>
      <c r="AK29" s="25"/>
      <c r="AL29" s="25"/>
      <c r="AM29" s="25"/>
      <c r="AN29" s="25"/>
      <c r="AO29" s="25"/>
      <c r="AP29" s="25"/>
      <c r="AQ29" s="25"/>
      <c r="AR29" s="25"/>
      <c r="AS29" s="25"/>
      <c r="AT29" s="74"/>
      <c r="AU29" s="25"/>
      <c r="AV29" s="25"/>
      <c r="AW29" s="25"/>
      <c r="AX29" s="25"/>
      <c r="AY29" s="25"/>
      <c r="AZ29" s="25"/>
      <c r="BA29" s="25"/>
      <c r="BB29" s="25"/>
      <c r="BC29" s="25"/>
      <c r="BD29" s="25"/>
      <c r="BE29" s="25"/>
      <c r="BF29" s="108"/>
      <c r="BG29" s="25"/>
      <c r="BH29" s="25"/>
      <c r="BI29" s="25"/>
      <c r="BJ29" s="25"/>
      <c r="BK29" s="25"/>
      <c r="BL29" s="25"/>
      <c r="BM29" s="25"/>
      <c r="BN29" s="25"/>
      <c r="BO29" s="25"/>
      <c r="BP29" s="25"/>
      <c r="BQ29" s="74"/>
      <c r="BR29" s="25"/>
      <c r="BS29" s="25"/>
      <c r="BT29" s="25"/>
      <c r="BU29" s="25"/>
      <c r="BV29" s="25"/>
      <c r="BX29" s="248"/>
      <c r="BY29" s="249" t="s">
        <v>935</v>
      </c>
      <c r="BZ29" s="61">
        <f>SUM(BZ27,BZ28)</f>
        <v>0</v>
      </c>
      <c r="CA29" s="61">
        <f t="shared" ref="CA29:CH29" si="14">SUM(CA27,CA28)</f>
        <v>0</v>
      </c>
      <c r="CB29" s="61">
        <f t="shared" si="14"/>
        <v>0</v>
      </c>
      <c r="CC29" s="61">
        <f t="shared" si="14"/>
        <v>0</v>
      </c>
      <c r="CD29" s="61">
        <f t="shared" si="14"/>
        <v>0</v>
      </c>
      <c r="CE29" s="61">
        <f t="shared" si="14"/>
        <v>0</v>
      </c>
      <c r="CF29" s="61">
        <f t="shared" si="14"/>
        <v>0</v>
      </c>
      <c r="CG29" s="61">
        <f t="shared" si="14"/>
        <v>0</v>
      </c>
      <c r="CH29" s="61">
        <f t="shared" si="14"/>
        <v>0</v>
      </c>
      <c r="CM29" s="141">
        <v>26</v>
      </c>
      <c r="CN29" s="365" t="s">
        <v>502</v>
      </c>
      <c r="CO29" s="365" t="s">
        <v>1433</v>
      </c>
      <c r="CP29" s="364" t="s">
        <v>502</v>
      </c>
      <c r="CQ29" s="364" t="s">
        <v>1433</v>
      </c>
      <c r="CR29" s="364" t="s">
        <v>502</v>
      </c>
      <c r="CS29" s="364" t="s">
        <v>1433</v>
      </c>
      <c r="CU29" s="141">
        <v>26</v>
      </c>
      <c r="CV29" s="366" t="s">
        <v>1487</v>
      </c>
      <c r="CW29" s="364" t="s">
        <v>1497</v>
      </c>
      <c r="CX29" s="364" t="s">
        <v>1498</v>
      </c>
      <c r="CY29" s="364" t="s">
        <v>1502</v>
      </c>
      <c r="CZ29" s="364" t="s">
        <v>1499</v>
      </c>
      <c r="DA29" s="364" t="s">
        <v>1476</v>
      </c>
      <c r="DB29" s="366" t="s">
        <v>1478</v>
      </c>
      <c r="DC29" s="364" t="s">
        <v>1482</v>
      </c>
      <c r="DD29" s="364" t="s">
        <v>1496</v>
      </c>
      <c r="DE29" s="364" t="s">
        <v>1503</v>
      </c>
      <c r="DF29" s="364" t="s">
        <v>1495</v>
      </c>
      <c r="DG29" s="364" t="s">
        <v>1492</v>
      </c>
      <c r="DI29" s="109"/>
      <c r="DJ29" s="110"/>
      <c r="DK29" s="110"/>
      <c r="DL29" s="110"/>
      <c r="DM29" s="110"/>
      <c r="DN29" s="110"/>
      <c r="DO29" s="110"/>
      <c r="DP29" s="110"/>
      <c r="DQ29" s="110"/>
      <c r="DR29" s="110"/>
      <c r="DS29" s="110"/>
      <c r="DT29" s="110"/>
      <c r="DU29" s="110"/>
      <c r="DV29" s="110"/>
      <c r="DW29" s="110"/>
      <c r="DX29" s="110"/>
      <c r="DY29" s="110"/>
      <c r="DZ29" s="111"/>
      <c r="EA29" s="112"/>
      <c r="EB29" s="113"/>
      <c r="EC29" s="112"/>
      <c r="ED29" s="113"/>
      <c r="EE29" s="113"/>
      <c r="EF29" s="113"/>
      <c r="EG29" s="113"/>
      <c r="EH29" s="113"/>
      <c r="EI29" s="113"/>
      <c r="EJ29" s="113"/>
      <c r="EK29" s="113"/>
      <c r="EL29" s="113"/>
      <c r="EM29" s="113"/>
      <c r="EN29" s="113"/>
      <c r="EO29" s="113"/>
      <c r="EP29" s="113"/>
      <c r="EQ29" s="113"/>
      <c r="ER29" s="113"/>
      <c r="ES29" s="113"/>
      <c r="ET29" s="113"/>
      <c r="EU29" s="113"/>
      <c r="EV29" s="113"/>
      <c r="EW29" s="113"/>
      <c r="EX29" s="56"/>
      <c r="EY29" s="54"/>
      <c r="EZ29" s="54"/>
      <c r="FA29" s="54"/>
      <c r="FB29" s="54"/>
      <c r="FC29" s="54"/>
      <c r="FD29" s="55"/>
      <c r="FF29" s="177"/>
      <c r="FG29" s="89"/>
      <c r="FH29" s="188" t="s">
        <v>469</v>
      </c>
      <c r="FI29" s="171">
        <f ca="1">IF(FI27="roll", RANDBETWEEN(1,20),0)</f>
        <v>0</v>
      </c>
      <c r="FJ29" s="173" t="s">
        <v>470</v>
      </c>
      <c r="FK29" s="171">
        <v>4</v>
      </c>
      <c r="FL29" s="179"/>
      <c r="FP29" s="178"/>
      <c r="FQ29" s="235" t="str">
        <f>IF('^'!$C$62="CHANGEOVER","&lt; 13","")</f>
        <v/>
      </c>
      <c r="FR29" s="223" t="s">
        <v>655</v>
      </c>
      <c r="FS29" s="224" t="s">
        <v>734</v>
      </c>
      <c r="FT29" s="223" t="s">
        <v>107</v>
      </c>
      <c r="FU29" s="224" t="s">
        <v>771</v>
      </c>
      <c r="FV29" s="230"/>
      <c r="FW29" s="206"/>
      <c r="FX29" s="201"/>
      <c r="FY29" s="206"/>
      <c r="FZ29" s="201"/>
      <c r="GA29" s="206"/>
    </row>
    <row r="30" spans="1:186" ht="17.100000000000001" customHeight="1" thickBot="1" x14ac:dyDescent="0.25">
      <c r="A30" s="128">
        <v>4</v>
      </c>
      <c r="B30" s="72">
        <f>ACTIVITIES!C30</f>
        <v>0</v>
      </c>
      <c r="C30" s="72">
        <f>ACTIVITIES!D30</f>
        <v>0</v>
      </c>
      <c r="D30" s="72">
        <f>ACTIVITIES!E30</f>
        <v>0</v>
      </c>
      <c r="E30" s="72">
        <f>ACTIVITIES!F30</f>
        <v>0</v>
      </c>
      <c r="F30" s="72">
        <f>ACTIVITIES!G30</f>
        <v>0</v>
      </c>
      <c r="G30" s="72">
        <f>ACTIVITIES!H30</f>
        <v>0</v>
      </c>
      <c r="H30" s="72">
        <f>ACTIVITIES!I30</f>
        <v>0</v>
      </c>
      <c r="I30" s="72">
        <f>ACTIVITIES!J30</f>
        <v>0</v>
      </c>
      <c r="J30" s="72">
        <f>ACTIVITIES!K30</f>
        <v>0</v>
      </c>
      <c r="L30" s="128">
        <v>4</v>
      </c>
      <c r="M30" s="73">
        <f>ACTIVITIES!BQ30</f>
        <v>0</v>
      </c>
      <c r="N30" s="73">
        <f>ACTIVITIES!BR30</f>
        <v>0</v>
      </c>
      <c r="O30" s="73">
        <f>ACTIVITIES!BS30</f>
        <v>0</v>
      </c>
      <c r="P30" s="73">
        <f>ACTIVITIES!BT30</f>
        <v>0</v>
      </c>
      <c r="Q30" s="73">
        <f>ACTIVITIES!BU30</f>
        <v>0</v>
      </c>
      <c r="R30" s="73">
        <f>ACTIVITIES!BV30</f>
        <v>0</v>
      </c>
      <c r="S30" s="73">
        <f>ACTIVITIES!BW30</f>
        <v>0</v>
      </c>
      <c r="T30" s="73">
        <f>ACTIVITIES!BX30</f>
        <v>0</v>
      </c>
      <c r="U30" s="73">
        <f>ACTIVITIES!BY30</f>
        <v>0</v>
      </c>
      <c r="V30" s="74"/>
      <c r="W30" s="80"/>
      <c r="X30" s="25"/>
      <c r="Y30" s="25"/>
      <c r="Z30" s="25"/>
      <c r="AA30" s="25"/>
      <c r="AB30" s="25"/>
      <c r="AC30" s="25"/>
      <c r="AD30" s="25"/>
      <c r="AE30" s="25"/>
      <c r="AF30" s="25"/>
      <c r="AG30" s="25"/>
      <c r="AH30" s="107"/>
      <c r="AI30" s="80"/>
      <c r="AJ30" s="25"/>
      <c r="AK30" s="25"/>
      <c r="AL30" s="25"/>
      <c r="AM30" s="25"/>
      <c r="AN30" s="25"/>
      <c r="AO30" s="25"/>
      <c r="AP30" s="25"/>
      <c r="AQ30" s="25"/>
      <c r="AR30" s="25"/>
      <c r="AS30" s="25"/>
      <c r="AT30" s="74"/>
      <c r="AU30" s="25"/>
      <c r="AV30" s="25"/>
      <c r="AW30" s="25"/>
      <c r="AX30" s="25"/>
      <c r="AY30" s="25"/>
      <c r="AZ30" s="25"/>
      <c r="BA30" s="25"/>
      <c r="BB30" s="25"/>
      <c r="BC30" s="25"/>
      <c r="BD30" s="25"/>
      <c r="BE30" s="25"/>
      <c r="BF30" s="108"/>
      <c r="BG30" s="25"/>
      <c r="BH30" s="25"/>
      <c r="BI30" s="25"/>
      <c r="BJ30" s="25"/>
      <c r="BK30" s="25"/>
      <c r="BL30" s="25"/>
      <c r="BM30" s="25"/>
      <c r="BN30" s="25"/>
      <c r="BO30" s="25"/>
      <c r="BP30" s="25"/>
      <c r="BQ30" s="74"/>
      <c r="BR30" s="25"/>
      <c r="BS30" s="25"/>
      <c r="BT30" s="25"/>
      <c r="BU30" s="25"/>
      <c r="BV30" s="25"/>
      <c r="BX30" s="246"/>
      <c r="BY30" s="247"/>
      <c r="BZ30" s="251" t="str">
        <f>AV11</f>
        <v>SKLL</v>
      </c>
      <c r="CA30" s="251" t="str">
        <f t="shared" ref="CA30:CH30" si="15">AW11</f>
        <v>SKLL</v>
      </c>
      <c r="CB30" s="251" t="str">
        <f t="shared" si="15"/>
        <v>SKLL</v>
      </c>
      <c r="CC30" s="251" t="str">
        <f t="shared" si="15"/>
        <v>SKLL</v>
      </c>
      <c r="CD30" s="251" t="str">
        <f t="shared" si="15"/>
        <v>SKLL</v>
      </c>
      <c r="CE30" s="251" t="str">
        <f t="shared" si="15"/>
        <v>SKLL</v>
      </c>
      <c r="CF30" s="251" t="str">
        <f t="shared" si="15"/>
        <v>SKLL</v>
      </c>
      <c r="CG30" s="251" t="str">
        <f t="shared" si="15"/>
        <v>SKLL</v>
      </c>
      <c r="CH30" s="251" t="str">
        <f t="shared" si="15"/>
        <v>SKLL</v>
      </c>
      <c r="CM30" s="134">
        <v>27</v>
      </c>
      <c r="CN30" s="365" t="s">
        <v>503</v>
      </c>
      <c r="CO30" s="365" t="s">
        <v>1435</v>
      </c>
      <c r="CP30" s="364" t="s">
        <v>503</v>
      </c>
      <c r="CQ30" s="364" t="s">
        <v>1435</v>
      </c>
      <c r="CR30" s="364" t="s">
        <v>503</v>
      </c>
      <c r="CS30" s="364" t="s">
        <v>1435</v>
      </c>
      <c r="CU30" s="134">
        <v>27</v>
      </c>
      <c r="CV30" s="366" t="s">
        <v>343</v>
      </c>
      <c r="CW30" s="364" t="s">
        <v>344</v>
      </c>
      <c r="CX30" s="364" t="s">
        <v>345</v>
      </c>
      <c r="CY30" s="364" t="s">
        <v>346</v>
      </c>
      <c r="CZ30" s="364" t="s">
        <v>347</v>
      </c>
      <c r="DA30" s="364" t="s">
        <v>1488</v>
      </c>
      <c r="DB30" s="366" t="s">
        <v>1490</v>
      </c>
      <c r="DC30" s="364" t="s">
        <v>350</v>
      </c>
      <c r="DD30" s="364" t="s">
        <v>351</v>
      </c>
      <c r="DE30" s="364" t="s">
        <v>352</v>
      </c>
      <c r="DF30" s="364" t="s">
        <v>353</v>
      </c>
      <c r="DG30" s="364" t="s">
        <v>354</v>
      </c>
      <c r="DI30" s="109"/>
      <c r="DJ30" s="110"/>
      <c r="DK30" s="110"/>
      <c r="DL30" s="110"/>
      <c r="DM30" s="110"/>
      <c r="DN30" s="110"/>
      <c r="DO30" s="110"/>
      <c r="DP30" s="110"/>
      <c r="DQ30" s="110"/>
      <c r="DR30" s="110"/>
      <c r="DS30" s="110"/>
      <c r="DT30" s="110"/>
      <c r="DU30" s="110"/>
      <c r="DV30" s="110"/>
      <c r="DW30" s="110"/>
      <c r="DX30" s="110"/>
      <c r="DY30" s="110"/>
      <c r="DZ30" s="111"/>
      <c r="EA30" s="112"/>
      <c r="EB30" s="113"/>
      <c r="EC30" s="112"/>
      <c r="ED30" s="113"/>
      <c r="EE30" s="113"/>
      <c r="EF30" s="113"/>
      <c r="EG30" s="113"/>
      <c r="EH30" s="113"/>
      <c r="EI30" s="113"/>
      <c r="EJ30" s="113"/>
      <c r="EK30" s="113"/>
      <c r="EL30" s="113"/>
      <c r="EM30" s="113"/>
      <c r="EN30" s="113"/>
      <c r="EO30" s="113"/>
      <c r="EP30" s="113"/>
      <c r="EQ30" s="113"/>
      <c r="ER30" s="113"/>
      <c r="ES30" s="113"/>
      <c r="ET30" s="113"/>
      <c r="EU30" s="113"/>
      <c r="EV30" s="113"/>
      <c r="EW30" s="113"/>
      <c r="EX30" s="56"/>
      <c r="EY30" s="54"/>
      <c r="EZ30" s="54"/>
      <c r="FA30" s="54"/>
      <c r="FB30" s="54"/>
      <c r="FC30" s="54"/>
      <c r="FD30" s="55"/>
      <c r="FF30" s="177"/>
      <c r="FG30" s="89"/>
      <c r="FH30" s="188" t="s">
        <v>1236</v>
      </c>
      <c r="FI30" s="171">
        <f ca="1">IF(FI27="roll", RANDBETWEEN(1,20),0)</f>
        <v>0</v>
      </c>
      <c r="FJ30" s="173" t="s">
        <v>472</v>
      </c>
      <c r="FK30" s="171">
        <v>19</v>
      </c>
      <c r="FL30" s="179"/>
      <c r="FP30" s="178"/>
      <c r="FR30" s="223" t="s">
        <v>687</v>
      </c>
      <c r="FS30" s="224" t="s">
        <v>743</v>
      </c>
      <c r="FT30" s="223">
        <v>6</v>
      </c>
      <c r="FU30" s="224" t="s">
        <v>784</v>
      </c>
      <c r="FV30" s="230"/>
      <c r="FW30" s="206"/>
      <c r="FX30" s="201"/>
      <c r="FY30" s="206"/>
      <c r="FZ30" s="201"/>
      <c r="GA30" s="206"/>
    </row>
    <row r="31" spans="1:186" ht="17.100000000000001" customHeight="1" thickBot="1" x14ac:dyDescent="0.25">
      <c r="A31" s="128">
        <v>3</v>
      </c>
      <c r="B31" s="72">
        <f>ACTIVITIES!C31</f>
        <v>0</v>
      </c>
      <c r="C31" s="72">
        <f>ACTIVITIES!D31</f>
        <v>0</v>
      </c>
      <c r="D31" s="72">
        <f>ACTIVITIES!E31</f>
        <v>0</v>
      </c>
      <c r="E31" s="72">
        <f>ACTIVITIES!F31</f>
        <v>0</v>
      </c>
      <c r="F31" s="72">
        <f>ACTIVITIES!G31</f>
        <v>0</v>
      </c>
      <c r="G31" s="72">
        <f>ACTIVITIES!H31</f>
        <v>0</v>
      </c>
      <c r="H31" s="72">
        <f>ACTIVITIES!I31</f>
        <v>0</v>
      </c>
      <c r="I31" s="72">
        <f>ACTIVITIES!J31</f>
        <v>0</v>
      </c>
      <c r="J31" s="72">
        <f>ACTIVITIES!K31</f>
        <v>0</v>
      </c>
      <c r="L31" s="128">
        <v>3</v>
      </c>
      <c r="M31" s="73">
        <f>ACTIVITIES!BQ31</f>
        <v>0</v>
      </c>
      <c r="N31" s="73">
        <f>ACTIVITIES!BR31</f>
        <v>0</v>
      </c>
      <c r="O31" s="73">
        <f>ACTIVITIES!BS31</f>
        <v>0</v>
      </c>
      <c r="P31" s="73">
        <f>ACTIVITIES!BT31</f>
        <v>0</v>
      </c>
      <c r="Q31" s="73">
        <f>ACTIVITIES!BU31</f>
        <v>0</v>
      </c>
      <c r="R31" s="73">
        <f>ACTIVITIES!BV31</f>
        <v>0</v>
      </c>
      <c r="S31" s="73">
        <f>ACTIVITIES!BW31</f>
        <v>0</v>
      </c>
      <c r="T31" s="73">
        <f>ACTIVITIES!BX31</f>
        <v>0</v>
      </c>
      <c r="U31" s="73">
        <f>ACTIVITIES!BY31</f>
        <v>0</v>
      </c>
      <c r="V31" s="74"/>
      <c r="W31" s="80"/>
      <c r="X31" s="25"/>
      <c r="Y31" s="25"/>
      <c r="Z31" s="25"/>
      <c r="AA31" s="25"/>
      <c r="AB31" s="25"/>
      <c r="AC31" s="25"/>
      <c r="AD31" s="25"/>
      <c r="AE31" s="25"/>
      <c r="AF31" s="25"/>
      <c r="AG31" s="25"/>
      <c r="AH31" s="107"/>
      <c r="AI31" s="80"/>
      <c r="AJ31" s="25"/>
      <c r="AK31" s="25"/>
      <c r="AL31" s="25"/>
      <c r="AM31" s="25"/>
      <c r="AN31" s="25"/>
      <c r="AO31" s="25"/>
      <c r="AP31" s="25"/>
      <c r="AQ31" s="25"/>
      <c r="AR31" s="25"/>
      <c r="AS31" s="25"/>
      <c r="AT31" s="74"/>
      <c r="AU31" s="25"/>
      <c r="AV31" s="25"/>
      <c r="AW31" s="25"/>
      <c r="AX31" s="25"/>
      <c r="AY31" s="25"/>
      <c r="AZ31" s="25"/>
      <c r="BA31" s="25"/>
      <c r="BB31" s="25"/>
      <c r="BC31" s="25"/>
      <c r="BD31" s="25"/>
      <c r="BE31" s="25"/>
      <c r="BF31" s="108"/>
      <c r="BG31" s="25"/>
      <c r="BH31" s="25"/>
      <c r="BI31" s="25"/>
      <c r="BJ31" s="25"/>
      <c r="BK31" s="25"/>
      <c r="BL31" s="25"/>
      <c r="BM31" s="25"/>
      <c r="BN31" s="25"/>
      <c r="BO31" s="25"/>
      <c r="BP31" s="25"/>
      <c r="BQ31" s="74"/>
      <c r="BR31" s="25"/>
      <c r="BS31" s="25"/>
      <c r="BT31" s="25"/>
      <c r="BU31" s="25"/>
      <c r="BV31" s="25"/>
      <c r="BX31" s="248"/>
      <c r="BY31" s="249" t="s">
        <v>936</v>
      </c>
      <c r="BZ31" s="42">
        <v>0</v>
      </c>
      <c r="CA31" s="42">
        <v>0</v>
      </c>
      <c r="CB31" s="42">
        <v>0</v>
      </c>
      <c r="CC31" s="42">
        <v>0</v>
      </c>
      <c r="CD31" s="42">
        <v>0</v>
      </c>
      <c r="CE31" s="42">
        <v>0</v>
      </c>
      <c r="CF31" s="42">
        <v>0</v>
      </c>
      <c r="CG31" s="42">
        <v>0</v>
      </c>
      <c r="CH31" s="42">
        <v>0</v>
      </c>
      <c r="CM31" s="134">
        <v>28</v>
      </c>
      <c r="CN31" s="365" t="s">
        <v>504</v>
      </c>
      <c r="CO31" s="365" t="s">
        <v>1436</v>
      </c>
      <c r="CP31" s="364" t="s">
        <v>504</v>
      </c>
      <c r="CQ31" s="364" t="s">
        <v>1436</v>
      </c>
      <c r="CR31" s="364" t="s">
        <v>504</v>
      </c>
      <c r="CS31" s="364" t="s">
        <v>1436</v>
      </c>
      <c r="CU31" s="134">
        <v>28</v>
      </c>
      <c r="CV31" s="366" t="s">
        <v>359</v>
      </c>
      <c r="CW31" s="364" t="s">
        <v>360</v>
      </c>
      <c r="CX31" s="364" t="s">
        <v>361</v>
      </c>
      <c r="CY31" s="364" t="s">
        <v>362</v>
      </c>
      <c r="CZ31" s="364" t="s">
        <v>363</v>
      </c>
      <c r="DA31" s="364" t="s">
        <v>1507</v>
      </c>
      <c r="DB31" s="366" t="s">
        <v>1506</v>
      </c>
      <c r="DC31" s="364" t="s">
        <v>366</v>
      </c>
      <c r="DD31" s="364" t="s">
        <v>367</v>
      </c>
      <c r="DE31" s="364" t="s">
        <v>368</v>
      </c>
      <c r="DF31" s="364" t="s">
        <v>369</v>
      </c>
      <c r="DG31" s="364" t="s">
        <v>370</v>
      </c>
      <c r="DI31" s="109"/>
      <c r="DJ31" s="110"/>
      <c r="DK31" s="110"/>
      <c r="DL31" s="110"/>
      <c r="DM31" s="110"/>
      <c r="DN31" s="110"/>
      <c r="DO31" s="110"/>
      <c r="DP31" s="110"/>
      <c r="DQ31" s="110"/>
      <c r="DR31" s="110"/>
      <c r="DS31" s="110"/>
      <c r="DT31" s="110"/>
      <c r="DU31" s="110"/>
      <c r="DV31" s="110"/>
      <c r="DW31" s="110"/>
      <c r="DX31" s="110"/>
      <c r="DY31" s="110"/>
      <c r="DZ31" s="111"/>
      <c r="EA31" s="112"/>
      <c r="EB31" s="113"/>
      <c r="EC31" s="112"/>
      <c r="ED31" s="113"/>
      <c r="EE31" s="113"/>
      <c r="EF31" s="113"/>
      <c r="EG31" s="113"/>
      <c r="EH31" s="113"/>
      <c r="EI31" s="113"/>
      <c r="EJ31" s="113"/>
      <c r="EK31" s="113"/>
      <c r="EL31" s="113"/>
      <c r="EM31" s="113"/>
      <c r="EN31" s="113"/>
      <c r="EO31" s="113"/>
      <c r="EP31" s="113"/>
      <c r="EQ31" s="113"/>
      <c r="ER31" s="113"/>
      <c r="ES31" s="113"/>
      <c r="ET31" s="113"/>
      <c r="EU31" s="113"/>
      <c r="EV31" s="113"/>
      <c r="EW31" s="113"/>
      <c r="EX31" s="56"/>
      <c r="EY31" s="54"/>
      <c r="EZ31" s="54"/>
      <c r="FA31" s="54"/>
      <c r="FB31" s="54"/>
      <c r="FC31" s="54"/>
      <c r="FD31" s="55"/>
      <c r="FF31" s="177"/>
      <c r="FG31" s="89"/>
      <c r="FH31" s="188" t="s">
        <v>1237</v>
      </c>
      <c r="FI31" s="171">
        <f ca="1">IF(FI27="roll", RANDBETWEEN(1,20),0)</f>
        <v>0</v>
      </c>
      <c r="FJ31" s="173" t="s">
        <v>477</v>
      </c>
      <c r="FK31" s="171">
        <v>17</v>
      </c>
      <c r="FL31" s="179"/>
      <c r="FP31" s="178"/>
      <c r="FR31" s="223" t="s">
        <v>154</v>
      </c>
      <c r="FS31" s="224" t="s">
        <v>741</v>
      </c>
      <c r="FT31" s="223" t="s">
        <v>144</v>
      </c>
      <c r="FU31" s="224" t="s">
        <v>788</v>
      </c>
      <c r="FV31" s="230"/>
      <c r="FW31" s="206"/>
      <c r="FX31" s="201"/>
      <c r="FY31" s="206"/>
      <c r="FZ31" s="201"/>
      <c r="GA31" s="206"/>
    </row>
    <row r="32" spans="1:186" ht="17.100000000000001" customHeight="1" thickBot="1" x14ac:dyDescent="0.25">
      <c r="A32" s="128">
        <v>2</v>
      </c>
      <c r="B32" s="72">
        <f>ACTIVITIES!C32</f>
        <v>0</v>
      </c>
      <c r="C32" s="72">
        <f>ACTIVITIES!D32</f>
        <v>0</v>
      </c>
      <c r="D32" s="72">
        <f>ACTIVITIES!E32</f>
        <v>0</v>
      </c>
      <c r="E32" s="72">
        <f>ACTIVITIES!F32</f>
        <v>0</v>
      </c>
      <c r="F32" s="72">
        <f>ACTIVITIES!G32</f>
        <v>0</v>
      </c>
      <c r="G32" s="72">
        <f>ACTIVITIES!H32</f>
        <v>0</v>
      </c>
      <c r="H32" s="72">
        <f>ACTIVITIES!I32</f>
        <v>0</v>
      </c>
      <c r="I32" s="72">
        <f>ACTIVITIES!J32</f>
        <v>0</v>
      </c>
      <c r="J32" s="72">
        <f>ACTIVITIES!K32</f>
        <v>0</v>
      </c>
      <c r="L32" s="128">
        <v>2</v>
      </c>
      <c r="M32" s="73">
        <f>ACTIVITIES!BQ32</f>
        <v>0</v>
      </c>
      <c r="N32" s="73">
        <f>ACTIVITIES!BR32</f>
        <v>0</v>
      </c>
      <c r="O32" s="73">
        <f>ACTIVITIES!BS32</f>
        <v>0</v>
      </c>
      <c r="P32" s="73">
        <f>ACTIVITIES!BT32</f>
        <v>0</v>
      </c>
      <c r="Q32" s="73">
        <f>ACTIVITIES!BU32</f>
        <v>0</v>
      </c>
      <c r="R32" s="73">
        <f>ACTIVITIES!BV32</f>
        <v>0</v>
      </c>
      <c r="S32" s="73">
        <f>ACTIVITIES!BW32</f>
        <v>0</v>
      </c>
      <c r="T32" s="73">
        <f>ACTIVITIES!BX32</f>
        <v>0</v>
      </c>
      <c r="U32" s="73">
        <f>ACTIVITIES!BY32</f>
        <v>0</v>
      </c>
      <c r="V32" s="74"/>
      <c r="W32" s="80"/>
      <c r="X32" s="25"/>
      <c r="Y32" s="25"/>
      <c r="Z32" s="25"/>
      <c r="AA32" s="25"/>
      <c r="AB32" s="25"/>
      <c r="AC32" s="25"/>
      <c r="AD32" s="25"/>
      <c r="AE32" s="25"/>
      <c r="AF32" s="25"/>
      <c r="AG32" s="25"/>
      <c r="AH32" s="107"/>
      <c r="AI32" s="80"/>
      <c r="AJ32" s="25"/>
      <c r="AK32" s="25"/>
      <c r="AL32" s="25"/>
      <c r="AM32" s="25"/>
      <c r="AN32" s="25"/>
      <c r="AO32" s="25"/>
      <c r="AP32" s="25"/>
      <c r="AQ32" s="25"/>
      <c r="AR32" s="25"/>
      <c r="AS32" s="25"/>
      <c r="AT32" s="74"/>
      <c r="AU32" s="25"/>
      <c r="AV32" s="25"/>
      <c r="AW32" s="25"/>
      <c r="AX32" s="25"/>
      <c r="AY32" s="25"/>
      <c r="AZ32" s="25"/>
      <c r="BA32" s="25"/>
      <c r="BB32" s="25"/>
      <c r="BC32" s="25"/>
      <c r="BD32" s="25"/>
      <c r="BE32" s="25"/>
      <c r="BF32" s="107"/>
      <c r="BG32" s="25"/>
      <c r="BH32" s="25"/>
      <c r="BI32" s="25"/>
      <c r="BJ32" s="25"/>
      <c r="BK32" s="25"/>
      <c r="BL32" s="25"/>
      <c r="BM32" s="25"/>
      <c r="BN32" s="25"/>
      <c r="BO32" s="25"/>
      <c r="BP32" s="25"/>
      <c r="BQ32" s="74"/>
      <c r="BR32" s="25"/>
      <c r="BS32" s="25"/>
      <c r="BT32" s="25"/>
      <c r="BU32" s="25"/>
      <c r="BV32" s="25"/>
      <c r="BX32" s="248"/>
      <c r="BY32" s="249" t="s">
        <v>327</v>
      </c>
      <c r="BZ32" s="62">
        <f>INVENTORY!$CC$107</f>
        <v>0</v>
      </c>
      <c r="CA32" s="62">
        <f>INVENTORY!$CE$107</f>
        <v>0</v>
      </c>
      <c r="CB32" s="62">
        <f>INVENTORY!$CG$107</f>
        <v>0</v>
      </c>
      <c r="CC32" s="62">
        <f>INVENTORY!$CI$107</f>
        <v>0</v>
      </c>
      <c r="CD32" s="62">
        <f>INVENTORY!$CK$107</f>
        <v>0</v>
      </c>
      <c r="CE32" s="62">
        <f>INVENTORY!$CM$107</f>
        <v>0</v>
      </c>
      <c r="CF32" s="62">
        <f>INVENTORY!$CO$107</f>
        <v>0</v>
      </c>
      <c r="CG32" s="62">
        <f>INVENTORY!$CQ$107</f>
        <v>0</v>
      </c>
      <c r="CH32" s="62">
        <f>INVENTORY!$CS$107</f>
        <v>0</v>
      </c>
      <c r="CM32" s="141">
        <v>29</v>
      </c>
      <c r="CN32" s="365" t="s">
        <v>505</v>
      </c>
      <c r="CO32" s="365" t="s">
        <v>1439</v>
      </c>
      <c r="CP32" s="364" t="s">
        <v>505</v>
      </c>
      <c r="CQ32" s="364" t="s">
        <v>1439</v>
      </c>
      <c r="CR32" s="364" t="s">
        <v>505</v>
      </c>
      <c r="CS32" s="364" t="s">
        <v>1439</v>
      </c>
      <c r="CU32" s="141">
        <v>29</v>
      </c>
      <c r="CV32" s="366" t="s">
        <v>378</v>
      </c>
      <c r="CW32" s="364" t="s">
        <v>379</v>
      </c>
      <c r="CX32" s="364" t="s">
        <v>380</v>
      </c>
      <c r="CY32" s="364" t="s">
        <v>381</v>
      </c>
      <c r="CZ32" s="364" t="s">
        <v>382</v>
      </c>
      <c r="DA32" s="364" t="s">
        <v>348</v>
      </c>
      <c r="DB32" s="366" t="s">
        <v>349</v>
      </c>
      <c r="DC32" s="364" t="s">
        <v>385</v>
      </c>
      <c r="DD32" s="364" t="s">
        <v>386</v>
      </c>
      <c r="DE32" s="364" t="s">
        <v>387</v>
      </c>
      <c r="DF32" s="364" t="s">
        <v>388</v>
      </c>
      <c r="DG32" s="364" t="s">
        <v>389</v>
      </c>
      <c r="DI32" s="109"/>
      <c r="DJ32" s="110"/>
      <c r="DK32" s="110"/>
      <c r="DL32" s="110"/>
      <c r="DM32" s="110"/>
      <c r="DN32" s="110"/>
      <c r="DO32" s="110"/>
      <c r="DP32" s="110"/>
      <c r="DQ32" s="110"/>
      <c r="DR32" s="110"/>
      <c r="DS32" s="110"/>
      <c r="DT32" s="110"/>
      <c r="DU32" s="110"/>
      <c r="DV32" s="110"/>
      <c r="DW32" s="110"/>
      <c r="DX32" s="110"/>
      <c r="DY32" s="110"/>
      <c r="DZ32" s="111"/>
      <c r="EA32" s="112"/>
      <c r="EB32" s="113"/>
      <c r="EC32" s="112"/>
      <c r="ED32" s="113"/>
      <c r="EE32" s="113"/>
      <c r="EF32" s="113"/>
      <c r="EG32" s="113"/>
      <c r="EH32" s="113"/>
      <c r="EI32" s="113"/>
      <c r="EJ32" s="113"/>
      <c r="EK32" s="113"/>
      <c r="EL32" s="113"/>
      <c r="EM32" s="113"/>
      <c r="EN32" s="113"/>
      <c r="EO32" s="113"/>
      <c r="EP32" s="113"/>
      <c r="EQ32" s="113"/>
      <c r="ER32" s="113"/>
      <c r="ES32" s="113"/>
      <c r="ET32" s="113"/>
      <c r="EU32" s="113"/>
      <c r="EV32" s="113"/>
      <c r="EW32" s="113"/>
      <c r="EX32" s="56"/>
      <c r="EY32" s="54"/>
      <c r="EZ32" s="54"/>
      <c r="FA32" s="54"/>
      <c r="FB32" s="54"/>
      <c r="FC32" s="54"/>
      <c r="FD32" s="55"/>
      <c r="FF32" s="177"/>
      <c r="FG32" s="89"/>
      <c r="FH32" s="188" t="s">
        <v>484</v>
      </c>
      <c r="FI32" s="171">
        <f ca="1">IF(FI27="roll", RANDBETWEEN(60,32400),0)</f>
        <v>0</v>
      </c>
      <c r="FJ32" s="173" t="s">
        <v>485</v>
      </c>
      <c r="FK32" s="171">
        <v>31993</v>
      </c>
      <c r="FL32" s="179"/>
      <c r="FP32" s="178"/>
      <c r="FR32" s="227" t="s">
        <v>698</v>
      </c>
      <c r="FS32" s="224" t="s">
        <v>746</v>
      </c>
      <c r="FT32" s="223" t="s">
        <v>856</v>
      </c>
      <c r="FU32" s="224" t="s">
        <v>857</v>
      </c>
      <c r="FV32" s="228"/>
      <c r="FW32" s="206"/>
      <c r="FX32" s="201"/>
      <c r="FY32" s="206"/>
      <c r="FZ32" s="201"/>
      <c r="GA32" s="206"/>
    </row>
    <row r="33" spans="1:183" ht="17.100000000000001" customHeight="1" thickBot="1" x14ac:dyDescent="0.25">
      <c r="A33" s="128">
        <v>1</v>
      </c>
      <c r="B33" s="72">
        <f>ACTIVITIES!C33</f>
        <v>0</v>
      </c>
      <c r="C33" s="72">
        <f>ACTIVITIES!D33</f>
        <v>0</v>
      </c>
      <c r="D33" s="72">
        <f>ACTIVITIES!E33</f>
        <v>0</v>
      </c>
      <c r="E33" s="72">
        <f>ACTIVITIES!F33</f>
        <v>0</v>
      </c>
      <c r="F33" s="72">
        <f>ACTIVITIES!G33</f>
        <v>0</v>
      </c>
      <c r="G33" s="72">
        <f>ACTIVITIES!H33</f>
        <v>0</v>
      </c>
      <c r="H33" s="72">
        <f>ACTIVITIES!I33</f>
        <v>0</v>
      </c>
      <c r="I33" s="72">
        <f>ACTIVITIES!J33</f>
        <v>0</v>
      </c>
      <c r="J33" s="72">
        <f>ACTIVITIES!K33</f>
        <v>0</v>
      </c>
      <c r="L33" s="128">
        <v>1</v>
      </c>
      <c r="M33" s="73">
        <f>ACTIVITIES!BQ33</f>
        <v>0</v>
      </c>
      <c r="N33" s="73">
        <f>ACTIVITIES!BR33</f>
        <v>0</v>
      </c>
      <c r="O33" s="73">
        <f>ACTIVITIES!BS33</f>
        <v>0</v>
      </c>
      <c r="P33" s="73">
        <f>ACTIVITIES!BT33</f>
        <v>0</v>
      </c>
      <c r="Q33" s="73">
        <f>ACTIVITIES!BU33</f>
        <v>0</v>
      </c>
      <c r="R33" s="73">
        <f>ACTIVITIES!BV33</f>
        <v>0</v>
      </c>
      <c r="S33" s="73">
        <f>ACTIVITIES!BW33</f>
        <v>0</v>
      </c>
      <c r="T33" s="73">
        <f>ACTIVITIES!BX33</f>
        <v>0</v>
      </c>
      <c r="U33" s="73">
        <f>ACTIVITIES!BY33</f>
        <v>0</v>
      </c>
      <c r="V33" s="74"/>
      <c r="W33" s="80"/>
      <c r="X33" s="25"/>
      <c r="Y33" s="25"/>
      <c r="Z33" s="25"/>
      <c r="AA33" s="25"/>
      <c r="AB33" s="25"/>
      <c r="AC33" s="25"/>
      <c r="AD33" s="25"/>
      <c r="AE33" s="25"/>
      <c r="AF33" s="25"/>
      <c r="AG33" s="25"/>
      <c r="AH33" s="107"/>
      <c r="AI33" s="80"/>
      <c r="AJ33" s="25"/>
      <c r="AK33" s="25"/>
      <c r="AL33" s="25"/>
      <c r="AM33" s="25"/>
      <c r="AN33" s="25"/>
      <c r="AO33" s="25"/>
      <c r="AP33" s="25"/>
      <c r="AQ33" s="25"/>
      <c r="AR33" s="25"/>
      <c r="AS33" s="25"/>
      <c r="AT33" s="74"/>
      <c r="AU33" s="25"/>
      <c r="AV33" s="25"/>
      <c r="AW33" s="25"/>
      <c r="AX33" s="25"/>
      <c r="AY33" s="25"/>
      <c r="AZ33" s="25"/>
      <c r="BA33" s="25"/>
      <c r="BB33" s="25"/>
      <c r="BC33" s="25"/>
      <c r="BD33" s="25"/>
      <c r="BE33" s="25"/>
      <c r="BF33" s="107"/>
      <c r="BG33" s="25"/>
      <c r="BH33" s="25"/>
      <c r="BI33" s="25"/>
      <c r="BJ33" s="25"/>
      <c r="BK33" s="25"/>
      <c r="BL33" s="25"/>
      <c r="BM33" s="25"/>
      <c r="BN33" s="25"/>
      <c r="BO33" s="25"/>
      <c r="BP33" s="25"/>
      <c r="BQ33" s="84"/>
      <c r="BR33" s="25"/>
      <c r="BS33" s="25"/>
      <c r="BT33" s="25"/>
      <c r="BU33" s="25"/>
      <c r="BV33" s="25"/>
      <c r="BX33" s="248"/>
      <c r="BY33" s="249" t="s">
        <v>935</v>
      </c>
      <c r="BZ33" s="61">
        <f>SUM(BZ31,BZ32)</f>
        <v>0</v>
      </c>
      <c r="CA33" s="61">
        <f t="shared" ref="CA33:CH33" si="16">SUM(CA31,CA32)</f>
        <v>0</v>
      </c>
      <c r="CB33" s="61">
        <f t="shared" si="16"/>
        <v>0</v>
      </c>
      <c r="CC33" s="61">
        <f t="shared" si="16"/>
        <v>0</v>
      </c>
      <c r="CD33" s="61">
        <f t="shared" si="16"/>
        <v>0</v>
      </c>
      <c r="CE33" s="61">
        <f t="shared" si="16"/>
        <v>0</v>
      </c>
      <c r="CF33" s="61">
        <f t="shared" si="16"/>
        <v>0</v>
      </c>
      <c r="CG33" s="61">
        <f t="shared" si="16"/>
        <v>0</v>
      </c>
      <c r="CH33" s="61">
        <f t="shared" si="16"/>
        <v>0</v>
      </c>
      <c r="CM33" s="134">
        <v>30</v>
      </c>
      <c r="CN33" s="365" t="s">
        <v>506</v>
      </c>
      <c r="CO33" s="365" t="s">
        <v>1444</v>
      </c>
      <c r="CP33" s="364" t="s">
        <v>506</v>
      </c>
      <c r="CQ33" s="364" t="s">
        <v>1444</v>
      </c>
      <c r="CR33" s="364" t="s">
        <v>506</v>
      </c>
      <c r="CS33" s="364" t="s">
        <v>1444</v>
      </c>
      <c r="CU33" s="134">
        <v>30</v>
      </c>
      <c r="CV33" s="366" t="s">
        <v>391</v>
      </c>
      <c r="CW33" s="364" t="s">
        <v>392</v>
      </c>
      <c r="CX33" s="364" t="s">
        <v>393</v>
      </c>
      <c r="CY33" s="364" t="s">
        <v>394</v>
      </c>
      <c r="CZ33" s="364" t="s">
        <v>395</v>
      </c>
      <c r="DA33" s="364" t="s">
        <v>364</v>
      </c>
      <c r="DB33" s="366" t="s">
        <v>365</v>
      </c>
      <c r="DC33" s="364" t="s">
        <v>398</v>
      </c>
      <c r="DD33" s="364" t="s">
        <v>399</v>
      </c>
      <c r="DE33" s="364" t="s">
        <v>400</v>
      </c>
      <c r="DF33" s="364" t="s">
        <v>401</v>
      </c>
      <c r="DG33" s="364" t="s">
        <v>402</v>
      </c>
      <c r="DI33" s="109"/>
      <c r="DJ33" s="110"/>
      <c r="DK33" s="110"/>
      <c r="DL33" s="110"/>
      <c r="DM33" s="110"/>
      <c r="DN33" s="110"/>
      <c r="DO33" s="110"/>
      <c r="DP33" s="110"/>
      <c r="DQ33" s="110"/>
      <c r="DR33" s="110"/>
      <c r="DS33" s="110"/>
      <c r="DT33" s="110"/>
      <c r="DU33" s="110"/>
      <c r="DV33" s="110"/>
      <c r="DW33" s="110"/>
      <c r="DX33" s="110"/>
      <c r="DY33" s="110"/>
      <c r="DZ33" s="111"/>
      <c r="EA33" s="112"/>
      <c r="EB33" s="113"/>
      <c r="EC33" s="112"/>
      <c r="ED33" s="113"/>
      <c r="EE33" s="113"/>
      <c r="EF33" s="113"/>
      <c r="EG33" s="113"/>
      <c r="EH33" s="113"/>
      <c r="EI33" s="113"/>
      <c r="EJ33" s="113"/>
      <c r="EK33" s="113"/>
      <c r="EL33" s="113"/>
      <c r="EM33" s="113"/>
      <c r="EN33" s="113"/>
      <c r="EO33" s="113"/>
      <c r="EP33" s="113"/>
      <c r="EQ33" s="113"/>
      <c r="ER33" s="113"/>
      <c r="ES33" s="113"/>
      <c r="ET33" s="113"/>
      <c r="EU33" s="113"/>
      <c r="EV33" s="113"/>
      <c r="EW33" s="113"/>
      <c r="EX33" s="56"/>
      <c r="EY33" s="54"/>
      <c r="EZ33" s="54"/>
      <c r="FA33" s="54"/>
      <c r="FB33" s="54"/>
      <c r="FC33" s="54"/>
      <c r="FD33" s="55"/>
      <c r="FF33" s="177"/>
      <c r="FG33" s="89"/>
      <c r="FH33" s="188" t="s">
        <v>487</v>
      </c>
      <c r="FI33" s="171">
        <f ca="1">IF(FI27="roll", RANDBETWEEN(1,960),0)</f>
        <v>0</v>
      </c>
      <c r="FJ33" s="173" t="s">
        <v>488</v>
      </c>
      <c r="FK33" s="171">
        <v>937</v>
      </c>
      <c r="FL33" s="174" t="s">
        <v>489</v>
      </c>
      <c r="FP33" s="178"/>
      <c r="FR33" s="227" t="s">
        <v>585</v>
      </c>
      <c r="FS33" s="224" t="s">
        <v>752</v>
      </c>
      <c r="FT33" s="223" t="s">
        <v>691</v>
      </c>
      <c r="FU33" s="224" t="s">
        <v>737</v>
      </c>
      <c r="FV33" s="228"/>
      <c r="FW33" s="206"/>
      <c r="FX33" s="201"/>
      <c r="FY33" s="206"/>
      <c r="FZ33" s="201"/>
      <c r="GA33" s="206"/>
    </row>
    <row r="34" spans="1:183" ht="16.5" customHeight="1" thickBot="1" x14ac:dyDescent="0.25">
      <c r="A34" s="74"/>
      <c r="K34" s="75"/>
      <c r="M34" s="76"/>
      <c r="T34" s="74"/>
      <c r="U34" s="74"/>
      <c r="V34" s="85"/>
      <c r="W34" s="80"/>
      <c r="X34" s="25"/>
      <c r="Y34" s="25"/>
      <c r="Z34" s="25"/>
      <c r="AA34" s="25"/>
      <c r="AB34" s="25"/>
      <c r="AC34" s="25"/>
      <c r="AD34" s="25"/>
      <c r="AE34" s="25"/>
      <c r="AF34" s="25"/>
      <c r="AG34" s="25"/>
      <c r="AH34" s="107"/>
      <c r="AI34" s="80"/>
      <c r="AJ34" s="25"/>
      <c r="AK34" s="25"/>
      <c r="AL34" s="25"/>
      <c r="AM34" s="25"/>
      <c r="AN34" s="25"/>
      <c r="AO34" s="25"/>
      <c r="AP34" s="25"/>
      <c r="AQ34" s="25"/>
      <c r="AR34" s="25"/>
      <c r="AS34" s="25"/>
      <c r="AT34" s="74"/>
      <c r="AU34" s="25"/>
      <c r="AV34" s="25"/>
      <c r="AW34" s="25"/>
      <c r="AX34" s="25"/>
      <c r="AY34" s="25"/>
      <c r="AZ34" s="25"/>
      <c r="BA34" s="25"/>
      <c r="BB34" s="25"/>
      <c r="BC34" s="25"/>
      <c r="BD34" s="25"/>
      <c r="BE34" s="25"/>
      <c r="BF34" s="107"/>
      <c r="BG34" s="25"/>
      <c r="BH34" s="25"/>
      <c r="BI34" s="25"/>
      <c r="BJ34" s="25"/>
      <c r="BK34" s="25"/>
      <c r="BL34" s="25"/>
      <c r="BM34" s="25"/>
      <c r="BN34" s="25"/>
      <c r="BO34" s="25"/>
      <c r="BP34" s="25"/>
      <c r="BQ34" s="84"/>
      <c r="BR34" s="25"/>
      <c r="BS34" s="25"/>
      <c r="BT34" s="25"/>
      <c r="BU34" s="25"/>
      <c r="BV34" s="25"/>
      <c r="CM34" s="134">
        <v>31</v>
      </c>
      <c r="CN34" s="365" t="s">
        <v>507</v>
      </c>
      <c r="CO34" s="365" t="s">
        <v>1448</v>
      </c>
      <c r="CP34" s="364" t="s">
        <v>507</v>
      </c>
      <c r="CQ34" s="364" t="s">
        <v>1448</v>
      </c>
      <c r="CR34" s="364" t="s">
        <v>507</v>
      </c>
      <c r="CS34" s="364" t="s">
        <v>1448</v>
      </c>
      <c r="CU34" s="134">
        <v>31</v>
      </c>
      <c r="CV34" s="366" t="s">
        <v>409</v>
      </c>
      <c r="CW34" s="364" t="s">
        <v>410</v>
      </c>
      <c r="CX34" s="364" t="s">
        <v>411</v>
      </c>
      <c r="CY34" s="364" t="s">
        <v>412</v>
      </c>
      <c r="CZ34" s="364" t="s">
        <v>413</v>
      </c>
      <c r="DA34" s="364" t="s">
        <v>383</v>
      </c>
      <c r="DB34" s="366" t="s">
        <v>384</v>
      </c>
      <c r="DC34" s="364" t="s">
        <v>416</v>
      </c>
      <c r="DD34" s="364" t="s">
        <v>417</v>
      </c>
      <c r="DE34" s="364" t="s">
        <v>555</v>
      </c>
      <c r="DF34" s="364" t="s">
        <v>418</v>
      </c>
      <c r="DG34" s="364" t="s">
        <v>419</v>
      </c>
      <c r="DI34" s="44"/>
      <c r="DJ34" s="40"/>
      <c r="DK34" s="40"/>
      <c r="DL34" s="40"/>
      <c r="DM34" s="40"/>
      <c r="DN34" s="40"/>
      <c r="DO34" s="40"/>
      <c r="DP34" s="40"/>
      <c r="DQ34" s="40"/>
      <c r="DR34" s="40"/>
      <c r="DS34" s="40"/>
      <c r="DT34" s="40"/>
      <c r="DU34" s="40"/>
      <c r="DV34" s="40"/>
      <c r="DW34" s="41"/>
      <c r="DX34" s="40"/>
      <c r="DY34" s="40"/>
      <c r="DZ34" s="51"/>
      <c r="EA34" s="52"/>
      <c r="EB34" s="52"/>
      <c r="EC34" s="52"/>
      <c r="ED34" s="52"/>
      <c r="EE34" s="52"/>
      <c r="EF34" s="52"/>
      <c r="EG34" s="52"/>
      <c r="EH34" s="52"/>
      <c r="EI34" s="52"/>
      <c r="EJ34" s="52"/>
      <c r="EK34" s="52"/>
      <c r="EL34" s="52"/>
      <c r="EM34" s="52"/>
      <c r="EN34" s="52"/>
      <c r="EO34" s="52"/>
      <c r="EP34" s="52"/>
      <c r="EQ34" s="52"/>
      <c r="ER34" s="52"/>
      <c r="ES34" s="52"/>
      <c r="ET34" s="52"/>
      <c r="EU34" s="52"/>
      <c r="EV34" s="52"/>
      <c r="EW34" s="52"/>
      <c r="EX34" s="57"/>
      <c r="EY34" s="58"/>
      <c r="EZ34" s="58"/>
      <c r="FA34" s="58"/>
      <c r="FB34" s="58"/>
      <c r="FC34" s="58"/>
      <c r="FD34" s="59"/>
      <c r="FF34" s="177"/>
      <c r="FG34" s="89"/>
      <c r="FH34" s="188" t="s">
        <v>491</v>
      </c>
      <c r="FI34" s="171">
        <f ca="1">IF(FI27="roll", RANDBETWEEN(1,960),0)</f>
        <v>0</v>
      </c>
      <c r="FJ34" s="173" t="s">
        <v>492</v>
      </c>
      <c r="FK34" s="171">
        <v>624</v>
      </c>
      <c r="FL34" s="179"/>
      <c r="FP34" s="178"/>
      <c r="FR34" s="227" t="s">
        <v>652</v>
      </c>
      <c r="FS34" s="224" t="s">
        <v>758</v>
      </c>
      <c r="FT34" s="223" t="s">
        <v>691</v>
      </c>
      <c r="FU34" s="224" t="s">
        <v>736</v>
      </c>
      <c r="FV34" s="228"/>
      <c r="FW34" s="206"/>
      <c r="FX34" s="201"/>
      <c r="FY34" s="206"/>
      <c r="FZ34" s="201"/>
      <c r="GA34" s="206"/>
    </row>
    <row r="35" spans="1:183" ht="17.100000000000001" customHeight="1" thickBot="1" x14ac:dyDescent="0.25">
      <c r="A35" s="24"/>
      <c r="B35" s="23" t="str">
        <f>ACTIVITIES!$C$34</f>
        <v>SKLL</v>
      </c>
      <c r="C35" s="23" t="str">
        <f>ACTIVITIES!$D$34</f>
        <v>SKLL</v>
      </c>
      <c r="D35" s="23" t="str">
        <f>ACTIVITIES!$E$34</f>
        <v>SKLL</v>
      </c>
      <c r="E35" s="23" t="str">
        <f>ACTIVITIES!$F$34</f>
        <v>SKLL</v>
      </c>
      <c r="F35" s="23" t="str">
        <f>ACTIVITIES!$G$34</f>
        <v>SKLL</v>
      </c>
      <c r="G35" s="23" t="str">
        <f>ACTIVITIES!$H$34</f>
        <v>SKLL</v>
      </c>
      <c r="H35" s="23" t="str">
        <f>ACTIVITIES!$I$34</f>
        <v>SKLL</v>
      </c>
      <c r="I35" s="23" t="str">
        <f>ACTIVITIES!$J$34</f>
        <v>SKLL</v>
      </c>
      <c r="J35" s="23" t="str">
        <f>ACTIVITIES!$K$34</f>
        <v>SKLL</v>
      </c>
      <c r="L35" s="24"/>
      <c r="M35" s="23" t="str">
        <f>ACTIVITIES!$BQ$34</f>
        <v>SKLL</v>
      </c>
      <c r="N35" s="23" t="str">
        <f>ACTIVITIES!$BR$34</f>
        <v>SKLL</v>
      </c>
      <c r="O35" s="23" t="str">
        <f>ACTIVITIES!$BS$34</f>
        <v>SKLL</v>
      </c>
      <c r="P35" s="23" t="str">
        <f>ACTIVITIES!$BT$34</f>
        <v>SKLL</v>
      </c>
      <c r="Q35" s="23" t="str">
        <f>ACTIVITIES!$BU$34</f>
        <v>SKLL</v>
      </c>
      <c r="R35" s="23" t="str">
        <f>ACTIVITIES!$BV$34</f>
        <v>SKLL</v>
      </c>
      <c r="S35" s="23" t="str">
        <f>ACTIVITIES!$BW$34</f>
        <v>SKLL</v>
      </c>
      <c r="T35" s="23" t="str">
        <f>ACTIVITIES!$BX$34</f>
        <v>SKLL</v>
      </c>
      <c r="U35" s="23" t="str">
        <f>ACTIVITIES!$BY$34</f>
        <v>SKLL</v>
      </c>
      <c r="V35" s="85"/>
      <c r="W35" s="80"/>
      <c r="X35" s="25"/>
      <c r="Y35" s="25"/>
      <c r="Z35" s="25"/>
      <c r="AA35" s="25"/>
      <c r="AB35" s="25"/>
      <c r="AC35" s="25"/>
      <c r="AD35" s="25"/>
      <c r="AE35" s="25"/>
      <c r="AF35" s="25"/>
      <c r="AG35" s="25"/>
      <c r="AH35" s="107"/>
      <c r="AI35" s="80"/>
      <c r="AJ35" s="25"/>
      <c r="AK35" s="25"/>
      <c r="AL35" s="25"/>
      <c r="AM35" s="25"/>
      <c r="AN35" s="25"/>
      <c r="AO35" s="25"/>
      <c r="AP35" s="25"/>
      <c r="AQ35" s="25"/>
      <c r="AR35" s="25"/>
      <c r="AS35" s="25"/>
      <c r="AT35" s="74"/>
      <c r="AU35" s="25"/>
      <c r="AV35" s="25"/>
      <c r="AW35" s="25"/>
      <c r="AX35" s="25"/>
      <c r="AY35" s="25"/>
      <c r="AZ35" s="25"/>
      <c r="BA35" s="25"/>
      <c r="BB35" s="25"/>
      <c r="BC35" s="25"/>
      <c r="BD35" s="25"/>
      <c r="BE35" s="25"/>
      <c r="BF35" s="107"/>
      <c r="BG35" s="25"/>
      <c r="BH35" s="25"/>
      <c r="BI35" s="25"/>
      <c r="BJ35" s="25"/>
      <c r="BK35" s="25"/>
      <c r="BL35" s="25"/>
      <c r="BM35" s="25"/>
      <c r="BN35" s="25"/>
      <c r="BO35" s="25"/>
      <c r="BP35" s="25"/>
      <c r="BQ35" s="84"/>
      <c r="BR35" s="25"/>
      <c r="BS35" s="25"/>
      <c r="BT35" s="25"/>
      <c r="BU35" s="25"/>
      <c r="BV35" s="25"/>
      <c r="BX35" s="3217" t="s">
        <v>1326</v>
      </c>
      <c r="BY35" s="3217"/>
      <c r="BZ35" s="3217"/>
      <c r="CA35" s="18"/>
      <c r="CB35" s="18"/>
      <c r="CC35" s="18"/>
      <c r="CD35" s="18"/>
      <c r="CE35" s="18"/>
      <c r="CF35" s="16"/>
      <c r="CL35" s="21" t="s">
        <v>509</v>
      </c>
      <c r="CM35" s="24">
        <v>32</v>
      </c>
      <c r="CN35" s="367" t="s">
        <v>499</v>
      </c>
      <c r="CO35" s="367" t="s">
        <v>499</v>
      </c>
      <c r="CP35" s="367" t="s">
        <v>499</v>
      </c>
      <c r="CQ35" s="367" t="s">
        <v>499</v>
      </c>
      <c r="CR35" s="367" t="s">
        <v>499</v>
      </c>
      <c r="CS35" s="367" t="s">
        <v>499</v>
      </c>
      <c r="CT35" s="19" t="s">
        <v>231</v>
      </c>
      <c r="CU35" s="24">
        <v>32</v>
      </c>
      <c r="CV35" s="367" t="s">
        <v>391</v>
      </c>
      <c r="CW35" s="367" t="s">
        <v>392</v>
      </c>
      <c r="CX35" s="367" t="s">
        <v>393</v>
      </c>
      <c r="CY35" s="367" t="s">
        <v>362</v>
      </c>
      <c r="CZ35" s="367" t="s">
        <v>397</v>
      </c>
      <c r="DA35" s="367" t="s">
        <v>396</v>
      </c>
      <c r="DB35" s="367" t="s">
        <v>343</v>
      </c>
      <c r="DC35" s="367" t="s">
        <v>398</v>
      </c>
      <c r="DD35" s="367" t="s">
        <v>1506</v>
      </c>
      <c r="DE35" s="367" t="s">
        <v>400</v>
      </c>
      <c r="DF35" s="367" t="s">
        <v>401</v>
      </c>
      <c r="DG35" s="367" t="s">
        <v>402</v>
      </c>
      <c r="DW35" s="34"/>
      <c r="FF35" s="177"/>
      <c r="FG35" s="89"/>
      <c r="FH35" s="188" t="s">
        <v>494</v>
      </c>
      <c r="FI35" s="171">
        <f ca="1">IF(FI27="roll", RANDBETWEEN(EXPLORATION!$AS$101,5000),0)</f>
        <v>0</v>
      </c>
      <c r="FJ35" s="173" t="s">
        <v>495</v>
      </c>
      <c r="FK35" s="171">
        <v>826</v>
      </c>
      <c r="FL35" s="179"/>
      <c r="FP35" s="178"/>
      <c r="FR35" s="223" t="s">
        <v>764</v>
      </c>
      <c r="FS35" s="224" t="s">
        <v>770</v>
      </c>
      <c r="FT35" s="223">
        <v>2</v>
      </c>
      <c r="FU35" s="224" t="s">
        <v>730</v>
      </c>
      <c r="FV35" s="228"/>
      <c r="FW35" s="206"/>
      <c r="FX35" s="201"/>
      <c r="FY35" s="206"/>
      <c r="FZ35" s="201"/>
      <c r="GA35" s="206"/>
    </row>
    <row r="36" spans="1:183" ht="17.100000000000001" customHeight="1" thickBot="1" x14ac:dyDescent="0.3">
      <c r="A36" s="23" t="str">
        <f>MISSIONS!$B$2 &amp; " TOTAL"</f>
        <v>MTH TOTAL</v>
      </c>
      <c r="B36" s="77">
        <f>SUM(B3:B33)</f>
        <v>0</v>
      </c>
      <c r="C36" s="77">
        <f t="shared" ref="C36:J36" si="17">SUM(C3:C33)</f>
        <v>0</v>
      </c>
      <c r="D36" s="77">
        <f t="shared" si="17"/>
        <v>0</v>
      </c>
      <c r="E36" s="77">
        <f t="shared" si="17"/>
        <v>0</v>
      </c>
      <c r="F36" s="77">
        <f t="shared" si="17"/>
        <v>0</v>
      </c>
      <c r="G36" s="77">
        <f t="shared" si="17"/>
        <v>0</v>
      </c>
      <c r="H36" s="77">
        <f t="shared" si="17"/>
        <v>0</v>
      </c>
      <c r="I36" s="77">
        <f t="shared" si="17"/>
        <v>0</v>
      </c>
      <c r="J36" s="77">
        <f t="shared" si="17"/>
        <v>0</v>
      </c>
      <c r="L36" s="23" t="str">
        <f>MISSIONS!$B$2 &amp; " TOTAL"</f>
        <v>MTH TOTAL</v>
      </c>
      <c r="M36" s="78">
        <f>SUM(M3:M33)</f>
        <v>0</v>
      </c>
      <c r="N36" s="78">
        <f t="shared" ref="N36:U36" si="18">SUM(N3:N33)</f>
        <v>0</v>
      </c>
      <c r="O36" s="78">
        <f t="shared" si="18"/>
        <v>0</v>
      </c>
      <c r="P36" s="78">
        <f t="shared" si="18"/>
        <v>0</v>
      </c>
      <c r="Q36" s="78">
        <f t="shared" si="18"/>
        <v>0</v>
      </c>
      <c r="R36" s="78">
        <f t="shared" si="18"/>
        <v>0</v>
      </c>
      <c r="S36" s="78">
        <f t="shared" si="18"/>
        <v>0</v>
      </c>
      <c r="T36" s="78">
        <f t="shared" si="18"/>
        <v>0</v>
      </c>
      <c r="U36" s="78">
        <f t="shared" si="18"/>
        <v>0</v>
      </c>
      <c r="V36" s="85"/>
      <c r="W36" s="80"/>
      <c r="X36" s="25"/>
      <c r="Y36" s="25"/>
      <c r="Z36" s="25"/>
      <c r="AA36" s="25"/>
      <c r="AB36" s="25"/>
      <c r="AC36" s="25"/>
      <c r="AD36" s="25"/>
      <c r="AE36" s="25"/>
      <c r="AF36" s="25"/>
      <c r="AG36" s="25"/>
      <c r="AH36" s="107"/>
      <c r="AI36" s="80"/>
      <c r="AJ36" s="25"/>
      <c r="AK36" s="25"/>
      <c r="AL36" s="25"/>
      <c r="AM36" s="25"/>
      <c r="AN36" s="25"/>
      <c r="AO36" s="25"/>
      <c r="AP36" s="25"/>
      <c r="AQ36" s="25"/>
      <c r="AR36" s="25"/>
      <c r="AS36" s="25"/>
      <c r="AT36" s="74"/>
      <c r="AU36" s="25"/>
      <c r="AV36" s="25"/>
      <c r="AW36" s="25"/>
      <c r="AX36" s="25"/>
      <c r="AY36" s="25"/>
      <c r="AZ36" s="25"/>
      <c r="BA36" s="25"/>
      <c r="BB36" s="25"/>
      <c r="BC36" s="25"/>
      <c r="BD36" s="25"/>
      <c r="BE36" s="25"/>
      <c r="BF36" s="107"/>
      <c r="BG36" s="25"/>
      <c r="BH36" s="25"/>
      <c r="BI36" s="25"/>
      <c r="BJ36" s="25"/>
      <c r="BK36" s="25"/>
      <c r="BL36" s="25"/>
      <c r="BM36" s="25"/>
      <c r="BN36" s="25"/>
      <c r="BO36" s="25"/>
      <c r="BP36" s="25"/>
      <c r="BQ36" s="74"/>
      <c r="BR36" s="25"/>
      <c r="BS36" s="25"/>
      <c r="BT36" s="25"/>
      <c r="BU36" s="25"/>
      <c r="BV36" s="25"/>
      <c r="BX36" s="136">
        <f t="shared" ref="BX36:BX44" si="19">IF($BX$46=0,0,BX37-1)</f>
        <v>0</v>
      </c>
      <c r="BY36" s="136" t="str">
        <f t="shared" ref="BY36:BY45" si="20">ROMAN(BX36)</f>
        <v/>
      </c>
      <c r="BZ36" s="137" t="str">
        <f t="shared" ref="BZ36:BZ45" si="21">IF($BX$46=0,"",VLOOKUP(BY36,$BT$23:$BU$125,2,FALSE))</f>
        <v/>
      </c>
      <c r="CA36" s="16"/>
      <c r="CB36" s="16"/>
      <c r="CC36" s="16"/>
      <c r="CD36" s="16"/>
      <c r="CE36" s="16"/>
      <c r="CF36" s="17"/>
      <c r="DW36" s="34"/>
      <c r="FF36" s="177"/>
      <c r="FG36" s="89"/>
      <c r="FH36" s="188" t="s">
        <v>497</v>
      </c>
      <c r="FI36" s="171">
        <f ca="1">IF(FI27="roll", RANDBETWEEN(1,200),0)</f>
        <v>0</v>
      </c>
      <c r="FJ36" s="173" t="s">
        <v>498</v>
      </c>
      <c r="FK36" s="171">
        <v>68</v>
      </c>
      <c r="FL36" s="179"/>
      <c r="FP36" s="178"/>
      <c r="FR36" s="223" t="s">
        <v>690</v>
      </c>
      <c r="FS36" s="224" t="s">
        <v>738</v>
      </c>
      <c r="FT36" s="223">
        <v>4</v>
      </c>
      <c r="FU36" s="225" t="s">
        <v>703</v>
      </c>
      <c r="FV36" s="228"/>
      <c r="FW36" s="206"/>
      <c r="FX36" s="201"/>
      <c r="FY36" s="206"/>
      <c r="FZ36" s="201"/>
      <c r="GA36" s="206"/>
    </row>
    <row r="37" spans="1:183" ht="17.100000000000001" customHeight="1" thickBot="1" x14ac:dyDescent="0.3">
      <c r="W37" s="80"/>
      <c r="X37" s="25"/>
      <c r="Y37" s="25"/>
      <c r="Z37" s="25"/>
      <c r="AA37" s="25"/>
      <c r="AB37" s="25"/>
      <c r="AC37" s="25"/>
      <c r="AD37" s="25"/>
      <c r="AE37" s="25"/>
      <c r="AF37" s="25"/>
      <c r="AG37" s="25"/>
      <c r="AH37" s="107"/>
      <c r="AI37" s="80"/>
      <c r="AJ37" s="25"/>
      <c r="AK37" s="25"/>
      <c r="AL37" s="25"/>
      <c r="AM37" s="25"/>
      <c r="AN37" s="25"/>
      <c r="AO37" s="25"/>
      <c r="AP37" s="25"/>
      <c r="AQ37" s="25"/>
      <c r="AR37" s="25"/>
      <c r="AS37" s="25"/>
      <c r="AU37" s="25"/>
      <c r="AV37" s="25"/>
      <c r="AW37" s="25"/>
      <c r="AX37" s="25"/>
      <c r="AY37" s="25"/>
      <c r="AZ37" s="25"/>
      <c r="BA37" s="25"/>
      <c r="BB37" s="25"/>
      <c r="BC37" s="25"/>
      <c r="BD37" s="25"/>
      <c r="BE37" s="25"/>
      <c r="BF37" s="107"/>
      <c r="BG37" s="25"/>
      <c r="BH37" s="25"/>
      <c r="BI37" s="25"/>
      <c r="BJ37" s="25"/>
      <c r="BK37" s="25"/>
      <c r="BL37" s="25"/>
      <c r="BM37" s="25"/>
      <c r="BN37" s="25"/>
      <c r="BO37" s="25"/>
      <c r="BP37" s="25"/>
      <c r="BR37" s="25"/>
      <c r="BS37" s="25"/>
      <c r="BT37" s="25"/>
      <c r="BU37" s="25"/>
      <c r="BV37" s="25"/>
      <c r="BX37" s="136">
        <f t="shared" si="19"/>
        <v>0</v>
      </c>
      <c r="BY37" s="136" t="str">
        <f t="shared" si="20"/>
        <v/>
      </c>
      <c r="BZ37" s="137" t="str">
        <f t="shared" si="21"/>
        <v/>
      </c>
      <c r="CM37" s="34" t="s">
        <v>510</v>
      </c>
      <c r="CU37" s="34" t="s">
        <v>511</v>
      </c>
      <c r="DW37" s="34"/>
      <c r="FF37" s="177"/>
      <c r="FH37" s="1"/>
      <c r="FI37" s="172">
        <f ca="1">COUNTIF(FI29:FI36,"&gt;0")</f>
        <v>0</v>
      </c>
      <c r="FJ37" s="74"/>
      <c r="FK37" s="172">
        <f>COUNT(FK29:FK36)</f>
        <v>8</v>
      </c>
      <c r="FL37" s="174" t="s">
        <v>500</v>
      </c>
      <c r="FP37" s="178"/>
      <c r="FR37" s="223" t="s">
        <v>656</v>
      </c>
      <c r="FS37" s="224" t="s">
        <v>744</v>
      </c>
      <c r="FT37" s="223">
        <v>0</v>
      </c>
      <c r="FU37" s="224" t="s">
        <v>772</v>
      </c>
      <c r="FV37" s="228"/>
      <c r="FW37" s="206"/>
      <c r="FX37" s="201"/>
      <c r="FY37" s="206"/>
      <c r="FZ37" s="201"/>
      <c r="GA37" s="206"/>
    </row>
    <row r="38" spans="1:183" ht="17.100000000000001" customHeight="1" thickBot="1" x14ac:dyDescent="0.3">
      <c r="A38" s="21"/>
      <c r="W38" s="80"/>
      <c r="X38" s="25"/>
      <c r="Y38" s="25"/>
      <c r="Z38" s="25"/>
      <c r="AA38" s="25"/>
      <c r="AB38" s="25"/>
      <c r="AC38" s="25"/>
      <c r="AD38" s="25"/>
      <c r="AE38" s="25"/>
      <c r="AF38" s="25"/>
      <c r="AG38" s="25"/>
      <c r="AH38" s="107"/>
      <c r="AI38" s="80"/>
      <c r="AJ38" s="25"/>
      <c r="AK38" s="25"/>
      <c r="AL38" s="25"/>
      <c r="AM38" s="25"/>
      <c r="AN38" s="25"/>
      <c r="AO38" s="25"/>
      <c r="AP38" s="25"/>
      <c r="AQ38" s="25"/>
      <c r="AR38" s="25"/>
      <c r="AS38" s="25"/>
      <c r="AU38" s="25"/>
      <c r="AV38" s="25"/>
      <c r="AW38" s="25"/>
      <c r="AX38" s="25"/>
      <c r="AY38" s="25"/>
      <c r="AZ38" s="25"/>
      <c r="BA38" s="25"/>
      <c r="BB38" s="25"/>
      <c r="BC38" s="25"/>
      <c r="BD38" s="25"/>
      <c r="BE38" s="25"/>
      <c r="BF38" s="107"/>
      <c r="BG38" s="25"/>
      <c r="BH38" s="25"/>
      <c r="BI38" s="25"/>
      <c r="BJ38" s="25"/>
      <c r="BK38" s="25"/>
      <c r="BL38" s="25"/>
      <c r="BM38" s="25"/>
      <c r="BN38" s="25"/>
      <c r="BO38" s="25"/>
      <c r="BP38" s="25"/>
      <c r="BR38" s="25"/>
      <c r="BS38" s="25"/>
      <c r="BT38" s="25"/>
      <c r="BU38" s="25"/>
      <c r="BV38" s="25"/>
      <c r="BX38" s="136">
        <f t="shared" si="19"/>
        <v>0</v>
      </c>
      <c r="BY38" s="136" t="str">
        <f t="shared" si="20"/>
        <v/>
      </c>
      <c r="BZ38" s="137" t="str">
        <f t="shared" si="21"/>
        <v/>
      </c>
      <c r="CU38" s="34" t="s">
        <v>512</v>
      </c>
      <c r="DW38" s="34"/>
      <c r="FF38" s="180"/>
      <c r="FG38" s="181"/>
      <c r="FH38" s="181"/>
      <c r="FI38" s="181"/>
      <c r="FJ38" s="181"/>
      <c r="FK38" s="181"/>
      <c r="FL38" s="181"/>
      <c r="FM38" s="181"/>
      <c r="FN38" s="181"/>
      <c r="FO38" s="181"/>
      <c r="FP38" s="182"/>
      <c r="FR38" s="223" t="s">
        <v>767</v>
      </c>
      <c r="FS38" s="224" t="s">
        <v>745</v>
      </c>
      <c r="FT38" s="223" t="s">
        <v>1073</v>
      </c>
      <c r="FU38" s="224" t="s">
        <v>763</v>
      </c>
      <c r="FV38" s="228"/>
      <c r="FW38" s="206"/>
      <c r="FX38" s="201"/>
      <c r="FY38" s="206"/>
      <c r="FZ38" s="201"/>
      <c r="GA38" s="206"/>
    </row>
    <row r="39" spans="1:183" ht="17.100000000000001" customHeight="1" thickBot="1" x14ac:dyDescent="0.3">
      <c r="A39" s="3218" t="s">
        <v>513</v>
      </c>
      <c r="B39" s="3218"/>
      <c r="C39" s="3218"/>
      <c r="D39" s="3218"/>
      <c r="E39" s="3218"/>
      <c r="F39" s="3218"/>
      <c r="G39" s="3218"/>
      <c r="H39" s="3218"/>
      <c r="I39" s="3218"/>
      <c r="J39" s="3218"/>
      <c r="K39" s="71"/>
      <c r="L39" s="3218" t="s">
        <v>513</v>
      </c>
      <c r="M39" s="3218"/>
      <c r="N39" s="3218"/>
      <c r="O39" s="3218"/>
      <c r="P39" s="3218"/>
      <c r="Q39" s="3218"/>
      <c r="R39" s="3218"/>
      <c r="S39" s="3218"/>
      <c r="T39" s="3218"/>
      <c r="U39" s="3218"/>
      <c r="W39" s="80"/>
      <c r="X39" s="25"/>
      <c r="Y39" s="25"/>
      <c r="Z39" s="25"/>
      <c r="AA39" s="25"/>
      <c r="AB39" s="25"/>
      <c r="AC39" s="25"/>
      <c r="AD39" s="25"/>
      <c r="AE39" s="25"/>
      <c r="AF39" s="25"/>
      <c r="AG39" s="25"/>
      <c r="AH39" s="107"/>
      <c r="AI39" s="80"/>
      <c r="AJ39" s="25"/>
      <c r="AK39" s="25"/>
      <c r="AL39" s="25"/>
      <c r="AM39" s="25"/>
      <c r="AN39" s="25"/>
      <c r="AO39" s="25"/>
      <c r="AP39" s="25"/>
      <c r="AQ39" s="25"/>
      <c r="AR39" s="25"/>
      <c r="AS39" s="25"/>
      <c r="AU39" s="25"/>
      <c r="AV39" s="25"/>
      <c r="AW39" s="25"/>
      <c r="AX39" s="25"/>
      <c r="AY39" s="25"/>
      <c r="AZ39" s="25"/>
      <c r="BA39" s="25"/>
      <c r="BB39" s="25"/>
      <c r="BC39" s="25"/>
      <c r="BD39" s="25"/>
      <c r="BE39" s="25"/>
      <c r="BF39" s="107"/>
      <c r="BG39" s="25"/>
      <c r="BH39" s="25"/>
      <c r="BI39" s="25"/>
      <c r="BJ39" s="25"/>
      <c r="BK39" s="25"/>
      <c r="BL39" s="25"/>
      <c r="BM39" s="25"/>
      <c r="BN39" s="25"/>
      <c r="BO39" s="25"/>
      <c r="BP39" s="25"/>
      <c r="BR39" s="25"/>
      <c r="BS39" s="25"/>
      <c r="BT39" s="25"/>
      <c r="BU39" s="25"/>
      <c r="BV39" s="25"/>
      <c r="BX39" s="136">
        <f t="shared" si="19"/>
        <v>0</v>
      </c>
      <c r="BY39" s="136" t="str">
        <f t="shared" si="20"/>
        <v/>
      </c>
      <c r="BZ39" s="137" t="str">
        <f t="shared" si="21"/>
        <v/>
      </c>
      <c r="CF39" s="76"/>
      <c r="CG39" s="76"/>
      <c r="DW39" s="34"/>
      <c r="FR39" s="223" t="s">
        <v>766</v>
      </c>
      <c r="FS39" s="224" t="s">
        <v>768</v>
      </c>
      <c r="FT39" s="223" t="s">
        <v>1073</v>
      </c>
      <c r="FU39" s="224" t="s">
        <v>763</v>
      </c>
      <c r="FV39" s="228"/>
      <c r="FW39" s="206"/>
      <c r="FX39" s="201"/>
      <c r="FY39" s="206"/>
      <c r="FZ39" s="201"/>
      <c r="GA39" s="206"/>
    </row>
    <row r="40" spans="1:183" ht="17.100000000000001" customHeight="1" x14ac:dyDescent="0.25">
      <c r="A40" s="23" t="s">
        <v>324</v>
      </c>
      <c r="B40" s="23" t="str">
        <f>ACTIVITIES!$C$34</f>
        <v>SKLL</v>
      </c>
      <c r="C40" s="23" t="str">
        <f>ACTIVITIES!$D$34</f>
        <v>SKLL</v>
      </c>
      <c r="D40" s="23" t="str">
        <f>ACTIVITIES!$E$34</f>
        <v>SKLL</v>
      </c>
      <c r="E40" s="23" t="str">
        <f>ACTIVITIES!$F$34</f>
        <v>SKLL</v>
      </c>
      <c r="F40" s="23" t="str">
        <f>ACTIVITIES!$G$34</f>
        <v>SKLL</v>
      </c>
      <c r="G40" s="23" t="str">
        <f>ACTIVITIES!$H$34</f>
        <v>SKLL</v>
      </c>
      <c r="H40" s="23" t="str">
        <f>ACTIVITIES!$I$34</f>
        <v>SKLL</v>
      </c>
      <c r="I40" s="23" t="str">
        <f>ACTIVITIES!$J$34</f>
        <v>SKLL</v>
      </c>
      <c r="J40" s="23" t="str">
        <f>ACTIVITIES!$K$34</f>
        <v>SKLL</v>
      </c>
      <c r="K40" s="71"/>
      <c r="L40" s="23" t="s">
        <v>324</v>
      </c>
      <c r="M40" s="23" t="str">
        <f>ACTIVITIES!$BQ$34</f>
        <v>SKLL</v>
      </c>
      <c r="N40" s="23" t="str">
        <f>ACTIVITIES!$BR$34</f>
        <v>SKLL</v>
      </c>
      <c r="O40" s="23" t="str">
        <f>ACTIVITIES!$BS$34</f>
        <v>SKLL</v>
      </c>
      <c r="P40" s="23" t="str">
        <f>ACTIVITIES!$BT$34</f>
        <v>SKLL</v>
      </c>
      <c r="Q40" s="23" t="str">
        <f>ACTIVITIES!$BU$34</f>
        <v>SKLL</v>
      </c>
      <c r="R40" s="23" t="str">
        <f>ACTIVITIES!$BV$34</f>
        <v>SKLL</v>
      </c>
      <c r="S40" s="23" t="str">
        <f>ACTIVITIES!$BW$34</f>
        <v>SKLL</v>
      </c>
      <c r="T40" s="23" t="str">
        <f>ACTIVITIES!$BX$34</f>
        <v>SKLL</v>
      </c>
      <c r="U40" s="23" t="str">
        <f>ACTIVITIES!$BY$34</f>
        <v>SKLL</v>
      </c>
      <c r="W40" s="80"/>
      <c r="X40" s="25"/>
      <c r="Y40" s="25"/>
      <c r="Z40" s="25"/>
      <c r="AA40" s="25"/>
      <c r="AB40" s="25"/>
      <c r="AC40" s="25"/>
      <c r="AD40" s="25"/>
      <c r="AE40" s="25"/>
      <c r="AF40" s="25"/>
      <c r="AG40" s="25"/>
      <c r="AH40" s="107"/>
      <c r="AI40" s="80"/>
      <c r="AJ40" s="25"/>
      <c r="AK40" s="25"/>
      <c r="AL40" s="25"/>
      <c r="AM40" s="25"/>
      <c r="AN40" s="25"/>
      <c r="AO40" s="25"/>
      <c r="AP40" s="25"/>
      <c r="AQ40" s="25"/>
      <c r="AR40" s="25"/>
      <c r="AS40" s="25"/>
      <c r="AU40" s="25"/>
      <c r="AV40" s="25"/>
      <c r="AW40" s="25"/>
      <c r="AX40" s="25"/>
      <c r="AY40" s="25"/>
      <c r="AZ40" s="25"/>
      <c r="BA40" s="25"/>
      <c r="BB40" s="25"/>
      <c r="BC40" s="25"/>
      <c r="BD40" s="25"/>
      <c r="BE40" s="25"/>
      <c r="BF40" s="107"/>
      <c r="BG40" s="25"/>
      <c r="BH40" s="25"/>
      <c r="BI40" s="25"/>
      <c r="BJ40" s="25"/>
      <c r="BK40" s="25"/>
      <c r="BL40" s="25"/>
      <c r="BM40" s="25"/>
      <c r="BN40" s="25"/>
      <c r="BO40" s="25"/>
      <c r="BP40" s="25"/>
      <c r="BR40" s="25"/>
      <c r="BS40" s="25"/>
      <c r="BT40" s="25"/>
      <c r="BU40" s="25"/>
      <c r="BV40" s="25"/>
      <c r="BX40" s="136">
        <f t="shared" si="19"/>
        <v>0</v>
      </c>
      <c r="BY40" s="136" t="str">
        <f t="shared" si="20"/>
        <v/>
      </c>
      <c r="BZ40" s="137" t="str">
        <f t="shared" si="21"/>
        <v/>
      </c>
      <c r="CF40" s="21"/>
      <c r="CG40" s="21"/>
      <c r="DW40" s="34"/>
      <c r="FF40" s="219" t="s">
        <v>693</v>
      </c>
      <c r="FG40" s="175"/>
      <c r="FH40" s="175"/>
      <c r="FI40" s="175"/>
      <c r="FJ40" s="175"/>
      <c r="FK40" s="175"/>
      <c r="FL40" s="175"/>
      <c r="FM40" s="175"/>
      <c r="FN40" s="175"/>
      <c r="FO40" s="175"/>
      <c r="FP40" s="176"/>
      <c r="FR40" s="223" t="s">
        <v>765</v>
      </c>
      <c r="FS40" s="224" t="s">
        <v>769</v>
      </c>
      <c r="FT40" s="223" t="s">
        <v>1073</v>
      </c>
      <c r="FU40" s="224" t="s">
        <v>763</v>
      </c>
      <c r="FV40" s="228"/>
      <c r="FW40" s="206"/>
      <c r="FX40" s="201"/>
      <c r="FY40" s="206"/>
      <c r="FZ40" s="201"/>
      <c r="GA40" s="206"/>
    </row>
    <row r="41" spans="1:183" ht="17.100000000000001" customHeight="1" thickBot="1" x14ac:dyDescent="0.3">
      <c r="A41" s="128">
        <v>31</v>
      </c>
      <c r="B41" s="73">
        <f>IF(ACTIVITIES!C3&gt;0,B42+1,0)</f>
        <v>0</v>
      </c>
      <c r="C41" s="73">
        <f>IF(ACTIVITIES!D3&gt;0,C42+1,0)</f>
        <v>0</v>
      </c>
      <c r="D41" s="73">
        <f>IF(ACTIVITIES!E3&gt;0,D42+1,0)</f>
        <v>0</v>
      </c>
      <c r="E41" s="73">
        <f>IF(ACTIVITIES!F3&gt;0,E42+1,0)</f>
        <v>0</v>
      </c>
      <c r="F41" s="73">
        <f>IF(ACTIVITIES!G3&gt;0,F42+1,0)</f>
        <v>0</v>
      </c>
      <c r="G41" s="73">
        <f>IF(ACTIVITIES!H3&gt;0,G42+1,0)</f>
        <v>0</v>
      </c>
      <c r="H41" s="73">
        <f>IF(ACTIVITIES!I3&gt;0,H42+1,0)</f>
        <v>0</v>
      </c>
      <c r="I41" s="73">
        <f>IF(ACTIVITIES!J3&gt;0,I42+1,0)</f>
        <v>0</v>
      </c>
      <c r="J41" s="73">
        <f>IF(ACTIVITIES!K3&gt;0,J42+1,0)</f>
        <v>0</v>
      </c>
      <c r="K41" s="71"/>
      <c r="L41" s="128">
        <v>31</v>
      </c>
      <c r="M41" s="73">
        <f>IF(ACTIVITIES!BQ3&gt;0,M42+1,0)</f>
        <v>0</v>
      </c>
      <c r="N41" s="73">
        <f>IF(ACTIVITIES!BR3&gt;0,N42+1,0)</f>
        <v>0</v>
      </c>
      <c r="O41" s="73">
        <f>IF(ACTIVITIES!BS3&gt;0,O42+1,0)</f>
        <v>0</v>
      </c>
      <c r="P41" s="73">
        <f>IF(ACTIVITIES!BT3&gt;0,P42+1,0)</f>
        <v>0</v>
      </c>
      <c r="Q41" s="73">
        <f>IF(ACTIVITIES!BU3&gt;0,Q42+1,0)</f>
        <v>0</v>
      </c>
      <c r="R41" s="73">
        <f>IF(ACTIVITIES!BV3&gt;0,R42+1,0)</f>
        <v>0</v>
      </c>
      <c r="S41" s="73">
        <f>IF(ACTIVITIES!BW3&gt;0,S42+1,0)</f>
        <v>0</v>
      </c>
      <c r="T41" s="73">
        <f>IF(ACTIVITIES!BX3&gt;0,T42+1,0)</f>
        <v>0</v>
      </c>
      <c r="U41" s="73">
        <f>IF(ACTIVITIES!BY3&gt;0,U42+1,0)</f>
        <v>0</v>
      </c>
      <c r="W41" s="80"/>
      <c r="X41" s="25"/>
      <c r="Y41" s="25"/>
      <c r="Z41" s="25"/>
      <c r="AA41" s="25"/>
      <c r="AB41" s="25"/>
      <c r="AC41" s="25"/>
      <c r="AD41" s="25"/>
      <c r="AE41" s="25"/>
      <c r="AF41" s="25"/>
      <c r="AG41" s="25"/>
      <c r="AH41" s="107"/>
      <c r="AI41" s="80"/>
      <c r="AJ41" s="25"/>
      <c r="AK41" s="25"/>
      <c r="AL41" s="25"/>
      <c r="AM41" s="25"/>
      <c r="AN41" s="25"/>
      <c r="AO41" s="25"/>
      <c r="AP41" s="25"/>
      <c r="AQ41" s="25"/>
      <c r="AR41" s="25"/>
      <c r="AS41" s="25"/>
      <c r="AU41" s="25"/>
      <c r="AV41" s="25"/>
      <c r="AW41" s="25"/>
      <c r="AX41" s="25"/>
      <c r="AY41" s="25"/>
      <c r="AZ41" s="25"/>
      <c r="BA41" s="25"/>
      <c r="BB41" s="25"/>
      <c r="BC41" s="25"/>
      <c r="BD41" s="25"/>
      <c r="BE41" s="25"/>
      <c r="BF41" s="107"/>
      <c r="BG41" s="25"/>
      <c r="BH41" s="25"/>
      <c r="BI41" s="25"/>
      <c r="BJ41" s="25"/>
      <c r="BK41" s="25"/>
      <c r="BL41" s="25"/>
      <c r="BM41" s="25"/>
      <c r="BN41" s="25"/>
      <c r="BO41" s="25"/>
      <c r="BP41" s="25"/>
      <c r="BR41" s="25"/>
      <c r="BS41" s="25"/>
      <c r="BT41" s="25"/>
      <c r="BU41" s="25"/>
      <c r="BV41" s="25"/>
      <c r="BX41" s="136">
        <f t="shared" si="19"/>
        <v>0</v>
      </c>
      <c r="BY41" s="136" t="str">
        <f t="shared" si="20"/>
        <v/>
      </c>
      <c r="BZ41" s="137" t="str">
        <f t="shared" si="21"/>
        <v/>
      </c>
      <c r="CF41" s="21"/>
      <c r="CG41" s="21"/>
      <c r="DW41" s="34"/>
      <c r="FF41" s="177"/>
      <c r="FP41" s="178"/>
      <c r="FR41" s="223">
        <v>5</v>
      </c>
      <c r="FS41" s="224" t="s">
        <v>908</v>
      </c>
      <c r="FT41" s="223" t="s">
        <v>1073</v>
      </c>
      <c r="FU41" s="224" t="s">
        <v>763</v>
      </c>
      <c r="FV41" s="228"/>
      <c r="FW41" s="206"/>
      <c r="FX41" s="201"/>
      <c r="FY41" s="206"/>
      <c r="FZ41" s="201"/>
      <c r="GA41" s="206"/>
    </row>
    <row r="42" spans="1:183" ht="17.100000000000001" customHeight="1" thickBot="1" x14ac:dyDescent="0.3">
      <c r="A42" s="128">
        <v>30</v>
      </c>
      <c r="B42" s="73">
        <f>IF(ACTIVITIES!C4&gt;0,B43+1,0)</f>
        <v>0</v>
      </c>
      <c r="C42" s="73">
        <f>IF(ACTIVITIES!D4&gt;0,C43+1,0)</f>
        <v>0</v>
      </c>
      <c r="D42" s="73">
        <f>IF(ACTIVITIES!E4&gt;0,D43+1,0)</f>
        <v>0</v>
      </c>
      <c r="E42" s="73">
        <f>IF(ACTIVITIES!F4&gt;0,E43+1,0)</f>
        <v>0</v>
      </c>
      <c r="F42" s="73">
        <f>IF(ACTIVITIES!G4&gt;0,F43+1,0)</f>
        <v>0</v>
      </c>
      <c r="G42" s="73">
        <f>IF(ACTIVITIES!H4&gt;0,G43+1,0)</f>
        <v>0</v>
      </c>
      <c r="H42" s="73">
        <f>IF(ACTIVITIES!I4&gt;0,H43+1,0)</f>
        <v>0</v>
      </c>
      <c r="I42" s="73">
        <f>IF(ACTIVITIES!J4&gt;0,I43+1,0)</f>
        <v>0</v>
      </c>
      <c r="J42" s="73">
        <f>IF(ACTIVITIES!K4&gt;0,J43+1,0)</f>
        <v>0</v>
      </c>
      <c r="L42" s="128">
        <v>30</v>
      </c>
      <c r="M42" s="73">
        <f>IF(ACTIVITIES!BQ4&gt;0,M43+1,0)</f>
        <v>0</v>
      </c>
      <c r="N42" s="73">
        <f>IF(ACTIVITIES!BR4&gt;0,N43+1,0)</f>
        <v>0</v>
      </c>
      <c r="O42" s="73">
        <f>IF(ACTIVITIES!BS4&gt;0,O43+1,0)</f>
        <v>0</v>
      </c>
      <c r="P42" s="73">
        <f>IF(ACTIVITIES!BT4&gt;0,P43+1,0)</f>
        <v>0</v>
      </c>
      <c r="Q42" s="73">
        <f>IF(ACTIVITIES!BU4&gt;0,Q43+1,0)</f>
        <v>0</v>
      </c>
      <c r="R42" s="73">
        <f>IF(ACTIVITIES!BV4&gt;0,R43+1,0)</f>
        <v>0</v>
      </c>
      <c r="S42" s="73">
        <f>IF(ACTIVITIES!BW4&gt;0,S43+1,0)</f>
        <v>0</v>
      </c>
      <c r="T42" s="73">
        <f>IF(ACTIVITIES!BX4&gt;0,T43+1,0)</f>
        <v>0</v>
      </c>
      <c r="U42" s="73">
        <f>IF(ACTIVITIES!BY4&gt;0,U43+1,0)</f>
        <v>0</v>
      </c>
      <c r="W42" s="80"/>
      <c r="X42" s="25"/>
      <c r="Y42" s="25"/>
      <c r="Z42" s="25"/>
      <c r="AA42" s="25"/>
      <c r="AB42" s="25"/>
      <c r="AC42" s="25"/>
      <c r="AD42" s="25"/>
      <c r="AE42" s="25"/>
      <c r="AF42" s="25"/>
      <c r="AG42" s="25"/>
      <c r="AI42" s="80"/>
      <c r="AJ42" s="25"/>
      <c r="AK42" s="25"/>
      <c r="AL42" s="25"/>
      <c r="AM42" s="25"/>
      <c r="AN42" s="25"/>
      <c r="AO42" s="25"/>
      <c r="AP42" s="25"/>
      <c r="AQ42" s="25"/>
      <c r="AR42" s="25"/>
      <c r="AS42" s="25"/>
      <c r="AU42" s="25"/>
      <c r="AV42" s="25"/>
      <c r="AW42" s="25"/>
      <c r="AX42" s="25"/>
      <c r="AY42" s="25"/>
      <c r="AZ42" s="25"/>
      <c r="BA42" s="25"/>
      <c r="BB42" s="25"/>
      <c r="BC42" s="25"/>
      <c r="BD42" s="25"/>
      <c r="BE42" s="25"/>
      <c r="BF42" s="107"/>
      <c r="BG42" s="25"/>
      <c r="BH42" s="25"/>
      <c r="BI42" s="25"/>
      <c r="BJ42" s="25"/>
      <c r="BK42" s="25"/>
      <c r="BL42" s="25"/>
      <c r="BM42" s="25"/>
      <c r="BN42" s="25"/>
      <c r="BO42" s="25"/>
      <c r="BP42" s="25"/>
      <c r="BR42" s="25"/>
      <c r="BS42" s="25"/>
      <c r="BT42" s="25"/>
      <c r="BU42" s="25"/>
      <c r="BV42" s="25"/>
      <c r="BW42" s="74"/>
      <c r="BX42" s="136">
        <f t="shared" si="19"/>
        <v>0</v>
      </c>
      <c r="BY42" s="136" t="str">
        <f t="shared" si="20"/>
        <v/>
      </c>
      <c r="BZ42" s="137" t="str">
        <f t="shared" si="21"/>
        <v/>
      </c>
      <c r="CF42" s="21"/>
      <c r="CG42" s="21"/>
      <c r="CM42" s="20"/>
      <c r="DW42" s="34"/>
      <c r="FF42" s="177"/>
      <c r="FH42" s="1"/>
      <c r="FI42" s="190"/>
      <c r="FJ42" s="154" t="s">
        <v>464</v>
      </c>
      <c r="FK42" s="191"/>
      <c r="FL42" s="88"/>
      <c r="FM42" s="71"/>
      <c r="FP42" s="178"/>
      <c r="FR42" s="223" t="s">
        <v>144</v>
      </c>
      <c r="FS42" s="224" t="s">
        <v>721</v>
      </c>
      <c r="FT42" s="223" t="s">
        <v>1073</v>
      </c>
      <c r="FU42" s="224" t="s">
        <v>763</v>
      </c>
      <c r="FV42" s="228"/>
      <c r="FW42" s="206"/>
      <c r="FX42" s="201"/>
      <c r="FY42" s="206"/>
      <c r="FZ42" s="201"/>
      <c r="GA42" s="206"/>
    </row>
    <row r="43" spans="1:183" ht="17.100000000000001" customHeight="1" thickBot="1" x14ac:dyDescent="0.3">
      <c r="A43" s="128">
        <v>29</v>
      </c>
      <c r="B43" s="73">
        <f>IF(ACTIVITIES!C5&gt;0,B44+1,0)</f>
        <v>0</v>
      </c>
      <c r="C43" s="73">
        <f>IF(ACTIVITIES!D5&gt;0,C44+1,0)</f>
        <v>0</v>
      </c>
      <c r="D43" s="73">
        <f>IF(ACTIVITIES!E5&gt;0,D44+1,0)</f>
        <v>0</v>
      </c>
      <c r="E43" s="73">
        <f>IF(ACTIVITIES!F5&gt;0,E44+1,0)</f>
        <v>0</v>
      </c>
      <c r="F43" s="73">
        <f>IF(ACTIVITIES!G5&gt;0,F44+1,0)</f>
        <v>0</v>
      </c>
      <c r="G43" s="73">
        <f>IF(ACTIVITIES!H5&gt;0,G44+1,0)</f>
        <v>0</v>
      </c>
      <c r="H43" s="73">
        <f>IF(ACTIVITIES!I5&gt;0,H44+1,0)</f>
        <v>0</v>
      </c>
      <c r="I43" s="73">
        <f>IF(ACTIVITIES!J5&gt;0,I44+1,0)</f>
        <v>0</v>
      </c>
      <c r="J43" s="73">
        <f>IF(ACTIVITIES!K5&gt;0,J44+1,0)</f>
        <v>0</v>
      </c>
      <c r="L43" s="128">
        <v>29</v>
      </c>
      <c r="M43" s="73">
        <f>IF(ACTIVITIES!BQ5&gt;0,M44+1,0)</f>
        <v>0</v>
      </c>
      <c r="N43" s="73">
        <f>IF(ACTIVITIES!BR5&gt;0,N44+1,0)</f>
        <v>0</v>
      </c>
      <c r="O43" s="73">
        <f>IF(ACTIVITIES!BS5&gt;0,O44+1,0)</f>
        <v>0</v>
      </c>
      <c r="P43" s="73">
        <f>IF(ACTIVITIES!BT5&gt;0,P44+1,0)</f>
        <v>0</v>
      </c>
      <c r="Q43" s="73">
        <f>IF(ACTIVITIES!BU5&gt;0,Q44+1,0)</f>
        <v>0</v>
      </c>
      <c r="R43" s="73">
        <f>IF(ACTIVITIES!BV5&gt;0,R44+1,0)</f>
        <v>0</v>
      </c>
      <c r="S43" s="73">
        <f>IF(ACTIVITIES!BW5&gt;0,S44+1,0)</f>
        <v>0</v>
      </c>
      <c r="T43" s="73">
        <f>IF(ACTIVITIES!BX5&gt;0,T44+1,0)</f>
        <v>0</v>
      </c>
      <c r="U43" s="73">
        <f>IF(ACTIVITIES!BY5&gt;0,U44+1,0)</f>
        <v>0</v>
      </c>
      <c r="W43" s="80"/>
      <c r="X43" s="25"/>
      <c r="Y43" s="25"/>
      <c r="Z43" s="25"/>
      <c r="AA43" s="25"/>
      <c r="AB43" s="25"/>
      <c r="AC43" s="25"/>
      <c r="AD43" s="25"/>
      <c r="AE43" s="25"/>
      <c r="AF43" s="25"/>
      <c r="AG43" s="25"/>
      <c r="AI43" s="80"/>
      <c r="AJ43" s="25"/>
      <c r="AK43" s="25"/>
      <c r="AL43" s="25"/>
      <c r="AM43" s="25"/>
      <c r="AN43" s="25"/>
      <c r="AO43" s="25"/>
      <c r="AP43" s="25"/>
      <c r="AQ43" s="25"/>
      <c r="AR43" s="25"/>
      <c r="AS43" s="25"/>
      <c r="AU43" s="25"/>
      <c r="AV43" s="25"/>
      <c r="AW43" s="25"/>
      <c r="AX43" s="25"/>
      <c r="AY43" s="25"/>
      <c r="AZ43" s="25"/>
      <c r="BA43" s="25"/>
      <c r="BB43" s="25"/>
      <c r="BC43" s="25"/>
      <c r="BD43" s="25"/>
      <c r="BE43" s="25"/>
      <c r="BF43" s="107"/>
      <c r="BG43" s="25"/>
      <c r="BH43" s="25"/>
      <c r="BI43" s="25"/>
      <c r="BJ43" s="25"/>
      <c r="BK43" s="25"/>
      <c r="BL43" s="25"/>
      <c r="BM43" s="25"/>
      <c r="BN43" s="25"/>
      <c r="BO43" s="25"/>
      <c r="BP43" s="25"/>
      <c r="BR43" s="25"/>
      <c r="BS43" s="25"/>
      <c r="BT43" s="25"/>
      <c r="BU43" s="25"/>
      <c r="BV43" s="25"/>
      <c r="BX43" s="136">
        <f t="shared" si="19"/>
        <v>0</v>
      </c>
      <c r="BY43" s="136" t="str">
        <f t="shared" si="20"/>
        <v/>
      </c>
      <c r="BZ43" s="137" t="str">
        <f t="shared" si="21"/>
        <v/>
      </c>
      <c r="CF43" s="21"/>
      <c r="CG43" s="21"/>
      <c r="DW43" s="34"/>
      <c r="FF43" s="177"/>
      <c r="FH43" s="1"/>
      <c r="FI43" s="170" t="s">
        <v>466</v>
      </c>
      <c r="FJ43" s="169"/>
      <c r="FK43" s="170" t="s">
        <v>466</v>
      </c>
      <c r="FL43" s="174" t="s">
        <v>467</v>
      </c>
      <c r="FP43" s="178"/>
      <c r="FR43" s="223" t="s">
        <v>144</v>
      </c>
      <c r="FS43" s="224" t="s">
        <v>720</v>
      </c>
      <c r="FT43" s="223" t="s">
        <v>1073</v>
      </c>
      <c r="FU43" s="224" t="s">
        <v>763</v>
      </c>
      <c r="FW43" s="206"/>
      <c r="FX43" s="201"/>
      <c r="FY43" s="206"/>
      <c r="FZ43" s="201"/>
      <c r="GA43" s="206"/>
    </row>
    <row r="44" spans="1:183" ht="17.100000000000001" customHeight="1" thickBot="1" x14ac:dyDescent="0.3">
      <c r="A44" s="128">
        <v>28</v>
      </c>
      <c r="B44" s="73">
        <f>IF(ACTIVITIES!C6&gt;0,B45+1,0)</f>
        <v>0</v>
      </c>
      <c r="C44" s="73">
        <f>IF(ACTIVITIES!D6&gt;0,C45+1,0)</f>
        <v>0</v>
      </c>
      <c r="D44" s="73">
        <f>IF(ACTIVITIES!E6&gt;0,D45+1,0)</f>
        <v>0</v>
      </c>
      <c r="E44" s="73">
        <f>IF(ACTIVITIES!F6&gt;0,E45+1,0)</f>
        <v>0</v>
      </c>
      <c r="F44" s="73">
        <f>IF(ACTIVITIES!G6&gt;0,F45+1,0)</f>
        <v>0</v>
      </c>
      <c r="G44" s="73">
        <f>IF(ACTIVITIES!H6&gt;0,G45+1,0)</f>
        <v>0</v>
      </c>
      <c r="H44" s="73">
        <f>IF(ACTIVITIES!I6&gt;0,H45+1,0)</f>
        <v>0</v>
      </c>
      <c r="I44" s="73">
        <f>IF(ACTIVITIES!J6&gt;0,I45+1,0)</f>
        <v>0</v>
      </c>
      <c r="J44" s="73">
        <f>IF(ACTIVITIES!K6&gt;0,J45+1,0)</f>
        <v>0</v>
      </c>
      <c r="L44" s="128">
        <v>28</v>
      </c>
      <c r="M44" s="73">
        <f>IF(ACTIVITIES!BQ6&gt;0,M45+1,0)</f>
        <v>0</v>
      </c>
      <c r="N44" s="73">
        <f>IF(ACTIVITIES!BR6&gt;0,N45+1,0)</f>
        <v>0</v>
      </c>
      <c r="O44" s="73">
        <f>IF(ACTIVITIES!BS6&gt;0,O45+1,0)</f>
        <v>0</v>
      </c>
      <c r="P44" s="73">
        <f>IF(ACTIVITIES!BT6&gt;0,P45+1,0)</f>
        <v>0</v>
      </c>
      <c r="Q44" s="73">
        <f>IF(ACTIVITIES!BU6&gt;0,Q45+1,0)</f>
        <v>0</v>
      </c>
      <c r="R44" s="73">
        <f>IF(ACTIVITIES!BV6&gt;0,R45+1,0)</f>
        <v>0</v>
      </c>
      <c r="S44" s="73">
        <f>IF(ACTIVITIES!BW6&gt;0,S45+1,0)</f>
        <v>0</v>
      </c>
      <c r="T44" s="73">
        <f>IF(ACTIVITIES!BX6&gt;0,T45+1,0)</f>
        <v>0</v>
      </c>
      <c r="U44" s="73">
        <f>IF(ACTIVITIES!BY6&gt;0,U45+1,0)</f>
        <v>0</v>
      </c>
      <c r="W44" s="80"/>
      <c r="X44" s="25"/>
      <c r="Y44" s="25"/>
      <c r="Z44" s="25"/>
      <c r="AA44" s="25"/>
      <c r="AB44" s="25"/>
      <c r="AC44" s="25"/>
      <c r="AD44" s="25"/>
      <c r="AE44" s="25"/>
      <c r="AF44" s="25"/>
      <c r="AG44" s="25"/>
      <c r="AI44" s="80"/>
      <c r="AJ44" s="25"/>
      <c r="AK44" s="25"/>
      <c r="AL44" s="25"/>
      <c r="AM44" s="25"/>
      <c r="AN44" s="25"/>
      <c r="AO44" s="25"/>
      <c r="AP44" s="25"/>
      <c r="AQ44" s="25"/>
      <c r="AR44" s="25"/>
      <c r="AS44" s="25"/>
      <c r="AU44" s="25"/>
      <c r="AV44" s="25"/>
      <c r="AW44" s="25"/>
      <c r="AX44" s="25"/>
      <c r="AY44" s="25"/>
      <c r="AZ44" s="25"/>
      <c r="BA44" s="25"/>
      <c r="BB44" s="25"/>
      <c r="BC44" s="25"/>
      <c r="BD44" s="25"/>
      <c r="BE44" s="25"/>
      <c r="BF44" s="107"/>
      <c r="BG44" s="25"/>
      <c r="BH44" s="25"/>
      <c r="BI44" s="25"/>
      <c r="BJ44" s="25"/>
      <c r="BK44" s="25"/>
      <c r="BL44" s="25"/>
      <c r="BM44" s="25"/>
      <c r="BN44" s="25"/>
      <c r="BO44" s="25"/>
      <c r="BP44" s="25"/>
      <c r="BR44" s="25"/>
      <c r="BS44" s="25"/>
      <c r="BT44" s="25"/>
      <c r="BU44" s="25"/>
      <c r="BV44" s="25"/>
      <c r="BX44" s="136">
        <f t="shared" si="19"/>
        <v>0</v>
      </c>
      <c r="BY44" s="136" t="str">
        <f t="shared" si="20"/>
        <v/>
      </c>
      <c r="BZ44" s="137" t="str">
        <f t="shared" si="21"/>
        <v/>
      </c>
      <c r="CF44" s="21"/>
      <c r="CG44" s="21"/>
      <c r="DW44" s="34"/>
      <c r="FF44" s="177"/>
      <c r="FG44" s="173"/>
      <c r="FH44" s="173" t="s">
        <v>508</v>
      </c>
      <c r="FI44" s="171">
        <f ca="1">IF(FI42="roll", RANDBETWEEN(1,$FI$2),0)</f>
        <v>0</v>
      </c>
      <c r="FJ44" s="173" t="s">
        <v>470</v>
      </c>
      <c r="FK44" s="171">
        <v>4</v>
      </c>
      <c r="FL44" s="179"/>
      <c r="FP44" s="178"/>
      <c r="FR44" s="223" t="s">
        <v>144</v>
      </c>
      <c r="FS44" s="224" t="s">
        <v>722</v>
      </c>
      <c r="FT44" s="223" t="s">
        <v>1073</v>
      </c>
      <c r="FU44" s="224" t="s">
        <v>763</v>
      </c>
      <c r="FW44" s="206"/>
      <c r="FX44" s="201"/>
      <c r="FY44" s="206"/>
      <c r="FZ44" s="201"/>
      <c r="GA44" s="206"/>
    </row>
    <row r="45" spans="1:183" ht="17.100000000000001" customHeight="1" thickBot="1" x14ac:dyDescent="0.3">
      <c r="A45" s="128">
        <v>27</v>
      </c>
      <c r="B45" s="73">
        <f>IF(ACTIVITIES!C7&gt;0,B46+1,0)</f>
        <v>0</v>
      </c>
      <c r="C45" s="73">
        <f>IF(ACTIVITIES!D7&gt;0,C46+1,0)</f>
        <v>0</v>
      </c>
      <c r="D45" s="73">
        <f>IF(ACTIVITIES!E7&gt;0,D46+1,0)</f>
        <v>0</v>
      </c>
      <c r="E45" s="73">
        <f>IF(ACTIVITIES!F7&gt;0,E46+1,0)</f>
        <v>0</v>
      </c>
      <c r="F45" s="73">
        <f>IF(ACTIVITIES!G7&gt;0,F46+1,0)</f>
        <v>0</v>
      </c>
      <c r="G45" s="73">
        <f>IF(ACTIVITIES!H7&gt;0,G46+1,0)</f>
        <v>0</v>
      </c>
      <c r="H45" s="73">
        <f>IF(ACTIVITIES!I7&gt;0,H46+1,0)</f>
        <v>0</v>
      </c>
      <c r="I45" s="73">
        <f>IF(ACTIVITIES!J7&gt;0,I46+1,0)</f>
        <v>0</v>
      </c>
      <c r="J45" s="73">
        <f>IF(ACTIVITIES!K7&gt;0,J46+1,0)</f>
        <v>0</v>
      </c>
      <c r="L45" s="128">
        <v>27</v>
      </c>
      <c r="M45" s="73">
        <f>IF(ACTIVITIES!BQ7&gt;0,M46+1,0)</f>
        <v>0</v>
      </c>
      <c r="N45" s="73">
        <f>IF(ACTIVITIES!BR7&gt;0,N46+1,0)</f>
        <v>0</v>
      </c>
      <c r="O45" s="73">
        <f>IF(ACTIVITIES!BS7&gt;0,O46+1,0)</f>
        <v>0</v>
      </c>
      <c r="P45" s="73">
        <f>IF(ACTIVITIES!BT7&gt;0,P46+1,0)</f>
        <v>0</v>
      </c>
      <c r="Q45" s="73">
        <f>IF(ACTIVITIES!BU7&gt;0,Q46+1,0)</f>
        <v>0</v>
      </c>
      <c r="R45" s="73">
        <f>IF(ACTIVITIES!BV7&gt;0,R46+1,0)</f>
        <v>0</v>
      </c>
      <c r="S45" s="73">
        <f>IF(ACTIVITIES!BW7&gt;0,S46+1,0)</f>
        <v>0</v>
      </c>
      <c r="T45" s="73">
        <f>IF(ACTIVITIES!BX7&gt;0,T46+1,0)</f>
        <v>0</v>
      </c>
      <c r="U45" s="73">
        <f>IF(ACTIVITIES!BY7&gt;0,U46+1,0)</f>
        <v>0</v>
      </c>
      <c r="W45" s="80"/>
      <c r="X45" s="25"/>
      <c r="Y45" s="25"/>
      <c r="Z45" s="25"/>
      <c r="AA45" s="25"/>
      <c r="AB45" s="25"/>
      <c r="AC45" s="25"/>
      <c r="AD45" s="25"/>
      <c r="AE45" s="25"/>
      <c r="AF45" s="25"/>
      <c r="AG45" s="25"/>
      <c r="AI45" s="80"/>
      <c r="AJ45" s="25"/>
      <c r="AK45" s="25"/>
      <c r="AL45" s="25"/>
      <c r="AM45" s="25"/>
      <c r="AN45" s="25"/>
      <c r="AO45" s="25"/>
      <c r="AP45" s="25"/>
      <c r="AQ45" s="25"/>
      <c r="AR45" s="25"/>
      <c r="AS45" s="25"/>
      <c r="AU45" s="25"/>
      <c r="AV45" s="25"/>
      <c r="AW45" s="25"/>
      <c r="AX45" s="25"/>
      <c r="AY45" s="25"/>
      <c r="AZ45" s="25"/>
      <c r="BA45" s="25"/>
      <c r="BB45" s="25"/>
      <c r="BC45" s="25"/>
      <c r="BD45" s="25"/>
      <c r="BE45" s="25"/>
      <c r="BF45" s="107"/>
      <c r="BG45" s="25"/>
      <c r="BH45" s="25"/>
      <c r="BI45" s="25"/>
      <c r="BJ45" s="25"/>
      <c r="BK45" s="25"/>
      <c r="BL45" s="25"/>
      <c r="BM45" s="25"/>
      <c r="BN45" s="25"/>
      <c r="BO45" s="25"/>
      <c r="BP45" s="25"/>
      <c r="BR45" s="25"/>
      <c r="BS45" s="25"/>
      <c r="BT45" s="25"/>
      <c r="BU45" s="25"/>
      <c r="BV45" s="25"/>
      <c r="BX45" s="136">
        <f>IF($BX$46=0,0,BX46-1)</f>
        <v>0</v>
      </c>
      <c r="BY45" s="136" t="str">
        <f t="shared" si="20"/>
        <v/>
      </c>
      <c r="BZ45" s="137" t="str">
        <f t="shared" si="21"/>
        <v/>
      </c>
      <c r="CA45" s="74"/>
      <c r="CB45" s="74"/>
      <c r="CC45" s="74"/>
      <c r="CD45" s="74"/>
      <c r="CE45" s="74"/>
      <c r="CF45" s="21"/>
      <c r="CG45" s="21"/>
      <c r="CH45" s="74"/>
      <c r="DW45" s="34"/>
      <c r="FF45" s="177"/>
      <c r="FH45" s="173"/>
      <c r="FI45" s="171">
        <f ca="1">IF(FI42="roll", RANDBETWEEN(1,$FI$2),0)</f>
        <v>0</v>
      </c>
      <c r="FJ45" s="173" t="s">
        <v>472</v>
      </c>
      <c r="FK45" s="171">
        <v>11</v>
      </c>
      <c r="FL45" s="179"/>
      <c r="FP45" s="178"/>
      <c r="FR45" s="223" t="s">
        <v>144</v>
      </c>
      <c r="FS45" s="224" t="s">
        <v>723</v>
      </c>
      <c r="FT45" s="223" t="s">
        <v>1073</v>
      </c>
      <c r="FU45" s="224" t="s">
        <v>763</v>
      </c>
      <c r="FW45" s="206"/>
      <c r="FX45" s="201"/>
      <c r="FY45" s="206"/>
      <c r="FZ45" s="201"/>
      <c r="GA45" s="206"/>
    </row>
    <row r="46" spans="1:183" ht="17.100000000000001" customHeight="1" thickBot="1" x14ac:dyDescent="0.3">
      <c r="A46" s="128">
        <v>26</v>
      </c>
      <c r="B46" s="73">
        <f>IF(ACTIVITIES!C8&gt;0,B47+1,0)</f>
        <v>0</v>
      </c>
      <c r="C46" s="73">
        <f>IF(ACTIVITIES!D8&gt;0,C47+1,0)</f>
        <v>0</v>
      </c>
      <c r="D46" s="73">
        <f>IF(ACTIVITIES!E8&gt;0,D47+1,0)</f>
        <v>0</v>
      </c>
      <c r="E46" s="73">
        <f>IF(ACTIVITIES!F8&gt;0,E47+1,0)</f>
        <v>0</v>
      </c>
      <c r="F46" s="73">
        <f>IF(ACTIVITIES!G8&gt;0,F47+1,0)</f>
        <v>0</v>
      </c>
      <c r="G46" s="73">
        <f>IF(ACTIVITIES!H8&gt;0,G47+1,0)</f>
        <v>0</v>
      </c>
      <c r="H46" s="73">
        <f>IF(ACTIVITIES!I8&gt;0,H47+1,0)</f>
        <v>0</v>
      </c>
      <c r="I46" s="73">
        <f>IF(ACTIVITIES!J8&gt;0,I47+1,0)</f>
        <v>0</v>
      </c>
      <c r="J46" s="73">
        <f>IF(ACTIVITIES!K8&gt;0,J47+1,0)</f>
        <v>0</v>
      </c>
      <c r="L46" s="128">
        <v>26</v>
      </c>
      <c r="M46" s="73">
        <f>IF(ACTIVITIES!BQ8&gt;0,M47+1,0)</f>
        <v>0</v>
      </c>
      <c r="N46" s="73">
        <f>IF(ACTIVITIES!BR8&gt;0,N47+1,0)</f>
        <v>0</v>
      </c>
      <c r="O46" s="73">
        <f>IF(ACTIVITIES!BS8&gt;0,O47+1,0)</f>
        <v>0</v>
      </c>
      <c r="P46" s="73">
        <f>IF(ACTIVITIES!BT8&gt;0,P47+1,0)</f>
        <v>0</v>
      </c>
      <c r="Q46" s="73">
        <f>IF(ACTIVITIES!BU8&gt;0,Q47+1,0)</f>
        <v>0</v>
      </c>
      <c r="R46" s="73">
        <f>IF(ACTIVITIES!BV8&gt;0,R47+1,0)</f>
        <v>0</v>
      </c>
      <c r="S46" s="73">
        <f>IF(ACTIVITIES!BW8&gt;0,S47+1,0)</f>
        <v>0</v>
      </c>
      <c r="T46" s="73">
        <f>IF(ACTIVITIES!BX8&gt;0,T47+1,0)</f>
        <v>0</v>
      </c>
      <c r="U46" s="73">
        <f>IF(ACTIVITIES!BY8&gt;0,U47+1,0)</f>
        <v>0</v>
      </c>
      <c r="W46" s="80"/>
      <c r="X46" s="25"/>
      <c r="Y46" s="25"/>
      <c r="Z46" s="25"/>
      <c r="AA46" s="25"/>
      <c r="AB46" s="25"/>
      <c r="AC46" s="25"/>
      <c r="AD46" s="25"/>
      <c r="AE46" s="25"/>
      <c r="AF46" s="25"/>
      <c r="AG46" s="25"/>
      <c r="AI46" s="80"/>
      <c r="AJ46" s="25"/>
      <c r="AK46" s="25"/>
      <c r="AL46" s="25"/>
      <c r="AM46" s="25"/>
      <c r="AN46" s="25"/>
      <c r="AO46" s="25"/>
      <c r="AP46" s="25"/>
      <c r="AQ46" s="25"/>
      <c r="AR46" s="25"/>
      <c r="AS46" s="25"/>
      <c r="AU46" s="25"/>
      <c r="AV46" s="25"/>
      <c r="AW46" s="25"/>
      <c r="AX46" s="25"/>
      <c r="AY46" s="25"/>
      <c r="AZ46" s="25"/>
      <c r="BA46" s="25"/>
      <c r="BB46" s="25"/>
      <c r="BC46" s="25"/>
      <c r="BD46" s="25"/>
      <c r="BE46" s="25"/>
      <c r="BF46" s="107"/>
      <c r="BG46" s="25"/>
      <c r="BH46" s="25"/>
      <c r="BI46" s="25"/>
      <c r="BJ46" s="25"/>
      <c r="BK46" s="25"/>
      <c r="BL46" s="25"/>
      <c r="BM46" s="25"/>
      <c r="BN46" s="25"/>
      <c r="BO46" s="25"/>
      <c r="BP46" s="25"/>
      <c r="BR46" s="25"/>
      <c r="BS46" s="25"/>
      <c r="BT46" s="25"/>
      <c r="BU46" s="25"/>
      <c r="BV46" s="25"/>
      <c r="BX46" s="136">
        <f>'^'!$BU$50</f>
        <v>0</v>
      </c>
      <c r="BY46" s="136" t="str">
        <f>ROMAN(BX46)</f>
        <v/>
      </c>
      <c r="BZ46" s="137" t="str">
        <f>IF($BX$46=0,"",VLOOKUP(BY46,$BT$23:$BU$125,2,FALSE))</f>
        <v/>
      </c>
      <c r="CA46" s="74"/>
      <c r="CB46" s="74"/>
      <c r="CC46" s="74"/>
      <c r="CD46" s="74"/>
      <c r="CE46" s="74"/>
      <c r="CF46" s="21"/>
      <c r="CG46" s="21"/>
      <c r="CH46" s="74"/>
      <c r="FF46" s="177"/>
      <c r="FH46" s="173"/>
      <c r="FI46" s="171">
        <f ca="1">IF(FI42="roll", RANDBETWEEN(1,$FI$2),0)</f>
        <v>0</v>
      </c>
      <c r="FJ46" s="173" t="s">
        <v>477</v>
      </c>
      <c r="FK46" s="171">
        <v>14</v>
      </c>
      <c r="FL46" s="179"/>
      <c r="FP46" s="178"/>
      <c r="FR46" s="223" t="s">
        <v>231</v>
      </c>
      <c r="FS46" s="225" t="s">
        <v>724</v>
      </c>
      <c r="FT46" s="223" t="s">
        <v>1073</v>
      </c>
      <c r="FU46" s="224" t="s">
        <v>763</v>
      </c>
      <c r="FW46" s="206"/>
      <c r="FX46" s="201"/>
      <c r="FY46" s="206"/>
      <c r="FZ46" s="201"/>
      <c r="GA46" s="206"/>
    </row>
    <row r="47" spans="1:183" ht="17.100000000000001" customHeight="1" thickBot="1" x14ac:dyDescent="0.25">
      <c r="A47" s="128">
        <v>25</v>
      </c>
      <c r="B47" s="73">
        <f>IF(ACTIVITIES!C9&gt;0,B48+1,0)</f>
        <v>0</v>
      </c>
      <c r="C47" s="73">
        <f>IF(ACTIVITIES!D9&gt;0,C48+1,0)</f>
        <v>0</v>
      </c>
      <c r="D47" s="73">
        <f>IF(ACTIVITIES!E9&gt;0,D48+1,0)</f>
        <v>0</v>
      </c>
      <c r="E47" s="73">
        <f>IF(ACTIVITIES!F9&gt;0,E48+1,0)</f>
        <v>0</v>
      </c>
      <c r="F47" s="73">
        <f>IF(ACTIVITIES!G9&gt;0,F48+1,0)</f>
        <v>0</v>
      </c>
      <c r="G47" s="73">
        <f>IF(ACTIVITIES!H9&gt;0,G48+1,0)</f>
        <v>0</v>
      </c>
      <c r="H47" s="73">
        <f>IF(ACTIVITIES!I9&gt;0,H48+1,0)</f>
        <v>0</v>
      </c>
      <c r="I47" s="73">
        <f>IF(ACTIVITIES!J9&gt;0,I48+1,0)</f>
        <v>0</v>
      </c>
      <c r="J47" s="73">
        <f>IF(ACTIVITIES!K9&gt;0,J48+1,0)</f>
        <v>0</v>
      </c>
      <c r="L47" s="128">
        <v>25</v>
      </c>
      <c r="M47" s="73">
        <f>IF(ACTIVITIES!BQ9&gt;0,M48+1,0)</f>
        <v>0</v>
      </c>
      <c r="N47" s="73">
        <f>IF(ACTIVITIES!BR9&gt;0,N48+1,0)</f>
        <v>0</v>
      </c>
      <c r="O47" s="73">
        <f>IF(ACTIVITIES!BS9&gt;0,O48+1,0)</f>
        <v>0</v>
      </c>
      <c r="P47" s="73">
        <f>IF(ACTIVITIES!BT9&gt;0,P48+1,0)</f>
        <v>0</v>
      </c>
      <c r="Q47" s="73">
        <f>IF(ACTIVITIES!BU9&gt;0,Q48+1,0)</f>
        <v>0</v>
      </c>
      <c r="R47" s="73">
        <f>IF(ACTIVITIES!BV9&gt;0,R48+1,0)</f>
        <v>0</v>
      </c>
      <c r="S47" s="73">
        <f>IF(ACTIVITIES!BW9&gt;0,S48+1,0)</f>
        <v>0</v>
      </c>
      <c r="T47" s="73">
        <f>IF(ACTIVITIES!BX9&gt;0,T48+1,0)</f>
        <v>0</v>
      </c>
      <c r="U47" s="73">
        <f>IF(ACTIVITIES!BY9&gt;0,U48+1,0)</f>
        <v>0</v>
      </c>
      <c r="W47" s="80"/>
      <c r="X47" s="25"/>
      <c r="Y47" s="25"/>
      <c r="Z47" s="25"/>
      <c r="AA47" s="25"/>
      <c r="AB47" s="25"/>
      <c r="AC47" s="25"/>
      <c r="AD47" s="25"/>
      <c r="AE47" s="25"/>
      <c r="AF47" s="25"/>
      <c r="AG47" s="25"/>
      <c r="AI47" s="80"/>
      <c r="AJ47" s="25"/>
      <c r="AK47" s="25"/>
      <c r="AL47" s="25"/>
      <c r="AM47" s="25"/>
      <c r="AN47" s="25"/>
      <c r="AO47" s="25"/>
      <c r="AP47" s="25"/>
      <c r="AQ47" s="25"/>
      <c r="AR47" s="25"/>
      <c r="AS47" s="25"/>
      <c r="AU47" s="25"/>
      <c r="AV47" s="25"/>
      <c r="AW47" s="25"/>
      <c r="AX47" s="25"/>
      <c r="AY47" s="25"/>
      <c r="AZ47" s="25"/>
      <c r="BA47" s="25"/>
      <c r="BB47" s="25"/>
      <c r="BC47" s="25"/>
      <c r="BD47" s="25"/>
      <c r="BE47" s="25"/>
      <c r="BF47" s="107"/>
      <c r="BG47" s="25"/>
      <c r="BH47" s="25"/>
      <c r="BI47" s="25"/>
      <c r="BJ47" s="25"/>
      <c r="BK47" s="25"/>
      <c r="BL47" s="25"/>
      <c r="BM47" s="25"/>
      <c r="BN47" s="25"/>
      <c r="BO47" s="25"/>
      <c r="BP47" s="25"/>
      <c r="BR47" s="25"/>
      <c r="BS47" s="25"/>
      <c r="BT47" s="25"/>
      <c r="BU47" s="25"/>
      <c r="BV47" s="25"/>
      <c r="BX47" s="74"/>
      <c r="BY47" s="74"/>
      <c r="BZ47" s="74"/>
      <c r="CA47" s="74"/>
      <c r="CB47" s="74"/>
      <c r="CC47" s="74"/>
      <c r="CD47" s="74"/>
      <c r="CE47" s="74"/>
      <c r="CF47" s="21"/>
      <c r="CG47" s="21"/>
      <c r="CH47" s="74"/>
      <c r="FF47" s="177"/>
      <c r="FH47" s="173"/>
      <c r="FI47" s="171">
        <f ca="1">IF(FI42="roll", RANDBETWEEN(1,$FI$2),0)</f>
        <v>0</v>
      </c>
      <c r="FJ47" s="173" t="s">
        <v>485</v>
      </c>
      <c r="FK47" s="171">
        <v>9</v>
      </c>
      <c r="FL47" s="179"/>
      <c r="FP47" s="178"/>
      <c r="FR47" s="223" t="s">
        <v>231</v>
      </c>
      <c r="FS47" s="225" t="s">
        <v>725</v>
      </c>
      <c r="FT47" s="223" t="s">
        <v>1073</v>
      </c>
      <c r="FU47" s="224" t="s">
        <v>763</v>
      </c>
      <c r="FW47" s="206"/>
      <c r="FX47" s="201"/>
      <c r="FY47" s="206"/>
      <c r="FZ47" s="201"/>
      <c r="GA47" s="206"/>
    </row>
    <row r="48" spans="1:183" ht="17.100000000000001" customHeight="1" thickBot="1" x14ac:dyDescent="0.25">
      <c r="A48" s="128">
        <v>24</v>
      </c>
      <c r="B48" s="73">
        <f>IF(ACTIVITIES!C10&gt;0,B49+1,0)</f>
        <v>0</v>
      </c>
      <c r="C48" s="73">
        <f>IF(ACTIVITIES!D10&gt;0,C49+1,0)</f>
        <v>0</v>
      </c>
      <c r="D48" s="73">
        <f>IF(ACTIVITIES!E10&gt;0,D49+1,0)</f>
        <v>0</v>
      </c>
      <c r="E48" s="73">
        <f>IF(ACTIVITIES!F10&gt;0,E49+1,0)</f>
        <v>0</v>
      </c>
      <c r="F48" s="73">
        <f>IF(ACTIVITIES!G10&gt;0,F49+1,0)</f>
        <v>0</v>
      </c>
      <c r="G48" s="73">
        <f>IF(ACTIVITIES!H10&gt;0,G49+1,0)</f>
        <v>0</v>
      </c>
      <c r="H48" s="73">
        <f>IF(ACTIVITIES!I10&gt;0,H49+1,0)</f>
        <v>0</v>
      </c>
      <c r="I48" s="73">
        <f>IF(ACTIVITIES!J10&gt;0,I49+1,0)</f>
        <v>0</v>
      </c>
      <c r="J48" s="73">
        <f>IF(ACTIVITIES!K10&gt;0,J49+1,0)</f>
        <v>0</v>
      </c>
      <c r="L48" s="128">
        <v>24</v>
      </c>
      <c r="M48" s="73">
        <f>IF(ACTIVITIES!BQ10&gt;0,M49+1,0)</f>
        <v>0</v>
      </c>
      <c r="N48" s="73">
        <f>IF(ACTIVITIES!BR10&gt;0,N49+1,0)</f>
        <v>0</v>
      </c>
      <c r="O48" s="73">
        <f>IF(ACTIVITIES!BS10&gt;0,O49+1,0)</f>
        <v>0</v>
      </c>
      <c r="P48" s="73">
        <f>IF(ACTIVITIES!BT10&gt;0,P49+1,0)</f>
        <v>0</v>
      </c>
      <c r="Q48" s="73">
        <f>IF(ACTIVITIES!BU10&gt;0,Q49+1,0)</f>
        <v>0</v>
      </c>
      <c r="R48" s="73">
        <f>IF(ACTIVITIES!BV10&gt;0,R49+1,0)</f>
        <v>0</v>
      </c>
      <c r="S48" s="73">
        <f>IF(ACTIVITIES!BW10&gt;0,S49+1,0)</f>
        <v>0</v>
      </c>
      <c r="T48" s="73">
        <f>IF(ACTIVITIES!BX10&gt;0,T49+1,0)</f>
        <v>0</v>
      </c>
      <c r="U48" s="73">
        <f>IF(ACTIVITIES!BY10&gt;0,U49+1,0)</f>
        <v>0</v>
      </c>
      <c r="W48" s="80"/>
      <c r="X48" s="25"/>
      <c r="Y48" s="25"/>
      <c r="Z48" s="25"/>
      <c r="AA48" s="25"/>
      <c r="AB48" s="25"/>
      <c r="AC48" s="25"/>
      <c r="AD48" s="25"/>
      <c r="AE48" s="25"/>
      <c r="AF48" s="25"/>
      <c r="AG48" s="25"/>
      <c r="AI48" s="80"/>
      <c r="AJ48" s="25"/>
      <c r="AK48" s="25"/>
      <c r="AL48" s="25"/>
      <c r="AM48" s="25"/>
      <c r="AN48" s="25"/>
      <c r="AO48" s="25"/>
      <c r="AP48" s="25"/>
      <c r="AQ48" s="25"/>
      <c r="AR48" s="25"/>
      <c r="AS48" s="25"/>
      <c r="AU48" s="25"/>
      <c r="AV48" s="25"/>
      <c r="AW48" s="25"/>
      <c r="AX48" s="25"/>
      <c r="AY48" s="25"/>
      <c r="AZ48" s="25"/>
      <c r="BA48" s="25"/>
      <c r="BB48" s="25"/>
      <c r="BC48" s="25"/>
      <c r="BD48" s="25"/>
      <c r="BE48" s="25"/>
      <c r="BF48" s="107"/>
      <c r="BG48" s="25"/>
      <c r="BH48" s="25"/>
      <c r="BI48" s="25"/>
      <c r="BJ48" s="25"/>
      <c r="BK48" s="25"/>
      <c r="BL48" s="25"/>
      <c r="BM48" s="25"/>
      <c r="BN48" s="25"/>
      <c r="BO48" s="25"/>
      <c r="BP48" s="25"/>
      <c r="BR48" s="25"/>
      <c r="BS48" s="25"/>
      <c r="BT48" s="25"/>
      <c r="BU48" s="25"/>
      <c r="BV48" s="25"/>
      <c r="BX48" s="74"/>
      <c r="BY48" s="74"/>
      <c r="BZ48" s="74"/>
      <c r="CA48" s="74"/>
      <c r="CB48" s="74"/>
      <c r="CC48" s="74"/>
      <c r="CD48" s="74"/>
      <c r="CE48" s="74"/>
      <c r="CF48" s="21"/>
      <c r="CG48" s="21"/>
      <c r="CH48" s="74"/>
      <c r="FF48" s="177"/>
      <c r="FH48" s="173"/>
      <c r="FI48" s="171">
        <f ca="1">IF(FI42="roll", RANDBETWEEN(1,$FI$2),0)</f>
        <v>0</v>
      </c>
      <c r="FJ48" s="173" t="s">
        <v>488</v>
      </c>
      <c r="FK48" s="171">
        <v>1</v>
      </c>
      <c r="FL48" s="174" t="s">
        <v>489</v>
      </c>
      <c r="FP48" s="178"/>
      <c r="FR48" s="223" t="s">
        <v>231</v>
      </c>
      <c r="FS48" s="224" t="s">
        <v>726</v>
      </c>
      <c r="FT48" s="223" t="s">
        <v>1073</v>
      </c>
      <c r="FU48" s="224" t="s">
        <v>763</v>
      </c>
      <c r="FW48" s="206"/>
      <c r="FX48" s="201"/>
      <c r="FY48" s="206"/>
      <c r="FZ48" s="201"/>
      <c r="GA48" s="206"/>
    </row>
    <row r="49" spans="1:183" ht="17.100000000000001" customHeight="1" thickBot="1" x14ac:dyDescent="0.25">
      <c r="A49" s="128">
        <v>23</v>
      </c>
      <c r="B49" s="73">
        <f>IF(ACTIVITIES!C11&gt;0,B50+1,0)</f>
        <v>0</v>
      </c>
      <c r="C49" s="73">
        <f>IF(ACTIVITIES!D11&gt;0,C50+1,0)</f>
        <v>0</v>
      </c>
      <c r="D49" s="73">
        <f>IF(ACTIVITIES!E11&gt;0,D50+1,0)</f>
        <v>0</v>
      </c>
      <c r="E49" s="73">
        <f>IF(ACTIVITIES!F11&gt;0,E50+1,0)</f>
        <v>0</v>
      </c>
      <c r="F49" s="73">
        <f>IF(ACTIVITIES!G11&gt;0,F50+1,0)</f>
        <v>0</v>
      </c>
      <c r="G49" s="73">
        <f>IF(ACTIVITIES!H11&gt;0,G50+1,0)</f>
        <v>0</v>
      </c>
      <c r="H49" s="73">
        <f>IF(ACTIVITIES!I11&gt;0,H50+1,0)</f>
        <v>0</v>
      </c>
      <c r="I49" s="73">
        <f>IF(ACTIVITIES!J11&gt;0,I50+1,0)</f>
        <v>0</v>
      </c>
      <c r="J49" s="73">
        <f>IF(ACTIVITIES!K11&gt;0,J50+1,0)</f>
        <v>0</v>
      </c>
      <c r="L49" s="128">
        <v>23</v>
      </c>
      <c r="M49" s="73">
        <f>IF(ACTIVITIES!BQ11&gt;0,M50+1,0)</f>
        <v>0</v>
      </c>
      <c r="N49" s="73">
        <f>IF(ACTIVITIES!BR11&gt;0,N50+1,0)</f>
        <v>0</v>
      </c>
      <c r="O49" s="73">
        <f>IF(ACTIVITIES!BS11&gt;0,O50+1,0)</f>
        <v>0</v>
      </c>
      <c r="P49" s="73">
        <f>IF(ACTIVITIES!BT11&gt;0,P50+1,0)</f>
        <v>0</v>
      </c>
      <c r="Q49" s="73">
        <f>IF(ACTIVITIES!BU11&gt;0,Q50+1,0)</f>
        <v>0</v>
      </c>
      <c r="R49" s="73">
        <f>IF(ACTIVITIES!BV11&gt;0,R50+1,0)</f>
        <v>0</v>
      </c>
      <c r="S49" s="73">
        <f>IF(ACTIVITIES!BW11&gt;0,S50+1,0)</f>
        <v>0</v>
      </c>
      <c r="T49" s="73">
        <f>IF(ACTIVITIES!BX11&gt;0,T50+1,0)</f>
        <v>0</v>
      </c>
      <c r="U49" s="73">
        <f>IF(ACTIVITIES!BY11&gt;0,U50+1,0)</f>
        <v>0</v>
      </c>
      <c r="W49" s="80"/>
      <c r="X49" s="25"/>
      <c r="Y49" s="25"/>
      <c r="Z49" s="25"/>
      <c r="AA49" s="25"/>
      <c r="AB49" s="25"/>
      <c r="AC49" s="25"/>
      <c r="AD49" s="25"/>
      <c r="AE49" s="25"/>
      <c r="AF49" s="25"/>
      <c r="AG49" s="25"/>
      <c r="AI49" s="80"/>
      <c r="AJ49" s="25"/>
      <c r="AK49" s="25"/>
      <c r="AL49" s="25"/>
      <c r="AM49" s="25"/>
      <c r="AN49" s="25"/>
      <c r="AO49" s="25"/>
      <c r="AP49" s="25"/>
      <c r="AQ49" s="25"/>
      <c r="AR49" s="25"/>
      <c r="AS49" s="25"/>
      <c r="AU49" s="25"/>
      <c r="AV49" s="25"/>
      <c r="AW49" s="25"/>
      <c r="AX49" s="25"/>
      <c r="AY49" s="25"/>
      <c r="AZ49" s="25"/>
      <c r="BA49" s="25"/>
      <c r="BB49" s="25"/>
      <c r="BC49" s="25"/>
      <c r="BD49" s="25"/>
      <c r="BE49" s="25"/>
      <c r="BF49" s="107"/>
      <c r="BG49" s="25"/>
      <c r="BH49" s="25"/>
      <c r="BI49" s="25"/>
      <c r="BJ49" s="25"/>
      <c r="BK49" s="25"/>
      <c r="BL49" s="25"/>
      <c r="BM49" s="25"/>
      <c r="BN49" s="25"/>
      <c r="BO49" s="25"/>
      <c r="BP49" s="25"/>
      <c r="BR49" s="25"/>
      <c r="BS49" s="25"/>
      <c r="BT49" s="25"/>
      <c r="BU49" s="25"/>
      <c r="BV49" s="25"/>
      <c r="BX49" s="74"/>
      <c r="BY49" s="74"/>
      <c r="BZ49" s="74"/>
      <c r="CA49" s="74"/>
      <c r="CB49" s="74"/>
      <c r="CC49" s="74"/>
      <c r="CD49" s="74"/>
      <c r="CE49" s="74"/>
      <c r="CF49" s="21"/>
      <c r="CG49" s="21"/>
      <c r="CH49" s="74"/>
      <c r="FF49" s="177"/>
      <c r="FH49" s="173"/>
      <c r="FI49" s="171">
        <f ca="1">IF(FI42="roll", RANDBETWEEN(1,$FI$2),0)</f>
        <v>0</v>
      </c>
      <c r="FJ49" s="173" t="s">
        <v>492</v>
      </c>
      <c r="FK49" s="171">
        <v>8</v>
      </c>
      <c r="FL49" s="179"/>
      <c r="FP49" s="178"/>
      <c r="FR49" s="223" t="s">
        <v>587</v>
      </c>
      <c r="FS49" s="224" t="s">
        <v>727</v>
      </c>
      <c r="FT49" s="223" t="s">
        <v>1073</v>
      </c>
      <c r="FU49" s="224" t="s">
        <v>763</v>
      </c>
      <c r="FW49" s="206"/>
      <c r="FX49" s="201"/>
      <c r="FY49" s="206"/>
      <c r="FZ49" s="201"/>
      <c r="GA49" s="206"/>
    </row>
    <row r="50" spans="1:183" ht="17.100000000000001" customHeight="1" thickBot="1" x14ac:dyDescent="0.25">
      <c r="A50" s="128">
        <v>22</v>
      </c>
      <c r="B50" s="73">
        <f>IF(ACTIVITIES!C12&gt;0,B51+1,0)</f>
        <v>0</v>
      </c>
      <c r="C50" s="73">
        <f>IF(ACTIVITIES!D12&gt;0,C51+1,0)</f>
        <v>0</v>
      </c>
      <c r="D50" s="73">
        <f>IF(ACTIVITIES!E12&gt;0,D51+1,0)</f>
        <v>0</v>
      </c>
      <c r="E50" s="73">
        <f>IF(ACTIVITIES!F12&gt;0,E51+1,0)</f>
        <v>0</v>
      </c>
      <c r="F50" s="73">
        <f>IF(ACTIVITIES!G12&gt;0,F51+1,0)</f>
        <v>0</v>
      </c>
      <c r="G50" s="73">
        <f>IF(ACTIVITIES!H12&gt;0,G51+1,0)</f>
        <v>0</v>
      </c>
      <c r="H50" s="73">
        <f>IF(ACTIVITIES!I12&gt;0,H51+1,0)</f>
        <v>0</v>
      </c>
      <c r="I50" s="73">
        <f>IF(ACTIVITIES!J12&gt;0,I51+1,0)</f>
        <v>0</v>
      </c>
      <c r="J50" s="73">
        <f>IF(ACTIVITIES!K12&gt;0,J51+1,0)</f>
        <v>0</v>
      </c>
      <c r="L50" s="128">
        <v>22</v>
      </c>
      <c r="M50" s="73">
        <f>IF(ACTIVITIES!BQ12&gt;0,M51+1,0)</f>
        <v>0</v>
      </c>
      <c r="N50" s="73">
        <f>IF(ACTIVITIES!BR12&gt;0,N51+1,0)</f>
        <v>0</v>
      </c>
      <c r="O50" s="73">
        <f>IF(ACTIVITIES!BS12&gt;0,O51+1,0)</f>
        <v>0</v>
      </c>
      <c r="P50" s="73">
        <f>IF(ACTIVITIES!BT12&gt;0,P51+1,0)</f>
        <v>0</v>
      </c>
      <c r="Q50" s="73">
        <f>IF(ACTIVITIES!BU12&gt;0,Q51+1,0)</f>
        <v>0</v>
      </c>
      <c r="R50" s="73">
        <f>IF(ACTIVITIES!BV12&gt;0,R51+1,0)</f>
        <v>0</v>
      </c>
      <c r="S50" s="73">
        <f>IF(ACTIVITIES!BW12&gt;0,S51+1,0)</f>
        <v>0</v>
      </c>
      <c r="T50" s="73">
        <f>IF(ACTIVITIES!BX12&gt;0,T51+1,0)</f>
        <v>0</v>
      </c>
      <c r="U50" s="73">
        <f>IF(ACTIVITIES!BY12&gt;0,U51+1,0)</f>
        <v>0</v>
      </c>
      <c r="W50" s="80"/>
      <c r="X50" s="25"/>
      <c r="Y50" s="25"/>
      <c r="Z50" s="25"/>
      <c r="AA50" s="25"/>
      <c r="AB50" s="25"/>
      <c r="AC50" s="25"/>
      <c r="AD50" s="25"/>
      <c r="AE50" s="25"/>
      <c r="AF50" s="25"/>
      <c r="AG50" s="25"/>
      <c r="AI50" s="80"/>
      <c r="AJ50" s="25"/>
      <c r="AK50" s="25"/>
      <c r="AL50" s="25"/>
      <c r="AM50" s="25"/>
      <c r="AN50" s="25"/>
      <c r="AO50" s="25"/>
      <c r="AP50" s="25"/>
      <c r="AQ50" s="25"/>
      <c r="AR50" s="25"/>
      <c r="AS50" s="25"/>
      <c r="AU50" s="25"/>
      <c r="AV50" s="25"/>
      <c r="AW50" s="25"/>
      <c r="AX50" s="25"/>
      <c r="AY50" s="25"/>
      <c r="AZ50" s="25"/>
      <c r="BA50" s="25"/>
      <c r="BB50" s="25"/>
      <c r="BC50" s="25"/>
      <c r="BD50" s="25"/>
      <c r="BE50" s="25"/>
      <c r="BF50" s="107"/>
      <c r="BG50" s="25"/>
      <c r="BH50" s="25"/>
      <c r="BI50" s="25"/>
      <c r="BJ50" s="25"/>
      <c r="BK50" s="25"/>
      <c r="BL50" s="25"/>
      <c r="BM50" s="25"/>
      <c r="BN50" s="25"/>
      <c r="BO50" s="25"/>
      <c r="BP50" s="25"/>
      <c r="BR50" s="25"/>
      <c r="BS50" s="25"/>
      <c r="BT50" s="25"/>
      <c r="BU50" s="25"/>
      <c r="BV50" s="25"/>
      <c r="CF50" s="21"/>
      <c r="CG50" s="21"/>
      <c r="FF50" s="177"/>
      <c r="FH50" s="173"/>
      <c r="FI50" s="171">
        <f ca="1">IF(FI42="roll", RANDBETWEEN(1,$FI$2),0)</f>
        <v>0</v>
      </c>
      <c r="FJ50" s="173" t="s">
        <v>495</v>
      </c>
      <c r="FK50" s="171">
        <v>11</v>
      </c>
      <c r="FL50" s="179"/>
      <c r="FP50" s="178"/>
      <c r="FR50" s="223" t="s">
        <v>587</v>
      </c>
      <c r="FS50" s="224" t="s">
        <v>728</v>
      </c>
      <c r="FT50" s="238" t="s">
        <v>696</v>
      </c>
      <c r="FU50" s="239" t="s">
        <v>633</v>
      </c>
      <c r="FW50" s="206"/>
      <c r="FX50" s="201"/>
      <c r="FY50" s="206"/>
      <c r="FZ50" s="201"/>
      <c r="GA50" s="206"/>
    </row>
    <row r="51" spans="1:183" ht="17.100000000000001" customHeight="1" x14ac:dyDescent="0.2">
      <c r="A51" s="128">
        <v>21</v>
      </c>
      <c r="B51" s="73">
        <f>IF(ACTIVITIES!C13&gt;0,B52+1,0)</f>
        <v>0</v>
      </c>
      <c r="C51" s="73">
        <f>IF(ACTIVITIES!D13&gt;0,C52+1,0)</f>
        <v>0</v>
      </c>
      <c r="D51" s="73">
        <f>IF(ACTIVITIES!E13&gt;0,D52+1,0)</f>
        <v>0</v>
      </c>
      <c r="E51" s="73">
        <f>IF(ACTIVITIES!F13&gt;0,E52+1,0)</f>
        <v>0</v>
      </c>
      <c r="F51" s="73">
        <f>IF(ACTIVITIES!G13&gt;0,F52+1,0)</f>
        <v>0</v>
      </c>
      <c r="G51" s="73">
        <f>IF(ACTIVITIES!H13&gt;0,G52+1,0)</f>
        <v>0</v>
      </c>
      <c r="H51" s="73">
        <f>IF(ACTIVITIES!I13&gt;0,H52+1,0)</f>
        <v>0</v>
      </c>
      <c r="I51" s="73">
        <f>IF(ACTIVITIES!J13&gt;0,I52+1,0)</f>
        <v>0</v>
      </c>
      <c r="J51" s="73">
        <f>IF(ACTIVITIES!K13&gt;0,J52+1,0)</f>
        <v>0</v>
      </c>
      <c r="L51" s="128">
        <v>21</v>
      </c>
      <c r="M51" s="73">
        <f>IF(ACTIVITIES!BQ13&gt;0,M52+1,0)</f>
        <v>0</v>
      </c>
      <c r="N51" s="73">
        <f>IF(ACTIVITIES!BR13&gt;0,N52+1,0)</f>
        <v>0</v>
      </c>
      <c r="O51" s="73">
        <f>IF(ACTIVITIES!BS13&gt;0,O52+1,0)</f>
        <v>0</v>
      </c>
      <c r="P51" s="73">
        <f>IF(ACTIVITIES!BT13&gt;0,P52+1,0)</f>
        <v>0</v>
      </c>
      <c r="Q51" s="73">
        <f>IF(ACTIVITIES!BU13&gt;0,Q52+1,0)</f>
        <v>0</v>
      </c>
      <c r="R51" s="73">
        <f>IF(ACTIVITIES!BV13&gt;0,R52+1,0)</f>
        <v>0</v>
      </c>
      <c r="S51" s="73">
        <f>IF(ACTIVITIES!BW13&gt;0,S52+1,0)</f>
        <v>0</v>
      </c>
      <c r="T51" s="73">
        <f>IF(ACTIVITIES!BX13&gt;0,T52+1,0)</f>
        <v>0</v>
      </c>
      <c r="U51" s="73">
        <f>IF(ACTIVITIES!BY13&gt;0,U52+1,0)</f>
        <v>0</v>
      </c>
      <c r="W51" s="80"/>
      <c r="X51" s="25"/>
      <c r="Y51" s="25"/>
      <c r="Z51" s="25"/>
      <c r="AA51" s="25"/>
      <c r="AB51" s="25"/>
      <c r="AC51" s="25"/>
      <c r="AD51" s="25"/>
      <c r="AE51" s="25"/>
      <c r="AF51" s="25"/>
      <c r="AG51" s="25"/>
      <c r="AI51" s="80"/>
      <c r="AJ51" s="25"/>
      <c r="AK51" s="25"/>
      <c r="AL51" s="25"/>
      <c r="AM51" s="25"/>
      <c r="AN51" s="25"/>
      <c r="AO51" s="25"/>
      <c r="AP51" s="25"/>
      <c r="AQ51" s="25"/>
      <c r="AR51" s="25"/>
      <c r="AS51" s="25"/>
      <c r="AU51" s="25"/>
      <c r="AV51" s="25"/>
      <c r="AW51" s="25"/>
      <c r="AX51" s="25"/>
      <c r="AY51" s="25"/>
      <c r="AZ51" s="25"/>
      <c r="BA51" s="25"/>
      <c r="BB51" s="25"/>
      <c r="BC51" s="25"/>
      <c r="BD51" s="25"/>
      <c r="BE51" s="25"/>
      <c r="BF51" s="107"/>
      <c r="BG51" s="25"/>
      <c r="BH51" s="25"/>
      <c r="BI51" s="25"/>
      <c r="BJ51" s="25"/>
      <c r="BK51" s="25"/>
      <c r="BL51" s="25"/>
      <c r="BM51" s="25"/>
      <c r="BN51" s="25"/>
      <c r="BO51" s="25"/>
      <c r="BP51" s="25"/>
      <c r="BR51" s="25"/>
      <c r="BS51" s="25"/>
      <c r="BT51" s="25"/>
      <c r="BU51" s="25"/>
      <c r="BV51" s="25"/>
      <c r="CF51" s="21"/>
      <c r="CG51" s="21"/>
      <c r="FF51" s="177"/>
      <c r="FG51" s="184"/>
      <c r="FH51" s="185"/>
      <c r="FI51" s="186">
        <f ca="1">IF(FI42="roll", RANDBETWEEN(1,$FI$2),0)</f>
        <v>0</v>
      </c>
      <c r="FJ51" s="185" t="s">
        <v>498</v>
      </c>
      <c r="FK51" s="186">
        <v>15</v>
      </c>
      <c r="FL51" s="187"/>
      <c r="FM51" s="184"/>
      <c r="FP51" s="178"/>
      <c r="FR51" s="223" t="s">
        <v>658</v>
      </c>
      <c r="FS51" s="224" t="s">
        <v>731</v>
      </c>
      <c r="FT51" s="238">
        <v>6</v>
      </c>
      <c r="FU51" s="239" t="s">
        <v>577</v>
      </c>
      <c r="FW51" s="206"/>
      <c r="FX51" s="201"/>
      <c r="FY51" s="206"/>
      <c r="FZ51" s="201"/>
      <c r="GA51" s="206"/>
    </row>
    <row r="52" spans="1:183" ht="17.100000000000001" customHeight="1" thickBot="1" x14ac:dyDescent="0.25">
      <c r="A52" s="128">
        <v>20</v>
      </c>
      <c r="B52" s="73">
        <f>IF(ACTIVITIES!C14&gt;0,B53+1,0)</f>
        <v>0</v>
      </c>
      <c r="C52" s="73">
        <f>IF(ACTIVITIES!D14&gt;0,C53+1,0)</f>
        <v>0</v>
      </c>
      <c r="D52" s="73">
        <f>IF(ACTIVITIES!E14&gt;0,D53+1,0)</f>
        <v>0</v>
      </c>
      <c r="E52" s="73">
        <f>IF(ACTIVITIES!F14&gt;0,E53+1,0)</f>
        <v>0</v>
      </c>
      <c r="F52" s="73">
        <f>IF(ACTIVITIES!G14&gt;0,F53+1,0)</f>
        <v>0</v>
      </c>
      <c r="G52" s="73">
        <f>IF(ACTIVITIES!H14&gt;0,G53+1,0)</f>
        <v>0</v>
      </c>
      <c r="H52" s="73">
        <f>IF(ACTIVITIES!I14&gt;0,H53+1,0)</f>
        <v>0</v>
      </c>
      <c r="I52" s="73">
        <f>IF(ACTIVITIES!J14&gt;0,I53+1,0)</f>
        <v>0</v>
      </c>
      <c r="J52" s="73">
        <f>IF(ACTIVITIES!K14&gt;0,J53+1,0)</f>
        <v>0</v>
      </c>
      <c r="L52" s="128">
        <v>20</v>
      </c>
      <c r="M52" s="73">
        <f>IF(ACTIVITIES!BQ14&gt;0,M53+1,0)</f>
        <v>0</v>
      </c>
      <c r="N52" s="73">
        <f>IF(ACTIVITIES!BR14&gt;0,N53+1,0)</f>
        <v>0</v>
      </c>
      <c r="O52" s="73">
        <f>IF(ACTIVITIES!BS14&gt;0,O53+1,0)</f>
        <v>0</v>
      </c>
      <c r="P52" s="73">
        <f>IF(ACTIVITIES!BT14&gt;0,P53+1,0)</f>
        <v>0</v>
      </c>
      <c r="Q52" s="73">
        <f>IF(ACTIVITIES!BU14&gt;0,Q53+1,0)</f>
        <v>0</v>
      </c>
      <c r="R52" s="73">
        <f>IF(ACTIVITIES!BV14&gt;0,R53+1,0)</f>
        <v>0</v>
      </c>
      <c r="S52" s="73">
        <f>IF(ACTIVITIES!BW14&gt;0,S53+1,0)</f>
        <v>0</v>
      </c>
      <c r="T52" s="73">
        <f>IF(ACTIVITIES!BX14&gt;0,T53+1,0)</f>
        <v>0</v>
      </c>
      <c r="U52" s="73">
        <f>IF(ACTIVITIES!BY14&gt;0,U53+1,0)</f>
        <v>0</v>
      </c>
      <c r="W52" s="80"/>
      <c r="X52" s="25"/>
      <c r="Y52" s="25"/>
      <c r="Z52" s="25"/>
      <c r="AA52" s="25"/>
      <c r="AB52" s="25"/>
      <c r="AC52" s="25"/>
      <c r="AD52" s="25"/>
      <c r="AE52" s="25"/>
      <c r="AF52" s="25"/>
      <c r="AG52" s="25"/>
      <c r="AI52" s="80"/>
      <c r="AJ52" s="25"/>
      <c r="AK52" s="25"/>
      <c r="AL52" s="25"/>
      <c r="AM52" s="25"/>
      <c r="AN52" s="25"/>
      <c r="AO52" s="25"/>
      <c r="AP52" s="25"/>
      <c r="AQ52" s="25"/>
      <c r="AR52" s="25"/>
      <c r="AS52" s="25"/>
      <c r="AU52" s="25"/>
      <c r="AV52" s="25"/>
      <c r="AW52" s="25"/>
      <c r="AX52" s="25"/>
      <c r="AY52" s="25"/>
      <c r="AZ52" s="25"/>
      <c r="BA52" s="25"/>
      <c r="BB52" s="25"/>
      <c r="BC52" s="25"/>
      <c r="BD52" s="25"/>
      <c r="BE52" s="25"/>
      <c r="BF52" s="107"/>
      <c r="BG52" s="25"/>
      <c r="BH52" s="25"/>
      <c r="BI52" s="25"/>
      <c r="BJ52" s="25"/>
      <c r="BK52" s="25"/>
      <c r="BL52" s="25"/>
      <c r="BM52" s="25"/>
      <c r="BN52" s="25"/>
      <c r="BO52" s="25"/>
      <c r="BP52" s="25"/>
      <c r="BR52" s="25"/>
      <c r="BS52" s="25"/>
      <c r="BT52" s="25"/>
      <c r="BU52" s="25"/>
      <c r="BV52" s="25"/>
      <c r="FF52" s="177"/>
      <c r="FG52" s="173"/>
      <c r="FH52" s="173" t="s">
        <v>514</v>
      </c>
      <c r="FI52" s="183">
        <f ca="1">IF(FI42="roll", RANDBETWEEN(1,$FK$2),0)</f>
        <v>0</v>
      </c>
      <c r="FJ52" s="173" t="s">
        <v>470</v>
      </c>
      <c r="FK52" s="183">
        <v>1</v>
      </c>
      <c r="FL52" s="179"/>
      <c r="FP52" s="178"/>
      <c r="FR52" s="223" t="s">
        <v>658</v>
      </c>
      <c r="FS52" s="224" t="s">
        <v>733</v>
      </c>
      <c r="FT52" s="238" t="s">
        <v>697</v>
      </c>
      <c r="FU52" s="239" t="s">
        <v>576</v>
      </c>
      <c r="FW52" s="206"/>
      <c r="FX52" s="201"/>
      <c r="FY52" s="206"/>
      <c r="FZ52" s="201"/>
      <c r="GA52" s="206"/>
    </row>
    <row r="53" spans="1:183" ht="17.100000000000001" customHeight="1" thickBot="1" x14ac:dyDescent="0.25">
      <c r="A53" s="128">
        <v>19</v>
      </c>
      <c r="B53" s="73">
        <f>IF(ACTIVITIES!C15&gt;0,B54+1,0)</f>
        <v>0</v>
      </c>
      <c r="C53" s="73">
        <f>IF(ACTIVITIES!D15&gt;0,C54+1,0)</f>
        <v>0</v>
      </c>
      <c r="D53" s="73">
        <f>IF(ACTIVITIES!E15&gt;0,D54+1,0)</f>
        <v>0</v>
      </c>
      <c r="E53" s="73">
        <f>IF(ACTIVITIES!F15&gt;0,E54+1,0)</f>
        <v>0</v>
      </c>
      <c r="F53" s="73">
        <f>IF(ACTIVITIES!G15&gt;0,F54+1,0)</f>
        <v>0</v>
      </c>
      <c r="G53" s="73">
        <f>IF(ACTIVITIES!H15&gt;0,G54+1,0)</f>
        <v>0</v>
      </c>
      <c r="H53" s="73">
        <f>IF(ACTIVITIES!I15&gt;0,H54+1,0)</f>
        <v>0</v>
      </c>
      <c r="I53" s="73">
        <f>IF(ACTIVITIES!J15&gt;0,I54+1,0)</f>
        <v>0</v>
      </c>
      <c r="J53" s="73">
        <f>IF(ACTIVITIES!K15&gt;0,J54+1,0)</f>
        <v>0</v>
      </c>
      <c r="L53" s="128">
        <v>19</v>
      </c>
      <c r="M53" s="73">
        <f>IF(ACTIVITIES!BQ15&gt;0,M54+1,0)</f>
        <v>0</v>
      </c>
      <c r="N53" s="73">
        <f>IF(ACTIVITIES!BR15&gt;0,N54+1,0)</f>
        <v>0</v>
      </c>
      <c r="O53" s="73">
        <f>IF(ACTIVITIES!BS15&gt;0,O54+1,0)</f>
        <v>0</v>
      </c>
      <c r="P53" s="73">
        <f>IF(ACTIVITIES!BT15&gt;0,P54+1,0)</f>
        <v>0</v>
      </c>
      <c r="Q53" s="73">
        <f>IF(ACTIVITIES!BU15&gt;0,Q54+1,0)</f>
        <v>0</v>
      </c>
      <c r="R53" s="73">
        <f>IF(ACTIVITIES!BV15&gt;0,R54+1,0)</f>
        <v>0</v>
      </c>
      <c r="S53" s="73">
        <f>IF(ACTIVITIES!BW15&gt;0,S54+1,0)</f>
        <v>0</v>
      </c>
      <c r="T53" s="73">
        <f>IF(ACTIVITIES!BX15&gt;0,T54+1,0)</f>
        <v>0</v>
      </c>
      <c r="U53" s="73">
        <f>IF(ACTIVITIES!BY15&gt;0,U54+1,0)</f>
        <v>0</v>
      </c>
      <c r="W53" s="80"/>
      <c r="X53" s="25"/>
      <c r="Y53" s="25"/>
      <c r="Z53" s="25"/>
      <c r="AA53" s="25"/>
      <c r="AB53" s="25"/>
      <c r="AC53" s="25"/>
      <c r="AD53" s="25"/>
      <c r="AE53" s="25"/>
      <c r="AF53" s="25"/>
      <c r="AG53" s="25"/>
      <c r="AI53" s="80"/>
      <c r="AJ53" s="25"/>
      <c r="AK53" s="25"/>
      <c r="AL53" s="25"/>
      <c r="AM53" s="25"/>
      <c r="AN53" s="25"/>
      <c r="AO53" s="25"/>
      <c r="AP53" s="25"/>
      <c r="AQ53" s="25"/>
      <c r="AR53" s="25"/>
      <c r="AS53" s="25"/>
      <c r="AU53" s="25"/>
      <c r="AV53" s="25"/>
      <c r="AW53" s="25"/>
      <c r="AX53" s="25"/>
      <c r="AY53" s="25"/>
      <c r="AZ53" s="25"/>
      <c r="BA53" s="25"/>
      <c r="BB53" s="25"/>
      <c r="BC53" s="25"/>
      <c r="BD53" s="25"/>
      <c r="BE53" s="25"/>
      <c r="BF53" s="107"/>
      <c r="BG53" s="25"/>
      <c r="BH53" s="25"/>
      <c r="BI53" s="25"/>
      <c r="BJ53" s="25"/>
      <c r="BK53" s="25"/>
      <c r="BL53" s="25"/>
      <c r="BM53" s="25"/>
      <c r="BN53" s="25"/>
      <c r="BO53" s="25"/>
      <c r="BP53" s="25"/>
      <c r="BR53" s="25"/>
      <c r="BS53" s="25"/>
      <c r="BT53" s="25"/>
      <c r="BU53" s="25"/>
      <c r="BV53" s="25"/>
      <c r="FF53" s="177"/>
      <c r="FH53" s="173"/>
      <c r="FI53" s="183">
        <f ca="1">IF(FI42="roll", RANDBETWEEN(1,$FK$2),0)</f>
        <v>0</v>
      </c>
      <c r="FJ53" s="173" t="s">
        <v>472</v>
      </c>
      <c r="FK53" s="183">
        <v>3</v>
      </c>
      <c r="FL53" s="179"/>
      <c r="FP53" s="178"/>
      <c r="FR53" s="236" t="s">
        <v>125</v>
      </c>
      <c r="FS53" s="237" t="s">
        <v>780</v>
      </c>
      <c r="FT53" s="236" t="s">
        <v>1073</v>
      </c>
      <c r="FU53" s="237" t="s">
        <v>762</v>
      </c>
      <c r="FW53" s="206"/>
      <c r="FX53" s="201"/>
      <c r="FY53" s="206"/>
      <c r="FZ53" s="201"/>
      <c r="GA53" s="206"/>
    </row>
    <row r="54" spans="1:183" ht="17.100000000000001" customHeight="1" thickBot="1" x14ac:dyDescent="0.25">
      <c r="A54" s="128">
        <v>18</v>
      </c>
      <c r="B54" s="73">
        <f>IF(ACTIVITIES!C16&gt;0,B55+1,0)</f>
        <v>0</v>
      </c>
      <c r="C54" s="73">
        <f>IF(ACTIVITIES!D16&gt;0,C55+1,0)</f>
        <v>0</v>
      </c>
      <c r="D54" s="73">
        <f>IF(ACTIVITIES!E16&gt;0,D55+1,0)</f>
        <v>0</v>
      </c>
      <c r="E54" s="73">
        <f>IF(ACTIVITIES!F16&gt;0,E55+1,0)</f>
        <v>0</v>
      </c>
      <c r="F54" s="73">
        <f>IF(ACTIVITIES!G16&gt;0,F55+1,0)</f>
        <v>0</v>
      </c>
      <c r="G54" s="73">
        <f>IF(ACTIVITIES!H16&gt;0,G55+1,0)</f>
        <v>0</v>
      </c>
      <c r="H54" s="73">
        <f>IF(ACTIVITIES!I16&gt;0,H55+1,0)</f>
        <v>0</v>
      </c>
      <c r="I54" s="73">
        <f>IF(ACTIVITIES!J16&gt;0,I55+1,0)</f>
        <v>0</v>
      </c>
      <c r="J54" s="73">
        <f>IF(ACTIVITIES!K16&gt;0,J55+1,0)</f>
        <v>0</v>
      </c>
      <c r="L54" s="128">
        <v>18</v>
      </c>
      <c r="M54" s="73">
        <f>IF(ACTIVITIES!BQ16&gt;0,M55+1,0)</f>
        <v>0</v>
      </c>
      <c r="N54" s="73">
        <f>IF(ACTIVITIES!BR16&gt;0,N55+1,0)</f>
        <v>0</v>
      </c>
      <c r="O54" s="73">
        <f>IF(ACTIVITIES!BS16&gt;0,O55+1,0)</f>
        <v>0</v>
      </c>
      <c r="P54" s="73">
        <f>IF(ACTIVITIES!BT16&gt;0,P55+1,0)</f>
        <v>0</v>
      </c>
      <c r="Q54" s="73">
        <f>IF(ACTIVITIES!BU16&gt;0,Q55+1,0)</f>
        <v>0</v>
      </c>
      <c r="R54" s="73">
        <f>IF(ACTIVITIES!BV16&gt;0,R55+1,0)</f>
        <v>0</v>
      </c>
      <c r="S54" s="73">
        <f>IF(ACTIVITIES!BW16&gt;0,S55+1,0)</f>
        <v>0</v>
      </c>
      <c r="T54" s="73">
        <f>IF(ACTIVITIES!BX16&gt;0,T55+1,0)</f>
        <v>0</v>
      </c>
      <c r="U54" s="73">
        <f>IF(ACTIVITIES!BY16&gt;0,U55+1,0)</f>
        <v>0</v>
      </c>
      <c r="W54" s="80"/>
      <c r="X54" s="25"/>
      <c r="Y54" s="25"/>
      <c r="Z54" s="25"/>
      <c r="AA54" s="25"/>
      <c r="AB54" s="25"/>
      <c r="AC54" s="25"/>
      <c r="AD54" s="25"/>
      <c r="AE54" s="25"/>
      <c r="AF54" s="25"/>
      <c r="AG54" s="25"/>
      <c r="AI54" s="80"/>
      <c r="AJ54" s="25"/>
      <c r="AK54" s="25"/>
      <c r="AL54" s="25"/>
      <c r="AM54" s="25"/>
      <c r="AN54" s="25"/>
      <c r="AO54" s="25"/>
      <c r="AP54" s="25"/>
      <c r="AQ54" s="25"/>
      <c r="AR54" s="25"/>
      <c r="AS54" s="25"/>
      <c r="AU54" s="25"/>
      <c r="AV54" s="25"/>
      <c r="AW54" s="25"/>
      <c r="AX54" s="25"/>
      <c r="AY54" s="25"/>
      <c r="AZ54" s="25"/>
      <c r="BA54" s="25"/>
      <c r="BB54" s="25"/>
      <c r="BC54" s="25"/>
      <c r="BD54" s="25"/>
      <c r="BE54" s="25"/>
      <c r="BF54" s="107"/>
      <c r="BG54" s="25"/>
      <c r="BH54" s="25"/>
      <c r="BI54" s="25"/>
      <c r="BJ54" s="25"/>
      <c r="BK54" s="25"/>
      <c r="BL54" s="25"/>
      <c r="BM54" s="25"/>
      <c r="BN54" s="25"/>
      <c r="BO54" s="25"/>
      <c r="BP54" s="25"/>
      <c r="BR54" s="25"/>
      <c r="BS54" s="25"/>
      <c r="BT54" s="25"/>
      <c r="BU54" s="25"/>
      <c r="BV54" s="25"/>
      <c r="FF54" s="177"/>
      <c r="FH54" s="173"/>
      <c r="FI54" s="183">
        <f ca="1">IF(FI42="roll", RANDBETWEEN(1,$FK$2),0)</f>
        <v>0</v>
      </c>
      <c r="FJ54" s="173" t="s">
        <v>477</v>
      </c>
      <c r="FK54" s="183">
        <v>10</v>
      </c>
      <c r="FL54" s="179"/>
      <c r="FP54" s="178"/>
    </row>
    <row r="55" spans="1:183" ht="17.100000000000001" customHeight="1" thickBot="1" x14ac:dyDescent="0.25">
      <c r="A55" s="128">
        <v>17</v>
      </c>
      <c r="B55" s="73">
        <f>IF(ACTIVITIES!C17&gt;0,B56+1,0)</f>
        <v>0</v>
      </c>
      <c r="C55" s="73">
        <f>IF(ACTIVITIES!D17&gt;0,C56+1,0)</f>
        <v>0</v>
      </c>
      <c r="D55" s="73">
        <f>IF(ACTIVITIES!E17&gt;0,D56+1,0)</f>
        <v>0</v>
      </c>
      <c r="E55" s="73">
        <f>IF(ACTIVITIES!F17&gt;0,E56+1,0)</f>
        <v>0</v>
      </c>
      <c r="F55" s="73">
        <f>IF(ACTIVITIES!G17&gt;0,F56+1,0)</f>
        <v>0</v>
      </c>
      <c r="G55" s="73">
        <f>IF(ACTIVITIES!H17&gt;0,G56+1,0)</f>
        <v>0</v>
      </c>
      <c r="H55" s="73">
        <f>IF(ACTIVITIES!I17&gt;0,H56+1,0)</f>
        <v>0</v>
      </c>
      <c r="I55" s="73">
        <f>IF(ACTIVITIES!J17&gt;0,I56+1,0)</f>
        <v>0</v>
      </c>
      <c r="J55" s="73">
        <f>IF(ACTIVITIES!K17&gt;0,J56+1,0)</f>
        <v>0</v>
      </c>
      <c r="L55" s="128">
        <v>17</v>
      </c>
      <c r="M55" s="73">
        <f>IF(ACTIVITIES!BQ17&gt;0,M56+1,0)</f>
        <v>0</v>
      </c>
      <c r="N55" s="73">
        <f>IF(ACTIVITIES!BR17&gt;0,N56+1,0)</f>
        <v>0</v>
      </c>
      <c r="O55" s="73">
        <f>IF(ACTIVITIES!BS17&gt;0,O56+1,0)</f>
        <v>0</v>
      </c>
      <c r="P55" s="73">
        <f>IF(ACTIVITIES!BT17&gt;0,P56+1,0)</f>
        <v>0</v>
      </c>
      <c r="Q55" s="73">
        <f>IF(ACTIVITIES!BU17&gt;0,Q56+1,0)</f>
        <v>0</v>
      </c>
      <c r="R55" s="73">
        <f>IF(ACTIVITIES!BV17&gt;0,R56+1,0)</f>
        <v>0</v>
      </c>
      <c r="S55" s="73">
        <f>IF(ACTIVITIES!BW17&gt;0,S56+1,0)</f>
        <v>0</v>
      </c>
      <c r="T55" s="73">
        <f>IF(ACTIVITIES!BX17&gt;0,T56+1,0)</f>
        <v>0</v>
      </c>
      <c r="U55" s="73">
        <f>IF(ACTIVITIES!BY17&gt;0,U56+1,0)</f>
        <v>0</v>
      </c>
      <c r="W55" s="80"/>
      <c r="X55" s="25"/>
      <c r="Y55" s="25"/>
      <c r="Z55" s="25"/>
      <c r="AA55" s="25"/>
      <c r="AB55" s="25"/>
      <c r="AC55" s="25"/>
      <c r="AD55" s="25"/>
      <c r="AE55" s="25"/>
      <c r="AF55" s="25"/>
      <c r="AG55" s="25"/>
      <c r="AI55" s="80"/>
      <c r="AJ55" s="25"/>
      <c r="AK55" s="25"/>
      <c r="AL55" s="25"/>
      <c r="AM55" s="25"/>
      <c r="AN55" s="25"/>
      <c r="AO55" s="25"/>
      <c r="AP55" s="25"/>
      <c r="AQ55" s="25"/>
      <c r="AR55" s="25"/>
      <c r="AS55" s="25"/>
      <c r="AU55" s="25"/>
      <c r="AV55" s="25"/>
      <c r="AW55" s="25"/>
      <c r="AX55" s="25"/>
      <c r="AY55" s="25"/>
      <c r="AZ55" s="25"/>
      <c r="BA55" s="25"/>
      <c r="BB55" s="25"/>
      <c r="BC55" s="25"/>
      <c r="BD55" s="25"/>
      <c r="BE55" s="25"/>
      <c r="BF55" s="107"/>
      <c r="BG55" s="25"/>
      <c r="BH55" s="25"/>
      <c r="BI55" s="25"/>
      <c r="BJ55" s="25"/>
      <c r="BK55" s="25"/>
      <c r="BL55" s="25"/>
      <c r="BM55" s="25"/>
      <c r="BN55" s="25"/>
      <c r="BO55" s="25"/>
      <c r="BP55" s="25"/>
      <c r="BR55" s="25"/>
      <c r="BS55" s="25"/>
      <c r="BT55" s="25"/>
      <c r="BU55" s="25"/>
      <c r="BV55" s="25"/>
      <c r="FF55" s="177"/>
      <c r="FH55" s="173"/>
      <c r="FI55" s="183">
        <f ca="1">IF(FI42="roll", RANDBETWEEN(1,$FK$2),0)</f>
        <v>0</v>
      </c>
      <c r="FJ55" s="173" t="s">
        <v>485</v>
      </c>
      <c r="FK55" s="183">
        <v>5</v>
      </c>
      <c r="FL55" s="179"/>
      <c r="FP55" s="178"/>
    </row>
    <row r="56" spans="1:183" ht="17.100000000000001" customHeight="1" thickBot="1" x14ac:dyDescent="0.25">
      <c r="A56" s="128">
        <v>16</v>
      </c>
      <c r="B56" s="73">
        <f>IF(ACTIVITIES!C18&gt;0,B57+1,0)</f>
        <v>0</v>
      </c>
      <c r="C56" s="73">
        <f>IF(ACTIVITIES!D18&gt;0,C57+1,0)</f>
        <v>0</v>
      </c>
      <c r="D56" s="73">
        <f>IF(ACTIVITIES!E18&gt;0,D57+1,0)</f>
        <v>0</v>
      </c>
      <c r="E56" s="73">
        <f>IF(ACTIVITIES!F18&gt;0,E57+1,0)</f>
        <v>0</v>
      </c>
      <c r="F56" s="73">
        <f>IF(ACTIVITIES!G18&gt;0,F57+1,0)</f>
        <v>0</v>
      </c>
      <c r="G56" s="73">
        <f>IF(ACTIVITIES!H18&gt;0,G57+1,0)</f>
        <v>0</v>
      </c>
      <c r="H56" s="73">
        <f>IF(ACTIVITIES!I18&gt;0,H57+1,0)</f>
        <v>0</v>
      </c>
      <c r="I56" s="73">
        <f>IF(ACTIVITIES!J18&gt;0,I57+1,0)</f>
        <v>0</v>
      </c>
      <c r="J56" s="73">
        <f>IF(ACTIVITIES!K18&gt;0,J57+1,0)</f>
        <v>0</v>
      </c>
      <c r="L56" s="128">
        <v>16</v>
      </c>
      <c r="M56" s="73">
        <f>IF(ACTIVITIES!BQ18&gt;0,M57+1,0)</f>
        <v>0</v>
      </c>
      <c r="N56" s="73">
        <f>IF(ACTIVITIES!BR18&gt;0,N57+1,0)</f>
        <v>0</v>
      </c>
      <c r="O56" s="73">
        <f>IF(ACTIVITIES!BS18&gt;0,O57+1,0)</f>
        <v>0</v>
      </c>
      <c r="P56" s="73">
        <f>IF(ACTIVITIES!BT18&gt;0,P57+1,0)</f>
        <v>0</v>
      </c>
      <c r="Q56" s="73">
        <f>IF(ACTIVITIES!BU18&gt;0,Q57+1,0)</f>
        <v>0</v>
      </c>
      <c r="R56" s="73">
        <f>IF(ACTIVITIES!BV18&gt;0,R57+1,0)</f>
        <v>0</v>
      </c>
      <c r="S56" s="73">
        <f>IF(ACTIVITIES!BW18&gt;0,S57+1,0)</f>
        <v>0</v>
      </c>
      <c r="T56" s="73">
        <f>IF(ACTIVITIES!BX18&gt;0,T57+1,0)</f>
        <v>0</v>
      </c>
      <c r="U56" s="73">
        <f>IF(ACTIVITIES!BY18&gt;0,U57+1,0)</f>
        <v>0</v>
      </c>
      <c r="W56" s="80"/>
      <c r="X56" s="25"/>
      <c r="Y56" s="25"/>
      <c r="Z56" s="25"/>
      <c r="AA56" s="25"/>
      <c r="AB56" s="25"/>
      <c r="AC56" s="25"/>
      <c r="AD56" s="25"/>
      <c r="AE56" s="25"/>
      <c r="AF56" s="25"/>
      <c r="AG56" s="25"/>
      <c r="AI56" s="80"/>
      <c r="AJ56" s="25"/>
      <c r="AK56" s="25"/>
      <c r="AL56" s="25"/>
      <c r="AM56" s="25"/>
      <c r="AN56" s="25"/>
      <c r="AO56" s="25"/>
      <c r="AP56" s="25"/>
      <c r="AQ56" s="25"/>
      <c r="AR56" s="25"/>
      <c r="AS56" s="25"/>
      <c r="AU56" s="25"/>
      <c r="AV56" s="25"/>
      <c r="AW56" s="25"/>
      <c r="AX56" s="25"/>
      <c r="AY56" s="25"/>
      <c r="AZ56" s="25"/>
      <c r="BA56" s="25"/>
      <c r="BB56" s="25"/>
      <c r="BC56" s="25"/>
      <c r="BD56" s="25"/>
      <c r="BE56" s="25"/>
      <c r="BF56" s="107"/>
      <c r="BG56" s="25"/>
      <c r="BH56" s="25"/>
      <c r="BI56" s="25"/>
      <c r="BJ56" s="25"/>
      <c r="BK56" s="25"/>
      <c r="BL56" s="25"/>
      <c r="BM56" s="25"/>
      <c r="BN56" s="25"/>
      <c r="BO56" s="25"/>
      <c r="BP56" s="25"/>
      <c r="BR56" s="25"/>
      <c r="BS56" s="25"/>
      <c r="BT56" s="25"/>
      <c r="BU56" s="25"/>
      <c r="BV56" s="25"/>
      <c r="FF56" s="177"/>
      <c r="FH56" s="173"/>
      <c r="FI56" s="183">
        <f ca="1">IF(FI42="roll", RANDBETWEEN(1,$FK$2),0)</f>
        <v>0</v>
      </c>
      <c r="FJ56" s="173" t="s">
        <v>488</v>
      </c>
      <c r="FK56" s="183">
        <v>10</v>
      </c>
      <c r="FL56" s="174" t="s">
        <v>489</v>
      </c>
      <c r="FP56" s="178"/>
    </row>
    <row r="57" spans="1:183" ht="17.100000000000001" customHeight="1" thickBot="1" x14ac:dyDescent="0.25">
      <c r="A57" s="128">
        <v>15</v>
      </c>
      <c r="B57" s="73">
        <f>IF(ACTIVITIES!C19&gt;0,B58+1,0)</f>
        <v>0</v>
      </c>
      <c r="C57" s="73">
        <f>IF(ACTIVITIES!D19&gt;0,C58+1,0)</f>
        <v>0</v>
      </c>
      <c r="D57" s="73">
        <f>IF(ACTIVITIES!E19&gt;0,D58+1,0)</f>
        <v>0</v>
      </c>
      <c r="E57" s="73">
        <f>IF(ACTIVITIES!F19&gt;0,E58+1,0)</f>
        <v>0</v>
      </c>
      <c r="F57" s="73">
        <f>IF(ACTIVITIES!G19&gt;0,F58+1,0)</f>
        <v>0</v>
      </c>
      <c r="G57" s="73">
        <f>IF(ACTIVITIES!H19&gt;0,G58+1,0)</f>
        <v>0</v>
      </c>
      <c r="H57" s="73">
        <f>IF(ACTIVITIES!I19&gt;0,H58+1,0)</f>
        <v>0</v>
      </c>
      <c r="I57" s="73">
        <f>IF(ACTIVITIES!J19&gt;0,I58+1,0)</f>
        <v>0</v>
      </c>
      <c r="J57" s="73">
        <f>IF(ACTIVITIES!K19&gt;0,J58+1,0)</f>
        <v>0</v>
      </c>
      <c r="L57" s="128">
        <v>15</v>
      </c>
      <c r="M57" s="73">
        <f>IF(ACTIVITIES!BQ19&gt;0,M58+1,0)</f>
        <v>0</v>
      </c>
      <c r="N57" s="73">
        <f>IF(ACTIVITIES!BR19&gt;0,N58+1,0)</f>
        <v>0</v>
      </c>
      <c r="O57" s="73">
        <f>IF(ACTIVITIES!BS19&gt;0,O58+1,0)</f>
        <v>0</v>
      </c>
      <c r="P57" s="73">
        <f>IF(ACTIVITIES!BT19&gt;0,P58+1,0)</f>
        <v>0</v>
      </c>
      <c r="Q57" s="73">
        <f>IF(ACTIVITIES!BU19&gt;0,Q58+1,0)</f>
        <v>0</v>
      </c>
      <c r="R57" s="73">
        <f>IF(ACTIVITIES!BV19&gt;0,R58+1,0)</f>
        <v>0</v>
      </c>
      <c r="S57" s="73">
        <f>IF(ACTIVITIES!BW19&gt;0,S58+1,0)</f>
        <v>0</v>
      </c>
      <c r="T57" s="73">
        <f>IF(ACTIVITIES!BX19&gt;0,T58+1,0)</f>
        <v>0</v>
      </c>
      <c r="U57" s="73">
        <f>IF(ACTIVITIES!BY19&gt;0,U58+1,0)</f>
        <v>0</v>
      </c>
      <c r="W57" s="80"/>
      <c r="X57" s="25"/>
      <c r="Y57" s="25"/>
      <c r="Z57" s="25"/>
      <c r="AA57" s="25"/>
      <c r="AB57" s="25"/>
      <c r="AC57" s="25"/>
      <c r="AD57" s="25"/>
      <c r="AE57" s="25"/>
      <c r="AF57" s="25"/>
      <c r="AG57" s="25"/>
      <c r="AI57" s="80"/>
      <c r="AJ57" s="25"/>
      <c r="AK57" s="25"/>
      <c r="AL57" s="25"/>
      <c r="AM57" s="25"/>
      <c r="AN57" s="25"/>
      <c r="AO57" s="25"/>
      <c r="AP57" s="25"/>
      <c r="AQ57" s="25"/>
      <c r="AR57" s="25"/>
      <c r="AS57" s="25"/>
      <c r="AU57" s="25"/>
      <c r="AV57" s="25"/>
      <c r="AW57" s="25"/>
      <c r="AX57" s="25"/>
      <c r="AY57" s="25"/>
      <c r="AZ57" s="25"/>
      <c r="BA57" s="25"/>
      <c r="BB57" s="25"/>
      <c r="BC57" s="25"/>
      <c r="BD57" s="25"/>
      <c r="BE57" s="25"/>
      <c r="BF57" s="107"/>
      <c r="BG57" s="25"/>
      <c r="BH57" s="25"/>
      <c r="BI57" s="25"/>
      <c r="BJ57" s="25"/>
      <c r="BK57" s="25"/>
      <c r="BL57" s="25"/>
      <c r="BM57" s="25"/>
      <c r="BN57" s="25"/>
      <c r="BO57" s="25"/>
      <c r="BP57" s="25"/>
      <c r="BR57" s="25"/>
      <c r="BS57" s="25"/>
      <c r="BT57" s="25"/>
      <c r="BU57" s="25"/>
      <c r="BV57" s="25"/>
      <c r="FF57" s="177"/>
      <c r="FH57" s="173"/>
      <c r="FI57" s="183">
        <f ca="1">IF(FI42="roll", RANDBETWEEN(1,$FK$2),0)</f>
        <v>0</v>
      </c>
      <c r="FJ57" s="173" t="s">
        <v>492</v>
      </c>
      <c r="FK57" s="183">
        <v>3</v>
      </c>
      <c r="FL57" s="179"/>
      <c r="FP57" s="178"/>
    </row>
    <row r="58" spans="1:183" ht="17.100000000000001" customHeight="1" thickBot="1" x14ac:dyDescent="0.25">
      <c r="A58" s="128">
        <v>14</v>
      </c>
      <c r="B58" s="73">
        <f>IF(ACTIVITIES!C20&gt;0,B59+1,0)</f>
        <v>0</v>
      </c>
      <c r="C58" s="73">
        <f>IF(ACTIVITIES!D20&gt;0,C59+1,0)</f>
        <v>0</v>
      </c>
      <c r="D58" s="73">
        <f>IF(ACTIVITIES!E20&gt;0,D59+1,0)</f>
        <v>0</v>
      </c>
      <c r="E58" s="73">
        <f>IF(ACTIVITIES!F20&gt;0,E59+1,0)</f>
        <v>0</v>
      </c>
      <c r="F58" s="73">
        <f>IF(ACTIVITIES!G20&gt;0,F59+1,0)</f>
        <v>0</v>
      </c>
      <c r="G58" s="73">
        <f>IF(ACTIVITIES!H20&gt;0,G59+1,0)</f>
        <v>0</v>
      </c>
      <c r="H58" s="73">
        <f>IF(ACTIVITIES!I20&gt;0,H59+1,0)</f>
        <v>0</v>
      </c>
      <c r="I58" s="73">
        <f>IF(ACTIVITIES!J20&gt;0,I59+1,0)</f>
        <v>0</v>
      </c>
      <c r="J58" s="73">
        <f>IF(ACTIVITIES!K20&gt;0,J59+1,0)</f>
        <v>0</v>
      </c>
      <c r="L58" s="128">
        <v>14</v>
      </c>
      <c r="M58" s="73">
        <f>IF(ACTIVITIES!BQ20&gt;0,M59+1,0)</f>
        <v>0</v>
      </c>
      <c r="N58" s="73">
        <f>IF(ACTIVITIES!BR20&gt;0,N59+1,0)</f>
        <v>0</v>
      </c>
      <c r="O58" s="73">
        <f>IF(ACTIVITIES!BS20&gt;0,O59+1,0)</f>
        <v>0</v>
      </c>
      <c r="P58" s="73">
        <f>IF(ACTIVITIES!BT20&gt;0,P59+1,0)</f>
        <v>0</v>
      </c>
      <c r="Q58" s="73">
        <f>IF(ACTIVITIES!BU20&gt;0,Q59+1,0)</f>
        <v>0</v>
      </c>
      <c r="R58" s="73">
        <f>IF(ACTIVITIES!BV20&gt;0,R59+1,0)</f>
        <v>0</v>
      </c>
      <c r="S58" s="73">
        <f>IF(ACTIVITIES!BW20&gt;0,S59+1,0)</f>
        <v>0</v>
      </c>
      <c r="T58" s="73">
        <f>IF(ACTIVITIES!BX20&gt;0,T59+1,0)</f>
        <v>0</v>
      </c>
      <c r="U58" s="73">
        <f>IF(ACTIVITIES!BY20&gt;0,U59+1,0)</f>
        <v>0</v>
      </c>
      <c r="W58" s="80"/>
      <c r="X58" s="25"/>
      <c r="Y58" s="25"/>
      <c r="Z58" s="25"/>
      <c r="AA58" s="25"/>
      <c r="AB58" s="25"/>
      <c r="AC58" s="25"/>
      <c r="AD58" s="25"/>
      <c r="AE58" s="25"/>
      <c r="AF58" s="25"/>
      <c r="AG58" s="25"/>
      <c r="AI58" s="80"/>
      <c r="AJ58" s="25"/>
      <c r="AK58" s="25"/>
      <c r="AL58" s="25"/>
      <c r="AM58" s="25"/>
      <c r="AN58" s="25"/>
      <c r="AO58" s="25"/>
      <c r="AP58" s="25"/>
      <c r="AQ58" s="25"/>
      <c r="AR58" s="25"/>
      <c r="AS58" s="25"/>
      <c r="AU58" s="25"/>
      <c r="AV58" s="25"/>
      <c r="AW58" s="25"/>
      <c r="AX58" s="25"/>
      <c r="AY58" s="25"/>
      <c r="AZ58" s="25"/>
      <c r="BA58" s="25"/>
      <c r="BB58" s="25"/>
      <c r="BC58" s="25"/>
      <c r="BD58" s="25"/>
      <c r="BE58" s="25"/>
      <c r="BF58" s="107"/>
      <c r="BG58" s="25"/>
      <c r="BH58" s="25"/>
      <c r="BI58" s="25"/>
      <c r="BJ58" s="25"/>
      <c r="BK58" s="25"/>
      <c r="BL58" s="25"/>
      <c r="BM58" s="25"/>
      <c r="BN58" s="25"/>
      <c r="BO58" s="25"/>
      <c r="BP58" s="25"/>
      <c r="BR58" s="25"/>
      <c r="BS58" s="25"/>
      <c r="BT58" s="25"/>
      <c r="BU58" s="25"/>
      <c r="BV58" s="25"/>
      <c r="FF58" s="177"/>
      <c r="FH58" s="173"/>
      <c r="FI58" s="183">
        <f ca="1">IF(FI42="roll", RANDBETWEEN(1,$FK$2),0)</f>
        <v>0</v>
      </c>
      <c r="FJ58" s="173" t="s">
        <v>495</v>
      </c>
      <c r="FK58" s="183">
        <v>10</v>
      </c>
      <c r="FL58" s="179"/>
      <c r="FP58" s="178"/>
    </row>
    <row r="59" spans="1:183" ht="17.100000000000001" customHeight="1" thickBot="1" x14ac:dyDescent="0.35">
      <c r="A59" s="128">
        <v>13</v>
      </c>
      <c r="B59" s="73">
        <f>IF(ACTIVITIES!C21&gt;0,B60+1,0)</f>
        <v>0</v>
      </c>
      <c r="C59" s="73">
        <f>IF(ACTIVITIES!D21&gt;0,C60+1,0)</f>
        <v>0</v>
      </c>
      <c r="D59" s="73">
        <f>IF(ACTIVITIES!E21&gt;0,D60+1,0)</f>
        <v>0</v>
      </c>
      <c r="E59" s="73">
        <f>IF(ACTIVITIES!F21&gt;0,E60+1,0)</f>
        <v>0</v>
      </c>
      <c r="F59" s="73">
        <f>IF(ACTIVITIES!G21&gt;0,F60+1,0)</f>
        <v>0</v>
      </c>
      <c r="G59" s="73">
        <f>IF(ACTIVITIES!H21&gt;0,G60+1,0)</f>
        <v>0</v>
      </c>
      <c r="H59" s="73">
        <f>IF(ACTIVITIES!I21&gt;0,H60+1,0)</f>
        <v>0</v>
      </c>
      <c r="I59" s="73">
        <f>IF(ACTIVITIES!J21&gt;0,I60+1,0)</f>
        <v>0</v>
      </c>
      <c r="J59" s="73">
        <f>IF(ACTIVITIES!K21&gt;0,J60+1,0)</f>
        <v>0</v>
      </c>
      <c r="L59" s="128">
        <v>13</v>
      </c>
      <c r="M59" s="73">
        <f>IF(ACTIVITIES!BQ21&gt;0,M60+1,0)</f>
        <v>0</v>
      </c>
      <c r="N59" s="73">
        <f>IF(ACTIVITIES!BR21&gt;0,N60+1,0)</f>
        <v>0</v>
      </c>
      <c r="O59" s="73">
        <f>IF(ACTIVITIES!BS21&gt;0,O60+1,0)</f>
        <v>0</v>
      </c>
      <c r="P59" s="73">
        <f>IF(ACTIVITIES!BT21&gt;0,P60+1,0)</f>
        <v>0</v>
      </c>
      <c r="Q59" s="73">
        <f>IF(ACTIVITIES!BU21&gt;0,Q60+1,0)</f>
        <v>0</v>
      </c>
      <c r="R59" s="73">
        <f>IF(ACTIVITIES!BV21&gt;0,R60+1,0)</f>
        <v>0</v>
      </c>
      <c r="S59" s="73">
        <f>IF(ACTIVITIES!BW21&gt;0,S60+1,0)</f>
        <v>0</v>
      </c>
      <c r="T59" s="73">
        <f>IF(ACTIVITIES!BX21&gt;0,T60+1,0)</f>
        <v>0</v>
      </c>
      <c r="U59" s="73">
        <f>IF(ACTIVITIES!BY21&gt;0,U60+1,0)</f>
        <v>0</v>
      </c>
      <c r="W59" s="80"/>
      <c r="X59" s="25"/>
      <c r="Y59" s="25"/>
      <c r="Z59" s="25"/>
      <c r="AA59" s="25"/>
      <c r="AB59" s="25"/>
      <c r="AC59" s="25"/>
      <c r="AD59" s="25"/>
      <c r="AE59" s="25"/>
      <c r="AF59" s="25"/>
      <c r="AG59" s="25"/>
      <c r="AI59" s="80"/>
      <c r="AJ59" s="25"/>
      <c r="AK59" s="25"/>
      <c r="AL59" s="25"/>
      <c r="AM59" s="25"/>
      <c r="AN59" s="25"/>
      <c r="AO59" s="25"/>
      <c r="AP59" s="25"/>
      <c r="AQ59" s="25"/>
      <c r="AR59" s="25"/>
      <c r="AS59" s="25"/>
      <c r="AU59" s="25"/>
      <c r="AV59" s="25"/>
      <c r="AW59" s="25"/>
      <c r="AX59" s="25"/>
      <c r="AY59" s="25"/>
      <c r="AZ59" s="25"/>
      <c r="BA59" s="25"/>
      <c r="BB59" s="25"/>
      <c r="BC59" s="25"/>
      <c r="BD59" s="25"/>
      <c r="BE59" s="25"/>
      <c r="BF59" s="107"/>
      <c r="BG59" s="25"/>
      <c r="BH59" s="25"/>
      <c r="BI59" s="25"/>
      <c r="BJ59" s="25"/>
      <c r="BK59" s="25"/>
      <c r="BL59" s="25"/>
      <c r="BM59" s="25"/>
      <c r="BN59" s="25"/>
      <c r="BO59" s="25"/>
      <c r="BP59" s="25"/>
      <c r="BR59" s="25"/>
      <c r="BS59" s="25"/>
      <c r="BT59" s="25"/>
      <c r="BU59" s="25"/>
      <c r="BV59" s="25"/>
      <c r="FF59" s="177"/>
      <c r="FH59" s="173"/>
      <c r="FI59" s="183">
        <f ca="1">IF(FI42="roll", RANDBETWEEN(1,$FK$2),0)</f>
        <v>0</v>
      </c>
      <c r="FJ59" s="173" t="s">
        <v>498</v>
      </c>
      <c r="FK59" s="183">
        <v>4</v>
      </c>
      <c r="FL59" s="179"/>
      <c r="FP59" s="178"/>
      <c r="FQ59" s="235" t="str">
        <f>IF('^'!$C$62="CHANGEOVER","&lt; 14","")</f>
        <v/>
      </c>
    </row>
    <row r="60" spans="1:183" ht="17.100000000000001" customHeight="1" thickBot="1" x14ac:dyDescent="0.25">
      <c r="A60" s="128">
        <v>12</v>
      </c>
      <c r="B60" s="73">
        <f>IF(ACTIVITIES!C22&gt;0,B61+1,0)</f>
        <v>0</v>
      </c>
      <c r="C60" s="73">
        <f>IF(ACTIVITIES!D22&gt;0,C61+1,0)</f>
        <v>0</v>
      </c>
      <c r="D60" s="73">
        <f>IF(ACTIVITIES!E22&gt;0,D61+1,0)</f>
        <v>0</v>
      </c>
      <c r="E60" s="73">
        <f>IF(ACTIVITIES!F22&gt;0,E61+1,0)</f>
        <v>0</v>
      </c>
      <c r="F60" s="73">
        <f>IF(ACTIVITIES!G22&gt;0,F61+1,0)</f>
        <v>0</v>
      </c>
      <c r="G60" s="73">
        <f>IF(ACTIVITIES!H22&gt;0,G61+1,0)</f>
        <v>0</v>
      </c>
      <c r="H60" s="73">
        <f>IF(ACTIVITIES!I22&gt;0,H61+1,0)</f>
        <v>0</v>
      </c>
      <c r="I60" s="73">
        <f>IF(ACTIVITIES!J22&gt;0,I61+1,0)</f>
        <v>0</v>
      </c>
      <c r="J60" s="73">
        <f>IF(ACTIVITIES!K22&gt;0,J61+1,0)</f>
        <v>0</v>
      </c>
      <c r="L60" s="128">
        <v>12</v>
      </c>
      <c r="M60" s="73">
        <f>IF(ACTIVITIES!BQ22&gt;0,M61+1,0)</f>
        <v>0</v>
      </c>
      <c r="N60" s="73">
        <f>IF(ACTIVITIES!BR22&gt;0,N61+1,0)</f>
        <v>0</v>
      </c>
      <c r="O60" s="73">
        <f>IF(ACTIVITIES!BS22&gt;0,O61+1,0)</f>
        <v>0</v>
      </c>
      <c r="P60" s="73">
        <f>IF(ACTIVITIES!BT22&gt;0,P61+1,0)</f>
        <v>0</v>
      </c>
      <c r="Q60" s="73">
        <f>IF(ACTIVITIES!BU22&gt;0,Q61+1,0)</f>
        <v>0</v>
      </c>
      <c r="R60" s="73">
        <f>IF(ACTIVITIES!BV22&gt;0,R61+1,0)</f>
        <v>0</v>
      </c>
      <c r="S60" s="73">
        <f>IF(ACTIVITIES!BW22&gt;0,S61+1,0)</f>
        <v>0</v>
      </c>
      <c r="T60" s="73">
        <f>IF(ACTIVITIES!BX22&gt;0,T61+1,0)</f>
        <v>0</v>
      </c>
      <c r="U60" s="73">
        <f>IF(ACTIVITIES!BY22&gt;0,U61+1,0)</f>
        <v>0</v>
      </c>
      <c r="W60" s="80"/>
      <c r="X60" s="25"/>
      <c r="Y60" s="25"/>
      <c r="Z60" s="25"/>
      <c r="AA60" s="25"/>
      <c r="AB60" s="25"/>
      <c r="AC60" s="25"/>
      <c r="AD60" s="25"/>
      <c r="AE60" s="25"/>
      <c r="AF60" s="25"/>
      <c r="AG60" s="25"/>
      <c r="AI60" s="80"/>
      <c r="AJ60" s="25"/>
      <c r="AK60" s="25"/>
      <c r="AL60" s="25"/>
      <c r="AM60" s="25"/>
      <c r="AN60" s="25"/>
      <c r="AO60" s="25"/>
      <c r="AP60" s="25"/>
      <c r="AQ60" s="25"/>
      <c r="AR60" s="25"/>
      <c r="AS60" s="25"/>
      <c r="AU60" s="25"/>
      <c r="AV60" s="25"/>
      <c r="AW60" s="25"/>
      <c r="AX60" s="25"/>
      <c r="AY60" s="25"/>
      <c r="AZ60" s="25"/>
      <c r="BA60" s="25"/>
      <c r="BB60" s="25"/>
      <c r="BC60" s="25"/>
      <c r="BD60" s="25"/>
      <c r="BE60" s="25"/>
      <c r="BF60" s="107"/>
      <c r="BG60" s="25"/>
      <c r="BH60" s="25"/>
      <c r="BI60" s="25"/>
      <c r="BJ60" s="25"/>
      <c r="BK60" s="25"/>
      <c r="BL60" s="25"/>
      <c r="BM60" s="25"/>
      <c r="BN60" s="25"/>
      <c r="BO60" s="25"/>
      <c r="BP60" s="25"/>
      <c r="BR60" s="25"/>
      <c r="BS60" s="25"/>
      <c r="BT60" s="25"/>
      <c r="BU60" s="25"/>
      <c r="BV60" s="25"/>
      <c r="FF60" s="177"/>
      <c r="FH60" s="1"/>
      <c r="FI60" s="172">
        <f ca="1">COUNTIF(FI44:FI59,"&gt;0")</f>
        <v>0</v>
      </c>
      <c r="FJ60" s="74"/>
      <c r="FK60" s="172">
        <f>COUNT(FK44:FK59)</f>
        <v>16</v>
      </c>
      <c r="FL60" s="174" t="s">
        <v>500</v>
      </c>
      <c r="FP60" s="178"/>
    </row>
    <row r="61" spans="1:183" ht="17.100000000000001" customHeight="1" thickBot="1" x14ac:dyDescent="0.25">
      <c r="A61" s="128">
        <v>11</v>
      </c>
      <c r="B61" s="73">
        <f>IF(ACTIVITIES!C23&gt;0,B62+1,0)</f>
        <v>0</v>
      </c>
      <c r="C61" s="73">
        <f>IF(ACTIVITIES!D23&gt;0,C62+1,0)</f>
        <v>0</v>
      </c>
      <c r="D61" s="73">
        <f>IF(ACTIVITIES!E23&gt;0,D62+1,0)</f>
        <v>0</v>
      </c>
      <c r="E61" s="73">
        <f>IF(ACTIVITIES!F23&gt;0,E62+1,0)</f>
        <v>0</v>
      </c>
      <c r="F61" s="73">
        <f>IF(ACTIVITIES!G23&gt;0,F62+1,0)</f>
        <v>0</v>
      </c>
      <c r="G61" s="73">
        <f>IF(ACTIVITIES!H23&gt;0,G62+1,0)</f>
        <v>0</v>
      </c>
      <c r="H61" s="73">
        <f>IF(ACTIVITIES!I23&gt;0,H62+1,0)</f>
        <v>0</v>
      </c>
      <c r="I61" s="73">
        <f>IF(ACTIVITIES!J23&gt;0,I62+1,0)</f>
        <v>0</v>
      </c>
      <c r="J61" s="73">
        <f>IF(ACTIVITIES!K23&gt;0,J62+1,0)</f>
        <v>0</v>
      </c>
      <c r="L61" s="128">
        <v>11</v>
      </c>
      <c r="M61" s="73">
        <f>IF(ACTIVITIES!BQ23&gt;0,M62+1,0)</f>
        <v>0</v>
      </c>
      <c r="N61" s="73">
        <f>IF(ACTIVITIES!BR23&gt;0,N62+1,0)</f>
        <v>0</v>
      </c>
      <c r="O61" s="73">
        <f>IF(ACTIVITIES!BS23&gt;0,O62+1,0)</f>
        <v>0</v>
      </c>
      <c r="P61" s="73">
        <f>IF(ACTIVITIES!BT23&gt;0,P62+1,0)</f>
        <v>0</v>
      </c>
      <c r="Q61" s="73">
        <f>IF(ACTIVITIES!BU23&gt;0,Q62+1,0)</f>
        <v>0</v>
      </c>
      <c r="R61" s="73">
        <f>IF(ACTIVITIES!BV23&gt;0,R62+1,0)</f>
        <v>0</v>
      </c>
      <c r="S61" s="73">
        <f>IF(ACTIVITIES!BW23&gt;0,S62+1,0)</f>
        <v>0</v>
      </c>
      <c r="T61" s="73">
        <f>IF(ACTIVITIES!BX23&gt;0,T62+1,0)</f>
        <v>0</v>
      </c>
      <c r="U61" s="73">
        <f>IF(ACTIVITIES!BY23&gt;0,U62+1,0)</f>
        <v>0</v>
      </c>
      <c r="W61" s="80"/>
      <c r="X61" s="25"/>
      <c r="Y61" s="25"/>
      <c r="Z61" s="25"/>
      <c r="AA61" s="25"/>
      <c r="AB61" s="25"/>
      <c r="AC61" s="25"/>
      <c r="AD61" s="25"/>
      <c r="AE61" s="25"/>
      <c r="AF61" s="25"/>
      <c r="AG61" s="25"/>
      <c r="AI61" s="80"/>
      <c r="AJ61" s="25"/>
      <c r="AK61" s="25"/>
      <c r="AL61" s="25"/>
      <c r="AM61" s="25"/>
      <c r="AN61" s="25"/>
      <c r="AO61" s="25"/>
      <c r="AP61" s="25"/>
      <c r="AQ61" s="25"/>
      <c r="AR61" s="25"/>
      <c r="AS61" s="25"/>
      <c r="AU61" s="25"/>
      <c r="AV61" s="25"/>
      <c r="AW61" s="25"/>
      <c r="AX61" s="25"/>
      <c r="AY61" s="25"/>
      <c r="AZ61" s="25"/>
      <c r="BA61" s="25"/>
      <c r="BB61" s="25"/>
      <c r="BC61" s="25"/>
      <c r="BD61" s="25"/>
      <c r="BE61" s="25"/>
      <c r="BF61" s="107"/>
      <c r="BG61" s="25"/>
      <c r="BH61" s="25"/>
      <c r="BI61" s="25"/>
      <c r="BJ61" s="25"/>
      <c r="BK61" s="25"/>
      <c r="BL61" s="25"/>
      <c r="BM61" s="25"/>
      <c r="BN61" s="25"/>
      <c r="BO61" s="25"/>
      <c r="BP61" s="25"/>
      <c r="BR61" s="25"/>
      <c r="BS61" s="25"/>
      <c r="BT61" s="25"/>
      <c r="BU61" s="25"/>
      <c r="BV61" s="25"/>
      <c r="FF61" s="180"/>
      <c r="FG61" s="181"/>
      <c r="FH61" s="181"/>
      <c r="FI61" s="181"/>
      <c r="FJ61" s="181"/>
      <c r="FK61" s="181"/>
      <c r="FL61" s="181"/>
      <c r="FM61" s="181"/>
      <c r="FN61" s="181"/>
      <c r="FO61" s="181"/>
      <c r="FP61" s="182"/>
    </row>
    <row r="62" spans="1:183" ht="17.100000000000001" customHeight="1" x14ac:dyDescent="0.2">
      <c r="A62" s="128">
        <v>10</v>
      </c>
      <c r="B62" s="73">
        <f>IF(ACTIVITIES!C24&gt;0,B63+1,0)</f>
        <v>0</v>
      </c>
      <c r="C62" s="73">
        <f>IF(ACTIVITIES!D24&gt;0,C63+1,0)</f>
        <v>0</v>
      </c>
      <c r="D62" s="73">
        <f>IF(ACTIVITIES!E24&gt;0,D63+1,0)</f>
        <v>0</v>
      </c>
      <c r="E62" s="73">
        <f>IF(ACTIVITIES!F24&gt;0,E63+1,0)</f>
        <v>0</v>
      </c>
      <c r="F62" s="73">
        <f>IF(ACTIVITIES!G24&gt;0,F63+1,0)</f>
        <v>0</v>
      </c>
      <c r="G62" s="73">
        <f>IF(ACTIVITIES!H24&gt;0,G63+1,0)</f>
        <v>0</v>
      </c>
      <c r="H62" s="73">
        <f>IF(ACTIVITIES!I24&gt;0,H63+1,0)</f>
        <v>0</v>
      </c>
      <c r="I62" s="73">
        <f>IF(ACTIVITIES!J24&gt;0,I63+1,0)</f>
        <v>0</v>
      </c>
      <c r="J62" s="73">
        <f>IF(ACTIVITIES!K24&gt;0,J63+1,0)</f>
        <v>0</v>
      </c>
      <c r="L62" s="128">
        <v>10</v>
      </c>
      <c r="M62" s="73">
        <f>IF(ACTIVITIES!BQ24&gt;0,M63+1,0)</f>
        <v>0</v>
      </c>
      <c r="N62" s="73">
        <f>IF(ACTIVITIES!BR24&gt;0,N63+1,0)</f>
        <v>0</v>
      </c>
      <c r="O62" s="73">
        <f>IF(ACTIVITIES!BS24&gt;0,O63+1,0)</f>
        <v>0</v>
      </c>
      <c r="P62" s="73">
        <f>IF(ACTIVITIES!BT24&gt;0,P63+1,0)</f>
        <v>0</v>
      </c>
      <c r="Q62" s="73">
        <f>IF(ACTIVITIES!BU24&gt;0,Q63+1,0)</f>
        <v>0</v>
      </c>
      <c r="R62" s="73">
        <f>IF(ACTIVITIES!BV24&gt;0,R63+1,0)</f>
        <v>0</v>
      </c>
      <c r="S62" s="73">
        <f>IF(ACTIVITIES!BW24&gt;0,S63+1,0)</f>
        <v>0</v>
      </c>
      <c r="T62" s="73">
        <f>IF(ACTIVITIES!BX24&gt;0,T63+1,0)</f>
        <v>0</v>
      </c>
      <c r="U62" s="73">
        <f>IF(ACTIVITIES!BY24&gt;0,U63+1,0)</f>
        <v>0</v>
      </c>
      <c r="W62" s="80"/>
      <c r="X62" s="25"/>
      <c r="Y62" s="25"/>
      <c r="Z62" s="25"/>
      <c r="AA62" s="25"/>
      <c r="AB62" s="25"/>
      <c r="AC62" s="25"/>
      <c r="AD62" s="25"/>
      <c r="AE62" s="25"/>
      <c r="AF62" s="25"/>
      <c r="AG62" s="25"/>
      <c r="AI62" s="80"/>
      <c r="AJ62" s="25"/>
      <c r="AK62" s="25"/>
      <c r="AL62" s="25"/>
      <c r="AM62" s="25"/>
      <c r="AN62" s="25"/>
      <c r="AO62" s="25"/>
      <c r="AP62" s="25"/>
      <c r="AQ62" s="25"/>
      <c r="AR62" s="25"/>
      <c r="AS62" s="25"/>
      <c r="AU62" s="25"/>
      <c r="AV62" s="25"/>
      <c r="AW62" s="25"/>
      <c r="AX62" s="25"/>
      <c r="AY62" s="25"/>
      <c r="AZ62" s="25"/>
      <c r="BA62" s="25"/>
      <c r="BB62" s="25"/>
      <c r="BC62" s="25"/>
      <c r="BD62" s="25"/>
      <c r="BE62" s="25"/>
      <c r="BF62" s="107"/>
      <c r="BG62" s="25"/>
      <c r="BH62" s="25"/>
      <c r="BI62" s="25"/>
      <c r="BJ62" s="25"/>
      <c r="BK62" s="25"/>
      <c r="BL62" s="25"/>
      <c r="BM62" s="25"/>
      <c r="BN62" s="25"/>
      <c r="BO62" s="25"/>
      <c r="BP62" s="25"/>
      <c r="BR62" s="25"/>
      <c r="BS62" s="25"/>
      <c r="BT62" s="25"/>
      <c r="BU62" s="25"/>
      <c r="BV62" s="25"/>
    </row>
    <row r="63" spans="1:183" ht="17.100000000000001" customHeight="1" x14ac:dyDescent="0.2">
      <c r="A63" s="128">
        <v>9</v>
      </c>
      <c r="B63" s="73">
        <f>IF(ACTIVITIES!C25&gt;0,B64+1,0)</f>
        <v>0</v>
      </c>
      <c r="C63" s="73">
        <f>IF(ACTIVITIES!D25&gt;0,C64+1,0)</f>
        <v>0</v>
      </c>
      <c r="D63" s="73">
        <f>IF(ACTIVITIES!E25&gt;0,D64+1,0)</f>
        <v>0</v>
      </c>
      <c r="E63" s="73">
        <f>IF(ACTIVITIES!F25&gt;0,E64+1,0)</f>
        <v>0</v>
      </c>
      <c r="F63" s="73">
        <f>IF(ACTIVITIES!G25&gt;0,F64+1,0)</f>
        <v>0</v>
      </c>
      <c r="G63" s="73">
        <f>IF(ACTIVITIES!H25&gt;0,G64+1,0)</f>
        <v>0</v>
      </c>
      <c r="H63" s="73">
        <f>IF(ACTIVITIES!I25&gt;0,H64+1,0)</f>
        <v>0</v>
      </c>
      <c r="I63" s="73">
        <f>IF(ACTIVITIES!J25&gt;0,I64+1,0)</f>
        <v>0</v>
      </c>
      <c r="J63" s="73">
        <f>IF(ACTIVITIES!K25&gt;0,J64+1,0)</f>
        <v>0</v>
      </c>
      <c r="L63" s="128">
        <v>9</v>
      </c>
      <c r="M63" s="73">
        <f>IF(ACTIVITIES!BQ25&gt;0,M64+1,0)</f>
        <v>0</v>
      </c>
      <c r="N63" s="73">
        <f>IF(ACTIVITIES!BR25&gt;0,N64+1,0)</f>
        <v>0</v>
      </c>
      <c r="O63" s="73">
        <f>IF(ACTIVITIES!BS25&gt;0,O64+1,0)</f>
        <v>0</v>
      </c>
      <c r="P63" s="73">
        <f>IF(ACTIVITIES!BT25&gt;0,P64+1,0)</f>
        <v>0</v>
      </c>
      <c r="Q63" s="73">
        <f>IF(ACTIVITIES!BU25&gt;0,Q64+1,0)</f>
        <v>0</v>
      </c>
      <c r="R63" s="73">
        <f>IF(ACTIVITIES!BV25&gt;0,R64+1,0)</f>
        <v>0</v>
      </c>
      <c r="S63" s="73">
        <f>IF(ACTIVITIES!BW25&gt;0,S64+1,0)</f>
        <v>0</v>
      </c>
      <c r="T63" s="73">
        <f>IF(ACTIVITIES!BX25&gt;0,T64+1,0)</f>
        <v>0</v>
      </c>
      <c r="U63" s="73">
        <f>IF(ACTIVITIES!BY25&gt;0,U64+1,0)</f>
        <v>0</v>
      </c>
      <c r="W63" s="80"/>
      <c r="X63" s="25"/>
      <c r="Y63" s="25"/>
      <c r="Z63" s="25"/>
      <c r="AA63" s="25"/>
      <c r="AB63" s="25"/>
      <c r="AC63" s="25"/>
      <c r="AD63" s="25"/>
      <c r="AE63" s="25"/>
      <c r="AF63" s="25"/>
      <c r="AG63" s="25"/>
      <c r="AI63" s="80"/>
      <c r="AJ63" s="25"/>
      <c r="AK63" s="25"/>
      <c r="AL63" s="25"/>
      <c r="AM63" s="25"/>
      <c r="AN63" s="25"/>
      <c r="AO63" s="25"/>
      <c r="AP63" s="25"/>
      <c r="AQ63" s="25"/>
      <c r="AR63" s="25"/>
      <c r="AS63" s="25"/>
      <c r="AU63" s="25"/>
      <c r="AV63" s="25"/>
      <c r="AW63" s="25"/>
      <c r="AX63" s="25"/>
      <c r="AY63" s="25"/>
      <c r="AZ63" s="25"/>
      <c r="BA63" s="25"/>
      <c r="BB63" s="25"/>
      <c r="BC63" s="25"/>
      <c r="BD63" s="25"/>
      <c r="BE63" s="25"/>
      <c r="BF63" s="107"/>
      <c r="BG63" s="25"/>
      <c r="BH63" s="25"/>
      <c r="BI63" s="25"/>
      <c r="BJ63" s="25"/>
      <c r="BK63" s="25"/>
      <c r="BL63" s="25"/>
      <c r="BM63" s="25"/>
      <c r="BN63" s="25"/>
      <c r="BO63" s="25"/>
      <c r="BP63" s="25"/>
      <c r="BR63" s="25"/>
      <c r="BS63" s="25"/>
      <c r="BT63" s="25"/>
      <c r="BU63" s="25"/>
      <c r="BV63" s="25"/>
    </row>
    <row r="64" spans="1:183" ht="17.100000000000001" customHeight="1" x14ac:dyDescent="0.2">
      <c r="A64" s="128">
        <v>8</v>
      </c>
      <c r="B64" s="73">
        <f>IF(ACTIVITIES!C26&gt;0,B65+1,0)</f>
        <v>0</v>
      </c>
      <c r="C64" s="73">
        <f>IF(ACTIVITIES!D26&gt;0,C65+1,0)</f>
        <v>0</v>
      </c>
      <c r="D64" s="73">
        <f>IF(ACTIVITIES!E26&gt;0,D65+1,0)</f>
        <v>0</v>
      </c>
      <c r="E64" s="73">
        <f>IF(ACTIVITIES!F26&gt;0,E65+1,0)</f>
        <v>0</v>
      </c>
      <c r="F64" s="73">
        <f>IF(ACTIVITIES!G26&gt;0,F65+1,0)</f>
        <v>0</v>
      </c>
      <c r="G64" s="73">
        <f>IF(ACTIVITIES!H26&gt;0,G65+1,0)</f>
        <v>0</v>
      </c>
      <c r="H64" s="73">
        <f>IF(ACTIVITIES!I26&gt;0,H65+1,0)</f>
        <v>0</v>
      </c>
      <c r="I64" s="73">
        <f>IF(ACTIVITIES!J26&gt;0,I65+1,0)</f>
        <v>0</v>
      </c>
      <c r="J64" s="73">
        <f>IF(ACTIVITIES!K26&gt;0,J65+1,0)</f>
        <v>0</v>
      </c>
      <c r="L64" s="128">
        <v>8</v>
      </c>
      <c r="M64" s="73">
        <f>IF(ACTIVITIES!BQ26&gt;0,M65+1,0)</f>
        <v>0</v>
      </c>
      <c r="N64" s="73">
        <f>IF(ACTIVITIES!BR26&gt;0,N65+1,0)</f>
        <v>0</v>
      </c>
      <c r="O64" s="73">
        <f>IF(ACTIVITIES!BS26&gt;0,O65+1,0)</f>
        <v>0</v>
      </c>
      <c r="P64" s="73">
        <f>IF(ACTIVITIES!BT26&gt;0,P65+1,0)</f>
        <v>0</v>
      </c>
      <c r="Q64" s="73">
        <f>IF(ACTIVITIES!BU26&gt;0,Q65+1,0)</f>
        <v>0</v>
      </c>
      <c r="R64" s="73">
        <f>IF(ACTIVITIES!BV26&gt;0,R65+1,0)</f>
        <v>0</v>
      </c>
      <c r="S64" s="73">
        <f>IF(ACTIVITIES!BW26&gt;0,S65+1,0)</f>
        <v>0</v>
      </c>
      <c r="T64" s="73">
        <f>IF(ACTIVITIES!BX26&gt;0,T65+1,0)</f>
        <v>0</v>
      </c>
      <c r="U64" s="73">
        <f>IF(ACTIVITIES!BY26&gt;0,U65+1,0)</f>
        <v>0</v>
      </c>
      <c r="W64" s="80"/>
      <c r="X64" s="25"/>
      <c r="Y64" s="25"/>
      <c r="Z64" s="25"/>
      <c r="AA64" s="25"/>
      <c r="AB64" s="25"/>
      <c r="AC64" s="25"/>
      <c r="AD64" s="25"/>
      <c r="AE64" s="25"/>
      <c r="AF64" s="25"/>
      <c r="AG64" s="25"/>
      <c r="AI64" s="80"/>
      <c r="AJ64" s="25"/>
      <c r="AK64" s="25"/>
      <c r="AL64" s="25"/>
      <c r="AM64" s="25"/>
      <c r="AN64" s="25"/>
      <c r="AO64" s="25"/>
      <c r="AP64" s="25"/>
      <c r="AQ64" s="25"/>
      <c r="AR64" s="25"/>
      <c r="AS64" s="25"/>
      <c r="AU64" s="25"/>
      <c r="AV64" s="25"/>
      <c r="AW64" s="25"/>
      <c r="AX64" s="25"/>
      <c r="AY64" s="25"/>
      <c r="AZ64" s="25"/>
      <c r="BA64" s="25"/>
      <c r="BB64" s="25"/>
      <c r="BC64" s="25"/>
      <c r="BD64" s="25"/>
      <c r="BE64" s="25"/>
      <c r="BF64" s="107"/>
      <c r="BG64" s="25"/>
      <c r="BH64" s="25"/>
      <c r="BI64" s="25"/>
      <c r="BJ64" s="25"/>
      <c r="BK64" s="25"/>
      <c r="BL64" s="25"/>
      <c r="BM64" s="25"/>
      <c r="BN64" s="25"/>
      <c r="BO64" s="25"/>
      <c r="BP64" s="25"/>
      <c r="BR64" s="25"/>
      <c r="BS64" s="25"/>
      <c r="BT64" s="25"/>
      <c r="BU64" s="25"/>
      <c r="BV64" s="25"/>
      <c r="FG64" s="25" t="s">
        <v>470</v>
      </c>
      <c r="FH64" s="25" t="s">
        <v>472</v>
      </c>
      <c r="FI64" s="3248" t="s">
        <v>515</v>
      </c>
      <c r="FJ64" s="25" t="s">
        <v>488</v>
      </c>
      <c r="FK64" s="25" t="s">
        <v>492</v>
      </c>
    </row>
    <row r="65" spans="1:172" ht="17.100000000000001" customHeight="1" x14ac:dyDescent="0.2">
      <c r="A65" s="128">
        <v>7</v>
      </c>
      <c r="B65" s="73">
        <f>IF(ACTIVITIES!C27&gt;0,B66+1,0)</f>
        <v>0</v>
      </c>
      <c r="C65" s="73">
        <f>IF(ACTIVITIES!D27&gt;0,C66+1,0)</f>
        <v>0</v>
      </c>
      <c r="D65" s="73">
        <f>IF(ACTIVITIES!E27&gt;0,D66+1,0)</f>
        <v>0</v>
      </c>
      <c r="E65" s="73">
        <f>IF(ACTIVITIES!F27&gt;0,E66+1,0)</f>
        <v>0</v>
      </c>
      <c r="F65" s="73">
        <f>IF(ACTIVITIES!G27&gt;0,F66+1,0)</f>
        <v>0</v>
      </c>
      <c r="G65" s="73">
        <f>IF(ACTIVITIES!H27&gt;0,G66+1,0)</f>
        <v>0</v>
      </c>
      <c r="H65" s="73">
        <f>IF(ACTIVITIES!I27&gt;0,H66+1,0)</f>
        <v>0</v>
      </c>
      <c r="I65" s="73">
        <f>IF(ACTIVITIES!J27&gt;0,I66+1,0)</f>
        <v>0</v>
      </c>
      <c r="J65" s="73">
        <f>IF(ACTIVITIES!K27&gt;0,J66+1,0)</f>
        <v>0</v>
      </c>
      <c r="L65" s="128">
        <v>7</v>
      </c>
      <c r="M65" s="73">
        <f>IF(ACTIVITIES!BQ27&gt;0,M66+1,0)</f>
        <v>0</v>
      </c>
      <c r="N65" s="73">
        <f>IF(ACTIVITIES!BR27&gt;0,N66+1,0)</f>
        <v>0</v>
      </c>
      <c r="O65" s="73">
        <f>IF(ACTIVITIES!BS27&gt;0,O66+1,0)</f>
        <v>0</v>
      </c>
      <c r="P65" s="73">
        <f>IF(ACTIVITIES!BT27&gt;0,P66+1,0)</f>
        <v>0</v>
      </c>
      <c r="Q65" s="73">
        <f>IF(ACTIVITIES!BU27&gt;0,Q66+1,0)</f>
        <v>0</v>
      </c>
      <c r="R65" s="73">
        <f>IF(ACTIVITIES!BV27&gt;0,R66+1,0)</f>
        <v>0</v>
      </c>
      <c r="S65" s="73">
        <f>IF(ACTIVITIES!BW27&gt;0,S66+1,0)</f>
        <v>0</v>
      </c>
      <c r="T65" s="73">
        <f>IF(ACTIVITIES!BX27&gt;0,T66+1,0)</f>
        <v>0</v>
      </c>
      <c r="U65" s="73">
        <f>IF(ACTIVITIES!BY27&gt;0,U66+1,0)</f>
        <v>0</v>
      </c>
      <c r="W65" s="80"/>
      <c r="X65" s="25"/>
      <c r="Y65" s="25"/>
      <c r="Z65" s="25"/>
      <c r="AA65" s="25"/>
      <c r="AB65" s="25"/>
      <c r="AC65" s="25"/>
      <c r="AD65" s="25"/>
      <c r="AE65" s="25"/>
      <c r="AF65" s="25"/>
      <c r="AG65" s="25"/>
      <c r="AI65" s="80"/>
      <c r="AJ65" s="25"/>
      <c r="AK65" s="25"/>
      <c r="AL65" s="25"/>
      <c r="AM65" s="25"/>
      <c r="AN65" s="25"/>
      <c r="AO65" s="25"/>
      <c r="AP65" s="25"/>
      <c r="AQ65" s="25"/>
      <c r="AR65" s="25"/>
      <c r="AS65" s="25"/>
      <c r="AU65" s="25"/>
      <c r="AV65" s="25"/>
      <c r="AW65" s="25"/>
      <c r="AX65" s="25"/>
      <c r="AY65" s="25"/>
      <c r="AZ65" s="25"/>
      <c r="BA65" s="25"/>
      <c r="BB65" s="25"/>
      <c r="BC65" s="25"/>
      <c r="BD65" s="25"/>
      <c r="BE65" s="25"/>
      <c r="BF65" s="107"/>
      <c r="BG65" s="25"/>
      <c r="BH65" s="25"/>
      <c r="BI65" s="25"/>
      <c r="BJ65" s="25"/>
      <c r="BK65" s="25"/>
      <c r="BL65" s="25"/>
      <c r="BM65" s="25"/>
      <c r="BN65" s="25"/>
      <c r="BO65" s="25"/>
      <c r="BP65" s="25"/>
      <c r="BR65" s="25"/>
      <c r="BS65" s="25"/>
      <c r="BT65" s="25"/>
      <c r="BU65" s="25"/>
      <c r="BV65" s="25"/>
      <c r="FG65" s="25" t="s">
        <v>477</v>
      </c>
      <c r="FH65" s="25" t="s">
        <v>485</v>
      </c>
      <c r="FI65" s="3248"/>
      <c r="FJ65" s="25" t="s">
        <v>495</v>
      </c>
      <c r="FK65" s="25" t="s">
        <v>498</v>
      </c>
    </row>
    <row r="66" spans="1:172" ht="17.100000000000001" customHeight="1" x14ac:dyDescent="0.2">
      <c r="A66" s="128">
        <v>6</v>
      </c>
      <c r="B66" s="73">
        <f>IF(ACTIVITIES!C28&gt;0,B67+1,0)</f>
        <v>0</v>
      </c>
      <c r="C66" s="73">
        <f>IF(ACTIVITIES!D28&gt;0,C67+1,0)</f>
        <v>0</v>
      </c>
      <c r="D66" s="73">
        <f>IF(ACTIVITIES!E28&gt;0,D67+1,0)</f>
        <v>0</v>
      </c>
      <c r="E66" s="73">
        <f>IF(ACTIVITIES!F28&gt;0,E67+1,0)</f>
        <v>0</v>
      </c>
      <c r="F66" s="73">
        <f>IF(ACTIVITIES!G28&gt;0,F67+1,0)</f>
        <v>0</v>
      </c>
      <c r="G66" s="73">
        <f>IF(ACTIVITIES!H28&gt;0,G67+1,0)</f>
        <v>0</v>
      </c>
      <c r="H66" s="73">
        <f>IF(ACTIVITIES!I28&gt;0,H67+1,0)</f>
        <v>0</v>
      </c>
      <c r="I66" s="73">
        <f>IF(ACTIVITIES!J28&gt;0,I67+1,0)</f>
        <v>0</v>
      </c>
      <c r="J66" s="73">
        <f>IF(ACTIVITIES!K28&gt;0,J67+1,0)</f>
        <v>0</v>
      </c>
      <c r="L66" s="128">
        <v>6</v>
      </c>
      <c r="M66" s="73">
        <f>IF(ACTIVITIES!BQ28&gt;0,M67+1,0)</f>
        <v>0</v>
      </c>
      <c r="N66" s="73">
        <f>IF(ACTIVITIES!BR28&gt;0,N67+1,0)</f>
        <v>0</v>
      </c>
      <c r="O66" s="73">
        <f>IF(ACTIVITIES!BS28&gt;0,O67+1,0)</f>
        <v>0</v>
      </c>
      <c r="P66" s="73">
        <f>IF(ACTIVITIES!BT28&gt;0,P67+1,0)</f>
        <v>0</v>
      </c>
      <c r="Q66" s="73">
        <f>IF(ACTIVITIES!BU28&gt;0,Q67+1,0)</f>
        <v>0</v>
      </c>
      <c r="R66" s="73">
        <f>IF(ACTIVITIES!BV28&gt;0,R67+1,0)</f>
        <v>0</v>
      </c>
      <c r="S66" s="73">
        <f>IF(ACTIVITIES!BW28&gt;0,S67+1,0)</f>
        <v>0</v>
      </c>
      <c r="T66" s="73">
        <f>IF(ACTIVITIES!BX28&gt;0,T67+1,0)</f>
        <v>0</v>
      </c>
      <c r="U66" s="73">
        <f>IF(ACTIVITIES!BY28&gt;0,U67+1,0)</f>
        <v>0</v>
      </c>
      <c r="W66" s="80"/>
      <c r="X66" s="25"/>
      <c r="Y66" s="25"/>
      <c r="Z66" s="25"/>
      <c r="AA66" s="25"/>
      <c r="AB66" s="25"/>
      <c r="AC66" s="25"/>
      <c r="AD66" s="25"/>
      <c r="AE66" s="25"/>
      <c r="AF66" s="25"/>
      <c r="AG66" s="25"/>
      <c r="AI66" s="80"/>
      <c r="AJ66" s="25"/>
      <c r="AK66" s="25"/>
      <c r="AL66" s="25"/>
      <c r="AM66" s="25"/>
      <c r="AN66" s="25"/>
      <c r="AO66" s="25"/>
      <c r="AP66" s="25"/>
      <c r="AQ66" s="25"/>
      <c r="AR66" s="25"/>
      <c r="AS66" s="25"/>
      <c r="AU66" s="25"/>
      <c r="AV66" s="25"/>
      <c r="AW66" s="25"/>
      <c r="AX66" s="25"/>
      <c r="AY66" s="25"/>
      <c r="AZ66" s="25"/>
      <c r="BA66" s="25"/>
      <c r="BB66" s="25"/>
      <c r="BC66" s="25"/>
      <c r="BD66" s="25"/>
      <c r="BE66" s="25"/>
      <c r="BF66" s="107"/>
      <c r="BG66" s="25"/>
      <c r="BH66" s="25"/>
      <c r="BI66" s="25"/>
      <c r="BJ66" s="25"/>
      <c r="BK66" s="25"/>
      <c r="BL66" s="25"/>
      <c r="BM66" s="25"/>
      <c r="BN66" s="25"/>
      <c r="BO66" s="25"/>
      <c r="BP66" s="25"/>
      <c r="BR66" s="25"/>
      <c r="BS66" s="25"/>
      <c r="BT66" s="25"/>
      <c r="BU66" s="25"/>
      <c r="BV66" s="25"/>
    </row>
    <row r="67" spans="1:172" ht="17.100000000000001" customHeight="1" thickBot="1" x14ac:dyDescent="0.25">
      <c r="A67" s="128">
        <v>5</v>
      </c>
      <c r="B67" s="73">
        <f>IF(ACTIVITIES!C29&gt;0,B68+1,0)</f>
        <v>0</v>
      </c>
      <c r="C67" s="73">
        <f>IF(ACTIVITIES!D29&gt;0,C68+1,0)</f>
        <v>0</v>
      </c>
      <c r="D67" s="73">
        <f>IF(ACTIVITIES!E29&gt;0,D68+1,0)</f>
        <v>0</v>
      </c>
      <c r="E67" s="73">
        <f>IF(ACTIVITIES!F29&gt;0,E68+1,0)</f>
        <v>0</v>
      </c>
      <c r="F67" s="73">
        <f>IF(ACTIVITIES!G29&gt;0,F68+1,0)</f>
        <v>0</v>
      </c>
      <c r="G67" s="73">
        <f>IF(ACTIVITIES!H29&gt;0,G68+1,0)</f>
        <v>0</v>
      </c>
      <c r="H67" s="73">
        <f>IF(ACTIVITIES!I29&gt;0,H68+1,0)</f>
        <v>0</v>
      </c>
      <c r="I67" s="73">
        <f>IF(ACTIVITIES!J29&gt;0,I68+1,0)</f>
        <v>0</v>
      </c>
      <c r="J67" s="73">
        <f>IF(ACTIVITIES!K29&gt;0,J68+1,0)</f>
        <v>0</v>
      </c>
      <c r="L67" s="128">
        <v>5</v>
      </c>
      <c r="M67" s="73">
        <f>IF(ACTIVITIES!BQ29&gt;0,M68+1,0)</f>
        <v>0</v>
      </c>
      <c r="N67" s="73">
        <f>IF(ACTIVITIES!BR29&gt;0,N68+1,0)</f>
        <v>0</v>
      </c>
      <c r="O67" s="73">
        <f>IF(ACTIVITIES!BS29&gt;0,O68+1,0)</f>
        <v>0</v>
      </c>
      <c r="P67" s="73">
        <f>IF(ACTIVITIES!BT29&gt;0,P68+1,0)</f>
        <v>0</v>
      </c>
      <c r="Q67" s="73">
        <f>IF(ACTIVITIES!BU29&gt;0,Q68+1,0)</f>
        <v>0</v>
      </c>
      <c r="R67" s="73">
        <f>IF(ACTIVITIES!BV29&gt;0,R68+1,0)</f>
        <v>0</v>
      </c>
      <c r="S67" s="73">
        <f>IF(ACTIVITIES!BW29&gt;0,S68+1,0)</f>
        <v>0</v>
      </c>
      <c r="T67" s="73">
        <f>IF(ACTIVITIES!BX29&gt;0,T68+1,0)</f>
        <v>0</v>
      </c>
      <c r="U67" s="73">
        <f>IF(ACTIVITIES!BY29&gt;0,U68+1,0)</f>
        <v>0</v>
      </c>
      <c r="W67" s="80"/>
      <c r="X67" s="25"/>
      <c r="Y67" s="25"/>
      <c r="Z67" s="25"/>
      <c r="AA67" s="25"/>
      <c r="AB67" s="25"/>
      <c r="AC67" s="25"/>
      <c r="AD67" s="25"/>
      <c r="AE67" s="25"/>
      <c r="AF67" s="25"/>
      <c r="AG67" s="25"/>
      <c r="AI67" s="80"/>
      <c r="AJ67" s="25"/>
      <c r="AK67" s="25"/>
      <c r="AL67" s="25"/>
      <c r="AM67" s="25"/>
      <c r="AN67" s="25"/>
      <c r="AO67" s="25"/>
      <c r="AP67" s="25"/>
      <c r="AQ67" s="25"/>
      <c r="AR67" s="25"/>
      <c r="AS67" s="25"/>
      <c r="AU67" s="25"/>
      <c r="AV67" s="25"/>
      <c r="AW67" s="25"/>
      <c r="AX67" s="25"/>
      <c r="AY67" s="25"/>
      <c r="AZ67" s="25"/>
      <c r="BA67" s="25"/>
      <c r="BB67" s="25"/>
      <c r="BC67" s="25"/>
      <c r="BD67" s="25"/>
      <c r="BE67" s="25"/>
      <c r="BF67" s="107"/>
      <c r="BG67" s="25"/>
      <c r="BH67" s="25"/>
      <c r="BI67" s="25"/>
      <c r="BJ67" s="25"/>
      <c r="BK67" s="25"/>
      <c r="BL67" s="25"/>
      <c r="BM67" s="25"/>
      <c r="BN67" s="25"/>
      <c r="BO67" s="25"/>
      <c r="BP67" s="25"/>
      <c r="BR67" s="25"/>
      <c r="BS67" s="25"/>
      <c r="BT67" s="25"/>
      <c r="BU67" s="25"/>
      <c r="BV67" s="25"/>
    </row>
    <row r="68" spans="1:172" ht="17.100000000000001" customHeight="1" x14ac:dyDescent="0.2">
      <c r="A68" s="128">
        <v>4</v>
      </c>
      <c r="B68" s="73">
        <f>IF(ACTIVITIES!C30&gt;0,B69+1,0)</f>
        <v>0</v>
      </c>
      <c r="C68" s="73">
        <f>IF(ACTIVITIES!D30&gt;0,C69+1,0)</f>
        <v>0</v>
      </c>
      <c r="D68" s="73">
        <f>IF(ACTIVITIES!E30&gt;0,D69+1,0)</f>
        <v>0</v>
      </c>
      <c r="E68" s="73">
        <f>IF(ACTIVITIES!F30&gt;0,E69+1,0)</f>
        <v>0</v>
      </c>
      <c r="F68" s="73">
        <f>IF(ACTIVITIES!G30&gt;0,F69+1,0)</f>
        <v>0</v>
      </c>
      <c r="G68" s="73">
        <f>IF(ACTIVITIES!H30&gt;0,G69+1,0)</f>
        <v>0</v>
      </c>
      <c r="H68" s="73">
        <f>IF(ACTIVITIES!I30&gt;0,H69+1,0)</f>
        <v>0</v>
      </c>
      <c r="I68" s="73">
        <f>IF(ACTIVITIES!J30&gt;0,I69+1,0)</f>
        <v>0</v>
      </c>
      <c r="J68" s="73">
        <f>IF(ACTIVITIES!K30&gt;0,J69+1,0)</f>
        <v>0</v>
      </c>
      <c r="L68" s="128">
        <v>4</v>
      </c>
      <c r="M68" s="73">
        <f>IF(ACTIVITIES!BQ30&gt;0,M69+1,0)</f>
        <v>0</v>
      </c>
      <c r="N68" s="73">
        <f>IF(ACTIVITIES!BR30&gt;0,N69+1,0)</f>
        <v>0</v>
      </c>
      <c r="O68" s="73">
        <f>IF(ACTIVITIES!BS30&gt;0,O69+1,0)</f>
        <v>0</v>
      </c>
      <c r="P68" s="73">
        <f>IF(ACTIVITIES!BT30&gt;0,P69+1,0)</f>
        <v>0</v>
      </c>
      <c r="Q68" s="73">
        <f>IF(ACTIVITIES!BU30&gt;0,Q69+1,0)</f>
        <v>0</v>
      </c>
      <c r="R68" s="73">
        <f>IF(ACTIVITIES!BV30&gt;0,R69+1,0)</f>
        <v>0</v>
      </c>
      <c r="S68" s="73">
        <f>IF(ACTIVITIES!BW30&gt;0,S69+1,0)</f>
        <v>0</v>
      </c>
      <c r="T68" s="73">
        <f>IF(ACTIVITIES!BX30&gt;0,T69+1,0)</f>
        <v>0</v>
      </c>
      <c r="U68" s="73">
        <f>IF(ACTIVITIES!BY30&gt;0,U69+1,0)</f>
        <v>0</v>
      </c>
      <c r="W68" s="80"/>
      <c r="X68" s="25"/>
      <c r="Y68" s="25"/>
      <c r="Z68" s="25"/>
      <c r="AA68" s="25"/>
      <c r="AB68" s="25"/>
      <c r="AC68" s="25"/>
      <c r="AD68" s="25"/>
      <c r="AE68" s="25"/>
      <c r="AF68" s="25"/>
      <c r="AG68" s="25"/>
      <c r="AI68" s="80"/>
      <c r="AJ68" s="25"/>
      <c r="AK68" s="25"/>
      <c r="AL68" s="25"/>
      <c r="AM68" s="25"/>
      <c r="AN68" s="25"/>
      <c r="AO68" s="25"/>
      <c r="AP68" s="25"/>
      <c r="AQ68" s="25"/>
      <c r="AR68" s="25"/>
      <c r="AS68" s="25"/>
      <c r="AU68" s="25"/>
      <c r="AV68" s="25"/>
      <c r="AW68" s="25"/>
      <c r="AX68" s="25"/>
      <c r="AY68" s="25"/>
      <c r="AZ68" s="25"/>
      <c r="BA68" s="25"/>
      <c r="BB68" s="25"/>
      <c r="BC68" s="25"/>
      <c r="BD68" s="25"/>
      <c r="BE68" s="25"/>
      <c r="BF68" s="107"/>
      <c r="BG68" s="25"/>
      <c r="BH68" s="25"/>
      <c r="BI68" s="25"/>
      <c r="BJ68" s="25"/>
      <c r="BK68" s="25"/>
      <c r="BL68" s="25"/>
      <c r="BM68" s="25"/>
      <c r="BN68" s="25"/>
      <c r="BO68" s="25"/>
      <c r="BP68" s="25"/>
      <c r="BR68" s="25"/>
      <c r="BS68" s="25"/>
      <c r="BT68" s="25"/>
      <c r="BU68" s="25"/>
      <c r="BV68" s="25"/>
      <c r="FF68" s="219" t="s">
        <v>694</v>
      </c>
      <c r="FG68" s="175"/>
      <c r="FH68" s="175"/>
      <c r="FI68" s="175"/>
      <c r="FJ68" s="175"/>
      <c r="FK68" s="175"/>
      <c r="FL68" s="175"/>
      <c r="FM68" s="175"/>
      <c r="FN68" s="175"/>
      <c r="FO68" s="175"/>
      <c r="FP68" s="176"/>
    </row>
    <row r="69" spans="1:172" ht="17.100000000000001" customHeight="1" thickBot="1" x14ac:dyDescent="0.25">
      <c r="A69" s="128">
        <v>3</v>
      </c>
      <c r="B69" s="73">
        <f>IF(ACTIVITIES!C31&gt;0,B70+1,0)</f>
        <v>0</v>
      </c>
      <c r="C69" s="73">
        <f>IF(ACTIVITIES!D31&gt;0,C70+1,0)</f>
        <v>0</v>
      </c>
      <c r="D69" s="73">
        <f>IF(ACTIVITIES!E31&gt;0,D70+1,0)</f>
        <v>0</v>
      </c>
      <c r="E69" s="73">
        <f>IF(ACTIVITIES!F31&gt;0,E70+1,0)</f>
        <v>0</v>
      </c>
      <c r="F69" s="73">
        <f>IF(ACTIVITIES!G31&gt;0,F70+1,0)</f>
        <v>0</v>
      </c>
      <c r="G69" s="73">
        <f>IF(ACTIVITIES!H31&gt;0,G70+1,0)</f>
        <v>0</v>
      </c>
      <c r="H69" s="73">
        <f>IF(ACTIVITIES!I31&gt;0,H70+1,0)</f>
        <v>0</v>
      </c>
      <c r="I69" s="73">
        <f>IF(ACTIVITIES!J31&gt;0,I70+1,0)</f>
        <v>0</v>
      </c>
      <c r="J69" s="73">
        <f>IF(ACTIVITIES!K31&gt;0,J70+1,0)</f>
        <v>0</v>
      </c>
      <c r="L69" s="128">
        <v>3</v>
      </c>
      <c r="M69" s="73">
        <f>IF(ACTIVITIES!BQ31&gt;0,M70+1,0)</f>
        <v>0</v>
      </c>
      <c r="N69" s="73">
        <f>IF(ACTIVITIES!BR31&gt;0,N70+1,0)</f>
        <v>0</v>
      </c>
      <c r="O69" s="73">
        <f>IF(ACTIVITIES!BS31&gt;0,O70+1,0)</f>
        <v>0</v>
      </c>
      <c r="P69" s="73">
        <f>IF(ACTIVITIES!BT31&gt;0,P70+1,0)</f>
        <v>0</v>
      </c>
      <c r="Q69" s="73">
        <f>IF(ACTIVITIES!BU31&gt;0,Q70+1,0)</f>
        <v>0</v>
      </c>
      <c r="R69" s="73">
        <f>IF(ACTIVITIES!BV31&gt;0,R70+1,0)</f>
        <v>0</v>
      </c>
      <c r="S69" s="73">
        <f>IF(ACTIVITIES!BW31&gt;0,S70+1,0)</f>
        <v>0</v>
      </c>
      <c r="T69" s="73">
        <f>IF(ACTIVITIES!BX31&gt;0,T70+1,0)</f>
        <v>0</v>
      </c>
      <c r="U69" s="73">
        <f>IF(ACTIVITIES!BY31&gt;0,U70+1,0)</f>
        <v>0</v>
      </c>
      <c r="W69" s="80"/>
      <c r="X69" s="25"/>
      <c r="Y69" s="25"/>
      <c r="Z69" s="25"/>
      <c r="AA69" s="25"/>
      <c r="AB69" s="25"/>
      <c r="AC69" s="25"/>
      <c r="AD69" s="25"/>
      <c r="AE69" s="25"/>
      <c r="AF69" s="25"/>
      <c r="AG69" s="25"/>
      <c r="AI69" s="80"/>
      <c r="AJ69" s="25"/>
      <c r="AK69" s="25"/>
      <c r="AL69" s="25"/>
      <c r="AM69" s="25"/>
      <c r="AN69" s="25"/>
      <c r="AO69" s="25"/>
      <c r="AP69" s="25"/>
      <c r="AQ69" s="25"/>
      <c r="AR69" s="25"/>
      <c r="AS69" s="25"/>
      <c r="AU69" s="25"/>
      <c r="AV69" s="25"/>
      <c r="AW69" s="25"/>
      <c r="AX69" s="25"/>
      <c r="AY69" s="25"/>
      <c r="AZ69" s="25"/>
      <c r="BA69" s="25"/>
      <c r="BB69" s="25"/>
      <c r="BC69" s="25"/>
      <c r="BD69" s="25"/>
      <c r="BE69" s="25"/>
      <c r="BF69" s="107"/>
      <c r="BG69" s="25"/>
      <c r="BH69" s="25"/>
      <c r="BI69" s="25"/>
      <c r="BJ69" s="25"/>
      <c r="BK69" s="25"/>
      <c r="BL69" s="25"/>
      <c r="BM69" s="25"/>
      <c r="BN69" s="25"/>
      <c r="BO69" s="25"/>
      <c r="BP69" s="25"/>
      <c r="BR69" s="25"/>
      <c r="BS69" s="25"/>
      <c r="BT69" s="25"/>
      <c r="BU69" s="25"/>
      <c r="BV69" s="25"/>
      <c r="FF69" s="177"/>
      <c r="FP69" s="178"/>
    </row>
    <row r="70" spans="1:172" ht="17.100000000000001" customHeight="1" thickBot="1" x14ac:dyDescent="0.25">
      <c r="A70" s="128">
        <v>2</v>
      </c>
      <c r="B70" s="73">
        <f>IF(ACTIVITIES!C32&gt;0,B71+1,0)</f>
        <v>0</v>
      </c>
      <c r="C70" s="73">
        <f>IF(ACTIVITIES!D32&gt;0,C71+1,0)</f>
        <v>0</v>
      </c>
      <c r="D70" s="73">
        <f>IF(ACTIVITIES!E32&gt;0,D71+1,0)</f>
        <v>0</v>
      </c>
      <c r="E70" s="73">
        <f>IF(ACTIVITIES!F32&gt;0,E71+1,0)</f>
        <v>0</v>
      </c>
      <c r="F70" s="73">
        <f>IF(ACTIVITIES!G32&gt;0,F71+1,0)</f>
        <v>0</v>
      </c>
      <c r="G70" s="73">
        <f>IF(ACTIVITIES!H32&gt;0,G71+1,0)</f>
        <v>0</v>
      </c>
      <c r="H70" s="73">
        <f>IF(ACTIVITIES!I32&gt;0,H71+1,0)</f>
        <v>0</v>
      </c>
      <c r="I70" s="73">
        <f>IF(ACTIVITIES!J32&gt;0,I71+1,0)</f>
        <v>0</v>
      </c>
      <c r="J70" s="73">
        <f>IF(ACTIVITIES!K32&gt;0,J71+1,0)</f>
        <v>0</v>
      </c>
      <c r="L70" s="128">
        <v>2</v>
      </c>
      <c r="M70" s="73">
        <f>IF(ACTIVITIES!BQ32&gt;0,M71+1,0)</f>
        <v>0</v>
      </c>
      <c r="N70" s="73">
        <f>IF(ACTIVITIES!BR32&gt;0,N71+1,0)</f>
        <v>0</v>
      </c>
      <c r="O70" s="73">
        <f>IF(ACTIVITIES!BS32&gt;0,O71+1,0)</f>
        <v>0</v>
      </c>
      <c r="P70" s="73">
        <f>IF(ACTIVITIES!BT32&gt;0,P71+1,0)</f>
        <v>0</v>
      </c>
      <c r="Q70" s="73">
        <f>IF(ACTIVITIES!BU32&gt;0,Q71+1,0)</f>
        <v>0</v>
      </c>
      <c r="R70" s="73">
        <f>IF(ACTIVITIES!BV32&gt;0,R71+1,0)</f>
        <v>0</v>
      </c>
      <c r="S70" s="73">
        <f>IF(ACTIVITIES!BW32&gt;0,S71+1,0)</f>
        <v>0</v>
      </c>
      <c r="T70" s="73">
        <f>IF(ACTIVITIES!BX32&gt;0,T71+1,0)</f>
        <v>0</v>
      </c>
      <c r="U70" s="73">
        <f>IF(ACTIVITIES!BY32&gt;0,U71+1,0)</f>
        <v>0</v>
      </c>
      <c r="W70" s="80"/>
      <c r="X70" s="25"/>
      <c r="Y70" s="25"/>
      <c r="Z70" s="25"/>
      <c r="AA70" s="25"/>
      <c r="AB70" s="25"/>
      <c r="AC70" s="25"/>
      <c r="AD70" s="25"/>
      <c r="AE70" s="25"/>
      <c r="AF70" s="25"/>
      <c r="AG70" s="25"/>
      <c r="AI70" s="80"/>
      <c r="AJ70" s="25"/>
      <c r="AK70" s="25"/>
      <c r="AL70" s="25"/>
      <c r="AM70" s="25"/>
      <c r="AN70" s="25"/>
      <c r="AO70" s="25"/>
      <c r="AP70" s="25"/>
      <c r="AQ70" s="25"/>
      <c r="AR70" s="25"/>
      <c r="AS70" s="25"/>
      <c r="AU70" s="25"/>
      <c r="AV70" s="25"/>
      <c r="AW70" s="25"/>
      <c r="AX70" s="25"/>
      <c r="AY70" s="25"/>
      <c r="AZ70" s="25"/>
      <c r="BA70" s="25"/>
      <c r="BB70" s="25"/>
      <c r="BC70" s="25"/>
      <c r="BD70" s="25"/>
      <c r="BE70" s="25"/>
      <c r="BF70" s="107"/>
      <c r="BG70" s="25"/>
      <c r="BH70" s="25"/>
      <c r="BI70" s="25"/>
      <c r="BJ70" s="25"/>
      <c r="BK70" s="25"/>
      <c r="BL70" s="25"/>
      <c r="BM70" s="25"/>
      <c r="BN70" s="25"/>
      <c r="BO70" s="25"/>
      <c r="BP70" s="25"/>
      <c r="BR70" s="25"/>
      <c r="BS70" s="25"/>
      <c r="BT70" s="25"/>
      <c r="BU70" s="25"/>
      <c r="BV70" s="25"/>
      <c r="FF70" s="177"/>
      <c r="FI70" s="190"/>
      <c r="FJ70" s="154" t="s">
        <v>464</v>
      </c>
      <c r="FK70" s="191"/>
      <c r="FL70" s="88"/>
      <c r="FM70" s="71"/>
      <c r="FP70" s="178"/>
    </row>
    <row r="71" spans="1:172" ht="17.100000000000001" customHeight="1" thickBot="1" x14ac:dyDescent="0.25">
      <c r="A71" s="128">
        <v>1</v>
      </c>
      <c r="B71" s="73">
        <f>IF(ACTIVITIES!C33&gt;0,B72+1,0)</f>
        <v>0</v>
      </c>
      <c r="C71" s="73">
        <f>IF(ACTIVITIES!D33&gt;0,C72+1,0)</f>
        <v>0</v>
      </c>
      <c r="D71" s="73">
        <f>IF(ACTIVITIES!E33&gt;0,D72+1,0)</f>
        <v>0</v>
      </c>
      <c r="E71" s="73">
        <f>IF(ACTIVITIES!F33&gt;0,E72+1,0)</f>
        <v>0</v>
      </c>
      <c r="F71" s="73">
        <f>IF(ACTIVITIES!G33&gt;0,F72+1,0)</f>
        <v>0</v>
      </c>
      <c r="G71" s="73">
        <f>IF(ACTIVITIES!H33&gt;0,G72+1,0)</f>
        <v>0</v>
      </c>
      <c r="H71" s="73">
        <f>IF(ACTIVITIES!I33&gt;0,H72+1,0)</f>
        <v>0</v>
      </c>
      <c r="I71" s="73">
        <f>IF(ACTIVITIES!J33&gt;0,I72+1,0)</f>
        <v>0</v>
      </c>
      <c r="J71" s="73">
        <f>IF(ACTIVITIES!K33&gt;0,J72+1,0)</f>
        <v>0</v>
      </c>
      <c r="L71" s="128">
        <v>1</v>
      </c>
      <c r="M71" s="73">
        <f>IF(ACTIVITIES!BQ33&gt;0,M72+1,0)</f>
        <v>0</v>
      </c>
      <c r="N71" s="73">
        <f>IF(ACTIVITIES!BR33&gt;0,N72+1,0)</f>
        <v>0</v>
      </c>
      <c r="O71" s="73">
        <f>IF(ACTIVITIES!BS33&gt;0,O72+1,0)</f>
        <v>0</v>
      </c>
      <c r="P71" s="73">
        <f>IF(ACTIVITIES!BT33&gt;0,P72+1,0)</f>
        <v>0</v>
      </c>
      <c r="Q71" s="73">
        <f>IF(ACTIVITIES!BU33&gt;0,Q72+1,0)</f>
        <v>0</v>
      </c>
      <c r="R71" s="73">
        <f>IF(ACTIVITIES!BV33&gt;0,R72+1,0)</f>
        <v>0</v>
      </c>
      <c r="S71" s="73">
        <f>IF(ACTIVITIES!BW33&gt;0,S72+1,0)</f>
        <v>0</v>
      </c>
      <c r="T71" s="73">
        <f>IF(ACTIVITIES!BX33&gt;0,T72+1,0)</f>
        <v>0</v>
      </c>
      <c r="U71" s="73">
        <f>IF(ACTIVITIES!BY33&gt;0,U72+1,0)</f>
        <v>0</v>
      </c>
      <c r="W71" s="80"/>
      <c r="X71" s="25"/>
      <c r="Y71" s="25"/>
      <c r="Z71" s="25"/>
      <c r="AA71" s="25"/>
      <c r="AB71" s="25"/>
      <c r="AC71" s="25"/>
      <c r="AD71" s="25"/>
      <c r="AE71" s="25"/>
      <c r="AF71" s="25"/>
      <c r="AG71" s="25"/>
      <c r="AI71" s="80"/>
      <c r="AJ71" s="25"/>
      <c r="AK71" s="25"/>
      <c r="AL71" s="25"/>
      <c r="AM71" s="25"/>
      <c r="AN71" s="25"/>
      <c r="AO71" s="25"/>
      <c r="AP71" s="25"/>
      <c r="AQ71" s="25"/>
      <c r="AR71" s="25"/>
      <c r="AS71" s="25"/>
      <c r="AU71" s="25"/>
      <c r="AV71" s="25"/>
      <c r="AW71" s="25"/>
      <c r="AX71" s="25"/>
      <c r="AY71" s="25"/>
      <c r="AZ71" s="25"/>
      <c r="BA71" s="25"/>
      <c r="BB71" s="25"/>
      <c r="BC71" s="25"/>
      <c r="BD71" s="25"/>
      <c r="BE71" s="25"/>
      <c r="BF71" s="107"/>
      <c r="BG71" s="25"/>
      <c r="BH71" s="25"/>
      <c r="BI71" s="25"/>
      <c r="BJ71" s="25"/>
      <c r="BK71" s="25"/>
      <c r="BL71" s="25"/>
      <c r="BM71" s="25"/>
      <c r="BN71" s="25"/>
      <c r="BO71" s="25"/>
      <c r="BP71" s="25"/>
      <c r="BR71" s="25"/>
      <c r="BS71" s="25"/>
      <c r="BT71" s="25"/>
      <c r="BU71" s="25"/>
      <c r="BV71" s="25"/>
      <c r="FF71" s="177"/>
      <c r="FH71" s="1"/>
      <c r="FI71" s="170" t="s">
        <v>466</v>
      </c>
      <c r="FJ71" s="169"/>
      <c r="FK71" s="170" t="s">
        <v>466</v>
      </c>
      <c r="FL71" s="174" t="s">
        <v>467</v>
      </c>
      <c r="FP71" s="178"/>
    </row>
    <row r="72" spans="1:172" ht="17.100000000000001" customHeight="1" thickBot="1" x14ac:dyDescent="0.25">
      <c r="A72" s="3230"/>
      <c r="B72" s="123"/>
      <c r="C72" s="42"/>
      <c r="D72" s="42"/>
      <c r="E72" s="42"/>
      <c r="F72" s="42"/>
      <c r="G72" s="42"/>
      <c r="H72" s="42"/>
      <c r="I72" s="42"/>
      <c r="J72" s="42"/>
      <c r="L72" s="3230"/>
      <c r="M72" s="123"/>
      <c r="N72" s="42"/>
      <c r="O72" s="42"/>
      <c r="P72" s="42"/>
      <c r="Q72" s="42"/>
      <c r="R72" s="42"/>
      <c r="S72" s="42"/>
      <c r="T72" s="42"/>
      <c r="U72" s="42"/>
      <c r="W72" s="80"/>
      <c r="X72" s="25"/>
      <c r="Y72" s="25"/>
      <c r="Z72" s="25"/>
      <c r="AA72" s="25"/>
      <c r="AB72" s="25"/>
      <c r="AC72" s="25"/>
      <c r="AD72" s="25"/>
      <c r="AE72" s="25"/>
      <c r="AF72" s="25"/>
      <c r="AG72" s="25"/>
      <c r="AI72" s="80"/>
      <c r="AJ72" s="25"/>
      <c r="AK72" s="25"/>
      <c r="AL72" s="25"/>
      <c r="AM72" s="25"/>
      <c r="AN72" s="25"/>
      <c r="AO72" s="25"/>
      <c r="AP72" s="25"/>
      <c r="AQ72" s="25"/>
      <c r="AR72" s="25"/>
      <c r="AS72" s="25"/>
      <c r="AU72" s="25"/>
      <c r="AV72" s="25"/>
      <c r="AW72" s="25"/>
      <c r="AX72" s="25"/>
      <c r="AY72" s="25"/>
      <c r="AZ72" s="25"/>
      <c r="BA72" s="25"/>
      <c r="BB72" s="25"/>
      <c r="BC72" s="25"/>
      <c r="BD72" s="25"/>
      <c r="BE72" s="25"/>
      <c r="BF72" s="107"/>
      <c r="BG72" s="25"/>
      <c r="BH72" s="25"/>
      <c r="BI72" s="25"/>
      <c r="BJ72" s="25"/>
      <c r="BK72" s="25"/>
      <c r="BL72" s="25"/>
      <c r="BM72" s="25"/>
      <c r="BN72" s="25"/>
      <c r="BO72" s="25"/>
      <c r="BP72" s="25"/>
      <c r="BR72" s="25"/>
      <c r="BS72" s="25"/>
      <c r="BT72" s="25"/>
      <c r="BU72" s="25"/>
      <c r="BV72" s="25"/>
      <c r="FF72" s="216"/>
      <c r="FH72" s="173" t="s">
        <v>508</v>
      </c>
      <c r="FI72" s="171">
        <f ca="1">IF($FI$70="roll", RANDBETWEEN(11,$FI$2),0)</f>
        <v>0</v>
      </c>
      <c r="FJ72" s="173" t="s">
        <v>660</v>
      </c>
      <c r="FK72" s="171">
        <v>14</v>
      </c>
      <c r="FL72" s="179"/>
      <c r="FP72" s="178"/>
    </row>
    <row r="73" spans="1:172" ht="17.100000000000001" customHeight="1" thickBot="1" x14ac:dyDescent="0.25">
      <c r="A73" s="3230"/>
      <c r="L73" s="3230"/>
      <c r="T73" s="21"/>
      <c r="U73" s="21"/>
      <c r="W73" s="80"/>
      <c r="X73" s="25"/>
      <c r="Y73" s="25"/>
      <c r="Z73" s="25"/>
      <c r="AA73" s="25"/>
      <c r="AB73" s="25"/>
      <c r="AC73" s="25"/>
      <c r="AD73" s="25"/>
      <c r="AE73" s="25"/>
      <c r="AF73" s="25"/>
      <c r="AG73" s="25"/>
      <c r="AI73" s="80"/>
      <c r="AJ73" s="25"/>
      <c r="AK73" s="25"/>
      <c r="AL73" s="25"/>
      <c r="AM73" s="25"/>
      <c r="AN73" s="25"/>
      <c r="AO73" s="25"/>
      <c r="AP73" s="25"/>
      <c r="AQ73" s="25"/>
      <c r="AR73" s="25"/>
      <c r="AS73" s="25"/>
      <c r="AU73" s="25"/>
      <c r="AV73" s="25"/>
      <c r="AW73" s="25"/>
      <c r="AX73" s="25"/>
      <c r="AY73" s="25"/>
      <c r="AZ73" s="25"/>
      <c r="BA73" s="25"/>
      <c r="BB73" s="25"/>
      <c r="BC73" s="25"/>
      <c r="BD73" s="25"/>
      <c r="BE73" s="25"/>
      <c r="BF73" s="107"/>
      <c r="BG73" s="25"/>
      <c r="BH73" s="25"/>
      <c r="BI73" s="25"/>
      <c r="BJ73" s="25"/>
      <c r="BK73" s="25"/>
      <c r="BL73" s="25"/>
      <c r="BM73" s="25"/>
      <c r="BN73" s="25"/>
      <c r="BO73" s="25"/>
      <c r="BP73" s="25"/>
      <c r="BR73" s="25"/>
      <c r="BS73" s="25"/>
      <c r="BT73" s="25"/>
      <c r="BU73" s="25"/>
      <c r="BV73" s="25"/>
      <c r="FF73" s="177"/>
      <c r="FH73" s="21"/>
      <c r="FI73" s="171">
        <f t="shared" ref="FI73:FI94" ca="1" si="22">IF($FI$70="roll", RANDBETWEEN(11,$FI$2),0)</f>
        <v>0</v>
      </c>
      <c r="FJ73" s="173" t="s">
        <v>661</v>
      </c>
      <c r="FK73" s="171">
        <v>12</v>
      </c>
      <c r="FL73" s="179"/>
      <c r="FP73" s="178"/>
    </row>
    <row r="74" spans="1:172" ht="17.100000000000001" customHeight="1" thickBot="1" x14ac:dyDescent="0.25">
      <c r="A74" s="24"/>
      <c r="B74" s="23" t="str">
        <f>ACTIVITIES!$C$34</f>
        <v>SKLL</v>
      </c>
      <c r="C74" s="23" t="str">
        <f>ACTIVITIES!$D$34</f>
        <v>SKLL</v>
      </c>
      <c r="D74" s="23" t="str">
        <f>ACTIVITIES!$E$34</f>
        <v>SKLL</v>
      </c>
      <c r="E74" s="23" t="str">
        <f>ACTIVITIES!$F$34</f>
        <v>SKLL</v>
      </c>
      <c r="F74" s="23" t="str">
        <f>ACTIVITIES!$G$34</f>
        <v>SKLL</v>
      </c>
      <c r="G74" s="23" t="str">
        <f>ACTIVITIES!$H$34</f>
        <v>SKLL</v>
      </c>
      <c r="H74" s="23" t="str">
        <f>ACTIVITIES!$I$34</f>
        <v>SKLL</v>
      </c>
      <c r="I74" s="23" t="str">
        <f>ACTIVITIES!$J$34</f>
        <v>SKLL</v>
      </c>
      <c r="J74" s="23" t="str">
        <f>ACTIVITIES!$K$34</f>
        <v>SKLL</v>
      </c>
      <c r="L74" s="24"/>
      <c r="M74" s="23" t="str">
        <f>ACTIVITIES!$BQ$34</f>
        <v>SKLL</v>
      </c>
      <c r="N74" s="23" t="str">
        <f>ACTIVITIES!$BR$34</f>
        <v>SKLL</v>
      </c>
      <c r="O74" s="23" t="str">
        <f>ACTIVITIES!$BS$34</f>
        <v>SKLL</v>
      </c>
      <c r="P74" s="23" t="str">
        <f>ACTIVITIES!$BT$34</f>
        <v>SKLL</v>
      </c>
      <c r="Q74" s="23" t="str">
        <f>ACTIVITIES!$BU$34</f>
        <v>SKLL</v>
      </c>
      <c r="R74" s="23" t="str">
        <f>ACTIVITIES!$BV$34</f>
        <v>SKLL</v>
      </c>
      <c r="S74" s="23" t="str">
        <f>ACTIVITIES!$BW$34</f>
        <v>SKLL</v>
      </c>
      <c r="T74" s="23" t="str">
        <f>ACTIVITIES!$BX$34</f>
        <v>SKLL</v>
      </c>
      <c r="U74" s="23" t="str">
        <f>ACTIVITIES!$BY$34</f>
        <v>SKLL</v>
      </c>
      <c r="W74" s="80"/>
      <c r="X74" s="25"/>
      <c r="Y74" s="25"/>
      <c r="Z74" s="25"/>
      <c r="AA74" s="25"/>
      <c r="AB74" s="25"/>
      <c r="AC74" s="25"/>
      <c r="AD74" s="25"/>
      <c r="AE74" s="25"/>
      <c r="AF74" s="25"/>
      <c r="AG74" s="25"/>
      <c r="AI74" s="80"/>
      <c r="AJ74" s="25"/>
      <c r="AK74" s="25"/>
      <c r="AL74" s="25"/>
      <c r="AM74" s="25"/>
      <c r="AN74" s="25"/>
      <c r="AO74" s="25"/>
      <c r="AP74" s="25"/>
      <c r="AQ74" s="25"/>
      <c r="AR74" s="25"/>
      <c r="AS74" s="25"/>
      <c r="AU74" s="25"/>
      <c r="AV74" s="25"/>
      <c r="AW74" s="25"/>
      <c r="AX74" s="25"/>
      <c r="AY74" s="25"/>
      <c r="AZ74" s="25"/>
      <c r="BA74" s="25"/>
      <c r="BB74" s="25"/>
      <c r="BC74" s="25"/>
      <c r="BD74" s="25"/>
      <c r="BE74" s="25"/>
      <c r="BF74" s="107"/>
      <c r="BG74" s="25"/>
      <c r="BH74" s="25"/>
      <c r="BI74" s="25"/>
      <c r="BJ74" s="25"/>
      <c r="BK74" s="25"/>
      <c r="BL74" s="25"/>
      <c r="BM74" s="25"/>
      <c r="BN74" s="25"/>
      <c r="BO74" s="25"/>
      <c r="BP74" s="25"/>
      <c r="BR74" s="25"/>
      <c r="BS74" s="25"/>
      <c r="BT74" s="25"/>
      <c r="BU74" s="25"/>
      <c r="BV74" s="25"/>
      <c r="FF74" s="177"/>
      <c r="FH74" s="173"/>
      <c r="FI74" s="171">
        <f t="shared" ca="1" si="22"/>
        <v>0</v>
      </c>
      <c r="FJ74" s="173" t="s">
        <v>662</v>
      </c>
      <c r="FK74" s="171">
        <v>11</v>
      </c>
      <c r="FL74" s="179"/>
      <c r="FP74" s="178"/>
    </row>
    <row r="75" spans="1:172" ht="17.100000000000001" customHeight="1" thickBot="1" x14ac:dyDescent="0.25">
      <c r="A75" s="23" t="s">
        <v>516</v>
      </c>
      <c r="B75" s="77">
        <f>COUNTIF(B41:B71,"&lt;&gt;0")</f>
        <v>0</v>
      </c>
      <c r="C75" s="77">
        <f t="shared" ref="C75:J75" si="23">COUNTIF(C41:C71,"&lt;&gt;0")</f>
        <v>0</v>
      </c>
      <c r="D75" s="77">
        <f t="shared" si="23"/>
        <v>0</v>
      </c>
      <c r="E75" s="77">
        <f t="shared" si="23"/>
        <v>0</v>
      </c>
      <c r="F75" s="77">
        <f t="shared" si="23"/>
        <v>0</v>
      </c>
      <c r="G75" s="77">
        <f t="shared" si="23"/>
        <v>0</v>
      </c>
      <c r="H75" s="77">
        <f t="shared" si="23"/>
        <v>0</v>
      </c>
      <c r="I75" s="77">
        <f t="shared" si="23"/>
        <v>0</v>
      </c>
      <c r="J75" s="77">
        <f t="shared" si="23"/>
        <v>0</v>
      </c>
      <c r="L75" s="23" t="s">
        <v>516</v>
      </c>
      <c r="M75" s="77">
        <f>COUNTIF(M41:M71,"&lt;&gt;0")</f>
        <v>0</v>
      </c>
      <c r="N75" s="77">
        <f t="shared" ref="N75:U75" si="24">COUNTIF(N41:N71,"&lt;&gt;0")</f>
        <v>0</v>
      </c>
      <c r="O75" s="77">
        <f t="shared" si="24"/>
        <v>0</v>
      </c>
      <c r="P75" s="77">
        <f t="shared" si="24"/>
        <v>0</v>
      </c>
      <c r="Q75" s="77">
        <f t="shared" si="24"/>
        <v>0</v>
      </c>
      <c r="R75" s="77">
        <f t="shared" si="24"/>
        <v>0</v>
      </c>
      <c r="S75" s="77">
        <f t="shared" si="24"/>
        <v>0</v>
      </c>
      <c r="T75" s="77">
        <f t="shared" si="24"/>
        <v>0</v>
      </c>
      <c r="U75" s="77">
        <f t="shared" si="24"/>
        <v>0</v>
      </c>
      <c r="W75" s="80"/>
      <c r="X75" s="25"/>
      <c r="Y75" s="25"/>
      <c r="Z75" s="25"/>
      <c r="AA75" s="25"/>
      <c r="AB75" s="25"/>
      <c r="AC75" s="25"/>
      <c r="AD75" s="25"/>
      <c r="AE75" s="25"/>
      <c r="AF75" s="25"/>
      <c r="AG75" s="25"/>
      <c r="AI75" s="80"/>
      <c r="AJ75" s="25"/>
      <c r="AK75" s="25"/>
      <c r="AL75" s="25"/>
      <c r="AM75" s="25"/>
      <c r="AN75" s="25"/>
      <c r="AO75" s="25"/>
      <c r="AP75" s="25"/>
      <c r="AQ75" s="25"/>
      <c r="AR75" s="25"/>
      <c r="AS75" s="25"/>
      <c r="AU75" s="25"/>
      <c r="AV75" s="25"/>
      <c r="AW75" s="25"/>
      <c r="AX75" s="25"/>
      <c r="AY75" s="25"/>
      <c r="AZ75" s="25"/>
      <c r="BA75" s="25"/>
      <c r="BB75" s="25"/>
      <c r="BC75" s="25"/>
      <c r="BD75" s="25"/>
      <c r="BE75" s="25"/>
      <c r="BF75" s="107"/>
      <c r="BG75" s="25"/>
      <c r="BH75" s="25"/>
      <c r="BI75" s="25"/>
      <c r="BJ75" s="25"/>
      <c r="BK75" s="25"/>
      <c r="BL75" s="25"/>
      <c r="BM75" s="25"/>
      <c r="BN75" s="25"/>
      <c r="BO75" s="25"/>
      <c r="BP75" s="25"/>
      <c r="BR75" s="25"/>
      <c r="BS75" s="25"/>
      <c r="BT75" s="25"/>
      <c r="BU75" s="25"/>
      <c r="BV75" s="25"/>
      <c r="FF75" s="177"/>
      <c r="FH75" s="173"/>
      <c r="FI75" s="171">
        <f t="shared" ca="1" si="22"/>
        <v>0</v>
      </c>
      <c r="FJ75" s="173" t="s">
        <v>663</v>
      </c>
      <c r="FK75" s="171">
        <v>13</v>
      </c>
      <c r="FL75" s="179"/>
      <c r="FP75" s="178"/>
    </row>
    <row r="76" spans="1:172" ht="17.100000000000001" customHeight="1" thickBot="1" x14ac:dyDescent="0.25">
      <c r="A76" s="23" t="s">
        <v>517</v>
      </c>
      <c r="B76" s="77">
        <f t="shared" ref="B76:J76" si="25">MAX(B41:B71)</f>
        <v>0</v>
      </c>
      <c r="C76" s="77">
        <f t="shared" si="25"/>
        <v>0</v>
      </c>
      <c r="D76" s="77">
        <f t="shared" si="25"/>
        <v>0</v>
      </c>
      <c r="E76" s="77">
        <f t="shared" si="25"/>
        <v>0</v>
      </c>
      <c r="F76" s="77">
        <f t="shared" si="25"/>
        <v>0</v>
      </c>
      <c r="G76" s="77">
        <f t="shared" si="25"/>
        <v>0</v>
      </c>
      <c r="H76" s="77">
        <f t="shared" si="25"/>
        <v>0</v>
      </c>
      <c r="I76" s="77">
        <f t="shared" si="25"/>
        <v>0</v>
      </c>
      <c r="J76" s="77">
        <f t="shared" si="25"/>
        <v>0</v>
      </c>
      <c r="L76" s="23" t="s">
        <v>517</v>
      </c>
      <c r="M76" s="77">
        <f t="shared" ref="M76:U76" si="26">MAX(M41:M71)</f>
        <v>0</v>
      </c>
      <c r="N76" s="77">
        <f t="shared" si="26"/>
        <v>0</v>
      </c>
      <c r="O76" s="77">
        <f t="shared" si="26"/>
        <v>0</v>
      </c>
      <c r="P76" s="77">
        <f t="shared" si="26"/>
        <v>0</v>
      </c>
      <c r="Q76" s="77">
        <f t="shared" si="26"/>
        <v>0</v>
      </c>
      <c r="R76" s="77">
        <f t="shared" si="26"/>
        <v>0</v>
      </c>
      <c r="S76" s="77">
        <f t="shared" si="26"/>
        <v>0</v>
      </c>
      <c r="T76" s="77">
        <f t="shared" si="26"/>
        <v>0</v>
      </c>
      <c r="U76" s="77">
        <f t="shared" si="26"/>
        <v>0</v>
      </c>
      <c r="W76" s="80"/>
      <c r="X76" s="25"/>
      <c r="Y76" s="25"/>
      <c r="Z76" s="25"/>
      <c r="AA76" s="25"/>
      <c r="AB76" s="25"/>
      <c r="AC76" s="25"/>
      <c r="AD76" s="25"/>
      <c r="AE76" s="25"/>
      <c r="AF76" s="25"/>
      <c r="AG76" s="25"/>
      <c r="AI76" s="80"/>
      <c r="AJ76" s="25"/>
      <c r="AK76" s="25"/>
      <c r="AL76" s="25"/>
      <c r="AM76" s="25"/>
      <c r="AN76" s="25"/>
      <c r="AO76" s="25"/>
      <c r="AP76" s="25"/>
      <c r="AQ76" s="25"/>
      <c r="AR76" s="25"/>
      <c r="AS76" s="25"/>
      <c r="AU76" s="25"/>
      <c r="AV76" s="25"/>
      <c r="AW76" s="25"/>
      <c r="AX76" s="25"/>
      <c r="AY76" s="25"/>
      <c r="AZ76" s="25"/>
      <c r="BA76" s="25"/>
      <c r="BB76" s="25"/>
      <c r="BC76" s="25"/>
      <c r="BD76" s="25"/>
      <c r="BE76" s="25"/>
      <c r="BF76" s="107"/>
      <c r="BG76" s="25"/>
      <c r="BH76" s="25"/>
      <c r="BI76" s="25"/>
      <c r="BJ76" s="25"/>
      <c r="BK76" s="25"/>
      <c r="BL76" s="25"/>
      <c r="BM76" s="25"/>
      <c r="BN76" s="25"/>
      <c r="BO76" s="25"/>
      <c r="BP76" s="25"/>
      <c r="BR76" s="25"/>
      <c r="BS76" s="25"/>
      <c r="BT76" s="25"/>
      <c r="BU76" s="25"/>
      <c r="BV76" s="25"/>
      <c r="FF76" s="177"/>
      <c r="FH76" s="173"/>
      <c r="FI76" s="171">
        <f t="shared" ca="1" si="22"/>
        <v>0</v>
      </c>
      <c r="FJ76" s="173" t="s">
        <v>664</v>
      </c>
      <c r="FK76" s="171">
        <v>15</v>
      </c>
      <c r="FL76" s="174" t="s">
        <v>489</v>
      </c>
      <c r="FP76" s="178"/>
    </row>
    <row r="77" spans="1:172" ht="17.100000000000001" customHeight="1" thickBot="1" x14ac:dyDescent="0.25">
      <c r="W77" s="80"/>
      <c r="X77" s="25"/>
      <c r="Y77" s="25"/>
      <c r="Z77" s="25"/>
      <c r="AA77" s="25"/>
      <c r="AB77" s="25"/>
      <c r="AC77" s="25"/>
      <c r="AD77" s="25"/>
      <c r="AE77" s="25"/>
      <c r="AF77" s="25"/>
      <c r="AG77" s="25"/>
      <c r="AI77" s="80"/>
      <c r="AJ77" s="25"/>
      <c r="AK77" s="25"/>
      <c r="AL77" s="25"/>
      <c r="AM77" s="25"/>
      <c r="AN77" s="25"/>
      <c r="AO77" s="25"/>
      <c r="AP77" s="25"/>
      <c r="AQ77" s="25"/>
      <c r="AR77" s="25"/>
      <c r="AS77" s="25"/>
      <c r="AU77" s="25"/>
      <c r="AV77" s="25"/>
      <c r="AW77" s="25"/>
      <c r="AX77" s="25"/>
      <c r="AY77" s="25"/>
      <c r="AZ77" s="25"/>
      <c r="BA77" s="25"/>
      <c r="BB77" s="25"/>
      <c r="BC77" s="25"/>
      <c r="BD77" s="25"/>
      <c r="BE77" s="25"/>
      <c r="BF77" s="107"/>
      <c r="BG77" s="25"/>
      <c r="BH77" s="25"/>
      <c r="BI77" s="25"/>
      <c r="BJ77" s="25"/>
      <c r="BK77" s="25"/>
      <c r="BL77" s="25"/>
      <c r="BM77" s="25"/>
      <c r="BN77" s="25"/>
      <c r="BO77" s="25"/>
      <c r="BP77" s="25"/>
      <c r="BR77" s="25"/>
      <c r="BS77" s="25"/>
      <c r="BT77" s="25"/>
      <c r="BU77" s="25"/>
      <c r="BV77" s="25"/>
      <c r="FF77" s="177"/>
      <c r="FH77" s="173"/>
      <c r="FI77" s="171">
        <f t="shared" ca="1" si="22"/>
        <v>0</v>
      </c>
      <c r="FJ77" s="173" t="s">
        <v>665</v>
      </c>
      <c r="FK77" s="171">
        <v>11</v>
      </c>
      <c r="FL77" s="179"/>
      <c r="FP77" s="178"/>
    </row>
    <row r="78" spans="1:172" ht="17.100000000000001" customHeight="1" thickBot="1" x14ac:dyDescent="0.25">
      <c r="A78" s="89"/>
      <c r="L78" s="23"/>
      <c r="M78" s="77"/>
      <c r="N78" s="77"/>
      <c r="O78" s="77"/>
      <c r="P78" s="77"/>
      <c r="Q78" s="77"/>
      <c r="R78" s="77"/>
      <c r="S78" s="77"/>
      <c r="T78" s="77"/>
      <c r="U78" s="77">
        <f>COUNTIF(U41:U71,OBJECTIVES!$BJ$35*2)</f>
        <v>31</v>
      </c>
      <c r="W78" s="80"/>
      <c r="X78" s="25"/>
      <c r="Y78" s="25"/>
      <c r="Z78" s="25"/>
      <c r="AA78" s="25"/>
      <c r="AB78" s="25"/>
      <c r="AC78" s="25"/>
      <c r="AD78" s="25"/>
      <c r="AE78" s="25"/>
      <c r="AF78" s="25"/>
      <c r="AG78" s="25"/>
      <c r="AI78" s="80"/>
      <c r="AJ78" s="25"/>
      <c r="AK78" s="25"/>
      <c r="AL78" s="25"/>
      <c r="AM78" s="25"/>
      <c r="AN78" s="25"/>
      <c r="AO78" s="25"/>
      <c r="AP78" s="25"/>
      <c r="AQ78" s="25"/>
      <c r="AR78" s="25"/>
      <c r="AS78" s="25"/>
      <c r="AU78" s="25"/>
      <c r="AV78" s="25"/>
      <c r="AW78" s="25"/>
      <c r="AX78" s="25"/>
      <c r="AY78" s="25"/>
      <c r="AZ78" s="25"/>
      <c r="BA78" s="25"/>
      <c r="BB78" s="25"/>
      <c r="BC78" s="25"/>
      <c r="BD78" s="25"/>
      <c r="BE78" s="25"/>
      <c r="BF78" s="107"/>
      <c r="BG78" s="25"/>
      <c r="BH78" s="25"/>
      <c r="BI78" s="25"/>
      <c r="BJ78" s="25"/>
      <c r="BK78" s="25"/>
      <c r="BL78" s="25"/>
      <c r="BM78" s="25"/>
      <c r="BN78" s="25"/>
      <c r="BO78" s="25"/>
      <c r="BP78" s="25"/>
      <c r="BR78" s="25"/>
      <c r="BS78" s="25"/>
      <c r="BT78" s="25"/>
      <c r="BU78" s="25"/>
      <c r="BV78" s="25"/>
      <c r="FF78" s="177"/>
      <c r="FH78" s="173"/>
      <c r="FI78" s="171">
        <f t="shared" ca="1" si="22"/>
        <v>0</v>
      </c>
      <c r="FJ78" s="173" t="s">
        <v>666</v>
      </c>
      <c r="FK78" s="171">
        <v>13</v>
      </c>
      <c r="FL78" s="179"/>
      <c r="FP78" s="178"/>
    </row>
    <row r="79" spans="1:172" ht="17.100000000000001" customHeight="1" thickBot="1" x14ac:dyDescent="0.25">
      <c r="W79" s="80"/>
      <c r="X79" s="25"/>
      <c r="Y79" s="25"/>
      <c r="Z79" s="25"/>
      <c r="AA79" s="25"/>
      <c r="AB79" s="25"/>
      <c r="AC79" s="25"/>
      <c r="AD79" s="25"/>
      <c r="AE79" s="25"/>
      <c r="AF79" s="25"/>
      <c r="AG79" s="25"/>
      <c r="AI79" s="80"/>
      <c r="AJ79" s="25"/>
      <c r="AK79" s="25"/>
      <c r="AL79" s="25"/>
      <c r="AM79" s="25"/>
      <c r="AN79" s="25"/>
      <c r="AO79" s="25"/>
      <c r="AP79" s="25"/>
      <c r="AQ79" s="25"/>
      <c r="AR79" s="25"/>
      <c r="AS79" s="25"/>
      <c r="AU79" s="25"/>
      <c r="AV79" s="25"/>
      <c r="AW79" s="25"/>
      <c r="AX79" s="25"/>
      <c r="AY79" s="25"/>
      <c r="AZ79" s="25"/>
      <c r="BA79" s="25"/>
      <c r="BB79" s="25"/>
      <c r="BC79" s="25"/>
      <c r="BD79" s="25"/>
      <c r="BE79" s="25"/>
      <c r="BF79" s="107"/>
      <c r="BG79" s="25"/>
      <c r="BH79" s="25"/>
      <c r="BI79" s="25"/>
      <c r="BJ79" s="25"/>
      <c r="BK79" s="25"/>
      <c r="BL79" s="25"/>
      <c r="BM79" s="25"/>
      <c r="BN79" s="25"/>
      <c r="BO79" s="25"/>
      <c r="BP79" s="25"/>
      <c r="BR79" s="25"/>
      <c r="BS79" s="25"/>
      <c r="BT79" s="25"/>
      <c r="BU79" s="25"/>
      <c r="BV79" s="25"/>
      <c r="FF79" s="177"/>
      <c r="FH79" s="173"/>
      <c r="FI79" s="171">
        <f t="shared" ca="1" si="22"/>
        <v>0</v>
      </c>
      <c r="FJ79" s="173" t="s">
        <v>667</v>
      </c>
      <c r="FK79" s="171">
        <v>14</v>
      </c>
      <c r="FL79" s="179"/>
      <c r="FP79" s="178"/>
    </row>
    <row r="80" spans="1:172" ht="17.100000000000001" customHeight="1" thickBot="1" x14ac:dyDescent="0.25">
      <c r="W80" s="80"/>
      <c r="X80" s="25"/>
      <c r="Y80" s="25"/>
      <c r="Z80" s="25"/>
      <c r="AA80" s="25"/>
      <c r="AB80" s="25"/>
      <c r="AC80" s="25"/>
      <c r="AD80" s="25"/>
      <c r="AE80" s="25"/>
      <c r="AF80" s="25"/>
      <c r="AG80" s="25"/>
      <c r="AI80" s="80"/>
      <c r="AJ80" s="25"/>
      <c r="AK80" s="25"/>
      <c r="AL80" s="25"/>
      <c r="AM80" s="25"/>
      <c r="AN80" s="25"/>
      <c r="AO80" s="25"/>
      <c r="AP80" s="25"/>
      <c r="AQ80" s="25"/>
      <c r="AR80" s="25"/>
      <c r="AS80" s="25"/>
      <c r="AU80" s="25"/>
      <c r="AV80" s="25"/>
      <c r="AW80" s="25"/>
      <c r="AX80" s="25"/>
      <c r="AY80" s="25"/>
      <c r="AZ80" s="25"/>
      <c r="BA80" s="25"/>
      <c r="BB80" s="25"/>
      <c r="BC80" s="25"/>
      <c r="BD80" s="25"/>
      <c r="BE80" s="25"/>
      <c r="BF80" s="107"/>
      <c r="BG80" s="25"/>
      <c r="BH80" s="25"/>
      <c r="BI80" s="25"/>
      <c r="BJ80" s="25"/>
      <c r="BK80" s="25"/>
      <c r="BL80" s="25"/>
      <c r="BM80" s="25"/>
      <c r="BN80" s="25"/>
      <c r="BO80" s="25"/>
      <c r="BP80" s="25"/>
      <c r="BR80" s="25"/>
      <c r="BS80" s="25"/>
      <c r="BT80" s="25"/>
      <c r="BU80" s="25"/>
      <c r="BV80" s="25"/>
      <c r="FF80" s="177"/>
      <c r="FH80" s="173"/>
      <c r="FI80" s="171">
        <f t="shared" ca="1" si="22"/>
        <v>0</v>
      </c>
      <c r="FJ80" s="173" t="s">
        <v>676</v>
      </c>
      <c r="FK80" s="171">
        <v>17</v>
      </c>
      <c r="FL80" s="179"/>
      <c r="FP80" s="178"/>
    </row>
    <row r="81" spans="1:172" ht="17.100000000000001" customHeight="1" thickBot="1" x14ac:dyDescent="0.25">
      <c r="W81" s="80"/>
      <c r="X81" s="25"/>
      <c r="Y81" s="25"/>
      <c r="Z81" s="25"/>
      <c r="AA81" s="25"/>
      <c r="AB81" s="25"/>
      <c r="AC81" s="25"/>
      <c r="AD81" s="25"/>
      <c r="AE81" s="25"/>
      <c r="AF81" s="25"/>
      <c r="AG81" s="25"/>
      <c r="AI81" s="80"/>
      <c r="AJ81" s="25"/>
      <c r="AK81" s="25"/>
      <c r="AL81" s="25"/>
      <c r="AM81" s="25"/>
      <c r="AN81" s="25"/>
      <c r="AO81" s="25"/>
      <c r="AP81" s="25"/>
      <c r="AQ81" s="25"/>
      <c r="AR81" s="25"/>
      <c r="AS81" s="25"/>
      <c r="AU81" s="25"/>
      <c r="AV81" s="25"/>
      <c r="AW81" s="25"/>
      <c r="AX81" s="25"/>
      <c r="AY81" s="25"/>
      <c r="AZ81" s="25"/>
      <c r="BA81" s="25"/>
      <c r="BB81" s="25"/>
      <c r="BC81" s="25"/>
      <c r="BD81" s="25"/>
      <c r="BE81" s="25"/>
      <c r="BF81" s="107"/>
      <c r="BG81" s="25"/>
      <c r="BH81" s="25"/>
      <c r="BI81" s="25"/>
      <c r="BJ81" s="25"/>
      <c r="BK81" s="25"/>
      <c r="BL81" s="25"/>
      <c r="BM81" s="25"/>
      <c r="BN81" s="25"/>
      <c r="BO81" s="25"/>
      <c r="BP81" s="25"/>
      <c r="BR81" s="25"/>
      <c r="BS81" s="25"/>
      <c r="BT81" s="25"/>
      <c r="BU81" s="25"/>
      <c r="BV81" s="25"/>
      <c r="FF81" s="177"/>
      <c r="FH81" s="173"/>
      <c r="FI81" s="171">
        <f t="shared" ca="1" si="22"/>
        <v>0</v>
      </c>
      <c r="FJ81" s="173" t="s">
        <v>677</v>
      </c>
      <c r="FK81" s="171">
        <v>17</v>
      </c>
      <c r="FL81" s="179"/>
      <c r="FP81" s="178"/>
    </row>
    <row r="82" spans="1:172" ht="17.100000000000001" customHeight="1" thickBot="1" x14ac:dyDescent="0.25">
      <c r="A82" s="3227" t="s">
        <v>518</v>
      </c>
      <c r="B82" s="3224" t="s">
        <v>519</v>
      </c>
      <c r="C82" s="3224" t="s">
        <v>326</v>
      </c>
      <c r="D82" s="3224" t="s">
        <v>516</v>
      </c>
      <c r="E82" s="3224" t="s">
        <v>517</v>
      </c>
      <c r="F82" s="3224"/>
      <c r="G82" s="3224" t="s">
        <v>1143</v>
      </c>
      <c r="H82" s="3224" t="s">
        <v>520</v>
      </c>
      <c r="I82" s="3224" t="s">
        <v>521</v>
      </c>
      <c r="J82" s="3224"/>
      <c r="M82" s="34"/>
      <c r="W82" s="80"/>
      <c r="X82" s="25"/>
      <c r="Y82" s="25"/>
      <c r="Z82" s="25"/>
      <c r="AA82" s="25"/>
      <c r="AB82" s="25"/>
      <c r="AC82" s="25"/>
      <c r="AD82" s="25"/>
      <c r="AE82" s="25"/>
      <c r="AF82" s="25"/>
      <c r="AG82" s="25"/>
      <c r="AI82" s="80"/>
      <c r="AJ82" s="25"/>
      <c r="AK82" s="25"/>
      <c r="AL82" s="25"/>
      <c r="AM82" s="25"/>
      <c r="AN82" s="25"/>
      <c r="AO82" s="25"/>
      <c r="AP82" s="25"/>
      <c r="AQ82" s="25"/>
      <c r="AR82" s="25"/>
      <c r="AS82" s="25"/>
      <c r="AU82" s="25"/>
      <c r="AV82" s="25"/>
      <c r="AW82" s="25"/>
      <c r="AX82" s="25"/>
      <c r="AY82" s="25"/>
      <c r="AZ82" s="25"/>
      <c r="BA82" s="25"/>
      <c r="BB82" s="25"/>
      <c r="BC82" s="25"/>
      <c r="BD82" s="25"/>
      <c r="BE82" s="25"/>
      <c r="BF82" s="107"/>
      <c r="BG82" s="25"/>
      <c r="BH82" s="25"/>
      <c r="BI82" s="25"/>
      <c r="BJ82" s="25"/>
      <c r="BK82" s="25"/>
      <c r="BL82" s="25"/>
      <c r="BM82" s="25"/>
      <c r="BN82" s="25"/>
      <c r="BO82" s="25"/>
      <c r="BP82" s="25"/>
      <c r="BR82" s="25"/>
      <c r="BS82" s="25"/>
      <c r="BT82" s="25"/>
      <c r="BU82" s="25"/>
      <c r="BV82" s="25"/>
      <c r="FF82" s="177"/>
      <c r="FH82" s="173" t="s">
        <v>909</v>
      </c>
      <c r="FI82" s="171">
        <f ca="1">IF($FI$70="roll", RANDBETWEEN(1,$FI$2),0)</f>
        <v>0</v>
      </c>
      <c r="FJ82" s="173" t="s">
        <v>678</v>
      </c>
      <c r="FK82" s="171">
        <v>5</v>
      </c>
      <c r="FL82" s="179"/>
      <c r="FP82" s="178"/>
    </row>
    <row r="83" spans="1:172" ht="17.100000000000001" customHeight="1" thickBot="1" x14ac:dyDescent="0.25">
      <c r="A83" s="3228"/>
      <c r="B83" s="3225"/>
      <c r="C83" s="3225"/>
      <c r="D83" s="3225"/>
      <c r="E83" s="3225"/>
      <c r="F83" s="3225"/>
      <c r="G83" s="3225"/>
      <c r="H83" s="3225"/>
      <c r="I83" s="3225"/>
      <c r="J83" s="3225"/>
      <c r="M83" s="34" t="s">
        <v>1144</v>
      </c>
      <c r="W83" s="80"/>
      <c r="X83" s="25"/>
      <c r="Y83" s="25"/>
      <c r="Z83" s="25"/>
      <c r="AA83" s="25"/>
      <c r="AB83" s="25"/>
      <c r="AC83" s="25"/>
      <c r="AD83" s="25"/>
      <c r="AE83" s="25"/>
      <c r="AF83" s="25"/>
      <c r="AG83" s="25"/>
      <c r="AI83" s="80"/>
      <c r="AJ83" s="25"/>
      <c r="AK83" s="25"/>
      <c r="AL83" s="25"/>
      <c r="AM83" s="25"/>
      <c r="AN83" s="25"/>
      <c r="AO83" s="25"/>
      <c r="AP83" s="25"/>
      <c r="AQ83" s="25"/>
      <c r="AR83" s="25"/>
      <c r="AS83" s="25"/>
      <c r="AU83" s="25"/>
      <c r="AV83" s="25"/>
      <c r="AW83" s="25"/>
      <c r="AX83" s="25"/>
      <c r="AY83" s="25"/>
      <c r="AZ83" s="25"/>
      <c r="BA83" s="25"/>
      <c r="BB83" s="25"/>
      <c r="BC83" s="25"/>
      <c r="BD83" s="25"/>
      <c r="BE83" s="25"/>
      <c r="BF83" s="107"/>
      <c r="BG83" s="25"/>
      <c r="BH83" s="25"/>
      <c r="BI83" s="25"/>
      <c r="BJ83" s="25"/>
      <c r="BK83" s="25"/>
      <c r="BL83" s="25"/>
      <c r="BM83" s="25"/>
      <c r="BN83" s="25"/>
      <c r="BO83" s="25"/>
      <c r="BP83" s="25"/>
      <c r="BR83" s="25"/>
      <c r="BS83" s="25"/>
      <c r="BT83" s="25"/>
      <c r="BU83" s="25"/>
      <c r="BV83" s="25"/>
      <c r="FF83" s="177"/>
      <c r="FH83" s="173" t="s">
        <v>909</v>
      </c>
      <c r="FI83" s="171">
        <f t="shared" ref="FI83:FI84" ca="1" si="27">IF($FI$70="roll", RANDBETWEEN(1,$FI$2),0)</f>
        <v>0</v>
      </c>
      <c r="FJ83" s="173" t="s">
        <v>679</v>
      </c>
      <c r="FK83" s="171">
        <v>13</v>
      </c>
      <c r="FL83" s="179"/>
      <c r="FP83" s="178"/>
    </row>
    <row r="84" spans="1:172" ht="17.100000000000001" customHeight="1" thickBot="1" x14ac:dyDescent="0.25">
      <c r="A84" s="3228"/>
      <c r="B84" s="3226"/>
      <c r="C84" s="3226"/>
      <c r="D84" s="3226"/>
      <c r="E84" s="3226"/>
      <c r="F84" s="3226"/>
      <c r="G84" s="3226"/>
      <c r="H84" s="3226"/>
      <c r="I84" s="3226"/>
      <c r="J84" s="3226"/>
      <c r="M84" s="260">
        <v>1</v>
      </c>
      <c r="N84" s="260">
        <v>2</v>
      </c>
      <c r="O84" s="260">
        <v>3</v>
      </c>
      <c r="P84" s="260">
        <v>4</v>
      </c>
      <c r="Q84" s="260">
        <v>5</v>
      </c>
      <c r="R84" s="260">
        <v>6</v>
      </c>
      <c r="S84" s="260">
        <v>7</v>
      </c>
      <c r="T84" s="260">
        <v>8</v>
      </c>
      <c r="U84" s="260">
        <v>9</v>
      </c>
      <c r="W84" s="80"/>
      <c r="X84" s="25"/>
      <c r="Y84" s="25"/>
      <c r="Z84" s="25"/>
      <c r="AA84" s="25"/>
      <c r="AB84" s="25"/>
      <c r="AC84" s="25"/>
      <c r="AD84" s="25"/>
      <c r="AE84" s="25"/>
      <c r="AF84" s="25"/>
      <c r="AG84" s="25"/>
      <c r="AI84" s="80"/>
      <c r="AJ84" s="25"/>
      <c r="AK84" s="25"/>
      <c r="AL84" s="25"/>
      <c r="AM84" s="25"/>
      <c r="AN84" s="25"/>
      <c r="AO84" s="25"/>
      <c r="AP84" s="25"/>
      <c r="AQ84" s="25"/>
      <c r="AR84" s="25"/>
      <c r="AS84" s="25"/>
      <c r="AU84" s="25"/>
      <c r="AV84" s="25"/>
      <c r="AW84" s="25"/>
      <c r="AX84" s="25"/>
      <c r="AY84" s="25"/>
      <c r="AZ84" s="25"/>
      <c r="BA84" s="25"/>
      <c r="BB84" s="25"/>
      <c r="BC84" s="25"/>
      <c r="BD84" s="25"/>
      <c r="BE84" s="25"/>
      <c r="BF84" s="107"/>
      <c r="BG84" s="25"/>
      <c r="BH84" s="25"/>
      <c r="BI84" s="25"/>
      <c r="BJ84" s="25"/>
      <c r="BK84" s="25"/>
      <c r="BL84" s="25"/>
      <c r="BM84" s="25"/>
      <c r="BN84" s="25"/>
      <c r="BO84" s="25"/>
      <c r="BP84" s="25"/>
      <c r="BR84" s="25"/>
      <c r="BS84" s="25"/>
      <c r="BT84" s="25"/>
      <c r="BU84" s="25"/>
      <c r="BV84" s="25"/>
      <c r="FF84" s="177"/>
      <c r="FH84" s="173" t="s">
        <v>909</v>
      </c>
      <c r="FI84" s="171">
        <f t="shared" ca="1" si="27"/>
        <v>0</v>
      </c>
      <c r="FJ84" s="173" t="s">
        <v>680</v>
      </c>
      <c r="FK84" s="171">
        <v>10</v>
      </c>
      <c r="FL84" s="179"/>
      <c r="FP84" s="178"/>
    </row>
    <row r="85" spans="1:172" ht="17.100000000000001" customHeight="1" thickBot="1" x14ac:dyDescent="0.25">
      <c r="A85" s="3228"/>
      <c r="B85" s="24" t="str">
        <f>ACTIVITIES!$C$34</f>
        <v>SKLL</v>
      </c>
      <c r="C85" s="62">
        <f>SUM(B3:B33)</f>
        <v>0</v>
      </c>
      <c r="D85" s="62">
        <f>B75</f>
        <v>0</v>
      </c>
      <c r="E85" s="62">
        <f>B76</f>
        <v>0</v>
      </c>
      <c r="F85" s="61"/>
      <c r="G85" s="61">
        <f>MAX($B$108:$B$138)</f>
        <v>0</v>
      </c>
      <c r="H85" s="61">
        <f>SUM(M85:U85)</f>
        <v>0</v>
      </c>
      <c r="I85" s="61">
        <f>COUNTIF(ACTIVITIES!$C$3:$C$33,"&gt;="&amp;OBJECTIVES!Z27)</f>
        <v>0</v>
      </c>
      <c r="J85" s="61"/>
      <c r="L85" s="74"/>
      <c r="M85" s="61" t="str">
        <f>IF(OBJECTIVES!$W$27=OBJECTIVES!$V$48,COUNTIF($B$41:$B$71,OBJECTIVES!$Z$27*M$84),"")</f>
        <v/>
      </c>
      <c r="N85" s="61" t="str">
        <f>IF(OBJECTIVES!$W$27=OBJECTIVES!$V$48,COUNTIF($B$41:$B$71,OBJECTIVES!$Z$27*N$84),"")</f>
        <v/>
      </c>
      <c r="O85" s="61" t="str">
        <f>IF(OBJECTIVES!$W$27=OBJECTIVES!$V$48,COUNTIF($B$41:$B$71,OBJECTIVES!$Z$27*O$84),"")</f>
        <v/>
      </c>
      <c r="P85" s="61" t="str">
        <f>IF(OBJECTIVES!$W$27=OBJECTIVES!$V$48,COUNTIF($B$41:$B$71,OBJECTIVES!$Z$27*P$84),"")</f>
        <v/>
      </c>
      <c r="Q85" s="61" t="str">
        <f>IF(OBJECTIVES!$W$27=OBJECTIVES!$V$48,COUNTIF($B$41:$B$71,OBJECTIVES!$Z$27*Q$84),"")</f>
        <v/>
      </c>
      <c r="R85" s="61" t="str">
        <f>IF(OBJECTIVES!$W$27=OBJECTIVES!$V$48,COUNTIF($B$41:$B$71,OBJECTIVES!$Z$27*R$84),"")</f>
        <v/>
      </c>
      <c r="S85" s="61" t="str">
        <f>IF(OBJECTIVES!$W$27=OBJECTIVES!$V$48,COUNTIF($B$41:$B$71,OBJECTIVES!$Z$27*S$84),"")</f>
        <v/>
      </c>
      <c r="T85" s="61" t="str">
        <f>IF(OBJECTIVES!$W$27=OBJECTIVES!$V$48,COUNTIF($B$41:$B$71,OBJECTIVES!$Z$27*T$84),"")</f>
        <v/>
      </c>
      <c r="U85" s="61" t="str">
        <f>IF(OBJECTIVES!$W$27=OBJECTIVES!$V$48,COUNTIF($B$41:$B$71,OBJECTIVES!$Z$27*U$84),"")</f>
        <v/>
      </c>
      <c r="W85" s="80"/>
      <c r="X85" s="25"/>
      <c r="Y85" s="25"/>
      <c r="Z85" s="25"/>
      <c r="AA85" s="25"/>
      <c r="AB85" s="25"/>
      <c r="AC85" s="25"/>
      <c r="AD85" s="25"/>
      <c r="AE85" s="25"/>
      <c r="AF85" s="25"/>
      <c r="AG85" s="25"/>
      <c r="AI85" s="80"/>
      <c r="AJ85" s="25"/>
      <c r="AK85" s="25"/>
      <c r="AL85" s="25"/>
      <c r="AM85" s="25"/>
      <c r="AN85" s="25"/>
      <c r="AO85" s="25"/>
      <c r="AP85" s="25"/>
      <c r="AQ85" s="25"/>
      <c r="AR85" s="25"/>
      <c r="AS85" s="25"/>
      <c r="AU85" s="25"/>
      <c r="AV85" s="25"/>
      <c r="AW85" s="25"/>
      <c r="AX85" s="25"/>
      <c r="AY85" s="25"/>
      <c r="AZ85" s="25"/>
      <c r="BA85" s="25"/>
      <c r="BB85" s="25"/>
      <c r="BC85" s="25"/>
      <c r="BD85" s="25"/>
      <c r="BE85" s="25"/>
      <c r="BF85" s="107"/>
      <c r="BG85" s="25"/>
      <c r="BH85" s="25"/>
      <c r="BI85" s="25"/>
      <c r="BJ85" s="25"/>
      <c r="BK85" s="25"/>
      <c r="BL85" s="25"/>
      <c r="BM85" s="25"/>
      <c r="BN85" s="25"/>
      <c r="BO85" s="25"/>
      <c r="BP85" s="25"/>
      <c r="BR85" s="25"/>
      <c r="BS85" s="25"/>
      <c r="BT85" s="25"/>
      <c r="BU85" s="25"/>
      <c r="BV85" s="25"/>
      <c r="FF85" s="177"/>
      <c r="FH85" s="173" t="s">
        <v>909</v>
      </c>
      <c r="FI85" s="171">
        <f ca="1">IF($FI$70="roll", RANDBETWEEN(1,$FI$2),0)</f>
        <v>0</v>
      </c>
      <c r="FJ85" s="173" t="s">
        <v>681</v>
      </c>
      <c r="FK85" s="171">
        <v>4</v>
      </c>
      <c r="FL85" s="179"/>
      <c r="FP85" s="178"/>
    </row>
    <row r="86" spans="1:172" ht="17.100000000000001" customHeight="1" thickBot="1" x14ac:dyDescent="0.25">
      <c r="A86" s="3228"/>
      <c r="B86" s="24" t="str">
        <f>ACTIVITIES!$D$34</f>
        <v>SKLL</v>
      </c>
      <c r="C86" s="62">
        <f>SUM(C3:C33)</f>
        <v>0</v>
      </c>
      <c r="D86" s="62">
        <f>C75</f>
        <v>0</v>
      </c>
      <c r="E86" s="62">
        <f>C76</f>
        <v>0</v>
      </c>
      <c r="F86" s="61"/>
      <c r="G86" s="61">
        <f>MAX($C$108:$C$138)</f>
        <v>0</v>
      </c>
      <c r="H86" s="61">
        <f t="shared" ref="H86:H103" si="28">SUM(M86:U86)</f>
        <v>0</v>
      </c>
      <c r="I86" s="61">
        <f>COUNTIF(ACTIVITIES!$D$3:$D$33,"&gt;="&amp;OBJECTIVES!Z28)</f>
        <v>0</v>
      </c>
      <c r="J86" s="61"/>
      <c r="L86" s="74"/>
      <c r="M86" s="61" t="str">
        <f>IF(OBJECTIVES!$W$28=OBJECTIVES!$V$48,COUNTIF($C$41:$C$71,OBJECTIVES!$Z$28*M$84),"")</f>
        <v/>
      </c>
      <c r="N86" s="61" t="str">
        <f>IF(OBJECTIVES!$W$28=OBJECTIVES!$V$48,COUNTIF($C$41:$C$71,OBJECTIVES!$Z$28*N$84),"")</f>
        <v/>
      </c>
      <c r="O86" s="61" t="str">
        <f>IF(OBJECTIVES!$W$28=OBJECTIVES!$V$48,COUNTIF($C$41:$C$71,OBJECTIVES!$Z$28*O$84),"")</f>
        <v/>
      </c>
      <c r="P86" s="61" t="str">
        <f>IF(OBJECTIVES!$W$28=OBJECTIVES!$V$48,COUNTIF($C$41:$C$71,OBJECTIVES!$Z$28*P$84),"")</f>
        <v/>
      </c>
      <c r="Q86" s="61" t="str">
        <f>IF(OBJECTIVES!$W$28=OBJECTIVES!$V$48,COUNTIF($C$41:$C$71,OBJECTIVES!$Z$28*Q$84),"")</f>
        <v/>
      </c>
      <c r="R86" s="61" t="str">
        <f>IF(OBJECTIVES!$W$28=OBJECTIVES!$V$48,COUNTIF($C$41:$C$71,OBJECTIVES!$Z$28*R$84),"")</f>
        <v/>
      </c>
      <c r="S86" s="61" t="str">
        <f>IF(OBJECTIVES!$W$28=OBJECTIVES!$V$48,COUNTIF($C$41:$C$71,OBJECTIVES!$Z$28*S$84),"")</f>
        <v/>
      </c>
      <c r="T86" s="61" t="str">
        <f>IF(OBJECTIVES!$W$28=OBJECTIVES!$V$48,COUNTIF($C$41:$C$71,OBJECTIVES!$Z$28*T$84),"")</f>
        <v/>
      </c>
      <c r="U86" s="61" t="str">
        <f>IF(OBJECTIVES!$W$28=OBJECTIVES!$V$48,COUNTIF($C$41:$C$71,OBJECTIVES!$Z$28*U$84),"")</f>
        <v/>
      </c>
      <c r="W86" s="80"/>
      <c r="X86" s="25"/>
      <c r="Y86" s="25"/>
      <c r="Z86" s="25"/>
      <c r="AA86" s="25"/>
      <c r="AB86" s="25"/>
      <c r="AC86" s="25"/>
      <c r="AD86" s="25"/>
      <c r="AE86" s="25"/>
      <c r="AF86" s="25"/>
      <c r="AG86" s="25"/>
      <c r="AI86" s="80"/>
      <c r="AJ86" s="25"/>
      <c r="AK86" s="25"/>
      <c r="AL86" s="25"/>
      <c r="AM86" s="25"/>
      <c r="AN86" s="25"/>
      <c r="AO86" s="25"/>
      <c r="AP86" s="25"/>
      <c r="AQ86" s="25"/>
      <c r="AR86" s="25"/>
      <c r="AS86" s="25"/>
      <c r="AU86" s="25"/>
      <c r="AV86" s="25"/>
      <c r="AW86" s="25"/>
      <c r="AX86" s="25"/>
      <c r="AY86" s="25"/>
      <c r="AZ86" s="25"/>
      <c r="BA86" s="25"/>
      <c r="BB86" s="25"/>
      <c r="BC86" s="25"/>
      <c r="BD86" s="25"/>
      <c r="BE86" s="25"/>
      <c r="BF86" s="107"/>
      <c r="BG86" s="25"/>
      <c r="BH86" s="25"/>
      <c r="BI86" s="25"/>
      <c r="BJ86" s="25"/>
      <c r="BK86" s="25"/>
      <c r="BL86" s="25"/>
      <c r="BM86" s="25"/>
      <c r="BN86" s="25"/>
      <c r="BO86" s="25"/>
      <c r="BP86" s="25"/>
      <c r="BR86" s="25"/>
      <c r="BS86" s="25"/>
      <c r="BT86" s="25"/>
      <c r="BU86" s="25"/>
      <c r="BV86" s="25"/>
      <c r="FF86" s="177"/>
      <c r="FH86" s="173"/>
      <c r="FI86" s="171">
        <f t="shared" ca="1" si="22"/>
        <v>0</v>
      </c>
      <c r="FJ86" s="173" t="s">
        <v>682</v>
      </c>
      <c r="FK86" s="171">
        <v>13</v>
      </c>
      <c r="FL86" s="179"/>
      <c r="FP86" s="178"/>
    </row>
    <row r="87" spans="1:172" ht="17.100000000000001" customHeight="1" thickBot="1" x14ac:dyDescent="0.25">
      <c r="A87" s="3228"/>
      <c r="B87" s="24" t="str">
        <f>ACTIVITIES!$E$34</f>
        <v>SKLL</v>
      </c>
      <c r="C87" s="62">
        <f>SUM(D3:D33)</f>
        <v>0</v>
      </c>
      <c r="D87" s="62">
        <f>D75</f>
        <v>0</v>
      </c>
      <c r="E87" s="62">
        <f>D76</f>
        <v>0</v>
      </c>
      <c r="F87" s="61"/>
      <c r="G87" s="61">
        <f>MAX($D$108:$D$138)</f>
        <v>0</v>
      </c>
      <c r="H87" s="61">
        <f t="shared" si="28"/>
        <v>0</v>
      </c>
      <c r="I87" s="61">
        <f>COUNTIF(ACTIVITIES!$E3:$E$33,"&gt;="&amp;OBJECTIVES!Z29)</f>
        <v>0</v>
      </c>
      <c r="J87" s="61"/>
      <c r="L87" s="74"/>
      <c r="M87" s="61" t="str">
        <f>IF(OBJECTIVES!$W$29=OBJECTIVES!$V$48,COUNTIF($D$41:$D$71,OBJECTIVES!$Z$29*M$84),"")</f>
        <v/>
      </c>
      <c r="N87" s="61" t="str">
        <f>IF(OBJECTIVES!$W$29=OBJECTIVES!$V$48,COUNTIF($D$41:$D$71,OBJECTIVES!$Z$29*N$84),"")</f>
        <v/>
      </c>
      <c r="O87" s="61" t="str">
        <f>IF(OBJECTIVES!$W$29=OBJECTIVES!$V$48,COUNTIF($D$41:$D$71,OBJECTIVES!$Z$29*O$84),"")</f>
        <v/>
      </c>
      <c r="P87" s="61" t="str">
        <f>IF(OBJECTIVES!$W$29=OBJECTIVES!$V$48,COUNTIF($D$41:$D$71,OBJECTIVES!$Z$29*P$84),"")</f>
        <v/>
      </c>
      <c r="Q87" s="61" t="str">
        <f>IF(OBJECTIVES!$W$29=OBJECTIVES!$V$48,COUNTIF($D$41:$D$71,OBJECTIVES!$Z$29*Q$84),"")</f>
        <v/>
      </c>
      <c r="R87" s="61" t="str">
        <f>IF(OBJECTIVES!$W$29=OBJECTIVES!$V$48,COUNTIF($D$41:$D$71,OBJECTIVES!$Z$29*R$84),"")</f>
        <v/>
      </c>
      <c r="S87" s="61" t="str">
        <f>IF(OBJECTIVES!$W$29=OBJECTIVES!$V$48,COUNTIF($D$41:$D$71,OBJECTIVES!$Z$29*S$84),"")</f>
        <v/>
      </c>
      <c r="T87" s="61" t="str">
        <f>IF(OBJECTIVES!$W$29=OBJECTIVES!$V$48,COUNTIF($D$41:$D$71,OBJECTIVES!$Z$29*T$84),"")</f>
        <v/>
      </c>
      <c r="U87" s="61" t="str">
        <f>IF(OBJECTIVES!$W$29=OBJECTIVES!$V$48,COUNTIF($D$41:$D$71,OBJECTIVES!$Z$29*U$84),"")</f>
        <v/>
      </c>
      <c r="W87" s="80"/>
      <c r="X87" s="25"/>
      <c r="Y87" s="25"/>
      <c r="Z87" s="25"/>
      <c r="AA87" s="25"/>
      <c r="AB87" s="25"/>
      <c r="AC87" s="25"/>
      <c r="AD87" s="25"/>
      <c r="AE87" s="25"/>
      <c r="AF87" s="25"/>
      <c r="AG87" s="25"/>
      <c r="AI87" s="80"/>
      <c r="AJ87" s="25"/>
      <c r="AK87" s="25"/>
      <c r="AL87" s="25"/>
      <c r="AM87" s="25"/>
      <c r="AN87" s="25"/>
      <c r="AO87" s="25"/>
      <c r="AP87" s="25"/>
      <c r="AQ87" s="25"/>
      <c r="AR87" s="25"/>
      <c r="AS87" s="25"/>
      <c r="AU87" s="25"/>
      <c r="AV87" s="25"/>
      <c r="AW87" s="25"/>
      <c r="AX87" s="25"/>
      <c r="AY87" s="25"/>
      <c r="AZ87" s="25"/>
      <c r="BA87" s="25"/>
      <c r="BB87" s="25"/>
      <c r="BC87" s="25"/>
      <c r="BD87" s="25"/>
      <c r="BE87" s="25"/>
      <c r="BF87" s="107"/>
      <c r="BG87" s="25"/>
      <c r="BH87" s="25"/>
      <c r="BI87" s="25"/>
      <c r="BJ87" s="25"/>
      <c r="BK87" s="25"/>
      <c r="BL87" s="25"/>
      <c r="BM87" s="25"/>
      <c r="BN87" s="25"/>
      <c r="BO87" s="25"/>
      <c r="BP87" s="25"/>
      <c r="BR87" s="25"/>
      <c r="BS87" s="25"/>
      <c r="BT87" s="25"/>
      <c r="BU87" s="25"/>
      <c r="BV87" s="25"/>
      <c r="FF87" s="177"/>
      <c r="FH87" s="173"/>
      <c r="FI87" s="171">
        <f t="shared" ca="1" si="22"/>
        <v>0</v>
      </c>
      <c r="FJ87" s="173" t="s">
        <v>683</v>
      </c>
      <c r="FK87" s="171">
        <v>15</v>
      </c>
      <c r="FL87" s="179"/>
      <c r="FP87" s="178"/>
    </row>
    <row r="88" spans="1:172" ht="17.100000000000001" customHeight="1" thickBot="1" x14ac:dyDescent="0.25">
      <c r="A88" s="3228"/>
      <c r="B88" s="24" t="str">
        <f>ACTIVITIES!$F$34</f>
        <v>SKLL</v>
      </c>
      <c r="C88" s="62">
        <f>SUM(E3:E33)</f>
        <v>0</v>
      </c>
      <c r="D88" s="62">
        <f>E75</f>
        <v>0</v>
      </c>
      <c r="E88" s="62">
        <f>E76</f>
        <v>0</v>
      </c>
      <c r="F88" s="61"/>
      <c r="G88" s="61">
        <f>MAX($E$108:$E$138)</f>
        <v>0</v>
      </c>
      <c r="H88" s="61">
        <f t="shared" si="28"/>
        <v>0</v>
      </c>
      <c r="I88" s="61">
        <f>COUNTIF(ACTIVITIES!$F$3:$F$33,"&gt;="&amp;OBJECTIVES!Z30)</f>
        <v>0</v>
      </c>
      <c r="J88" s="61"/>
      <c r="L88" s="74"/>
      <c r="M88" s="61" t="str">
        <f>IF(OBJECTIVES!$W$30=OBJECTIVES!$V$48,COUNTIF($E$41:$E$71,OBJECTIVES!$Z$30*M$84),"")</f>
        <v/>
      </c>
      <c r="N88" s="61" t="str">
        <f>IF(OBJECTIVES!$W$30=OBJECTIVES!$V$48,COUNTIF($E$41:$E$71,OBJECTIVES!$Z$30*N$84),"")</f>
        <v/>
      </c>
      <c r="O88" s="61" t="str">
        <f>IF(OBJECTIVES!$W$30=OBJECTIVES!$V$48,COUNTIF($E$41:$E$71,OBJECTIVES!$Z$30*O$84),"")</f>
        <v/>
      </c>
      <c r="P88" s="61" t="str">
        <f>IF(OBJECTIVES!$W$30=OBJECTIVES!$V$48,COUNTIF($E$41:$E$71,OBJECTIVES!$Z$30*P$84),"")</f>
        <v/>
      </c>
      <c r="Q88" s="61" t="str">
        <f>IF(OBJECTIVES!$W$30=OBJECTIVES!$V$48,COUNTIF($E$41:$E$71,OBJECTIVES!$Z$30*Q$84),"")</f>
        <v/>
      </c>
      <c r="R88" s="61" t="str">
        <f>IF(OBJECTIVES!$W$30=OBJECTIVES!$V$48,COUNTIF($E$41:$E$71,OBJECTIVES!$Z$30*R$84),"")</f>
        <v/>
      </c>
      <c r="S88" s="61" t="str">
        <f>IF(OBJECTIVES!$W$30=OBJECTIVES!$V$48,COUNTIF($E$41:$E$71,OBJECTIVES!$Z$30*S$84),"")</f>
        <v/>
      </c>
      <c r="T88" s="61" t="str">
        <f>IF(OBJECTIVES!$W$30=OBJECTIVES!$V$48,COUNTIF($E$41:$E$71,OBJECTIVES!$Z$30*T$84),"")</f>
        <v/>
      </c>
      <c r="U88" s="61" t="str">
        <f>IF(OBJECTIVES!$W$30=OBJECTIVES!$V$48,COUNTIF($E$41:$E$71,OBJECTIVES!$Z$30*U$84),"")</f>
        <v/>
      </c>
      <c r="W88" s="80"/>
      <c r="X88" s="25"/>
      <c r="Y88" s="25"/>
      <c r="Z88" s="25"/>
      <c r="AA88" s="25"/>
      <c r="AB88" s="25"/>
      <c r="AC88" s="25"/>
      <c r="AD88" s="25"/>
      <c r="AE88" s="25"/>
      <c r="AF88" s="25"/>
      <c r="AG88" s="25"/>
      <c r="AI88" s="80"/>
      <c r="AJ88" s="25"/>
      <c r="AK88" s="25"/>
      <c r="AL88" s="25"/>
      <c r="AM88" s="25"/>
      <c r="AN88" s="25"/>
      <c r="AO88" s="25"/>
      <c r="AP88" s="25"/>
      <c r="AQ88" s="25"/>
      <c r="AR88" s="25"/>
      <c r="AS88" s="25"/>
      <c r="AU88" s="25"/>
      <c r="AV88" s="25"/>
      <c r="AW88" s="25"/>
      <c r="AX88" s="25"/>
      <c r="AY88" s="25"/>
      <c r="AZ88" s="25"/>
      <c r="BA88" s="25"/>
      <c r="BB88" s="25"/>
      <c r="BC88" s="25"/>
      <c r="BD88" s="25"/>
      <c r="BE88" s="25"/>
      <c r="BF88" s="107"/>
      <c r="BG88" s="25"/>
      <c r="BH88" s="25"/>
      <c r="BI88" s="25"/>
      <c r="BJ88" s="25"/>
      <c r="BK88" s="25"/>
      <c r="BL88" s="25"/>
      <c r="BM88" s="25"/>
      <c r="BN88" s="25"/>
      <c r="BO88" s="25"/>
      <c r="BP88" s="25"/>
      <c r="BR88" s="25"/>
      <c r="BS88" s="25"/>
      <c r="BT88" s="25"/>
      <c r="BU88" s="25"/>
      <c r="BV88" s="25"/>
      <c r="FF88" s="177"/>
      <c r="FH88" s="173"/>
      <c r="FI88" s="171">
        <f t="shared" ca="1" si="22"/>
        <v>0</v>
      </c>
      <c r="FJ88" s="173" t="s">
        <v>668</v>
      </c>
      <c r="FK88" s="171">
        <v>16</v>
      </c>
      <c r="FL88" s="179"/>
      <c r="FP88" s="178"/>
    </row>
    <row r="89" spans="1:172" ht="17.100000000000001" customHeight="1" thickBot="1" x14ac:dyDescent="0.25">
      <c r="A89" s="3228"/>
      <c r="B89" s="24" t="str">
        <f>ACTIVITIES!$G$34</f>
        <v>SKLL</v>
      </c>
      <c r="C89" s="62">
        <f>SUM(F3:F33)</f>
        <v>0</v>
      </c>
      <c r="D89" s="62">
        <f>F75</f>
        <v>0</v>
      </c>
      <c r="E89" s="62">
        <f>F76</f>
        <v>0</v>
      </c>
      <c r="F89" s="61"/>
      <c r="G89" s="61">
        <f>MAX($F$108:$F$138)</f>
        <v>0</v>
      </c>
      <c r="H89" s="61">
        <f t="shared" si="28"/>
        <v>0</v>
      </c>
      <c r="I89" s="61">
        <f>COUNTIF(ACTIVITIES!$G$3:$G$33,"&gt;="&amp;OBJECTIVES!Z31)</f>
        <v>0</v>
      </c>
      <c r="J89" s="61"/>
      <c r="L89" s="74"/>
      <c r="M89" s="61" t="str">
        <f>IF(OBJECTIVES!$W$31=OBJECTIVES!$V$48,COUNTIF($F$41:$F$71,OBJECTIVES!$Z$31*M$84),"")</f>
        <v/>
      </c>
      <c r="N89" s="61" t="str">
        <f>IF(OBJECTIVES!$W$31=OBJECTIVES!$V$48,COUNTIF($F$41:$F$71,OBJECTIVES!$Z$31*N$84),"")</f>
        <v/>
      </c>
      <c r="O89" s="61" t="str">
        <f>IF(OBJECTIVES!$W$31=OBJECTIVES!$V$48,COUNTIF($F$41:$F$71,OBJECTIVES!$Z$31*O$84),"")</f>
        <v/>
      </c>
      <c r="P89" s="61" t="str">
        <f>IF(OBJECTIVES!$W$31=OBJECTIVES!$V$48,COUNTIF($F$41:$F$71,OBJECTIVES!$Z$31*P$84),"")</f>
        <v/>
      </c>
      <c r="Q89" s="61" t="str">
        <f>IF(OBJECTIVES!$W$31=OBJECTIVES!$V$48,COUNTIF($F$41:$F$71,OBJECTIVES!$Z$31*Q$84),"")</f>
        <v/>
      </c>
      <c r="R89" s="61" t="str">
        <f>IF(OBJECTIVES!$W$31=OBJECTIVES!$V$48,COUNTIF($F$41:$F$71,OBJECTIVES!$Z$31*R$84),"")</f>
        <v/>
      </c>
      <c r="S89" s="61" t="str">
        <f>IF(OBJECTIVES!$W$31=OBJECTIVES!$V$48,COUNTIF($F$41:$F$71,OBJECTIVES!$Z$31*S$84),"")</f>
        <v/>
      </c>
      <c r="T89" s="61" t="str">
        <f>IF(OBJECTIVES!$W$31=OBJECTIVES!$V$48,COUNTIF($F$41:$F$71,OBJECTIVES!$Z$31*T$84),"")</f>
        <v/>
      </c>
      <c r="U89" s="61" t="str">
        <f>IF(OBJECTIVES!$W$31=OBJECTIVES!$V$48,COUNTIF($F$41:$F$71,OBJECTIVES!$Z$31*U$84),"")</f>
        <v/>
      </c>
      <c r="W89" s="80"/>
      <c r="X89" s="25"/>
      <c r="Y89" s="25"/>
      <c r="Z89" s="25"/>
      <c r="AA89" s="25"/>
      <c r="AB89" s="25"/>
      <c r="AC89" s="25"/>
      <c r="AD89" s="25"/>
      <c r="AE89" s="25"/>
      <c r="AF89" s="25"/>
      <c r="AG89" s="25"/>
      <c r="AI89" s="80"/>
      <c r="AJ89" s="25"/>
      <c r="AK89" s="25"/>
      <c r="AL89" s="25"/>
      <c r="AM89" s="25"/>
      <c r="AN89" s="25"/>
      <c r="AO89" s="25"/>
      <c r="AP89" s="25"/>
      <c r="AQ89" s="25"/>
      <c r="AR89" s="25"/>
      <c r="AS89" s="25"/>
      <c r="AU89" s="25"/>
      <c r="AV89" s="25"/>
      <c r="AW89" s="25"/>
      <c r="AX89" s="25"/>
      <c r="AY89" s="25"/>
      <c r="AZ89" s="25"/>
      <c r="BA89" s="25"/>
      <c r="BB89" s="25"/>
      <c r="BC89" s="25"/>
      <c r="BD89" s="25"/>
      <c r="BE89" s="25"/>
      <c r="BF89" s="107"/>
      <c r="BG89" s="25"/>
      <c r="BH89" s="25"/>
      <c r="BI89" s="25"/>
      <c r="BJ89" s="25"/>
      <c r="BK89" s="25"/>
      <c r="BL89" s="25"/>
      <c r="BM89" s="25"/>
      <c r="BN89" s="25"/>
      <c r="BO89" s="25"/>
      <c r="BP89" s="25"/>
      <c r="BR89" s="25"/>
      <c r="BS89" s="25"/>
      <c r="BT89" s="25"/>
      <c r="BU89" s="25"/>
      <c r="BV89" s="25"/>
      <c r="FF89" s="177"/>
      <c r="FH89" s="173"/>
      <c r="FI89" s="171">
        <f t="shared" ca="1" si="22"/>
        <v>0</v>
      </c>
      <c r="FJ89" s="173" t="s">
        <v>669</v>
      </c>
      <c r="FK89" s="171">
        <v>17</v>
      </c>
      <c r="FL89" s="179"/>
      <c r="FP89" s="178"/>
    </row>
    <row r="90" spans="1:172" ht="17.100000000000001" customHeight="1" thickBot="1" x14ac:dyDescent="0.25">
      <c r="A90" s="3228"/>
      <c r="B90" s="24" t="str">
        <f>ACTIVITIES!$H$34</f>
        <v>SKLL</v>
      </c>
      <c r="C90" s="62">
        <f>SUM(G3:G33)</f>
        <v>0</v>
      </c>
      <c r="D90" s="62">
        <f>G75</f>
        <v>0</v>
      </c>
      <c r="E90" s="62">
        <f>G76</f>
        <v>0</v>
      </c>
      <c r="F90" s="61"/>
      <c r="G90" s="61">
        <f>MAX($G$108:$G$138)</f>
        <v>0</v>
      </c>
      <c r="H90" s="61">
        <f t="shared" si="28"/>
        <v>0</v>
      </c>
      <c r="I90" s="61">
        <f>COUNTIF(ACTIVITIES!$H$3:$H$33,"&gt;="&amp;OBJECTIVES!Z32)</f>
        <v>0</v>
      </c>
      <c r="J90" s="61"/>
      <c r="L90" s="74"/>
      <c r="M90" s="61" t="str">
        <f>IF(OBJECTIVES!$W$32=OBJECTIVES!$V$48,COUNTIF($G$41:$G$71,OBJECTIVES!$Z$32*M$84),"")</f>
        <v/>
      </c>
      <c r="N90" s="61" t="str">
        <f>IF(OBJECTIVES!$W$32=OBJECTIVES!$V$48,COUNTIF($G$41:$G$71,OBJECTIVES!$Z$32*N$84),"")</f>
        <v/>
      </c>
      <c r="O90" s="61" t="str">
        <f>IF(OBJECTIVES!$W$32=OBJECTIVES!$V$48,COUNTIF($G$41:$G$71,OBJECTIVES!$Z$32*O$84),"")</f>
        <v/>
      </c>
      <c r="P90" s="61" t="str">
        <f>IF(OBJECTIVES!$W$32=OBJECTIVES!$V$48,COUNTIF($G$41:$G$71,OBJECTIVES!$Z$32*P$84),"")</f>
        <v/>
      </c>
      <c r="Q90" s="61" t="str">
        <f>IF(OBJECTIVES!$W$32=OBJECTIVES!$V$48,COUNTIF($G$41:$G$71,OBJECTIVES!$Z$32*Q$84),"")</f>
        <v/>
      </c>
      <c r="R90" s="61" t="str">
        <f>IF(OBJECTIVES!$W$32=OBJECTIVES!$V$48,COUNTIF($G$41:$G$71,OBJECTIVES!$Z$32*R$84),"")</f>
        <v/>
      </c>
      <c r="S90" s="61" t="str">
        <f>IF(OBJECTIVES!$W$32=OBJECTIVES!$V$48,COUNTIF($G$41:$G$71,OBJECTIVES!$Z$32*S$84),"")</f>
        <v/>
      </c>
      <c r="T90" s="61" t="str">
        <f>IF(OBJECTIVES!$W$32=OBJECTIVES!$V$48,COUNTIF($G$41:$G$71,OBJECTIVES!$Z$32*T$84),"")</f>
        <v/>
      </c>
      <c r="U90" s="61" t="str">
        <f>IF(OBJECTIVES!$W$32=OBJECTIVES!$V$48,COUNTIF($G$41:$G$71,OBJECTIVES!$Z$32*U$84),"")</f>
        <v/>
      </c>
      <c r="W90" s="80"/>
      <c r="X90" s="25"/>
      <c r="Y90" s="25"/>
      <c r="Z90" s="25"/>
      <c r="AA90" s="25"/>
      <c r="AB90" s="25"/>
      <c r="AC90" s="25"/>
      <c r="AD90" s="25"/>
      <c r="AE90" s="25"/>
      <c r="AF90" s="25"/>
      <c r="AG90" s="25"/>
      <c r="AI90" s="80"/>
      <c r="AJ90" s="25"/>
      <c r="AK90" s="25"/>
      <c r="AL90" s="25"/>
      <c r="AM90" s="25"/>
      <c r="AN90" s="25"/>
      <c r="AO90" s="25"/>
      <c r="AP90" s="25"/>
      <c r="AQ90" s="25"/>
      <c r="AR90" s="25"/>
      <c r="AS90" s="25"/>
      <c r="AU90" s="25"/>
      <c r="AV90" s="25"/>
      <c r="AW90" s="25"/>
      <c r="AX90" s="25"/>
      <c r="AY90" s="25"/>
      <c r="AZ90" s="25"/>
      <c r="BA90" s="25"/>
      <c r="BB90" s="25"/>
      <c r="BC90" s="25"/>
      <c r="BD90" s="25"/>
      <c r="BE90" s="25"/>
      <c r="BF90" s="107"/>
      <c r="BG90" s="25"/>
      <c r="BH90" s="25"/>
      <c r="BI90" s="25"/>
      <c r="BJ90" s="25"/>
      <c r="BK90" s="25"/>
      <c r="BL90" s="25"/>
      <c r="BM90" s="25"/>
      <c r="BN90" s="25"/>
      <c r="BO90" s="25"/>
      <c r="BP90" s="25"/>
      <c r="BR90" s="25"/>
      <c r="BS90" s="25"/>
      <c r="BT90" s="25"/>
      <c r="BU90" s="25"/>
      <c r="BV90" s="25"/>
      <c r="FF90" s="177"/>
      <c r="FH90" s="173"/>
      <c r="FI90" s="171">
        <f t="shared" ca="1" si="22"/>
        <v>0</v>
      </c>
      <c r="FJ90" s="173" t="s">
        <v>670</v>
      </c>
      <c r="FK90" s="171">
        <v>11</v>
      </c>
      <c r="FL90" s="179"/>
      <c r="FP90" s="178"/>
    </row>
    <row r="91" spans="1:172" ht="17.100000000000001" customHeight="1" thickBot="1" x14ac:dyDescent="0.25">
      <c r="A91" s="3228"/>
      <c r="B91" s="24" t="str">
        <f>ACTIVITIES!$I$34</f>
        <v>SKLL</v>
      </c>
      <c r="C91" s="62">
        <f>SUM(H3:H33)</f>
        <v>0</v>
      </c>
      <c r="D91" s="62">
        <f>H75</f>
        <v>0</v>
      </c>
      <c r="E91" s="62">
        <f>H76</f>
        <v>0</v>
      </c>
      <c r="F91" s="61"/>
      <c r="G91" s="61">
        <f>MAX($H$108:$H$138)</f>
        <v>0</v>
      </c>
      <c r="H91" s="61">
        <f t="shared" si="28"/>
        <v>0</v>
      </c>
      <c r="I91" s="61">
        <f>COUNTIF(ACTIVITIES!$I$3:$I$33,"&gt;="&amp;OBJECTIVES!Z33)</f>
        <v>0</v>
      </c>
      <c r="J91" s="61"/>
      <c r="L91" s="74"/>
      <c r="M91" s="61" t="str">
        <f>IF(OBJECTIVES!$W$33=OBJECTIVES!$V$48,COUNTIF($H$41:$H$71,OBJECTIVES!$Z$33*M$84),"")</f>
        <v/>
      </c>
      <c r="N91" s="61" t="str">
        <f>IF(OBJECTIVES!$W$33=OBJECTIVES!$V$48,COUNTIF($H$41:$H$71,OBJECTIVES!$Z$33*N$84),"")</f>
        <v/>
      </c>
      <c r="O91" s="61" t="str">
        <f>IF(OBJECTIVES!$W$33=OBJECTIVES!$V$48,COUNTIF($H$41:$H$71,OBJECTIVES!$Z$33*O$84),"")</f>
        <v/>
      </c>
      <c r="P91" s="61" t="str">
        <f>IF(OBJECTIVES!$W$33=OBJECTIVES!$V$48,COUNTIF($H$41:$H$71,OBJECTIVES!$Z$33*P$84),"")</f>
        <v/>
      </c>
      <c r="Q91" s="61" t="str">
        <f>IF(OBJECTIVES!$W$33=OBJECTIVES!$V$48,COUNTIF($H$41:$H$71,OBJECTIVES!$Z$33*Q$84),"")</f>
        <v/>
      </c>
      <c r="R91" s="61" t="str">
        <f>IF(OBJECTIVES!$W$33=OBJECTIVES!$V$48,COUNTIF($H$41:$H$71,OBJECTIVES!$Z$33*R$84),"")</f>
        <v/>
      </c>
      <c r="S91" s="61" t="str">
        <f>IF(OBJECTIVES!$W$33=OBJECTIVES!$V$48,COUNTIF($H$41:$H$71,OBJECTIVES!$Z$33*S$84),"")</f>
        <v/>
      </c>
      <c r="T91" s="61" t="str">
        <f>IF(OBJECTIVES!$W$33=OBJECTIVES!$V$48,COUNTIF($H$41:$H$71,OBJECTIVES!$Z$33*T$84),"")</f>
        <v/>
      </c>
      <c r="U91" s="61" t="str">
        <f>IF(OBJECTIVES!$W$33=OBJECTIVES!$V$48,COUNTIF($H$41:$H$71,OBJECTIVES!$Z$33*U$84),"")</f>
        <v/>
      </c>
      <c r="W91" s="80"/>
      <c r="X91" s="25"/>
      <c r="Y91" s="25"/>
      <c r="Z91" s="25"/>
      <c r="AA91" s="25"/>
      <c r="AB91" s="25"/>
      <c r="AC91" s="25"/>
      <c r="AD91" s="25"/>
      <c r="AE91" s="25"/>
      <c r="AF91" s="25"/>
      <c r="AG91" s="25"/>
      <c r="AI91" s="80"/>
      <c r="AJ91" s="25"/>
      <c r="AK91" s="25"/>
      <c r="AL91" s="25"/>
      <c r="AM91" s="25"/>
      <c r="AN91" s="25"/>
      <c r="AO91" s="25"/>
      <c r="AP91" s="25"/>
      <c r="AQ91" s="25"/>
      <c r="AR91" s="25"/>
      <c r="AS91" s="25"/>
      <c r="AU91" s="25"/>
      <c r="AV91" s="25"/>
      <c r="AW91" s="25"/>
      <c r="AX91" s="25"/>
      <c r="AY91" s="25"/>
      <c r="AZ91" s="25"/>
      <c r="BA91" s="25"/>
      <c r="BB91" s="25"/>
      <c r="BC91" s="25"/>
      <c r="BD91" s="25"/>
      <c r="BE91" s="25"/>
      <c r="BF91" s="107"/>
      <c r="BG91" s="25"/>
      <c r="BH91" s="25"/>
      <c r="BI91" s="25"/>
      <c r="BJ91" s="25"/>
      <c r="BK91" s="25"/>
      <c r="BL91" s="25"/>
      <c r="BM91" s="25"/>
      <c r="BN91" s="25"/>
      <c r="BO91" s="25"/>
      <c r="BP91" s="25"/>
      <c r="BR91" s="25"/>
      <c r="BS91" s="25"/>
      <c r="BT91" s="25"/>
      <c r="BU91" s="25"/>
      <c r="BV91" s="25"/>
      <c r="FF91" s="177"/>
      <c r="FH91" s="173"/>
      <c r="FI91" s="171">
        <f t="shared" ca="1" si="22"/>
        <v>0</v>
      </c>
      <c r="FJ91" s="173" t="s">
        <v>671</v>
      </c>
      <c r="FK91" s="171">
        <v>13</v>
      </c>
      <c r="FL91" s="179"/>
      <c r="FP91" s="178"/>
    </row>
    <row r="92" spans="1:172" ht="17.100000000000001" customHeight="1" thickBot="1" x14ac:dyDescent="0.25">
      <c r="A92" s="3228"/>
      <c r="B92" s="24" t="str">
        <f>ACTIVITIES!$J$34</f>
        <v>SKLL</v>
      </c>
      <c r="C92" s="62">
        <f>SUM(I3:I33)</f>
        <v>0</v>
      </c>
      <c r="D92" s="62">
        <f>I75</f>
        <v>0</v>
      </c>
      <c r="E92" s="62">
        <f>I76</f>
        <v>0</v>
      </c>
      <c r="F92" s="61"/>
      <c r="G92" s="61">
        <f>MAX($I$108:$I$138)</f>
        <v>0</v>
      </c>
      <c r="H92" s="61">
        <f t="shared" si="28"/>
        <v>0</v>
      </c>
      <c r="I92" s="61">
        <f>COUNTIF(ACTIVITIES!$J$3:$J$33,"&gt;="&amp;OBJECTIVES!Z34)</f>
        <v>0</v>
      </c>
      <c r="J92" s="61"/>
      <c r="L92" s="74"/>
      <c r="M92" s="61" t="str">
        <f>IF(OBJECTIVES!$W$34=OBJECTIVES!$V$48,COUNTIF($I$41:$I$71,OBJECTIVES!$Z$34*M$84),"")</f>
        <v/>
      </c>
      <c r="N92" s="61" t="str">
        <f>IF(OBJECTIVES!$W$34=OBJECTIVES!$V$48,COUNTIF($I$41:$I$71,OBJECTIVES!$Z$34*N$84),"")</f>
        <v/>
      </c>
      <c r="O92" s="61" t="str">
        <f>IF(OBJECTIVES!$W$34=OBJECTIVES!$V$48,COUNTIF($I$41:$I$71,OBJECTIVES!$Z$34*O$84),"")</f>
        <v/>
      </c>
      <c r="P92" s="61" t="str">
        <f>IF(OBJECTIVES!$W$34=OBJECTIVES!$V$48,COUNTIF($I$41:$I$71,OBJECTIVES!$Z$34*P$84),"")</f>
        <v/>
      </c>
      <c r="Q92" s="61" t="str">
        <f>IF(OBJECTIVES!$W$34=OBJECTIVES!$V$48,COUNTIF($I$41:$I$71,OBJECTIVES!$Z$34*Q$84),"")</f>
        <v/>
      </c>
      <c r="R92" s="61" t="str">
        <f>IF(OBJECTIVES!$W$34=OBJECTIVES!$V$48,COUNTIF($I$41:$I$71,OBJECTIVES!$Z$34*R$84),"")</f>
        <v/>
      </c>
      <c r="S92" s="61" t="str">
        <f>IF(OBJECTIVES!$W$34=OBJECTIVES!$V$48,COUNTIF($I$41:$I$71,OBJECTIVES!$Z$34*S$84),"")</f>
        <v/>
      </c>
      <c r="T92" s="61" t="str">
        <f>IF(OBJECTIVES!$W$34=OBJECTIVES!$V$48,COUNTIF($I$41:$I$71,OBJECTIVES!$Z$34*T$84),"")</f>
        <v/>
      </c>
      <c r="U92" s="61" t="str">
        <f>IF(OBJECTIVES!$W$34=OBJECTIVES!$V$48,COUNTIF($I$41:$I$71,OBJECTIVES!$Z$34*U$84),"")</f>
        <v/>
      </c>
      <c r="W92" s="80"/>
      <c r="X92" s="25"/>
      <c r="Y92" s="25"/>
      <c r="Z92" s="25"/>
      <c r="AA92" s="25"/>
      <c r="AB92" s="25"/>
      <c r="AC92" s="25"/>
      <c r="AD92" s="25"/>
      <c r="AE92" s="25"/>
      <c r="AF92" s="25"/>
      <c r="AG92" s="25"/>
      <c r="AI92" s="80"/>
      <c r="AJ92" s="25"/>
      <c r="AK92" s="25"/>
      <c r="AL92" s="25"/>
      <c r="AM92" s="25"/>
      <c r="AN92" s="25"/>
      <c r="AO92" s="25"/>
      <c r="AP92" s="25"/>
      <c r="AQ92" s="25"/>
      <c r="AR92" s="25"/>
      <c r="AS92" s="25"/>
      <c r="AU92" s="25"/>
      <c r="AV92" s="25"/>
      <c r="AW92" s="25"/>
      <c r="AX92" s="25"/>
      <c r="AY92" s="25"/>
      <c r="AZ92" s="25"/>
      <c r="BA92" s="25"/>
      <c r="BB92" s="25"/>
      <c r="BC92" s="25"/>
      <c r="BD92" s="25"/>
      <c r="BE92" s="25"/>
      <c r="BF92" s="107"/>
      <c r="BG92" s="25"/>
      <c r="BH92" s="25"/>
      <c r="BI92" s="25"/>
      <c r="BJ92" s="25"/>
      <c r="BK92" s="25"/>
      <c r="BL92" s="25"/>
      <c r="BM92" s="25"/>
      <c r="BN92" s="25"/>
      <c r="BO92" s="25"/>
      <c r="BP92" s="25"/>
      <c r="BR92" s="25"/>
      <c r="BS92" s="25"/>
      <c r="BT92" s="25"/>
      <c r="BU92" s="25"/>
      <c r="BV92" s="25"/>
      <c r="FF92" s="177"/>
      <c r="FH92" s="173"/>
      <c r="FI92" s="171">
        <f t="shared" ca="1" si="22"/>
        <v>0</v>
      </c>
      <c r="FJ92" s="173" t="s">
        <v>672</v>
      </c>
      <c r="FK92" s="171">
        <v>11</v>
      </c>
      <c r="FL92" s="179"/>
      <c r="FP92" s="178"/>
    </row>
    <row r="93" spans="1:172" ht="17.100000000000001" customHeight="1" thickBot="1" x14ac:dyDescent="0.25">
      <c r="A93" s="3228"/>
      <c r="B93" s="24" t="str">
        <f>ACTIVITIES!$K$34</f>
        <v>SKLL</v>
      </c>
      <c r="C93" s="62">
        <f>SUM(J3:J33)</f>
        <v>0</v>
      </c>
      <c r="D93" s="62">
        <f>J75</f>
        <v>0</v>
      </c>
      <c r="E93" s="62">
        <f>J76</f>
        <v>0</v>
      </c>
      <c r="F93" s="61"/>
      <c r="G93" s="61">
        <f>MAX($J$108:$J$138)</f>
        <v>0</v>
      </c>
      <c r="H93" s="61">
        <f t="shared" si="28"/>
        <v>0</v>
      </c>
      <c r="I93" s="61">
        <f>COUNTIF(ACTIVITIES!$K$3:$K$33,"&gt;="&amp;OBJECTIVES!Z35)</f>
        <v>0</v>
      </c>
      <c r="J93" s="61"/>
      <c r="L93" s="74"/>
      <c r="M93" s="61" t="str">
        <f>IF(OBJECTIVES!$W$35=OBJECTIVES!$V$48,COUNTIF($J$41:$J$71,OBJECTIVES!$Z$35*M$84),"")</f>
        <v/>
      </c>
      <c r="N93" s="61" t="str">
        <f>IF(OBJECTIVES!$W$35=OBJECTIVES!$V$48,COUNTIF($J$41:$J$71,OBJECTIVES!$Z$35*N$84),"")</f>
        <v/>
      </c>
      <c r="O93" s="61" t="str">
        <f>IF(OBJECTIVES!$W$35=OBJECTIVES!$V$48,COUNTIF($J$41:$J$71,OBJECTIVES!$Z$35*O$84),"")</f>
        <v/>
      </c>
      <c r="P93" s="61" t="str">
        <f>IF(OBJECTIVES!$W$35=OBJECTIVES!$V$48,COUNTIF($J$41:$J$71,OBJECTIVES!$Z$35*P$84),"")</f>
        <v/>
      </c>
      <c r="Q93" s="61" t="str">
        <f>IF(OBJECTIVES!$W$35=OBJECTIVES!$V$48,COUNTIF($J$41:$J$71,OBJECTIVES!$Z$35*Q$84),"")</f>
        <v/>
      </c>
      <c r="R93" s="61" t="str">
        <f>IF(OBJECTIVES!$W$35=OBJECTIVES!$V$48,COUNTIF($J$41:$J$71,OBJECTIVES!$Z$35*R$84),"")</f>
        <v/>
      </c>
      <c r="S93" s="61" t="str">
        <f>IF(OBJECTIVES!$W$35=OBJECTIVES!$V$48,COUNTIF($J$41:$J$71,OBJECTIVES!$Z$35*S$84),"")</f>
        <v/>
      </c>
      <c r="T93" s="61" t="str">
        <f>IF(OBJECTIVES!$W$35=OBJECTIVES!$V$48,COUNTIF($J$41:$J$71,OBJECTIVES!$Z$35*T$84),"")</f>
        <v/>
      </c>
      <c r="U93" s="61" t="str">
        <f>IF(OBJECTIVES!$W$35=OBJECTIVES!$V$48,COUNTIF($J$41:$J$71,OBJECTIVES!$Z$35*U$84),"")</f>
        <v/>
      </c>
      <c r="W93" s="80"/>
      <c r="X93" s="25"/>
      <c r="Y93" s="25"/>
      <c r="Z93" s="25"/>
      <c r="AA93" s="25"/>
      <c r="AB93" s="25"/>
      <c r="AC93" s="25"/>
      <c r="AD93" s="25"/>
      <c r="AE93" s="25"/>
      <c r="AF93" s="25"/>
      <c r="AG93" s="25"/>
      <c r="AI93" s="80"/>
      <c r="AJ93" s="25"/>
      <c r="AK93" s="25"/>
      <c r="AL93" s="25"/>
      <c r="AM93" s="25"/>
      <c r="AN93" s="25"/>
      <c r="AO93" s="25"/>
      <c r="AP93" s="25"/>
      <c r="AQ93" s="25"/>
      <c r="AR93" s="25"/>
      <c r="AS93" s="25"/>
      <c r="AU93" s="25"/>
      <c r="AV93" s="25"/>
      <c r="AW93" s="25"/>
      <c r="AX93" s="25"/>
      <c r="AY93" s="25"/>
      <c r="AZ93" s="25"/>
      <c r="BA93" s="25"/>
      <c r="BB93" s="25"/>
      <c r="BC93" s="25"/>
      <c r="BD93" s="25"/>
      <c r="BE93" s="25"/>
      <c r="BF93" s="107"/>
      <c r="BG93" s="25"/>
      <c r="BH93" s="25"/>
      <c r="BI93" s="25"/>
      <c r="BJ93" s="25"/>
      <c r="BK93" s="25"/>
      <c r="BL93" s="25"/>
      <c r="BM93" s="25"/>
      <c r="BN93" s="25"/>
      <c r="BO93" s="25"/>
      <c r="BP93" s="25"/>
      <c r="BR93" s="25"/>
      <c r="BS93" s="25"/>
      <c r="BT93" s="25"/>
      <c r="BU93" s="25"/>
      <c r="BV93" s="25"/>
      <c r="FF93" s="177"/>
      <c r="FH93" s="173"/>
      <c r="FI93" s="171">
        <f t="shared" ca="1" si="22"/>
        <v>0</v>
      </c>
      <c r="FJ93" s="173" t="s">
        <v>673</v>
      </c>
      <c r="FK93" s="171">
        <v>16</v>
      </c>
      <c r="FL93" s="179"/>
      <c r="FP93" s="178"/>
    </row>
    <row r="94" spans="1:172" ht="17.100000000000001" customHeight="1" thickBot="1" x14ac:dyDescent="0.25">
      <c r="A94" s="3228"/>
      <c r="B94" s="130"/>
      <c r="C94" s="131"/>
      <c r="D94" s="131"/>
      <c r="E94" s="131"/>
      <c r="F94" s="131"/>
      <c r="G94" s="131"/>
      <c r="H94" s="131"/>
      <c r="I94" s="131"/>
      <c r="J94" s="132"/>
      <c r="L94" s="74"/>
      <c r="M94" s="131"/>
      <c r="W94" s="80"/>
      <c r="X94" s="25"/>
      <c r="Y94" s="25"/>
      <c r="Z94" s="25"/>
      <c r="AA94" s="25"/>
      <c r="AB94" s="25"/>
      <c r="AC94" s="25"/>
      <c r="AD94" s="25"/>
      <c r="AE94" s="25"/>
      <c r="AF94" s="25"/>
      <c r="AG94" s="25"/>
      <c r="AI94" s="80"/>
      <c r="AJ94" s="25"/>
      <c r="AK94" s="25"/>
      <c r="AL94" s="25"/>
      <c r="AM94" s="25"/>
      <c r="AN94" s="25"/>
      <c r="AO94" s="25"/>
      <c r="AP94" s="25"/>
      <c r="AQ94" s="25"/>
      <c r="AR94" s="25"/>
      <c r="AS94" s="25"/>
      <c r="AU94" s="25"/>
      <c r="AV94" s="25"/>
      <c r="AW94" s="25"/>
      <c r="AX94" s="25"/>
      <c r="AY94" s="25"/>
      <c r="AZ94" s="25"/>
      <c r="BA94" s="25"/>
      <c r="BB94" s="25"/>
      <c r="BC94" s="25"/>
      <c r="BD94" s="25"/>
      <c r="BE94" s="25"/>
      <c r="BF94" s="107"/>
      <c r="BG94" s="25"/>
      <c r="BH94" s="25"/>
      <c r="BI94" s="25"/>
      <c r="BJ94" s="25"/>
      <c r="BK94" s="25"/>
      <c r="BL94" s="25"/>
      <c r="BM94" s="25"/>
      <c r="BN94" s="25"/>
      <c r="BO94" s="25"/>
      <c r="BP94" s="25"/>
      <c r="BR94" s="25"/>
      <c r="BS94" s="25"/>
      <c r="BT94" s="25"/>
      <c r="BU94" s="25"/>
      <c r="BV94" s="25"/>
      <c r="FF94" s="177"/>
      <c r="FH94" s="173"/>
      <c r="FI94" s="171">
        <f t="shared" ca="1" si="22"/>
        <v>0</v>
      </c>
      <c r="FJ94" s="173" t="s">
        <v>674</v>
      </c>
      <c r="FK94" s="171">
        <v>16</v>
      </c>
      <c r="FL94" s="179"/>
      <c r="FP94" s="178"/>
    </row>
    <row r="95" spans="1:172" ht="17.100000000000001" customHeight="1" x14ac:dyDescent="0.2">
      <c r="A95" s="3228"/>
      <c r="B95" s="24" t="str">
        <f>ACTIVITIES!$BQ$34</f>
        <v>SKLL</v>
      </c>
      <c r="C95" s="62">
        <f>SUM(M3:M33)</f>
        <v>0</v>
      </c>
      <c r="D95" s="62">
        <f>M75</f>
        <v>0</v>
      </c>
      <c r="E95" s="62">
        <f>M76</f>
        <v>0</v>
      </c>
      <c r="F95" s="61"/>
      <c r="G95" s="61">
        <f>MAX($M$108:$M$138)</f>
        <v>0</v>
      </c>
      <c r="H95" s="61">
        <f t="shared" si="28"/>
        <v>0</v>
      </c>
      <c r="I95" s="61">
        <f>COUNTIF(ACTIVITIES!$BQ$3:$BQ$33,"&gt;="&amp;OBJECTIVES!BJ27)</f>
        <v>0</v>
      </c>
      <c r="J95" s="61"/>
      <c r="L95" s="74"/>
      <c r="M95" s="61" t="str">
        <f>IF(OBJECTIVES!$BG$27=OBJECTIVES!$BG$48,COUNTIF($M$41:$M$71,OBJECTIVES!$BJ$27*M$84),"")</f>
        <v/>
      </c>
      <c r="N95" s="61" t="str">
        <f>IF(OBJECTIVES!$BG$27=OBJECTIVES!$BG$48,COUNTIF($M$41:$M$71,OBJECTIVES!$BJ$27*N$84),"")</f>
        <v/>
      </c>
      <c r="O95" s="61" t="str">
        <f>IF(OBJECTIVES!$BG$27=OBJECTIVES!$BG$48,COUNTIF($M$41:$M$71,OBJECTIVES!$BJ$27*O$84),"")</f>
        <v/>
      </c>
      <c r="P95" s="61" t="str">
        <f>IF(OBJECTIVES!$BG$27=OBJECTIVES!$BG$48,COUNTIF($M$41:$M$71,OBJECTIVES!$BJ$27*P$84),"")</f>
        <v/>
      </c>
      <c r="Q95" s="61" t="str">
        <f>IF(OBJECTIVES!$BG$27=OBJECTIVES!$BG$48,COUNTIF($M$41:$M$71,OBJECTIVES!$BJ$27*Q$84),"")</f>
        <v/>
      </c>
      <c r="R95" s="61" t="str">
        <f>IF(OBJECTIVES!$BG$27=OBJECTIVES!$BG$48,COUNTIF($M$41:$M$71,OBJECTIVES!$BJ$27*R$84),"")</f>
        <v/>
      </c>
      <c r="S95" s="61" t="str">
        <f>IF(OBJECTIVES!$BG$27=OBJECTIVES!$BG$48,COUNTIF($M$41:$M$71,OBJECTIVES!$BJ$27*S$84),"")</f>
        <v/>
      </c>
      <c r="T95" s="61" t="str">
        <f>IF(OBJECTIVES!$BG$27=OBJECTIVES!$BG$48,COUNTIF($M$41:$M$71,OBJECTIVES!$BJ$27*T$84),"")</f>
        <v/>
      </c>
      <c r="U95" s="61" t="str">
        <f>IF(OBJECTIVES!$BG$27=OBJECTIVES!$BG$48,COUNTIF($M$41:$M$71,OBJECTIVES!$BJ$27*U$84),"")</f>
        <v/>
      </c>
      <c r="W95" s="80"/>
      <c r="X95" s="25"/>
      <c r="Y95" s="25"/>
      <c r="Z95" s="25"/>
      <c r="AA95" s="25"/>
      <c r="AB95" s="25"/>
      <c r="AC95" s="25"/>
      <c r="AD95" s="25"/>
      <c r="AE95" s="25"/>
      <c r="AF95" s="25"/>
      <c r="AG95" s="25"/>
      <c r="AI95" s="80"/>
      <c r="AJ95" s="25"/>
      <c r="AK95" s="25"/>
      <c r="AL95" s="25"/>
      <c r="AM95" s="25"/>
      <c r="AN95" s="25"/>
      <c r="AO95" s="25"/>
      <c r="AP95" s="25"/>
      <c r="AQ95" s="25"/>
      <c r="AR95" s="25"/>
      <c r="AS95" s="25"/>
      <c r="AU95" s="25"/>
      <c r="AV95" s="25"/>
      <c r="AW95" s="25"/>
      <c r="AX95" s="25"/>
      <c r="AY95" s="25"/>
      <c r="AZ95" s="25"/>
      <c r="BA95" s="25"/>
      <c r="BB95" s="25"/>
      <c r="BC95" s="25"/>
      <c r="BD95" s="25"/>
      <c r="BE95" s="25"/>
      <c r="BF95" s="107"/>
      <c r="BG95" s="25"/>
      <c r="BH95" s="25"/>
      <c r="BI95" s="25"/>
      <c r="BJ95" s="25"/>
      <c r="BK95" s="25"/>
      <c r="BL95" s="25"/>
      <c r="BM95" s="25"/>
      <c r="BN95" s="25"/>
      <c r="BO95" s="25"/>
      <c r="BP95" s="25"/>
      <c r="BR95" s="25"/>
      <c r="BS95" s="25"/>
      <c r="BT95" s="25"/>
      <c r="BU95" s="25"/>
      <c r="BV95" s="25"/>
      <c r="FF95" s="217"/>
      <c r="FH95" s="185"/>
      <c r="FI95" s="186">
        <f ca="1">IF($FI$70="roll", RANDBETWEEN(11,$FI$2),0)</f>
        <v>0</v>
      </c>
      <c r="FJ95" s="185" t="s">
        <v>675</v>
      </c>
      <c r="FK95" s="186">
        <v>14</v>
      </c>
      <c r="FL95" s="187"/>
      <c r="FP95" s="178"/>
    </row>
    <row r="96" spans="1:172" ht="17.100000000000001" customHeight="1" thickBot="1" x14ac:dyDescent="0.25">
      <c r="A96" s="3228"/>
      <c r="B96" s="24" t="str">
        <f>ACTIVITIES!$BR$34</f>
        <v>SKLL</v>
      </c>
      <c r="C96" s="62">
        <f>SUM(N3:N33)</f>
        <v>0</v>
      </c>
      <c r="D96" s="62">
        <f>N75</f>
        <v>0</v>
      </c>
      <c r="E96" s="62">
        <f>N76</f>
        <v>0</v>
      </c>
      <c r="F96" s="61"/>
      <c r="G96" s="61">
        <f>MAX($N$108:$N$138)</f>
        <v>0</v>
      </c>
      <c r="H96" s="61">
        <f t="shared" si="28"/>
        <v>0</v>
      </c>
      <c r="I96" s="61">
        <f>COUNTIF(ACTIVITIES!$BR$3:$BR$33,"&gt;="&amp;OBJECTIVES!BJ28)</f>
        <v>0</v>
      </c>
      <c r="J96" s="61"/>
      <c r="L96" s="74"/>
      <c r="M96" s="61" t="str">
        <f>IF(OBJECTIVES!$BG$28=OBJECTIVES!$BG$48,COUNTIF($N$41:$N$71,OBJECTIVES!$BJ$28*M$84),"")</f>
        <v/>
      </c>
      <c r="N96" s="61" t="str">
        <f>IF(OBJECTIVES!$BG$28=OBJECTIVES!$BG$48,COUNTIF($N$41:$N$71,OBJECTIVES!$BJ$28*N$84),"")</f>
        <v/>
      </c>
      <c r="O96" s="61" t="str">
        <f>IF(OBJECTIVES!$BG$28=OBJECTIVES!$BG$48,COUNTIF($N$41:$N$71,OBJECTIVES!$BJ$28*O$84),"")</f>
        <v/>
      </c>
      <c r="P96" s="61" t="str">
        <f>IF(OBJECTIVES!$BG$28=OBJECTIVES!$BG$48,COUNTIF($N$41:$N$71,OBJECTIVES!$BJ$28*P$84),"")</f>
        <v/>
      </c>
      <c r="Q96" s="61" t="str">
        <f>IF(OBJECTIVES!$BG$28=OBJECTIVES!$BG$48,COUNTIF($N$41:$N$71,OBJECTIVES!$BJ$28*Q$84),"")</f>
        <v/>
      </c>
      <c r="R96" s="61" t="str">
        <f>IF(OBJECTIVES!$BG$28=OBJECTIVES!$BG$48,COUNTIF($N$41:$N$71,OBJECTIVES!$BJ$28*R$84),"")</f>
        <v/>
      </c>
      <c r="S96" s="61" t="str">
        <f>IF(OBJECTIVES!$BG$28=OBJECTIVES!$BG$48,COUNTIF($N$41:$N$71,OBJECTIVES!$BJ$28*S$84),"")</f>
        <v/>
      </c>
      <c r="T96" s="61" t="str">
        <f>IF(OBJECTIVES!$BG$28=OBJECTIVES!$BG$48,COUNTIF($N$41:$N$71,OBJECTIVES!$BJ$28*T$84),"")</f>
        <v/>
      </c>
      <c r="U96" s="61" t="str">
        <f>IF(OBJECTIVES!$BG$28=OBJECTIVES!$BG$48,COUNTIF($N$41:$N$71,OBJECTIVES!$BJ$28*U$84),"")</f>
        <v/>
      </c>
      <c r="W96" s="80"/>
      <c r="X96" s="25"/>
      <c r="Y96" s="25"/>
      <c r="Z96" s="25"/>
      <c r="AA96" s="25"/>
      <c r="AB96" s="25"/>
      <c r="AC96" s="25"/>
      <c r="AD96" s="25"/>
      <c r="AE96" s="25"/>
      <c r="AF96" s="25"/>
      <c r="AG96" s="25"/>
      <c r="AI96" s="80"/>
      <c r="AJ96" s="25"/>
      <c r="AK96" s="25"/>
      <c r="AL96" s="25"/>
      <c r="AM96" s="25"/>
      <c r="AN96" s="25"/>
      <c r="AO96" s="25"/>
      <c r="AP96" s="25"/>
      <c r="AQ96" s="25"/>
      <c r="AR96" s="25"/>
      <c r="AS96" s="25"/>
      <c r="AU96" s="25"/>
      <c r="AV96" s="25"/>
      <c r="AW96" s="25"/>
      <c r="AX96" s="25"/>
      <c r="AY96" s="25"/>
      <c r="AZ96" s="25"/>
      <c r="BA96" s="25"/>
      <c r="BB96" s="25"/>
      <c r="BC96" s="25"/>
      <c r="BD96" s="25"/>
      <c r="BE96" s="25"/>
      <c r="BF96" s="107"/>
      <c r="BG96" s="25"/>
      <c r="BH96" s="25"/>
      <c r="BI96" s="25"/>
      <c r="BJ96" s="25"/>
      <c r="BK96" s="25"/>
      <c r="BL96" s="25"/>
      <c r="BM96" s="25"/>
      <c r="BN96" s="25"/>
      <c r="BO96" s="25"/>
      <c r="BP96" s="25"/>
      <c r="BR96" s="25"/>
      <c r="BS96" s="25"/>
      <c r="BT96" s="25"/>
      <c r="BU96" s="25"/>
      <c r="BV96" s="25"/>
      <c r="FF96" s="216"/>
      <c r="FH96" s="173" t="s">
        <v>514</v>
      </c>
      <c r="FI96" s="183">
        <f ca="1">IF($FI$70="roll", RANDBETWEEN(1,$FK$2),0)</f>
        <v>0</v>
      </c>
      <c r="FJ96" s="173" t="s">
        <v>660</v>
      </c>
      <c r="FK96" s="183">
        <v>3</v>
      </c>
      <c r="FL96" s="179"/>
      <c r="FP96" s="178"/>
    </row>
    <row r="97" spans="1:172" ht="17.100000000000001" customHeight="1" thickBot="1" x14ac:dyDescent="0.25">
      <c r="A97" s="3228"/>
      <c r="B97" s="24" t="str">
        <f>ACTIVITIES!$BS$34</f>
        <v>SKLL</v>
      </c>
      <c r="C97" s="62">
        <f>SUM(O3:O33)</f>
        <v>0</v>
      </c>
      <c r="D97" s="62">
        <f>O75</f>
        <v>0</v>
      </c>
      <c r="E97" s="62">
        <f>O76</f>
        <v>0</v>
      </c>
      <c r="F97" s="61"/>
      <c r="G97" s="61">
        <f>MAX($O$108:$O$138)</f>
        <v>0</v>
      </c>
      <c r="H97" s="61">
        <f t="shared" si="28"/>
        <v>0</v>
      </c>
      <c r="I97" s="61">
        <f>COUNTIF(ACTIVITIES!$BS$3:$BS$33,"&gt;="&amp;OBJECTIVES!BJ29)</f>
        <v>0</v>
      </c>
      <c r="J97" s="61"/>
      <c r="L97" s="74"/>
      <c r="M97" s="61" t="str">
        <f>IF(OBJECTIVES!$BG$29=OBJECTIVES!$BG$48,COUNTIF($O$41:$O$71,OBJECTIVES!$BJ$29*M$84),"")</f>
        <v/>
      </c>
      <c r="N97" s="61" t="str">
        <f>IF(OBJECTIVES!$BG$29=OBJECTIVES!$BG$48,COUNTIF($O$41:$O$71,OBJECTIVES!$BJ$29*N$84),"")</f>
        <v/>
      </c>
      <c r="O97" s="61" t="str">
        <f>IF(OBJECTIVES!$BG$29=OBJECTIVES!$BG$48,COUNTIF($O$41:$O$71,OBJECTIVES!$BJ$29*O$84),"")</f>
        <v/>
      </c>
      <c r="P97" s="61" t="str">
        <f>IF(OBJECTIVES!$BG$29=OBJECTIVES!$BG$48,COUNTIF($O$41:$O$71,OBJECTIVES!$BJ$29*P$84),"")</f>
        <v/>
      </c>
      <c r="Q97" s="61" t="str">
        <f>IF(OBJECTIVES!$BG$29=OBJECTIVES!$BG$48,COUNTIF($O$41:$O$71,OBJECTIVES!$BJ$29*Q$84),"")</f>
        <v/>
      </c>
      <c r="R97" s="61" t="str">
        <f>IF(OBJECTIVES!$BG$29=OBJECTIVES!$BG$48,COUNTIF($O$41:$O$71,OBJECTIVES!$BJ$29*R$84),"")</f>
        <v/>
      </c>
      <c r="S97" s="61" t="str">
        <f>IF(OBJECTIVES!$BG$29=OBJECTIVES!$BG$48,COUNTIF($O$41:$O$71,OBJECTIVES!$BJ$29*S$84),"")</f>
        <v/>
      </c>
      <c r="T97" s="61" t="str">
        <f>IF(OBJECTIVES!$BG$29=OBJECTIVES!$BG$48,COUNTIF($O$41:$O$71,OBJECTIVES!$BJ$29*T$84),"")</f>
        <v/>
      </c>
      <c r="U97" s="61" t="str">
        <f>IF(OBJECTIVES!$BG$29=OBJECTIVES!$BG$48,COUNTIF($O$41:$O$71,OBJECTIVES!$BJ$29*U$84),"")</f>
        <v/>
      </c>
      <c r="W97" s="80"/>
      <c r="X97" s="25"/>
      <c r="Y97" s="25"/>
      <c r="Z97" s="25"/>
      <c r="AA97" s="25"/>
      <c r="AB97" s="25"/>
      <c r="AC97" s="25"/>
      <c r="AD97" s="25"/>
      <c r="AE97" s="25"/>
      <c r="AF97" s="25"/>
      <c r="AG97" s="25"/>
      <c r="AI97" s="80"/>
      <c r="AJ97" s="25"/>
      <c r="AK97" s="25"/>
      <c r="AL97" s="25"/>
      <c r="AM97" s="25"/>
      <c r="AN97" s="25"/>
      <c r="AO97" s="25"/>
      <c r="AP97" s="25"/>
      <c r="AQ97" s="25"/>
      <c r="AR97" s="25"/>
      <c r="AS97" s="25"/>
      <c r="AU97" s="25"/>
      <c r="AV97" s="25"/>
      <c r="AW97" s="25"/>
      <c r="AX97" s="25"/>
      <c r="AY97" s="25"/>
      <c r="AZ97" s="25"/>
      <c r="BA97" s="25"/>
      <c r="BB97" s="25"/>
      <c r="BC97" s="25"/>
      <c r="BD97" s="25"/>
      <c r="BE97" s="25"/>
      <c r="BF97" s="107"/>
      <c r="BG97" s="25"/>
      <c r="BH97" s="25"/>
      <c r="BI97" s="25"/>
      <c r="BJ97" s="25"/>
      <c r="BK97" s="25"/>
      <c r="BL97" s="25"/>
      <c r="BM97" s="25"/>
      <c r="BN97" s="25"/>
      <c r="BO97" s="25"/>
      <c r="BP97" s="25"/>
      <c r="BR97" s="25"/>
      <c r="BS97" s="25"/>
      <c r="BT97" s="25"/>
      <c r="BU97" s="25"/>
      <c r="BV97" s="25"/>
      <c r="FF97" s="177"/>
      <c r="FH97" s="21"/>
      <c r="FI97" s="183">
        <f ca="1">IF($FI$70="roll", RANDBETWEEN(1,$FK$2),0)</f>
        <v>0</v>
      </c>
      <c r="FJ97" s="173" t="s">
        <v>661</v>
      </c>
      <c r="FK97" s="171">
        <v>1</v>
      </c>
      <c r="FL97" s="179"/>
      <c r="FP97" s="178"/>
    </row>
    <row r="98" spans="1:172" ht="17.100000000000001" customHeight="1" thickBot="1" x14ac:dyDescent="0.25">
      <c r="A98" s="3228"/>
      <c r="B98" s="24" t="str">
        <f>ACTIVITIES!$BT$34</f>
        <v>SKLL</v>
      </c>
      <c r="C98" s="62">
        <f>SUM(P3:P33)</f>
        <v>0</v>
      </c>
      <c r="D98" s="62">
        <f>P75</f>
        <v>0</v>
      </c>
      <c r="E98" s="62">
        <f>P76</f>
        <v>0</v>
      </c>
      <c r="F98" s="61"/>
      <c r="G98" s="61">
        <f>MAX($P$108:$P$138)</f>
        <v>0</v>
      </c>
      <c r="H98" s="61">
        <f t="shared" si="28"/>
        <v>0</v>
      </c>
      <c r="I98" s="61">
        <f>COUNTIF(ACTIVITIES!$BT$3:$BT$33,"&gt;="&amp;OBJECTIVES!BJ30)</f>
        <v>0</v>
      </c>
      <c r="J98" s="61"/>
      <c r="L98" s="74"/>
      <c r="M98" s="61" t="str">
        <f>IF(OBJECTIVES!$BG$30=OBJECTIVES!$BG$48,COUNTIF($P$41:$P$71,OBJECTIVES!$BJ$30*M$84),"")</f>
        <v/>
      </c>
      <c r="N98" s="61" t="str">
        <f>IF(OBJECTIVES!$BG$30=OBJECTIVES!$BG$48,COUNTIF($P$41:$P$71,OBJECTIVES!$BJ$30*N$84),"")</f>
        <v/>
      </c>
      <c r="O98" s="61" t="str">
        <f>IF(OBJECTIVES!$BG$30=OBJECTIVES!$BG$48,COUNTIF($P$41:$P$71,OBJECTIVES!$BJ$30*O$84),"")</f>
        <v/>
      </c>
      <c r="P98" s="61" t="str">
        <f>IF(OBJECTIVES!$BG$30=OBJECTIVES!$BG$48,COUNTIF($P$41:$P$71,OBJECTIVES!$BJ$30*P$84),"")</f>
        <v/>
      </c>
      <c r="Q98" s="61" t="str">
        <f>IF(OBJECTIVES!$BG$30=OBJECTIVES!$BG$48,COUNTIF($P$41:$P$71,OBJECTIVES!$BJ$30*Q$84),"")</f>
        <v/>
      </c>
      <c r="R98" s="61" t="str">
        <f>IF(OBJECTIVES!$BG$30=OBJECTIVES!$BG$48,COUNTIF($P$41:$P$71,OBJECTIVES!$BJ$30*R$84),"")</f>
        <v/>
      </c>
      <c r="S98" s="61" t="str">
        <f>IF(OBJECTIVES!$BG$30=OBJECTIVES!$BG$48,COUNTIF($P$41:$P$71,OBJECTIVES!$BJ$30*S$84),"")</f>
        <v/>
      </c>
      <c r="T98" s="61" t="str">
        <f>IF(OBJECTIVES!$BG$30=OBJECTIVES!$BG$48,COUNTIF($P$41:$P$71,OBJECTIVES!$BJ$30*T$84),"")</f>
        <v/>
      </c>
      <c r="U98" s="61" t="str">
        <f>IF(OBJECTIVES!$BG$30=OBJECTIVES!$BG$48,COUNTIF($P$41:$P$71,OBJECTIVES!$BJ$30*U$84),"")</f>
        <v/>
      </c>
      <c r="W98" s="80"/>
      <c r="X98" s="25"/>
      <c r="Y98" s="25"/>
      <c r="Z98" s="25"/>
      <c r="AA98" s="25"/>
      <c r="AB98" s="25"/>
      <c r="AC98" s="25"/>
      <c r="AD98" s="25"/>
      <c r="AE98" s="25"/>
      <c r="AF98" s="25"/>
      <c r="AG98" s="25"/>
      <c r="AI98" s="80"/>
      <c r="AJ98" s="25"/>
      <c r="AK98" s="25"/>
      <c r="AL98" s="25"/>
      <c r="AM98" s="25"/>
      <c r="AN98" s="25"/>
      <c r="AO98" s="25"/>
      <c r="AP98" s="25"/>
      <c r="AQ98" s="25"/>
      <c r="AR98" s="25"/>
      <c r="AS98" s="25"/>
      <c r="AU98" s="25"/>
      <c r="AV98" s="25"/>
      <c r="AW98" s="25"/>
      <c r="AX98" s="25"/>
      <c r="AY98" s="25"/>
      <c r="AZ98" s="25"/>
      <c r="BA98" s="25"/>
      <c r="BB98" s="25"/>
      <c r="BC98" s="25"/>
      <c r="BD98" s="25"/>
      <c r="BE98" s="25"/>
      <c r="BF98" s="107"/>
      <c r="BG98" s="25"/>
      <c r="BH98" s="25"/>
      <c r="BI98" s="25"/>
      <c r="BJ98" s="25"/>
      <c r="BK98" s="25"/>
      <c r="BL98" s="25"/>
      <c r="BM98" s="25"/>
      <c r="BN98" s="25"/>
      <c r="BO98" s="25"/>
      <c r="BP98" s="25"/>
      <c r="BR98" s="25"/>
      <c r="BS98" s="25"/>
      <c r="BT98" s="25"/>
      <c r="BU98" s="25"/>
      <c r="BV98" s="25"/>
      <c r="FF98" s="177"/>
      <c r="FH98" s="173"/>
      <c r="FI98" s="183">
        <f t="shared" ref="FI98:FI103" ca="1" si="29">IF($FI$70="roll", RANDBETWEEN(1,$FK$2),0)</f>
        <v>0</v>
      </c>
      <c r="FJ98" s="173" t="s">
        <v>662</v>
      </c>
      <c r="FK98" s="171">
        <v>9</v>
      </c>
      <c r="FL98" s="179"/>
      <c r="FP98" s="178"/>
    </row>
    <row r="99" spans="1:172" ht="17.100000000000001" customHeight="1" thickBot="1" x14ac:dyDescent="0.25">
      <c r="A99" s="3228"/>
      <c r="B99" s="24" t="str">
        <f>ACTIVITIES!$BU$34</f>
        <v>SKLL</v>
      </c>
      <c r="C99" s="62">
        <f>SUM(Q3:Q33)</f>
        <v>0</v>
      </c>
      <c r="D99" s="62">
        <f>Q75</f>
        <v>0</v>
      </c>
      <c r="E99" s="62">
        <f>Q76</f>
        <v>0</v>
      </c>
      <c r="F99" s="61"/>
      <c r="G99" s="61">
        <f>MAX($Q$108:$Q$138)</f>
        <v>0</v>
      </c>
      <c r="H99" s="61">
        <f t="shared" si="28"/>
        <v>0</v>
      </c>
      <c r="I99" s="61">
        <f>COUNTIF(ACTIVITIES!$BU$3:$BU$33,"&gt;="&amp;OBJECTIVES!BJ31)</f>
        <v>0</v>
      </c>
      <c r="J99" s="61"/>
      <c r="L99" s="74"/>
      <c r="M99" s="61" t="str">
        <f>IF(OBJECTIVES!$BG$31=OBJECTIVES!$BG$48,COUNTIF($Q$41:$Q$71,OBJECTIVES!$BJ$31*M$84),"")</f>
        <v/>
      </c>
      <c r="N99" s="61" t="str">
        <f>IF(OBJECTIVES!$BG$31=OBJECTIVES!$BG$48,COUNTIF($Q$41:$Q$71,OBJECTIVES!$BJ$31*N$84),"")</f>
        <v/>
      </c>
      <c r="O99" s="61" t="str">
        <f>IF(OBJECTIVES!$BG$31=OBJECTIVES!$BG$48,COUNTIF($Q$41:$Q$71,OBJECTIVES!$BJ$31*O$84),"")</f>
        <v/>
      </c>
      <c r="P99" s="61" t="str">
        <f>IF(OBJECTIVES!$BG$31=OBJECTIVES!$BG$48,COUNTIF($Q$41:$Q$71,OBJECTIVES!$BJ$31*P$84),"")</f>
        <v/>
      </c>
      <c r="Q99" s="61" t="str">
        <f>IF(OBJECTIVES!$BG$31=OBJECTIVES!$BG$48,COUNTIF($Q$41:$Q$71,OBJECTIVES!$BJ$31*Q$84),"")</f>
        <v/>
      </c>
      <c r="R99" s="61" t="str">
        <f>IF(OBJECTIVES!$BG$31=OBJECTIVES!$BG$48,COUNTIF($Q$41:$Q$71,OBJECTIVES!$BJ$31*R$84),"")</f>
        <v/>
      </c>
      <c r="S99" s="61" t="str">
        <f>IF(OBJECTIVES!$BG$31=OBJECTIVES!$BG$48,COUNTIF($Q$41:$Q$71,OBJECTIVES!$BJ$31*S$84),"")</f>
        <v/>
      </c>
      <c r="T99" s="61" t="str">
        <f>IF(OBJECTIVES!$BG$31=OBJECTIVES!$BG$48,COUNTIF($Q$41:$Q$71,OBJECTIVES!$BJ$31*T$84),"")</f>
        <v/>
      </c>
      <c r="U99" s="61" t="str">
        <f>IF(OBJECTIVES!$BG$31=OBJECTIVES!$BG$48,COUNTIF($Q$41:$Q$71,OBJECTIVES!$BJ$31*U$84),"")</f>
        <v/>
      </c>
      <c r="W99" s="80"/>
      <c r="X99" s="25"/>
      <c r="Y99" s="25"/>
      <c r="Z99" s="25"/>
      <c r="AA99" s="25"/>
      <c r="AB99" s="25"/>
      <c r="AC99" s="25"/>
      <c r="AD99" s="25"/>
      <c r="AE99" s="25"/>
      <c r="AF99" s="25"/>
      <c r="AG99" s="25"/>
      <c r="AI99" s="80"/>
      <c r="AJ99" s="25"/>
      <c r="AK99" s="25"/>
      <c r="AL99" s="25"/>
      <c r="AM99" s="25"/>
      <c r="AN99" s="25"/>
      <c r="AO99" s="25"/>
      <c r="AP99" s="25"/>
      <c r="AQ99" s="25"/>
      <c r="AR99" s="25"/>
      <c r="AS99" s="25"/>
      <c r="AU99" s="25"/>
      <c r="AV99" s="25"/>
      <c r="AW99" s="25"/>
      <c r="AX99" s="25"/>
      <c r="AY99" s="25"/>
      <c r="AZ99" s="25"/>
      <c r="BA99" s="25"/>
      <c r="BB99" s="25"/>
      <c r="BC99" s="25"/>
      <c r="BD99" s="25"/>
      <c r="BE99" s="25"/>
      <c r="BF99" s="107"/>
      <c r="BG99" s="25"/>
      <c r="BH99" s="25"/>
      <c r="BI99" s="25"/>
      <c r="BJ99" s="25"/>
      <c r="BK99" s="25"/>
      <c r="BL99" s="25"/>
      <c r="BM99" s="25"/>
      <c r="BN99" s="25"/>
      <c r="BO99" s="25"/>
      <c r="BP99" s="25"/>
      <c r="BR99" s="25"/>
      <c r="BS99" s="25"/>
      <c r="BT99" s="25"/>
      <c r="BU99" s="25"/>
      <c r="BV99" s="25"/>
      <c r="FF99" s="177"/>
      <c r="FH99" s="173"/>
      <c r="FI99" s="183">
        <f t="shared" ca="1" si="29"/>
        <v>0</v>
      </c>
      <c r="FJ99" s="173" t="s">
        <v>663</v>
      </c>
      <c r="FK99" s="171">
        <v>3</v>
      </c>
      <c r="FL99" s="179"/>
      <c r="FP99" s="178"/>
    </row>
    <row r="100" spans="1:172" ht="17.100000000000001" customHeight="1" thickBot="1" x14ac:dyDescent="0.25">
      <c r="A100" s="3228"/>
      <c r="B100" s="24" t="str">
        <f>ACTIVITIES!$BV$34</f>
        <v>SKLL</v>
      </c>
      <c r="C100" s="62">
        <f>SUM(R3:R33)</f>
        <v>0</v>
      </c>
      <c r="D100" s="62">
        <f>R75</f>
        <v>0</v>
      </c>
      <c r="E100" s="62">
        <f>R76</f>
        <v>0</v>
      </c>
      <c r="F100" s="61"/>
      <c r="G100" s="61">
        <f>MAX($R$108:$R$138)</f>
        <v>0</v>
      </c>
      <c r="H100" s="61">
        <f t="shared" si="28"/>
        <v>0</v>
      </c>
      <c r="I100" s="61">
        <f>COUNTIF(ACTIVITIES!$BV$3:$BV$33,"&gt;="&amp;OBJECTIVES!BJ32)</f>
        <v>0</v>
      </c>
      <c r="J100" s="61"/>
      <c r="L100" s="74"/>
      <c r="M100" s="61" t="str">
        <f>IF(OBJECTIVES!$BG$32=OBJECTIVES!$BG$48,COUNTIF($R$41:$R$71,OBJECTIVES!$BJ$32*M$84),"")</f>
        <v/>
      </c>
      <c r="N100" s="61" t="str">
        <f>IF(OBJECTIVES!$BG$32=OBJECTIVES!$BG$48,COUNTIF($R$41:$R$71,OBJECTIVES!$BJ$32*N$84),"")</f>
        <v/>
      </c>
      <c r="O100" s="61" t="str">
        <f>IF(OBJECTIVES!$BG$32=OBJECTIVES!$BG$48,COUNTIF($R$41:$R$71,OBJECTIVES!$BJ$32*O$84),"")</f>
        <v/>
      </c>
      <c r="P100" s="61" t="str">
        <f>IF(OBJECTIVES!$BG$32=OBJECTIVES!$BG$48,COUNTIF($R$41:$R$71,OBJECTIVES!$BJ$32*P$84),"")</f>
        <v/>
      </c>
      <c r="Q100" s="61" t="str">
        <f>IF(OBJECTIVES!$BG$32=OBJECTIVES!$BG$48,COUNTIF($R$41:$R$71,OBJECTIVES!$BJ$32*Q$84),"")</f>
        <v/>
      </c>
      <c r="R100" s="61" t="str">
        <f>IF(OBJECTIVES!$BG$32=OBJECTIVES!$BG$48,COUNTIF($R$41:$R$71,OBJECTIVES!$BJ$32*R$84),"")</f>
        <v/>
      </c>
      <c r="S100" s="61" t="str">
        <f>IF(OBJECTIVES!$BG$32=OBJECTIVES!$BG$48,COUNTIF($R$41:$R$71,OBJECTIVES!$BJ$32*S$84),"")</f>
        <v/>
      </c>
      <c r="T100" s="61" t="str">
        <f>IF(OBJECTIVES!$BG$32=OBJECTIVES!$BG$48,COUNTIF($R$41:$R$71,OBJECTIVES!$BJ$32*T$84),"")</f>
        <v/>
      </c>
      <c r="U100" s="61" t="str">
        <f>IF(OBJECTIVES!$BG$32=OBJECTIVES!$BG$48,COUNTIF($R$41:$R$71,OBJECTIVES!$BJ$32*U$84),"")</f>
        <v/>
      </c>
      <c r="W100" s="80"/>
      <c r="X100" s="25"/>
      <c r="Y100" s="25"/>
      <c r="Z100" s="25"/>
      <c r="AA100" s="25"/>
      <c r="AB100" s="25"/>
      <c r="AC100" s="25"/>
      <c r="AD100" s="25"/>
      <c r="AE100" s="25"/>
      <c r="AF100" s="25"/>
      <c r="AG100" s="25"/>
      <c r="AI100" s="80"/>
      <c r="AJ100" s="25"/>
      <c r="AK100" s="25"/>
      <c r="AL100" s="25"/>
      <c r="AM100" s="25"/>
      <c r="AN100" s="25"/>
      <c r="AO100" s="25"/>
      <c r="AP100" s="25"/>
      <c r="AQ100" s="25"/>
      <c r="AR100" s="25"/>
      <c r="AS100" s="25"/>
      <c r="AU100" s="25"/>
      <c r="AV100" s="25"/>
      <c r="AW100" s="25"/>
      <c r="AX100" s="25"/>
      <c r="AY100" s="25"/>
      <c r="AZ100" s="25"/>
      <c r="BA100" s="25"/>
      <c r="BB100" s="25"/>
      <c r="BC100" s="25"/>
      <c r="BD100" s="25"/>
      <c r="BE100" s="25"/>
      <c r="BF100" s="107"/>
      <c r="BG100" s="25"/>
      <c r="BH100" s="25"/>
      <c r="BI100" s="25"/>
      <c r="BJ100" s="25"/>
      <c r="BK100" s="25"/>
      <c r="BL100" s="25"/>
      <c r="BM100" s="25"/>
      <c r="BN100" s="25"/>
      <c r="BO100" s="25"/>
      <c r="BP100" s="25"/>
      <c r="BR100" s="25"/>
      <c r="BS100" s="25"/>
      <c r="BT100" s="25"/>
      <c r="BU100" s="25"/>
      <c r="BV100" s="25"/>
      <c r="FF100" s="177"/>
      <c r="FH100" s="173"/>
      <c r="FI100" s="183">
        <f t="shared" ca="1" si="29"/>
        <v>0</v>
      </c>
      <c r="FJ100" s="173" t="s">
        <v>664</v>
      </c>
      <c r="FK100" s="171">
        <v>5</v>
      </c>
      <c r="FL100" s="174" t="s">
        <v>489</v>
      </c>
      <c r="FP100" s="178"/>
    </row>
    <row r="101" spans="1:172" ht="17.100000000000001" customHeight="1" thickBot="1" x14ac:dyDescent="0.25">
      <c r="A101" s="3228"/>
      <c r="B101" s="24" t="str">
        <f>ACTIVITIES!$BW$34</f>
        <v>SKLL</v>
      </c>
      <c r="C101" s="62">
        <f>SUM(S3:S33)</f>
        <v>0</v>
      </c>
      <c r="D101" s="62">
        <f>S75</f>
        <v>0</v>
      </c>
      <c r="E101" s="62">
        <f>S76</f>
        <v>0</v>
      </c>
      <c r="F101" s="61"/>
      <c r="G101" s="61">
        <f>MAX($S$108:$S$138)</f>
        <v>0</v>
      </c>
      <c r="H101" s="61">
        <f t="shared" si="28"/>
        <v>0</v>
      </c>
      <c r="I101" s="61">
        <f>COUNTIF(ACTIVITIES!$BW$3:$BW$33,"&gt;="&amp;OBJECTIVES!BJ33)</f>
        <v>0</v>
      </c>
      <c r="J101" s="61"/>
      <c r="L101" s="74"/>
      <c r="M101" s="61" t="str">
        <f>IF(OBJECTIVES!$BG$33=OBJECTIVES!$BG$48,COUNTIF($S$41:$S$71,OBJECTIVES!$BJ$33*M$84),"")</f>
        <v/>
      </c>
      <c r="N101" s="61" t="str">
        <f>IF(OBJECTIVES!$BG$33=OBJECTIVES!$BG$48,COUNTIF($S$41:$S$71,OBJECTIVES!$BJ$33*N$84),"")</f>
        <v/>
      </c>
      <c r="O101" s="61" t="str">
        <f>IF(OBJECTIVES!$BG$33=OBJECTIVES!$BG$48,COUNTIF($S$41:$S$71,OBJECTIVES!$BJ$33*O$84),"")</f>
        <v/>
      </c>
      <c r="P101" s="61" t="str">
        <f>IF(OBJECTIVES!$BG$33=OBJECTIVES!$BG$48,COUNTIF($S$41:$S$71,OBJECTIVES!$BJ$33*P$84),"")</f>
        <v/>
      </c>
      <c r="Q101" s="61" t="str">
        <f>IF(OBJECTIVES!$BG$33=OBJECTIVES!$BG$48,COUNTIF($S$41:$S$71,OBJECTIVES!$BJ$33*Q$84),"")</f>
        <v/>
      </c>
      <c r="R101" s="61" t="str">
        <f>IF(OBJECTIVES!$BG$33=OBJECTIVES!$BG$48,COUNTIF($S$41:$S$71,OBJECTIVES!$BJ$33*R$84),"")</f>
        <v/>
      </c>
      <c r="S101" s="61" t="str">
        <f>IF(OBJECTIVES!$BG$33=OBJECTIVES!$BG$48,COUNTIF($S$41:$S$71,OBJECTIVES!$BJ$33*S$84),"")</f>
        <v/>
      </c>
      <c r="T101" s="61" t="str">
        <f>IF(OBJECTIVES!$BG$33=OBJECTIVES!$BG$48,COUNTIF($S$41:$S$71,OBJECTIVES!$BJ$33*T$84),"")</f>
        <v/>
      </c>
      <c r="U101" s="61" t="str">
        <f>IF(OBJECTIVES!$BG$33=OBJECTIVES!$BG$48,COUNTIF($S$41:$S$71,OBJECTIVES!$BJ$33*U$84),"")</f>
        <v/>
      </c>
      <c r="W101" s="80"/>
      <c r="X101" s="25"/>
      <c r="Y101" s="25"/>
      <c r="Z101" s="25"/>
      <c r="AA101" s="25"/>
      <c r="AB101" s="25"/>
      <c r="AC101" s="25"/>
      <c r="AD101" s="25"/>
      <c r="AE101" s="25"/>
      <c r="AF101" s="25"/>
      <c r="AG101" s="25"/>
      <c r="AI101" s="80"/>
      <c r="AJ101" s="25"/>
      <c r="AK101" s="25"/>
      <c r="AL101" s="25"/>
      <c r="AM101" s="25"/>
      <c r="AN101" s="25"/>
      <c r="AO101" s="25"/>
      <c r="AP101" s="25"/>
      <c r="AQ101" s="25"/>
      <c r="AR101" s="25"/>
      <c r="AS101" s="25"/>
      <c r="AU101" s="25"/>
      <c r="AV101" s="25"/>
      <c r="AW101" s="25"/>
      <c r="AX101" s="25"/>
      <c r="AY101" s="25"/>
      <c r="AZ101" s="25"/>
      <c r="BA101" s="25"/>
      <c r="BB101" s="25"/>
      <c r="BC101" s="25"/>
      <c r="BD101" s="25"/>
      <c r="BE101" s="25"/>
      <c r="BF101" s="107"/>
      <c r="BG101" s="25"/>
      <c r="BH101" s="25"/>
      <c r="BI101" s="25"/>
      <c r="BJ101" s="25"/>
      <c r="BK101" s="25"/>
      <c r="BL101" s="25"/>
      <c r="BM101" s="25"/>
      <c r="BN101" s="25"/>
      <c r="BO101" s="25"/>
      <c r="BP101" s="25"/>
      <c r="BR101" s="25"/>
      <c r="BS101" s="25"/>
      <c r="BT101" s="25"/>
      <c r="BU101" s="25"/>
      <c r="BV101" s="25"/>
      <c r="FF101" s="177"/>
      <c r="FH101" s="173"/>
      <c r="FI101" s="183">
        <f t="shared" ca="1" si="29"/>
        <v>0</v>
      </c>
      <c r="FJ101" s="173" t="s">
        <v>665</v>
      </c>
      <c r="FK101" s="171">
        <v>3</v>
      </c>
      <c r="FL101" s="179"/>
      <c r="FP101" s="178"/>
    </row>
    <row r="102" spans="1:172" ht="17.100000000000001" customHeight="1" thickBot="1" x14ac:dyDescent="0.25">
      <c r="A102" s="3228"/>
      <c r="B102" s="24" t="str">
        <f>ACTIVITIES!$BX$34</f>
        <v>SKLL</v>
      </c>
      <c r="C102" s="62">
        <f>SUM(T3:T33)</f>
        <v>0</v>
      </c>
      <c r="D102" s="62">
        <f>T75</f>
        <v>0</v>
      </c>
      <c r="E102" s="62">
        <f>T76</f>
        <v>0</v>
      </c>
      <c r="F102" s="61"/>
      <c r="G102" s="61">
        <f>MAX($T$108:$T$138)</f>
        <v>0</v>
      </c>
      <c r="H102" s="61">
        <f t="shared" si="28"/>
        <v>0</v>
      </c>
      <c r="I102" s="61">
        <f>COUNTIF(ACTIVITIES!$BX$3:$BX$33,"&gt;="&amp;OBJECTIVES!BJ34)</f>
        <v>0</v>
      </c>
      <c r="J102" s="61"/>
      <c r="L102" s="74"/>
      <c r="M102" s="61" t="str">
        <f>IF(OBJECTIVES!$BG$34=OBJECTIVES!$BG$48,COUNTIF($T$41:$T$71,OBJECTIVES!$BJ$34*M$84),"")</f>
        <v/>
      </c>
      <c r="N102" s="61" t="str">
        <f>IF(OBJECTIVES!$BG$34=OBJECTIVES!$BG$48,COUNTIF($T$41:$T$71,OBJECTIVES!$BJ$34*N$84),"")</f>
        <v/>
      </c>
      <c r="O102" s="61" t="str">
        <f>IF(OBJECTIVES!$BG$34=OBJECTIVES!$BG$48,COUNTIF($T$41:$T$71,OBJECTIVES!$BJ$34*O$84),"")</f>
        <v/>
      </c>
      <c r="P102" s="61" t="str">
        <f>IF(OBJECTIVES!$BG$34=OBJECTIVES!$BG$48,COUNTIF($T$41:$T$71,OBJECTIVES!$BJ$34*P$84),"")</f>
        <v/>
      </c>
      <c r="Q102" s="61" t="str">
        <f>IF(OBJECTIVES!$BG$34=OBJECTIVES!$BG$48,COUNTIF($T$41:$T$71,OBJECTIVES!$BJ$34*Q$84),"")</f>
        <v/>
      </c>
      <c r="R102" s="61" t="str">
        <f>IF(OBJECTIVES!$BG$34=OBJECTIVES!$BG$48,COUNTIF($T$41:$T$71,OBJECTIVES!$BJ$34*R$84),"")</f>
        <v/>
      </c>
      <c r="S102" s="61" t="str">
        <f>IF(OBJECTIVES!$BG$34=OBJECTIVES!$BG$48,COUNTIF($T$41:$T$71,OBJECTIVES!$BJ$34*S$84),"")</f>
        <v/>
      </c>
      <c r="T102" s="61" t="str">
        <f>IF(OBJECTIVES!$BG$34=OBJECTIVES!$BG$48,COUNTIF($T$41:$T$71,OBJECTIVES!$BJ$34*T$84),"")</f>
        <v/>
      </c>
      <c r="U102" s="61" t="str">
        <f>IF(OBJECTIVES!$BG$34=OBJECTIVES!$BG$48,COUNTIF($T$41:$T$71,OBJECTIVES!$BJ$34*U$84),"")</f>
        <v/>
      </c>
      <c r="W102" s="80"/>
      <c r="X102" s="25"/>
      <c r="Y102" s="25"/>
      <c r="Z102" s="25"/>
      <c r="AA102" s="25"/>
      <c r="AB102" s="25"/>
      <c r="AC102" s="25"/>
      <c r="AD102" s="25"/>
      <c r="AE102" s="25"/>
      <c r="AF102" s="25"/>
      <c r="AG102" s="25"/>
      <c r="AI102" s="80"/>
      <c r="AJ102" s="25"/>
      <c r="AK102" s="25"/>
      <c r="AL102" s="25"/>
      <c r="AM102" s="25"/>
      <c r="AN102" s="25"/>
      <c r="AO102" s="25"/>
      <c r="AP102" s="25"/>
      <c r="AQ102" s="25"/>
      <c r="AR102" s="25"/>
      <c r="AS102" s="25"/>
      <c r="AU102" s="25"/>
      <c r="AV102" s="25"/>
      <c r="AW102" s="25"/>
      <c r="AX102" s="25"/>
      <c r="AY102" s="25"/>
      <c r="AZ102" s="25"/>
      <c r="BA102" s="25"/>
      <c r="BB102" s="25"/>
      <c r="BC102" s="25"/>
      <c r="BD102" s="25"/>
      <c r="BE102" s="25"/>
      <c r="BF102" s="107"/>
      <c r="BG102" s="25"/>
      <c r="BH102" s="25"/>
      <c r="BI102" s="25"/>
      <c r="BJ102" s="25"/>
      <c r="BK102" s="25"/>
      <c r="BL102" s="25"/>
      <c r="BM102" s="25"/>
      <c r="BN102" s="25"/>
      <c r="BO102" s="25"/>
      <c r="BP102" s="25"/>
      <c r="BR102" s="25"/>
      <c r="BS102" s="25"/>
      <c r="BT102" s="25"/>
      <c r="BU102" s="25"/>
      <c r="BV102" s="25"/>
      <c r="FF102" s="177"/>
      <c r="FH102" s="173"/>
      <c r="FI102" s="183">
        <f t="shared" ca="1" si="29"/>
        <v>0</v>
      </c>
      <c r="FJ102" s="173" t="s">
        <v>666</v>
      </c>
      <c r="FK102" s="171">
        <v>8</v>
      </c>
      <c r="FL102" s="179"/>
      <c r="FP102" s="178"/>
    </row>
    <row r="103" spans="1:172" ht="17.100000000000001" customHeight="1" thickBot="1" x14ac:dyDescent="0.25">
      <c r="A103" s="3229"/>
      <c r="B103" s="24" t="str">
        <f>ACTIVITIES!$BY$34</f>
        <v>SKLL</v>
      </c>
      <c r="C103" s="62">
        <f>SUM(U3:U33)</f>
        <v>0</v>
      </c>
      <c r="D103" s="62">
        <f>U75</f>
        <v>0</v>
      </c>
      <c r="E103" s="62">
        <f>U76</f>
        <v>0</v>
      </c>
      <c r="F103" s="61"/>
      <c r="G103" s="61">
        <f>MAX($U$108:$U$138)</f>
        <v>0</v>
      </c>
      <c r="H103" s="61">
        <f t="shared" si="28"/>
        <v>0</v>
      </c>
      <c r="I103" s="61">
        <f>COUNTIF(ACTIVITIES!$BY$3:$BY$33,"&gt;="&amp;OBJECTIVES!BJ35)</f>
        <v>0</v>
      </c>
      <c r="J103" s="61"/>
      <c r="L103" s="74"/>
      <c r="M103" s="61" t="str">
        <f>IF(OBJECTIVES!$BG$35=OBJECTIVES!$BG$48,COUNTIF($U$41:$U$71,OBJECTIVES!$BJ$35*M$84),"")</f>
        <v/>
      </c>
      <c r="N103" s="61" t="str">
        <f>IF(OBJECTIVES!$BG$35=OBJECTIVES!$BG$48,COUNTIF($U$41:$U$71,OBJECTIVES!$BJ$35*N$84),"")</f>
        <v/>
      </c>
      <c r="O103" s="61" t="str">
        <f>IF(OBJECTIVES!$BG$35=OBJECTIVES!$BG$48,COUNTIF($U$41:$U$71,OBJECTIVES!$BJ$35*O$84),"")</f>
        <v/>
      </c>
      <c r="P103" s="61" t="str">
        <f>IF(OBJECTIVES!$BG$35=OBJECTIVES!$BG$48,COUNTIF($U$41:$U$71,OBJECTIVES!$BJ$35*P$84),"")</f>
        <v/>
      </c>
      <c r="Q103" s="61" t="str">
        <f>IF(OBJECTIVES!$BG$35=OBJECTIVES!$BG$48,COUNTIF($U$41:$U$71,OBJECTIVES!$BJ$35*Q$84),"")</f>
        <v/>
      </c>
      <c r="R103" s="61" t="str">
        <f>IF(OBJECTIVES!$BG$35=OBJECTIVES!$BG$48,COUNTIF($U$41:$U$71,OBJECTIVES!$BJ$35*R$84),"")</f>
        <v/>
      </c>
      <c r="S103" s="61" t="str">
        <f>IF(OBJECTIVES!$BG$35=OBJECTIVES!$BG$48,COUNTIF($U$41:$U$71,OBJECTIVES!$BJ$35*S$84),"")</f>
        <v/>
      </c>
      <c r="T103" s="61" t="str">
        <f>IF(OBJECTIVES!$BG$35=OBJECTIVES!$BG$48,COUNTIF($U$41:$U$71,OBJECTIVES!$BJ$35*T$84),"")</f>
        <v/>
      </c>
      <c r="U103" s="61" t="str">
        <f>IF(OBJECTIVES!$BG$35=OBJECTIVES!$BG$48,COUNTIF($U$41:$U$71,OBJECTIVES!$BJ$35*U$84),"")</f>
        <v/>
      </c>
      <c r="W103" s="80"/>
      <c r="X103" s="25"/>
      <c r="Y103" s="25"/>
      <c r="Z103" s="25"/>
      <c r="AA103" s="25"/>
      <c r="AB103" s="25"/>
      <c r="AC103" s="25"/>
      <c r="AD103" s="25"/>
      <c r="AE103" s="25"/>
      <c r="AF103" s="25"/>
      <c r="AG103" s="25"/>
      <c r="AI103" s="80"/>
      <c r="AJ103" s="25"/>
      <c r="AK103" s="25"/>
      <c r="AL103" s="25"/>
      <c r="AM103" s="25"/>
      <c r="AN103" s="25"/>
      <c r="AO103" s="25"/>
      <c r="AP103" s="25"/>
      <c r="AQ103" s="25"/>
      <c r="AR103" s="25"/>
      <c r="AS103" s="25"/>
      <c r="AU103" s="25"/>
      <c r="AV103" s="25"/>
      <c r="AW103" s="25"/>
      <c r="AX103" s="25"/>
      <c r="AY103" s="25"/>
      <c r="AZ103" s="25"/>
      <c r="BA103" s="25"/>
      <c r="BB103" s="25"/>
      <c r="BC103" s="25"/>
      <c r="BD103" s="25"/>
      <c r="BE103" s="25"/>
      <c r="BF103" s="107"/>
      <c r="BG103" s="25"/>
      <c r="BH103" s="25"/>
      <c r="BI103" s="25"/>
      <c r="BJ103" s="25"/>
      <c r="BK103" s="25"/>
      <c r="BL103" s="25"/>
      <c r="BM103" s="25"/>
      <c r="BN103" s="25"/>
      <c r="BO103" s="25"/>
      <c r="BP103" s="25"/>
      <c r="BR103" s="25"/>
      <c r="BS103" s="25"/>
      <c r="BT103" s="25"/>
      <c r="BU103" s="25"/>
      <c r="BV103" s="25"/>
      <c r="FF103" s="177"/>
      <c r="FH103" s="173"/>
      <c r="FI103" s="183">
        <f t="shared" ca="1" si="29"/>
        <v>0</v>
      </c>
      <c r="FJ103" s="173" t="s">
        <v>667</v>
      </c>
      <c r="FK103" s="171">
        <v>7</v>
      </c>
      <c r="FL103" s="179"/>
      <c r="FP103" s="178"/>
    </row>
    <row r="104" spans="1:172" ht="17.100000000000001" customHeight="1" thickBot="1" x14ac:dyDescent="0.25">
      <c r="W104" s="80"/>
      <c r="X104" s="25"/>
      <c r="Y104" s="25"/>
      <c r="Z104" s="25"/>
      <c r="AA104" s="25"/>
      <c r="AB104" s="25"/>
      <c r="AC104" s="25"/>
      <c r="AD104" s="25"/>
      <c r="AE104" s="25"/>
      <c r="AF104" s="25"/>
      <c r="AG104" s="25"/>
      <c r="AI104" s="80"/>
      <c r="AJ104" s="25"/>
      <c r="AK104" s="25"/>
      <c r="AL104" s="25"/>
      <c r="AM104" s="25"/>
      <c r="AN104" s="25"/>
      <c r="AO104" s="25"/>
      <c r="AP104" s="25"/>
      <c r="AQ104" s="25"/>
      <c r="AR104" s="25"/>
      <c r="AS104" s="25"/>
      <c r="AU104" s="25"/>
      <c r="AV104" s="25"/>
      <c r="AW104" s="25"/>
      <c r="AX104" s="25"/>
      <c r="AY104" s="25"/>
      <c r="AZ104" s="25"/>
      <c r="BA104" s="25"/>
      <c r="BB104" s="25"/>
      <c r="BC104" s="25"/>
      <c r="BD104" s="25"/>
      <c r="BE104" s="25"/>
      <c r="BF104" s="107"/>
      <c r="BG104" s="25"/>
      <c r="BH104" s="25"/>
      <c r="BI104" s="25"/>
      <c r="BJ104" s="25"/>
      <c r="BK104" s="25"/>
      <c r="BL104" s="25"/>
      <c r="BM104" s="25"/>
      <c r="BN104" s="25"/>
      <c r="BO104" s="25"/>
      <c r="BP104" s="25"/>
      <c r="BR104" s="25"/>
      <c r="BS104" s="25"/>
      <c r="BT104" s="25"/>
      <c r="BU104" s="25"/>
      <c r="BV104" s="25"/>
      <c r="FF104" s="177"/>
      <c r="FH104" s="173"/>
      <c r="FI104" s="183">
        <f t="shared" ref="FI104:FI119" ca="1" si="30">IF($FI$70="roll", RANDBETWEEN(1,$FK$2),0)</f>
        <v>0</v>
      </c>
      <c r="FJ104" s="173" t="s">
        <v>676</v>
      </c>
      <c r="FK104" s="171">
        <v>3</v>
      </c>
      <c r="FL104" s="179"/>
      <c r="FP104" s="178"/>
    </row>
    <row r="105" spans="1:172" ht="17.100000000000001" customHeight="1" thickBot="1" x14ac:dyDescent="0.25">
      <c r="W105" s="80"/>
      <c r="X105" s="25"/>
      <c r="Y105" s="25"/>
      <c r="Z105" s="25"/>
      <c r="AA105" s="25"/>
      <c r="AB105" s="25"/>
      <c r="AC105" s="25"/>
      <c r="AD105" s="25"/>
      <c r="AE105" s="25"/>
      <c r="AF105" s="25"/>
      <c r="AG105" s="25"/>
      <c r="AI105" s="80"/>
      <c r="AJ105" s="25"/>
      <c r="AK105" s="25"/>
      <c r="AL105" s="25"/>
      <c r="AM105" s="25"/>
      <c r="AN105" s="25"/>
      <c r="AO105" s="25"/>
      <c r="AP105" s="25"/>
      <c r="AQ105" s="25"/>
      <c r="AR105" s="25"/>
      <c r="AS105" s="25"/>
      <c r="AU105" s="25"/>
      <c r="AV105" s="25"/>
      <c r="AW105" s="25"/>
      <c r="AX105" s="25"/>
      <c r="AY105" s="25"/>
      <c r="AZ105" s="25"/>
      <c r="BA105" s="25"/>
      <c r="BB105" s="25"/>
      <c r="BC105" s="25"/>
      <c r="BD105" s="25"/>
      <c r="BE105" s="25"/>
      <c r="BF105" s="107"/>
      <c r="BG105" s="25"/>
      <c r="BH105" s="25"/>
      <c r="BI105" s="25"/>
      <c r="BJ105" s="25"/>
      <c r="BK105" s="25"/>
      <c r="BL105" s="25"/>
      <c r="BM105" s="25"/>
      <c r="BN105" s="25"/>
      <c r="BO105" s="25"/>
      <c r="BP105" s="25"/>
      <c r="BR105" s="25"/>
      <c r="BS105" s="25"/>
      <c r="BT105" s="25"/>
      <c r="BU105" s="25"/>
      <c r="BV105" s="25"/>
      <c r="FF105" s="177"/>
      <c r="FH105" s="173"/>
      <c r="FI105" s="183">
        <f t="shared" ca="1" si="30"/>
        <v>0</v>
      </c>
      <c r="FJ105" s="173" t="s">
        <v>677</v>
      </c>
      <c r="FK105" s="171">
        <v>3</v>
      </c>
      <c r="FL105" s="179"/>
      <c r="FP105" s="178"/>
    </row>
    <row r="106" spans="1:172" ht="17.100000000000001" customHeight="1" thickBot="1" x14ac:dyDescent="0.25">
      <c r="A106" s="3218" t="s">
        <v>522</v>
      </c>
      <c r="B106" s="3218"/>
      <c r="C106" s="3218"/>
      <c r="D106" s="3218"/>
      <c r="E106" s="3218"/>
      <c r="F106" s="3218"/>
      <c r="G106" s="3218"/>
      <c r="H106" s="3218"/>
      <c r="I106" s="3218"/>
      <c r="J106" s="3218"/>
      <c r="K106" s="71"/>
      <c r="L106" s="3218" t="s">
        <v>522</v>
      </c>
      <c r="M106" s="3218"/>
      <c r="N106" s="3218"/>
      <c r="O106" s="3218"/>
      <c r="P106" s="3218"/>
      <c r="Q106" s="3218"/>
      <c r="R106" s="3218"/>
      <c r="S106" s="3218"/>
      <c r="T106" s="3218"/>
      <c r="U106" s="3218"/>
      <c r="W106" s="80"/>
      <c r="X106" s="25"/>
      <c r="Y106" s="25"/>
      <c r="Z106" s="25"/>
      <c r="AA106" s="25"/>
      <c r="AB106" s="25"/>
      <c r="AC106" s="25"/>
      <c r="AD106" s="25"/>
      <c r="AE106" s="25"/>
      <c r="AF106" s="25"/>
      <c r="AG106" s="25"/>
      <c r="AI106" s="80"/>
      <c r="AJ106" s="25"/>
      <c r="AK106" s="25"/>
      <c r="AL106" s="25"/>
      <c r="AM106" s="25"/>
      <c r="AN106" s="25"/>
      <c r="AO106" s="25"/>
      <c r="AP106" s="25"/>
      <c r="AQ106" s="25"/>
      <c r="AR106" s="25"/>
      <c r="AS106" s="25"/>
      <c r="AU106" s="25"/>
      <c r="AV106" s="25"/>
      <c r="AW106" s="25"/>
      <c r="AX106" s="25"/>
      <c r="AY106" s="25"/>
      <c r="AZ106" s="25"/>
      <c r="BA106" s="25"/>
      <c r="BB106" s="25"/>
      <c r="BC106" s="25"/>
      <c r="BD106" s="25"/>
      <c r="BE106" s="25"/>
      <c r="BF106" s="107"/>
      <c r="BG106" s="25"/>
      <c r="BH106" s="25"/>
      <c r="BI106" s="25"/>
      <c r="BJ106" s="25"/>
      <c r="BK106" s="25"/>
      <c r="BL106" s="25"/>
      <c r="BM106" s="25"/>
      <c r="BN106" s="25"/>
      <c r="BO106" s="25"/>
      <c r="BP106" s="25"/>
      <c r="BR106" s="25"/>
      <c r="BS106" s="25"/>
      <c r="BT106" s="25"/>
      <c r="BU106" s="25"/>
      <c r="BV106" s="25"/>
      <c r="FF106" s="177"/>
      <c r="FH106" s="173"/>
      <c r="FI106" s="183">
        <f t="shared" ca="1" si="30"/>
        <v>0</v>
      </c>
      <c r="FJ106" s="173" t="s">
        <v>678</v>
      </c>
      <c r="FK106" s="171">
        <v>5</v>
      </c>
      <c r="FL106" s="179"/>
      <c r="FP106" s="178"/>
    </row>
    <row r="107" spans="1:172" ht="17.100000000000001" customHeight="1" thickBot="1" x14ac:dyDescent="0.25">
      <c r="A107" s="23" t="s">
        <v>324</v>
      </c>
      <c r="B107" s="23" t="str">
        <f>ACTIVITIES!$C$34</f>
        <v>SKLL</v>
      </c>
      <c r="C107" s="23" t="str">
        <f>ACTIVITIES!$D$34</f>
        <v>SKLL</v>
      </c>
      <c r="D107" s="23" t="str">
        <f>ACTIVITIES!$E$34</f>
        <v>SKLL</v>
      </c>
      <c r="E107" s="23" t="str">
        <f>ACTIVITIES!$F$34</f>
        <v>SKLL</v>
      </c>
      <c r="F107" s="23" t="str">
        <f>ACTIVITIES!$G$34</f>
        <v>SKLL</v>
      </c>
      <c r="G107" s="23" t="str">
        <f>ACTIVITIES!$H$34</f>
        <v>SKLL</v>
      </c>
      <c r="H107" s="23" t="str">
        <f>ACTIVITIES!$I$34</f>
        <v>SKLL</v>
      </c>
      <c r="I107" s="23" t="str">
        <f>ACTIVITIES!$J$34</f>
        <v>SKLL</v>
      </c>
      <c r="J107" s="23" t="str">
        <f>ACTIVITIES!$K$34</f>
        <v>SKLL</v>
      </c>
      <c r="K107" s="71"/>
      <c r="L107" s="23" t="s">
        <v>324</v>
      </c>
      <c r="M107" s="23" t="str">
        <f>ACTIVITIES!$BQ$34</f>
        <v>SKLL</v>
      </c>
      <c r="N107" s="23" t="str">
        <f>ACTIVITIES!$BR$34</f>
        <v>SKLL</v>
      </c>
      <c r="O107" s="23" t="str">
        <f>ACTIVITIES!$BS$34</f>
        <v>SKLL</v>
      </c>
      <c r="P107" s="23" t="str">
        <f>ACTIVITIES!$BT$34</f>
        <v>SKLL</v>
      </c>
      <c r="Q107" s="23" t="str">
        <f>ACTIVITIES!$BU$34</f>
        <v>SKLL</v>
      </c>
      <c r="R107" s="23" t="str">
        <f>ACTIVITIES!$BV$34</f>
        <v>SKLL</v>
      </c>
      <c r="S107" s="23" t="str">
        <f>ACTIVITIES!$BW$34</f>
        <v>SKLL</v>
      </c>
      <c r="T107" s="23" t="str">
        <f>ACTIVITIES!$BX$34</f>
        <v>SKLL</v>
      </c>
      <c r="U107" s="23" t="str">
        <f>ACTIVITIES!$BY$34</f>
        <v>SKLL</v>
      </c>
      <c r="W107" s="80"/>
      <c r="X107" s="25"/>
      <c r="Y107" s="25"/>
      <c r="Z107" s="25"/>
      <c r="AA107" s="25"/>
      <c r="AB107" s="25"/>
      <c r="AC107" s="25"/>
      <c r="AD107" s="25"/>
      <c r="AE107" s="25"/>
      <c r="AF107" s="25"/>
      <c r="AG107" s="25"/>
      <c r="AI107" s="80"/>
      <c r="AJ107" s="25"/>
      <c r="AK107" s="25"/>
      <c r="AL107" s="25"/>
      <c r="AM107" s="25"/>
      <c r="AN107" s="25"/>
      <c r="AO107" s="25"/>
      <c r="AP107" s="25"/>
      <c r="AQ107" s="25"/>
      <c r="AR107" s="25"/>
      <c r="AS107" s="25"/>
      <c r="AU107" s="25"/>
      <c r="AV107" s="25"/>
      <c r="AW107" s="25"/>
      <c r="AX107" s="25"/>
      <c r="AY107" s="25"/>
      <c r="AZ107" s="25"/>
      <c r="BA107" s="25"/>
      <c r="BB107" s="25"/>
      <c r="BC107" s="25"/>
      <c r="BD107" s="25"/>
      <c r="BE107" s="25"/>
      <c r="BF107" s="107"/>
      <c r="BG107" s="25"/>
      <c r="BH107" s="25"/>
      <c r="BI107" s="25"/>
      <c r="BJ107" s="25"/>
      <c r="BK107" s="25"/>
      <c r="BL107" s="25"/>
      <c r="BM107" s="25"/>
      <c r="BN107" s="25"/>
      <c r="BO107" s="25"/>
      <c r="BP107" s="25"/>
      <c r="BR107" s="25"/>
      <c r="BS107" s="25"/>
      <c r="BT107" s="25"/>
      <c r="BU107" s="25"/>
      <c r="BV107" s="25"/>
      <c r="FF107" s="177"/>
      <c r="FH107" s="173"/>
      <c r="FI107" s="183">
        <f t="shared" ca="1" si="30"/>
        <v>0</v>
      </c>
      <c r="FJ107" s="173" t="s">
        <v>679</v>
      </c>
      <c r="FK107" s="171">
        <v>6</v>
      </c>
      <c r="FL107" s="179"/>
      <c r="FP107" s="178"/>
    </row>
    <row r="108" spans="1:172" ht="17.100000000000001" customHeight="1" thickBot="1" x14ac:dyDescent="0.25">
      <c r="A108" s="128">
        <v>31</v>
      </c>
      <c r="B108" s="73">
        <f>IF(AND(ACTIVITIES!C3&gt;=OBJECTIVES!$Z$27, OBJECTIVES!$Z$27&lt;&gt;0),B109+1,0)</f>
        <v>0</v>
      </c>
      <c r="C108" s="73">
        <f>IF(AND(ACTIVITIES!D3&gt;=OBJECTIVES!$Z$28, OBJECTIVES!$Z$28&lt;&gt;0),C109+1,0)</f>
        <v>0</v>
      </c>
      <c r="D108" s="73">
        <f>IF(AND(ACTIVITIES!E3&gt;=OBJECTIVES!$Z$29, OBJECTIVES!$Z$29&lt;&gt;0),D109+1,0)</f>
        <v>0</v>
      </c>
      <c r="E108" s="73">
        <f>IF(AND(ACTIVITIES!F3&gt;=OBJECTIVES!$Z$30, OBJECTIVES!$Z$30&lt;&gt;0),E109+1,0)</f>
        <v>0</v>
      </c>
      <c r="F108" s="73">
        <f>IF(AND(ACTIVITIES!G3&gt;=OBJECTIVES!$Z$31, OBJECTIVES!$Z$31&lt;&gt;0),F109+1,0)</f>
        <v>0</v>
      </c>
      <c r="G108" s="73">
        <f>IF(AND(ACTIVITIES!H3&gt;=OBJECTIVES!$Z$32, OBJECTIVES!$Z$32&lt;&gt;0),G109+1,0)</f>
        <v>0</v>
      </c>
      <c r="H108" s="73">
        <f>IF(AND(ACTIVITIES!I3&gt;=OBJECTIVES!$Z$33,OBJECTIVES!$Z$33&lt;&gt;0),H109+1,0)</f>
        <v>0</v>
      </c>
      <c r="I108" s="73">
        <f>IF(AND(ACTIVITIES!J3&gt;=OBJECTIVES!$Z$34, OBJECTIVES!$Z$34&lt;&gt;0),I109+1,0)</f>
        <v>0</v>
      </c>
      <c r="J108" s="73">
        <f>IF(AND(ACTIVITIES!K3&gt;=OBJECTIVES!$Z$35,OBJECTIVES!$Z$35&lt;&gt;0),J109+1,0)</f>
        <v>0</v>
      </c>
      <c r="K108" s="71"/>
      <c r="L108" s="128">
        <v>31</v>
      </c>
      <c r="M108" s="73">
        <f>IF(AND(ACTIVITIES!BQ3&gt;=OBJECTIVES!$BJ$27,OBJECTIVES!$BJ$27&lt;&gt;0),M109+1,0)</f>
        <v>0</v>
      </c>
      <c r="N108" s="73">
        <f>IF(AND(ACTIVITIES!BR3&gt;=OBJECTIVES!$BJ$28,OBJECTIVES!$BJ$28&lt;&gt;0),N109+1,0)</f>
        <v>0</v>
      </c>
      <c r="O108" s="73">
        <f>IF(AND(ACTIVITIES!BS3&gt;=OBJECTIVES!$BJ$29,OBJECTIVES!$BJ$29&lt;&gt;0),O109+1,0)</f>
        <v>0</v>
      </c>
      <c r="P108" s="73">
        <f>IF(AND(ACTIVITIES!BT3&gt;=OBJECTIVES!$BJ$30,OBJECTIVES!$BJ$30&lt;&gt;0),P109+1,0)</f>
        <v>0</v>
      </c>
      <c r="Q108" s="73">
        <f>IF(AND(ACTIVITIES!BU3&gt;=OBJECTIVES!$BJ$31,OBJECTIVES!$BJ$31&lt;&gt;0),Q109+1,0)</f>
        <v>0</v>
      </c>
      <c r="R108" s="73">
        <f>IF(AND(ACTIVITIES!BV3&gt;=OBJECTIVES!$BJ$32,OBJECTIVES!$BJ$32&lt;&gt;0),R109+1,0)</f>
        <v>0</v>
      </c>
      <c r="S108" s="73">
        <f>IF(AND(ACTIVITIES!BW3&gt;=OBJECTIVES!$BJ$33,OBJECTIVES!$BJ$33&lt;&gt;0),S109+1,0)</f>
        <v>0</v>
      </c>
      <c r="T108" s="73">
        <f>IF(AND(ACTIVITIES!BX3&gt;=OBJECTIVES!$BJ$34,OBJECTIVES!$BJ$34&lt;&gt;0),T109+1,0)</f>
        <v>0</v>
      </c>
      <c r="U108" s="73">
        <f>IF(AND(ACTIVITIES!BY3&gt;=OBJECTIVES!$BJ$35,OBJECTIVES!$BJ$35&lt;&gt;0),U109+1,0)</f>
        <v>0</v>
      </c>
      <c r="W108" s="80"/>
      <c r="X108" s="25"/>
      <c r="Y108" s="25"/>
      <c r="Z108" s="25"/>
      <c r="AA108" s="25"/>
      <c r="AB108" s="25"/>
      <c r="AC108" s="25"/>
      <c r="AD108" s="25"/>
      <c r="AE108" s="25"/>
      <c r="AF108" s="25"/>
      <c r="AG108" s="25"/>
      <c r="AI108" s="80"/>
      <c r="AJ108" s="25"/>
      <c r="AK108" s="25"/>
      <c r="AL108" s="25"/>
      <c r="AM108" s="25"/>
      <c r="AN108" s="25"/>
      <c r="AO108" s="25"/>
      <c r="AP108" s="25"/>
      <c r="AQ108" s="25"/>
      <c r="AR108" s="25"/>
      <c r="AS108" s="25"/>
      <c r="AU108" s="25"/>
      <c r="AV108" s="25"/>
      <c r="AW108" s="25"/>
      <c r="AX108" s="25"/>
      <c r="AY108" s="25"/>
      <c r="AZ108" s="25"/>
      <c r="BA108" s="25"/>
      <c r="BB108" s="25"/>
      <c r="BC108" s="25"/>
      <c r="BD108" s="25"/>
      <c r="BE108" s="25"/>
      <c r="BF108" s="107"/>
      <c r="BG108" s="25"/>
      <c r="BH108" s="25"/>
      <c r="BI108" s="25"/>
      <c r="BJ108" s="25"/>
      <c r="BK108" s="25"/>
      <c r="BL108" s="25"/>
      <c r="BM108" s="25"/>
      <c r="BN108" s="25"/>
      <c r="BO108" s="25"/>
      <c r="BP108" s="25"/>
      <c r="BR108" s="25"/>
      <c r="BS108" s="25"/>
      <c r="BT108" s="25"/>
      <c r="BU108" s="25"/>
      <c r="BV108" s="25"/>
      <c r="FF108" s="177"/>
      <c r="FH108" s="173"/>
      <c r="FI108" s="183">
        <f t="shared" ca="1" si="30"/>
        <v>0</v>
      </c>
      <c r="FJ108" s="173" t="s">
        <v>680</v>
      </c>
      <c r="FK108" s="171">
        <v>2</v>
      </c>
      <c r="FL108" s="179"/>
      <c r="FP108" s="178"/>
    </row>
    <row r="109" spans="1:172" ht="17.100000000000001" customHeight="1" thickBot="1" x14ac:dyDescent="0.25">
      <c r="A109" s="128">
        <v>30</v>
      </c>
      <c r="B109" s="73">
        <f>IF(AND(ACTIVITIES!C4&gt;=OBJECTIVES!$Z$27, OBJECTIVES!$Z$27&lt;&gt;0),B110+1,0)</f>
        <v>0</v>
      </c>
      <c r="C109" s="73">
        <f>IF(AND(ACTIVITIES!D4&gt;=OBJECTIVES!$Z$28, OBJECTIVES!$Z$28&lt;&gt;0),C110+1,0)</f>
        <v>0</v>
      </c>
      <c r="D109" s="73">
        <f>IF(AND(ACTIVITIES!E4&gt;=OBJECTIVES!$Z$29, OBJECTIVES!$Z$29&lt;&gt;0),D110+1,0)</f>
        <v>0</v>
      </c>
      <c r="E109" s="73">
        <f>IF(AND(ACTIVITIES!F4&gt;=OBJECTIVES!$Z$30, OBJECTIVES!$Z$30&lt;&gt;0),E110+1,0)</f>
        <v>0</v>
      </c>
      <c r="F109" s="73">
        <f>IF(AND(ACTIVITIES!G4&gt;=OBJECTIVES!$Z$31, OBJECTIVES!$Z$31&lt;&gt;0),F110+1,0)</f>
        <v>0</v>
      </c>
      <c r="G109" s="73">
        <f>IF(AND(ACTIVITIES!H4&gt;=OBJECTIVES!$Z$32, OBJECTIVES!$Z$32&lt;&gt;0),G110+1,0)</f>
        <v>0</v>
      </c>
      <c r="H109" s="73">
        <f>IF(AND(ACTIVITIES!I4&gt;=OBJECTIVES!$Z$33,OBJECTIVES!$Z$33&lt;&gt;0),H110+1,0)</f>
        <v>0</v>
      </c>
      <c r="I109" s="73">
        <f>IF(AND(ACTIVITIES!J4&gt;=OBJECTIVES!$Z$34, OBJECTIVES!$Z$34&lt;&gt;0),I110+1,0)</f>
        <v>0</v>
      </c>
      <c r="J109" s="73">
        <f>IF(AND(ACTIVITIES!K4&gt;=OBJECTIVES!$Z$35,OBJECTIVES!$Z$35&lt;&gt;0),J110+1,0)</f>
        <v>0</v>
      </c>
      <c r="L109" s="128">
        <v>30</v>
      </c>
      <c r="M109" s="73">
        <f>IF(AND(ACTIVITIES!BQ4&gt;=OBJECTIVES!$BJ$27,OBJECTIVES!$BJ$27&lt;&gt;0),M110+1,0)</f>
        <v>0</v>
      </c>
      <c r="N109" s="73">
        <f>IF(AND(ACTIVITIES!BR4&gt;=OBJECTIVES!$BJ$28,OBJECTIVES!$BJ$28&lt;&gt;0),N110+1,0)</f>
        <v>0</v>
      </c>
      <c r="O109" s="73">
        <f>IF(AND(ACTIVITIES!BS4&gt;=OBJECTIVES!$BJ$29,OBJECTIVES!$BJ$29&lt;&gt;0),O110+1,0)</f>
        <v>0</v>
      </c>
      <c r="P109" s="73">
        <f>IF(AND(ACTIVITIES!BT4&gt;=OBJECTIVES!$BJ$30,OBJECTIVES!$BJ$30&lt;&gt;0),P110+1,0)</f>
        <v>0</v>
      </c>
      <c r="Q109" s="73">
        <f>IF(AND(ACTIVITIES!BU4&gt;=OBJECTIVES!$BJ$31,OBJECTIVES!$BJ$31&lt;&gt;0),Q110+1,0)</f>
        <v>0</v>
      </c>
      <c r="R109" s="73">
        <f>IF(AND(ACTIVITIES!BV4&gt;=OBJECTIVES!$BJ$32,OBJECTIVES!$BJ$32&lt;&gt;0),R110+1,0)</f>
        <v>0</v>
      </c>
      <c r="S109" s="73">
        <f>IF(AND(ACTIVITIES!BW4&gt;=OBJECTIVES!$BJ$33,OBJECTIVES!$BJ$33&lt;&gt;0),S110+1,0)</f>
        <v>0</v>
      </c>
      <c r="T109" s="73">
        <f>IF(AND(ACTIVITIES!BX4&gt;=OBJECTIVES!$BJ$34,OBJECTIVES!$BJ$34&lt;&gt;0),T110+1,0)</f>
        <v>0</v>
      </c>
      <c r="U109" s="73">
        <f>IF(AND(ACTIVITIES!BY4&gt;=OBJECTIVES!$BJ$35,OBJECTIVES!$BJ$35&lt;&gt;0),U110+1,0)</f>
        <v>0</v>
      </c>
      <c r="W109" s="80"/>
      <c r="X109" s="25"/>
      <c r="Y109" s="25"/>
      <c r="Z109" s="25"/>
      <c r="AA109" s="25"/>
      <c r="AB109" s="25"/>
      <c r="AC109" s="25"/>
      <c r="AD109" s="25"/>
      <c r="AE109" s="25"/>
      <c r="AF109" s="25"/>
      <c r="AG109" s="25"/>
      <c r="AI109" s="80"/>
      <c r="AJ109" s="25"/>
      <c r="AK109" s="25"/>
      <c r="AL109" s="25"/>
      <c r="AM109" s="25"/>
      <c r="AN109" s="25"/>
      <c r="AO109" s="25"/>
      <c r="AP109" s="25"/>
      <c r="AQ109" s="25"/>
      <c r="AR109" s="25"/>
      <c r="AS109" s="25"/>
      <c r="AU109" s="25"/>
      <c r="AV109" s="25"/>
      <c r="AW109" s="25"/>
      <c r="AX109" s="25"/>
      <c r="AY109" s="25"/>
      <c r="AZ109" s="25"/>
      <c r="BA109" s="25"/>
      <c r="BB109" s="25"/>
      <c r="BC109" s="25"/>
      <c r="BD109" s="25"/>
      <c r="BE109" s="25"/>
      <c r="BF109" s="107"/>
      <c r="BG109" s="25"/>
      <c r="BH109" s="25"/>
      <c r="BI109" s="25"/>
      <c r="BJ109" s="25"/>
      <c r="BK109" s="25"/>
      <c r="BL109" s="25"/>
      <c r="BM109" s="25"/>
      <c r="BN109" s="25"/>
      <c r="BO109" s="25"/>
      <c r="BP109" s="25"/>
      <c r="BR109" s="25"/>
      <c r="BS109" s="25"/>
      <c r="BT109" s="25"/>
      <c r="BU109" s="25"/>
      <c r="BV109" s="25"/>
      <c r="FF109" s="177"/>
      <c r="FH109" s="173"/>
      <c r="FI109" s="183">
        <f t="shared" ca="1" si="30"/>
        <v>0</v>
      </c>
      <c r="FJ109" s="173" t="s">
        <v>681</v>
      </c>
      <c r="FK109" s="171">
        <v>7</v>
      </c>
      <c r="FL109" s="179"/>
      <c r="FP109" s="178"/>
    </row>
    <row r="110" spans="1:172" ht="17.100000000000001" customHeight="1" thickBot="1" x14ac:dyDescent="0.25">
      <c r="A110" s="128">
        <v>29</v>
      </c>
      <c r="B110" s="73">
        <f>IF(AND(ACTIVITIES!C5&gt;=OBJECTIVES!$Z$27, OBJECTIVES!$Z$27&lt;&gt;0),B111+1,0)</f>
        <v>0</v>
      </c>
      <c r="C110" s="73">
        <f>IF(AND(ACTIVITIES!D5&gt;=OBJECTIVES!$Z$28, OBJECTIVES!$Z$28&lt;&gt;0),C111+1,0)</f>
        <v>0</v>
      </c>
      <c r="D110" s="73">
        <f>IF(AND(ACTIVITIES!E5&gt;=OBJECTIVES!$Z$29, OBJECTIVES!$Z$29&lt;&gt;0),D111+1,0)</f>
        <v>0</v>
      </c>
      <c r="E110" s="73">
        <f>IF(AND(ACTIVITIES!F5&gt;=OBJECTIVES!$Z$30, OBJECTIVES!$Z$30&lt;&gt;0),E111+1,0)</f>
        <v>0</v>
      </c>
      <c r="F110" s="73">
        <f>IF(AND(ACTIVITIES!G5&gt;=OBJECTIVES!$Z$31, OBJECTIVES!$Z$31&lt;&gt;0),F111+1,0)</f>
        <v>0</v>
      </c>
      <c r="G110" s="73">
        <f>IF(AND(ACTIVITIES!H5&gt;=OBJECTIVES!$Z$32, OBJECTIVES!$Z$32&lt;&gt;0),G111+1,0)</f>
        <v>0</v>
      </c>
      <c r="H110" s="73">
        <f>IF(AND(ACTIVITIES!I5&gt;=OBJECTIVES!$Z$33,OBJECTIVES!$Z$33&lt;&gt;0),H111+1,0)</f>
        <v>0</v>
      </c>
      <c r="I110" s="73">
        <f>IF(AND(ACTIVITIES!J5&gt;=OBJECTIVES!$Z$34, OBJECTIVES!$Z$34&lt;&gt;0),I111+1,0)</f>
        <v>0</v>
      </c>
      <c r="J110" s="73">
        <f>IF(AND(ACTIVITIES!K5&gt;=OBJECTIVES!$Z$35,OBJECTIVES!$Z$35&lt;&gt;0),J111+1,0)</f>
        <v>0</v>
      </c>
      <c r="L110" s="128">
        <v>29</v>
      </c>
      <c r="M110" s="73">
        <f>IF(AND(ACTIVITIES!BQ5&gt;=OBJECTIVES!$BJ$27,OBJECTIVES!$BJ$27&lt;&gt;0),M111+1,0)</f>
        <v>0</v>
      </c>
      <c r="N110" s="73">
        <f>IF(AND(ACTIVITIES!BR5&gt;=OBJECTIVES!$BJ$28,OBJECTIVES!$BJ$28&lt;&gt;0),N111+1,0)</f>
        <v>0</v>
      </c>
      <c r="O110" s="73">
        <f>IF(AND(ACTIVITIES!BS5&gt;=OBJECTIVES!$BJ$29,OBJECTIVES!$BJ$29&lt;&gt;0),O111+1,0)</f>
        <v>0</v>
      </c>
      <c r="P110" s="73">
        <f>IF(AND(ACTIVITIES!BT5&gt;=OBJECTIVES!$BJ$30,OBJECTIVES!$BJ$30&lt;&gt;0),P111+1,0)</f>
        <v>0</v>
      </c>
      <c r="Q110" s="73">
        <f>IF(AND(ACTIVITIES!BU5&gt;=OBJECTIVES!$BJ$31,OBJECTIVES!$BJ$31&lt;&gt;0),Q111+1,0)</f>
        <v>0</v>
      </c>
      <c r="R110" s="73">
        <f>IF(AND(ACTIVITIES!BV5&gt;=OBJECTIVES!$BJ$32,OBJECTIVES!$BJ$32&lt;&gt;0),R111+1,0)</f>
        <v>0</v>
      </c>
      <c r="S110" s="73">
        <f>IF(AND(ACTIVITIES!BW5&gt;=OBJECTIVES!$BJ$33,OBJECTIVES!$BJ$33&lt;&gt;0),S111+1,0)</f>
        <v>0</v>
      </c>
      <c r="T110" s="73">
        <f>IF(AND(ACTIVITIES!BX5&gt;=OBJECTIVES!$BJ$34,OBJECTIVES!$BJ$34&lt;&gt;0),T111+1,0)</f>
        <v>0</v>
      </c>
      <c r="U110" s="73">
        <f>IF(AND(ACTIVITIES!BY5&gt;=OBJECTIVES!$BJ$35,OBJECTIVES!$BJ$35&lt;&gt;0),U111+1,0)</f>
        <v>0</v>
      </c>
      <c r="W110" s="80"/>
      <c r="X110" s="25"/>
      <c r="Y110" s="25"/>
      <c r="Z110" s="25"/>
      <c r="AA110" s="25"/>
      <c r="AB110" s="25"/>
      <c r="AC110" s="25"/>
      <c r="AD110" s="25"/>
      <c r="AE110" s="25"/>
      <c r="AF110" s="25"/>
      <c r="AG110" s="25"/>
      <c r="AI110" s="80"/>
      <c r="AJ110" s="25"/>
      <c r="AK110" s="25"/>
      <c r="AL110" s="25"/>
      <c r="AM110" s="25"/>
      <c r="AN110" s="25"/>
      <c r="AO110" s="25"/>
      <c r="AP110" s="25"/>
      <c r="AQ110" s="25"/>
      <c r="AR110" s="25"/>
      <c r="AS110" s="25"/>
      <c r="AU110" s="25"/>
      <c r="AV110" s="25"/>
      <c r="AW110" s="25"/>
      <c r="AX110" s="25"/>
      <c r="AY110" s="25"/>
      <c r="AZ110" s="25"/>
      <c r="BA110" s="25"/>
      <c r="BB110" s="25"/>
      <c r="BC110" s="25"/>
      <c r="BD110" s="25"/>
      <c r="BE110" s="25"/>
      <c r="BF110" s="107"/>
      <c r="BG110" s="25"/>
      <c r="BH110" s="25"/>
      <c r="BI110" s="25"/>
      <c r="BJ110" s="25"/>
      <c r="BK110" s="25"/>
      <c r="BL110" s="25"/>
      <c r="BM110" s="25"/>
      <c r="BN110" s="25"/>
      <c r="BO110" s="25"/>
      <c r="BP110" s="25"/>
      <c r="BR110" s="25"/>
      <c r="BS110" s="25"/>
      <c r="BT110" s="25"/>
      <c r="BU110" s="25"/>
      <c r="BV110" s="25"/>
      <c r="FF110" s="177"/>
      <c r="FH110" s="173"/>
      <c r="FI110" s="183">
        <f t="shared" ca="1" si="30"/>
        <v>0</v>
      </c>
      <c r="FJ110" s="173" t="s">
        <v>682</v>
      </c>
      <c r="FK110" s="171">
        <v>4</v>
      </c>
      <c r="FL110" s="179"/>
      <c r="FP110" s="178"/>
    </row>
    <row r="111" spans="1:172" ht="17.100000000000001" customHeight="1" thickBot="1" x14ac:dyDescent="0.25">
      <c r="A111" s="128">
        <v>28</v>
      </c>
      <c r="B111" s="73">
        <f>IF(AND(ACTIVITIES!C6&gt;=OBJECTIVES!$Z$27, OBJECTIVES!$Z$27&lt;&gt;0),B112+1,0)</f>
        <v>0</v>
      </c>
      <c r="C111" s="73">
        <f>IF(AND(ACTIVITIES!D6&gt;=OBJECTIVES!$Z$28, OBJECTIVES!$Z$28&lt;&gt;0),C112+1,0)</f>
        <v>0</v>
      </c>
      <c r="D111" s="73">
        <f>IF(AND(ACTIVITIES!E6&gt;=OBJECTIVES!$Z$29, OBJECTIVES!$Z$29&lt;&gt;0),D112+1,0)</f>
        <v>0</v>
      </c>
      <c r="E111" s="73">
        <f>IF(AND(ACTIVITIES!F6&gt;=OBJECTIVES!$Z$30, OBJECTIVES!$Z$30&lt;&gt;0),E112+1,0)</f>
        <v>0</v>
      </c>
      <c r="F111" s="73">
        <f>IF(AND(ACTIVITIES!G6&gt;=OBJECTIVES!$Z$31, OBJECTIVES!$Z$31&lt;&gt;0),F112+1,0)</f>
        <v>0</v>
      </c>
      <c r="G111" s="73">
        <f>IF(AND(ACTIVITIES!H6&gt;=OBJECTIVES!$Z$32, OBJECTIVES!$Z$32&lt;&gt;0),G112+1,0)</f>
        <v>0</v>
      </c>
      <c r="H111" s="73">
        <f>IF(AND(ACTIVITIES!I6&gt;=OBJECTIVES!$Z$33,OBJECTIVES!$Z$33&lt;&gt;0),H112+1,0)</f>
        <v>0</v>
      </c>
      <c r="I111" s="73">
        <f>IF(AND(ACTIVITIES!J6&gt;=OBJECTIVES!$Z$34, OBJECTIVES!$Z$34&lt;&gt;0),I112+1,0)</f>
        <v>0</v>
      </c>
      <c r="J111" s="73">
        <f>IF(AND(ACTIVITIES!K6&gt;=OBJECTIVES!$Z$35,OBJECTIVES!$Z$35&lt;&gt;0),J112+1,0)</f>
        <v>0</v>
      </c>
      <c r="L111" s="128">
        <v>28</v>
      </c>
      <c r="M111" s="73">
        <f>IF(AND(ACTIVITIES!BQ6&gt;=OBJECTIVES!$BJ$27,OBJECTIVES!$BJ$27&lt;&gt;0),M112+1,0)</f>
        <v>0</v>
      </c>
      <c r="N111" s="73">
        <f>IF(AND(ACTIVITIES!BR6&gt;=OBJECTIVES!$BJ$28,OBJECTIVES!$BJ$28&lt;&gt;0),N112+1,0)</f>
        <v>0</v>
      </c>
      <c r="O111" s="73">
        <f>IF(AND(ACTIVITIES!BS6&gt;=OBJECTIVES!$BJ$29,OBJECTIVES!$BJ$29&lt;&gt;0),O112+1,0)</f>
        <v>0</v>
      </c>
      <c r="P111" s="73">
        <f>IF(AND(ACTIVITIES!BT6&gt;=OBJECTIVES!$BJ$30,OBJECTIVES!$BJ$30&lt;&gt;0),P112+1,0)</f>
        <v>0</v>
      </c>
      <c r="Q111" s="73">
        <f>IF(AND(ACTIVITIES!BU6&gt;=OBJECTIVES!$BJ$31,OBJECTIVES!$BJ$31&lt;&gt;0),Q112+1,0)</f>
        <v>0</v>
      </c>
      <c r="R111" s="73">
        <f>IF(AND(ACTIVITIES!BV6&gt;=OBJECTIVES!$BJ$32,OBJECTIVES!$BJ$32&lt;&gt;0),R112+1,0)</f>
        <v>0</v>
      </c>
      <c r="S111" s="73">
        <f>IF(AND(ACTIVITIES!BW6&gt;=OBJECTIVES!$BJ$33,OBJECTIVES!$BJ$33&lt;&gt;0),S112+1,0)</f>
        <v>0</v>
      </c>
      <c r="T111" s="73">
        <f>IF(AND(ACTIVITIES!BX6&gt;=OBJECTIVES!$BJ$34,OBJECTIVES!$BJ$34&lt;&gt;0),T112+1,0)</f>
        <v>0</v>
      </c>
      <c r="U111" s="73">
        <f>IF(AND(ACTIVITIES!BY6&gt;=OBJECTIVES!$BJ$35,OBJECTIVES!$BJ$35&lt;&gt;0),U112+1,0)</f>
        <v>0</v>
      </c>
      <c r="W111" s="80"/>
      <c r="X111" s="25"/>
      <c r="Y111" s="25"/>
      <c r="Z111" s="25"/>
      <c r="AA111" s="25"/>
      <c r="AB111" s="25"/>
      <c r="AC111" s="25"/>
      <c r="AD111" s="25"/>
      <c r="AE111" s="25"/>
      <c r="AF111" s="25"/>
      <c r="AG111" s="25"/>
      <c r="AI111" s="80"/>
      <c r="AJ111" s="25"/>
      <c r="AK111" s="25"/>
      <c r="AL111" s="25"/>
      <c r="AM111" s="25"/>
      <c r="AN111" s="25"/>
      <c r="AO111" s="25"/>
      <c r="AP111" s="25"/>
      <c r="AQ111" s="25"/>
      <c r="AR111" s="25"/>
      <c r="AS111" s="25"/>
      <c r="AU111" s="25"/>
      <c r="AV111" s="25"/>
      <c r="AW111" s="25"/>
      <c r="AX111" s="25"/>
      <c r="AY111" s="25"/>
      <c r="AZ111" s="25"/>
      <c r="BA111" s="25"/>
      <c r="BB111" s="25"/>
      <c r="BC111" s="25"/>
      <c r="BD111" s="25"/>
      <c r="BE111" s="25"/>
      <c r="BF111" s="107"/>
      <c r="BG111" s="25"/>
      <c r="BH111" s="25"/>
      <c r="BI111" s="25"/>
      <c r="BJ111" s="25"/>
      <c r="BK111" s="25"/>
      <c r="BL111" s="25"/>
      <c r="BM111" s="25"/>
      <c r="BN111" s="25"/>
      <c r="BO111" s="25"/>
      <c r="BP111" s="25"/>
      <c r="BR111" s="25"/>
      <c r="BS111" s="25"/>
      <c r="BT111" s="25"/>
      <c r="BU111" s="25"/>
      <c r="BV111" s="25"/>
      <c r="FF111" s="177"/>
      <c r="FH111" s="173"/>
      <c r="FI111" s="183">
        <f t="shared" ca="1" si="30"/>
        <v>0</v>
      </c>
      <c r="FJ111" s="173" t="s">
        <v>683</v>
      </c>
      <c r="FK111" s="171">
        <v>9</v>
      </c>
      <c r="FL111" s="179"/>
      <c r="FP111" s="178"/>
    </row>
    <row r="112" spans="1:172" ht="17.100000000000001" customHeight="1" thickBot="1" x14ac:dyDescent="0.25">
      <c r="A112" s="128">
        <v>27</v>
      </c>
      <c r="B112" s="73">
        <f>IF(AND(ACTIVITIES!C7&gt;=OBJECTIVES!$Z$27, OBJECTIVES!$Z$27&lt;&gt;0),B113+1,0)</f>
        <v>0</v>
      </c>
      <c r="C112" s="73">
        <f>IF(AND(ACTIVITIES!D7&gt;=OBJECTIVES!$Z$28, OBJECTIVES!$Z$28&lt;&gt;0),C113+1,0)</f>
        <v>0</v>
      </c>
      <c r="D112" s="73">
        <f>IF(AND(ACTIVITIES!E7&gt;=OBJECTIVES!$Z$29, OBJECTIVES!$Z$29&lt;&gt;0),D113+1,0)</f>
        <v>0</v>
      </c>
      <c r="E112" s="73">
        <f>IF(AND(ACTIVITIES!F7&gt;=OBJECTIVES!$Z$30, OBJECTIVES!$Z$30&lt;&gt;0),E113+1,0)</f>
        <v>0</v>
      </c>
      <c r="F112" s="73">
        <f>IF(AND(ACTIVITIES!G7&gt;=OBJECTIVES!$Z$31, OBJECTIVES!$Z$31&lt;&gt;0),F113+1,0)</f>
        <v>0</v>
      </c>
      <c r="G112" s="73">
        <f>IF(AND(ACTIVITIES!H7&gt;=OBJECTIVES!$Z$32, OBJECTIVES!$Z$32&lt;&gt;0),G113+1,0)</f>
        <v>0</v>
      </c>
      <c r="H112" s="73">
        <f>IF(AND(ACTIVITIES!I7&gt;=OBJECTIVES!$Z$33,OBJECTIVES!$Z$33&lt;&gt;0),H113+1,0)</f>
        <v>0</v>
      </c>
      <c r="I112" s="73">
        <f>IF(AND(ACTIVITIES!J7&gt;=OBJECTIVES!$Z$34, OBJECTIVES!$Z$34&lt;&gt;0),I113+1,0)</f>
        <v>0</v>
      </c>
      <c r="J112" s="73">
        <f>IF(AND(ACTIVITIES!K7&gt;=OBJECTIVES!$Z$35,OBJECTIVES!$Z$35&lt;&gt;0),J113+1,0)</f>
        <v>0</v>
      </c>
      <c r="L112" s="128">
        <v>27</v>
      </c>
      <c r="M112" s="73">
        <f>IF(AND(ACTIVITIES!BQ7&gt;=OBJECTIVES!$BJ$27,OBJECTIVES!$BJ$27&lt;&gt;0),M113+1,0)</f>
        <v>0</v>
      </c>
      <c r="N112" s="73">
        <f>IF(AND(ACTIVITIES!BR7&gt;=OBJECTIVES!$BJ$28,OBJECTIVES!$BJ$28&lt;&gt;0),N113+1,0)</f>
        <v>0</v>
      </c>
      <c r="O112" s="73">
        <f>IF(AND(ACTIVITIES!BS7&gt;=OBJECTIVES!$BJ$29,OBJECTIVES!$BJ$29&lt;&gt;0),O113+1,0)</f>
        <v>0</v>
      </c>
      <c r="P112" s="73">
        <f>IF(AND(ACTIVITIES!BT7&gt;=OBJECTIVES!$BJ$30,OBJECTIVES!$BJ$30&lt;&gt;0),P113+1,0)</f>
        <v>0</v>
      </c>
      <c r="Q112" s="73">
        <f>IF(AND(ACTIVITIES!BU7&gt;=OBJECTIVES!$BJ$31,OBJECTIVES!$BJ$31&lt;&gt;0),Q113+1,0)</f>
        <v>0</v>
      </c>
      <c r="R112" s="73">
        <f>IF(AND(ACTIVITIES!BV7&gt;=OBJECTIVES!$BJ$32,OBJECTIVES!$BJ$32&lt;&gt;0),R113+1,0)</f>
        <v>0</v>
      </c>
      <c r="S112" s="73">
        <f>IF(AND(ACTIVITIES!BW7&gt;=OBJECTIVES!$BJ$33,OBJECTIVES!$BJ$33&lt;&gt;0),S113+1,0)</f>
        <v>0</v>
      </c>
      <c r="T112" s="73">
        <f>IF(AND(ACTIVITIES!BX7&gt;=OBJECTIVES!$BJ$34,OBJECTIVES!$BJ$34&lt;&gt;0),T113+1,0)</f>
        <v>0</v>
      </c>
      <c r="U112" s="73">
        <f>IF(AND(ACTIVITIES!BY7&gt;=OBJECTIVES!$BJ$35,OBJECTIVES!$BJ$35&lt;&gt;0),U113+1,0)</f>
        <v>0</v>
      </c>
      <c r="W112" s="80"/>
      <c r="X112" s="25"/>
      <c r="Y112" s="25"/>
      <c r="Z112" s="25"/>
      <c r="AA112" s="25"/>
      <c r="AB112" s="25"/>
      <c r="AC112" s="25"/>
      <c r="AD112" s="25"/>
      <c r="AE112" s="25"/>
      <c r="AF112" s="25"/>
      <c r="AG112" s="25"/>
      <c r="AI112" s="80"/>
      <c r="AJ112" s="25"/>
      <c r="AK112" s="25"/>
      <c r="AL112" s="25"/>
      <c r="AM112" s="25"/>
      <c r="AN112" s="25"/>
      <c r="AO112" s="25"/>
      <c r="AP112" s="25"/>
      <c r="AQ112" s="25"/>
      <c r="AR112" s="25"/>
      <c r="AS112" s="25"/>
      <c r="AU112" s="25"/>
      <c r="AV112" s="25"/>
      <c r="AW112" s="25"/>
      <c r="AX112" s="25"/>
      <c r="AY112" s="25"/>
      <c r="AZ112" s="25"/>
      <c r="BA112" s="25"/>
      <c r="BB112" s="25"/>
      <c r="BC112" s="25"/>
      <c r="BD112" s="25"/>
      <c r="BE112" s="25"/>
      <c r="BF112" s="107"/>
      <c r="BG112" s="25"/>
      <c r="BH112" s="25"/>
      <c r="BI112" s="25"/>
      <c r="BJ112" s="25"/>
      <c r="BK112" s="25"/>
      <c r="BL112" s="25"/>
      <c r="BM112" s="25"/>
      <c r="BN112" s="25"/>
      <c r="BO112" s="25"/>
      <c r="BP112" s="25"/>
      <c r="BR112" s="25"/>
      <c r="BS112" s="25"/>
      <c r="BT112" s="25"/>
      <c r="BU112" s="25"/>
      <c r="BV112" s="25"/>
      <c r="FF112" s="177"/>
      <c r="FH112" s="173"/>
      <c r="FI112" s="183">
        <f t="shared" ca="1" si="30"/>
        <v>0</v>
      </c>
      <c r="FJ112" s="173" t="s">
        <v>668</v>
      </c>
      <c r="FK112" s="171">
        <v>1</v>
      </c>
      <c r="FL112" s="179"/>
      <c r="FP112" s="178"/>
    </row>
    <row r="113" spans="1:172" ht="17.100000000000001" customHeight="1" thickBot="1" x14ac:dyDescent="0.25">
      <c r="A113" s="128">
        <v>26</v>
      </c>
      <c r="B113" s="73">
        <f>IF(AND(ACTIVITIES!C8&gt;=OBJECTIVES!$Z$27, OBJECTIVES!$Z$27&lt;&gt;0),B114+1,0)</f>
        <v>0</v>
      </c>
      <c r="C113" s="73">
        <f>IF(AND(ACTIVITIES!D8&gt;=OBJECTIVES!$Z$28, OBJECTIVES!$Z$28&lt;&gt;0),C114+1,0)</f>
        <v>0</v>
      </c>
      <c r="D113" s="73">
        <f>IF(AND(ACTIVITIES!E8&gt;=OBJECTIVES!$Z$29, OBJECTIVES!$Z$29&lt;&gt;0),D114+1,0)</f>
        <v>0</v>
      </c>
      <c r="E113" s="73">
        <f>IF(AND(ACTIVITIES!F8&gt;=OBJECTIVES!$Z$30, OBJECTIVES!$Z$30&lt;&gt;0),E114+1,0)</f>
        <v>0</v>
      </c>
      <c r="F113" s="73">
        <f>IF(AND(ACTIVITIES!G8&gt;=OBJECTIVES!$Z$31, OBJECTIVES!$Z$31&lt;&gt;0),F114+1,0)</f>
        <v>0</v>
      </c>
      <c r="G113" s="73">
        <f>IF(AND(ACTIVITIES!H8&gt;=OBJECTIVES!$Z$32, OBJECTIVES!$Z$32&lt;&gt;0),G114+1,0)</f>
        <v>0</v>
      </c>
      <c r="H113" s="73">
        <f>IF(AND(ACTIVITIES!I8&gt;=OBJECTIVES!$Z$33,OBJECTIVES!$Z$33&lt;&gt;0),H114+1,0)</f>
        <v>0</v>
      </c>
      <c r="I113" s="73">
        <f>IF(AND(ACTIVITIES!J8&gt;=OBJECTIVES!$Z$34, OBJECTIVES!$Z$34&lt;&gt;0),I114+1,0)</f>
        <v>0</v>
      </c>
      <c r="J113" s="73">
        <f>IF(AND(ACTIVITIES!K8&gt;=OBJECTIVES!$Z$35,OBJECTIVES!$Z$35&lt;&gt;0),J114+1,0)</f>
        <v>0</v>
      </c>
      <c r="L113" s="128">
        <v>26</v>
      </c>
      <c r="M113" s="73">
        <f>IF(AND(ACTIVITIES!BQ8&gt;=OBJECTIVES!$BJ$27,OBJECTIVES!$BJ$27&lt;&gt;0),M114+1,0)</f>
        <v>0</v>
      </c>
      <c r="N113" s="73">
        <f>IF(AND(ACTIVITIES!BR8&gt;=OBJECTIVES!$BJ$28,OBJECTIVES!$BJ$28&lt;&gt;0),N114+1,0)</f>
        <v>0</v>
      </c>
      <c r="O113" s="73">
        <f>IF(AND(ACTIVITIES!BS8&gt;=OBJECTIVES!$BJ$29,OBJECTIVES!$BJ$29&lt;&gt;0),O114+1,0)</f>
        <v>0</v>
      </c>
      <c r="P113" s="73">
        <f>IF(AND(ACTIVITIES!BT8&gt;=OBJECTIVES!$BJ$30,OBJECTIVES!$BJ$30&lt;&gt;0),P114+1,0)</f>
        <v>0</v>
      </c>
      <c r="Q113" s="73">
        <f>IF(AND(ACTIVITIES!BU8&gt;=OBJECTIVES!$BJ$31,OBJECTIVES!$BJ$31&lt;&gt;0),Q114+1,0)</f>
        <v>0</v>
      </c>
      <c r="R113" s="73">
        <f>IF(AND(ACTIVITIES!BV8&gt;=OBJECTIVES!$BJ$32,OBJECTIVES!$BJ$32&lt;&gt;0),R114+1,0)</f>
        <v>0</v>
      </c>
      <c r="S113" s="73">
        <f>IF(AND(ACTIVITIES!BW8&gt;=OBJECTIVES!$BJ$33,OBJECTIVES!$BJ$33&lt;&gt;0),S114+1,0)</f>
        <v>0</v>
      </c>
      <c r="T113" s="73">
        <f>IF(AND(ACTIVITIES!BX8&gt;=OBJECTIVES!$BJ$34,OBJECTIVES!$BJ$34&lt;&gt;0),T114+1,0)</f>
        <v>0</v>
      </c>
      <c r="U113" s="73">
        <f>IF(AND(ACTIVITIES!BY8&gt;=OBJECTIVES!$BJ$35,OBJECTIVES!$BJ$35&lt;&gt;0),U114+1,0)</f>
        <v>0</v>
      </c>
      <c r="W113" s="80"/>
      <c r="X113" s="25"/>
      <c r="Y113" s="25"/>
      <c r="Z113" s="25"/>
      <c r="AA113" s="25"/>
      <c r="AB113" s="25"/>
      <c r="AC113" s="25"/>
      <c r="AD113" s="25"/>
      <c r="AE113" s="25"/>
      <c r="AF113" s="25"/>
      <c r="AG113" s="25"/>
      <c r="AI113" s="80"/>
      <c r="AJ113" s="25"/>
      <c r="AK113" s="25"/>
      <c r="AL113" s="25"/>
      <c r="AM113" s="25"/>
      <c r="AN113" s="25"/>
      <c r="AO113" s="25"/>
      <c r="AP113" s="25"/>
      <c r="AQ113" s="25"/>
      <c r="AR113" s="25"/>
      <c r="AS113" s="25"/>
      <c r="AU113" s="25"/>
      <c r="AV113" s="25"/>
      <c r="AW113" s="25"/>
      <c r="AX113" s="25"/>
      <c r="AY113" s="25"/>
      <c r="AZ113" s="25"/>
      <c r="BA113" s="25"/>
      <c r="BB113" s="25"/>
      <c r="BC113" s="25"/>
      <c r="BD113" s="25"/>
      <c r="BE113" s="25"/>
      <c r="BF113" s="107"/>
      <c r="BG113" s="25"/>
      <c r="BH113" s="25"/>
      <c r="BI113" s="25"/>
      <c r="BJ113" s="25"/>
      <c r="BK113" s="25"/>
      <c r="BL113" s="25"/>
      <c r="BM113" s="25"/>
      <c r="BN113" s="25"/>
      <c r="BO113" s="25"/>
      <c r="BP113" s="25"/>
      <c r="BR113" s="25"/>
      <c r="BS113" s="25"/>
      <c r="BT113" s="25"/>
      <c r="BU113" s="25"/>
      <c r="BV113" s="25"/>
      <c r="FF113" s="177"/>
      <c r="FH113" s="173"/>
      <c r="FI113" s="183">
        <f t="shared" ca="1" si="30"/>
        <v>0</v>
      </c>
      <c r="FJ113" s="173" t="s">
        <v>669</v>
      </c>
      <c r="FK113" s="171">
        <v>8</v>
      </c>
      <c r="FL113" s="179"/>
      <c r="FP113" s="178"/>
    </row>
    <row r="114" spans="1:172" ht="17.100000000000001" customHeight="1" thickBot="1" x14ac:dyDescent="0.25">
      <c r="A114" s="128">
        <v>25</v>
      </c>
      <c r="B114" s="73">
        <f>IF(AND(ACTIVITIES!C9&gt;=OBJECTIVES!$Z$27, OBJECTIVES!$Z$27&lt;&gt;0),B115+1,0)</f>
        <v>0</v>
      </c>
      <c r="C114" s="73">
        <f>IF(AND(ACTIVITIES!D9&gt;=OBJECTIVES!$Z$28, OBJECTIVES!$Z$28&lt;&gt;0),C115+1,0)</f>
        <v>0</v>
      </c>
      <c r="D114" s="73">
        <f>IF(AND(ACTIVITIES!E9&gt;=OBJECTIVES!$Z$29, OBJECTIVES!$Z$29&lt;&gt;0),D115+1,0)</f>
        <v>0</v>
      </c>
      <c r="E114" s="73">
        <f>IF(AND(ACTIVITIES!F9&gt;=OBJECTIVES!$Z$30, OBJECTIVES!$Z$30&lt;&gt;0),E115+1,0)</f>
        <v>0</v>
      </c>
      <c r="F114" s="73">
        <f>IF(AND(ACTIVITIES!G9&gt;=OBJECTIVES!$Z$31, OBJECTIVES!$Z$31&lt;&gt;0),F115+1,0)</f>
        <v>0</v>
      </c>
      <c r="G114" s="73">
        <f>IF(AND(ACTIVITIES!H9&gt;=OBJECTIVES!$Z$32, OBJECTIVES!$Z$32&lt;&gt;0),G115+1,0)</f>
        <v>0</v>
      </c>
      <c r="H114" s="73">
        <f>IF(AND(ACTIVITIES!I9&gt;=OBJECTIVES!$Z$33,OBJECTIVES!$Z$33&lt;&gt;0),H115+1,0)</f>
        <v>0</v>
      </c>
      <c r="I114" s="73">
        <f>IF(AND(ACTIVITIES!J9&gt;=OBJECTIVES!$Z$34, OBJECTIVES!$Z$34&lt;&gt;0),I115+1,0)</f>
        <v>0</v>
      </c>
      <c r="J114" s="73">
        <f>IF(AND(ACTIVITIES!K9&gt;=OBJECTIVES!$Z$35,OBJECTIVES!$Z$35&lt;&gt;0),J115+1,0)</f>
        <v>0</v>
      </c>
      <c r="L114" s="128">
        <v>25</v>
      </c>
      <c r="M114" s="73">
        <f>IF(AND(ACTIVITIES!BQ9&gt;=OBJECTIVES!$BJ$27,OBJECTIVES!$BJ$27&lt;&gt;0),M115+1,0)</f>
        <v>0</v>
      </c>
      <c r="N114" s="73">
        <f>IF(AND(ACTIVITIES!BR9&gt;=OBJECTIVES!$BJ$28,OBJECTIVES!$BJ$28&lt;&gt;0),N115+1,0)</f>
        <v>0</v>
      </c>
      <c r="O114" s="73">
        <f>IF(AND(ACTIVITIES!BS9&gt;=OBJECTIVES!$BJ$29,OBJECTIVES!$BJ$29&lt;&gt;0),O115+1,0)</f>
        <v>0</v>
      </c>
      <c r="P114" s="73">
        <f>IF(AND(ACTIVITIES!BT9&gt;=OBJECTIVES!$BJ$30,OBJECTIVES!$BJ$30&lt;&gt;0),P115+1,0)</f>
        <v>0</v>
      </c>
      <c r="Q114" s="73">
        <f>IF(AND(ACTIVITIES!BU9&gt;=OBJECTIVES!$BJ$31,OBJECTIVES!$BJ$31&lt;&gt;0),Q115+1,0)</f>
        <v>0</v>
      </c>
      <c r="R114" s="73">
        <f>IF(AND(ACTIVITIES!BV9&gt;=OBJECTIVES!$BJ$32,OBJECTIVES!$BJ$32&lt;&gt;0),R115+1,0)</f>
        <v>0</v>
      </c>
      <c r="S114" s="73">
        <f>IF(AND(ACTIVITIES!BW9&gt;=OBJECTIVES!$BJ$33,OBJECTIVES!$BJ$33&lt;&gt;0),S115+1,0)</f>
        <v>0</v>
      </c>
      <c r="T114" s="73">
        <f>IF(AND(ACTIVITIES!BX9&gt;=OBJECTIVES!$BJ$34,OBJECTIVES!$BJ$34&lt;&gt;0),T115+1,0)</f>
        <v>0</v>
      </c>
      <c r="U114" s="73">
        <f>IF(AND(ACTIVITIES!BY9&gt;=OBJECTIVES!$BJ$35,OBJECTIVES!$BJ$35&lt;&gt;0),U115+1,0)</f>
        <v>0</v>
      </c>
      <c r="W114" s="80"/>
      <c r="X114" s="25"/>
      <c r="Y114" s="25"/>
      <c r="Z114" s="25"/>
      <c r="AA114" s="25"/>
      <c r="AB114" s="25"/>
      <c r="AC114" s="25"/>
      <c r="AD114" s="25"/>
      <c r="AE114" s="25"/>
      <c r="AF114" s="25"/>
      <c r="AG114" s="25"/>
      <c r="AI114" s="80"/>
      <c r="AJ114" s="25"/>
      <c r="AK114" s="25"/>
      <c r="AL114" s="25"/>
      <c r="AM114" s="25"/>
      <c r="AN114" s="25"/>
      <c r="AO114" s="25"/>
      <c r="AP114" s="25"/>
      <c r="AQ114" s="25"/>
      <c r="AR114" s="25"/>
      <c r="AS114" s="25"/>
      <c r="AU114" s="25"/>
      <c r="AV114" s="25"/>
      <c r="AW114" s="25"/>
      <c r="AX114" s="25"/>
      <c r="AY114" s="25"/>
      <c r="AZ114" s="25"/>
      <c r="BA114" s="25"/>
      <c r="BB114" s="25"/>
      <c r="BC114" s="25"/>
      <c r="BD114" s="25"/>
      <c r="BE114" s="25"/>
      <c r="BF114" s="107"/>
      <c r="BG114" s="25"/>
      <c r="BH114" s="25"/>
      <c r="BI114" s="25"/>
      <c r="BJ114" s="25"/>
      <c r="BK114" s="25"/>
      <c r="BL114" s="25"/>
      <c r="BM114" s="25"/>
      <c r="BN114" s="25"/>
      <c r="BO114" s="25"/>
      <c r="BP114" s="25"/>
      <c r="BR114" s="25"/>
      <c r="BS114" s="25"/>
      <c r="BT114" s="25"/>
      <c r="BU114" s="25"/>
      <c r="BV114" s="25"/>
      <c r="FF114" s="177"/>
      <c r="FH114" s="173"/>
      <c r="FI114" s="183">
        <f t="shared" ca="1" si="30"/>
        <v>0</v>
      </c>
      <c r="FJ114" s="173" t="s">
        <v>670</v>
      </c>
      <c r="FK114" s="171">
        <v>10</v>
      </c>
      <c r="FL114" s="179"/>
      <c r="FP114" s="178"/>
    </row>
    <row r="115" spans="1:172" ht="17.100000000000001" customHeight="1" thickBot="1" x14ac:dyDescent="0.25">
      <c r="A115" s="128">
        <v>24</v>
      </c>
      <c r="B115" s="73">
        <f>IF(AND(ACTIVITIES!C10&gt;=OBJECTIVES!$Z$27, OBJECTIVES!$Z$27&lt;&gt;0),B116+1,0)</f>
        <v>0</v>
      </c>
      <c r="C115" s="73">
        <f>IF(AND(ACTIVITIES!D10&gt;=OBJECTIVES!$Z$28, OBJECTIVES!$Z$28&lt;&gt;0),C116+1,0)</f>
        <v>0</v>
      </c>
      <c r="D115" s="73">
        <f>IF(AND(ACTIVITIES!E10&gt;=OBJECTIVES!$Z$29, OBJECTIVES!$Z$29&lt;&gt;0),D116+1,0)</f>
        <v>0</v>
      </c>
      <c r="E115" s="73">
        <f>IF(AND(ACTIVITIES!F10&gt;=OBJECTIVES!$Z$30, OBJECTIVES!$Z$30&lt;&gt;0),E116+1,0)</f>
        <v>0</v>
      </c>
      <c r="F115" s="73">
        <f>IF(AND(ACTIVITIES!G10&gt;=OBJECTIVES!$Z$31, OBJECTIVES!$Z$31&lt;&gt;0),F116+1,0)</f>
        <v>0</v>
      </c>
      <c r="G115" s="73">
        <f>IF(AND(ACTIVITIES!H10&gt;=OBJECTIVES!$Z$32, OBJECTIVES!$Z$32&lt;&gt;0),G116+1,0)</f>
        <v>0</v>
      </c>
      <c r="H115" s="73">
        <f>IF(AND(ACTIVITIES!I10&gt;=OBJECTIVES!$Z$33,OBJECTIVES!$Z$33&lt;&gt;0),H116+1,0)</f>
        <v>0</v>
      </c>
      <c r="I115" s="73">
        <f>IF(AND(ACTIVITIES!J10&gt;=OBJECTIVES!$Z$34, OBJECTIVES!$Z$34&lt;&gt;0),I116+1,0)</f>
        <v>0</v>
      </c>
      <c r="J115" s="73">
        <f>IF(AND(ACTIVITIES!K10&gt;=OBJECTIVES!$Z$35,OBJECTIVES!$Z$35&lt;&gt;0),J116+1,0)</f>
        <v>0</v>
      </c>
      <c r="L115" s="128">
        <v>24</v>
      </c>
      <c r="M115" s="73">
        <f>IF(AND(ACTIVITIES!BQ10&gt;=OBJECTIVES!$BJ$27,OBJECTIVES!$BJ$27&lt;&gt;0),M116+1,0)</f>
        <v>0</v>
      </c>
      <c r="N115" s="73">
        <f>IF(AND(ACTIVITIES!BR10&gt;=OBJECTIVES!$BJ$28,OBJECTIVES!$BJ$28&lt;&gt;0),N116+1,0)</f>
        <v>0</v>
      </c>
      <c r="O115" s="73">
        <f>IF(AND(ACTIVITIES!BS10&gt;=OBJECTIVES!$BJ$29,OBJECTIVES!$BJ$29&lt;&gt;0),O116+1,0)</f>
        <v>0</v>
      </c>
      <c r="P115" s="73">
        <f>IF(AND(ACTIVITIES!BT10&gt;=OBJECTIVES!$BJ$30,OBJECTIVES!$BJ$30&lt;&gt;0),P116+1,0)</f>
        <v>0</v>
      </c>
      <c r="Q115" s="73">
        <f>IF(AND(ACTIVITIES!BU10&gt;=OBJECTIVES!$BJ$31,OBJECTIVES!$BJ$31&lt;&gt;0),Q116+1,0)</f>
        <v>0</v>
      </c>
      <c r="R115" s="73">
        <f>IF(AND(ACTIVITIES!BV10&gt;=OBJECTIVES!$BJ$32,OBJECTIVES!$BJ$32&lt;&gt;0),R116+1,0)</f>
        <v>0</v>
      </c>
      <c r="S115" s="73">
        <f>IF(AND(ACTIVITIES!BW10&gt;=OBJECTIVES!$BJ$33,OBJECTIVES!$BJ$33&lt;&gt;0),S116+1,0)</f>
        <v>0</v>
      </c>
      <c r="T115" s="73">
        <f>IF(AND(ACTIVITIES!BX10&gt;=OBJECTIVES!$BJ$34,OBJECTIVES!$BJ$34&lt;&gt;0),T116+1,0)</f>
        <v>0</v>
      </c>
      <c r="U115" s="73">
        <f>IF(AND(ACTIVITIES!BY10&gt;=OBJECTIVES!$BJ$35,OBJECTIVES!$BJ$35&lt;&gt;0),U116+1,0)</f>
        <v>0</v>
      </c>
      <c r="W115" s="80"/>
      <c r="X115" s="25"/>
      <c r="Y115" s="25"/>
      <c r="Z115" s="25"/>
      <c r="AA115" s="25"/>
      <c r="AB115" s="25"/>
      <c r="AC115" s="25"/>
      <c r="AD115" s="25"/>
      <c r="AE115" s="25"/>
      <c r="AF115" s="25"/>
      <c r="AG115" s="25"/>
      <c r="AI115" s="80"/>
      <c r="AJ115" s="25"/>
      <c r="AK115" s="25"/>
      <c r="AL115" s="25"/>
      <c r="AM115" s="25"/>
      <c r="AN115" s="25"/>
      <c r="AO115" s="25"/>
      <c r="AP115" s="25"/>
      <c r="AQ115" s="25"/>
      <c r="AR115" s="25"/>
      <c r="AS115" s="25"/>
      <c r="AU115" s="25"/>
      <c r="AV115" s="25"/>
      <c r="AW115" s="25"/>
      <c r="AX115" s="25"/>
      <c r="AY115" s="25"/>
      <c r="AZ115" s="25"/>
      <c r="BA115" s="25"/>
      <c r="BB115" s="25"/>
      <c r="BC115" s="25"/>
      <c r="BD115" s="25"/>
      <c r="BE115" s="25"/>
      <c r="BF115" s="107"/>
      <c r="BG115" s="25"/>
      <c r="BH115" s="25"/>
      <c r="BI115" s="25"/>
      <c r="BJ115" s="25"/>
      <c r="BK115" s="25"/>
      <c r="BL115" s="25"/>
      <c r="BM115" s="25"/>
      <c r="BN115" s="25"/>
      <c r="BO115" s="25"/>
      <c r="BP115" s="25"/>
      <c r="BR115" s="25"/>
      <c r="BS115" s="25"/>
      <c r="BT115" s="25"/>
      <c r="BU115" s="25"/>
      <c r="BV115" s="25"/>
      <c r="FF115" s="177"/>
      <c r="FH115" s="173"/>
      <c r="FI115" s="183">
        <f t="shared" ca="1" si="30"/>
        <v>0</v>
      </c>
      <c r="FJ115" s="173" t="s">
        <v>671</v>
      </c>
      <c r="FK115" s="171">
        <v>4</v>
      </c>
      <c r="FL115" s="179"/>
      <c r="FP115" s="178"/>
    </row>
    <row r="116" spans="1:172" ht="17.100000000000001" customHeight="1" thickBot="1" x14ac:dyDescent="0.25">
      <c r="A116" s="128">
        <v>23</v>
      </c>
      <c r="B116" s="73">
        <f>IF(AND(ACTIVITIES!C11&gt;=OBJECTIVES!$Z$27, OBJECTIVES!$Z$27&lt;&gt;0),B117+1,0)</f>
        <v>0</v>
      </c>
      <c r="C116" s="73">
        <f>IF(AND(ACTIVITIES!D11&gt;=OBJECTIVES!$Z$28, OBJECTIVES!$Z$28&lt;&gt;0),C117+1,0)</f>
        <v>0</v>
      </c>
      <c r="D116" s="73">
        <f>IF(AND(ACTIVITIES!E11&gt;=OBJECTIVES!$Z$29, OBJECTIVES!$Z$29&lt;&gt;0),D117+1,0)</f>
        <v>0</v>
      </c>
      <c r="E116" s="73">
        <f>IF(AND(ACTIVITIES!F11&gt;=OBJECTIVES!$Z$30, OBJECTIVES!$Z$30&lt;&gt;0),E117+1,0)</f>
        <v>0</v>
      </c>
      <c r="F116" s="73">
        <f>IF(AND(ACTIVITIES!G11&gt;=OBJECTIVES!$Z$31, OBJECTIVES!$Z$31&lt;&gt;0),F117+1,0)</f>
        <v>0</v>
      </c>
      <c r="G116" s="73">
        <f>IF(AND(ACTIVITIES!H11&gt;=OBJECTIVES!$Z$32, OBJECTIVES!$Z$32&lt;&gt;0),G117+1,0)</f>
        <v>0</v>
      </c>
      <c r="H116" s="73">
        <f>IF(AND(ACTIVITIES!I11&gt;=OBJECTIVES!$Z$33,OBJECTIVES!$Z$33&lt;&gt;0),H117+1,0)</f>
        <v>0</v>
      </c>
      <c r="I116" s="73">
        <f>IF(AND(ACTIVITIES!J11&gt;=OBJECTIVES!$Z$34, OBJECTIVES!$Z$34&lt;&gt;0),I117+1,0)</f>
        <v>0</v>
      </c>
      <c r="J116" s="73">
        <f>IF(AND(ACTIVITIES!K11&gt;=OBJECTIVES!$Z$35,OBJECTIVES!$Z$35&lt;&gt;0),J117+1,0)</f>
        <v>0</v>
      </c>
      <c r="L116" s="128">
        <v>23</v>
      </c>
      <c r="M116" s="73">
        <f>IF(AND(ACTIVITIES!BQ11&gt;=OBJECTIVES!$BJ$27,OBJECTIVES!$BJ$27&lt;&gt;0),M117+1,0)</f>
        <v>0</v>
      </c>
      <c r="N116" s="73">
        <f>IF(AND(ACTIVITIES!BR11&gt;=OBJECTIVES!$BJ$28,OBJECTIVES!$BJ$28&lt;&gt;0),N117+1,0)</f>
        <v>0</v>
      </c>
      <c r="O116" s="73">
        <f>IF(AND(ACTIVITIES!BS11&gt;=OBJECTIVES!$BJ$29,OBJECTIVES!$BJ$29&lt;&gt;0),O117+1,0)</f>
        <v>0</v>
      </c>
      <c r="P116" s="73">
        <f>IF(AND(ACTIVITIES!BT11&gt;=OBJECTIVES!$BJ$30,OBJECTIVES!$BJ$30&lt;&gt;0),P117+1,0)</f>
        <v>0</v>
      </c>
      <c r="Q116" s="73">
        <f>IF(AND(ACTIVITIES!BU11&gt;=OBJECTIVES!$BJ$31,OBJECTIVES!$BJ$31&lt;&gt;0),Q117+1,0)</f>
        <v>0</v>
      </c>
      <c r="R116" s="73">
        <f>IF(AND(ACTIVITIES!BV11&gt;=OBJECTIVES!$BJ$32,OBJECTIVES!$BJ$32&lt;&gt;0),R117+1,0)</f>
        <v>0</v>
      </c>
      <c r="S116" s="73">
        <f>IF(AND(ACTIVITIES!BW11&gt;=OBJECTIVES!$BJ$33,OBJECTIVES!$BJ$33&lt;&gt;0),S117+1,0)</f>
        <v>0</v>
      </c>
      <c r="T116" s="73">
        <f>IF(AND(ACTIVITIES!BX11&gt;=OBJECTIVES!$BJ$34,OBJECTIVES!$BJ$34&lt;&gt;0),T117+1,0)</f>
        <v>0</v>
      </c>
      <c r="U116" s="73">
        <f>IF(AND(ACTIVITIES!BY11&gt;=OBJECTIVES!$BJ$35,OBJECTIVES!$BJ$35&lt;&gt;0),U117+1,0)</f>
        <v>0</v>
      </c>
      <c r="W116" s="80"/>
      <c r="X116" s="25"/>
      <c r="Y116" s="25"/>
      <c r="Z116" s="25"/>
      <c r="AA116" s="25"/>
      <c r="AB116" s="25"/>
      <c r="AC116" s="25"/>
      <c r="AD116" s="25"/>
      <c r="AE116" s="25"/>
      <c r="AF116" s="25"/>
      <c r="AG116" s="25"/>
      <c r="AI116" s="80"/>
      <c r="AJ116" s="25"/>
      <c r="AK116" s="25"/>
      <c r="AL116" s="25"/>
      <c r="AM116" s="25"/>
      <c r="AN116" s="25"/>
      <c r="AO116" s="25"/>
      <c r="AP116" s="25"/>
      <c r="AQ116" s="25"/>
      <c r="AR116" s="25"/>
      <c r="AS116" s="25"/>
      <c r="AU116" s="25"/>
      <c r="AV116" s="25"/>
      <c r="AW116" s="25"/>
      <c r="AX116" s="25"/>
      <c r="AY116" s="25"/>
      <c r="AZ116" s="25"/>
      <c r="BA116" s="25"/>
      <c r="BB116" s="25"/>
      <c r="BC116" s="25"/>
      <c r="BD116" s="25"/>
      <c r="BE116" s="25"/>
      <c r="BF116" s="107"/>
      <c r="BG116" s="25"/>
      <c r="BH116" s="25"/>
      <c r="BI116" s="25"/>
      <c r="BJ116" s="25"/>
      <c r="BK116" s="25"/>
      <c r="BL116" s="25"/>
      <c r="BM116" s="25"/>
      <c r="BN116" s="25"/>
      <c r="BO116" s="25"/>
      <c r="BP116" s="25"/>
      <c r="BR116" s="25"/>
      <c r="BS116" s="25"/>
      <c r="BT116" s="25"/>
      <c r="BU116" s="25"/>
      <c r="BV116" s="25"/>
      <c r="FF116" s="177"/>
      <c r="FH116" s="173"/>
      <c r="FI116" s="183">
        <f t="shared" ca="1" si="30"/>
        <v>0</v>
      </c>
      <c r="FJ116" s="173" t="s">
        <v>672</v>
      </c>
      <c r="FK116" s="171">
        <v>2</v>
      </c>
      <c r="FL116" s="179"/>
      <c r="FP116" s="178"/>
    </row>
    <row r="117" spans="1:172" ht="17.100000000000001" customHeight="1" thickBot="1" x14ac:dyDescent="0.25">
      <c r="A117" s="128">
        <v>22</v>
      </c>
      <c r="B117" s="73">
        <f>IF(AND(ACTIVITIES!C12&gt;=OBJECTIVES!$Z$27, OBJECTIVES!$Z$27&lt;&gt;0),B118+1,0)</f>
        <v>0</v>
      </c>
      <c r="C117" s="73">
        <f>IF(AND(ACTIVITIES!D12&gt;=OBJECTIVES!$Z$28, OBJECTIVES!$Z$28&lt;&gt;0),C118+1,0)</f>
        <v>0</v>
      </c>
      <c r="D117" s="73">
        <f>IF(AND(ACTIVITIES!E12&gt;=OBJECTIVES!$Z$29, OBJECTIVES!$Z$29&lt;&gt;0),D118+1,0)</f>
        <v>0</v>
      </c>
      <c r="E117" s="73">
        <f>IF(AND(ACTIVITIES!F12&gt;=OBJECTIVES!$Z$30, OBJECTIVES!$Z$30&lt;&gt;0),E118+1,0)</f>
        <v>0</v>
      </c>
      <c r="F117" s="73">
        <f>IF(AND(ACTIVITIES!G12&gt;=OBJECTIVES!$Z$31, OBJECTIVES!$Z$31&lt;&gt;0),F118+1,0)</f>
        <v>0</v>
      </c>
      <c r="G117" s="73">
        <f>IF(AND(ACTIVITIES!H12&gt;=OBJECTIVES!$Z$32, OBJECTIVES!$Z$32&lt;&gt;0),G118+1,0)</f>
        <v>0</v>
      </c>
      <c r="H117" s="73">
        <f>IF(AND(ACTIVITIES!I12&gt;=OBJECTIVES!$Z$33,OBJECTIVES!$Z$33&lt;&gt;0),H118+1,0)</f>
        <v>0</v>
      </c>
      <c r="I117" s="73">
        <f>IF(AND(ACTIVITIES!J12&gt;=OBJECTIVES!$Z$34, OBJECTIVES!$Z$34&lt;&gt;0),I118+1,0)</f>
        <v>0</v>
      </c>
      <c r="J117" s="73">
        <f>IF(AND(ACTIVITIES!K12&gt;=OBJECTIVES!$Z$35,OBJECTIVES!$Z$35&lt;&gt;0),J118+1,0)</f>
        <v>0</v>
      </c>
      <c r="L117" s="128">
        <v>22</v>
      </c>
      <c r="M117" s="73">
        <f>IF(AND(ACTIVITIES!BQ12&gt;=OBJECTIVES!$BJ$27,OBJECTIVES!$BJ$27&lt;&gt;0),M118+1,0)</f>
        <v>0</v>
      </c>
      <c r="N117" s="73">
        <f>IF(AND(ACTIVITIES!BR12&gt;=OBJECTIVES!$BJ$28,OBJECTIVES!$BJ$28&lt;&gt;0),N118+1,0)</f>
        <v>0</v>
      </c>
      <c r="O117" s="73">
        <f>IF(AND(ACTIVITIES!BS12&gt;=OBJECTIVES!$BJ$29,OBJECTIVES!$BJ$29&lt;&gt;0),O118+1,0)</f>
        <v>0</v>
      </c>
      <c r="P117" s="73">
        <f>IF(AND(ACTIVITIES!BT12&gt;=OBJECTIVES!$BJ$30,OBJECTIVES!$BJ$30&lt;&gt;0),P118+1,0)</f>
        <v>0</v>
      </c>
      <c r="Q117" s="73">
        <f>IF(AND(ACTIVITIES!BU12&gt;=OBJECTIVES!$BJ$31,OBJECTIVES!$BJ$31&lt;&gt;0),Q118+1,0)</f>
        <v>0</v>
      </c>
      <c r="R117" s="73">
        <f>IF(AND(ACTIVITIES!BV12&gt;=OBJECTIVES!$BJ$32,OBJECTIVES!$BJ$32&lt;&gt;0),R118+1,0)</f>
        <v>0</v>
      </c>
      <c r="S117" s="73">
        <f>IF(AND(ACTIVITIES!BW12&gt;=OBJECTIVES!$BJ$33,OBJECTIVES!$BJ$33&lt;&gt;0),S118+1,0)</f>
        <v>0</v>
      </c>
      <c r="T117" s="73">
        <f>IF(AND(ACTIVITIES!BX12&gt;=OBJECTIVES!$BJ$34,OBJECTIVES!$BJ$34&lt;&gt;0),T118+1,0)</f>
        <v>0</v>
      </c>
      <c r="U117" s="73">
        <f>IF(AND(ACTIVITIES!BY12&gt;=OBJECTIVES!$BJ$35,OBJECTIVES!$BJ$35&lt;&gt;0),U118+1,0)</f>
        <v>0</v>
      </c>
      <c r="W117" s="80"/>
      <c r="X117" s="25"/>
      <c r="Y117" s="25"/>
      <c r="Z117" s="25"/>
      <c r="AA117" s="25"/>
      <c r="AB117" s="25"/>
      <c r="AC117" s="25"/>
      <c r="AD117" s="25"/>
      <c r="AE117" s="25"/>
      <c r="AF117" s="25"/>
      <c r="AG117" s="25"/>
      <c r="AI117" s="80"/>
      <c r="AJ117" s="25"/>
      <c r="AK117" s="25"/>
      <c r="AL117" s="25"/>
      <c r="AM117" s="25"/>
      <c r="AN117" s="25"/>
      <c r="AO117" s="25"/>
      <c r="AP117" s="25"/>
      <c r="AQ117" s="25"/>
      <c r="AR117" s="25"/>
      <c r="AS117" s="25"/>
      <c r="AU117" s="25"/>
      <c r="AV117" s="25"/>
      <c r="AW117" s="25"/>
      <c r="AX117" s="25"/>
      <c r="AY117" s="25"/>
      <c r="AZ117" s="25"/>
      <c r="BA117" s="25"/>
      <c r="BB117" s="25"/>
      <c r="BC117" s="25"/>
      <c r="BD117" s="25"/>
      <c r="BE117" s="25"/>
      <c r="BF117" s="107"/>
      <c r="BG117" s="25"/>
      <c r="BH117" s="25"/>
      <c r="BI117" s="25"/>
      <c r="BJ117" s="25"/>
      <c r="BK117" s="25"/>
      <c r="BL117" s="25"/>
      <c r="BM117" s="25"/>
      <c r="BN117" s="25"/>
      <c r="BO117" s="25"/>
      <c r="BP117" s="25"/>
      <c r="BR117" s="25"/>
      <c r="BS117" s="25"/>
      <c r="BT117" s="25"/>
      <c r="BU117" s="25"/>
      <c r="BV117" s="25"/>
      <c r="FF117" s="177"/>
      <c r="FH117" s="173"/>
      <c r="FI117" s="183">
        <f t="shared" ca="1" si="30"/>
        <v>0</v>
      </c>
      <c r="FJ117" s="173" t="s">
        <v>673</v>
      </c>
      <c r="FK117" s="171">
        <v>9</v>
      </c>
      <c r="FL117" s="179"/>
      <c r="FP117" s="178"/>
    </row>
    <row r="118" spans="1:172" ht="17.100000000000001" customHeight="1" thickBot="1" x14ac:dyDescent="0.25">
      <c r="A118" s="128">
        <v>21</v>
      </c>
      <c r="B118" s="73">
        <f>IF(AND(ACTIVITIES!C13&gt;=OBJECTIVES!$Z$27, OBJECTIVES!$Z$27&lt;&gt;0),B119+1,0)</f>
        <v>0</v>
      </c>
      <c r="C118" s="73">
        <f>IF(AND(ACTIVITIES!D13&gt;=OBJECTIVES!$Z$28, OBJECTIVES!$Z$28&lt;&gt;0),C119+1,0)</f>
        <v>0</v>
      </c>
      <c r="D118" s="73">
        <f>IF(AND(ACTIVITIES!E13&gt;=OBJECTIVES!$Z$29, OBJECTIVES!$Z$29&lt;&gt;0),D119+1,0)</f>
        <v>0</v>
      </c>
      <c r="E118" s="73">
        <f>IF(AND(ACTIVITIES!F13&gt;=OBJECTIVES!$Z$30, OBJECTIVES!$Z$30&lt;&gt;0),E119+1,0)</f>
        <v>0</v>
      </c>
      <c r="F118" s="73">
        <f>IF(AND(ACTIVITIES!G13&gt;=OBJECTIVES!$Z$31, OBJECTIVES!$Z$31&lt;&gt;0),F119+1,0)</f>
        <v>0</v>
      </c>
      <c r="G118" s="73">
        <f>IF(AND(ACTIVITIES!H13&gt;=OBJECTIVES!$Z$32, OBJECTIVES!$Z$32&lt;&gt;0),G119+1,0)</f>
        <v>0</v>
      </c>
      <c r="H118" s="73">
        <f>IF(AND(ACTIVITIES!I13&gt;=OBJECTIVES!$Z$33,OBJECTIVES!$Z$33&lt;&gt;0),H119+1,0)</f>
        <v>0</v>
      </c>
      <c r="I118" s="73">
        <f>IF(AND(ACTIVITIES!J13&gt;=OBJECTIVES!$Z$34, OBJECTIVES!$Z$34&lt;&gt;0),I119+1,0)</f>
        <v>0</v>
      </c>
      <c r="J118" s="73">
        <f>IF(AND(ACTIVITIES!K13&gt;=OBJECTIVES!$Z$35,OBJECTIVES!$Z$35&lt;&gt;0),J119+1,0)</f>
        <v>0</v>
      </c>
      <c r="L118" s="128">
        <v>21</v>
      </c>
      <c r="M118" s="73">
        <f>IF(AND(ACTIVITIES!BQ13&gt;=OBJECTIVES!$BJ$27,OBJECTIVES!$BJ$27&lt;&gt;0),M119+1,0)</f>
        <v>0</v>
      </c>
      <c r="N118" s="73">
        <f>IF(AND(ACTIVITIES!BR13&gt;=OBJECTIVES!$BJ$28,OBJECTIVES!$BJ$28&lt;&gt;0),N119+1,0)</f>
        <v>0</v>
      </c>
      <c r="O118" s="73">
        <f>IF(AND(ACTIVITIES!BS13&gt;=OBJECTIVES!$BJ$29,OBJECTIVES!$BJ$29&lt;&gt;0),O119+1,0)</f>
        <v>0</v>
      </c>
      <c r="P118" s="73">
        <f>IF(AND(ACTIVITIES!BT13&gt;=OBJECTIVES!$BJ$30,OBJECTIVES!$BJ$30&lt;&gt;0),P119+1,0)</f>
        <v>0</v>
      </c>
      <c r="Q118" s="73">
        <f>IF(AND(ACTIVITIES!BU13&gt;=OBJECTIVES!$BJ$31,OBJECTIVES!$BJ$31&lt;&gt;0),Q119+1,0)</f>
        <v>0</v>
      </c>
      <c r="R118" s="73">
        <f>IF(AND(ACTIVITIES!BV13&gt;=OBJECTIVES!$BJ$32,OBJECTIVES!$BJ$32&lt;&gt;0),R119+1,0)</f>
        <v>0</v>
      </c>
      <c r="S118" s="73">
        <f>IF(AND(ACTIVITIES!BW13&gt;=OBJECTIVES!$BJ$33,OBJECTIVES!$BJ$33&lt;&gt;0),S119+1,0)</f>
        <v>0</v>
      </c>
      <c r="T118" s="73">
        <f>IF(AND(ACTIVITIES!BX13&gt;=OBJECTIVES!$BJ$34,OBJECTIVES!$BJ$34&lt;&gt;0),T119+1,0)</f>
        <v>0</v>
      </c>
      <c r="U118" s="73">
        <f>IF(AND(ACTIVITIES!BY13&gt;=OBJECTIVES!$BJ$35,OBJECTIVES!$BJ$35&lt;&gt;0),U119+1,0)</f>
        <v>0</v>
      </c>
      <c r="W118" s="80"/>
      <c r="X118" s="25"/>
      <c r="Y118" s="25"/>
      <c r="Z118" s="25"/>
      <c r="AA118" s="25"/>
      <c r="AB118" s="25"/>
      <c r="AC118" s="25"/>
      <c r="AD118" s="25"/>
      <c r="AE118" s="25"/>
      <c r="AF118" s="25"/>
      <c r="AG118" s="25"/>
      <c r="AI118" s="80"/>
      <c r="AJ118" s="25"/>
      <c r="AK118" s="25"/>
      <c r="AL118" s="25"/>
      <c r="AM118" s="25"/>
      <c r="AN118" s="25"/>
      <c r="AO118" s="25"/>
      <c r="AP118" s="25"/>
      <c r="AQ118" s="25"/>
      <c r="AR118" s="25"/>
      <c r="AS118" s="25"/>
      <c r="AU118" s="25"/>
      <c r="AV118" s="25"/>
      <c r="AW118" s="25"/>
      <c r="AX118" s="25"/>
      <c r="AY118" s="25"/>
      <c r="AZ118" s="25"/>
      <c r="BA118" s="25"/>
      <c r="BB118" s="25"/>
      <c r="BC118" s="25"/>
      <c r="BD118" s="25"/>
      <c r="BE118" s="25"/>
      <c r="BF118" s="107"/>
      <c r="BG118" s="25"/>
      <c r="BH118" s="25"/>
      <c r="BI118" s="25"/>
      <c r="BJ118" s="25"/>
      <c r="BK118" s="25"/>
      <c r="BL118" s="25"/>
      <c r="BM118" s="25"/>
      <c r="BN118" s="25"/>
      <c r="BO118" s="25"/>
      <c r="BP118" s="25"/>
      <c r="BR118" s="25"/>
      <c r="BS118" s="25"/>
      <c r="BT118" s="25"/>
      <c r="BU118" s="25"/>
      <c r="BV118" s="25"/>
      <c r="FF118" s="177"/>
      <c r="FH118" s="173"/>
      <c r="FI118" s="183">
        <f t="shared" ca="1" si="30"/>
        <v>0</v>
      </c>
      <c r="FJ118" s="173" t="s">
        <v>674</v>
      </c>
      <c r="FK118" s="171">
        <v>7</v>
      </c>
      <c r="FL118" s="179"/>
      <c r="FP118" s="178"/>
    </row>
    <row r="119" spans="1:172" ht="17.100000000000001" customHeight="1" thickBot="1" x14ac:dyDescent="0.25">
      <c r="A119" s="128">
        <v>20</v>
      </c>
      <c r="B119" s="73">
        <f>IF(AND(ACTIVITIES!C14&gt;=OBJECTIVES!$Z$27, OBJECTIVES!$Z$27&lt;&gt;0),B120+1,0)</f>
        <v>0</v>
      </c>
      <c r="C119" s="73">
        <f>IF(AND(ACTIVITIES!D14&gt;=OBJECTIVES!$Z$28, OBJECTIVES!$Z$28&lt;&gt;0),C120+1,0)</f>
        <v>0</v>
      </c>
      <c r="D119" s="73">
        <f>IF(AND(ACTIVITIES!E14&gt;=OBJECTIVES!$Z$29, OBJECTIVES!$Z$29&lt;&gt;0),D120+1,0)</f>
        <v>0</v>
      </c>
      <c r="E119" s="73">
        <f>IF(AND(ACTIVITIES!F14&gt;=OBJECTIVES!$Z$30, OBJECTIVES!$Z$30&lt;&gt;0),E120+1,0)</f>
        <v>0</v>
      </c>
      <c r="F119" s="73">
        <f>IF(AND(ACTIVITIES!G14&gt;=OBJECTIVES!$Z$31, OBJECTIVES!$Z$31&lt;&gt;0),F120+1,0)</f>
        <v>0</v>
      </c>
      <c r="G119" s="73">
        <f>IF(AND(ACTIVITIES!H14&gt;=OBJECTIVES!$Z$32, OBJECTIVES!$Z$32&lt;&gt;0),G120+1,0)</f>
        <v>0</v>
      </c>
      <c r="H119" s="73">
        <f>IF(AND(ACTIVITIES!I14&gt;=OBJECTIVES!$Z$33,OBJECTIVES!$Z$33&lt;&gt;0),H120+1,0)</f>
        <v>0</v>
      </c>
      <c r="I119" s="73">
        <f>IF(AND(ACTIVITIES!J14&gt;=OBJECTIVES!$Z$34, OBJECTIVES!$Z$34&lt;&gt;0),I120+1,0)</f>
        <v>0</v>
      </c>
      <c r="J119" s="73">
        <f>IF(AND(ACTIVITIES!K14&gt;=OBJECTIVES!$Z$35,OBJECTIVES!$Z$35&lt;&gt;0),J120+1,0)</f>
        <v>0</v>
      </c>
      <c r="L119" s="128">
        <v>20</v>
      </c>
      <c r="M119" s="73">
        <f>IF(AND(ACTIVITIES!BQ14&gt;=OBJECTIVES!$BJ$27,OBJECTIVES!$BJ$27&lt;&gt;0),M120+1,0)</f>
        <v>0</v>
      </c>
      <c r="N119" s="73">
        <f>IF(AND(ACTIVITIES!BR14&gt;=OBJECTIVES!$BJ$28,OBJECTIVES!$BJ$28&lt;&gt;0),N120+1,0)</f>
        <v>0</v>
      </c>
      <c r="O119" s="73">
        <f>IF(AND(ACTIVITIES!BS14&gt;=OBJECTIVES!$BJ$29,OBJECTIVES!$BJ$29&lt;&gt;0),O120+1,0)</f>
        <v>0</v>
      </c>
      <c r="P119" s="73">
        <f>IF(AND(ACTIVITIES!BT14&gt;=OBJECTIVES!$BJ$30,OBJECTIVES!$BJ$30&lt;&gt;0),P120+1,0)</f>
        <v>0</v>
      </c>
      <c r="Q119" s="73">
        <f>IF(AND(ACTIVITIES!BU14&gt;=OBJECTIVES!$BJ$31,OBJECTIVES!$BJ$31&lt;&gt;0),Q120+1,0)</f>
        <v>0</v>
      </c>
      <c r="R119" s="73">
        <f>IF(AND(ACTIVITIES!BV14&gt;=OBJECTIVES!$BJ$32,OBJECTIVES!$BJ$32&lt;&gt;0),R120+1,0)</f>
        <v>0</v>
      </c>
      <c r="S119" s="73">
        <f>IF(AND(ACTIVITIES!BW14&gt;=OBJECTIVES!$BJ$33,OBJECTIVES!$BJ$33&lt;&gt;0),S120+1,0)</f>
        <v>0</v>
      </c>
      <c r="T119" s="73">
        <f>IF(AND(ACTIVITIES!BX14&gt;=OBJECTIVES!$BJ$34,OBJECTIVES!$BJ$34&lt;&gt;0),T120+1,0)</f>
        <v>0</v>
      </c>
      <c r="U119" s="73">
        <f>IF(AND(ACTIVITIES!BY14&gt;=OBJECTIVES!$BJ$35,OBJECTIVES!$BJ$35&lt;&gt;0),U120+1,0)</f>
        <v>0</v>
      </c>
      <c r="W119" s="80"/>
      <c r="X119" s="25"/>
      <c r="Y119" s="25"/>
      <c r="Z119" s="25"/>
      <c r="AA119" s="25"/>
      <c r="AB119" s="25"/>
      <c r="AC119" s="25"/>
      <c r="AD119" s="25"/>
      <c r="AE119" s="25"/>
      <c r="AF119" s="25"/>
      <c r="AG119" s="25"/>
      <c r="AI119" s="80"/>
      <c r="AJ119" s="25"/>
      <c r="AK119" s="25"/>
      <c r="AL119" s="25"/>
      <c r="AM119" s="25"/>
      <c r="AN119" s="25"/>
      <c r="AO119" s="25"/>
      <c r="AP119" s="25"/>
      <c r="AQ119" s="25"/>
      <c r="AR119" s="25"/>
      <c r="AS119" s="25"/>
      <c r="AU119" s="25"/>
      <c r="AV119" s="25"/>
      <c r="AW119" s="25"/>
      <c r="AX119" s="25"/>
      <c r="AY119" s="25"/>
      <c r="AZ119" s="25"/>
      <c r="BA119" s="25"/>
      <c r="BB119" s="25"/>
      <c r="BC119" s="25"/>
      <c r="BD119" s="25"/>
      <c r="BE119" s="25"/>
      <c r="BF119" s="107"/>
      <c r="BG119" s="25"/>
      <c r="BH119" s="25"/>
      <c r="BI119" s="25"/>
      <c r="BJ119" s="25"/>
      <c r="BK119" s="25"/>
      <c r="BL119" s="25"/>
      <c r="BM119" s="25"/>
      <c r="BN119" s="25"/>
      <c r="BO119" s="25"/>
      <c r="BP119" s="25"/>
      <c r="BR119" s="25"/>
      <c r="BS119" s="25"/>
      <c r="BT119" s="25"/>
      <c r="BU119" s="25"/>
      <c r="BV119" s="25"/>
      <c r="FF119" s="177"/>
      <c r="FH119" s="173"/>
      <c r="FI119" s="183">
        <f t="shared" ca="1" si="30"/>
        <v>0</v>
      </c>
      <c r="FJ119" s="173" t="s">
        <v>675</v>
      </c>
      <c r="FK119" s="171">
        <v>9</v>
      </c>
      <c r="FL119" s="179"/>
      <c r="FP119" s="178"/>
    </row>
    <row r="120" spans="1:172" ht="17.100000000000001" customHeight="1" thickBot="1" x14ac:dyDescent="0.25">
      <c r="A120" s="128">
        <v>19</v>
      </c>
      <c r="B120" s="73">
        <f>IF(AND(ACTIVITIES!C15&gt;=OBJECTIVES!$Z$27, OBJECTIVES!$Z$27&lt;&gt;0),B121+1,0)</f>
        <v>0</v>
      </c>
      <c r="C120" s="73">
        <f>IF(AND(ACTIVITIES!D15&gt;=OBJECTIVES!$Z$28, OBJECTIVES!$Z$28&lt;&gt;0),C121+1,0)</f>
        <v>0</v>
      </c>
      <c r="D120" s="73">
        <f>IF(AND(ACTIVITIES!E15&gt;=OBJECTIVES!$Z$29, OBJECTIVES!$Z$29&lt;&gt;0),D121+1,0)</f>
        <v>0</v>
      </c>
      <c r="E120" s="73">
        <f>IF(AND(ACTIVITIES!F15&gt;=OBJECTIVES!$Z$30, OBJECTIVES!$Z$30&lt;&gt;0),E121+1,0)</f>
        <v>0</v>
      </c>
      <c r="F120" s="73">
        <f>IF(AND(ACTIVITIES!G15&gt;=OBJECTIVES!$Z$31, OBJECTIVES!$Z$31&lt;&gt;0),F121+1,0)</f>
        <v>0</v>
      </c>
      <c r="G120" s="73">
        <f>IF(AND(ACTIVITIES!H15&gt;=OBJECTIVES!$Z$32, OBJECTIVES!$Z$32&lt;&gt;0),G121+1,0)</f>
        <v>0</v>
      </c>
      <c r="H120" s="73">
        <f>IF(AND(ACTIVITIES!I15&gt;=OBJECTIVES!$Z$33,OBJECTIVES!$Z$33&lt;&gt;0),H121+1,0)</f>
        <v>0</v>
      </c>
      <c r="I120" s="73">
        <f>IF(AND(ACTIVITIES!J15&gt;=OBJECTIVES!$Z$34, OBJECTIVES!$Z$34&lt;&gt;0),I121+1,0)</f>
        <v>0</v>
      </c>
      <c r="J120" s="73">
        <f>IF(AND(ACTIVITIES!K15&gt;=OBJECTIVES!$Z$35,OBJECTIVES!$Z$35&lt;&gt;0),J121+1,0)</f>
        <v>0</v>
      </c>
      <c r="L120" s="128">
        <v>19</v>
      </c>
      <c r="M120" s="73">
        <f>IF(AND(ACTIVITIES!BQ15&gt;=OBJECTIVES!$BJ$27,OBJECTIVES!$BJ$27&lt;&gt;0),M121+1,0)</f>
        <v>0</v>
      </c>
      <c r="N120" s="73">
        <f>IF(AND(ACTIVITIES!BR15&gt;=OBJECTIVES!$BJ$28,OBJECTIVES!$BJ$28&lt;&gt;0),N121+1,0)</f>
        <v>0</v>
      </c>
      <c r="O120" s="73">
        <f>IF(AND(ACTIVITIES!BS15&gt;=OBJECTIVES!$BJ$29,OBJECTIVES!$BJ$29&lt;&gt;0),O121+1,0)</f>
        <v>0</v>
      </c>
      <c r="P120" s="73">
        <f>IF(AND(ACTIVITIES!BT15&gt;=OBJECTIVES!$BJ$30,OBJECTIVES!$BJ$30&lt;&gt;0),P121+1,0)</f>
        <v>0</v>
      </c>
      <c r="Q120" s="73">
        <f>IF(AND(ACTIVITIES!BU15&gt;=OBJECTIVES!$BJ$31,OBJECTIVES!$BJ$31&lt;&gt;0),Q121+1,0)</f>
        <v>0</v>
      </c>
      <c r="R120" s="73">
        <f>IF(AND(ACTIVITIES!BV15&gt;=OBJECTIVES!$BJ$32,OBJECTIVES!$BJ$32&lt;&gt;0),R121+1,0)</f>
        <v>0</v>
      </c>
      <c r="S120" s="73">
        <f>IF(AND(ACTIVITIES!BW15&gt;=OBJECTIVES!$BJ$33,OBJECTIVES!$BJ$33&lt;&gt;0),S121+1,0)</f>
        <v>0</v>
      </c>
      <c r="T120" s="73">
        <f>IF(AND(ACTIVITIES!BX15&gt;=OBJECTIVES!$BJ$34,OBJECTIVES!$BJ$34&lt;&gt;0),T121+1,0)</f>
        <v>0</v>
      </c>
      <c r="U120" s="73">
        <f>IF(AND(ACTIVITIES!BY15&gt;=OBJECTIVES!$BJ$35,OBJECTIVES!$BJ$35&lt;&gt;0),U121+1,0)</f>
        <v>0</v>
      </c>
      <c r="W120" s="80"/>
      <c r="X120" s="25"/>
      <c r="Y120" s="25"/>
      <c r="Z120" s="25"/>
      <c r="AA120" s="25"/>
      <c r="AB120" s="25"/>
      <c r="AC120" s="25"/>
      <c r="AD120" s="25"/>
      <c r="AE120" s="25"/>
      <c r="AF120" s="25"/>
      <c r="AG120" s="25"/>
      <c r="AI120" s="80"/>
      <c r="AJ120" s="25"/>
      <c r="AK120" s="25"/>
      <c r="AL120" s="25"/>
      <c r="AM120" s="25"/>
      <c r="AN120" s="25"/>
      <c r="AO120" s="25"/>
      <c r="AP120" s="25"/>
      <c r="AQ120" s="25"/>
      <c r="AR120" s="25"/>
      <c r="AS120" s="25"/>
      <c r="AU120" s="25"/>
      <c r="AV120" s="25"/>
      <c r="AW120" s="25"/>
      <c r="AX120" s="25"/>
      <c r="AY120" s="25"/>
      <c r="AZ120" s="25"/>
      <c r="BA120" s="25"/>
      <c r="BB120" s="25"/>
      <c r="BC120" s="25"/>
      <c r="BD120" s="25"/>
      <c r="BE120" s="25"/>
      <c r="BF120" s="107"/>
      <c r="BG120" s="25"/>
      <c r="BH120" s="25"/>
      <c r="BI120" s="25"/>
      <c r="BJ120" s="25"/>
      <c r="BK120" s="25"/>
      <c r="BL120" s="25"/>
      <c r="BM120" s="25"/>
      <c r="BN120" s="25"/>
      <c r="BO120" s="25"/>
      <c r="BP120" s="25"/>
      <c r="BR120" s="25"/>
      <c r="BS120" s="25"/>
      <c r="BT120" s="25"/>
      <c r="BU120" s="25"/>
      <c r="BV120" s="25"/>
      <c r="FF120" s="177"/>
      <c r="FP120" s="178"/>
    </row>
    <row r="121" spans="1:172" ht="17.100000000000001" customHeight="1" thickBot="1" x14ac:dyDescent="0.25">
      <c r="A121" s="128">
        <v>18</v>
      </c>
      <c r="B121" s="73">
        <f>IF(AND(ACTIVITIES!C16&gt;=OBJECTIVES!$Z$27, OBJECTIVES!$Z$27&lt;&gt;0),B122+1,0)</f>
        <v>0</v>
      </c>
      <c r="C121" s="73">
        <f>IF(AND(ACTIVITIES!D16&gt;=OBJECTIVES!$Z$28, OBJECTIVES!$Z$28&lt;&gt;0),C122+1,0)</f>
        <v>0</v>
      </c>
      <c r="D121" s="73">
        <f>IF(AND(ACTIVITIES!E16&gt;=OBJECTIVES!$Z$29, OBJECTIVES!$Z$29&lt;&gt;0),D122+1,0)</f>
        <v>0</v>
      </c>
      <c r="E121" s="73">
        <f>IF(AND(ACTIVITIES!F16&gt;=OBJECTIVES!$Z$30, OBJECTIVES!$Z$30&lt;&gt;0),E122+1,0)</f>
        <v>0</v>
      </c>
      <c r="F121" s="73">
        <f>IF(AND(ACTIVITIES!G16&gt;=OBJECTIVES!$Z$31, OBJECTIVES!$Z$31&lt;&gt;0),F122+1,0)</f>
        <v>0</v>
      </c>
      <c r="G121" s="73">
        <f>IF(AND(ACTIVITIES!H16&gt;=OBJECTIVES!$Z$32, OBJECTIVES!$Z$32&lt;&gt;0),G122+1,0)</f>
        <v>0</v>
      </c>
      <c r="H121" s="73">
        <f>IF(AND(ACTIVITIES!I16&gt;=OBJECTIVES!$Z$33,OBJECTIVES!$Z$33&lt;&gt;0),H122+1,0)</f>
        <v>0</v>
      </c>
      <c r="I121" s="73">
        <f>IF(AND(ACTIVITIES!J16&gt;=OBJECTIVES!$Z$34, OBJECTIVES!$Z$34&lt;&gt;0),I122+1,0)</f>
        <v>0</v>
      </c>
      <c r="J121" s="73">
        <f>IF(AND(ACTIVITIES!K16&gt;=OBJECTIVES!$Z$35,OBJECTIVES!$Z$35&lt;&gt;0),J122+1,0)</f>
        <v>0</v>
      </c>
      <c r="L121" s="128">
        <v>18</v>
      </c>
      <c r="M121" s="73">
        <f>IF(AND(ACTIVITIES!BQ16&gt;=OBJECTIVES!$BJ$27,OBJECTIVES!$BJ$27&lt;&gt;0),M122+1,0)</f>
        <v>0</v>
      </c>
      <c r="N121" s="73">
        <f>IF(AND(ACTIVITIES!BR16&gt;=OBJECTIVES!$BJ$28,OBJECTIVES!$BJ$28&lt;&gt;0),N122+1,0)</f>
        <v>0</v>
      </c>
      <c r="O121" s="73">
        <f>IF(AND(ACTIVITIES!BS16&gt;=OBJECTIVES!$BJ$29,OBJECTIVES!$BJ$29&lt;&gt;0),O122+1,0)</f>
        <v>0</v>
      </c>
      <c r="P121" s="73">
        <f>IF(AND(ACTIVITIES!BT16&gt;=OBJECTIVES!$BJ$30,OBJECTIVES!$BJ$30&lt;&gt;0),P122+1,0)</f>
        <v>0</v>
      </c>
      <c r="Q121" s="73">
        <f>IF(AND(ACTIVITIES!BU16&gt;=OBJECTIVES!$BJ$31,OBJECTIVES!$BJ$31&lt;&gt;0),Q122+1,0)</f>
        <v>0</v>
      </c>
      <c r="R121" s="73">
        <f>IF(AND(ACTIVITIES!BV16&gt;=OBJECTIVES!$BJ$32,OBJECTIVES!$BJ$32&lt;&gt;0),R122+1,0)</f>
        <v>0</v>
      </c>
      <c r="S121" s="73">
        <f>IF(AND(ACTIVITIES!BW16&gt;=OBJECTIVES!$BJ$33,OBJECTIVES!$BJ$33&lt;&gt;0),S122+1,0)</f>
        <v>0</v>
      </c>
      <c r="T121" s="73">
        <f>IF(AND(ACTIVITIES!BX16&gt;=OBJECTIVES!$BJ$34,OBJECTIVES!$BJ$34&lt;&gt;0),T122+1,0)</f>
        <v>0</v>
      </c>
      <c r="U121" s="73">
        <f>IF(AND(ACTIVITIES!BY16&gt;=OBJECTIVES!$BJ$35,OBJECTIVES!$BJ$35&lt;&gt;0),U122+1,0)</f>
        <v>0</v>
      </c>
      <c r="W121" s="80"/>
      <c r="X121" s="25"/>
      <c r="Y121" s="25"/>
      <c r="Z121" s="25"/>
      <c r="AA121" s="25"/>
      <c r="AB121" s="25"/>
      <c r="AC121" s="25"/>
      <c r="AD121" s="25"/>
      <c r="AE121" s="25"/>
      <c r="AF121" s="25"/>
      <c r="AG121" s="25"/>
      <c r="AI121" s="80"/>
      <c r="AJ121" s="25"/>
      <c r="AK121" s="25"/>
      <c r="AL121" s="25"/>
      <c r="AM121" s="25"/>
      <c r="AN121" s="25"/>
      <c r="AO121" s="25"/>
      <c r="AP121" s="25"/>
      <c r="AQ121" s="25"/>
      <c r="AR121" s="25"/>
      <c r="AS121" s="25"/>
      <c r="AU121" s="25"/>
      <c r="AV121" s="25"/>
      <c r="AW121" s="25"/>
      <c r="AX121" s="25"/>
      <c r="AY121" s="25"/>
      <c r="AZ121" s="25"/>
      <c r="BA121" s="25"/>
      <c r="BB121" s="25"/>
      <c r="BC121" s="25"/>
      <c r="BD121" s="25"/>
      <c r="BE121" s="25"/>
      <c r="BF121" s="107"/>
      <c r="BG121" s="25"/>
      <c r="BH121" s="25"/>
      <c r="BI121" s="25"/>
      <c r="BJ121" s="25"/>
      <c r="BK121" s="25"/>
      <c r="BL121" s="25"/>
      <c r="BM121" s="25"/>
      <c r="BN121" s="25"/>
      <c r="BO121" s="25"/>
      <c r="BP121" s="25"/>
      <c r="BR121" s="25"/>
      <c r="BS121" s="25"/>
      <c r="BT121" s="25"/>
      <c r="BU121" s="25"/>
      <c r="BV121" s="25"/>
      <c r="FF121" s="177"/>
      <c r="FH121" s="1"/>
      <c r="FI121" s="172">
        <f ca="1">COUNTIF(FI72:FI119,"&gt;0")</f>
        <v>0</v>
      </c>
      <c r="FK121" s="172">
        <f>COUNT(FK72:FK119)</f>
        <v>48</v>
      </c>
      <c r="FL121" s="174" t="s">
        <v>500</v>
      </c>
      <c r="FP121" s="178"/>
    </row>
    <row r="122" spans="1:172" ht="17.100000000000001" customHeight="1" thickBot="1" x14ac:dyDescent="0.25">
      <c r="A122" s="128">
        <v>17</v>
      </c>
      <c r="B122" s="73">
        <f>IF(AND(ACTIVITIES!C17&gt;=OBJECTIVES!$Z$27, OBJECTIVES!$Z$27&lt;&gt;0),B123+1,0)</f>
        <v>0</v>
      </c>
      <c r="C122" s="73">
        <f>IF(AND(ACTIVITIES!D17&gt;=OBJECTIVES!$Z$28, OBJECTIVES!$Z$28&lt;&gt;0),C123+1,0)</f>
        <v>0</v>
      </c>
      <c r="D122" s="73">
        <f>IF(AND(ACTIVITIES!E17&gt;=OBJECTIVES!$Z$29, OBJECTIVES!$Z$29&lt;&gt;0),D123+1,0)</f>
        <v>0</v>
      </c>
      <c r="E122" s="73">
        <f>IF(AND(ACTIVITIES!F17&gt;=OBJECTIVES!$Z$30, OBJECTIVES!$Z$30&lt;&gt;0),E123+1,0)</f>
        <v>0</v>
      </c>
      <c r="F122" s="73">
        <f>IF(AND(ACTIVITIES!G17&gt;=OBJECTIVES!$Z$31, OBJECTIVES!$Z$31&lt;&gt;0),F123+1,0)</f>
        <v>0</v>
      </c>
      <c r="G122" s="73">
        <f>IF(AND(ACTIVITIES!H17&gt;=OBJECTIVES!$Z$32, OBJECTIVES!$Z$32&lt;&gt;0),G123+1,0)</f>
        <v>0</v>
      </c>
      <c r="H122" s="73">
        <f>IF(AND(ACTIVITIES!I17&gt;=OBJECTIVES!$Z$33,OBJECTIVES!$Z$33&lt;&gt;0),H123+1,0)</f>
        <v>0</v>
      </c>
      <c r="I122" s="73">
        <f>IF(AND(ACTIVITIES!J17&gt;=OBJECTIVES!$Z$34, OBJECTIVES!$Z$34&lt;&gt;0),I123+1,0)</f>
        <v>0</v>
      </c>
      <c r="J122" s="73">
        <f>IF(AND(ACTIVITIES!K17&gt;=OBJECTIVES!$Z$35,OBJECTIVES!$Z$35&lt;&gt;0),J123+1,0)</f>
        <v>0</v>
      </c>
      <c r="L122" s="128">
        <v>17</v>
      </c>
      <c r="M122" s="73">
        <f>IF(AND(ACTIVITIES!BQ17&gt;=OBJECTIVES!$BJ$27,OBJECTIVES!$BJ$27&lt;&gt;0),M123+1,0)</f>
        <v>0</v>
      </c>
      <c r="N122" s="73">
        <f>IF(AND(ACTIVITIES!BR17&gt;=OBJECTIVES!$BJ$28,OBJECTIVES!$BJ$28&lt;&gt;0),N123+1,0)</f>
        <v>0</v>
      </c>
      <c r="O122" s="73">
        <f>IF(AND(ACTIVITIES!BS17&gt;=OBJECTIVES!$BJ$29,OBJECTIVES!$BJ$29&lt;&gt;0),O123+1,0)</f>
        <v>0</v>
      </c>
      <c r="P122" s="73">
        <f>IF(AND(ACTIVITIES!BT17&gt;=OBJECTIVES!$BJ$30,OBJECTIVES!$BJ$30&lt;&gt;0),P123+1,0)</f>
        <v>0</v>
      </c>
      <c r="Q122" s="73">
        <f>IF(AND(ACTIVITIES!BU17&gt;=OBJECTIVES!$BJ$31,OBJECTIVES!$BJ$31&lt;&gt;0),Q123+1,0)</f>
        <v>0</v>
      </c>
      <c r="R122" s="73">
        <f>IF(AND(ACTIVITIES!BV17&gt;=OBJECTIVES!$BJ$32,OBJECTIVES!$BJ$32&lt;&gt;0),R123+1,0)</f>
        <v>0</v>
      </c>
      <c r="S122" s="73">
        <f>IF(AND(ACTIVITIES!BW17&gt;=OBJECTIVES!$BJ$33,OBJECTIVES!$BJ$33&lt;&gt;0),S123+1,0)</f>
        <v>0</v>
      </c>
      <c r="T122" s="73">
        <f>IF(AND(ACTIVITIES!BX17&gt;=OBJECTIVES!$BJ$34,OBJECTIVES!$BJ$34&lt;&gt;0),T123+1,0)</f>
        <v>0</v>
      </c>
      <c r="U122" s="73">
        <f>IF(AND(ACTIVITIES!BY17&gt;=OBJECTIVES!$BJ$35,OBJECTIVES!$BJ$35&lt;&gt;0),U123+1,0)</f>
        <v>0</v>
      </c>
      <c r="W122" s="80"/>
      <c r="X122" s="25"/>
      <c r="Y122" s="25"/>
      <c r="Z122" s="25"/>
      <c r="AA122" s="25"/>
      <c r="AB122" s="25"/>
      <c r="AC122" s="25"/>
      <c r="AD122" s="25"/>
      <c r="AE122" s="25"/>
      <c r="AF122" s="25"/>
      <c r="AG122" s="25"/>
      <c r="AI122" s="80"/>
      <c r="AJ122" s="25"/>
      <c r="AK122" s="25"/>
      <c r="AL122" s="25"/>
      <c r="AM122" s="25"/>
      <c r="AN122" s="25"/>
      <c r="AO122" s="25"/>
      <c r="AP122" s="25"/>
      <c r="AQ122" s="25"/>
      <c r="AR122" s="25"/>
      <c r="AS122" s="25"/>
      <c r="AU122" s="25"/>
      <c r="AV122" s="25"/>
      <c r="AW122" s="25"/>
      <c r="AX122" s="25"/>
      <c r="AY122" s="25"/>
      <c r="AZ122" s="25"/>
      <c r="BA122" s="25"/>
      <c r="BB122" s="25"/>
      <c r="BC122" s="25"/>
      <c r="BD122" s="25"/>
      <c r="BE122" s="25"/>
      <c r="BF122" s="107"/>
      <c r="BG122" s="25"/>
      <c r="BH122" s="25"/>
      <c r="BI122" s="25"/>
      <c r="BJ122" s="25"/>
      <c r="BK122" s="25"/>
      <c r="BL122" s="25"/>
      <c r="BM122" s="25"/>
      <c r="BN122" s="25"/>
      <c r="BO122" s="25"/>
      <c r="BP122" s="25"/>
      <c r="BR122" s="25"/>
      <c r="BS122" s="25"/>
      <c r="BT122" s="25"/>
      <c r="BU122" s="25"/>
      <c r="BV122" s="25"/>
      <c r="FF122" s="180"/>
      <c r="FG122" s="181"/>
      <c r="FH122" s="181"/>
      <c r="FI122" s="181"/>
      <c r="FJ122" s="181"/>
      <c r="FK122" s="181"/>
      <c r="FL122" s="181"/>
      <c r="FM122" s="181"/>
      <c r="FN122" s="181"/>
      <c r="FO122" s="181"/>
      <c r="FP122" s="182"/>
    </row>
    <row r="123" spans="1:172" ht="17.100000000000001" customHeight="1" x14ac:dyDescent="0.2">
      <c r="A123" s="128">
        <v>16</v>
      </c>
      <c r="B123" s="73">
        <f>IF(AND(ACTIVITIES!C18&gt;=OBJECTIVES!$Z$27, OBJECTIVES!$Z$27&lt;&gt;0),B124+1,0)</f>
        <v>0</v>
      </c>
      <c r="C123" s="73">
        <f>IF(AND(ACTIVITIES!D18&gt;=OBJECTIVES!$Z$28, OBJECTIVES!$Z$28&lt;&gt;0),C124+1,0)</f>
        <v>0</v>
      </c>
      <c r="D123" s="73">
        <f>IF(AND(ACTIVITIES!E18&gt;=OBJECTIVES!$Z$29, OBJECTIVES!$Z$29&lt;&gt;0),D124+1,0)</f>
        <v>0</v>
      </c>
      <c r="E123" s="73">
        <f>IF(AND(ACTIVITIES!F18&gt;=OBJECTIVES!$Z$30, OBJECTIVES!$Z$30&lt;&gt;0),E124+1,0)</f>
        <v>0</v>
      </c>
      <c r="F123" s="73">
        <f>IF(AND(ACTIVITIES!G18&gt;=OBJECTIVES!$Z$31, OBJECTIVES!$Z$31&lt;&gt;0),F124+1,0)</f>
        <v>0</v>
      </c>
      <c r="G123" s="73">
        <f>IF(AND(ACTIVITIES!H18&gt;=OBJECTIVES!$Z$32, OBJECTIVES!$Z$32&lt;&gt;0),G124+1,0)</f>
        <v>0</v>
      </c>
      <c r="H123" s="73">
        <f>IF(AND(ACTIVITIES!I18&gt;=OBJECTIVES!$Z$33,OBJECTIVES!$Z$33&lt;&gt;0),H124+1,0)</f>
        <v>0</v>
      </c>
      <c r="I123" s="73">
        <f>IF(AND(ACTIVITIES!J18&gt;=OBJECTIVES!$Z$34, OBJECTIVES!$Z$34&lt;&gt;0),I124+1,0)</f>
        <v>0</v>
      </c>
      <c r="J123" s="73">
        <f>IF(AND(ACTIVITIES!K18&gt;=OBJECTIVES!$Z$35,OBJECTIVES!$Z$35&lt;&gt;0),J124+1,0)</f>
        <v>0</v>
      </c>
      <c r="L123" s="128">
        <v>16</v>
      </c>
      <c r="M123" s="73">
        <f>IF(AND(ACTIVITIES!BQ18&gt;=OBJECTIVES!$BJ$27,OBJECTIVES!$BJ$27&lt;&gt;0),M124+1,0)</f>
        <v>0</v>
      </c>
      <c r="N123" s="73">
        <f>IF(AND(ACTIVITIES!BR18&gt;=OBJECTIVES!$BJ$28,OBJECTIVES!$BJ$28&lt;&gt;0),N124+1,0)</f>
        <v>0</v>
      </c>
      <c r="O123" s="73">
        <f>IF(AND(ACTIVITIES!BS18&gt;=OBJECTIVES!$BJ$29,OBJECTIVES!$BJ$29&lt;&gt;0),O124+1,0)</f>
        <v>0</v>
      </c>
      <c r="P123" s="73">
        <f>IF(AND(ACTIVITIES!BT18&gt;=OBJECTIVES!$BJ$30,OBJECTIVES!$BJ$30&lt;&gt;0),P124+1,0)</f>
        <v>0</v>
      </c>
      <c r="Q123" s="73">
        <f>IF(AND(ACTIVITIES!BU18&gt;=OBJECTIVES!$BJ$31,OBJECTIVES!$BJ$31&lt;&gt;0),Q124+1,0)</f>
        <v>0</v>
      </c>
      <c r="R123" s="73">
        <f>IF(AND(ACTIVITIES!BV18&gt;=OBJECTIVES!$BJ$32,OBJECTIVES!$BJ$32&lt;&gt;0),R124+1,0)</f>
        <v>0</v>
      </c>
      <c r="S123" s="73">
        <f>IF(AND(ACTIVITIES!BW18&gt;=OBJECTIVES!$BJ$33,OBJECTIVES!$BJ$33&lt;&gt;0),S124+1,0)</f>
        <v>0</v>
      </c>
      <c r="T123" s="73">
        <f>IF(AND(ACTIVITIES!BX18&gt;=OBJECTIVES!$BJ$34,OBJECTIVES!$BJ$34&lt;&gt;0),T124+1,0)</f>
        <v>0</v>
      </c>
      <c r="U123" s="73">
        <f>IF(AND(ACTIVITIES!BY18&gt;=OBJECTIVES!$BJ$35,OBJECTIVES!$BJ$35&lt;&gt;0),U124+1,0)</f>
        <v>0</v>
      </c>
      <c r="W123" s="80"/>
      <c r="X123" s="25"/>
      <c r="Y123" s="25"/>
      <c r="Z123" s="25"/>
      <c r="AA123" s="25"/>
      <c r="AB123" s="25"/>
      <c r="AC123" s="25"/>
      <c r="AD123" s="25"/>
      <c r="AE123" s="25"/>
      <c r="AF123" s="25"/>
      <c r="AG123" s="25"/>
      <c r="AI123" s="80"/>
      <c r="AJ123" s="25"/>
      <c r="AK123" s="25"/>
      <c r="AL123" s="25"/>
      <c r="AM123" s="25"/>
      <c r="AN123" s="25"/>
      <c r="AO123" s="25"/>
      <c r="AP123" s="25"/>
      <c r="AQ123" s="25"/>
      <c r="AR123" s="25"/>
      <c r="AS123" s="25"/>
      <c r="AU123" s="25"/>
      <c r="AV123" s="25"/>
      <c r="AW123" s="25"/>
      <c r="AX123" s="25"/>
      <c r="AY123" s="25"/>
      <c r="AZ123" s="25"/>
      <c r="BA123" s="25"/>
      <c r="BB123" s="25"/>
      <c r="BC123" s="25"/>
      <c r="BD123" s="25"/>
      <c r="BE123" s="25"/>
      <c r="BF123" s="107"/>
      <c r="BG123" s="25"/>
      <c r="BH123" s="25"/>
      <c r="BI123" s="25"/>
      <c r="BJ123" s="25"/>
      <c r="BK123" s="25"/>
      <c r="BL123" s="25"/>
      <c r="BM123" s="25"/>
      <c r="BN123" s="25"/>
      <c r="BO123" s="25"/>
      <c r="BP123" s="25"/>
      <c r="BR123" s="25"/>
      <c r="BS123" s="25"/>
      <c r="BT123" s="25"/>
      <c r="BU123" s="25"/>
      <c r="BV123" s="25"/>
    </row>
    <row r="124" spans="1:172" ht="17.100000000000001" customHeight="1" x14ac:dyDescent="0.2">
      <c r="A124" s="128">
        <v>15</v>
      </c>
      <c r="B124" s="73">
        <f>IF(AND(ACTIVITIES!C19&gt;=OBJECTIVES!$Z$27, OBJECTIVES!$Z$27&lt;&gt;0),B125+1,0)</f>
        <v>0</v>
      </c>
      <c r="C124" s="73">
        <f>IF(AND(ACTIVITIES!D19&gt;=OBJECTIVES!$Z$28, OBJECTIVES!$Z$28&lt;&gt;0),C125+1,0)</f>
        <v>0</v>
      </c>
      <c r="D124" s="73">
        <f>IF(AND(ACTIVITIES!E19&gt;=OBJECTIVES!$Z$29, OBJECTIVES!$Z$29&lt;&gt;0),D125+1,0)</f>
        <v>0</v>
      </c>
      <c r="E124" s="73">
        <f>IF(AND(ACTIVITIES!F19&gt;=OBJECTIVES!$Z$30, OBJECTIVES!$Z$30&lt;&gt;0),E125+1,0)</f>
        <v>0</v>
      </c>
      <c r="F124" s="73">
        <f>IF(AND(ACTIVITIES!G19&gt;=OBJECTIVES!$Z$31, OBJECTIVES!$Z$31&lt;&gt;0),F125+1,0)</f>
        <v>0</v>
      </c>
      <c r="G124" s="73">
        <f>IF(AND(ACTIVITIES!H19&gt;=OBJECTIVES!$Z$32, OBJECTIVES!$Z$32&lt;&gt;0),G125+1,0)</f>
        <v>0</v>
      </c>
      <c r="H124" s="73">
        <f>IF(AND(ACTIVITIES!I19&gt;=OBJECTIVES!$Z$33,OBJECTIVES!$Z$33&lt;&gt;0),H125+1,0)</f>
        <v>0</v>
      </c>
      <c r="I124" s="73">
        <f>IF(AND(ACTIVITIES!J19&gt;=OBJECTIVES!$Z$34, OBJECTIVES!$Z$34&lt;&gt;0),I125+1,0)</f>
        <v>0</v>
      </c>
      <c r="J124" s="73">
        <f>IF(AND(ACTIVITIES!K19&gt;=OBJECTIVES!$Z$35,OBJECTIVES!$Z$35&lt;&gt;0),J125+1,0)</f>
        <v>0</v>
      </c>
      <c r="L124" s="128">
        <v>15</v>
      </c>
      <c r="M124" s="73">
        <f>IF(AND(ACTIVITIES!BQ19&gt;=OBJECTIVES!$BJ$27,OBJECTIVES!$BJ$27&lt;&gt;0),M125+1,0)</f>
        <v>0</v>
      </c>
      <c r="N124" s="73">
        <f>IF(AND(ACTIVITIES!BR19&gt;=OBJECTIVES!$BJ$28,OBJECTIVES!$BJ$28&lt;&gt;0),N125+1,0)</f>
        <v>0</v>
      </c>
      <c r="O124" s="73">
        <f>IF(AND(ACTIVITIES!BS19&gt;=OBJECTIVES!$BJ$29,OBJECTIVES!$BJ$29&lt;&gt;0),O125+1,0)</f>
        <v>0</v>
      </c>
      <c r="P124" s="73">
        <f>IF(AND(ACTIVITIES!BT19&gt;=OBJECTIVES!$BJ$30,OBJECTIVES!$BJ$30&lt;&gt;0),P125+1,0)</f>
        <v>0</v>
      </c>
      <c r="Q124" s="73">
        <f>IF(AND(ACTIVITIES!BU19&gt;=OBJECTIVES!$BJ$31,OBJECTIVES!$BJ$31&lt;&gt;0),Q125+1,0)</f>
        <v>0</v>
      </c>
      <c r="R124" s="73">
        <f>IF(AND(ACTIVITIES!BV19&gt;=OBJECTIVES!$BJ$32,OBJECTIVES!$BJ$32&lt;&gt;0),R125+1,0)</f>
        <v>0</v>
      </c>
      <c r="S124" s="73">
        <f>IF(AND(ACTIVITIES!BW19&gt;=OBJECTIVES!$BJ$33,OBJECTIVES!$BJ$33&lt;&gt;0),S125+1,0)</f>
        <v>0</v>
      </c>
      <c r="T124" s="73">
        <f>IF(AND(ACTIVITIES!BX19&gt;=OBJECTIVES!$BJ$34,OBJECTIVES!$BJ$34&lt;&gt;0),T125+1,0)</f>
        <v>0</v>
      </c>
      <c r="U124" s="73">
        <f>IF(AND(ACTIVITIES!BY19&gt;=OBJECTIVES!$BJ$35,OBJECTIVES!$BJ$35&lt;&gt;0),U125+1,0)</f>
        <v>0</v>
      </c>
      <c r="W124" s="80"/>
      <c r="X124" s="25"/>
      <c r="Y124" s="25"/>
      <c r="Z124" s="25"/>
      <c r="AA124" s="25"/>
      <c r="AB124" s="25"/>
      <c r="AC124" s="25"/>
      <c r="AD124" s="25"/>
      <c r="AE124" s="25"/>
      <c r="AF124" s="25"/>
      <c r="AG124" s="25"/>
      <c r="AI124" s="80"/>
      <c r="AJ124" s="25"/>
      <c r="AK124" s="25"/>
      <c r="AL124" s="25"/>
      <c r="AM124" s="25"/>
      <c r="AN124" s="25"/>
      <c r="AO124" s="25"/>
      <c r="AP124" s="25"/>
      <c r="AQ124" s="25"/>
      <c r="AR124" s="25"/>
      <c r="AS124" s="25"/>
      <c r="AU124" s="25"/>
      <c r="AV124" s="25"/>
      <c r="AW124" s="25"/>
      <c r="AX124" s="25"/>
      <c r="AY124" s="25"/>
      <c r="AZ124" s="25"/>
      <c r="BA124" s="25"/>
      <c r="BB124" s="25"/>
      <c r="BC124" s="25"/>
      <c r="BD124" s="25"/>
      <c r="BE124" s="25"/>
      <c r="BF124" s="107"/>
      <c r="BG124" s="25"/>
      <c r="BH124" s="25"/>
      <c r="BI124" s="25"/>
      <c r="BJ124" s="25"/>
      <c r="BK124" s="25"/>
      <c r="BL124" s="25"/>
      <c r="BM124" s="25"/>
      <c r="BN124" s="25"/>
      <c r="BO124" s="25"/>
      <c r="BP124" s="25"/>
      <c r="BR124" s="25"/>
      <c r="BS124" s="25"/>
      <c r="BT124" s="25"/>
      <c r="BU124" s="25"/>
      <c r="BV124" s="25"/>
    </row>
    <row r="125" spans="1:172" ht="17.100000000000001" customHeight="1" x14ac:dyDescent="0.2">
      <c r="A125" s="128">
        <v>14</v>
      </c>
      <c r="B125" s="73">
        <f>IF(AND(ACTIVITIES!C20&gt;=OBJECTIVES!$Z$27, OBJECTIVES!$Z$27&lt;&gt;0),B126+1,0)</f>
        <v>0</v>
      </c>
      <c r="C125" s="73">
        <f>IF(AND(ACTIVITIES!D20&gt;=OBJECTIVES!$Z$28, OBJECTIVES!$Z$28&lt;&gt;0),C126+1,0)</f>
        <v>0</v>
      </c>
      <c r="D125" s="73">
        <f>IF(AND(ACTIVITIES!E20&gt;=OBJECTIVES!$Z$29, OBJECTIVES!$Z$29&lt;&gt;0),D126+1,0)</f>
        <v>0</v>
      </c>
      <c r="E125" s="73">
        <f>IF(AND(ACTIVITIES!F20&gt;=OBJECTIVES!$Z$30, OBJECTIVES!$Z$30&lt;&gt;0),E126+1,0)</f>
        <v>0</v>
      </c>
      <c r="F125" s="73">
        <f>IF(AND(ACTIVITIES!G20&gt;=OBJECTIVES!$Z$31, OBJECTIVES!$Z$31&lt;&gt;0),F126+1,0)</f>
        <v>0</v>
      </c>
      <c r="G125" s="73">
        <f>IF(AND(ACTIVITIES!H20&gt;=OBJECTIVES!$Z$32, OBJECTIVES!$Z$32&lt;&gt;0),G126+1,0)</f>
        <v>0</v>
      </c>
      <c r="H125" s="73">
        <f>IF(AND(ACTIVITIES!I20&gt;=OBJECTIVES!$Z$33,OBJECTIVES!$Z$33&lt;&gt;0),H126+1,0)</f>
        <v>0</v>
      </c>
      <c r="I125" s="73">
        <f>IF(AND(ACTIVITIES!J20&gt;=OBJECTIVES!$Z$34, OBJECTIVES!$Z$34&lt;&gt;0),I126+1,0)</f>
        <v>0</v>
      </c>
      <c r="J125" s="73">
        <f>IF(AND(ACTIVITIES!K20&gt;=OBJECTIVES!$Z$35,OBJECTIVES!$Z$35&lt;&gt;0),J126+1,0)</f>
        <v>0</v>
      </c>
      <c r="L125" s="128">
        <v>14</v>
      </c>
      <c r="M125" s="73">
        <f>IF(AND(ACTIVITIES!BQ20&gt;=OBJECTIVES!$BJ$27,OBJECTIVES!$BJ$27&lt;&gt;0),M126+1,0)</f>
        <v>0</v>
      </c>
      <c r="N125" s="73">
        <f>IF(AND(ACTIVITIES!BR20&gt;=OBJECTIVES!$BJ$28,OBJECTIVES!$BJ$28&lt;&gt;0),N126+1,0)</f>
        <v>0</v>
      </c>
      <c r="O125" s="73">
        <f>IF(AND(ACTIVITIES!BS20&gt;=OBJECTIVES!$BJ$29,OBJECTIVES!$BJ$29&lt;&gt;0),O126+1,0)</f>
        <v>0</v>
      </c>
      <c r="P125" s="73">
        <f>IF(AND(ACTIVITIES!BT20&gt;=OBJECTIVES!$BJ$30,OBJECTIVES!$BJ$30&lt;&gt;0),P126+1,0)</f>
        <v>0</v>
      </c>
      <c r="Q125" s="73">
        <f>IF(AND(ACTIVITIES!BU20&gt;=OBJECTIVES!$BJ$31,OBJECTIVES!$BJ$31&lt;&gt;0),Q126+1,0)</f>
        <v>0</v>
      </c>
      <c r="R125" s="73">
        <f>IF(AND(ACTIVITIES!BV20&gt;=OBJECTIVES!$BJ$32,OBJECTIVES!$BJ$32&lt;&gt;0),R126+1,0)</f>
        <v>0</v>
      </c>
      <c r="S125" s="73">
        <f>IF(AND(ACTIVITIES!BW20&gt;=OBJECTIVES!$BJ$33,OBJECTIVES!$BJ$33&lt;&gt;0),S126+1,0)</f>
        <v>0</v>
      </c>
      <c r="T125" s="73">
        <f>IF(AND(ACTIVITIES!BX20&gt;=OBJECTIVES!$BJ$34,OBJECTIVES!$BJ$34&lt;&gt;0),T126+1,0)</f>
        <v>0</v>
      </c>
      <c r="U125" s="73">
        <f>IF(AND(ACTIVITIES!BY20&gt;=OBJECTIVES!$BJ$35,OBJECTIVES!$BJ$35&lt;&gt;0),U126+1,0)</f>
        <v>0</v>
      </c>
      <c r="W125" s="80"/>
      <c r="X125" s="25"/>
      <c r="Y125" s="25"/>
      <c r="Z125" s="25"/>
      <c r="AA125" s="25"/>
      <c r="AB125" s="25"/>
      <c r="AC125" s="25"/>
      <c r="AD125" s="25"/>
      <c r="AE125" s="25"/>
      <c r="AF125" s="25"/>
      <c r="AG125" s="25"/>
      <c r="AI125" s="80"/>
      <c r="AJ125" s="25"/>
      <c r="AK125" s="25"/>
      <c r="AL125" s="25"/>
      <c r="AM125" s="25"/>
      <c r="AN125" s="25"/>
      <c r="AO125" s="25"/>
      <c r="AP125" s="25"/>
      <c r="AQ125" s="25"/>
      <c r="AR125" s="25"/>
      <c r="AS125" s="25"/>
      <c r="AU125" s="25"/>
      <c r="AV125" s="25"/>
      <c r="AW125" s="25"/>
      <c r="AX125" s="25"/>
      <c r="AY125" s="25"/>
      <c r="AZ125" s="25"/>
      <c r="BA125" s="25"/>
      <c r="BB125" s="25"/>
      <c r="BC125" s="25"/>
      <c r="BD125" s="25"/>
      <c r="BE125" s="25"/>
      <c r="BF125" s="107"/>
      <c r="BG125" s="25"/>
      <c r="BH125" s="25"/>
      <c r="BI125" s="25"/>
      <c r="BJ125" s="25"/>
      <c r="BK125" s="25"/>
      <c r="BL125" s="25"/>
      <c r="BM125" s="25"/>
      <c r="BN125" s="25"/>
      <c r="BO125" s="25"/>
      <c r="BP125" s="25"/>
      <c r="BR125" s="25"/>
      <c r="BS125" s="25"/>
      <c r="BT125" s="25"/>
      <c r="BU125" s="25"/>
      <c r="BV125" s="25"/>
    </row>
    <row r="126" spans="1:172" ht="17.100000000000001" customHeight="1" x14ac:dyDescent="0.2">
      <c r="A126" s="128">
        <v>13</v>
      </c>
      <c r="B126" s="73">
        <f>IF(AND(ACTIVITIES!C21&gt;=OBJECTIVES!$Z$27, OBJECTIVES!$Z$27&lt;&gt;0),B127+1,0)</f>
        <v>0</v>
      </c>
      <c r="C126" s="73">
        <f>IF(AND(ACTIVITIES!D21&gt;=OBJECTIVES!$Z$28, OBJECTIVES!$Z$28&lt;&gt;0),C127+1,0)</f>
        <v>0</v>
      </c>
      <c r="D126" s="73">
        <f>IF(AND(ACTIVITIES!E21&gt;=OBJECTIVES!$Z$29, OBJECTIVES!$Z$29&lt;&gt;0),D127+1,0)</f>
        <v>0</v>
      </c>
      <c r="E126" s="73">
        <f>IF(AND(ACTIVITIES!F21&gt;=OBJECTIVES!$Z$30, OBJECTIVES!$Z$30&lt;&gt;0),E127+1,0)</f>
        <v>0</v>
      </c>
      <c r="F126" s="73">
        <f>IF(AND(ACTIVITIES!G21&gt;=OBJECTIVES!$Z$31, OBJECTIVES!$Z$31&lt;&gt;0),F127+1,0)</f>
        <v>0</v>
      </c>
      <c r="G126" s="73">
        <f>IF(AND(ACTIVITIES!H21&gt;=OBJECTIVES!$Z$32, OBJECTIVES!$Z$32&lt;&gt;0),G127+1,0)</f>
        <v>0</v>
      </c>
      <c r="H126" s="73">
        <f>IF(AND(ACTIVITIES!I21&gt;=OBJECTIVES!$Z$33,OBJECTIVES!$Z$33&lt;&gt;0),H127+1,0)</f>
        <v>0</v>
      </c>
      <c r="I126" s="73">
        <f>IF(AND(ACTIVITIES!J21&gt;=OBJECTIVES!$Z$34, OBJECTIVES!$Z$34&lt;&gt;0),I127+1,0)</f>
        <v>0</v>
      </c>
      <c r="J126" s="73">
        <f>IF(AND(ACTIVITIES!K21&gt;=OBJECTIVES!$Z$35,OBJECTIVES!$Z$35&lt;&gt;0),J127+1,0)</f>
        <v>0</v>
      </c>
      <c r="L126" s="128">
        <v>13</v>
      </c>
      <c r="M126" s="73">
        <f>IF(AND(ACTIVITIES!BQ21&gt;=OBJECTIVES!$BJ$27,OBJECTIVES!$BJ$27&lt;&gt;0),M127+1,0)</f>
        <v>0</v>
      </c>
      <c r="N126" s="73">
        <f>IF(AND(ACTIVITIES!BR21&gt;=OBJECTIVES!$BJ$28,OBJECTIVES!$BJ$28&lt;&gt;0),N127+1,0)</f>
        <v>0</v>
      </c>
      <c r="O126" s="73">
        <f>IF(AND(ACTIVITIES!BS21&gt;=OBJECTIVES!$BJ$29,OBJECTIVES!$BJ$29&lt;&gt;0),O127+1,0)</f>
        <v>0</v>
      </c>
      <c r="P126" s="73">
        <f>IF(AND(ACTIVITIES!BT21&gt;=OBJECTIVES!$BJ$30,OBJECTIVES!$BJ$30&lt;&gt;0),P127+1,0)</f>
        <v>0</v>
      </c>
      <c r="Q126" s="73">
        <f>IF(AND(ACTIVITIES!BU21&gt;=OBJECTIVES!$BJ$31,OBJECTIVES!$BJ$31&lt;&gt;0),Q127+1,0)</f>
        <v>0</v>
      </c>
      <c r="R126" s="73">
        <f>IF(AND(ACTIVITIES!BV21&gt;=OBJECTIVES!$BJ$32,OBJECTIVES!$BJ$32&lt;&gt;0),R127+1,0)</f>
        <v>0</v>
      </c>
      <c r="S126" s="73">
        <f>IF(AND(ACTIVITIES!BW21&gt;=OBJECTIVES!$BJ$33,OBJECTIVES!$BJ$33&lt;&gt;0),S127+1,0)</f>
        <v>0</v>
      </c>
      <c r="T126" s="73">
        <f>IF(AND(ACTIVITIES!BX21&gt;=OBJECTIVES!$BJ$34,OBJECTIVES!$BJ$34&lt;&gt;0),T127+1,0)</f>
        <v>0</v>
      </c>
      <c r="U126" s="73">
        <f>IF(AND(ACTIVITIES!BY21&gt;=OBJECTIVES!$BJ$35,OBJECTIVES!$BJ$35&lt;&gt;0),U127+1,0)</f>
        <v>0</v>
      </c>
    </row>
    <row r="127" spans="1:172" ht="17.100000000000001" customHeight="1" x14ac:dyDescent="0.2">
      <c r="A127" s="128">
        <v>12</v>
      </c>
      <c r="B127" s="73">
        <f>IF(AND(ACTIVITIES!C22&gt;=OBJECTIVES!$Z$27, OBJECTIVES!$Z$27&lt;&gt;0),B128+1,0)</f>
        <v>0</v>
      </c>
      <c r="C127" s="73">
        <f>IF(AND(ACTIVITIES!D22&gt;=OBJECTIVES!$Z$28, OBJECTIVES!$Z$28&lt;&gt;0),C128+1,0)</f>
        <v>0</v>
      </c>
      <c r="D127" s="73">
        <f>IF(AND(ACTIVITIES!E22&gt;=OBJECTIVES!$Z$29, OBJECTIVES!$Z$29&lt;&gt;0),D128+1,0)</f>
        <v>0</v>
      </c>
      <c r="E127" s="73">
        <f>IF(AND(ACTIVITIES!F22&gt;=OBJECTIVES!$Z$30, OBJECTIVES!$Z$30&lt;&gt;0),E128+1,0)</f>
        <v>0</v>
      </c>
      <c r="F127" s="73">
        <f>IF(AND(ACTIVITIES!G22&gt;=OBJECTIVES!$Z$31, OBJECTIVES!$Z$31&lt;&gt;0),F128+1,0)</f>
        <v>0</v>
      </c>
      <c r="G127" s="73">
        <f>IF(AND(ACTIVITIES!H22&gt;=OBJECTIVES!$Z$32, OBJECTIVES!$Z$32&lt;&gt;0),G128+1,0)</f>
        <v>0</v>
      </c>
      <c r="H127" s="73">
        <f>IF(AND(ACTIVITIES!I22&gt;=OBJECTIVES!$Z$33,OBJECTIVES!$Z$33&lt;&gt;0),H128+1,0)</f>
        <v>0</v>
      </c>
      <c r="I127" s="73">
        <f>IF(AND(ACTIVITIES!J22&gt;=OBJECTIVES!$Z$34, OBJECTIVES!$Z$34&lt;&gt;0),I128+1,0)</f>
        <v>0</v>
      </c>
      <c r="J127" s="73">
        <f>IF(AND(ACTIVITIES!K22&gt;=OBJECTIVES!$Z$35,OBJECTIVES!$Z$35&lt;&gt;0),J128+1,0)</f>
        <v>0</v>
      </c>
      <c r="L127" s="128">
        <v>12</v>
      </c>
      <c r="M127" s="73">
        <f>IF(AND(ACTIVITIES!BQ22&gt;=OBJECTIVES!$BJ$27,OBJECTIVES!$BJ$27&lt;&gt;0),M128+1,0)</f>
        <v>0</v>
      </c>
      <c r="N127" s="73">
        <f>IF(AND(ACTIVITIES!BR22&gt;=OBJECTIVES!$BJ$28,OBJECTIVES!$BJ$28&lt;&gt;0),N128+1,0)</f>
        <v>0</v>
      </c>
      <c r="O127" s="73">
        <f>IF(AND(ACTIVITIES!BS22&gt;=OBJECTIVES!$BJ$29,OBJECTIVES!$BJ$29&lt;&gt;0),O128+1,0)</f>
        <v>0</v>
      </c>
      <c r="P127" s="73">
        <f>IF(AND(ACTIVITIES!BT22&gt;=OBJECTIVES!$BJ$30,OBJECTIVES!$BJ$30&lt;&gt;0),P128+1,0)</f>
        <v>0</v>
      </c>
      <c r="Q127" s="73">
        <f>IF(AND(ACTIVITIES!BU22&gt;=OBJECTIVES!$BJ$31,OBJECTIVES!$BJ$31&lt;&gt;0),Q128+1,0)</f>
        <v>0</v>
      </c>
      <c r="R127" s="73">
        <f>IF(AND(ACTIVITIES!BV22&gt;=OBJECTIVES!$BJ$32,OBJECTIVES!$BJ$32&lt;&gt;0),R128+1,0)</f>
        <v>0</v>
      </c>
      <c r="S127" s="73">
        <f>IF(AND(ACTIVITIES!BW22&gt;=OBJECTIVES!$BJ$33,OBJECTIVES!$BJ$33&lt;&gt;0),S128+1,0)</f>
        <v>0</v>
      </c>
      <c r="T127" s="73">
        <f>IF(AND(ACTIVITIES!BX22&gt;=OBJECTIVES!$BJ$34,OBJECTIVES!$BJ$34&lt;&gt;0),T128+1,0)</f>
        <v>0</v>
      </c>
      <c r="U127" s="73">
        <f>IF(AND(ACTIVITIES!BY22&gt;=OBJECTIVES!$BJ$35,OBJECTIVES!$BJ$35&lt;&gt;0),U128+1,0)</f>
        <v>0</v>
      </c>
    </row>
    <row r="128" spans="1:172" ht="17.100000000000001" customHeight="1" x14ac:dyDescent="0.2">
      <c r="A128" s="128">
        <v>11</v>
      </c>
      <c r="B128" s="73">
        <f>IF(AND(ACTIVITIES!C23&gt;=OBJECTIVES!$Z$27, OBJECTIVES!$Z$27&lt;&gt;0),B129+1,0)</f>
        <v>0</v>
      </c>
      <c r="C128" s="73">
        <f>IF(AND(ACTIVITIES!D23&gt;=OBJECTIVES!$Z$28, OBJECTIVES!$Z$28&lt;&gt;0),C129+1,0)</f>
        <v>0</v>
      </c>
      <c r="D128" s="73">
        <f>IF(AND(ACTIVITIES!E23&gt;=OBJECTIVES!$Z$29, OBJECTIVES!$Z$29&lt;&gt;0),D129+1,0)</f>
        <v>0</v>
      </c>
      <c r="E128" s="73">
        <f>IF(AND(ACTIVITIES!F23&gt;=OBJECTIVES!$Z$30, OBJECTIVES!$Z$30&lt;&gt;0),E129+1,0)</f>
        <v>0</v>
      </c>
      <c r="F128" s="73">
        <f>IF(AND(ACTIVITIES!G23&gt;=OBJECTIVES!$Z$31, OBJECTIVES!$Z$31&lt;&gt;0),F129+1,0)</f>
        <v>0</v>
      </c>
      <c r="G128" s="73">
        <f>IF(AND(ACTIVITIES!H23&gt;=OBJECTIVES!$Z$32, OBJECTIVES!$Z$32&lt;&gt;0),G129+1,0)</f>
        <v>0</v>
      </c>
      <c r="H128" s="73">
        <f>IF(AND(ACTIVITIES!I23&gt;=OBJECTIVES!$Z$33,OBJECTIVES!$Z$33&lt;&gt;0),H129+1,0)</f>
        <v>0</v>
      </c>
      <c r="I128" s="73">
        <f>IF(AND(ACTIVITIES!J23&gt;=OBJECTIVES!$Z$34, OBJECTIVES!$Z$34&lt;&gt;0),I129+1,0)</f>
        <v>0</v>
      </c>
      <c r="J128" s="73">
        <f>IF(AND(ACTIVITIES!K23&gt;=OBJECTIVES!$Z$35,OBJECTIVES!$Z$35&lt;&gt;0),J129+1,0)</f>
        <v>0</v>
      </c>
      <c r="L128" s="128">
        <v>11</v>
      </c>
      <c r="M128" s="73">
        <f>IF(AND(ACTIVITIES!BQ23&gt;=OBJECTIVES!$BJ$27,OBJECTIVES!$BJ$27&lt;&gt;0),M129+1,0)</f>
        <v>0</v>
      </c>
      <c r="N128" s="73">
        <f>IF(AND(ACTIVITIES!BR23&gt;=OBJECTIVES!$BJ$28,OBJECTIVES!$BJ$28&lt;&gt;0),N129+1,0)</f>
        <v>0</v>
      </c>
      <c r="O128" s="73">
        <f>IF(AND(ACTIVITIES!BS23&gt;=OBJECTIVES!$BJ$29,OBJECTIVES!$BJ$29&lt;&gt;0),O129+1,0)</f>
        <v>0</v>
      </c>
      <c r="P128" s="73">
        <f>IF(AND(ACTIVITIES!BT23&gt;=OBJECTIVES!$BJ$30,OBJECTIVES!$BJ$30&lt;&gt;0),P129+1,0)</f>
        <v>0</v>
      </c>
      <c r="Q128" s="73">
        <f>IF(AND(ACTIVITIES!BU23&gt;=OBJECTIVES!$BJ$31,OBJECTIVES!$BJ$31&lt;&gt;0),Q129+1,0)</f>
        <v>0</v>
      </c>
      <c r="R128" s="73">
        <f>IF(AND(ACTIVITIES!BV23&gt;=OBJECTIVES!$BJ$32,OBJECTIVES!$BJ$32&lt;&gt;0),R129+1,0)</f>
        <v>0</v>
      </c>
      <c r="S128" s="73">
        <f>IF(AND(ACTIVITIES!BW23&gt;=OBJECTIVES!$BJ$33,OBJECTIVES!$BJ$33&lt;&gt;0),S129+1,0)</f>
        <v>0</v>
      </c>
      <c r="T128" s="73">
        <f>IF(AND(ACTIVITIES!BX23&gt;=OBJECTIVES!$BJ$34,OBJECTIVES!$BJ$34&lt;&gt;0),T129+1,0)</f>
        <v>0</v>
      </c>
      <c r="U128" s="73">
        <f>IF(AND(ACTIVITIES!BY23&gt;=OBJECTIVES!$BJ$35,OBJECTIVES!$BJ$35&lt;&gt;0),U129+1,0)</f>
        <v>0</v>
      </c>
    </row>
    <row r="129" spans="1:172" ht="17.100000000000001" customHeight="1" x14ac:dyDescent="0.2">
      <c r="A129" s="128">
        <v>10</v>
      </c>
      <c r="B129" s="73">
        <f>IF(AND(ACTIVITIES!C24&gt;=OBJECTIVES!$Z$27, OBJECTIVES!$Z$27&lt;&gt;0),B130+1,0)</f>
        <v>0</v>
      </c>
      <c r="C129" s="73">
        <f>IF(AND(ACTIVITIES!D24&gt;=OBJECTIVES!$Z$28, OBJECTIVES!$Z$28&lt;&gt;0),C130+1,0)</f>
        <v>0</v>
      </c>
      <c r="D129" s="73">
        <f>IF(AND(ACTIVITIES!E24&gt;=OBJECTIVES!$Z$29, OBJECTIVES!$Z$29&lt;&gt;0),D130+1,0)</f>
        <v>0</v>
      </c>
      <c r="E129" s="73">
        <f>IF(AND(ACTIVITIES!F24&gt;=OBJECTIVES!$Z$30, OBJECTIVES!$Z$30&lt;&gt;0),E130+1,0)</f>
        <v>0</v>
      </c>
      <c r="F129" s="73">
        <f>IF(AND(ACTIVITIES!G24&gt;=OBJECTIVES!$Z$31, OBJECTIVES!$Z$31&lt;&gt;0),F130+1,0)</f>
        <v>0</v>
      </c>
      <c r="G129" s="73">
        <f>IF(AND(ACTIVITIES!H24&gt;=OBJECTIVES!$Z$32, OBJECTIVES!$Z$32&lt;&gt;0),G130+1,0)</f>
        <v>0</v>
      </c>
      <c r="H129" s="73">
        <f>IF(AND(ACTIVITIES!I24&gt;=OBJECTIVES!$Z$33,OBJECTIVES!$Z$33&lt;&gt;0),H130+1,0)</f>
        <v>0</v>
      </c>
      <c r="I129" s="73">
        <f>IF(AND(ACTIVITIES!J24&gt;=OBJECTIVES!$Z$34, OBJECTIVES!$Z$34&lt;&gt;0),I130+1,0)</f>
        <v>0</v>
      </c>
      <c r="J129" s="73">
        <f>IF(AND(ACTIVITIES!K24&gt;=OBJECTIVES!$Z$35,OBJECTIVES!$Z$35&lt;&gt;0),J130+1,0)</f>
        <v>0</v>
      </c>
      <c r="L129" s="128">
        <v>10</v>
      </c>
      <c r="M129" s="73">
        <f>IF(AND(ACTIVITIES!BQ24&gt;=OBJECTIVES!$BJ$27,OBJECTIVES!$BJ$27&lt;&gt;0),M130+1,0)</f>
        <v>0</v>
      </c>
      <c r="N129" s="73">
        <f>IF(AND(ACTIVITIES!BR24&gt;=OBJECTIVES!$BJ$28,OBJECTIVES!$BJ$28&lt;&gt;0),N130+1,0)</f>
        <v>0</v>
      </c>
      <c r="O129" s="73">
        <f>IF(AND(ACTIVITIES!BS24&gt;=OBJECTIVES!$BJ$29,OBJECTIVES!$BJ$29&lt;&gt;0),O130+1,0)</f>
        <v>0</v>
      </c>
      <c r="P129" s="73">
        <f>IF(AND(ACTIVITIES!BT24&gt;=OBJECTIVES!$BJ$30,OBJECTIVES!$BJ$30&lt;&gt;0),P130+1,0)</f>
        <v>0</v>
      </c>
      <c r="Q129" s="73">
        <f>IF(AND(ACTIVITIES!BU24&gt;=OBJECTIVES!$BJ$31,OBJECTIVES!$BJ$31&lt;&gt;0),Q130+1,0)</f>
        <v>0</v>
      </c>
      <c r="R129" s="73">
        <f>IF(AND(ACTIVITIES!BV24&gt;=OBJECTIVES!$BJ$32,OBJECTIVES!$BJ$32&lt;&gt;0),R130+1,0)</f>
        <v>0</v>
      </c>
      <c r="S129" s="73">
        <f>IF(AND(ACTIVITIES!BW24&gt;=OBJECTIVES!$BJ$33,OBJECTIVES!$BJ$33&lt;&gt;0),S130+1,0)</f>
        <v>0</v>
      </c>
      <c r="T129" s="73">
        <f>IF(AND(ACTIVITIES!BX24&gt;=OBJECTIVES!$BJ$34,OBJECTIVES!$BJ$34&lt;&gt;0),T130+1,0)</f>
        <v>0</v>
      </c>
      <c r="U129" s="73">
        <f>IF(AND(ACTIVITIES!BY24&gt;=OBJECTIVES!$BJ$35,OBJECTIVES!$BJ$35&lt;&gt;0),U130+1,0)</f>
        <v>0</v>
      </c>
    </row>
    <row r="130" spans="1:172" ht="17.100000000000001" customHeight="1" x14ac:dyDescent="0.2">
      <c r="A130" s="128">
        <v>9</v>
      </c>
      <c r="B130" s="73">
        <f>IF(AND(ACTIVITIES!C25&gt;=OBJECTIVES!$Z$27, OBJECTIVES!$Z$27&lt;&gt;0),B131+1,0)</f>
        <v>0</v>
      </c>
      <c r="C130" s="73">
        <f>IF(AND(ACTIVITIES!D25&gt;=OBJECTIVES!$Z$28, OBJECTIVES!$Z$28&lt;&gt;0),C131+1,0)</f>
        <v>0</v>
      </c>
      <c r="D130" s="73">
        <f>IF(AND(ACTIVITIES!E25&gt;=OBJECTIVES!$Z$29, OBJECTIVES!$Z$29&lt;&gt;0),D131+1,0)</f>
        <v>0</v>
      </c>
      <c r="E130" s="73">
        <f>IF(AND(ACTIVITIES!F25&gt;=OBJECTIVES!$Z$30, OBJECTIVES!$Z$30&lt;&gt;0),E131+1,0)</f>
        <v>0</v>
      </c>
      <c r="F130" s="73">
        <f>IF(AND(ACTIVITIES!G25&gt;=OBJECTIVES!$Z$31, OBJECTIVES!$Z$31&lt;&gt;0),F131+1,0)</f>
        <v>0</v>
      </c>
      <c r="G130" s="73">
        <f>IF(AND(ACTIVITIES!H25&gt;=OBJECTIVES!$Z$32, OBJECTIVES!$Z$32&lt;&gt;0),G131+1,0)</f>
        <v>0</v>
      </c>
      <c r="H130" s="73">
        <f>IF(AND(ACTIVITIES!I25&gt;=OBJECTIVES!$Z$33,OBJECTIVES!$Z$33&lt;&gt;0),H131+1,0)</f>
        <v>0</v>
      </c>
      <c r="I130" s="73">
        <f>IF(AND(ACTIVITIES!J25&gt;=OBJECTIVES!$Z$34, OBJECTIVES!$Z$34&lt;&gt;0),I131+1,0)</f>
        <v>0</v>
      </c>
      <c r="J130" s="73">
        <f>IF(AND(ACTIVITIES!K25&gt;=OBJECTIVES!$Z$35,OBJECTIVES!$Z$35&lt;&gt;0),J131+1,0)</f>
        <v>0</v>
      </c>
      <c r="L130" s="128">
        <v>9</v>
      </c>
      <c r="M130" s="73">
        <f>IF(AND(ACTIVITIES!BQ25&gt;=OBJECTIVES!$BJ$27,OBJECTIVES!$BJ$27&lt;&gt;0),M131+1,0)</f>
        <v>0</v>
      </c>
      <c r="N130" s="73">
        <f>IF(AND(ACTIVITIES!BR25&gt;=OBJECTIVES!$BJ$28,OBJECTIVES!$BJ$28&lt;&gt;0),N131+1,0)</f>
        <v>0</v>
      </c>
      <c r="O130" s="73">
        <f>IF(AND(ACTIVITIES!BS25&gt;=OBJECTIVES!$BJ$29,OBJECTIVES!$BJ$29&lt;&gt;0),O131+1,0)</f>
        <v>0</v>
      </c>
      <c r="P130" s="73">
        <f>IF(AND(ACTIVITIES!BT25&gt;=OBJECTIVES!$BJ$30,OBJECTIVES!$BJ$30&lt;&gt;0),P131+1,0)</f>
        <v>0</v>
      </c>
      <c r="Q130" s="73">
        <f>IF(AND(ACTIVITIES!BU25&gt;=OBJECTIVES!$BJ$31,OBJECTIVES!$BJ$31&lt;&gt;0),Q131+1,0)</f>
        <v>0</v>
      </c>
      <c r="R130" s="73">
        <f>IF(AND(ACTIVITIES!BV25&gt;=OBJECTIVES!$BJ$32,OBJECTIVES!$BJ$32&lt;&gt;0),R131+1,0)</f>
        <v>0</v>
      </c>
      <c r="S130" s="73">
        <f>IF(AND(ACTIVITIES!BW25&gt;=OBJECTIVES!$BJ$33,OBJECTIVES!$BJ$33&lt;&gt;0),S131+1,0)</f>
        <v>0</v>
      </c>
      <c r="T130" s="73">
        <f>IF(AND(ACTIVITIES!BX25&gt;=OBJECTIVES!$BJ$34,OBJECTIVES!$BJ$34&lt;&gt;0),T131+1,0)</f>
        <v>0</v>
      </c>
      <c r="U130" s="73">
        <f>IF(AND(ACTIVITIES!BY25&gt;=OBJECTIVES!$BJ$35,OBJECTIVES!$BJ$35&lt;&gt;0),U131+1,0)</f>
        <v>0</v>
      </c>
      <c r="FF130" s="19">
        <v>1</v>
      </c>
      <c r="FG130" s="240" t="s">
        <v>952</v>
      </c>
      <c r="FH130" s="240" t="s">
        <v>891</v>
      </c>
      <c r="FI130" s="240" t="s">
        <v>892</v>
      </c>
      <c r="FJ130" s="240" t="s">
        <v>893</v>
      </c>
      <c r="FK130" s="240" t="s">
        <v>894</v>
      </c>
      <c r="FL130" s="240" t="s">
        <v>895</v>
      </c>
      <c r="FM130" s="240" t="s">
        <v>896</v>
      </c>
      <c r="FN130" s="240" t="s">
        <v>897</v>
      </c>
      <c r="FO130" s="240" t="s">
        <v>898</v>
      </c>
      <c r="FP130" s="240" t="s">
        <v>899</v>
      </c>
    </row>
    <row r="131" spans="1:172" ht="17.100000000000001" customHeight="1" x14ac:dyDescent="0.2">
      <c r="A131" s="128">
        <v>8</v>
      </c>
      <c r="B131" s="73">
        <f>IF(AND(ACTIVITIES!C26&gt;=OBJECTIVES!$Z$27, OBJECTIVES!$Z$27&lt;&gt;0),B132+1,0)</f>
        <v>0</v>
      </c>
      <c r="C131" s="73">
        <f>IF(AND(ACTIVITIES!D26&gt;=OBJECTIVES!$Z$28, OBJECTIVES!$Z$28&lt;&gt;0),C132+1,0)</f>
        <v>0</v>
      </c>
      <c r="D131" s="73">
        <f>IF(AND(ACTIVITIES!E26&gt;=OBJECTIVES!$Z$29, OBJECTIVES!$Z$29&lt;&gt;0),D132+1,0)</f>
        <v>0</v>
      </c>
      <c r="E131" s="73">
        <f>IF(AND(ACTIVITIES!F26&gt;=OBJECTIVES!$Z$30, OBJECTIVES!$Z$30&lt;&gt;0),E132+1,0)</f>
        <v>0</v>
      </c>
      <c r="F131" s="73">
        <f>IF(AND(ACTIVITIES!G26&gt;=OBJECTIVES!$Z$31, OBJECTIVES!$Z$31&lt;&gt;0),F132+1,0)</f>
        <v>0</v>
      </c>
      <c r="G131" s="73">
        <f>IF(AND(ACTIVITIES!H26&gt;=OBJECTIVES!$Z$32, OBJECTIVES!$Z$32&lt;&gt;0),G132+1,0)</f>
        <v>0</v>
      </c>
      <c r="H131" s="73">
        <f>IF(AND(ACTIVITIES!I26&gt;=OBJECTIVES!$Z$33,OBJECTIVES!$Z$33&lt;&gt;0),H132+1,0)</f>
        <v>0</v>
      </c>
      <c r="I131" s="73">
        <f>IF(AND(ACTIVITIES!J26&gt;=OBJECTIVES!$Z$34, OBJECTIVES!$Z$34&lt;&gt;0),I132+1,0)</f>
        <v>0</v>
      </c>
      <c r="J131" s="73">
        <f>IF(AND(ACTIVITIES!K26&gt;=OBJECTIVES!$Z$35,OBJECTIVES!$Z$35&lt;&gt;0),J132+1,0)</f>
        <v>0</v>
      </c>
      <c r="L131" s="128">
        <v>8</v>
      </c>
      <c r="M131" s="73">
        <f>IF(AND(ACTIVITIES!BQ26&gt;=OBJECTIVES!$BJ$27,OBJECTIVES!$BJ$27&lt;&gt;0),M132+1,0)</f>
        <v>0</v>
      </c>
      <c r="N131" s="73">
        <f>IF(AND(ACTIVITIES!BR26&gt;=OBJECTIVES!$BJ$28,OBJECTIVES!$BJ$28&lt;&gt;0),N132+1,0)</f>
        <v>0</v>
      </c>
      <c r="O131" s="73">
        <f>IF(AND(ACTIVITIES!BS26&gt;=OBJECTIVES!$BJ$29,OBJECTIVES!$BJ$29&lt;&gt;0),O132+1,0)</f>
        <v>0</v>
      </c>
      <c r="P131" s="73">
        <f>IF(AND(ACTIVITIES!BT26&gt;=OBJECTIVES!$BJ$30,OBJECTIVES!$BJ$30&lt;&gt;0),P132+1,0)</f>
        <v>0</v>
      </c>
      <c r="Q131" s="73">
        <f>IF(AND(ACTIVITIES!BU26&gt;=OBJECTIVES!$BJ$31,OBJECTIVES!$BJ$31&lt;&gt;0),Q132+1,0)</f>
        <v>0</v>
      </c>
      <c r="R131" s="73">
        <f>IF(AND(ACTIVITIES!BV26&gt;=OBJECTIVES!$BJ$32,OBJECTIVES!$BJ$32&lt;&gt;0),R132+1,0)</f>
        <v>0</v>
      </c>
      <c r="S131" s="73">
        <f>IF(AND(ACTIVITIES!BW26&gt;=OBJECTIVES!$BJ$33,OBJECTIVES!$BJ$33&lt;&gt;0),S132+1,0)</f>
        <v>0</v>
      </c>
      <c r="T131" s="73">
        <f>IF(AND(ACTIVITIES!BX26&gt;=OBJECTIVES!$BJ$34,OBJECTIVES!$BJ$34&lt;&gt;0),T132+1,0)</f>
        <v>0</v>
      </c>
      <c r="U131" s="73">
        <f>IF(AND(ACTIVITIES!BY26&gt;=OBJECTIVES!$BJ$35,OBJECTIVES!$BJ$35&lt;&gt;0),U132+1,0)</f>
        <v>0</v>
      </c>
      <c r="FF131" s="19">
        <v>2</v>
      </c>
      <c r="FG131" s="240" t="s">
        <v>956</v>
      </c>
      <c r="FH131" s="240" t="s">
        <v>882</v>
      </c>
      <c r="FI131" s="240" t="s">
        <v>883</v>
      </c>
      <c r="FJ131" s="240" t="s">
        <v>884</v>
      </c>
      <c r="FK131" s="240" t="s">
        <v>885</v>
      </c>
      <c r="FL131" s="240" t="s">
        <v>886</v>
      </c>
      <c r="FM131" s="240" t="s">
        <v>887</v>
      </c>
      <c r="FN131" s="240" t="s">
        <v>888</v>
      </c>
      <c r="FO131" s="240" t="s">
        <v>889</v>
      </c>
      <c r="FP131" s="240" t="s">
        <v>890</v>
      </c>
    </row>
    <row r="132" spans="1:172" ht="17.100000000000001" customHeight="1" x14ac:dyDescent="0.2">
      <c r="A132" s="128">
        <v>7</v>
      </c>
      <c r="B132" s="73">
        <f>IF(AND(ACTIVITIES!C27&gt;=OBJECTIVES!$Z$27, OBJECTIVES!$Z$27&lt;&gt;0),B133+1,0)</f>
        <v>0</v>
      </c>
      <c r="C132" s="73">
        <f>IF(AND(ACTIVITIES!D27&gt;=OBJECTIVES!$Z$28, OBJECTIVES!$Z$28&lt;&gt;0),C133+1,0)</f>
        <v>0</v>
      </c>
      <c r="D132" s="73">
        <f>IF(AND(ACTIVITIES!E27&gt;=OBJECTIVES!$Z$29, OBJECTIVES!$Z$29&lt;&gt;0),D133+1,0)</f>
        <v>0</v>
      </c>
      <c r="E132" s="73">
        <f>IF(AND(ACTIVITIES!F27&gt;=OBJECTIVES!$Z$30, OBJECTIVES!$Z$30&lt;&gt;0),E133+1,0)</f>
        <v>0</v>
      </c>
      <c r="F132" s="73">
        <f>IF(AND(ACTIVITIES!G27&gt;=OBJECTIVES!$Z$31, OBJECTIVES!$Z$31&lt;&gt;0),F133+1,0)</f>
        <v>0</v>
      </c>
      <c r="G132" s="73">
        <f>IF(AND(ACTIVITIES!H27&gt;=OBJECTIVES!$Z$32, OBJECTIVES!$Z$32&lt;&gt;0),G133+1,0)</f>
        <v>0</v>
      </c>
      <c r="H132" s="73">
        <f>IF(AND(ACTIVITIES!I27&gt;=OBJECTIVES!$Z$33,OBJECTIVES!$Z$33&lt;&gt;0),H133+1,0)</f>
        <v>0</v>
      </c>
      <c r="I132" s="73">
        <f>IF(AND(ACTIVITIES!J27&gt;=OBJECTIVES!$Z$34, OBJECTIVES!$Z$34&lt;&gt;0),I133+1,0)</f>
        <v>0</v>
      </c>
      <c r="J132" s="73">
        <f>IF(AND(ACTIVITIES!K27&gt;=OBJECTIVES!$Z$35,OBJECTIVES!$Z$35&lt;&gt;0),J133+1,0)</f>
        <v>0</v>
      </c>
      <c r="L132" s="128">
        <v>7</v>
      </c>
      <c r="M132" s="73">
        <f>IF(AND(ACTIVITIES!BQ27&gt;=OBJECTIVES!$BJ$27,OBJECTIVES!$BJ$27&lt;&gt;0),M133+1,0)</f>
        <v>0</v>
      </c>
      <c r="N132" s="73">
        <f>IF(AND(ACTIVITIES!BR27&gt;=OBJECTIVES!$BJ$28,OBJECTIVES!$BJ$28&lt;&gt;0),N133+1,0)</f>
        <v>0</v>
      </c>
      <c r="O132" s="73">
        <f>IF(AND(ACTIVITIES!BS27&gt;=OBJECTIVES!$BJ$29,OBJECTIVES!$BJ$29&lt;&gt;0),O133+1,0)</f>
        <v>0</v>
      </c>
      <c r="P132" s="73">
        <f>IF(AND(ACTIVITIES!BT27&gt;=OBJECTIVES!$BJ$30,OBJECTIVES!$BJ$30&lt;&gt;0),P133+1,0)</f>
        <v>0</v>
      </c>
      <c r="Q132" s="73">
        <f>IF(AND(ACTIVITIES!BU27&gt;=OBJECTIVES!$BJ$31,OBJECTIVES!$BJ$31&lt;&gt;0),Q133+1,0)</f>
        <v>0</v>
      </c>
      <c r="R132" s="73">
        <f>IF(AND(ACTIVITIES!BV27&gt;=OBJECTIVES!$BJ$32,OBJECTIVES!$BJ$32&lt;&gt;0),R133+1,0)</f>
        <v>0</v>
      </c>
      <c r="S132" s="73">
        <f>IF(AND(ACTIVITIES!BW27&gt;=OBJECTIVES!$BJ$33,OBJECTIVES!$BJ$33&lt;&gt;0),S133+1,0)</f>
        <v>0</v>
      </c>
      <c r="T132" s="73">
        <f>IF(AND(ACTIVITIES!BX27&gt;=OBJECTIVES!$BJ$34,OBJECTIVES!$BJ$34&lt;&gt;0),T133+1,0)</f>
        <v>0</v>
      </c>
      <c r="U132" s="73">
        <f>IF(AND(ACTIVITIES!BY27&gt;=OBJECTIVES!$BJ$35,OBJECTIVES!$BJ$35&lt;&gt;0),U133+1,0)</f>
        <v>0</v>
      </c>
      <c r="FF132" s="19">
        <v>3</v>
      </c>
      <c r="FG132" s="240" t="s">
        <v>955</v>
      </c>
      <c r="FH132" s="240" t="s">
        <v>865</v>
      </c>
      <c r="FI132" s="240" t="s">
        <v>866</v>
      </c>
      <c r="FJ132" s="240" t="s">
        <v>867</v>
      </c>
      <c r="FK132" s="240" t="s">
        <v>868</v>
      </c>
      <c r="FL132" s="240" t="s">
        <v>869</v>
      </c>
      <c r="FM132" s="240" t="s">
        <v>870</v>
      </c>
      <c r="FN132" s="240" t="s">
        <v>871</v>
      </c>
      <c r="FO132" s="240" t="s">
        <v>872</v>
      </c>
      <c r="FP132" s="240" t="s">
        <v>873</v>
      </c>
    </row>
    <row r="133" spans="1:172" ht="17.100000000000001" customHeight="1" x14ac:dyDescent="0.2">
      <c r="A133" s="128">
        <v>6</v>
      </c>
      <c r="B133" s="73">
        <f>IF(AND(ACTIVITIES!C28&gt;=OBJECTIVES!$Z$27, OBJECTIVES!$Z$27&lt;&gt;0),B134+1,0)</f>
        <v>0</v>
      </c>
      <c r="C133" s="73">
        <f>IF(AND(ACTIVITIES!D28&gt;=OBJECTIVES!$Z$28, OBJECTIVES!$Z$28&lt;&gt;0),C134+1,0)</f>
        <v>0</v>
      </c>
      <c r="D133" s="73">
        <f>IF(AND(ACTIVITIES!E28&gt;=OBJECTIVES!$Z$29, OBJECTIVES!$Z$29&lt;&gt;0),D134+1,0)</f>
        <v>0</v>
      </c>
      <c r="E133" s="73">
        <f>IF(AND(ACTIVITIES!F28&gt;=OBJECTIVES!$Z$30, OBJECTIVES!$Z$30&lt;&gt;0),E134+1,0)</f>
        <v>0</v>
      </c>
      <c r="F133" s="73">
        <f>IF(AND(ACTIVITIES!G28&gt;=OBJECTIVES!$Z$31, OBJECTIVES!$Z$31&lt;&gt;0),F134+1,0)</f>
        <v>0</v>
      </c>
      <c r="G133" s="73">
        <f>IF(AND(ACTIVITIES!H28&gt;=OBJECTIVES!$Z$32, OBJECTIVES!$Z$32&lt;&gt;0),G134+1,0)</f>
        <v>0</v>
      </c>
      <c r="H133" s="73">
        <f>IF(AND(ACTIVITIES!I28&gt;=OBJECTIVES!$Z$33,OBJECTIVES!$Z$33&lt;&gt;0),H134+1,0)</f>
        <v>0</v>
      </c>
      <c r="I133" s="73">
        <f>IF(AND(ACTIVITIES!J28&gt;=OBJECTIVES!$Z$34, OBJECTIVES!$Z$34&lt;&gt;0),I134+1,0)</f>
        <v>0</v>
      </c>
      <c r="J133" s="73">
        <f>IF(AND(ACTIVITIES!K28&gt;=OBJECTIVES!$Z$35,OBJECTIVES!$Z$35&lt;&gt;0),J134+1,0)</f>
        <v>0</v>
      </c>
      <c r="L133" s="128">
        <v>6</v>
      </c>
      <c r="M133" s="73">
        <f>IF(AND(ACTIVITIES!BQ28&gt;=OBJECTIVES!$BJ$27,OBJECTIVES!$BJ$27&lt;&gt;0),M134+1,0)</f>
        <v>0</v>
      </c>
      <c r="N133" s="73">
        <f>IF(AND(ACTIVITIES!BR28&gt;=OBJECTIVES!$BJ$28,OBJECTIVES!$BJ$28&lt;&gt;0),N134+1,0)</f>
        <v>0</v>
      </c>
      <c r="O133" s="73">
        <f>IF(AND(ACTIVITIES!BS28&gt;=OBJECTIVES!$BJ$29,OBJECTIVES!$BJ$29&lt;&gt;0),O134+1,0)</f>
        <v>0</v>
      </c>
      <c r="P133" s="73">
        <f>IF(AND(ACTIVITIES!BT28&gt;=OBJECTIVES!$BJ$30,OBJECTIVES!$BJ$30&lt;&gt;0),P134+1,0)</f>
        <v>0</v>
      </c>
      <c r="Q133" s="73">
        <f>IF(AND(ACTIVITIES!BU28&gt;=OBJECTIVES!$BJ$31,OBJECTIVES!$BJ$31&lt;&gt;0),Q134+1,0)</f>
        <v>0</v>
      </c>
      <c r="R133" s="73">
        <f>IF(AND(ACTIVITIES!BV28&gt;=OBJECTIVES!$BJ$32,OBJECTIVES!$BJ$32&lt;&gt;0),R134+1,0)</f>
        <v>0</v>
      </c>
      <c r="S133" s="73">
        <f>IF(AND(ACTIVITIES!BW28&gt;=OBJECTIVES!$BJ$33,OBJECTIVES!$BJ$33&lt;&gt;0),S134+1,0)</f>
        <v>0</v>
      </c>
      <c r="T133" s="73">
        <f>IF(AND(ACTIVITIES!BX28&gt;=OBJECTIVES!$BJ$34,OBJECTIVES!$BJ$34&lt;&gt;0),T134+1,0)</f>
        <v>0</v>
      </c>
      <c r="U133" s="73">
        <f>IF(AND(ACTIVITIES!BY28&gt;=OBJECTIVES!$BJ$35,OBJECTIVES!$BJ$35&lt;&gt;0),U134+1,0)</f>
        <v>0</v>
      </c>
      <c r="FF133" s="19">
        <v>4</v>
      </c>
      <c r="FG133" s="240" t="s">
        <v>954</v>
      </c>
      <c r="FH133" s="240" t="s">
        <v>958</v>
      </c>
      <c r="FI133" s="240" t="s">
        <v>960</v>
      </c>
      <c r="FJ133" s="240" t="s">
        <v>962</v>
      </c>
      <c r="FK133" s="240" t="s">
        <v>964</v>
      </c>
      <c r="FL133" s="240" t="s">
        <v>966</v>
      </c>
      <c r="FM133" s="240" t="s">
        <v>843</v>
      </c>
      <c r="FN133" s="240" t="s">
        <v>844</v>
      </c>
      <c r="FO133" s="240" t="s">
        <v>845</v>
      </c>
      <c r="FP133" s="240" t="s">
        <v>846</v>
      </c>
    </row>
    <row r="134" spans="1:172" ht="17.100000000000001" customHeight="1" x14ac:dyDescent="0.2">
      <c r="A134" s="128">
        <v>5</v>
      </c>
      <c r="B134" s="73">
        <f>IF(AND(ACTIVITIES!C29&gt;=OBJECTIVES!$Z$27, OBJECTIVES!$Z$27&lt;&gt;0),B135+1,0)</f>
        <v>0</v>
      </c>
      <c r="C134" s="73">
        <f>IF(AND(ACTIVITIES!D29&gt;=OBJECTIVES!$Z$28, OBJECTIVES!$Z$28&lt;&gt;0),C135+1,0)</f>
        <v>0</v>
      </c>
      <c r="D134" s="73">
        <f>IF(AND(ACTIVITIES!E29&gt;=OBJECTIVES!$Z$29, OBJECTIVES!$Z$29&lt;&gt;0),D135+1,0)</f>
        <v>0</v>
      </c>
      <c r="E134" s="73">
        <f>IF(AND(ACTIVITIES!F29&gt;=OBJECTIVES!$Z$30, OBJECTIVES!$Z$30&lt;&gt;0),E135+1,0)</f>
        <v>0</v>
      </c>
      <c r="F134" s="73">
        <f>IF(AND(ACTIVITIES!G29&gt;=OBJECTIVES!$Z$31, OBJECTIVES!$Z$31&lt;&gt;0),F135+1,0)</f>
        <v>0</v>
      </c>
      <c r="G134" s="73">
        <f>IF(AND(ACTIVITIES!H29&gt;=OBJECTIVES!$Z$32, OBJECTIVES!$Z$32&lt;&gt;0),G135+1,0)</f>
        <v>0</v>
      </c>
      <c r="H134" s="73">
        <f>IF(AND(ACTIVITIES!I29&gt;=OBJECTIVES!$Z$33,OBJECTIVES!$Z$33&lt;&gt;0),H135+1,0)</f>
        <v>0</v>
      </c>
      <c r="I134" s="73">
        <f>IF(AND(ACTIVITIES!J29&gt;=OBJECTIVES!$Z$34, OBJECTIVES!$Z$34&lt;&gt;0),I135+1,0)</f>
        <v>0</v>
      </c>
      <c r="J134" s="73">
        <f>IF(AND(ACTIVITIES!K29&gt;=OBJECTIVES!$Z$35,OBJECTIVES!$Z$35&lt;&gt;0),J135+1,0)</f>
        <v>0</v>
      </c>
      <c r="L134" s="128">
        <v>5</v>
      </c>
      <c r="M134" s="73">
        <f>IF(AND(ACTIVITIES!BQ29&gt;=OBJECTIVES!$BJ$27,OBJECTIVES!$BJ$27&lt;&gt;0),M135+1,0)</f>
        <v>0</v>
      </c>
      <c r="N134" s="73">
        <f>IF(AND(ACTIVITIES!BR29&gt;=OBJECTIVES!$BJ$28,OBJECTIVES!$BJ$28&lt;&gt;0),N135+1,0)</f>
        <v>0</v>
      </c>
      <c r="O134" s="73">
        <f>IF(AND(ACTIVITIES!BS29&gt;=OBJECTIVES!$BJ$29,OBJECTIVES!$BJ$29&lt;&gt;0),O135+1,0)</f>
        <v>0</v>
      </c>
      <c r="P134" s="73">
        <f>IF(AND(ACTIVITIES!BT29&gt;=OBJECTIVES!$BJ$30,OBJECTIVES!$BJ$30&lt;&gt;0),P135+1,0)</f>
        <v>0</v>
      </c>
      <c r="Q134" s="73">
        <f>IF(AND(ACTIVITIES!BU29&gt;=OBJECTIVES!$BJ$31,OBJECTIVES!$BJ$31&lt;&gt;0),Q135+1,0)</f>
        <v>0</v>
      </c>
      <c r="R134" s="73">
        <f>IF(AND(ACTIVITIES!BV29&gt;=OBJECTIVES!$BJ$32,OBJECTIVES!$BJ$32&lt;&gt;0),R135+1,0)</f>
        <v>0</v>
      </c>
      <c r="S134" s="73">
        <f>IF(AND(ACTIVITIES!BW29&gt;=OBJECTIVES!$BJ$33,OBJECTIVES!$BJ$33&lt;&gt;0),S135+1,0)</f>
        <v>0</v>
      </c>
      <c r="T134" s="73">
        <f>IF(AND(ACTIVITIES!BX29&gt;=OBJECTIVES!$BJ$34,OBJECTIVES!$BJ$34&lt;&gt;0),T135+1,0)</f>
        <v>0</v>
      </c>
      <c r="U134" s="73">
        <f>IF(AND(ACTIVITIES!BY29&gt;=OBJECTIVES!$BJ$35,OBJECTIVES!$BJ$35&lt;&gt;0),U135+1,0)</f>
        <v>0</v>
      </c>
      <c r="FF134" s="19">
        <v>5</v>
      </c>
      <c r="FG134" s="240" t="s">
        <v>953</v>
      </c>
      <c r="FH134" s="240" t="s">
        <v>957</v>
      </c>
      <c r="FI134" s="240" t="s">
        <v>959</v>
      </c>
      <c r="FJ134" s="240" t="s">
        <v>961</v>
      </c>
      <c r="FK134" s="240" t="s">
        <v>963</v>
      </c>
      <c r="FL134" s="240" t="s">
        <v>965</v>
      </c>
      <c r="FM134" s="240" t="s">
        <v>848</v>
      </c>
      <c r="FN134" s="240" t="s">
        <v>849</v>
      </c>
      <c r="FO134" s="240" t="s">
        <v>850</v>
      </c>
      <c r="FP134" s="240" t="s">
        <v>847</v>
      </c>
    </row>
    <row r="135" spans="1:172" ht="17.100000000000001" customHeight="1" x14ac:dyDescent="0.2">
      <c r="A135" s="128">
        <v>4</v>
      </c>
      <c r="B135" s="73">
        <f>IF(AND(ACTIVITIES!C30&gt;=OBJECTIVES!$Z$27, OBJECTIVES!$Z$27&lt;&gt;0),B136+1,0)</f>
        <v>0</v>
      </c>
      <c r="C135" s="73">
        <f>IF(AND(ACTIVITIES!D30&gt;=OBJECTIVES!$Z$28, OBJECTIVES!$Z$28&lt;&gt;0),C136+1,0)</f>
        <v>0</v>
      </c>
      <c r="D135" s="73">
        <f>IF(AND(ACTIVITIES!E30&gt;=OBJECTIVES!$Z$29, OBJECTIVES!$Z$29&lt;&gt;0),D136+1,0)</f>
        <v>0</v>
      </c>
      <c r="E135" s="73">
        <f>IF(AND(ACTIVITIES!F30&gt;=OBJECTIVES!$Z$30, OBJECTIVES!$Z$30&lt;&gt;0),E136+1,0)</f>
        <v>0</v>
      </c>
      <c r="F135" s="73">
        <f>IF(AND(ACTIVITIES!G30&gt;=OBJECTIVES!$Z$31, OBJECTIVES!$Z$31&lt;&gt;0),F136+1,0)</f>
        <v>0</v>
      </c>
      <c r="G135" s="73">
        <f>IF(AND(ACTIVITIES!H30&gt;=OBJECTIVES!$Z$32, OBJECTIVES!$Z$32&lt;&gt;0),G136+1,0)</f>
        <v>0</v>
      </c>
      <c r="H135" s="73">
        <f>IF(AND(ACTIVITIES!I30&gt;=OBJECTIVES!$Z$33,OBJECTIVES!$Z$33&lt;&gt;0),H136+1,0)</f>
        <v>0</v>
      </c>
      <c r="I135" s="73">
        <f>IF(AND(ACTIVITIES!J30&gt;=OBJECTIVES!$Z$34, OBJECTIVES!$Z$34&lt;&gt;0),I136+1,0)</f>
        <v>0</v>
      </c>
      <c r="J135" s="73">
        <f>IF(AND(ACTIVITIES!K30&gt;=OBJECTIVES!$Z$35,OBJECTIVES!$Z$35&lt;&gt;0),J136+1,0)</f>
        <v>0</v>
      </c>
      <c r="L135" s="128">
        <v>4</v>
      </c>
      <c r="M135" s="73">
        <f>IF(AND(ACTIVITIES!BQ30&gt;=OBJECTIVES!$BJ$27,OBJECTIVES!$BJ$27&lt;&gt;0),M136+1,0)</f>
        <v>0</v>
      </c>
      <c r="N135" s="73">
        <f>IF(AND(ACTIVITIES!BR30&gt;=OBJECTIVES!$BJ$28,OBJECTIVES!$BJ$28&lt;&gt;0),N136+1,0)</f>
        <v>0</v>
      </c>
      <c r="O135" s="73">
        <f>IF(AND(ACTIVITIES!BS30&gt;=OBJECTIVES!$BJ$29,OBJECTIVES!$BJ$29&lt;&gt;0),O136+1,0)</f>
        <v>0</v>
      </c>
      <c r="P135" s="73">
        <f>IF(AND(ACTIVITIES!BT30&gt;=OBJECTIVES!$BJ$30,OBJECTIVES!$BJ$30&lt;&gt;0),P136+1,0)</f>
        <v>0</v>
      </c>
      <c r="Q135" s="73">
        <f>IF(AND(ACTIVITIES!BU30&gt;=OBJECTIVES!$BJ$31,OBJECTIVES!$BJ$31&lt;&gt;0),Q136+1,0)</f>
        <v>0</v>
      </c>
      <c r="R135" s="73">
        <f>IF(AND(ACTIVITIES!BV30&gt;=OBJECTIVES!$BJ$32,OBJECTIVES!$BJ$32&lt;&gt;0),R136+1,0)</f>
        <v>0</v>
      </c>
      <c r="S135" s="73">
        <f>IF(AND(ACTIVITIES!BW30&gt;=OBJECTIVES!$BJ$33,OBJECTIVES!$BJ$33&lt;&gt;0),S136+1,0)</f>
        <v>0</v>
      </c>
      <c r="T135" s="73">
        <f>IF(AND(ACTIVITIES!BX30&gt;=OBJECTIVES!$BJ$34,OBJECTIVES!$BJ$34&lt;&gt;0),T136+1,0)</f>
        <v>0</v>
      </c>
      <c r="U135" s="73">
        <f>IF(AND(ACTIVITIES!BY30&gt;=OBJECTIVES!$BJ$35,OBJECTIVES!$BJ$35&lt;&gt;0),U136+1,0)</f>
        <v>0</v>
      </c>
      <c r="FF135" s="19">
        <v>6</v>
      </c>
      <c r="FG135" s="240" t="s">
        <v>919</v>
      </c>
      <c r="FH135" s="240" t="s">
        <v>920</v>
      </c>
      <c r="FI135" s="240" t="s">
        <v>921</v>
      </c>
      <c r="FJ135" s="240" t="s">
        <v>922</v>
      </c>
      <c r="FK135" s="240" t="s">
        <v>923</v>
      </c>
      <c r="FL135" s="240" t="s">
        <v>876</v>
      </c>
      <c r="FM135" s="240" t="s">
        <v>877</v>
      </c>
      <c r="FN135" s="240" t="s">
        <v>878</v>
      </c>
      <c r="FO135" s="240" t="s">
        <v>881</v>
      </c>
      <c r="FP135" s="240" t="s">
        <v>851</v>
      </c>
    </row>
    <row r="136" spans="1:172" ht="17.100000000000001" customHeight="1" x14ac:dyDescent="0.2">
      <c r="A136" s="128">
        <v>3</v>
      </c>
      <c r="B136" s="73">
        <f>IF(AND(ACTIVITIES!C31&gt;=OBJECTIVES!$Z$27, OBJECTIVES!$Z$27&lt;&gt;0),B137+1,0)</f>
        <v>0</v>
      </c>
      <c r="C136" s="73">
        <f>IF(AND(ACTIVITIES!D31&gt;=OBJECTIVES!$Z$28, OBJECTIVES!$Z$28&lt;&gt;0),C137+1,0)</f>
        <v>0</v>
      </c>
      <c r="D136" s="73">
        <f>IF(AND(ACTIVITIES!E31&gt;=OBJECTIVES!$Z$29, OBJECTIVES!$Z$29&lt;&gt;0),D137+1,0)</f>
        <v>0</v>
      </c>
      <c r="E136" s="73">
        <f>IF(AND(ACTIVITIES!F31&gt;=OBJECTIVES!$Z$30, OBJECTIVES!$Z$30&lt;&gt;0),E137+1,0)</f>
        <v>0</v>
      </c>
      <c r="F136" s="73">
        <f>IF(AND(ACTIVITIES!G31&gt;=OBJECTIVES!$Z$31, OBJECTIVES!$Z$31&lt;&gt;0),F137+1,0)</f>
        <v>0</v>
      </c>
      <c r="G136" s="73">
        <f>IF(AND(ACTIVITIES!H31&gt;=OBJECTIVES!$Z$32, OBJECTIVES!$Z$32&lt;&gt;0),G137+1,0)</f>
        <v>0</v>
      </c>
      <c r="H136" s="73">
        <f>IF(AND(ACTIVITIES!I31&gt;=OBJECTIVES!$Z$33,OBJECTIVES!$Z$33&lt;&gt;0),H137+1,0)</f>
        <v>0</v>
      </c>
      <c r="I136" s="73">
        <f>IF(AND(ACTIVITIES!J31&gt;=OBJECTIVES!$Z$34, OBJECTIVES!$Z$34&lt;&gt;0),I137+1,0)</f>
        <v>0</v>
      </c>
      <c r="J136" s="73">
        <f>IF(AND(ACTIVITIES!K31&gt;=OBJECTIVES!$Z$35,OBJECTIVES!$Z$35&lt;&gt;0),J137+1,0)</f>
        <v>0</v>
      </c>
      <c r="L136" s="128">
        <v>3</v>
      </c>
      <c r="M136" s="73">
        <f>IF(AND(ACTIVITIES!BQ31&gt;=OBJECTIVES!$BJ$27,OBJECTIVES!$BJ$27&lt;&gt;0),M137+1,0)</f>
        <v>0</v>
      </c>
      <c r="N136" s="73">
        <f>IF(AND(ACTIVITIES!BR31&gt;=OBJECTIVES!$BJ$28,OBJECTIVES!$BJ$28&lt;&gt;0),N137+1,0)</f>
        <v>0</v>
      </c>
      <c r="O136" s="73">
        <f>IF(AND(ACTIVITIES!BS31&gt;=OBJECTIVES!$BJ$29,OBJECTIVES!$BJ$29&lt;&gt;0),O137+1,0)</f>
        <v>0</v>
      </c>
      <c r="P136" s="73">
        <f>IF(AND(ACTIVITIES!BT31&gt;=OBJECTIVES!$BJ$30,OBJECTIVES!$BJ$30&lt;&gt;0),P137+1,0)</f>
        <v>0</v>
      </c>
      <c r="Q136" s="73">
        <f>IF(AND(ACTIVITIES!BU31&gt;=OBJECTIVES!$BJ$31,OBJECTIVES!$BJ$31&lt;&gt;0),Q137+1,0)</f>
        <v>0</v>
      </c>
      <c r="R136" s="73">
        <f>IF(AND(ACTIVITIES!BV31&gt;=OBJECTIVES!$BJ$32,OBJECTIVES!$BJ$32&lt;&gt;0),R137+1,0)</f>
        <v>0</v>
      </c>
      <c r="S136" s="73">
        <f>IF(AND(ACTIVITIES!BW31&gt;=OBJECTIVES!$BJ$33,OBJECTIVES!$BJ$33&lt;&gt;0),S137+1,0)</f>
        <v>0</v>
      </c>
      <c r="T136" s="73">
        <f>IF(AND(ACTIVITIES!BX31&gt;=OBJECTIVES!$BJ$34,OBJECTIVES!$BJ$34&lt;&gt;0),T137+1,0)</f>
        <v>0</v>
      </c>
      <c r="U136" s="73">
        <f>IF(AND(ACTIVITIES!BY31&gt;=OBJECTIVES!$BJ$35,OBJECTIVES!$BJ$35&lt;&gt;0),U137+1,0)</f>
        <v>0</v>
      </c>
      <c r="FF136" s="19">
        <v>7</v>
      </c>
      <c r="FG136" s="240" t="s">
        <v>874</v>
      </c>
      <c r="FH136" s="240" t="s">
        <v>875</v>
      </c>
      <c r="FI136" s="240" t="s">
        <v>852</v>
      </c>
      <c r="FJ136" s="240" t="s">
        <v>880</v>
      </c>
      <c r="FK136" s="240" t="s">
        <v>842</v>
      </c>
      <c r="FL136" s="240" t="s">
        <v>933</v>
      </c>
      <c r="FM136" s="240" t="s">
        <v>879</v>
      </c>
      <c r="FN136" s="240" t="s">
        <v>853</v>
      </c>
      <c r="FO136" s="240" t="s">
        <v>854</v>
      </c>
      <c r="FP136" s="240" t="s">
        <v>855</v>
      </c>
    </row>
    <row r="137" spans="1:172" ht="17.100000000000001" customHeight="1" x14ac:dyDescent="0.2">
      <c r="A137" s="128">
        <v>2</v>
      </c>
      <c r="B137" s="73">
        <f>IF(AND(ACTIVITIES!C32&gt;=OBJECTIVES!$Z$27, OBJECTIVES!$Z$27&lt;&gt;0),B138+1,0)</f>
        <v>0</v>
      </c>
      <c r="C137" s="73">
        <f>IF(AND(ACTIVITIES!D32&gt;=OBJECTIVES!$Z$28, OBJECTIVES!$Z$28&lt;&gt;0),C138+1,0)</f>
        <v>0</v>
      </c>
      <c r="D137" s="73">
        <f>IF(AND(ACTIVITIES!E32&gt;=OBJECTIVES!$Z$29, OBJECTIVES!$Z$29&lt;&gt;0),D138+1,0)</f>
        <v>0</v>
      </c>
      <c r="E137" s="73">
        <f>IF(AND(ACTIVITIES!F32&gt;=OBJECTIVES!$Z$30, OBJECTIVES!$Z$30&lt;&gt;0),E138+1,0)</f>
        <v>0</v>
      </c>
      <c r="F137" s="73">
        <f>IF(AND(ACTIVITIES!G32&gt;=OBJECTIVES!$Z$31, OBJECTIVES!$Z$31&lt;&gt;0),F138+1,0)</f>
        <v>0</v>
      </c>
      <c r="G137" s="73">
        <f>IF(AND(ACTIVITIES!H32&gt;=OBJECTIVES!$Z$32, OBJECTIVES!$Z$32&lt;&gt;0),G138+1,0)</f>
        <v>0</v>
      </c>
      <c r="H137" s="73">
        <f>IF(AND(ACTIVITIES!I32&gt;=OBJECTIVES!$Z$33,OBJECTIVES!$Z$33&lt;&gt;0),H138+1,0)</f>
        <v>0</v>
      </c>
      <c r="I137" s="73">
        <f>IF(AND(ACTIVITIES!J32&gt;=OBJECTIVES!$Z$34, OBJECTIVES!$Z$34&lt;&gt;0),I138+1,0)</f>
        <v>0</v>
      </c>
      <c r="J137" s="73">
        <f>IF(AND(ACTIVITIES!K32&gt;=OBJECTIVES!$Z$35,OBJECTIVES!$Z$35&lt;&gt;0),J138+1,0)</f>
        <v>0</v>
      </c>
      <c r="L137" s="128">
        <v>2</v>
      </c>
      <c r="M137" s="73">
        <f>IF(AND(ACTIVITIES!BQ32&gt;=OBJECTIVES!$BJ$27,OBJECTIVES!$BJ$27&lt;&gt;0),M138+1,0)</f>
        <v>0</v>
      </c>
      <c r="N137" s="73">
        <f>IF(AND(ACTIVITIES!BR32&gt;=OBJECTIVES!$BJ$28,OBJECTIVES!$BJ$28&lt;&gt;0),N138+1,0)</f>
        <v>0</v>
      </c>
      <c r="O137" s="73">
        <f>IF(AND(ACTIVITIES!BS32&gt;=OBJECTIVES!$BJ$29,OBJECTIVES!$BJ$29&lt;&gt;0),O138+1,0)</f>
        <v>0</v>
      </c>
      <c r="P137" s="73">
        <f>IF(AND(ACTIVITIES!BT32&gt;=OBJECTIVES!$BJ$30,OBJECTIVES!$BJ$30&lt;&gt;0),P138+1,0)</f>
        <v>0</v>
      </c>
      <c r="Q137" s="73">
        <f>IF(AND(ACTIVITIES!BU32&gt;=OBJECTIVES!$BJ$31,OBJECTIVES!$BJ$31&lt;&gt;0),Q138+1,0)</f>
        <v>0</v>
      </c>
      <c r="R137" s="73">
        <f>IF(AND(ACTIVITIES!BV32&gt;=OBJECTIVES!$BJ$32,OBJECTIVES!$BJ$32&lt;&gt;0),R138+1,0)</f>
        <v>0</v>
      </c>
      <c r="S137" s="73">
        <f>IF(AND(ACTIVITIES!BW32&gt;=OBJECTIVES!$BJ$33,OBJECTIVES!$BJ$33&lt;&gt;0),S138+1,0)</f>
        <v>0</v>
      </c>
      <c r="T137" s="73">
        <f>IF(AND(ACTIVITIES!BX32&gt;=OBJECTIVES!$BJ$34,OBJECTIVES!$BJ$34&lt;&gt;0),T138+1,0)</f>
        <v>0</v>
      </c>
      <c r="U137" s="73">
        <f>IF(AND(ACTIVITIES!BY32&gt;=OBJECTIVES!$BJ$35,OBJECTIVES!$BJ$35&lt;&gt;0),U138+1,0)</f>
        <v>0</v>
      </c>
      <c r="FF137" s="19">
        <v>8</v>
      </c>
      <c r="FG137" s="240" t="s">
        <v>924</v>
      </c>
      <c r="FH137" s="240" t="s">
        <v>925</v>
      </c>
      <c r="FI137" s="240" t="s">
        <v>926</v>
      </c>
      <c r="FJ137" s="240" t="s">
        <v>927</v>
      </c>
      <c r="FK137" s="240" t="s">
        <v>918</v>
      </c>
      <c r="FL137" s="240" t="s">
        <v>928</v>
      </c>
      <c r="FM137" s="240" t="s">
        <v>929</v>
      </c>
      <c r="FN137" s="240" t="s">
        <v>930</v>
      </c>
      <c r="FO137" s="240" t="s">
        <v>931</v>
      </c>
      <c r="FP137" s="240" t="s">
        <v>932</v>
      </c>
    </row>
    <row r="138" spans="1:172" ht="17.100000000000001" customHeight="1" x14ac:dyDescent="0.2">
      <c r="A138" s="128">
        <v>1</v>
      </c>
      <c r="B138" s="73">
        <f>IF(AND(ACTIVITIES!C33&gt;=OBJECTIVES!$Z$27, OBJECTIVES!$Z$27&lt;&gt;0),B139+1,0)</f>
        <v>0</v>
      </c>
      <c r="C138" s="73">
        <f>IF(AND(ACTIVITIES!D33&gt;=OBJECTIVES!$Z$28, OBJECTIVES!$Z$28&lt;&gt;0),C139+1,0)</f>
        <v>0</v>
      </c>
      <c r="D138" s="73">
        <f>IF(AND(ACTIVITIES!E33&gt;=OBJECTIVES!$Z$29, OBJECTIVES!$Z$29&lt;&gt;0),D139+1,0)</f>
        <v>0</v>
      </c>
      <c r="E138" s="73">
        <f>IF(AND(ACTIVITIES!F33&gt;=OBJECTIVES!$Z$30, OBJECTIVES!$Z$30&lt;&gt;0),E139+1,0)</f>
        <v>0</v>
      </c>
      <c r="F138" s="73">
        <f>IF(AND(ACTIVITIES!G33&gt;=OBJECTIVES!$Z$31, OBJECTIVES!$Z$31&lt;&gt;0),F139+1,0)</f>
        <v>0</v>
      </c>
      <c r="G138" s="73">
        <f>IF(AND(ACTIVITIES!H33&gt;=OBJECTIVES!$Z$32, OBJECTIVES!$Z$32&lt;&gt;0),G139+1,0)</f>
        <v>0</v>
      </c>
      <c r="H138" s="73">
        <f>IF(AND(ACTIVITIES!I33&gt;=OBJECTIVES!$Z$33,OBJECTIVES!$Z$33&lt;&gt;0),H139+1,0)</f>
        <v>0</v>
      </c>
      <c r="I138" s="73">
        <f>IF(AND(ACTIVITIES!J33&gt;=OBJECTIVES!$Z$34, OBJECTIVES!$Z$34&lt;&gt;0),I139+1,0)</f>
        <v>0</v>
      </c>
      <c r="J138" s="73">
        <f>IF(AND(ACTIVITIES!K33&gt;=OBJECTIVES!$Z$35,OBJECTIVES!$Z$35&lt;&gt;0),J139+1,0)</f>
        <v>0</v>
      </c>
      <c r="L138" s="128">
        <v>1</v>
      </c>
      <c r="M138" s="73">
        <f>IF(AND(ACTIVITIES!BQ33&gt;=OBJECTIVES!$BJ$27,OBJECTIVES!$BJ$27&lt;&gt;0),M139+1,0)</f>
        <v>0</v>
      </c>
      <c r="N138" s="73">
        <f>IF(AND(ACTIVITIES!BR33&gt;=OBJECTIVES!$BJ$28,OBJECTIVES!$BJ$28&lt;&gt;0),N139+1,0)</f>
        <v>0</v>
      </c>
      <c r="O138" s="73">
        <f>IF(AND(ACTIVITIES!BS33&gt;=OBJECTIVES!$BJ$29,OBJECTIVES!$BJ$29&lt;&gt;0),O139+1,0)</f>
        <v>0</v>
      </c>
      <c r="P138" s="73">
        <f>IF(AND(ACTIVITIES!BT33&gt;=OBJECTIVES!$BJ$30,OBJECTIVES!$BJ$30&lt;&gt;0),P139+1,0)</f>
        <v>0</v>
      </c>
      <c r="Q138" s="73">
        <f>IF(AND(ACTIVITIES!BU33&gt;=OBJECTIVES!$BJ$31,OBJECTIVES!$BJ$31&lt;&gt;0),Q139+1,0)</f>
        <v>0</v>
      </c>
      <c r="R138" s="73">
        <f>IF(AND(ACTIVITIES!BV33&gt;=OBJECTIVES!$BJ$32,OBJECTIVES!$BJ$32&lt;&gt;0),R139+1,0)</f>
        <v>0</v>
      </c>
      <c r="S138" s="73">
        <f>IF(AND(ACTIVITIES!BW33&gt;=OBJECTIVES!$BJ$33,OBJECTIVES!$BJ$33&lt;&gt;0),S139+1,0)</f>
        <v>0</v>
      </c>
      <c r="T138" s="73">
        <f>IF(AND(ACTIVITIES!BX33&gt;=OBJECTIVES!$BJ$34,OBJECTIVES!$BJ$34&lt;&gt;0),T139+1,0)</f>
        <v>0</v>
      </c>
      <c r="U138" s="73">
        <f>IF(AND(ACTIVITIES!BY33&gt;=OBJECTIVES!$BJ$35,OBJECTIVES!$BJ$35&lt;&gt;0),U139+1,0)</f>
        <v>0</v>
      </c>
      <c r="FF138" s="19">
        <v>9</v>
      </c>
      <c r="FG138" s="240" t="s">
        <v>900</v>
      </c>
      <c r="FH138" s="240" t="s">
        <v>901</v>
      </c>
      <c r="FI138" s="240" t="s">
        <v>907</v>
      </c>
      <c r="FJ138" s="240" t="s">
        <v>902</v>
      </c>
      <c r="FK138" s="240" t="s">
        <v>903</v>
      </c>
      <c r="FL138" s="240" t="s">
        <v>904</v>
      </c>
      <c r="FM138" s="240" t="s">
        <v>911</v>
      </c>
      <c r="FN138" s="240" t="s">
        <v>910</v>
      </c>
      <c r="FO138" s="240" t="s">
        <v>905</v>
      </c>
      <c r="FP138" s="240" t="s">
        <v>906</v>
      </c>
    </row>
    <row r="139" spans="1:172" ht="17.100000000000001" customHeight="1" x14ac:dyDescent="0.2">
      <c r="A139" s="3219"/>
      <c r="B139" s="21">
        <f t="shared" ref="B139:G139" si="31">B72</f>
        <v>0</v>
      </c>
      <c r="C139" s="21">
        <f t="shared" si="31"/>
        <v>0</v>
      </c>
      <c r="D139" s="21">
        <f t="shared" si="31"/>
        <v>0</v>
      </c>
      <c r="E139" s="21">
        <f t="shared" si="31"/>
        <v>0</v>
      </c>
      <c r="F139" s="21">
        <f t="shared" si="31"/>
        <v>0</v>
      </c>
      <c r="G139" s="21">
        <f t="shared" si="31"/>
        <v>0</v>
      </c>
      <c r="H139" s="21">
        <f>H72</f>
        <v>0</v>
      </c>
      <c r="I139" s="21">
        <f t="shared" ref="I139:J139" si="32">I72</f>
        <v>0</v>
      </c>
      <c r="J139" s="21">
        <f t="shared" si="32"/>
        <v>0</v>
      </c>
      <c r="L139" s="3219"/>
      <c r="M139" s="21">
        <f>M72</f>
        <v>0</v>
      </c>
      <c r="N139" s="21">
        <f t="shared" ref="N139:U139" si="33">N72</f>
        <v>0</v>
      </c>
      <c r="O139" s="21">
        <f t="shared" si="33"/>
        <v>0</v>
      </c>
      <c r="P139" s="21">
        <f t="shared" si="33"/>
        <v>0</v>
      </c>
      <c r="Q139" s="21">
        <f t="shared" si="33"/>
        <v>0</v>
      </c>
      <c r="R139" s="21">
        <f t="shared" si="33"/>
        <v>0</v>
      </c>
      <c r="S139" s="21">
        <f t="shared" si="33"/>
        <v>0</v>
      </c>
      <c r="T139" s="21">
        <f t="shared" si="33"/>
        <v>0</v>
      </c>
      <c r="U139" s="21">
        <f t="shared" si="33"/>
        <v>0</v>
      </c>
      <c r="FF139" s="19">
        <v>10</v>
      </c>
      <c r="FG139" s="240" t="s">
        <v>938</v>
      </c>
      <c r="FH139" s="240" t="s">
        <v>967</v>
      </c>
      <c r="FI139" s="240" t="s">
        <v>939</v>
      </c>
      <c r="FJ139" s="240" t="s">
        <v>940</v>
      </c>
      <c r="FK139" s="240" t="s">
        <v>941</v>
      </c>
      <c r="FL139" s="240" t="s">
        <v>942</v>
      </c>
      <c r="FM139" s="240" t="s">
        <v>943</v>
      </c>
      <c r="FN139" s="240" t="s">
        <v>939</v>
      </c>
      <c r="FO139" s="240" t="s">
        <v>940</v>
      </c>
      <c r="FP139" s="240" t="s">
        <v>941</v>
      </c>
    </row>
    <row r="140" spans="1:172" ht="17.100000000000001" customHeight="1" x14ac:dyDescent="0.2">
      <c r="A140" s="3220"/>
      <c r="L140" s="3220"/>
      <c r="T140" s="21"/>
      <c r="U140" s="21"/>
    </row>
    <row r="141" spans="1:172" ht="17.100000000000001" customHeight="1" x14ac:dyDescent="0.2">
      <c r="A141" s="3221" t="s">
        <v>1233</v>
      </c>
      <c r="B141" s="3222"/>
      <c r="C141" s="3222"/>
      <c r="D141" s="3222"/>
      <c r="E141" s="3222"/>
      <c r="F141" s="3222"/>
      <c r="G141" s="3222"/>
      <c r="H141" s="3222"/>
      <c r="I141" s="3222"/>
      <c r="J141" s="3223"/>
      <c r="L141" s="3221" t="s">
        <v>1233</v>
      </c>
      <c r="M141" s="3222"/>
      <c r="N141" s="3222"/>
      <c r="O141" s="3222"/>
      <c r="P141" s="3222"/>
      <c r="Q141" s="3222"/>
      <c r="R141" s="3222"/>
      <c r="S141" s="3222"/>
      <c r="T141" s="3222"/>
      <c r="U141" s="3223"/>
    </row>
    <row r="142" spans="1:172" ht="17.100000000000001" customHeight="1" x14ac:dyDescent="0.2">
      <c r="A142" s="23"/>
      <c r="B142" s="23" t="str">
        <f>ACTIVITIES!$C$34</f>
        <v>SKLL</v>
      </c>
      <c r="C142" s="23" t="str">
        <f>ACTIVITIES!$D$34</f>
        <v>SKLL</v>
      </c>
      <c r="D142" s="23" t="str">
        <f>ACTIVITIES!$E$34</f>
        <v>SKLL</v>
      </c>
      <c r="E142" s="23" t="str">
        <f>ACTIVITIES!$F$34</f>
        <v>SKLL</v>
      </c>
      <c r="F142" s="23" t="str">
        <f>ACTIVITIES!$G$34</f>
        <v>SKLL</v>
      </c>
      <c r="G142" s="23" t="str">
        <f>ACTIVITIES!$H$34</f>
        <v>SKLL</v>
      </c>
      <c r="H142" s="23" t="str">
        <f>ACTIVITIES!$I$34</f>
        <v>SKLL</v>
      </c>
      <c r="I142" s="23" t="str">
        <f>ACTIVITIES!$J$34</f>
        <v>SKLL</v>
      </c>
      <c r="J142" s="23" t="str">
        <f>ACTIVITIES!$K$34</f>
        <v>SKLL</v>
      </c>
      <c r="L142" s="23"/>
      <c r="M142" s="23" t="str">
        <f>ACTIVITIES!$BY$34</f>
        <v>SKLL</v>
      </c>
      <c r="N142" s="23" t="str">
        <f>ACTIVITIES!$BX$34</f>
        <v>SKLL</v>
      </c>
      <c r="O142" s="23" t="str">
        <f>ACTIVITIES!$BW$34</f>
        <v>SKLL</v>
      </c>
      <c r="P142" s="23" t="str">
        <f>ACTIVITIES!$BV$34</f>
        <v>SKLL</v>
      </c>
      <c r="Q142" s="23" t="str">
        <f>ACTIVITIES!$BU$34</f>
        <v>SKLL</v>
      </c>
      <c r="R142" s="23" t="str">
        <f>ACTIVITIES!$BT$34</f>
        <v>SKLL</v>
      </c>
      <c r="S142" s="23" t="str">
        <f>ACTIVITIES!$BS$34</f>
        <v>SKLL</v>
      </c>
      <c r="T142" s="23" t="str">
        <f>ACTIVITIES!$BR$34</f>
        <v>SKLL</v>
      </c>
      <c r="U142" s="23" t="str">
        <f>ACTIVITIES!$BQ$34</f>
        <v>SKLL</v>
      </c>
      <c r="FF142" s="19">
        <v>1</v>
      </c>
      <c r="FG142" s="240" t="s">
        <v>968</v>
      </c>
      <c r="FH142" s="240" t="s">
        <v>984</v>
      </c>
      <c r="FI142" s="240" t="s">
        <v>988</v>
      </c>
      <c r="FJ142" s="240" t="s">
        <v>992</v>
      </c>
      <c r="FK142" s="240" t="s">
        <v>996</v>
      </c>
      <c r="FL142" s="240" t="s">
        <v>1000</v>
      </c>
      <c r="FM142" s="240" t="s">
        <v>1040</v>
      </c>
      <c r="FN142" s="240" t="s">
        <v>1046</v>
      </c>
      <c r="FO142" s="240" t="s">
        <v>1048</v>
      </c>
      <c r="FP142" s="240" t="s">
        <v>1050</v>
      </c>
    </row>
    <row r="143" spans="1:172" ht="17.100000000000001" customHeight="1" x14ac:dyDescent="0.2">
      <c r="A143" s="23">
        <v>0</v>
      </c>
      <c r="B143" s="272">
        <v>0</v>
      </c>
      <c r="C143" s="272">
        <v>0</v>
      </c>
      <c r="D143" s="272">
        <v>0</v>
      </c>
      <c r="E143" s="272">
        <v>0</v>
      </c>
      <c r="F143" s="272">
        <v>0</v>
      </c>
      <c r="G143" s="272">
        <v>0</v>
      </c>
      <c r="H143" s="272">
        <v>0</v>
      </c>
      <c r="I143" s="272">
        <v>0</v>
      </c>
      <c r="J143" s="272">
        <v>0</v>
      </c>
      <c r="L143" s="23">
        <v>0</v>
      </c>
      <c r="M143" s="273">
        <v>0</v>
      </c>
      <c r="N143" s="273">
        <v>0</v>
      </c>
      <c r="O143" s="273">
        <v>0</v>
      </c>
      <c r="P143" s="273">
        <v>0</v>
      </c>
      <c r="Q143" s="273">
        <v>0</v>
      </c>
      <c r="R143" s="273">
        <v>0</v>
      </c>
      <c r="S143" s="273">
        <v>0</v>
      </c>
      <c r="T143" s="273">
        <v>0</v>
      </c>
      <c r="U143" s="273">
        <v>0</v>
      </c>
      <c r="FG143" s="240"/>
      <c r="FH143" s="240"/>
      <c r="FI143" s="240"/>
      <c r="FJ143" s="240"/>
      <c r="FK143" s="240"/>
      <c r="FL143" s="240"/>
      <c r="FM143" s="240"/>
      <c r="FN143" s="240"/>
      <c r="FO143" s="240"/>
      <c r="FP143" s="240"/>
    </row>
    <row r="144" spans="1:172" ht="17.100000000000001" customHeight="1" x14ac:dyDescent="0.2">
      <c r="A144" s="140">
        <v>1</v>
      </c>
      <c r="B144" s="281">
        <f ca="1">B145/2</f>
        <v>0</v>
      </c>
      <c r="C144" s="272">
        <v>0</v>
      </c>
      <c r="D144" s="272">
        <v>0</v>
      </c>
      <c r="E144" s="272">
        <v>0</v>
      </c>
      <c r="F144" s="272">
        <v>0</v>
      </c>
      <c r="G144" s="272">
        <v>0</v>
      </c>
      <c r="H144" s="272">
        <v>0</v>
      </c>
      <c r="I144" s="272">
        <v>0</v>
      </c>
      <c r="J144" s="272">
        <v>0</v>
      </c>
      <c r="L144" s="140">
        <v>1</v>
      </c>
      <c r="M144" s="273">
        <v>0</v>
      </c>
      <c r="N144" s="273">
        <v>0</v>
      </c>
      <c r="O144" s="273">
        <v>0</v>
      </c>
      <c r="P144" s="273">
        <v>0</v>
      </c>
      <c r="Q144" s="273">
        <v>0</v>
      </c>
      <c r="R144" s="273">
        <v>0</v>
      </c>
      <c r="S144" s="273">
        <v>0</v>
      </c>
      <c r="T144" s="273">
        <v>0</v>
      </c>
      <c r="U144" s="281">
        <f ca="1">U145/2</f>
        <v>0</v>
      </c>
      <c r="FF144" s="19">
        <v>2</v>
      </c>
      <c r="FG144" s="240" t="s">
        <v>969</v>
      </c>
      <c r="FH144" s="240" t="s">
        <v>985</v>
      </c>
      <c r="FI144" s="240" t="s">
        <v>989</v>
      </c>
      <c r="FJ144" s="240" t="s">
        <v>993</v>
      </c>
      <c r="FK144" s="240" t="s">
        <v>997</v>
      </c>
      <c r="FL144" s="240" t="s">
        <v>1001</v>
      </c>
      <c r="FM144" s="240" t="s">
        <v>1045</v>
      </c>
      <c r="FN144" s="240" t="s">
        <v>1047</v>
      </c>
      <c r="FO144" s="240" t="s">
        <v>1049</v>
      </c>
      <c r="FP144" s="240" t="s">
        <v>1051</v>
      </c>
    </row>
    <row r="145" spans="1:172" ht="17.100000000000001" customHeight="1" x14ac:dyDescent="0.2">
      <c r="A145" s="23">
        <v>2</v>
      </c>
      <c r="B145" s="294">
        <f ca="1">_xlfn.IFS(HUD!$CC$20="T",
_xlfn.IFS(
PLANS!$A$1=1,$B$33,
PLANS!$A$1=2,$B$32,
PLANS!$A$1=3,$B$31,
PLANS!$A$1=4,$B$30,
PLANS!$A$1=5,$B$29,
PLANS!$A$1=6,$B$28,
PLANS!$A$1=7,$B$27,
PLANS!$A$1=8,$B$26,
PLANS!$A$1=9,$B$25,
PLANS!$A$1=10,$B$24,
PLANS!$A$1=11,$B$23,
PLANS!$A$1=12,$B$22,
PLANS!$A$1=13,$B$21,
PLANS!$A$1=14,$B$20,
PLANS!$A$1=15,$B$19,
PLANS!$A$1=16,$B$18,
PLANS!$A$1=17,$B$17,
PLANS!$A$1=18,$B$16,
PLANS!$A$1=19,$B$15,
PLANS!$A$1=20,$B$14,
PLANS!$A$1=21,$B$13,
PLANS!$A$1=22,$B$12,
PLANS!$A$1=23,$B$11,
PLANS!$A$1=24,$B$10,
PLANS!$A$1=25,$B$9,
PLANS!$A$1=26,$B$8,
PLANS!$A$1=27,$B$7,
PLANS!$A$1=28,$B$6,
PLANS!$A$1=29,$B$5,
PLANS!$A$1=30,$B$4,
PLANS!$A$1=31,$B$3,
PLANS!$A$1=32,0,
TRUE,0),
HUD!$CC$20="Y",
_xlfn.IFS(
PLANS!$A$1=1,0,
PLANS!$A$1=2,$B$33,
PLANS!$A$1=3,$B$32,
PLANS!$A$1=4,$B$31,
PLANS!$A$1=5,$B$30,
PLANS!$A$1=6,$B$29,
PLANS!$A$1=7,$B$28,
PLANS!$A$1=8,$B$27,
PLANS!$A$1=9,$B$26,
PLANS!$A$1=10,$B$25,
PLANS!$A$1=11,$B$24,
PLANS!$A$1=12,$B$23,
PLANS!$A$1=13,$B$22,
PLANS!$A$1=14,$B$21,
PLANS!$A$1=15,$B$20,
PLANS!$A$1=16,$B$19,
PLANS!$A$1=17,$B$18,
PLANS!$A$1=18,$B$17,
PLANS!$A$1=19,$B$16,
PLANS!$A$1=20,$B$15,
PLANS!$A$1=21,$B$14,
PLANS!$A$1=22,$B$13,
PLANS!$A$1=23,$B$12,
PLANS!$A$1=24,$B$11,
PLANS!$A$1=25,$B$10,
PLANS!$A$1=26,$B$9,
PLANS!$A$1=27,$B$8,
PLANS!$A$1=28,$B$7,
PLANS!$A$1=29,$B$6,
PLANS!$A$1=30,$B$5,
PLANS!$A$1=31,$B$4,
PLANS!$A$1=32,0,
TRUE,0),
HUD!$CC$20="A", $B$174,
HUD!$CC$20="M", $B$177,
TRUE,0
)</f>
        <v>0</v>
      </c>
      <c r="C145" s="272">
        <v>0</v>
      </c>
      <c r="D145" s="272">
        <v>0</v>
      </c>
      <c r="E145" s="272">
        <v>0</v>
      </c>
      <c r="F145" s="272">
        <v>0</v>
      </c>
      <c r="G145" s="272">
        <v>0</v>
      </c>
      <c r="H145" s="272">
        <v>0</v>
      </c>
      <c r="I145" s="272">
        <v>0</v>
      </c>
      <c r="J145" s="272">
        <v>0</v>
      </c>
      <c r="L145" s="140">
        <v>2</v>
      </c>
      <c r="M145" s="273">
        <v>0</v>
      </c>
      <c r="N145" s="273">
        <v>0</v>
      </c>
      <c r="O145" s="273">
        <v>0</v>
      </c>
      <c r="P145" s="273">
        <v>0</v>
      </c>
      <c r="Q145" s="273">
        <v>0</v>
      </c>
      <c r="R145" s="273">
        <v>0</v>
      </c>
      <c r="S145" s="273">
        <v>0</v>
      </c>
      <c r="T145" s="273">
        <v>0</v>
      </c>
      <c r="U145" s="294">
        <f ca="1">_xlfn.IFS(HUD!$CC$20="T",
_xlfn.IFS(
PLANS!$A$1=1,$M$33,
PLANS!$A$1=2,$M$32,
PLANS!$A$1=3,$M$31,
PLANS!$A$1=4,$M$30,
PLANS!$A$1=5,$M$29,
PLANS!$A$1=6,$M$28,
PLANS!$A$1=7,$M$27,
PLANS!$A$1=8,$M$26,
PLANS!$A$1=9,$M$25,
PLANS!$A$1=10,$M$24,
PLANS!$A$1=11,$M$23,
PLANS!$A$1=12,$M$22,
PLANS!$A$1=13,$M$21,
PLANS!$A$1=14,$M$20,
PLANS!$A$1=15,$M$19,
PLANS!$A$1=16,$M$18,
PLANS!$A$1=17,$M$17,
PLANS!$A$1=18,$M$16,
PLANS!$A$1=19,$M$15,
PLANS!$A$1=20,$M$14,
PLANS!$A$1=21,$M$13,
PLANS!$A$1=22,$M$12,
PLANS!$A$1=23,$M$11,
PLANS!$A$1=24,$M$10,
PLANS!$A$1=25,$M$9,
PLANS!$A$1=26,$M$8,
PLANS!$A$1=27,$M$7,
PLANS!$A$1=28,$M$6,
PLANS!$A$1=29,$M$5,
PLANS!$A$1=30,$M$4,
PLANS!$A$1=31,$M$3,
PLANS!$A$1=32,0,
TRUE,0),
HUD!$CC$20="Y",
_xlfn.IFS(
PLANS!$A$1=1,0,
PLANS!$A$1=2,$M$33,
PLANS!$A$1=3,$M$32,
PLANS!$A$1=4,$M$31,
PLANS!$A$1=5,$M$30,
PLANS!$A$1=6,$M$29,
PLANS!$A$1=7,$M$28,
PLANS!$A$1=8,$M$27,
PLANS!$A$1=9,$M$26,
PLANS!$A$1=10,$M$25,
PLANS!$A$1=11,$M$24,
PLANS!$A$1=12,$M$23,
PLANS!$A$1=13,$M$22,
PLANS!$A$1=14,$M$21,
PLANS!$A$1=15,$M$20,
PLANS!$A$1=16,$M$19,
PLANS!$A$1=17,$M$18,
PLANS!$A$1=18,$M$17,
PLANS!$A$1=19,$M$16,
PLANS!$A$1=20,$M$15,
PLANS!$A$1=21,$M$14,
PLANS!$A$1=22,$M$13,
PLANS!$A$1=23,$M$12,
PLANS!$A$1=24,$M$11,
PLANS!$A$1=25,$M$10,
PLANS!$A$1=26,$M$9,
PLANS!$A$1=27,$M$8,
PLANS!$A$1=28,$M$7,
PLANS!$A$1=29,$M$6,
PLANS!$A$1=30,$M$5,
PLANS!$A$1=31,$M$4,
PLANS!$A$1=32,0,
TRUE,0),
HUD!$CC$20="A", $U$174,
HUD!$CC$20="M", $U$177,
TRUE,0
)</f>
        <v>0</v>
      </c>
      <c r="FF145" s="19">
        <v>3</v>
      </c>
      <c r="FG145" s="240" t="s">
        <v>982</v>
      </c>
      <c r="FH145" s="240" t="s">
        <v>986</v>
      </c>
      <c r="FI145" s="240" t="s">
        <v>990</v>
      </c>
      <c r="FJ145" s="240" t="s">
        <v>994</v>
      </c>
      <c r="FK145" s="240" t="s">
        <v>998</v>
      </c>
      <c r="FL145" s="240" t="s">
        <v>1002</v>
      </c>
      <c r="FM145" s="240" t="s">
        <v>1041</v>
      </c>
      <c r="FN145" s="240" t="s">
        <v>1042</v>
      </c>
      <c r="FO145" s="240" t="s">
        <v>1043</v>
      </c>
      <c r="FP145" s="240" t="s">
        <v>1044</v>
      </c>
    </row>
    <row r="146" spans="1:172" ht="17.100000000000001" customHeight="1" x14ac:dyDescent="0.2">
      <c r="A146" s="140">
        <v>3</v>
      </c>
      <c r="B146" s="281">
        <f ca="1">B145/2</f>
        <v>0</v>
      </c>
      <c r="C146" s="272">
        <v>0</v>
      </c>
      <c r="D146" s="272">
        <v>0</v>
      </c>
      <c r="E146" s="272">
        <v>0</v>
      </c>
      <c r="F146" s="272">
        <v>0</v>
      </c>
      <c r="G146" s="272">
        <v>0</v>
      </c>
      <c r="H146" s="272">
        <v>0</v>
      </c>
      <c r="I146" s="272">
        <v>0</v>
      </c>
      <c r="J146" s="272">
        <v>0</v>
      </c>
      <c r="L146" s="140">
        <v>3</v>
      </c>
      <c r="M146" s="273">
        <v>0</v>
      </c>
      <c r="N146" s="273">
        <v>0</v>
      </c>
      <c r="O146" s="273">
        <v>0</v>
      </c>
      <c r="P146" s="273">
        <v>0</v>
      </c>
      <c r="Q146" s="273">
        <v>0</v>
      </c>
      <c r="R146" s="273">
        <v>0</v>
      </c>
      <c r="S146" s="273">
        <v>0</v>
      </c>
      <c r="T146" s="273">
        <v>0</v>
      </c>
      <c r="U146" s="281">
        <f ca="1">U145/2</f>
        <v>0</v>
      </c>
      <c r="FF146" s="19">
        <v>4</v>
      </c>
      <c r="FG146" s="240" t="s">
        <v>983</v>
      </c>
      <c r="FH146" s="240" t="s">
        <v>987</v>
      </c>
      <c r="FI146" s="240" t="s">
        <v>991</v>
      </c>
      <c r="FJ146" s="240" t="s">
        <v>995</v>
      </c>
      <c r="FK146" s="240" t="s">
        <v>999</v>
      </c>
      <c r="FL146" s="240" t="s">
        <v>1003</v>
      </c>
      <c r="FM146" s="240" t="s">
        <v>1065</v>
      </c>
      <c r="FN146" s="240" t="s">
        <v>1066</v>
      </c>
      <c r="FO146" s="240" t="s">
        <v>1069</v>
      </c>
      <c r="FP146" s="240" t="s">
        <v>1071</v>
      </c>
    </row>
    <row r="147" spans="1:172" ht="17.100000000000001" customHeight="1" x14ac:dyDescent="0.2">
      <c r="A147" s="23">
        <v>4</v>
      </c>
      <c r="B147" s="272">
        <v>0</v>
      </c>
      <c r="C147" s="281">
        <f ca="1">C148/2</f>
        <v>0</v>
      </c>
      <c r="D147" s="272">
        <v>0</v>
      </c>
      <c r="E147" s="272">
        <v>0</v>
      </c>
      <c r="F147" s="272">
        <v>0</v>
      </c>
      <c r="G147" s="272">
        <v>0</v>
      </c>
      <c r="H147" s="272">
        <v>0</v>
      </c>
      <c r="I147" s="272">
        <v>0</v>
      </c>
      <c r="J147" s="272">
        <v>0</v>
      </c>
      <c r="L147" s="140">
        <v>4</v>
      </c>
      <c r="M147" s="273">
        <v>0</v>
      </c>
      <c r="N147" s="273">
        <v>0</v>
      </c>
      <c r="O147" s="273">
        <v>0</v>
      </c>
      <c r="P147" s="273">
        <v>0</v>
      </c>
      <c r="Q147" s="273">
        <v>0</v>
      </c>
      <c r="R147" s="273">
        <v>0</v>
      </c>
      <c r="S147" s="273">
        <v>0</v>
      </c>
      <c r="T147" s="281">
        <f ca="1">T148/2</f>
        <v>0</v>
      </c>
      <c r="U147" s="273">
        <v>0</v>
      </c>
      <c r="FF147" s="19">
        <v>5</v>
      </c>
      <c r="FG147" s="240" t="s">
        <v>1016</v>
      </c>
      <c r="FH147" s="240" t="s">
        <v>1020</v>
      </c>
      <c r="FI147" s="240" t="s">
        <v>1024</v>
      </c>
      <c r="FJ147" s="240" t="s">
        <v>1028</v>
      </c>
      <c r="FK147" s="240" t="s">
        <v>1032</v>
      </c>
      <c r="FL147" s="240" t="s">
        <v>1036</v>
      </c>
      <c r="FM147" s="240" t="s">
        <v>1064</v>
      </c>
      <c r="FN147" s="240" t="s">
        <v>1067</v>
      </c>
      <c r="FO147" s="240" t="s">
        <v>1068</v>
      </c>
      <c r="FP147" s="240" t="s">
        <v>1070</v>
      </c>
    </row>
    <row r="148" spans="1:172" ht="17.100000000000001" customHeight="1" x14ac:dyDescent="0.2">
      <c r="A148" s="140">
        <v>5</v>
      </c>
      <c r="B148" s="272">
        <v>0</v>
      </c>
      <c r="C148" s="294">
        <f ca="1">_xlfn.IFS(HUD!$CC$20="T",
_xlfn.IFS(
PLANS!$A$1=1,$C$33,
PLANS!$A$1=2,$C$32,
PLANS!$A$1=3,$C$31,
PLANS!$A$1=4,$C$30,
PLANS!$A$1=5,$C$29,
PLANS!$A$1=6,$C$28,
PLANS!$A$1=7,$C$27,
PLANS!$A$1=8,$C$26,
PLANS!$A$1=9,$C$25,
PLANS!$A$1=10,$C$24,
PLANS!$A$1=11,$C$23,
PLANS!$A$1=12,$C$22,
PLANS!$A$1=13,$C$21,
PLANS!$A$1=14,$C$20,
PLANS!$A$1=15,$C$19,
PLANS!$A$1=16,$C$18,
PLANS!$A$1=17,$C$17,
PLANS!$A$1=18,$C$16,
PLANS!$A$1=19,$C$15,
PLANS!$A$1=20,$C$14,
PLANS!$A$1=21,$C$13,
PLANS!$A$1=22,$C$12,
PLANS!$A$1=23,$C$11,
PLANS!$A$1=24,$C$10,
PLANS!$A$1=25,$C$9,
PLANS!$A$1=26,$C$8,
PLANS!$A$1=27,$C$7,
PLANS!$A$1=28,$C$6,
PLANS!$A$1=29,$C$5,
PLANS!$A$1=30,$C$4,
PLANS!$A$1=31,$C$3,
PLANS!$A$1=32,0,
TRUE,0),
HUD!$CC$20="Y",
_xlfn.IFS(
PLANS!$A$1=1,0,
PLANS!$A$1=2,$C$33,
PLANS!$A$1=3,$C$32,
PLANS!$A$1=4,$C$31,
PLANS!$A$1=5,$C$30,
PLANS!$A$1=6,$C$29,
PLANS!$A$1=7,$C$28,
PLANS!$A$1=8,$C$27,
PLANS!$A$1=9,$C$26,
PLANS!$A$1=10,$C$25,
PLANS!$A$1=11,$C$24,
PLANS!$A$1=12,$C$23,
PLANS!$A$1=13,$C$22,
PLANS!$A$1=14,$C$21,
PLANS!$A$1=15,$C$20,
PLANS!$A$1=16,$C$19,
PLANS!$A$1=17,$C$18,
PLANS!$A$1=18,$C$17,
PLANS!$A$1=19,$C$16,
PLANS!$A$1=20,$C$15,
PLANS!$A$1=21,$C$14,
PLANS!$A$1=22,$C$13,
PLANS!$A$1=23,$C$12,
PLANS!$A$1=24,$C$11,
PLANS!$A$1=25,$C$10,
PLANS!$A$1=26,$C$9,
PLANS!$A$1=27,$C$8,
PLANS!$A$1=28,$C$7,
PLANS!$A$1=29,$C$6,
PLANS!$A$1=30,$C$5,
PLANS!$A$1=31,$C$4,
PLANS!$A$1=32,0,
TRUE,0),
HUD!$CC$20="A", $C$174,
HUD!$CC$20="M", $C$177,
TRUE,0
)</f>
        <v>0</v>
      </c>
      <c r="D148" s="272">
        <v>0</v>
      </c>
      <c r="E148" s="272">
        <v>0</v>
      </c>
      <c r="F148" s="272">
        <v>0</v>
      </c>
      <c r="G148" s="272">
        <v>0</v>
      </c>
      <c r="H148" s="272">
        <v>0</v>
      </c>
      <c r="I148" s="272">
        <v>0</v>
      </c>
      <c r="J148" s="272">
        <v>0</v>
      </c>
      <c r="L148" s="140">
        <v>5</v>
      </c>
      <c r="M148" s="273">
        <v>0</v>
      </c>
      <c r="N148" s="273">
        <v>0</v>
      </c>
      <c r="O148" s="273">
        <v>0</v>
      </c>
      <c r="P148" s="273">
        <v>0</v>
      </c>
      <c r="Q148" s="273">
        <v>0</v>
      </c>
      <c r="R148" s="273">
        <v>0</v>
      </c>
      <c r="S148" s="273">
        <v>0</v>
      </c>
      <c r="T148" s="294">
        <f ca="1">_xlfn.IFS(HUD!$CC$20="T",
_xlfn.IFS(
PLANS!$A$1=1,$N$33,
PLANS!$A$1=2,$N$32,
PLANS!$A$1=3,$N$31,
PLANS!$A$1=4,$N$30,
PLANS!$A$1=5,$N$29,
PLANS!$A$1=6,$N$28,
PLANS!$A$1=7,$N$27,
PLANS!$A$1=8,$N$26,
PLANS!$A$1=9,$N$25,
PLANS!$A$1=10,$N$24,
PLANS!$A$1=11,$N$23,
PLANS!$A$1=12,$N$22,
PLANS!$A$1=13,$N$21,
PLANS!$A$1=14,$N$20,
PLANS!$A$1=15,$N$19,
PLANS!$A$1=16,$N$18,
PLANS!$A$1=17,$N$17,
PLANS!$A$1=18,$N$16,
PLANS!$A$1=19,$N$15,
PLANS!$A$1=20,$N$14,
PLANS!$A$1=21,$N$13,
PLANS!$A$1=22,$N$12,
PLANS!$A$1=23,$N$11,
PLANS!$A$1=24,$N$10,
PLANS!$A$1=25,$N$9,
PLANS!$A$1=26,$N$8,
PLANS!$A$1=27,$N$7,
PLANS!$A$1=28,$N$6,
PLANS!$A$1=29,$N$5,
PLANS!$A$1=30,$N$4,
PLANS!$A$1=31,$N$3,
PLANS!$A$1=32,0,
TRUE,0),
HUD!$CC$20="Y",
_xlfn.IFS(
PLANS!$A$1=1,0,
PLANS!$A$1=2,$N$33,
PLANS!$A$1=3,$N$32,
PLANS!$A$1=4,$N$31,
PLANS!$A$1=5,$N$30,
PLANS!$A$1=6,$N$29,
PLANS!$A$1=7,$N$28,
PLANS!$A$1=8,$N$27,
PLANS!$A$1=9,$N$26,
PLANS!$A$1=10,$N$25,
PLANS!$A$1=11,$N$24,
PLANS!$A$1=12,$N$23,
PLANS!$A$1=13,$N$22,
PLANS!$A$1=14,$N$21,
PLANS!$A$1=15,$N$20,
PLANS!$A$1=16,$N$19,
PLANS!$A$1=17,$N$18,
PLANS!$A$1=18,$N$17,
PLANS!$A$1=19,$N$16,
PLANS!$A$1=20,$N$15,
PLANS!$A$1=21,$N$14,
PLANS!$A$1=22,$N$13,
PLANS!$A$1=23,$N$12,
PLANS!$A$1=24,$N$11,
PLANS!$A$1=25,$N$10,
PLANS!$A$1=26,$N$9,
PLANS!$A$1=27,$N$8,
PLANS!$A$1=28,$N$7,
PLANS!$A$1=29,$N$6,
PLANS!$A$1=30,$N$5,
PLANS!$A$1=31,$N$4,
PLANS!$A$1=32,0,
TRUE,0),
HUD!$CC$20="A", $T$174,
HUD!$CC$20="M", $T$177,
TRUE,0
)</f>
        <v>0</v>
      </c>
      <c r="U148" s="273">
        <v>0</v>
      </c>
      <c r="FF148" s="19">
        <v>6</v>
      </c>
      <c r="FG148" s="240" t="s">
        <v>1017</v>
      </c>
      <c r="FH148" s="240" t="s">
        <v>1021</v>
      </c>
      <c r="FI148" s="240" t="s">
        <v>1025</v>
      </c>
      <c r="FJ148" s="240" t="s">
        <v>1029</v>
      </c>
      <c r="FK148" s="240" t="s">
        <v>1033</v>
      </c>
      <c r="FL148" s="240" t="s">
        <v>1037</v>
      </c>
      <c r="FM148" s="240" t="s">
        <v>1060</v>
      </c>
      <c r="FN148" s="240" t="s">
        <v>1061</v>
      </c>
      <c r="FO148" s="240" t="s">
        <v>1062</v>
      </c>
      <c r="FP148" s="240" t="s">
        <v>1063</v>
      </c>
    </row>
    <row r="149" spans="1:172" ht="17.100000000000001" customHeight="1" x14ac:dyDescent="0.2">
      <c r="A149" s="23">
        <v>6</v>
      </c>
      <c r="B149" s="272">
        <v>0</v>
      </c>
      <c r="C149" s="281">
        <f ca="1">C148/2</f>
        <v>0</v>
      </c>
      <c r="D149" s="272">
        <v>0</v>
      </c>
      <c r="E149" s="272">
        <v>0</v>
      </c>
      <c r="F149" s="272">
        <v>0</v>
      </c>
      <c r="G149" s="272">
        <v>0</v>
      </c>
      <c r="H149" s="272">
        <v>0</v>
      </c>
      <c r="I149" s="272">
        <v>0</v>
      </c>
      <c r="J149" s="272">
        <v>0</v>
      </c>
      <c r="L149" s="140">
        <v>6</v>
      </c>
      <c r="M149" s="273">
        <v>0</v>
      </c>
      <c r="N149" s="273">
        <v>0</v>
      </c>
      <c r="O149" s="273">
        <v>0</v>
      </c>
      <c r="P149" s="273">
        <v>0</v>
      </c>
      <c r="Q149" s="273">
        <v>0</v>
      </c>
      <c r="R149" s="273">
        <v>0</v>
      </c>
      <c r="S149" s="273">
        <v>0</v>
      </c>
      <c r="T149" s="281">
        <f ca="1">T148/2</f>
        <v>0</v>
      </c>
      <c r="U149" s="273">
        <v>0</v>
      </c>
      <c r="FG149" s="240"/>
      <c r="FH149" s="240"/>
      <c r="FI149" s="240"/>
      <c r="FJ149" s="240"/>
      <c r="FK149" s="240"/>
      <c r="FL149" s="240"/>
      <c r="FM149" s="240"/>
      <c r="FN149" s="240"/>
      <c r="FO149" s="240"/>
      <c r="FP149" s="240"/>
    </row>
    <row r="150" spans="1:172" ht="17.100000000000001" customHeight="1" x14ac:dyDescent="0.2">
      <c r="A150" s="140">
        <v>7</v>
      </c>
      <c r="B150" s="272">
        <v>0</v>
      </c>
      <c r="C150" s="272">
        <v>0</v>
      </c>
      <c r="D150" s="281">
        <f ca="1">D151/2</f>
        <v>0</v>
      </c>
      <c r="E150" s="272">
        <v>0</v>
      </c>
      <c r="F150" s="272">
        <v>0</v>
      </c>
      <c r="G150" s="272">
        <v>0</v>
      </c>
      <c r="H150" s="272">
        <v>0</v>
      </c>
      <c r="I150" s="272">
        <v>0</v>
      </c>
      <c r="J150" s="272">
        <v>0</v>
      </c>
      <c r="L150" s="140">
        <v>7</v>
      </c>
      <c r="M150" s="273">
        <v>0</v>
      </c>
      <c r="N150" s="273">
        <v>0</v>
      </c>
      <c r="O150" s="273">
        <v>0</v>
      </c>
      <c r="P150" s="273">
        <v>0</v>
      </c>
      <c r="Q150" s="273">
        <v>0</v>
      </c>
      <c r="R150" s="273">
        <v>0</v>
      </c>
      <c r="S150" s="281">
        <f ca="1">S151/2</f>
        <v>0</v>
      </c>
      <c r="T150" s="273">
        <v>0</v>
      </c>
      <c r="U150" s="273">
        <v>0</v>
      </c>
      <c r="FF150" s="19">
        <v>7</v>
      </c>
      <c r="FG150" s="240" t="s">
        <v>1018</v>
      </c>
      <c r="FH150" s="240" t="s">
        <v>1022</v>
      </c>
      <c r="FI150" s="240" t="s">
        <v>1026</v>
      </c>
      <c r="FJ150" s="240" t="s">
        <v>1030</v>
      </c>
      <c r="FK150" s="240" t="s">
        <v>1034</v>
      </c>
      <c r="FL150" s="240" t="s">
        <v>1038</v>
      </c>
      <c r="FM150" s="240" t="s">
        <v>1059</v>
      </c>
      <c r="FN150" s="240" t="s">
        <v>1058</v>
      </c>
      <c r="FO150" s="240" t="s">
        <v>1057</v>
      </c>
      <c r="FP150" s="240" t="s">
        <v>1056</v>
      </c>
    </row>
    <row r="151" spans="1:172" ht="17.100000000000001" customHeight="1" x14ac:dyDescent="0.2">
      <c r="A151" s="23">
        <v>8</v>
      </c>
      <c r="B151" s="272">
        <v>0</v>
      </c>
      <c r="C151" s="272">
        <v>0</v>
      </c>
      <c r="D151" s="294">
        <f ca="1">_xlfn.IFS(HUD!$CC$20="T",
_xlfn.IFS(
PLANS!$A$1=1,$D$33,
PLANS!$A$1=2,$D$32,
PLANS!$A$1=3,$D$31,
PLANS!$A$1=4,$D$30,
PLANS!$A$1=5,$D$29,
PLANS!$A$1=6,$D$28,
PLANS!$A$1=7,$D$27,
PLANS!$A$1=8,$D$26,
PLANS!$A$1=9,$D$25,
PLANS!$A$1=10,$D$24,
PLANS!$A$1=11,$D$23,
PLANS!$A$1=12,$D$22,
PLANS!$A$1=13,$D$21,
PLANS!$A$1=14,$D$20,
PLANS!$A$1=15,$D$19,
PLANS!$A$1=16,$D$18,
PLANS!$A$1=17,$D$17,
PLANS!$A$1=18,$D$16,
PLANS!$A$1=19,$D$15,
PLANS!$A$1=20,$D$14,
PLANS!$A$1=21,$D$13,
PLANS!$A$1=22,$D$12,
PLANS!$A$1=23,$D$11,
PLANS!$A$1=24,$D$10,
PLANS!$A$1=25,$D$9,
PLANS!$A$1=26,$D$8,
PLANS!$A$1=27,$D$7,
PLANS!$A$1=28,$D$6,
PLANS!$A$1=29,$D$5,
PLANS!$A$1=30,$D$4,
PLANS!$A$1=31,$D$3,
PLANS!$A$1=32,0,
TRUE,0),
HUD!$CC$20="Y",
_xlfn.IFS(
PLANS!$A$1=1,0,
PLANS!$A$1=2,$D$33,
PLANS!$A$1=3,$D$32,
PLANS!$A$1=4,$D$31,
PLANS!$A$1=5,$D$30,
PLANS!$A$1=6,$D$29,
PLANS!$A$1=7,$D$28,
PLANS!$A$1=8,$D$27,
PLANS!$A$1=9,$D$26,
PLANS!$A$1=10,$D$25,
PLANS!$A$1=11,$D$24,
PLANS!$A$1=12,$D$23,
PLANS!$A$1=13,$D$22,
PLANS!$A$1=14,$D$21,
PLANS!$A$1=15,$D$20,
PLANS!$A$1=16,$D$19,
PLANS!$A$1=17,$D$18,
PLANS!$A$1=18,$D$17,
PLANS!$A$1=19,$D$16,
PLANS!$A$1=20,$D$15,
PLANS!$A$1=21,$D$14,
PLANS!$A$1=22,$D$13,
PLANS!$A$1=23,$D$12,
PLANS!$A$1=24,$D$11,
PLANS!$A$1=25,$D$10,
PLANS!$A$1=26,$D$9,
PLANS!$A$1=27,$D$8,
PLANS!$A$1=28,$D$7,
PLANS!$A$1=29,$D$6,
PLANS!$A$1=30,$D$5,
PLANS!$A$1=31,$D$4,
PLANS!$A$1=32,0,
TRUE,0),
HUD!$CC$20="A", $D$174,
HUD!$CC$20="M", $D$177,
TRUE,0
)</f>
        <v>0</v>
      </c>
      <c r="E151" s="272">
        <v>0</v>
      </c>
      <c r="F151" s="272">
        <v>0</v>
      </c>
      <c r="G151" s="272">
        <v>0</v>
      </c>
      <c r="H151" s="272">
        <v>0</v>
      </c>
      <c r="I151" s="272">
        <v>0</v>
      </c>
      <c r="J151" s="272">
        <v>0</v>
      </c>
      <c r="L151" s="140">
        <v>8</v>
      </c>
      <c r="M151" s="273">
        <v>0</v>
      </c>
      <c r="N151" s="273">
        <v>0</v>
      </c>
      <c r="O151" s="273">
        <v>0</v>
      </c>
      <c r="P151" s="273">
        <v>0</v>
      </c>
      <c r="Q151" s="273">
        <v>0</v>
      </c>
      <c r="R151" s="273">
        <v>0</v>
      </c>
      <c r="S151" s="294">
        <f ca="1">_xlfn.IFS(HUD!$CC$20="T",
_xlfn.IFS(
PLANS!$A$1=1,$O$33,
PLANS!$A$1=2,$O$32,
PLANS!$A$1=3,$O$31,
PLANS!$A$1=4,$O$30,
PLANS!$A$1=5,$O$29,
PLANS!$A$1=6,$O$28,
PLANS!$A$1=7,$O$27,
PLANS!$A$1=8,$O$26,
PLANS!$A$1=9,$O$25,
PLANS!$A$1=10,$O$24,
PLANS!$A$1=11,$O$23,
PLANS!$A$1=12,$O$22,
PLANS!$A$1=13,$O$21,
PLANS!$A$1=14,$O$20,
PLANS!$A$1=15,$O$19,
PLANS!$A$1=16,$O$18,
PLANS!$A$1=17,$O$17,
PLANS!$A$1=18,$O$16,
PLANS!$A$1=19,$O$15,
PLANS!$A$1=20,$O$14,
PLANS!$A$1=21,$O$13,
PLANS!$A$1=22,$O$12,
PLANS!$A$1=23,$O$11,
PLANS!$A$1=24,$O$10,
PLANS!$A$1=25,$O$9,
PLANS!$A$1=26,$O$8,
PLANS!$A$1=27,$O$7,
PLANS!$A$1=28,$O$6,
PLANS!$A$1=29,$O$5,
PLANS!$A$1=30,$O$4,
PLANS!$A$1=31,$O$3,
PLANS!$A$1=32,0,
TRUE,0),
HUD!$CC$20="Y",
_xlfn.IFS(
PLANS!$A$1=1,0,
PLANS!$A$1=2,$O$33,
PLANS!$A$1=3,$O$32,
PLANS!$A$1=4,$O$31,
PLANS!$A$1=5,$O$30,
PLANS!$A$1=6,$O$29,
PLANS!$A$1=7,$O$28,
PLANS!$A$1=8,$O$27,
PLANS!$A$1=9,$O$26,
PLANS!$A$1=10,$O$25,
PLANS!$A$1=11,$O$24,
PLANS!$A$1=12,$O$23,
PLANS!$A$1=13,$O$22,
PLANS!$A$1=14,$O$21,
PLANS!$A$1=15,$O$20,
PLANS!$A$1=16,$O$19,
PLANS!$A$1=17,$O$18,
PLANS!$A$1=18,$O$17,
PLANS!$A$1=19,$O$16,
PLANS!$A$1=20,$O$15,
PLANS!$A$1=21,$O$14,
PLANS!$A$1=22,$O$13,
PLANS!$A$1=23,$O$12,
PLANS!$A$1=24,$O$11,
PLANS!$A$1=25,$O$10,
PLANS!$A$1=26,$O$9,
PLANS!$A$1=27,$O$8,
PLANS!$A$1=28,$O$7,
PLANS!$A$1=29,$O$6,
PLANS!$A$1=30,$O$5,
PLANS!$A$1=31,$O$4,
PLANS!$A$1=32,0,
TRUE,0),
HUD!$CC$20="A", $S$174,
HUD!$CC$20="M", $S$177,
TRUE,0
)</f>
        <v>0</v>
      </c>
      <c r="T151" s="273">
        <v>0</v>
      </c>
      <c r="U151" s="273">
        <v>0</v>
      </c>
      <c r="FF151" s="19">
        <v>8</v>
      </c>
      <c r="FG151" s="240" t="s">
        <v>1019</v>
      </c>
      <c r="FH151" s="240" t="s">
        <v>1023</v>
      </c>
      <c r="FI151" s="240" t="s">
        <v>1027</v>
      </c>
      <c r="FJ151" s="240" t="s">
        <v>1031</v>
      </c>
      <c r="FK151" s="240" t="s">
        <v>1035</v>
      </c>
      <c r="FL151" s="240" t="s">
        <v>1039</v>
      </c>
      <c r="FM151" s="240" t="s">
        <v>1052</v>
      </c>
      <c r="FN151" s="240" t="s">
        <v>1053</v>
      </c>
      <c r="FO151" s="240" t="s">
        <v>1054</v>
      </c>
      <c r="FP151" s="240" t="s">
        <v>1055</v>
      </c>
    </row>
    <row r="152" spans="1:172" ht="17.100000000000001" customHeight="1" x14ac:dyDescent="0.2">
      <c r="A152" s="140">
        <v>9</v>
      </c>
      <c r="B152" s="272">
        <v>0</v>
      </c>
      <c r="C152" s="272">
        <v>0</v>
      </c>
      <c r="D152" s="281">
        <f ca="1">D151/2</f>
        <v>0</v>
      </c>
      <c r="E152" s="272">
        <v>0</v>
      </c>
      <c r="F152" s="272">
        <v>0</v>
      </c>
      <c r="G152" s="272">
        <v>0</v>
      </c>
      <c r="H152" s="272">
        <v>0</v>
      </c>
      <c r="I152" s="272">
        <v>0</v>
      </c>
      <c r="J152" s="272">
        <v>0</v>
      </c>
      <c r="L152" s="140">
        <v>9</v>
      </c>
      <c r="M152" s="273">
        <v>0</v>
      </c>
      <c r="N152" s="273">
        <v>0</v>
      </c>
      <c r="O152" s="273">
        <v>0</v>
      </c>
      <c r="P152" s="273">
        <v>0</v>
      </c>
      <c r="Q152" s="273">
        <v>0</v>
      </c>
      <c r="R152" s="273">
        <v>0</v>
      </c>
      <c r="S152" s="281">
        <f ca="1">S151/2</f>
        <v>0</v>
      </c>
      <c r="T152" s="273">
        <v>0</v>
      </c>
      <c r="U152" s="273">
        <v>0</v>
      </c>
      <c r="FF152" s="19">
        <v>9</v>
      </c>
      <c r="FG152" s="240" t="s">
        <v>972</v>
      </c>
      <c r="FH152" s="240" t="s">
        <v>973</v>
      </c>
      <c r="FI152" s="240" t="s">
        <v>978</v>
      </c>
      <c r="FJ152" s="240" t="s">
        <v>976</v>
      </c>
      <c r="FK152" s="240" t="s">
        <v>977</v>
      </c>
      <c r="FL152" s="240" t="s">
        <v>975</v>
      </c>
      <c r="FM152" s="240" t="s">
        <v>974</v>
      </c>
      <c r="FN152" s="240" t="s">
        <v>979</v>
      </c>
      <c r="FO152" s="240" t="s">
        <v>980</v>
      </c>
      <c r="FP152" s="240" t="s">
        <v>981</v>
      </c>
    </row>
    <row r="153" spans="1:172" ht="17.100000000000001" customHeight="1" x14ac:dyDescent="0.2">
      <c r="A153" s="23">
        <v>10</v>
      </c>
      <c r="B153" s="272">
        <v>0</v>
      </c>
      <c r="C153" s="272">
        <v>0</v>
      </c>
      <c r="D153" s="272">
        <v>0</v>
      </c>
      <c r="E153" s="281">
        <f ca="1">E154/2</f>
        <v>0</v>
      </c>
      <c r="F153" s="272">
        <v>0</v>
      </c>
      <c r="G153" s="272">
        <v>0</v>
      </c>
      <c r="H153" s="272">
        <v>0</v>
      </c>
      <c r="I153" s="272">
        <v>0</v>
      </c>
      <c r="J153" s="272">
        <v>0</v>
      </c>
      <c r="L153" s="140">
        <v>10</v>
      </c>
      <c r="M153" s="273">
        <v>0</v>
      </c>
      <c r="N153" s="273">
        <v>0</v>
      </c>
      <c r="O153" s="273">
        <v>0</v>
      </c>
      <c r="P153" s="273">
        <v>0</v>
      </c>
      <c r="Q153" s="273">
        <v>0</v>
      </c>
      <c r="R153" s="281">
        <f ca="1">R154/2</f>
        <v>0</v>
      </c>
      <c r="S153" s="273">
        <v>0</v>
      </c>
      <c r="T153" s="273">
        <v>0</v>
      </c>
      <c r="U153" s="273">
        <v>0</v>
      </c>
      <c r="FF153" s="19">
        <v>10</v>
      </c>
      <c r="FG153" s="240" t="s">
        <v>900</v>
      </c>
      <c r="FH153" s="240" t="s">
        <v>901</v>
      </c>
      <c r="FI153" s="240" t="s">
        <v>907</v>
      </c>
      <c r="FJ153" s="240" t="s">
        <v>902</v>
      </c>
      <c r="FK153" s="240" t="s">
        <v>903</v>
      </c>
      <c r="FL153" s="240" t="s">
        <v>904</v>
      </c>
      <c r="FM153" s="240" t="s">
        <v>911</v>
      </c>
      <c r="FN153" s="240" t="s">
        <v>910</v>
      </c>
      <c r="FO153" s="240" t="s">
        <v>905</v>
      </c>
      <c r="FP153" s="240" t="s">
        <v>906</v>
      </c>
    </row>
    <row r="154" spans="1:172" ht="17.100000000000001" customHeight="1" x14ac:dyDescent="0.2">
      <c r="A154" s="140">
        <v>11</v>
      </c>
      <c r="B154" s="272">
        <v>0</v>
      </c>
      <c r="C154" s="272">
        <v>0</v>
      </c>
      <c r="D154" s="272">
        <v>0</v>
      </c>
      <c r="E154" s="294">
        <f ca="1">_xlfn.IFS(HUD!$CC$20="T",
_xlfn.IFS(
PLANS!$A$1=1,$E$33,
PLANS!$A$1=2,$E$32,
PLANS!$A$1=3,$E$31,
PLANS!$A$1=4,$E$30,
PLANS!$A$1=5,$E$29,
PLANS!$A$1=6,$E$28,
PLANS!$A$1=7,$E$27,
PLANS!$A$1=8,$E$26,
PLANS!$A$1=9,$E$25,
PLANS!$A$1=10,$E$24,
PLANS!$A$1=11,$E$23,
PLANS!$A$1=12,$E$22,
PLANS!$A$1=13,$E$21,
PLANS!$A$1=14,$E$20,
PLANS!$A$1=15,$E$19,
PLANS!$A$1=16,$E$18,
PLANS!$A$1=17,$E$17,
PLANS!$A$1=18,$E$16,
PLANS!$A$1=19,$E$15,
PLANS!$A$1=20,$E$14,
PLANS!$A$1=21,$E$13,
PLANS!$A$1=22,$E$12,
PLANS!$A$1=23,$E$11,
PLANS!$A$1=24,$E$10,
PLANS!$A$1=25,$E$9,
PLANS!$A$1=26,$E$8,
PLANS!$A$1=27,$E$7,
PLANS!$A$1=28,$E$6,
PLANS!$A$1=29,$E$5,
PLANS!$A$1=30,$E$4,
PLANS!$A$1=31,$E$3,
PLANS!$A$1=32,0,
TRUE,0),
HUD!$CC$20="Y",
_xlfn.IFS(
PLANS!$A$1=1,0,
PLANS!$A$1=2,$E$33,
PLANS!$A$1=3,$E$32,
PLANS!$A$1=4,$E$31,
PLANS!$A$1=5,$E$30,
PLANS!$A$1=6,$E$29,
PLANS!$A$1=7,$E$28,
PLANS!$A$1=8,$E$27,
PLANS!$A$1=9,$E$26,
PLANS!$A$1=10,$E$25,
PLANS!$A$1=11,$E$24,
PLANS!$A$1=12,$E$23,
PLANS!$A$1=13,$E$22,
PLANS!$A$1=14,$E$21,
PLANS!$A$1=15,$E$20,
PLANS!$A$1=16,$E$19,
PLANS!$A$1=17,$E$18,
PLANS!$A$1=18,$E$17,
PLANS!$A$1=19,$E$16,
PLANS!$A$1=20,$E$15,
PLANS!$A$1=21,$E$14,
PLANS!$A$1=22,$E$13,
PLANS!$A$1=23,$E$12,
PLANS!$A$1=24,$E$11,
PLANS!$A$1=25,$E$10,
PLANS!$A$1=26,$E$9,
PLANS!$A$1=27,$E$8,
PLANS!$A$1=28,$E$7,
PLANS!$A$1=29,$E$6,
PLANS!$A$1=30,$E$5,
PLANS!$A$1=31,$E$4,
PLANS!$A$1=32,0,
TRUE,0),
HUD!$CC$20="A", $E$174,
HUD!$CC$20="M", $E$177,
TRUE,0
)</f>
        <v>0</v>
      </c>
      <c r="F154" s="272">
        <v>0</v>
      </c>
      <c r="G154" s="272">
        <v>0</v>
      </c>
      <c r="H154" s="272">
        <v>0</v>
      </c>
      <c r="I154" s="272">
        <v>0</v>
      </c>
      <c r="J154" s="272">
        <v>0</v>
      </c>
      <c r="L154" s="140">
        <v>11</v>
      </c>
      <c r="M154" s="273">
        <v>0</v>
      </c>
      <c r="N154" s="273">
        <v>0</v>
      </c>
      <c r="O154" s="273">
        <v>0</v>
      </c>
      <c r="P154" s="273">
        <v>0</v>
      </c>
      <c r="Q154" s="273">
        <v>0</v>
      </c>
      <c r="R154" s="294">
        <f ca="1">_xlfn.IFS(HUD!$CC$20="T",
_xlfn.IFS(
PLANS!$A$1=1,$P$33,
PLANS!$A$1=2,$P$32,
PLANS!$A$1=3,$P$31,
PLANS!$A$1=4,$P$30,
PLANS!$A$1=5,$P$29,
PLANS!$A$1=6,$P$28,
PLANS!$A$1=7,$P$27,
PLANS!$A$1=8,$P$26,
PLANS!$A$1=9,$P$25,
PLANS!$A$1=10,$P$24,
PLANS!$A$1=11,$P$23,
PLANS!$A$1=12,$P$22,
PLANS!$A$1=13,$P$21,
PLANS!$A$1=14,$P$20,
PLANS!$A$1=15,$P$19,
PLANS!$A$1=16,$P$18,
PLANS!$A$1=17,$P$17,
PLANS!$A$1=18,$P$16,
PLANS!$A$1=19,$P$15,
PLANS!$A$1=20,$P$14,
PLANS!$A$1=21,$P$13,
PLANS!$A$1=22,$P$12,
PLANS!$A$1=23,$P$11,
PLANS!$A$1=24,$P$10,
PLANS!$A$1=25,$P$9,
PLANS!$A$1=26,$P$8,
PLANS!$A$1=27,$P$7,
PLANS!$A$1=28,$P$6,
PLANS!$A$1=29,$P$5,
PLANS!$A$1=30,$P$4,
PLANS!$A$1=31,$P$3,
PLANS!$A$1=32,0,
TRUE,0),
HUD!$CC$20="Y",
_xlfn.IFS(
PLANS!$A$1=1,0,
PLANS!$A$1=2,$P$33,
PLANS!$A$1=3,$P$32,
PLANS!$A$1=4,$P$31,
PLANS!$A$1=5,$P$30,
PLANS!$A$1=6,$P$29,
PLANS!$A$1=7,$P$28,
PLANS!$A$1=8,$P$27,
PLANS!$A$1=9,$P$26,
PLANS!$A$1=10,$P$25,
PLANS!$A$1=11,$P$24,
PLANS!$A$1=12,$P$23,
PLANS!$A$1=13,$P$22,
PLANS!$A$1=14,$P$21,
PLANS!$A$1=15,$P$20,
PLANS!$A$1=16,$P$19,
PLANS!$A$1=17,$P$18,
PLANS!$A$1=18,$P$17,
PLANS!$A$1=19,$P$16,
PLANS!$A$1=20,$P$15,
PLANS!$A$1=21,$P$14,
PLANS!$A$1=22,$P$13,
PLANS!$A$1=23,$P$12,
PLANS!$A$1=24,$P$11,
PLANS!$A$1=25,$P$10,
PLANS!$A$1=26,$P$9,
PLANS!$A$1=27,$P$8,
PLANS!$A$1=28,$P$7,
PLANS!$A$1=29,$P$6,
PLANS!$A$1=30,$P$5,
PLANS!$A$1=31,$P$4,
PLANS!$A$1=32,0,
TRUE,0),
HUD!$CC$20="A", $R$174,
HUD!$CC$20="M", $R$177,
TRUE,0
)</f>
        <v>0</v>
      </c>
      <c r="S154" s="273">
        <v>0</v>
      </c>
      <c r="T154" s="273">
        <v>0</v>
      </c>
      <c r="U154" s="273">
        <v>0</v>
      </c>
    </row>
    <row r="155" spans="1:172" ht="17.100000000000001" customHeight="1" x14ac:dyDescent="0.2">
      <c r="A155" s="23">
        <v>12</v>
      </c>
      <c r="B155" s="272">
        <v>0</v>
      </c>
      <c r="C155" s="272">
        <v>0</v>
      </c>
      <c r="D155" s="272">
        <v>0</v>
      </c>
      <c r="E155" s="281">
        <f ca="1">E154/2</f>
        <v>0</v>
      </c>
      <c r="F155" s="272">
        <v>0</v>
      </c>
      <c r="G155" s="272">
        <v>0</v>
      </c>
      <c r="H155" s="272">
        <v>0</v>
      </c>
      <c r="I155" s="272">
        <v>0</v>
      </c>
      <c r="J155" s="272">
        <v>0</v>
      </c>
      <c r="L155" s="140">
        <v>12</v>
      </c>
      <c r="M155" s="273">
        <v>0</v>
      </c>
      <c r="N155" s="273">
        <v>0</v>
      </c>
      <c r="O155" s="273">
        <v>0</v>
      </c>
      <c r="P155" s="273">
        <v>0</v>
      </c>
      <c r="Q155" s="273">
        <v>0</v>
      </c>
      <c r="R155" s="281">
        <f ca="1">R154/2</f>
        <v>0</v>
      </c>
      <c r="S155" s="273">
        <v>0</v>
      </c>
      <c r="T155" s="273">
        <v>0</v>
      </c>
      <c r="U155" s="273">
        <v>0</v>
      </c>
    </row>
    <row r="156" spans="1:172" ht="17.100000000000001" customHeight="1" x14ac:dyDescent="0.2">
      <c r="A156" s="140">
        <v>13</v>
      </c>
      <c r="B156" s="272">
        <v>0</v>
      </c>
      <c r="C156" s="272">
        <v>0</v>
      </c>
      <c r="D156" s="272">
        <v>0</v>
      </c>
      <c r="E156" s="272">
        <v>0</v>
      </c>
      <c r="F156" s="281">
        <f ca="1">F157/2</f>
        <v>0</v>
      </c>
      <c r="G156" s="272">
        <v>0</v>
      </c>
      <c r="H156" s="272">
        <v>0</v>
      </c>
      <c r="I156" s="272">
        <v>0</v>
      </c>
      <c r="J156" s="272">
        <v>0</v>
      </c>
      <c r="L156" s="140">
        <v>13</v>
      </c>
      <c r="M156" s="273">
        <v>0</v>
      </c>
      <c r="N156" s="273">
        <v>0</v>
      </c>
      <c r="O156" s="273">
        <v>0</v>
      </c>
      <c r="P156" s="273">
        <v>0</v>
      </c>
      <c r="Q156" s="281">
        <f ca="1">Q157/2</f>
        <v>0</v>
      </c>
      <c r="R156" s="273">
        <v>0</v>
      </c>
      <c r="S156" s="273">
        <v>0</v>
      </c>
      <c r="T156" s="273">
        <v>0</v>
      </c>
      <c r="U156" s="273">
        <v>0</v>
      </c>
    </row>
    <row r="157" spans="1:172" ht="17.100000000000001" customHeight="1" x14ac:dyDescent="0.2">
      <c r="A157" s="23">
        <v>14</v>
      </c>
      <c r="B157" s="272">
        <v>0</v>
      </c>
      <c r="C157" s="272">
        <v>0</v>
      </c>
      <c r="D157" s="272">
        <v>0</v>
      </c>
      <c r="E157" s="272">
        <v>0</v>
      </c>
      <c r="F157" s="294">
        <f ca="1">_xlfn.IFS(HUD!$CC$20="T",
_xlfn.IFS(
PLANS!$A$1=1,$F$33,
PLANS!$A$1=2,$F$32,
PLANS!$A$1=3,$F$31,
PLANS!$A$1=4,$F$30,
PLANS!$A$1=5,$F$29,
PLANS!$A$1=6,$F$28,
PLANS!$A$1=7,$F$27,
PLANS!$A$1=8,$F$26,
PLANS!$A$1=9,$F$25,
PLANS!$A$1=10,$F$24,
PLANS!$A$1=11,$F$23,
PLANS!$A$1=12,$F$22,
PLANS!$A$1=13,$F$21,
PLANS!$A$1=14,$F$20,
PLANS!$A$1=15,$F$19,
PLANS!$A$1=16,$F$18,
PLANS!$A$1=17,$F$17,
PLANS!$A$1=18,$F$16,
PLANS!$A$1=19,$F$15,
PLANS!$A$1=20,$F$14,
PLANS!$A$1=21,$F$13,
PLANS!$A$1=22,$F$12,
PLANS!$A$1=23,$F$11,
PLANS!$A$1=24,$F$10,
PLANS!$A$1=25,$F$9,
PLANS!$A$1=26,$F$8,
PLANS!$A$1=27,$F$7,
PLANS!$A$1=28,$F$6,
PLANS!$A$1=29,$F$5,
PLANS!$A$1=30,$F$4,
PLANS!$A$1=31,$F$3,
PLANS!$A$1=32,0,
TRUE,0),
HUD!$CC$20="Y",
_xlfn.IFS(
PLANS!$A$1=1,0,
PLANS!$A$1=2,$F$33,
PLANS!$A$1=3,$F$32,
PLANS!$A$1=4,$F$31,
PLANS!$A$1=5,$F$30,
PLANS!$A$1=6,$F$29,
PLANS!$A$1=7,$F$28,
PLANS!$A$1=8,$F$27,
PLANS!$A$1=9,$F$26,
PLANS!$A$1=10,$F$25,
PLANS!$A$1=11,$F$24,
PLANS!$A$1=12,$F$23,
PLANS!$A$1=13,$F$22,
PLANS!$A$1=14,$F$21,
PLANS!$A$1=15,$F$20,
PLANS!$A$1=16,$F$19,
PLANS!$A$1=17,$F$18,
PLANS!$A$1=18,$F$17,
PLANS!$A$1=19,$F$16,
PLANS!$A$1=20,$F$15,
PLANS!$A$1=21,$F$14,
PLANS!$A$1=22,$F$13,
PLANS!$A$1=23,$F$12,
PLANS!$A$1=24,$F$11,
PLANS!$A$1=25,$F$10,
PLANS!$A$1=26,$F$9,
PLANS!$A$1=27,$F$8,
PLANS!$A$1=28,$F$7,
PLANS!$A$1=29,$F$6,
PLANS!$A$1=30,$F$5,
PLANS!$A$1=31,$F$4,
PLANS!$A$1=32,0,
TRUE,0),
HUD!$CC$20="A", $F$174,
HUD!$CC$20="M", $F$177,
TRUE,0
)</f>
        <v>0</v>
      </c>
      <c r="G157" s="272">
        <v>0</v>
      </c>
      <c r="H157" s="272">
        <v>0</v>
      </c>
      <c r="I157" s="272">
        <v>0</v>
      </c>
      <c r="J157" s="272">
        <v>0</v>
      </c>
      <c r="L157" s="140">
        <v>14</v>
      </c>
      <c r="M157" s="273">
        <v>0</v>
      </c>
      <c r="N157" s="273">
        <v>0</v>
      </c>
      <c r="O157" s="273">
        <v>0</v>
      </c>
      <c r="P157" s="273">
        <v>0</v>
      </c>
      <c r="Q157" s="294">
        <f ca="1">_xlfn.IFS(HUD!$CC$20="T",
_xlfn.IFS(
PLANS!$A$1=1,$Q$33,
PLANS!$A$1=2,$Q$32,
PLANS!$A$1=3,$Q$31,
PLANS!$A$1=4,$Q$30,
PLANS!$A$1=5,$Q$29,
PLANS!$A$1=6,$Q$28,
PLANS!$A$1=7,$Q$27,
PLANS!$A$1=8,$Q$26,
PLANS!$A$1=9,$Q$25,
PLANS!$A$1=10,$Q$24,
PLANS!$A$1=11,$Q$23,
PLANS!$A$1=12,$Q$22,
PLANS!$A$1=13,$Q$21,
PLANS!$A$1=14,$Q$20,
PLANS!$A$1=15,$Q$19,
PLANS!$A$1=16,$Q$18,
PLANS!$A$1=17,$Q$17,
PLANS!$A$1=18,$Q$16,
PLANS!$A$1=19,$Q$15,
PLANS!$A$1=20,$Q$14,
PLANS!$A$1=21,$Q$13,
PLANS!$A$1=22,$Q$12,
PLANS!$A$1=23,$Q$11,
PLANS!$A$1=24,$Q$10,
PLANS!$A$1=25,$Q$9,
PLANS!$A$1=26,$Q$8,
PLANS!$A$1=27,$Q$7,
PLANS!$A$1=28,$Q$6,
PLANS!$A$1=29,$Q$5,
PLANS!$A$1=30,$Q$4,
PLANS!$A$1=31,$Q$3,
PLANS!$A$1=32,0,
TRUE,0),
HUD!$CC$20="Y",
_xlfn.IFS(
PLANS!$A$1=1,0,
PLANS!$A$1=2,$Q$33,
PLANS!$A$1=3,$Q$32,
PLANS!$A$1=4,$Q$31,
PLANS!$A$1=5,$Q$30,
PLANS!$A$1=6,$Q$29,
PLANS!$A$1=7,$Q$28,
PLANS!$A$1=8,$Q$27,
PLANS!$A$1=9,$Q$26,
PLANS!$A$1=10,$Q$25,
PLANS!$A$1=11,$Q$24,
PLANS!$A$1=12,$Q$23,
PLANS!$A$1=13,$Q$22,
PLANS!$A$1=14,$Q$21,
PLANS!$A$1=15,$Q$20,
PLANS!$A$1=16,$Q$19,
PLANS!$A$1=17,$Q$18,
PLANS!$A$1=18,$Q$17,
PLANS!$A$1=19,$Q$16,
PLANS!$A$1=20,$Q$15,
PLANS!$A$1=21,$Q$14,
PLANS!$A$1=22,$Q$13,
PLANS!$A$1=23,$Q$12,
PLANS!$A$1=24,$Q$11,
PLANS!$A$1=25,$Q$10,
PLANS!$A$1=26,$Q$9,
PLANS!$A$1=27,$Q$8,
PLANS!$A$1=28,$Q$7,
PLANS!$A$1=29,$Q$6,
PLANS!$A$1=30,$Q$5,
PLANS!$A$1=31,$Q$4,
PLANS!$A$1=32,0,
TRUE,0),
HUD!$CC$20="A", $Q$174,
HUD!$CC$20="M", $Q$177,
TRUE,0
)</f>
        <v>0</v>
      </c>
      <c r="R157" s="273">
        <v>0</v>
      </c>
      <c r="S157" s="273">
        <v>0</v>
      </c>
      <c r="T157" s="273">
        <v>0</v>
      </c>
      <c r="U157" s="273">
        <v>0</v>
      </c>
      <c r="FG157" s="252" t="s">
        <v>1004</v>
      </c>
      <c r="FH157" s="252" t="s">
        <v>1008</v>
      </c>
      <c r="FI157" s="252" t="s">
        <v>1012</v>
      </c>
    </row>
    <row r="158" spans="1:172" ht="17.100000000000001" customHeight="1" x14ac:dyDescent="0.2">
      <c r="A158" s="140">
        <v>15</v>
      </c>
      <c r="B158" s="272">
        <v>0</v>
      </c>
      <c r="C158" s="272">
        <v>0</v>
      </c>
      <c r="D158" s="272">
        <v>0</v>
      </c>
      <c r="E158" s="272">
        <v>0</v>
      </c>
      <c r="F158" s="281">
        <f ca="1">F157/2</f>
        <v>0</v>
      </c>
      <c r="G158" s="272">
        <v>0</v>
      </c>
      <c r="H158" s="272">
        <v>0</v>
      </c>
      <c r="I158" s="272">
        <v>0</v>
      </c>
      <c r="J158" s="272">
        <v>0</v>
      </c>
      <c r="L158" s="140">
        <v>15</v>
      </c>
      <c r="M158" s="273">
        <v>0</v>
      </c>
      <c r="N158" s="273">
        <v>0</v>
      </c>
      <c r="O158" s="273">
        <v>0</v>
      </c>
      <c r="P158" s="273">
        <v>0</v>
      </c>
      <c r="Q158" s="281">
        <f ca="1">Q157/2</f>
        <v>0</v>
      </c>
      <c r="R158" s="273">
        <v>0</v>
      </c>
      <c r="S158" s="273">
        <v>0</v>
      </c>
      <c r="T158" s="273">
        <v>0</v>
      </c>
      <c r="U158" s="273">
        <v>0</v>
      </c>
      <c r="FG158" s="252" t="s">
        <v>1005</v>
      </c>
      <c r="FH158" s="252" t="s">
        <v>1009</v>
      </c>
      <c r="FI158" s="252" t="s">
        <v>1013</v>
      </c>
    </row>
    <row r="159" spans="1:172" ht="17.100000000000001" customHeight="1" x14ac:dyDescent="0.2">
      <c r="A159" s="23">
        <v>16</v>
      </c>
      <c r="B159" s="272">
        <v>0</v>
      </c>
      <c r="C159" s="272">
        <v>0</v>
      </c>
      <c r="D159" s="272">
        <v>0</v>
      </c>
      <c r="E159" s="272">
        <v>0</v>
      </c>
      <c r="F159" s="272">
        <v>0</v>
      </c>
      <c r="G159" s="281">
        <f ca="1">G160/2</f>
        <v>0</v>
      </c>
      <c r="H159" s="272">
        <v>0</v>
      </c>
      <c r="I159" s="272">
        <v>0</v>
      </c>
      <c r="J159" s="272">
        <v>0</v>
      </c>
      <c r="L159" s="140">
        <v>16</v>
      </c>
      <c r="M159" s="273">
        <v>0</v>
      </c>
      <c r="N159" s="273">
        <v>0</v>
      </c>
      <c r="O159" s="273">
        <v>0</v>
      </c>
      <c r="P159" s="281">
        <f ca="1">P160/2</f>
        <v>0</v>
      </c>
      <c r="Q159" s="273">
        <v>0</v>
      </c>
      <c r="R159" s="273">
        <v>0</v>
      </c>
      <c r="S159" s="273">
        <v>0</v>
      </c>
      <c r="T159" s="273">
        <v>0</v>
      </c>
      <c r="U159" s="273">
        <v>0</v>
      </c>
      <c r="FG159" s="252" t="s">
        <v>1006</v>
      </c>
      <c r="FH159" s="252" t="s">
        <v>1010</v>
      </c>
      <c r="FI159" s="252" t="s">
        <v>1014</v>
      </c>
    </row>
    <row r="160" spans="1:172" ht="17.100000000000001" customHeight="1" x14ac:dyDescent="0.2">
      <c r="A160" s="140">
        <v>17</v>
      </c>
      <c r="B160" s="272">
        <v>0</v>
      </c>
      <c r="C160" s="272">
        <v>0</v>
      </c>
      <c r="D160" s="272">
        <v>0</v>
      </c>
      <c r="E160" s="272">
        <v>0</v>
      </c>
      <c r="F160" s="272">
        <v>0</v>
      </c>
      <c r="G160" s="294">
        <f ca="1">_xlfn.IFS(HUD!$CC$20="T",
_xlfn.IFS(
PLANS!$A$1=1,$G$33,
PLANS!$A$1=2,$G$32,
PLANS!$A$1=3,$G$31,
PLANS!$A$1=4,$G$30,
PLANS!$A$1=5,$G$29,
PLANS!$A$1=6,$G$28,
PLANS!$A$1=7,$G$27,
PLANS!$A$1=8,$G$26,
PLANS!$A$1=9,$G$25,
PLANS!$A$1=10,$G$24,
PLANS!$A$1=11,$G$23,
PLANS!$A$1=12,$G$22,
PLANS!$A$1=13,$G$21,
PLANS!$A$1=14,$G$20,
PLANS!$A$1=15,$G$19,
PLANS!$A$1=16,$G$18,
PLANS!$A$1=17,$G$17,
PLANS!$A$1=18,$G$16,
PLANS!$A$1=19,$G$15,
PLANS!$A$1=20,$G$14,
PLANS!$A$1=21,$G$13,
PLANS!$A$1=22,$G$12,
PLANS!$A$1=23,$G$11,
PLANS!$A$1=24,$G$10,
PLANS!$A$1=25,$G$9,
PLANS!$A$1=26,$G$8,
PLANS!$A$1=27,$G$7,
PLANS!$A$1=28,$G$6,
PLANS!$A$1=29,$G$5,
PLANS!$A$1=30,$G$4,
PLANS!$A$1=31,$G$3,
PLANS!$A$1=32,0,
TRUE,0),
HUD!$CC$20="Y",
_xlfn.IFS(
PLANS!$A$1=1,0,
PLANS!$A$1=2,$G$33,
PLANS!$A$1=3,$G$32,
PLANS!$A$1=4,$G$31,
PLANS!$A$1=5,$G$30,
PLANS!$A$1=6,$G$29,
PLANS!$A$1=7,$G$28,
PLANS!$A$1=8,$G$27,
PLANS!$A$1=9,$G$26,
PLANS!$A$1=10,$G$25,
PLANS!$A$1=11,$G$24,
PLANS!$A$1=12,$G$23,
PLANS!$A$1=13,$G$22,
PLANS!$A$1=14,$G$21,
PLANS!$A$1=15,$G$20,
PLANS!$A$1=16,$G$19,
PLANS!$A$1=17,$G$18,
PLANS!$A$1=18,$G$17,
PLANS!$A$1=19,$G$16,
PLANS!$A$1=20,$G$15,
PLANS!$A$1=21,$G$14,
PLANS!$A$1=22,$G$13,
PLANS!$A$1=23,$G$12,
PLANS!$A$1=24,$G$11,
PLANS!$A$1=25,$G$10,
PLANS!$A$1=26,$G$9,
PLANS!$A$1=27,$G$8,
PLANS!$A$1=28,$G$7,
PLANS!$A$1=29,$G$6,
PLANS!$A$1=30,$G$5,
PLANS!$A$1=31,$G$4,
PLANS!$A$1=32,0,
TRUE,0),
HUD!$CC$20="A", $G$174,
HUD!$CC$20="M", $G$177,
TRUE,0
)</f>
        <v>0</v>
      </c>
      <c r="H160" s="272">
        <v>0</v>
      </c>
      <c r="I160" s="272">
        <v>0</v>
      </c>
      <c r="J160" s="272">
        <v>0</v>
      </c>
      <c r="L160" s="140">
        <v>17</v>
      </c>
      <c r="M160" s="273">
        <v>0</v>
      </c>
      <c r="N160" s="273">
        <v>0</v>
      </c>
      <c r="O160" s="273">
        <v>0</v>
      </c>
      <c r="P160" s="294">
        <f ca="1">_xlfn.IFS(HUD!$CC$20="T",
_xlfn.IFS(
PLANS!$A$1=1,$R$33,
PLANS!$A$1=2,$R$32,
PLANS!$A$1=3,$R$31,
PLANS!$A$1=4,$R$30,
PLANS!$A$1=5,$R$29,
PLANS!$A$1=6,$R$28,
PLANS!$A$1=7,$R$27,
PLANS!$A$1=8,$R$26,
PLANS!$A$1=9,$R$25,
PLANS!$A$1=10,$R$24,
PLANS!$A$1=11,$R$23,
PLANS!$A$1=12,$R$22,
PLANS!$A$1=13,$R$21,
PLANS!$A$1=14,$R$20,
PLANS!$A$1=15,$R$19,
PLANS!$A$1=16,$R$18,
PLANS!$A$1=17,$R$17,
PLANS!$A$1=18,$R$16,
PLANS!$A$1=19,$R$15,
PLANS!$A$1=20,$R$14,
PLANS!$A$1=21,$R$13,
PLANS!$A$1=22,$R$12,
PLANS!$A$1=23,$R$11,
PLANS!$A$1=24,$R$10,
PLANS!$A$1=25,$R$9,
PLANS!$A$1=26,$R$8,
PLANS!$A$1=27,$R$7,
PLANS!$A$1=28,$R$6,
PLANS!$A$1=29,$R$5,
PLANS!$A$1=30,$R$4,
PLANS!$A$1=31,$R$3,
PLANS!$A$1=32,0,
TRUE,0),
HUD!$CC$20="Y",
_xlfn.IFS(
PLANS!$A$1=1,0,
PLANS!$A$1=2,$R$33,
PLANS!$A$1=3,$R$32,
PLANS!$A$1=4,$R$31,
PLANS!$A$1=5,$R$30,
PLANS!$A$1=6,$R$29,
PLANS!$A$1=7,$R$28,
PLANS!$A$1=8,$R$27,
PLANS!$A$1=9,$R$26,
PLANS!$A$1=10,$R$25,
PLANS!$A$1=11,$R$24,
PLANS!$A$1=12,$R$23,
PLANS!$A$1=13,$R$22,
PLANS!$A$1=14,$R$21,
PLANS!$A$1=15,$R$20,
PLANS!$A$1=16,$R$19,
PLANS!$A$1=17,$R$18,
PLANS!$A$1=18,$R$17,
PLANS!$A$1=19,$R$16,
PLANS!$A$1=20,$R$15,
PLANS!$A$1=21,$R$14,
PLANS!$A$1=22,$R$13,
PLANS!$A$1=23,$R$12,
PLANS!$A$1=24,$R$11,
PLANS!$A$1=25,$R$10,
PLANS!$A$1=26,$R$9,
PLANS!$A$1=27,$R$8,
PLANS!$A$1=28,$R$7,
PLANS!$A$1=29,$R$6,
PLANS!$A$1=30,$R$5,
PLANS!$A$1=31,$R$4,
PLANS!$A$1=32,0,
TRUE,0),
HUD!$CC$20="A", $P$174,
HUD!$CC$20="M", $P$177,
TRUE,0
)</f>
        <v>0</v>
      </c>
      <c r="Q160" s="273">
        <v>0</v>
      </c>
      <c r="R160" s="273">
        <v>0</v>
      </c>
      <c r="S160" s="273">
        <v>0</v>
      </c>
      <c r="T160" s="273">
        <v>0</v>
      </c>
      <c r="U160" s="273">
        <v>0</v>
      </c>
      <c r="FG160" s="252" t="s">
        <v>1007</v>
      </c>
      <c r="FH160" s="252" t="s">
        <v>1011</v>
      </c>
      <c r="FI160" s="252" t="s">
        <v>1015</v>
      </c>
    </row>
    <row r="161" spans="1:22" ht="17.100000000000001" customHeight="1" x14ac:dyDescent="0.2">
      <c r="A161" s="23">
        <v>18</v>
      </c>
      <c r="B161" s="272">
        <v>0</v>
      </c>
      <c r="C161" s="272">
        <v>0</v>
      </c>
      <c r="D161" s="272">
        <v>0</v>
      </c>
      <c r="E161" s="272">
        <v>0</v>
      </c>
      <c r="F161" s="272">
        <v>0</v>
      </c>
      <c r="G161" s="281">
        <f ca="1">G160/2</f>
        <v>0</v>
      </c>
      <c r="H161" s="272">
        <v>0</v>
      </c>
      <c r="I161" s="272">
        <v>0</v>
      </c>
      <c r="J161" s="272">
        <v>0</v>
      </c>
      <c r="L161" s="140">
        <v>18</v>
      </c>
      <c r="M161" s="273">
        <v>0</v>
      </c>
      <c r="N161" s="273">
        <v>0</v>
      </c>
      <c r="O161" s="273">
        <v>0</v>
      </c>
      <c r="P161" s="281">
        <f ca="1">P160/2</f>
        <v>0</v>
      </c>
      <c r="Q161" s="273">
        <v>0</v>
      </c>
      <c r="R161" s="273">
        <v>0</v>
      </c>
      <c r="S161" s="273">
        <v>0</v>
      </c>
      <c r="T161" s="273">
        <v>0</v>
      </c>
      <c r="U161" s="273">
        <v>0</v>
      </c>
    </row>
    <row r="162" spans="1:22" ht="17.100000000000001" customHeight="1" x14ac:dyDescent="0.2">
      <c r="A162" s="140">
        <v>19</v>
      </c>
      <c r="B162" s="272">
        <v>0</v>
      </c>
      <c r="C162" s="272">
        <v>0</v>
      </c>
      <c r="D162" s="272">
        <v>0</v>
      </c>
      <c r="E162" s="272">
        <v>0</v>
      </c>
      <c r="F162" s="272">
        <v>0</v>
      </c>
      <c r="G162" s="272">
        <v>0</v>
      </c>
      <c r="H162" s="281">
        <f ca="1">H163/2</f>
        <v>0</v>
      </c>
      <c r="I162" s="272">
        <v>0</v>
      </c>
      <c r="J162" s="272">
        <v>0</v>
      </c>
      <c r="L162" s="140">
        <v>19</v>
      </c>
      <c r="M162" s="273">
        <v>0</v>
      </c>
      <c r="N162" s="273">
        <v>0</v>
      </c>
      <c r="O162" s="281">
        <f ca="1">O163/2</f>
        <v>0</v>
      </c>
      <c r="P162" s="273">
        <v>0</v>
      </c>
      <c r="Q162" s="273">
        <v>0</v>
      </c>
      <c r="R162" s="273">
        <v>0</v>
      </c>
      <c r="S162" s="273">
        <v>0</v>
      </c>
      <c r="T162" s="273">
        <v>0</v>
      </c>
      <c r="U162" s="273">
        <v>0</v>
      </c>
    </row>
    <row r="163" spans="1:22" ht="17.100000000000001" customHeight="1" x14ac:dyDescent="0.2">
      <c r="A163" s="23">
        <v>20</v>
      </c>
      <c r="B163" s="272">
        <v>0</v>
      </c>
      <c r="C163" s="272">
        <v>0</v>
      </c>
      <c r="D163" s="272">
        <v>0</v>
      </c>
      <c r="E163" s="272">
        <v>0</v>
      </c>
      <c r="F163" s="272">
        <v>0</v>
      </c>
      <c r="G163" s="272">
        <v>0</v>
      </c>
      <c r="H163" s="294">
        <f ca="1">_xlfn.IFS(HUD!$CC$20="T",
_xlfn.IFS(
PLANS!$A$1=1,$H$33,
PLANS!$A$1=2,$H$32,
PLANS!$A$1=3,$H$31,
PLANS!$A$1=4,$H$30,
PLANS!$A$1=5,$H$29,
PLANS!$A$1=6,$H$28,
PLANS!$A$1=7,$H$27,
PLANS!$A$1=8,$H$26,
PLANS!$A$1=9,$H$25,
PLANS!$A$1=10,$H$24,
PLANS!$A$1=11,$H$23,
PLANS!$A$1=12,$H$22,
PLANS!$A$1=13,$H$21,
PLANS!$A$1=14,$H$20,
PLANS!$A$1=15,$H$19,
PLANS!$A$1=16,$H$18,
PLANS!$A$1=17,$H$17,
PLANS!$A$1=18,$H$16,
PLANS!$A$1=19,$H$15,
PLANS!$A$1=20,$H$14,
PLANS!$A$1=21,$H$13,
PLANS!$A$1=22,$H$12,
PLANS!$A$1=23,$H$11,
PLANS!$A$1=24,$H$10,
PLANS!$A$1=25,$H$9,
PLANS!$A$1=26,$H$8,
PLANS!$A$1=27,$H$7,
PLANS!$A$1=28,$H$6,
PLANS!$A$1=29,$H$5,
PLANS!$A$1=30,$H$4,
PLANS!$A$1=31,$H$3,
PLANS!$A$1=32,0,
TRUE,0),
HUD!$CC$20="Y",
_xlfn.IFS(
PLANS!$A$1=1,0,
PLANS!$A$1=2,$H$33,
PLANS!$A$1=3,$H$32,
PLANS!$A$1=4,$H$31,
PLANS!$A$1=5,$H$30,
PLANS!$A$1=6,$H$29,
PLANS!$A$1=7,$H$28,
PLANS!$A$1=8,$H$27,
PLANS!$A$1=9,$H$26,
PLANS!$A$1=10,$H$25,
PLANS!$A$1=11,$H$24,
PLANS!$A$1=12,$H$23,
PLANS!$A$1=13,$H$22,
PLANS!$A$1=14,$H$21,
PLANS!$A$1=15,$H$20,
PLANS!$A$1=16,$H$19,
PLANS!$A$1=17,$H$18,
PLANS!$A$1=18,$H$17,
PLANS!$A$1=19,$H$16,
PLANS!$A$1=20,$H$15,
PLANS!$A$1=21,$H$14,
PLANS!$A$1=22,$H$13,
PLANS!$A$1=23,$H$12,
PLANS!$A$1=24,$H$11,
PLANS!$A$1=25,$H$10,
PLANS!$A$1=26,$H$9,
PLANS!$A$1=27,$H$8,
PLANS!$A$1=28,$H$7,
PLANS!$A$1=29,$H$6,
PLANS!$A$1=30,$H$5,
PLANS!$A$1=31,$H$4,
PLANS!$A$1=32,0,
TRUE,0),
HUD!$CC$20="A", $H$174,
HUD!$CC$20="M", $H$177,
TRUE,0
)</f>
        <v>0</v>
      </c>
      <c r="I163" s="272">
        <v>0</v>
      </c>
      <c r="J163" s="272">
        <v>0</v>
      </c>
      <c r="L163" s="140">
        <v>20</v>
      </c>
      <c r="M163" s="273">
        <v>0</v>
      </c>
      <c r="N163" s="273">
        <v>0</v>
      </c>
      <c r="O163" s="294">
        <f ca="1">_xlfn.IFS(HUD!$CC$20="T",
_xlfn.IFS(
PLANS!$A$1=1,$S$33,
PLANS!$A$1=2,$S$32,
PLANS!$A$1=3,$S$31,
PLANS!$A$1=4,$S$30,
PLANS!$A$1=5,$S$29,
PLANS!$A$1=6,$S$28,
PLANS!$A$1=7,$S$27,
PLANS!$A$1=8,$S$26,
PLANS!$A$1=9,$S$25,
PLANS!$A$1=10,$S$24,
PLANS!$A$1=11,$S$23,
PLANS!$A$1=12,$S$22,
PLANS!$A$1=13,$S$21,
PLANS!$A$1=14,$S$20,
PLANS!$A$1=15,$S$19,
PLANS!$A$1=16,$S$18,
PLANS!$A$1=17,$S$17,
PLANS!$A$1=18,$S$16,
PLANS!$A$1=19,$S$15,
PLANS!$A$1=20,$S$14,
PLANS!$A$1=21,$S$13,
PLANS!$A$1=22,$S$12,
PLANS!$A$1=23,$S$11,
PLANS!$A$1=24,$S$10,
PLANS!$A$1=25,$S$9,
PLANS!$A$1=26,$S$8,
PLANS!$A$1=27,$S$7,
PLANS!$A$1=28,$S$6,
PLANS!$A$1=29,$S$5,
PLANS!$A$1=30,$S$4,
PLANS!$A$1=31,$S$3,
PLANS!$A$1=32,0,
TRUE,0),
HUD!$CC$20="Y",
_xlfn.IFS(
PLANS!$A$1=1,0,
PLANS!$A$1=2,$S$33,
PLANS!$A$1=3,$S$32,
PLANS!$A$1=4,$S$31,
PLANS!$A$1=5,$S$30,
PLANS!$A$1=6,$S$29,
PLANS!$A$1=7,$S$28,
PLANS!$A$1=8,$S$27,
PLANS!$A$1=9,$S$26,
PLANS!$A$1=10,$S$25,
PLANS!$A$1=11,$S$24,
PLANS!$A$1=12,$S$23,
PLANS!$A$1=13,$S$22,
PLANS!$A$1=14,$S$21,
PLANS!$A$1=15,$S$20,
PLANS!$A$1=16,$S$19,
PLANS!$A$1=17,$S$18,
PLANS!$A$1=18,$S$17,
PLANS!$A$1=19,$S$16,
PLANS!$A$1=20,$S$15,
PLANS!$A$1=21,$S$14,
PLANS!$A$1=22,$S$13,
PLANS!$A$1=23,$S$12,
PLANS!$A$1=24,$S$11,
PLANS!$A$1=25,$S$10,
PLANS!$A$1=26,$S$9,
PLANS!$A$1=27,$S$8,
PLANS!$A$1=28,$S$7,
PLANS!$A$1=29,$S$6,
PLANS!$A$1=30,$S$5,
PLANS!$A$1=31,$S$4,
PLANS!$A$1=32,0,
TRUE,0),
HUD!$CC$20="A", $O$174,
HUD!$CC$20="M", $O$177,
TRUE,0
)</f>
        <v>0</v>
      </c>
      <c r="P163" s="273">
        <v>0</v>
      </c>
      <c r="Q163" s="273">
        <v>0</v>
      </c>
      <c r="R163" s="273">
        <v>0</v>
      </c>
      <c r="S163" s="273">
        <v>0</v>
      </c>
      <c r="T163" s="273">
        <v>0</v>
      </c>
      <c r="U163" s="273">
        <v>0</v>
      </c>
    </row>
    <row r="164" spans="1:22" ht="17.100000000000001" customHeight="1" x14ac:dyDescent="0.2">
      <c r="A164" s="140">
        <v>21</v>
      </c>
      <c r="B164" s="272">
        <v>0</v>
      </c>
      <c r="C164" s="272">
        <v>0</v>
      </c>
      <c r="D164" s="272">
        <v>0</v>
      </c>
      <c r="E164" s="272">
        <v>0</v>
      </c>
      <c r="F164" s="272">
        <v>0</v>
      </c>
      <c r="G164" s="272">
        <v>0</v>
      </c>
      <c r="H164" s="281">
        <f ca="1">H163/2</f>
        <v>0</v>
      </c>
      <c r="I164" s="272">
        <v>0</v>
      </c>
      <c r="J164" s="272">
        <v>0</v>
      </c>
      <c r="L164" s="140">
        <v>21</v>
      </c>
      <c r="M164" s="273">
        <v>0</v>
      </c>
      <c r="N164" s="273">
        <v>0</v>
      </c>
      <c r="O164" s="281">
        <f ca="1">O163/2</f>
        <v>0</v>
      </c>
      <c r="P164" s="273">
        <v>0</v>
      </c>
      <c r="Q164" s="273">
        <v>0</v>
      </c>
      <c r="R164" s="273">
        <v>0</v>
      </c>
      <c r="S164" s="273">
        <v>0</v>
      </c>
      <c r="T164" s="273">
        <v>0</v>
      </c>
      <c r="U164" s="273">
        <v>0</v>
      </c>
    </row>
    <row r="165" spans="1:22" ht="17.100000000000001" customHeight="1" x14ac:dyDescent="0.2">
      <c r="A165" s="23">
        <v>22</v>
      </c>
      <c r="B165" s="272">
        <v>0</v>
      </c>
      <c r="C165" s="272">
        <v>0</v>
      </c>
      <c r="D165" s="272">
        <v>0</v>
      </c>
      <c r="E165" s="272">
        <v>0</v>
      </c>
      <c r="F165" s="272">
        <v>0</v>
      </c>
      <c r="G165" s="272">
        <v>0</v>
      </c>
      <c r="H165" s="272">
        <v>0</v>
      </c>
      <c r="I165" s="281">
        <f ca="1">I166/2</f>
        <v>0</v>
      </c>
      <c r="J165" s="272">
        <v>0</v>
      </c>
      <c r="L165" s="140">
        <v>22</v>
      </c>
      <c r="M165" s="273">
        <v>0</v>
      </c>
      <c r="N165" s="281">
        <f ca="1">N166/2</f>
        <v>0</v>
      </c>
      <c r="O165" s="273">
        <v>0</v>
      </c>
      <c r="P165" s="273">
        <v>0</v>
      </c>
      <c r="Q165" s="273">
        <v>0</v>
      </c>
      <c r="R165" s="273">
        <v>0</v>
      </c>
      <c r="S165" s="273">
        <v>0</v>
      </c>
      <c r="T165" s="273">
        <v>0</v>
      </c>
      <c r="U165" s="273">
        <v>0</v>
      </c>
    </row>
    <row r="166" spans="1:22" ht="17.100000000000001" customHeight="1" x14ac:dyDescent="0.2">
      <c r="A166" s="140">
        <v>23</v>
      </c>
      <c r="B166" s="272">
        <v>0</v>
      </c>
      <c r="C166" s="272">
        <v>0</v>
      </c>
      <c r="D166" s="272">
        <v>0</v>
      </c>
      <c r="E166" s="272">
        <v>0</v>
      </c>
      <c r="F166" s="272">
        <v>0</v>
      </c>
      <c r="G166" s="272">
        <v>0</v>
      </c>
      <c r="H166" s="272">
        <v>0</v>
      </c>
      <c r="I166" s="294">
        <f ca="1">_xlfn.IFS(HUD!$CC$20="T",
_xlfn.IFS(
PLANS!$A$1=1,$I$33,
PLANS!$A$1=2,$I$32,
PLANS!$A$1=3,$I$31,
PLANS!$A$1=4,$I$30,
PLANS!$A$1=5,$I$29,
PLANS!$A$1=6,$I$28,
PLANS!$A$1=7,$I$27,
PLANS!$A$1=8,$I$26,
PLANS!$A$1=9,$I$25,
PLANS!$A$1=10,$I$24,
PLANS!$A$1=11,$I$23,
PLANS!$A$1=12,$I$22,
PLANS!$A$1=13,$I$21,
PLANS!$A$1=14,$I$20,
PLANS!$A$1=15,$I$19,
PLANS!$A$1=16,$I$18,
PLANS!$A$1=17,$I$17,
PLANS!$A$1=18,$I$16,
PLANS!$A$1=19,$I$15,
PLANS!$A$1=20,$I$14,
PLANS!$A$1=21,$I$13,
PLANS!$A$1=22,$I$12,
PLANS!$A$1=23,$I$11,
PLANS!$A$1=24,$I$10,
PLANS!$A$1=25,$I$9,
PLANS!$A$1=26,$I$8,
PLANS!$A$1=27,$I$7,
PLANS!$A$1=28,$I$6,
PLANS!$A$1=29,$I$5,
PLANS!$A$1=30,$I$4,
PLANS!$A$1=31,$I$3,
PLANS!$A$1=32,0,
TRUE,0),
HUD!$CC$20="Y",
_xlfn.IFS(
PLANS!$A$1=1,0,
PLANS!$A$1=2,$I$33,
PLANS!$A$1=3,$I$32,
PLANS!$A$1=4,$I$31,
PLANS!$A$1=5,$I$30,
PLANS!$A$1=6,$I$29,
PLANS!$A$1=7,$I$28,
PLANS!$A$1=8,$I$27,
PLANS!$A$1=9,$I$26,
PLANS!$A$1=10,$I$25,
PLANS!$A$1=11,$I$24,
PLANS!$A$1=12,$I$23,
PLANS!$A$1=13,$I$22,
PLANS!$A$1=14,$I$21,
PLANS!$A$1=15,$I$20,
PLANS!$A$1=16,$I$19,
PLANS!$A$1=17,$I$18,
PLANS!$A$1=18,$I$17,
PLANS!$A$1=19,$I$16,
PLANS!$A$1=20,$I$15,
PLANS!$A$1=21,$I$14,
PLANS!$A$1=22,$I$13,
PLANS!$A$1=23,$I$12,
PLANS!$A$1=24,$I$11,
PLANS!$A$1=25,$I$10,
PLANS!$A$1=26,$I$9,
PLANS!$A$1=27,$I$8,
PLANS!$A$1=28,$I$7,
PLANS!$A$1=29,$I$6,
PLANS!$A$1=30,$I$5,
PLANS!$A$1=31,$I$4,
PLANS!$A$1=32,0,
TRUE,0),
HUD!$CC$20="A", $I$174,
HUD!$CC$20="M", $I$177,
TRUE,0
)</f>
        <v>0</v>
      </c>
      <c r="J166" s="272">
        <v>0</v>
      </c>
      <c r="L166" s="140">
        <v>23</v>
      </c>
      <c r="M166" s="273">
        <v>0</v>
      </c>
      <c r="N166" s="294">
        <f ca="1">_xlfn.IFS(HUD!$CC$20="T",
_xlfn.IFS(
PLANS!$A$1=1,$T$33,
PLANS!$A$1=2,$T$32,
PLANS!$A$1=3,$T$31,
PLANS!$A$1=4,$T$30,
PLANS!$A$1=5,$T$29,
PLANS!$A$1=6,$T$28,
PLANS!$A$1=7,$T$27,
PLANS!$A$1=8,$T$26,
PLANS!$A$1=9,$T$25,
PLANS!$A$1=10,$T$24,
PLANS!$A$1=11,$T$23,
PLANS!$A$1=12,$T$22,
PLANS!$A$1=13,$T$21,
PLANS!$A$1=14,$T$20,
PLANS!$A$1=15,$T$19,
PLANS!$A$1=16,$T$18,
PLANS!$A$1=17,$T$17,
PLANS!$A$1=18,$T$16,
PLANS!$A$1=19,$T$15,
PLANS!$A$1=20,$T$14,
PLANS!$A$1=21,$T$13,
PLANS!$A$1=22,$T$12,
PLANS!$A$1=23,$T$11,
PLANS!$A$1=24,$T$10,
PLANS!$A$1=25,$T$9,
PLANS!$A$1=26,$T$8,
PLANS!$A$1=27,$T$7,
PLANS!$A$1=28,$T$6,
PLANS!$A$1=29,$T$5,
PLANS!$A$1=30,$T$4,
PLANS!$A$1=31,$T$3,
PLANS!$A$1=32,0,
TRUE,0),
HUD!$CC$20="Y",
_xlfn.IFS(
PLANS!$A$1=1,0,
PLANS!$A$1=2,$T$33,
PLANS!$A$1=3,$T$32,
PLANS!$A$1=4,$T$31,
PLANS!$A$1=5,$T$30,
PLANS!$A$1=6,$T$29,
PLANS!$A$1=7,$T$28,
PLANS!$A$1=8,$T$27,
PLANS!$A$1=9,$T$26,
PLANS!$A$1=10,$T$25,
PLANS!$A$1=11,$T$24,
PLANS!$A$1=12,$T$23,
PLANS!$A$1=13,$T$22,
PLANS!$A$1=14,$T$21,
PLANS!$A$1=15,$T$20,
PLANS!$A$1=16,$T$19,
PLANS!$A$1=17,$T$18,
PLANS!$A$1=18,$T$17,
PLANS!$A$1=19,$T$16,
PLANS!$A$1=20,$T$15,
PLANS!$A$1=21,$T$14,
PLANS!$A$1=22,$T$13,
PLANS!$A$1=23,$T$12,
PLANS!$A$1=24,$T$11,
PLANS!$A$1=25,$T$10,
PLANS!$A$1=26,$T$9,
PLANS!$A$1=27,$T$8,
PLANS!$A$1=28,$T$7,
PLANS!$A$1=29,$T$6,
PLANS!$A$1=30,$T$5,
PLANS!$A$1=31,$T$4,
PLANS!$A$1=32,0,
TRUE,0),
HUD!$CC$20="A", $N$174,
HUD!$CC$20="M", $N$177,
TRUE,0
)</f>
        <v>0</v>
      </c>
      <c r="O166" s="273">
        <v>0</v>
      </c>
      <c r="P166" s="273">
        <v>0</v>
      </c>
      <c r="Q166" s="273">
        <v>0</v>
      </c>
      <c r="R166" s="273">
        <v>0</v>
      </c>
      <c r="S166" s="273">
        <v>0</v>
      </c>
      <c r="T166" s="273">
        <v>0</v>
      </c>
      <c r="U166" s="273">
        <v>0</v>
      </c>
    </row>
    <row r="167" spans="1:22" ht="17.100000000000001" customHeight="1" x14ac:dyDescent="0.2">
      <c r="A167" s="23">
        <v>24</v>
      </c>
      <c r="B167" s="272">
        <v>0</v>
      </c>
      <c r="C167" s="272">
        <v>0</v>
      </c>
      <c r="D167" s="272">
        <v>0</v>
      </c>
      <c r="E167" s="272">
        <v>0</v>
      </c>
      <c r="F167" s="272">
        <v>0</v>
      </c>
      <c r="G167" s="272">
        <v>0</v>
      </c>
      <c r="H167" s="272">
        <v>0</v>
      </c>
      <c r="I167" s="281">
        <f ca="1">I166/2</f>
        <v>0</v>
      </c>
      <c r="J167" s="272">
        <v>0</v>
      </c>
      <c r="L167" s="140">
        <v>24</v>
      </c>
      <c r="M167" s="273">
        <v>0</v>
      </c>
      <c r="N167" s="281">
        <f ca="1">N166/2</f>
        <v>0</v>
      </c>
      <c r="O167" s="273">
        <v>0</v>
      </c>
      <c r="P167" s="273">
        <v>0</v>
      </c>
      <c r="Q167" s="273">
        <v>0</v>
      </c>
      <c r="R167" s="273">
        <v>0</v>
      </c>
      <c r="S167" s="273">
        <v>0</v>
      </c>
      <c r="T167" s="273">
        <v>0</v>
      </c>
      <c r="U167" s="273">
        <v>0</v>
      </c>
    </row>
    <row r="168" spans="1:22" ht="17.100000000000001" customHeight="1" x14ac:dyDescent="0.2">
      <c r="A168" s="140">
        <v>25</v>
      </c>
      <c r="B168" s="272">
        <v>0</v>
      </c>
      <c r="C168" s="272">
        <v>0</v>
      </c>
      <c r="D168" s="272">
        <v>0</v>
      </c>
      <c r="E168" s="272">
        <v>0</v>
      </c>
      <c r="F168" s="272">
        <v>0</v>
      </c>
      <c r="G168" s="272">
        <v>0</v>
      </c>
      <c r="H168" s="272">
        <v>0</v>
      </c>
      <c r="I168" s="272">
        <v>0</v>
      </c>
      <c r="J168" s="281">
        <f ca="1">J169/2</f>
        <v>0</v>
      </c>
      <c r="L168" s="140">
        <v>25</v>
      </c>
      <c r="M168" s="281">
        <f ca="1">M169/2</f>
        <v>0</v>
      </c>
      <c r="N168" s="273">
        <v>0</v>
      </c>
      <c r="O168" s="273">
        <v>0</v>
      </c>
      <c r="P168" s="273">
        <v>0</v>
      </c>
      <c r="Q168" s="273">
        <v>0</v>
      </c>
      <c r="R168" s="273">
        <v>0</v>
      </c>
      <c r="S168" s="273">
        <v>0</v>
      </c>
      <c r="T168" s="273">
        <v>0</v>
      </c>
      <c r="U168" s="273">
        <v>0</v>
      </c>
    </row>
    <row r="169" spans="1:22" ht="17.100000000000001" customHeight="1" x14ac:dyDescent="0.2">
      <c r="A169" s="23">
        <v>26</v>
      </c>
      <c r="B169" s="272">
        <v>0</v>
      </c>
      <c r="C169" s="272">
        <v>0</v>
      </c>
      <c r="D169" s="272">
        <v>0</v>
      </c>
      <c r="E169" s="272">
        <v>0</v>
      </c>
      <c r="F169" s="272">
        <v>0</v>
      </c>
      <c r="G169" s="272">
        <v>0</v>
      </c>
      <c r="H169" s="272">
        <v>0</v>
      </c>
      <c r="I169" s="272">
        <v>0</v>
      </c>
      <c r="J169" s="294">
        <f ca="1">_xlfn.IFS(HUD!$CC$20="T",
_xlfn.IFS(
PLANS!$A$1=1,$J$33,
PLANS!$A$1=2,$J$32,
PLANS!$A$1=3,$J$31,
PLANS!$A$1=4,$J$30,
PLANS!$A$1=5,$J$29,
PLANS!$A$1=6,$J$28,
PLANS!$A$1=7,$J$27,
PLANS!$A$1=8,$J$26,
PLANS!$A$1=9,$J$25,
PLANS!$A$1=10,$J$24,
PLANS!$A$1=11,$J$23,
PLANS!$A$1=12,$J$22,
PLANS!$A$1=13,$J$21,
PLANS!$A$1=14,$J$20,
PLANS!$A$1=15,$J$19,
PLANS!$A$1=16,$J$18,
PLANS!$A$1=17,$J$17,
PLANS!$A$1=18,$J$16,
PLANS!$A$1=19,$J$15,
PLANS!$A$1=20,$J$14,
PLANS!$A$1=21,$J$13,
PLANS!$A$1=22,$J$12,
PLANS!$A$1=23,$J$11,
PLANS!$A$1=24,$J$10,
PLANS!$A$1=25,$J$9,
PLANS!$A$1=26,$J$8,
PLANS!$A$1=27,$J$7,
PLANS!$A$1=28,$J$6,
PLANS!$A$1=29,$J$5,
PLANS!$A$1=30,$J$4,
PLANS!$A$1=31,$J$3,
PLANS!$A$1=32,0,
TRUE,0),
HUD!$CC$20="Y",
_xlfn.IFS(
PLANS!$A$1=1,0,
PLANS!$A$1=2,$J$33,
PLANS!$A$1=3,$J$32,
PLANS!$A$1=4,$J$31,
PLANS!$A$1=5,$J$30,
PLANS!$A$1=6,$J$29,
PLANS!$A$1=7,$J$28,
PLANS!$A$1=8,$J$27,
PLANS!$A$1=9,$J$26,
PLANS!$A$1=10,$J$25,
PLANS!$A$1=11,$J$24,
PLANS!$A$1=12,$J$23,
PLANS!$A$1=13,$J$22,
PLANS!$A$1=14,$J$21,
PLANS!$A$1=15,$J$20,
PLANS!$A$1=16,$J$19,
PLANS!$A$1=17,$J$18,
PLANS!$A$1=18,$J$17,
PLANS!$A$1=19,$J$16,
PLANS!$A$1=20,$J$15,
PLANS!$A$1=21,$J$14,
PLANS!$A$1=22,$J$13,
PLANS!$A$1=23,$J$12,
PLANS!$A$1=24,$J$11,
PLANS!$A$1=25,$J$10,
PLANS!$A$1=26,$J$9,
PLANS!$A$1=27,$J$8,
PLANS!$A$1=28,$J$7,
PLANS!$A$1=29,$J$6,
PLANS!$A$1=30,$J$5,
PLANS!$A$1=31,$J$4,
PLANS!$A$1=32,0,
TRUE,0),
HUD!$CC$20="A", $J$174,
HUD!$CC$20="M", $J$177,
TRUE,0
)</f>
        <v>0</v>
      </c>
      <c r="K169" s="74"/>
      <c r="L169" s="140">
        <v>26</v>
      </c>
      <c r="M169" s="294">
        <f ca="1">_xlfn.IFS(HUD!$CC$20="T",
_xlfn.IFS(
PLANS!$A$1=1,$U$33,
PLANS!$A$1=2,$U$32,
PLANS!$A$1=3,$U$31,
PLANS!$A$1=4,$U$30,
PLANS!$A$1=5,$U$29,
PLANS!$A$1=6,$U$28,
PLANS!$A$1=7,$U$27,
PLANS!$A$1=8,$U$26,
PLANS!$A$1=9,$U$25,
PLANS!$A$1=10,$U$24,
PLANS!$A$1=11,$U$23,
PLANS!$A$1=12,$U$22,
PLANS!$A$1=13,$U$21,
PLANS!$A$1=14,$U$20,
PLANS!$A$1=15,$U$19,
PLANS!$A$1=16,$U$18,
PLANS!$A$1=17,$U$17,
PLANS!$A$1=18,$U$16,
PLANS!$A$1=19,$U$15,
PLANS!$A$1=20,$U$14,
PLANS!$A$1=21,$U$13,
PLANS!$A$1=22,$U$12,
PLANS!$A$1=23,$U$11,
PLANS!$A$1=24,$U$10,
PLANS!$A$1=25,$U$9,
PLANS!$A$1=26,$U$8,
PLANS!$A$1=27,$U$7,
PLANS!$A$1=28,$U$6,
PLANS!$A$1=29,$U$5,
PLANS!$A$1=30,$U$4,
PLANS!$A$1=31,$U$3,
PLANS!$A$1=32,0,
TRUE,0),
HUD!$CC$20="Y",
_xlfn.IFS(
PLANS!$A$1=1,0,
PLANS!$A$1=2,$U$33,
PLANS!$A$1=3,$U$32,
PLANS!$A$1=4,$U$31,
PLANS!$A$1=5,$U$30,
PLANS!$A$1=6,$U$29,
PLANS!$A$1=7,$U$28,
PLANS!$A$1=8,$U$27,
PLANS!$A$1=9,$U$26,
PLANS!$A$1=10,$U$25,
PLANS!$A$1=11,$U$24,
PLANS!$A$1=12,$U$23,
PLANS!$A$1=13,$U$22,
PLANS!$A$1=14,$U$21,
PLANS!$A$1=15,$U$20,
PLANS!$A$1=16,$U$19,
PLANS!$A$1=17,$U$18,
PLANS!$A$1=18,$U$17,
PLANS!$A$1=19,$U$16,
PLANS!$A$1=20,$U$15,
PLANS!$A$1=21,$U$14,
PLANS!$A$1=22,$U$13,
PLANS!$A$1=23,$U$12,
PLANS!$A$1=24,$U$11,
PLANS!$A$1=25,$U$10,
PLANS!$A$1=26,$U$9,
PLANS!$A$1=27,$U$8,
PLANS!$A$1=28,$U$7,
PLANS!$A$1=29,$U$6,
PLANS!$A$1=30,$U$5,
PLANS!$A$1=31,$U$4,
PLANS!$A$1=32,0,
TRUE,0),
HUD!$CC$20="A", $M$174,
HUD!$CC$20="M", $M$177,
TRUE,0
)</f>
        <v>0</v>
      </c>
      <c r="N169" s="273">
        <v>0</v>
      </c>
      <c r="O169" s="273">
        <v>0</v>
      </c>
      <c r="P169" s="273">
        <v>0</v>
      </c>
      <c r="Q169" s="273">
        <v>0</v>
      </c>
      <c r="R169" s="273">
        <v>0</v>
      </c>
      <c r="S169" s="273">
        <v>0</v>
      </c>
      <c r="T169" s="273">
        <v>0</v>
      </c>
      <c r="U169" s="273">
        <v>0</v>
      </c>
    </row>
    <row r="170" spans="1:22" ht="17.100000000000001" customHeight="1" x14ac:dyDescent="0.2">
      <c r="A170" s="140">
        <v>27</v>
      </c>
      <c r="B170" s="272">
        <v>0</v>
      </c>
      <c r="C170" s="272">
        <v>0</v>
      </c>
      <c r="D170" s="272">
        <v>0</v>
      </c>
      <c r="E170" s="272">
        <v>0</v>
      </c>
      <c r="F170" s="272">
        <v>0</v>
      </c>
      <c r="G170" s="272">
        <v>0</v>
      </c>
      <c r="H170" s="272">
        <v>0</v>
      </c>
      <c r="I170" s="272">
        <v>0</v>
      </c>
      <c r="J170" s="281">
        <f ca="1">J169/2</f>
        <v>0</v>
      </c>
      <c r="K170" s="74"/>
      <c r="L170" s="140">
        <v>27</v>
      </c>
      <c r="M170" s="281">
        <f ca="1">M169/2</f>
        <v>0</v>
      </c>
      <c r="N170" s="273">
        <v>0</v>
      </c>
      <c r="O170" s="273">
        <v>0</v>
      </c>
      <c r="P170" s="273">
        <v>0</v>
      </c>
      <c r="Q170" s="273">
        <v>0</v>
      </c>
      <c r="R170" s="273">
        <v>0</v>
      </c>
      <c r="S170" s="273">
        <v>0</v>
      </c>
      <c r="T170" s="273">
        <v>0</v>
      </c>
      <c r="U170" s="273">
        <v>0</v>
      </c>
    </row>
    <row r="171" spans="1:22" ht="17.100000000000001" customHeight="1" x14ac:dyDescent="0.2">
      <c r="A171" s="23">
        <v>28</v>
      </c>
      <c r="B171" s="272">
        <v>0</v>
      </c>
      <c r="C171" s="272">
        <v>0</v>
      </c>
      <c r="D171" s="272">
        <v>0</v>
      </c>
      <c r="E171" s="272">
        <v>0</v>
      </c>
      <c r="F171" s="272">
        <v>0</v>
      </c>
      <c r="G171" s="272">
        <v>0</v>
      </c>
      <c r="H171" s="272">
        <v>0</v>
      </c>
      <c r="I171" s="272">
        <v>0</v>
      </c>
      <c r="J171" s="272">
        <v>0</v>
      </c>
      <c r="K171" s="74"/>
      <c r="L171" s="140">
        <v>28</v>
      </c>
      <c r="M171" s="273">
        <v>0</v>
      </c>
      <c r="N171" s="273">
        <v>0</v>
      </c>
      <c r="O171" s="273">
        <v>0</v>
      </c>
      <c r="P171" s="273">
        <v>0</v>
      </c>
      <c r="Q171" s="273">
        <v>0</v>
      </c>
      <c r="R171" s="273">
        <v>0</v>
      </c>
      <c r="S171" s="273">
        <v>0</v>
      </c>
      <c r="T171" s="273">
        <v>0</v>
      </c>
      <c r="U171" s="273">
        <v>0</v>
      </c>
    </row>
    <row r="172" spans="1:22" ht="17.100000000000001" customHeight="1" x14ac:dyDescent="0.2">
      <c r="A172" s="74"/>
      <c r="B172" s="74"/>
      <c r="C172" s="74"/>
      <c r="D172" s="74"/>
      <c r="E172" s="74"/>
      <c r="F172" s="74"/>
      <c r="G172" s="74"/>
      <c r="H172" s="74"/>
      <c r="I172" s="74"/>
      <c r="J172" s="74"/>
      <c r="K172" s="74"/>
      <c r="L172" s="74"/>
      <c r="M172" s="74"/>
      <c r="N172" s="74"/>
      <c r="O172" s="74"/>
      <c r="P172" s="74"/>
      <c r="Q172" s="74"/>
      <c r="R172" s="74"/>
      <c r="S172" s="74"/>
      <c r="T172" s="74"/>
      <c r="U172" s="74"/>
    </row>
    <row r="173" spans="1:22" ht="17.100000000000001" customHeight="1" x14ac:dyDescent="0.2">
      <c r="A173" s="74"/>
      <c r="B173" s="3216" t="s">
        <v>194</v>
      </c>
      <c r="C173" s="3216"/>
      <c r="D173" s="3216"/>
      <c r="E173" s="3216"/>
      <c r="F173" s="3216"/>
      <c r="G173" s="3216"/>
      <c r="H173" s="3216"/>
      <c r="I173" s="3216"/>
      <c r="J173" s="3216"/>
      <c r="K173" s="74"/>
      <c r="L173" s="74"/>
      <c r="M173" s="3216" t="s">
        <v>194</v>
      </c>
      <c r="N173" s="3216"/>
      <c r="O173" s="3216"/>
      <c r="P173" s="3216"/>
      <c r="Q173" s="3216"/>
      <c r="R173" s="3216"/>
      <c r="S173" s="3216"/>
      <c r="T173" s="3216"/>
      <c r="U173" s="3216"/>
    </row>
    <row r="174" spans="1:22" ht="17.100000000000001" customHeight="1" x14ac:dyDescent="0.2">
      <c r="A174" s="74"/>
      <c r="B174" s="294">
        <f ca="1">OBJECTIVES!$C$42</f>
        <v>0</v>
      </c>
      <c r="C174" s="294">
        <f ca="1">OBJECTIVES!$D$42</f>
        <v>0</v>
      </c>
      <c r="D174" s="294">
        <f ca="1">OBJECTIVES!$E$42</f>
        <v>0</v>
      </c>
      <c r="E174" s="294">
        <f ca="1">OBJECTIVES!$F$42</f>
        <v>0</v>
      </c>
      <c r="F174" s="294">
        <f ca="1">OBJECTIVES!$G$42</f>
        <v>0</v>
      </c>
      <c r="G174" s="294">
        <f ca="1">OBJECTIVES!$H$42</f>
        <v>0</v>
      </c>
      <c r="H174" s="294">
        <f ca="1">OBJECTIVES!$I$42</f>
        <v>0</v>
      </c>
      <c r="I174" s="294">
        <f ca="1">OBJECTIVES!$J$42</f>
        <v>0</v>
      </c>
      <c r="J174" s="294">
        <f ca="1">OBJECTIVES!$K$42</f>
        <v>0</v>
      </c>
      <c r="K174" s="74"/>
      <c r="L174" s="74"/>
      <c r="M174" s="294">
        <f ca="1">OBJECTIVES!$BY$42</f>
        <v>0</v>
      </c>
      <c r="N174" s="294">
        <f ca="1">OBJECTIVES!$BX$42</f>
        <v>0</v>
      </c>
      <c r="O174" s="294">
        <f ca="1">OBJECTIVES!$BW$42</f>
        <v>0</v>
      </c>
      <c r="P174" s="294">
        <f ca="1">OBJECTIVES!$BV$42</f>
        <v>0</v>
      </c>
      <c r="Q174" s="294">
        <f ca="1">OBJECTIVES!$BU$42</f>
        <v>0</v>
      </c>
      <c r="R174" s="294">
        <f ca="1">OBJECTIVES!$BT$42</f>
        <v>0</v>
      </c>
      <c r="S174" s="294">
        <f ca="1">OBJECTIVES!$BS$42</f>
        <v>0</v>
      </c>
      <c r="T174" s="294">
        <f ca="1">OBJECTIVES!$BR$42</f>
        <v>0</v>
      </c>
      <c r="U174" s="294">
        <f ca="1">OBJECTIVES!$BQ$42</f>
        <v>0</v>
      </c>
    </row>
    <row r="175" spans="1:22" ht="17.100000000000001" customHeight="1" x14ac:dyDescent="0.2">
      <c r="A175" s="87"/>
      <c r="B175" s="87"/>
      <c r="C175" s="87"/>
      <c r="D175" s="87"/>
      <c r="E175" s="87"/>
      <c r="F175" s="87"/>
      <c r="G175" s="87"/>
      <c r="H175" s="87"/>
      <c r="I175" s="87"/>
      <c r="J175" s="87"/>
      <c r="K175" s="74"/>
      <c r="L175" s="74"/>
      <c r="M175" s="74"/>
      <c r="N175" s="74"/>
      <c r="O175" s="74"/>
      <c r="P175" s="74"/>
      <c r="Q175" s="74"/>
      <c r="R175" s="74"/>
      <c r="S175" s="74"/>
      <c r="T175" s="74"/>
      <c r="U175" s="74"/>
    </row>
    <row r="176" spans="1:22" ht="17.100000000000001" customHeight="1" x14ac:dyDescent="0.2">
      <c r="A176" s="74"/>
      <c r="B176" s="3216" t="s">
        <v>692</v>
      </c>
      <c r="C176" s="3216"/>
      <c r="D176" s="3216"/>
      <c r="E176" s="3216"/>
      <c r="F176" s="3216"/>
      <c r="G176" s="3216"/>
      <c r="H176" s="3216"/>
      <c r="I176" s="3216"/>
      <c r="J176" s="3216"/>
      <c r="K176" s="74"/>
      <c r="L176" s="74"/>
      <c r="M176" s="3216" t="s">
        <v>692</v>
      </c>
      <c r="N176" s="3216"/>
      <c r="O176" s="3216"/>
      <c r="P176" s="3216"/>
      <c r="Q176" s="3216"/>
      <c r="R176" s="3216"/>
      <c r="S176" s="3216"/>
      <c r="T176" s="3216"/>
      <c r="U176" s="3216"/>
      <c r="V176" s="74"/>
    </row>
    <row r="177" spans="1:22" ht="17.100000000000001" customHeight="1" x14ac:dyDescent="0.2">
      <c r="A177" s="74"/>
      <c r="B177" s="294">
        <f ca="1">OBJECTIVES!$C$46</f>
        <v>0</v>
      </c>
      <c r="C177" s="294">
        <f ca="1">OBJECTIVES!$D$46</f>
        <v>0</v>
      </c>
      <c r="D177" s="294">
        <f ca="1">OBJECTIVES!$E$46</f>
        <v>0</v>
      </c>
      <c r="E177" s="294">
        <f ca="1">OBJECTIVES!$F$46</f>
        <v>0</v>
      </c>
      <c r="F177" s="294">
        <f ca="1">OBJECTIVES!$G$46</f>
        <v>0</v>
      </c>
      <c r="G177" s="294">
        <f ca="1">OBJECTIVES!$H$46</f>
        <v>0</v>
      </c>
      <c r="H177" s="294">
        <f ca="1">OBJECTIVES!$I$46</f>
        <v>0</v>
      </c>
      <c r="I177" s="294">
        <f ca="1">OBJECTIVES!$J$46</f>
        <v>0</v>
      </c>
      <c r="J177" s="294">
        <f ca="1">OBJECTIVES!$K$46</f>
        <v>0</v>
      </c>
      <c r="K177" s="74"/>
      <c r="L177" s="74"/>
      <c r="M177" s="294">
        <f ca="1">OBJECTIVES!$BY$46</f>
        <v>0</v>
      </c>
      <c r="N177" s="294">
        <f ca="1">OBJECTIVES!$BX$46</f>
        <v>0</v>
      </c>
      <c r="O177" s="294">
        <f ca="1">OBJECTIVES!$BW$46</f>
        <v>0</v>
      </c>
      <c r="P177" s="294">
        <f ca="1">OBJECTIVES!$BV$46</f>
        <v>0</v>
      </c>
      <c r="Q177" s="294">
        <f ca="1">OBJECTIVES!$BU$46</f>
        <v>0</v>
      </c>
      <c r="R177" s="294">
        <f ca="1">OBJECTIVES!$BT$46</f>
        <v>0</v>
      </c>
      <c r="S177" s="294">
        <f ca="1">OBJECTIVES!$BS$46</f>
        <v>0</v>
      </c>
      <c r="T177" s="294">
        <f ca="1">OBJECTIVES!$BR$46</f>
        <v>0</v>
      </c>
      <c r="U177" s="294">
        <f ca="1">OBJECTIVES!$BQ$46</f>
        <v>0</v>
      </c>
      <c r="V177" s="74"/>
    </row>
    <row r="178" spans="1:22" ht="17.100000000000001" customHeight="1" x14ac:dyDescent="0.2">
      <c r="A178" s="74"/>
      <c r="B178" s="74"/>
      <c r="C178" s="74"/>
      <c r="D178" s="74"/>
      <c r="E178" s="74"/>
      <c r="F178" s="74"/>
      <c r="G178" s="74"/>
      <c r="H178" s="74"/>
      <c r="I178" s="74"/>
      <c r="J178" s="74"/>
      <c r="K178" s="74"/>
      <c r="L178" s="74"/>
      <c r="M178" s="74"/>
      <c r="N178" s="74"/>
      <c r="O178" s="74"/>
      <c r="P178" s="74"/>
      <c r="Q178" s="74"/>
      <c r="R178" s="74"/>
      <c r="S178" s="74"/>
      <c r="T178" s="74"/>
      <c r="U178" s="74"/>
      <c r="V178" s="74"/>
    </row>
    <row r="179" spans="1:22" ht="17.100000000000001" customHeight="1" x14ac:dyDescent="0.2">
      <c r="A179" s="74"/>
      <c r="B179" s="74"/>
      <c r="C179" s="74"/>
      <c r="D179" s="74"/>
      <c r="E179" s="74"/>
      <c r="F179" s="74"/>
      <c r="G179" s="74"/>
      <c r="H179" s="74"/>
      <c r="I179" s="74"/>
      <c r="J179" s="74"/>
      <c r="K179" s="74"/>
      <c r="L179" s="74"/>
      <c r="Q179" s="74"/>
      <c r="R179" s="74"/>
      <c r="S179" s="74"/>
      <c r="T179" s="74"/>
      <c r="U179" s="74"/>
    </row>
    <row r="180" spans="1:22" ht="17.100000000000001" customHeight="1" x14ac:dyDescent="0.2">
      <c r="A180" s="74"/>
      <c r="B180" s="74"/>
      <c r="C180" s="74"/>
      <c r="D180" s="74"/>
      <c r="E180" s="74"/>
      <c r="F180" s="74"/>
      <c r="G180" s="74"/>
      <c r="H180" s="74"/>
      <c r="I180" s="74"/>
      <c r="J180" s="74"/>
      <c r="K180" s="74"/>
      <c r="L180" s="74"/>
      <c r="M180" s="74"/>
      <c r="N180" s="74"/>
      <c r="O180" s="74"/>
      <c r="P180" s="74"/>
      <c r="Q180" s="74"/>
      <c r="R180" s="74"/>
      <c r="S180" s="74"/>
      <c r="T180" s="74"/>
      <c r="U180" s="74"/>
    </row>
    <row r="181" spans="1:22" ht="17.100000000000001" customHeight="1" x14ac:dyDescent="0.2">
      <c r="A181" s="191"/>
      <c r="B181" s="191"/>
      <c r="C181" s="191"/>
      <c r="D181" s="191"/>
      <c r="E181" s="191"/>
      <c r="F181" s="191"/>
      <c r="G181" s="191"/>
      <c r="H181" s="191"/>
      <c r="I181" s="191"/>
      <c r="J181" s="191"/>
      <c r="K181" s="74"/>
      <c r="L181" s="74"/>
      <c r="M181" s="74"/>
      <c r="N181" s="74"/>
      <c r="O181" s="74"/>
      <c r="P181" s="74"/>
      <c r="Q181" s="74"/>
      <c r="R181" s="74"/>
      <c r="S181" s="74"/>
      <c r="T181" s="74"/>
      <c r="U181" s="74"/>
    </row>
    <row r="182" spans="1:22" ht="17.100000000000001" customHeight="1" x14ac:dyDescent="0.2">
      <c r="A182" s="191"/>
      <c r="B182" s="191"/>
      <c r="C182" s="191"/>
      <c r="D182" s="191"/>
      <c r="E182" s="191"/>
      <c r="F182" s="191"/>
      <c r="G182" s="191"/>
      <c r="H182" s="191"/>
      <c r="I182" s="191"/>
      <c r="J182" s="191"/>
      <c r="K182" s="74"/>
      <c r="L182" s="74"/>
      <c r="M182" s="74"/>
      <c r="N182" s="74"/>
      <c r="O182" s="74"/>
      <c r="P182" s="74"/>
      <c r="Q182" s="74"/>
      <c r="R182" s="74"/>
      <c r="S182" s="74"/>
      <c r="T182" s="74"/>
      <c r="U182" s="74"/>
    </row>
    <row r="183" spans="1:22" ht="17.100000000000001" customHeight="1" x14ac:dyDescent="0.2">
      <c r="A183" s="191"/>
      <c r="B183" s="191"/>
      <c r="C183" s="191"/>
      <c r="D183" s="191"/>
      <c r="E183" s="191"/>
      <c r="F183" s="191"/>
      <c r="G183" s="191"/>
      <c r="H183" s="191"/>
      <c r="I183" s="191"/>
      <c r="J183" s="191"/>
      <c r="K183" s="74"/>
      <c r="L183" s="74"/>
      <c r="M183" s="74"/>
      <c r="N183" s="74"/>
      <c r="O183" s="74"/>
      <c r="P183" s="74"/>
      <c r="Q183" s="74"/>
      <c r="R183" s="74"/>
      <c r="S183" s="74"/>
      <c r="T183" s="74"/>
      <c r="U183" s="74"/>
    </row>
    <row r="184" spans="1:22" ht="17.100000000000001" customHeight="1" x14ac:dyDescent="0.2">
      <c r="A184" s="191"/>
      <c r="B184" s="191"/>
      <c r="C184" s="191"/>
      <c r="D184" s="191"/>
      <c r="E184" s="191"/>
      <c r="F184" s="191"/>
      <c r="G184" s="191"/>
      <c r="H184" s="191"/>
      <c r="I184" s="191"/>
      <c r="J184" s="191"/>
      <c r="K184" s="74"/>
      <c r="L184" s="74"/>
      <c r="M184" s="74"/>
      <c r="N184" s="74"/>
      <c r="O184" s="74"/>
      <c r="P184" s="74"/>
      <c r="Q184" s="74"/>
      <c r="R184" s="74"/>
      <c r="S184" s="74"/>
      <c r="T184" s="74"/>
      <c r="U184" s="74"/>
    </row>
    <row r="185" spans="1:22" ht="17.100000000000001" customHeight="1" x14ac:dyDescent="0.2">
      <c r="A185" s="191"/>
      <c r="B185" s="191"/>
      <c r="C185" s="191"/>
      <c r="D185" s="191"/>
      <c r="E185" s="191"/>
      <c r="F185" s="191"/>
      <c r="G185" s="191"/>
      <c r="H185" s="191"/>
      <c r="I185" s="191"/>
      <c r="J185" s="191"/>
      <c r="K185" s="74"/>
      <c r="L185" s="74"/>
      <c r="M185" s="74"/>
      <c r="N185" s="74"/>
      <c r="O185" s="74"/>
      <c r="P185" s="74"/>
      <c r="Q185" s="74"/>
      <c r="R185" s="74"/>
      <c r="S185" s="74"/>
      <c r="T185" s="74"/>
      <c r="U185" s="74"/>
    </row>
    <row r="186" spans="1:22" ht="17.100000000000001" customHeight="1" x14ac:dyDescent="0.2">
      <c r="A186" s="191"/>
      <c r="B186" s="191"/>
      <c r="C186" s="191"/>
      <c r="D186" s="191"/>
      <c r="E186" s="191"/>
      <c r="F186" s="191"/>
      <c r="G186" s="191"/>
      <c r="H186" s="191"/>
      <c r="I186" s="191"/>
      <c r="J186" s="191"/>
      <c r="K186" s="74"/>
      <c r="L186" s="74"/>
      <c r="M186" s="74"/>
      <c r="N186" s="74"/>
      <c r="O186" s="74"/>
      <c r="P186" s="74"/>
      <c r="Q186" s="74"/>
      <c r="R186" s="74"/>
      <c r="S186" s="74"/>
      <c r="T186" s="74"/>
      <c r="U186" s="74"/>
    </row>
    <row r="187" spans="1:22" ht="17.100000000000001" customHeight="1" x14ac:dyDescent="0.2">
      <c r="A187" s="191"/>
      <c r="B187" s="191"/>
      <c r="C187" s="191"/>
      <c r="D187" s="191"/>
      <c r="E187" s="191"/>
      <c r="F187" s="191"/>
      <c r="G187" s="191"/>
      <c r="H187" s="191"/>
      <c r="I187" s="191"/>
      <c r="J187" s="191"/>
      <c r="K187" s="74"/>
      <c r="L187" s="74"/>
      <c r="M187" s="74"/>
      <c r="N187" s="74"/>
      <c r="O187" s="74"/>
      <c r="P187" s="74"/>
      <c r="Q187" s="74"/>
      <c r="R187" s="74"/>
      <c r="S187" s="74"/>
      <c r="T187" s="74"/>
      <c r="U187" s="74"/>
    </row>
    <row r="188" spans="1:22" ht="17.100000000000001" customHeight="1" x14ac:dyDescent="0.2">
      <c r="A188" s="191"/>
      <c r="B188" s="191"/>
      <c r="C188" s="191"/>
      <c r="D188" s="191"/>
      <c r="E188" s="191"/>
      <c r="F188" s="191"/>
      <c r="G188" s="191"/>
      <c r="H188" s="191"/>
      <c r="I188" s="191"/>
      <c r="J188" s="191"/>
      <c r="K188" s="74"/>
      <c r="L188" s="74"/>
      <c r="M188" s="74"/>
      <c r="N188" s="74"/>
      <c r="O188" s="74"/>
      <c r="P188" s="74"/>
      <c r="Q188" s="74"/>
      <c r="R188" s="74"/>
      <c r="S188" s="74"/>
      <c r="T188" s="74"/>
      <c r="U188" s="74"/>
    </row>
    <row r="189" spans="1:22" ht="17.100000000000001" customHeight="1" x14ac:dyDescent="0.2">
      <c r="A189" s="191"/>
      <c r="B189" s="191"/>
      <c r="C189" s="191"/>
      <c r="D189" s="191"/>
      <c r="E189" s="191"/>
      <c r="F189" s="191"/>
      <c r="G189" s="191"/>
      <c r="H189" s="191"/>
      <c r="I189" s="191"/>
      <c r="J189" s="191"/>
      <c r="K189" s="74"/>
      <c r="L189" s="74"/>
      <c r="M189" s="74"/>
      <c r="N189" s="74"/>
      <c r="O189" s="74"/>
      <c r="P189" s="74"/>
      <c r="Q189" s="74"/>
      <c r="R189" s="74"/>
      <c r="S189" s="74"/>
      <c r="T189" s="74"/>
      <c r="U189" s="74"/>
    </row>
    <row r="190" spans="1:22" ht="17.100000000000001" customHeight="1" x14ac:dyDescent="0.2">
      <c r="A190" s="191"/>
      <c r="B190" s="191"/>
      <c r="C190" s="191"/>
      <c r="D190" s="191"/>
      <c r="E190" s="191"/>
      <c r="F190" s="191"/>
      <c r="G190" s="191"/>
      <c r="H190" s="191"/>
      <c r="I190" s="191"/>
      <c r="J190" s="191"/>
      <c r="K190" s="74"/>
      <c r="L190" s="74"/>
      <c r="M190" s="74"/>
      <c r="N190" s="74"/>
      <c r="O190" s="74"/>
      <c r="P190" s="74"/>
      <c r="Q190" s="74"/>
      <c r="R190" s="74"/>
      <c r="S190" s="74"/>
      <c r="T190" s="74"/>
      <c r="U190" s="74"/>
    </row>
    <row r="191" spans="1:22" ht="17.100000000000001" customHeight="1" x14ac:dyDescent="0.2">
      <c r="A191" s="191"/>
      <c r="B191" s="191"/>
      <c r="C191" s="191"/>
      <c r="D191" s="191"/>
      <c r="E191" s="191"/>
      <c r="F191" s="191"/>
      <c r="G191" s="191"/>
      <c r="H191" s="191"/>
      <c r="I191" s="191"/>
      <c r="J191" s="191"/>
      <c r="K191" s="74"/>
      <c r="L191" s="74"/>
      <c r="M191" s="74"/>
      <c r="N191" s="74"/>
      <c r="O191" s="74"/>
      <c r="P191" s="74"/>
      <c r="Q191" s="74"/>
      <c r="R191" s="74"/>
      <c r="S191" s="74"/>
      <c r="T191" s="74"/>
      <c r="U191" s="74"/>
    </row>
    <row r="192" spans="1:22" ht="17.100000000000001" customHeight="1" x14ac:dyDescent="0.2">
      <c r="A192" s="191"/>
      <c r="B192" s="191"/>
      <c r="C192" s="191"/>
      <c r="D192" s="191"/>
      <c r="E192" s="191"/>
      <c r="F192" s="191"/>
      <c r="G192" s="191"/>
      <c r="H192" s="191"/>
      <c r="I192" s="191"/>
      <c r="J192" s="191"/>
      <c r="K192" s="74"/>
      <c r="L192" s="74"/>
      <c r="M192" s="74"/>
      <c r="N192" s="74"/>
      <c r="O192" s="74"/>
      <c r="P192" s="74"/>
      <c r="Q192" s="74"/>
      <c r="R192" s="74"/>
      <c r="S192" s="74"/>
      <c r="T192" s="74"/>
      <c r="U192" s="74"/>
    </row>
    <row r="193" spans="1:21" ht="17.100000000000001" customHeight="1" x14ac:dyDescent="0.2">
      <c r="A193" s="191"/>
      <c r="B193" s="191"/>
      <c r="C193" s="191"/>
      <c r="D193" s="191"/>
      <c r="E193" s="191"/>
      <c r="F193" s="191"/>
      <c r="G193" s="191"/>
      <c r="H193" s="191"/>
      <c r="I193" s="191"/>
      <c r="J193" s="191"/>
      <c r="K193" s="74"/>
      <c r="L193" s="74"/>
      <c r="M193" s="74"/>
      <c r="N193" s="74"/>
      <c r="O193" s="74"/>
      <c r="P193" s="74"/>
      <c r="Q193" s="74"/>
      <c r="R193" s="74"/>
      <c r="S193" s="74"/>
      <c r="T193" s="74"/>
      <c r="U193" s="74"/>
    </row>
    <row r="194" spans="1:21" ht="17.100000000000001" customHeight="1" x14ac:dyDescent="0.2">
      <c r="A194" s="191"/>
      <c r="B194" s="191"/>
      <c r="C194" s="191"/>
      <c r="D194" s="191"/>
      <c r="E194" s="191"/>
      <c r="F194" s="191"/>
      <c r="G194" s="191"/>
      <c r="H194" s="191"/>
      <c r="I194" s="191"/>
      <c r="J194" s="191"/>
      <c r="K194" s="74"/>
      <c r="L194" s="74"/>
      <c r="M194" s="74"/>
      <c r="N194" s="74"/>
      <c r="O194" s="74"/>
      <c r="P194" s="74"/>
      <c r="Q194" s="74"/>
      <c r="R194" s="74"/>
      <c r="S194" s="74"/>
      <c r="T194" s="74"/>
      <c r="U194" s="74"/>
    </row>
    <row r="195" spans="1:21" ht="17.100000000000001" customHeight="1" x14ac:dyDescent="0.2">
      <c r="A195" s="191"/>
      <c r="B195" s="191"/>
      <c r="C195" s="191"/>
      <c r="D195" s="191"/>
      <c r="E195" s="191"/>
      <c r="F195" s="191"/>
      <c r="G195" s="191"/>
      <c r="H195" s="191"/>
      <c r="I195" s="191"/>
      <c r="J195" s="191"/>
      <c r="K195" s="74"/>
      <c r="L195" s="74"/>
      <c r="M195" s="74"/>
      <c r="N195" s="74"/>
      <c r="O195" s="74"/>
      <c r="P195" s="74"/>
      <c r="Q195" s="74"/>
      <c r="R195" s="74"/>
      <c r="S195" s="74"/>
      <c r="T195" s="74"/>
      <c r="U195" s="74"/>
    </row>
    <row r="196" spans="1:21" ht="17.100000000000001" customHeight="1" x14ac:dyDescent="0.2">
      <c r="A196" s="191"/>
      <c r="B196" s="191"/>
      <c r="C196" s="191"/>
      <c r="D196" s="191"/>
      <c r="E196" s="191"/>
      <c r="F196" s="191"/>
      <c r="G196" s="191"/>
      <c r="H196" s="191"/>
      <c r="I196" s="191"/>
      <c r="J196" s="191"/>
    </row>
    <row r="197" spans="1:21" ht="17.100000000000001" customHeight="1" x14ac:dyDescent="0.2">
      <c r="A197" s="191"/>
      <c r="B197" s="191"/>
      <c r="C197" s="191"/>
      <c r="D197" s="191"/>
      <c r="E197" s="191"/>
      <c r="F197" s="191"/>
      <c r="G197" s="191"/>
      <c r="H197" s="191"/>
      <c r="I197" s="191"/>
      <c r="J197" s="191"/>
    </row>
    <row r="198" spans="1:21" ht="17.100000000000001" customHeight="1" x14ac:dyDescent="0.2">
      <c r="A198" s="191"/>
      <c r="B198" s="191"/>
      <c r="C198" s="191"/>
      <c r="D198" s="191"/>
      <c r="E198" s="191"/>
      <c r="F198" s="191"/>
      <c r="G198" s="191"/>
      <c r="H198" s="191"/>
      <c r="I198" s="191"/>
      <c r="J198" s="191"/>
    </row>
    <row r="199" spans="1:21" ht="17.100000000000001" customHeight="1" x14ac:dyDescent="0.2">
      <c r="A199" s="191"/>
      <c r="B199" s="191"/>
      <c r="C199" s="191"/>
      <c r="D199" s="191"/>
      <c r="E199" s="191"/>
      <c r="F199" s="191"/>
      <c r="G199" s="191"/>
      <c r="H199" s="191"/>
      <c r="I199" s="191"/>
      <c r="J199" s="191"/>
    </row>
    <row r="200" spans="1:21" ht="17.100000000000001" customHeight="1" x14ac:dyDescent="0.2">
      <c r="A200" s="191"/>
      <c r="B200" s="191"/>
      <c r="C200" s="191"/>
      <c r="D200" s="191"/>
      <c r="E200" s="191"/>
      <c r="F200" s="191"/>
      <c r="G200" s="191"/>
      <c r="H200" s="191"/>
      <c r="I200" s="191"/>
      <c r="J200" s="191"/>
    </row>
    <row r="201" spans="1:21" ht="17.100000000000001" customHeight="1" x14ac:dyDescent="0.2">
      <c r="A201" s="191"/>
      <c r="B201" s="191"/>
      <c r="C201" s="191"/>
      <c r="D201" s="191"/>
      <c r="E201" s="191"/>
      <c r="F201" s="191"/>
      <c r="G201" s="191"/>
      <c r="H201" s="191"/>
      <c r="I201" s="191"/>
      <c r="J201" s="191"/>
    </row>
    <row r="202" spans="1:21" ht="17.100000000000001" customHeight="1" x14ac:dyDescent="0.2">
      <c r="A202" s="191"/>
      <c r="B202" s="191"/>
      <c r="C202" s="191"/>
      <c r="D202" s="191"/>
      <c r="E202" s="191"/>
      <c r="F202" s="191"/>
      <c r="G202" s="191"/>
      <c r="H202" s="191"/>
      <c r="I202" s="191"/>
      <c r="J202" s="191"/>
    </row>
    <row r="203" spans="1:21" ht="17.100000000000001" customHeight="1" x14ac:dyDescent="0.2">
      <c r="A203" s="191"/>
      <c r="B203" s="191"/>
      <c r="C203" s="191"/>
      <c r="D203" s="191"/>
      <c r="E203" s="191"/>
      <c r="F203" s="191"/>
      <c r="G203" s="191"/>
      <c r="H203" s="191"/>
      <c r="I203" s="191"/>
      <c r="J203" s="191"/>
    </row>
    <row r="204" spans="1:21" ht="17.100000000000001" customHeight="1" x14ac:dyDescent="0.2">
      <c r="A204" s="191"/>
      <c r="B204" s="191"/>
      <c r="C204" s="191"/>
      <c r="D204" s="191"/>
      <c r="E204" s="191"/>
      <c r="F204" s="191"/>
      <c r="G204" s="191"/>
      <c r="H204" s="191"/>
      <c r="I204" s="191"/>
      <c r="J204" s="191"/>
    </row>
    <row r="205" spans="1:21" ht="17.100000000000001" customHeight="1" x14ac:dyDescent="0.2">
      <c r="A205" s="191"/>
      <c r="B205" s="191"/>
      <c r="C205" s="191"/>
      <c r="D205" s="191"/>
      <c r="E205" s="191"/>
      <c r="F205" s="191"/>
      <c r="G205" s="191"/>
      <c r="H205" s="191"/>
      <c r="I205" s="191"/>
      <c r="J205" s="191"/>
    </row>
    <row r="206" spans="1:21" ht="17.100000000000001" customHeight="1" x14ac:dyDescent="0.2">
      <c r="A206" s="191"/>
      <c r="B206" s="191"/>
      <c r="C206" s="191"/>
      <c r="D206" s="191"/>
      <c r="E206" s="191"/>
      <c r="F206" s="191"/>
      <c r="G206" s="191"/>
      <c r="H206" s="191"/>
      <c r="I206" s="191"/>
      <c r="J206" s="191"/>
    </row>
    <row r="207" spans="1:21" ht="17.100000000000001" customHeight="1" x14ac:dyDescent="0.2">
      <c r="A207" s="191"/>
      <c r="B207" s="191"/>
      <c r="C207" s="191"/>
      <c r="D207" s="191"/>
      <c r="E207" s="191"/>
      <c r="F207" s="191"/>
      <c r="G207" s="191"/>
      <c r="H207" s="191"/>
      <c r="I207" s="191"/>
      <c r="J207" s="191"/>
    </row>
    <row r="208" spans="1:21" ht="17.100000000000001" customHeight="1" x14ac:dyDescent="0.2">
      <c r="A208" s="191"/>
      <c r="B208" s="191"/>
      <c r="C208" s="191"/>
      <c r="D208" s="191"/>
      <c r="E208" s="191"/>
      <c r="F208" s="191"/>
      <c r="G208" s="191"/>
      <c r="H208" s="191"/>
      <c r="I208" s="191"/>
      <c r="J208" s="191"/>
    </row>
    <row r="209" spans="1:10" ht="17.100000000000001" customHeight="1" x14ac:dyDescent="0.2">
      <c r="A209" s="191"/>
      <c r="B209" s="191"/>
      <c r="C209" s="191"/>
      <c r="D209" s="191"/>
      <c r="E209" s="191"/>
      <c r="F209" s="191"/>
      <c r="G209" s="191"/>
      <c r="H209" s="191"/>
      <c r="I209" s="191"/>
      <c r="J209" s="191"/>
    </row>
    <row r="210" spans="1:10" ht="17.100000000000001" customHeight="1" x14ac:dyDescent="0.2">
      <c r="A210" s="191"/>
      <c r="B210" s="191"/>
      <c r="C210" s="191"/>
      <c r="D210" s="191"/>
      <c r="E210" s="191"/>
      <c r="F210" s="191"/>
      <c r="G210" s="191"/>
      <c r="H210" s="191"/>
      <c r="I210" s="191"/>
      <c r="J210" s="191"/>
    </row>
    <row r="211" spans="1:10" ht="17.100000000000001" customHeight="1" x14ac:dyDescent="0.2">
      <c r="A211" s="191"/>
      <c r="B211" s="191"/>
      <c r="C211" s="191"/>
      <c r="D211" s="191"/>
      <c r="E211" s="191"/>
      <c r="F211" s="191"/>
      <c r="G211" s="191"/>
      <c r="H211" s="191"/>
      <c r="I211" s="191"/>
      <c r="J211" s="191"/>
    </row>
    <row r="212" spans="1:10" ht="17.100000000000001" customHeight="1" x14ac:dyDescent="0.2">
      <c r="A212" s="191"/>
      <c r="B212" s="191"/>
      <c r="C212" s="191"/>
      <c r="D212" s="191"/>
      <c r="E212" s="191"/>
      <c r="F212" s="191"/>
      <c r="G212" s="191"/>
      <c r="H212" s="191"/>
      <c r="I212" s="191"/>
      <c r="J212" s="191"/>
    </row>
    <row r="213" spans="1:10" ht="17.100000000000001" customHeight="1" x14ac:dyDescent="0.2">
      <c r="A213" s="191"/>
      <c r="B213" s="191"/>
      <c r="C213" s="191"/>
      <c r="D213" s="191"/>
      <c r="E213" s="191"/>
      <c r="F213" s="191"/>
      <c r="G213" s="191"/>
      <c r="H213" s="191"/>
      <c r="I213" s="191"/>
      <c r="J213" s="191"/>
    </row>
    <row r="214" spans="1:10" ht="17.100000000000001" customHeight="1" x14ac:dyDescent="0.2">
      <c r="A214" s="191"/>
      <c r="B214" s="191"/>
      <c r="C214" s="191"/>
      <c r="D214" s="191"/>
      <c r="E214" s="191"/>
      <c r="F214" s="191"/>
      <c r="G214" s="191"/>
      <c r="H214" s="191"/>
      <c r="I214" s="191"/>
      <c r="J214" s="191"/>
    </row>
    <row r="215" spans="1:10" ht="17.100000000000001" customHeight="1" x14ac:dyDescent="0.2">
      <c r="A215" s="191"/>
      <c r="B215" s="191"/>
      <c r="C215" s="191"/>
      <c r="D215" s="191"/>
      <c r="E215" s="191"/>
      <c r="F215" s="191"/>
      <c r="G215" s="191"/>
      <c r="H215" s="191"/>
      <c r="I215" s="191"/>
      <c r="J215" s="191"/>
    </row>
    <row r="216" spans="1:10" ht="17.100000000000001" customHeight="1" x14ac:dyDescent="0.2">
      <c r="A216" s="191"/>
      <c r="B216" s="191"/>
      <c r="C216" s="191"/>
      <c r="D216" s="191"/>
      <c r="E216" s="191"/>
      <c r="F216" s="191"/>
      <c r="G216" s="191"/>
      <c r="H216" s="191"/>
      <c r="I216" s="191"/>
      <c r="J216" s="191"/>
    </row>
    <row r="217" spans="1:10" ht="17.100000000000001" customHeight="1" x14ac:dyDescent="0.2">
      <c r="A217" s="191"/>
      <c r="B217" s="191"/>
      <c r="C217" s="191"/>
      <c r="D217" s="191"/>
      <c r="E217" s="191"/>
      <c r="F217" s="191"/>
      <c r="G217" s="191"/>
      <c r="H217" s="191"/>
      <c r="I217" s="191"/>
      <c r="J217" s="191"/>
    </row>
    <row r="218" spans="1:10" ht="17.100000000000001" customHeight="1" x14ac:dyDescent="0.2">
      <c r="A218" s="191"/>
      <c r="B218" s="191"/>
      <c r="C218" s="191"/>
      <c r="D218" s="191"/>
      <c r="E218" s="191"/>
      <c r="F218" s="191"/>
      <c r="G218" s="191"/>
      <c r="H218" s="191"/>
      <c r="I218" s="191"/>
      <c r="J218" s="191"/>
    </row>
    <row r="219" spans="1:10" ht="17.100000000000001" customHeight="1" x14ac:dyDescent="0.2">
      <c r="A219" s="191"/>
      <c r="B219" s="191"/>
      <c r="C219" s="191"/>
      <c r="D219" s="191"/>
      <c r="E219" s="191"/>
      <c r="F219" s="191"/>
      <c r="G219" s="191"/>
      <c r="H219" s="191"/>
      <c r="I219" s="191"/>
      <c r="J219" s="191"/>
    </row>
    <row r="220" spans="1:10" ht="17.100000000000001" customHeight="1" x14ac:dyDescent="0.2">
      <c r="A220" s="191"/>
      <c r="B220" s="191"/>
      <c r="C220" s="191"/>
      <c r="D220" s="191"/>
      <c r="E220" s="191"/>
      <c r="F220" s="191"/>
      <c r="G220" s="191"/>
      <c r="H220" s="191"/>
      <c r="I220" s="191"/>
      <c r="J220" s="191"/>
    </row>
    <row r="221" spans="1:10" ht="17.100000000000001" customHeight="1" x14ac:dyDescent="0.2">
      <c r="A221" s="191"/>
      <c r="B221" s="191"/>
      <c r="C221" s="191"/>
      <c r="D221" s="191"/>
      <c r="E221" s="191"/>
      <c r="F221" s="191"/>
      <c r="G221" s="191"/>
      <c r="H221" s="191"/>
      <c r="I221" s="191"/>
      <c r="J221" s="191"/>
    </row>
    <row r="222" spans="1:10" ht="17.100000000000001" customHeight="1" x14ac:dyDescent="0.2">
      <c r="A222" s="191"/>
      <c r="B222" s="191"/>
      <c r="C222" s="191"/>
      <c r="D222" s="191"/>
      <c r="E222" s="191"/>
      <c r="F222" s="191"/>
      <c r="G222" s="191"/>
      <c r="H222" s="191"/>
      <c r="I222" s="191"/>
      <c r="J222" s="191"/>
    </row>
    <row r="223" spans="1:10" ht="17.100000000000001" customHeight="1" x14ac:dyDescent="0.2">
      <c r="A223" s="191"/>
      <c r="B223" s="191"/>
      <c r="C223" s="191"/>
      <c r="D223" s="191"/>
      <c r="E223" s="191"/>
      <c r="F223" s="191"/>
      <c r="G223" s="191"/>
      <c r="H223" s="191"/>
      <c r="I223" s="191"/>
      <c r="J223" s="191"/>
    </row>
    <row r="224" spans="1:10" ht="17.100000000000001" customHeight="1" x14ac:dyDescent="0.2">
      <c r="A224" s="191"/>
      <c r="B224" s="191"/>
      <c r="C224" s="191"/>
      <c r="D224" s="191"/>
      <c r="E224" s="191"/>
      <c r="F224" s="191"/>
      <c r="G224" s="191"/>
      <c r="H224" s="191"/>
      <c r="I224" s="191"/>
      <c r="J224" s="191"/>
    </row>
    <row r="225" spans="1:10" ht="17.100000000000001" customHeight="1" x14ac:dyDescent="0.2">
      <c r="A225" s="191"/>
      <c r="B225" s="191"/>
      <c r="C225" s="191"/>
      <c r="D225" s="191"/>
      <c r="E225" s="191"/>
      <c r="F225" s="191"/>
      <c r="G225" s="191"/>
      <c r="H225" s="191"/>
      <c r="I225" s="191"/>
      <c r="J225" s="191"/>
    </row>
    <row r="226" spans="1:10" ht="17.100000000000001" customHeight="1" x14ac:dyDescent="0.2">
      <c r="A226" s="191"/>
      <c r="B226" s="191"/>
      <c r="C226" s="191"/>
      <c r="D226" s="191"/>
      <c r="E226" s="191"/>
      <c r="F226" s="191"/>
      <c r="G226" s="191"/>
      <c r="H226" s="191"/>
      <c r="I226" s="191"/>
      <c r="J226" s="191"/>
    </row>
    <row r="227" spans="1:10" ht="17.100000000000001" customHeight="1" x14ac:dyDescent="0.2">
      <c r="A227" s="191"/>
      <c r="B227" s="191"/>
      <c r="C227" s="191"/>
      <c r="D227" s="191"/>
      <c r="E227" s="191"/>
      <c r="F227" s="191"/>
      <c r="G227" s="191"/>
      <c r="H227" s="191"/>
      <c r="I227" s="191"/>
      <c r="J227" s="191"/>
    </row>
    <row r="228" spans="1:10" ht="17.100000000000001" customHeight="1" x14ac:dyDescent="0.2">
      <c r="A228" s="191"/>
      <c r="B228" s="191"/>
      <c r="C228" s="191"/>
      <c r="D228" s="191"/>
      <c r="E228" s="191"/>
      <c r="F228" s="191"/>
      <c r="G228" s="191"/>
      <c r="H228" s="191"/>
      <c r="I228" s="191"/>
      <c r="J228" s="191"/>
    </row>
    <row r="229" spans="1:10" ht="17.100000000000001" customHeight="1" x14ac:dyDescent="0.2">
      <c r="A229" s="191"/>
      <c r="B229" s="191"/>
      <c r="C229" s="191"/>
      <c r="D229" s="191"/>
      <c r="E229" s="191"/>
      <c r="F229" s="191"/>
      <c r="G229" s="191"/>
      <c r="H229" s="191"/>
      <c r="I229" s="191"/>
      <c r="J229" s="191"/>
    </row>
    <row r="230" spans="1:10" ht="17.100000000000001" customHeight="1" x14ac:dyDescent="0.2">
      <c r="A230" s="191"/>
      <c r="B230" s="191"/>
      <c r="C230" s="191"/>
      <c r="D230" s="191"/>
      <c r="E230" s="191"/>
      <c r="F230" s="191"/>
      <c r="G230" s="191"/>
      <c r="H230" s="191"/>
      <c r="I230" s="191"/>
      <c r="J230" s="191"/>
    </row>
    <row r="231" spans="1:10" ht="17.100000000000001" customHeight="1" x14ac:dyDescent="0.2">
      <c r="A231" s="191"/>
      <c r="B231" s="191"/>
      <c r="C231" s="191"/>
      <c r="D231" s="191"/>
      <c r="E231" s="191"/>
      <c r="F231" s="191"/>
      <c r="G231" s="191"/>
      <c r="H231" s="191"/>
      <c r="I231" s="191"/>
      <c r="J231" s="191"/>
    </row>
    <row r="232" spans="1:10" ht="17.100000000000001" customHeight="1" x14ac:dyDescent="0.2">
      <c r="A232" s="191"/>
      <c r="B232" s="191"/>
      <c r="C232" s="191"/>
      <c r="D232" s="191"/>
      <c r="E232" s="191"/>
      <c r="F232" s="191"/>
      <c r="G232" s="191"/>
      <c r="H232" s="191"/>
      <c r="I232" s="191"/>
      <c r="J232" s="191"/>
    </row>
    <row r="233" spans="1:10" ht="17.100000000000001" customHeight="1" x14ac:dyDescent="0.2">
      <c r="A233" s="191"/>
      <c r="B233" s="191"/>
      <c r="C233" s="191"/>
      <c r="D233" s="191"/>
      <c r="E233" s="191"/>
      <c r="F233" s="191"/>
      <c r="G233" s="191"/>
      <c r="H233" s="191"/>
      <c r="I233" s="191"/>
      <c r="J233" s="191"/>
    </row>
    <row r="234" spans="1:10" ht="17.100000000000001" customHeight="1" x14ac:dyDescent="0.2">
      <c r="A234" s="191"/>
      <c r="B234" s="191"/>
      <c r="C234" s="191"/>
      <c r="D234" s="191"/>
      <c r="E234" s="191"/>
      <c r="F234" s="191"/>
      <c r="G234" s="191"/>
      <c r="H234" s="191"/>
      <c r="I234" s="191"/>
      <c r="J234" s="191"/>
    </row>
    <row r="235" spans="1:10" ht="17.100000000000001" customHeight="1" x14ac:dyDescent="0.2">
      <c r="A235" s="191"/>
      <c r="B235" s="191"/>
      <c r="C235" s="191"/>
      <c r="D235" s="191"/>
      <c r="E235" s="191"/>
      <c r="F235" s="191"/>
      <c r="G235" s="191"/>
      <c r="H235" s="191"/>
      <c r="I235" s="191"/>
      <c r="J235" s="191"/>
    </row>
    <row r="236" spans="1:10" ht="17.100000000000001" customHeight="1" x14ac:dyDescent="0.2">
      <c r="A236" s="191"/>
      <c r="B236" s="191"/>
      <c r="C236" s="191"/>
      <c r="D236" s="191"/>
      <c r="E236" s="191"/>
      <c r="F236" s="191"/>
      <c r="G236" s="191"/>
      <c r="H236" s="191"/>
      <c r="I236" s="191"/>
      <c r="J236" s="191"/>
    </row>
    <row r="237" spans="1:10" ht="17.100000000000001" customHeight="1" x14ac:dyDescent="0.2">
      <c r="A237" s="191"/>
      <c r="B237" s="191"/>
      <c r="C237" s="191"/>
      <c r="D237" s="191"/>
      <c r="E237" s="191"/>
      <c r="F237" s="191"/>
      <c r="G237" s="191"/>
      <c r="H237" s="191"/>
      <c r="I237" s="191"/>
      <c r="J237" s="191"/>
    </row>
    <row r="238" spans="1:10" ht="17.100000000000001" customHeight="1" x14ac:dyDescent="0.2">
      <c r="A238" s="191"/>
      <c r="B238" s="191"/>
      <c r="C238" s="191"/>
      <c r="D238" s="191"/>
      <c r="E238" s="191"/>
      <c r="F238" s="191"/>
      <c r="G238" s="191"/>
      <c r="H238" s="191"/>
      <c r="I238" s="191"/>
      <c r="J238" s="191"/>
    </row>
    <row r="239" spans="1:10" ht="17.100000000000001" customHeight="1" x14ac:dyDescent="0.2">
      <c r="A239" s="293"/>
      <c r="B239" s="293"/>
      <c r="C239" s="293"/>
      <c r="D239" s="293"/>
      <c r="E239" s="293"/>
      <c r="F239" s="293"/>
      <c r="G239" s="293"/>
      <c r="H239" s="293"/>
      <c r="I239" s="293"/>
      <c r="J239" s="293"/>
    </row>
    <row r="258" spans="2:10" ht="17.100000000000001" customHeight="1" x14ac:dyDescent="0.2">
      <c r="B258" s="19"/>
      <c r="C258" s="19"/>
      <c r="D258" s="19"/>
      <c r="E258" s="19"/>
      <c r="F258" s="19"/>
      <c r="G258" s="19"/>
      <c r="H258" s="19"/>
      <c r="I258" s="19"/>
      <c r="J258" s="19"/>
    </row>
    <row r="259" spans="2:10" ht="17.100000000000001" customHeight="1" x14ac:dyDescent="0.2">
      <c r="B259" s="19"/>
      <c r="C259" s="19"/>
      <c r="D259" s="19"/>
      <c r="E259" s="19"/>
      <c r="F259" s="19"/>
      <c r="G259" s="19"/>
      <c r="H259" s="19"/>
      <c r="I259" s="19"/>
      <c r="J259" s="19"/>
    </row>
    <row r="260" spans="2:10" ht="17.100000000000001" customHeight="1" x14ac:dyDescent="0.2">
      <c r="B260" s="19"/>
      <c r="C260" s="19"/>
      <c r="D260" s="19"/>
      <c r="E260" s="19"/>
      <c r="F260" s="19"/>
      <c r="G260" s="19"/>
      <c r="H260" s="19"/>
      <c r="I260" s="19"/>
      <c r="J260" s="19"/>
    </row>
    <row r="261" spans="2:10" ht="17.100000000000001" customHeight="1" x14ac:dyDescent="0.2">
      <c r="B261" s="19"/>
      <c r="C261" s="19"/>
      <c r="D261" s="19"/>
      <c r="E261" s="19"/>
      <c r="F261" s="19"/>
      <c r="G261" s="19"/>
      <c r="H261" s="19"/>
      <c r="I261" s="19"/>
      <c r="J261" s="19"/>
    </row>
    <row r="262" spans="2:10" ht="17.100000000000001" customHeight="1" x14ac:dyDescent="0.2">
      <c r="B262" s="19"/>
      <c r="C262" s="19"/>
      <c r="D262" s="19"/>
      <c r="E262" s="19"/>
      <c r="F262" s="19"/>
      <c r="G262" s="19"/>
      <c r="H262" s="19"/>
      <c r="I262" s="19"/>
      <c r="J262" s="19"/>
    </row>
    <row r="263" spans="2:10" ht="17.100000000000001" customHeight="1" x14ac:dyDescent="0.2">
      <c r="B263" s="19"/>
      <c r="C263" s="19"/>
      <c r="D263" s="19"/>
      <c r="E263" s="19"/>
      <c r="F263" s="19"/>
      <c r="G263" s="19"/>
      <c r="H263" s="19"/>
      <c r="I263" s="19"/>
      <c r="J263" s="19"/>
    </row>
    <row r="264" spans="2:10" ht="17.100000000000001" customHeight="1" x14ac:dyDescent="0.2">
      <c r="B264" s="19"/>
      <c r="C264" s="19"/>
      <c r="D264" s="19"/>
      <c r="E264" s="19"/>
      <c r="F264" s="19"/>
      <c r="G264" s="19"/>
      <c r="H264" s="19"/>
      <c r="I264" s="19"/>
      <c r="J264" s="19"/>
    </row>
    <row r="265" spans="2:10" ht="17.100000000000001" customHeight="1" x14ac:dyDescent="0.2">
      <c r="B265" s="19"/>
      <c r="C265" s="19"/>
      <c r="D265" s="19"/>
      <c r="E265" s="19"/>
      <c r="F265" s="19"/>
      <c r="G265" s="19"/>
      <c r="H265" s="19"/>
      <c r="I265" s="19"/>
      <c r="J265" s="19"/>
    </row>
    <row r="266" spans="2:10" ht="17.100000000000001" customHeight="1" x14ac:dyDescent="0.2">
      <c r="B266" s="19"/>
      <c r="C266" s="19"/>
      <c r="D266" s="19"/>
      <c r="E266" s="19"/>
      <c r="F266" s="19"/>
      <c r="G266" s="19"/>
      <c r="H266" s="19"/>
      <c r="I266" s="19"/>
      <c r="J266" s="19"/>
    </row>
    <row r="267" spans="2:10" ht="17.100000000000001" customHeight="1" x14ac:dyDescent="0.2">
      <c r="B267" s="19"/>
      <c r="C267" s="19"/>
      <c r="D267" s="19"/>
      <c r="E267" s="19"/>
      <c r="F267" s="19"/>
      <c r="G267" s="19"/>
      <c r="H267" s="19"/>
      <c r="I267" s="19"/>
      <c r="J267" s="19"/>
    </row>
    <row r="268" spans="2:10" ht="17.100000000000001" customHeight="1" x14ac:dyDescent="0.2">
      <c r="B268" s="19"/>
      <c r="C268" s="19"/>
      <c r="D268" s="19"/>
      <c r="E268" s="19"/>
      <c r="F268" s="19"/>
      <c r="G268" s="19"/>
      <c r="H268" s="19"/>
      <c r="I268" s="19"/>
      <c r="J268" s="19"/>
    </row>
    <row r="269" spans="2:10" ht="17.100000000000001" customHeight="1" x14ac:dyDescent="0.2">
      <c r="B269" s="19"/>
      <c r="C269" s="19"/>
      <c r="D269" s="19"/>
      <c r="E269" s="19"/>
      <c r="F269" s="19"/>
      <c r="G269" s="19"/>
      <c r="H269" s="19"/>
      <c r="I269" s="19"/>
      <c r="J269" s="19"/>
    </row>
    <row r="270" spans="2:10" ht="17.100000000000001" customHeight="1" x14ac:dyDescent="0.2">
      <c r="B270" s="19"/>
      <c r="C270" s="19"/>
      <c r="D270" s="19"/>
      <c r="E270" s="19"/>
      <c r="F270" s="19"/>
      <c r="G270" s="19"/>
      <c r="H270" s="19"/>
      <c r="I270" s="19"/>
      <c r="J270" s="19"/>
    </row>
    <row r="271" spans="2:10" ht="17.100000000000001" customHeight="1" x14ac:dyDescent="0.2">
      <c r="B271" s="19"/>
      <c r="C271" s="19"/>
      <c r="D271" s="19"/>
      <c r="E271" s="19"/>
      <c r="F271" s="19"/>
      <c r="G271" s="19"/>
      <c r="H271" s="19"/>
      <c r="I271" s="19"/>
      <c r="J271" s="19"/>
    </row>
    <row r="272" spans="2:10" ht="17.100000000000001" customHeight="1" x14ac:dyDescent="0.2">
      <c r="B272" s="19"/>
      <c r="C272" s="19"/>
      <c r="D272" s="19"/>
      <c r="E272" s="19"/>
      <c r="F272" s="19"/>
      <c r="G272" s="19"/>
      <c r="H272" s="19"/>
      <c r="I272" s="19"/>
      <c r="J272" s="19"/>
    </row>
  </sheetData>
  <mergeCells count="61">
    <mergeCell ref="FI64:FI65"/>
    <mergeCell ref="BX10:BX15"/>
    <mergeCell ref="BX3:BX8"/>
    <mergeCell ref="BR21:BV21"/>
    <mergeCell ref="CE2:CF2"/>
    <mergeCell ref="CE3:CF3"/>
    <mergeCell ref="CE6:CF6"/>
    <mergeCell ref="CE5:CF5"/>
    <mergeCell ref="CB2:CC2"/>
    <mergeCell ref="CB6:CC7"/>
    <mergeCell ref="CE8:CI8"/>
    <mergeCell ref="BT16:BV16"/>
    <mergeCell ref="BX25:CH25"/>
    <mergeCell ref="CB13:CC14"/>
    <mergeCell ref="CB15:CC15"/>
    <mergeCell ref="CB8:CC8"/>
    <mergeCell ref="A1:J1"/>
    <mergeCell ref="L1:U1"/>
    <mergeCell ref="W21:AG21"/>
    <mergeCell ref="AI21:AS21"/>
    <mergeCell ref="BM6:BN6"/>
    <mergeCell ref="BK6:BL6"/>
    <mergeCell ref="BI6:BJ6"/>
    <mergeCell ref="W2:W14"/>
    <mergeCell ref="Z17:AA17"/>
    <mergeCell ref="AT17:AT18"/>
    <mergeCell ref="A39:J39"/>
    <mergeCell ref="L39:U39"/>
    <mergeCell ref="W16:Y18"/>
    <mergeCell ref="BG6:BH6"/>
    <mergeCell ref="D82:D84"/>
    <mergeCell ref="E82:E84"/>
    <mergeCell ref="F82:F84"/>
    <mergeCell ref="G82:G84"/>
    <mergeCell ref="H82:H84"/>
    <mergeCell ref="I82:I84"/>
    <mergeCell ref="J82:J84"/>
    <mergeCell ref="Z18:AA18"/>
    <mergeCell ref="BX18:BZ18"/>
    <mergeCell ref="BX20:BZ20"/>
    <mergeCell ref="BT17:BU17"/>
    <mergeCell ref="AI2:AI14"/>
    <mergeCell ref="AU21:BE21"/>
    <mergeCell ref="BG21:BP21"/>
    <mergeCell ref="BP6:BQ6"/>
    <mergeCell ref="B176:J176"/>
    <mergeCell ref="M176:U176"/>
    <mergeCell ref="BX35:BZ35"/>
    <mergeCell ref="B173:J173"/>
    <mergeCell ref="M173:U173"/>
    <mergeCell ref="A106:J106"/>
    <mergeCell ref="L106:U106"/>
    <mergeCell ref="A139:A140"/>
    <mergeCell ref="L139:L140"/>
    <mergeCell ref="A141:J141"/>
    <mergeCell ref="L141:U141"/>
    <mergeCell ref="C82:C84"/>
    <mergeCell ref="A82:A103"/>
    <mergeCell ref="B82:B84"/>
    <mergeCell ref="L72:L73"/>
    <mergeCell ref="A72:A73"/>
  </mergeCells>
  <phoneticPr fontId="40" type="noConversion"/>
  <conditionalFormatting sqref="M41:U71">
    <cfRule type="expression" dxfId="478" priority="32">
      <formula>M41=0</formula>
    </cfRule>
  </conditionalFormatting>
  <conditionalFormatting sqref="B41:J71">
    <cfRule type="expression" dxfId="477" priority="31">
      <formula>B41=0</formula>
    </cfRule>
  </conditionalFormatting>
  <conditionalFormatting sqref="M108:U138">
    <cfRule type="expression" dxfId="476" priority="30">
      <formula>M108=0</formula>
    </cfRule>
  </conditionalFormatting>
  <conditionalFormatting sqref="B108:J138">
    <cfRule type="expression" dxfId="475" priority="29">
      <formula>B108=0</formula>
    </cfRule>
  </conditionalFormatting>
  <conditionalFormatting sqref="FG23:FP23 FG14:FP21">
    <cfRule type="expression" dxfId="474" priority="11">
      <formula>OR(FG14=$FU$52,FG14=$FU$51,FG14=$FU$50)</formula>
    </cfRule>
  </conditionalFormatting>
  <conditionalFormatting sqref="FG23:FP23 FG14:FP21">
    <cfRule type="expression" dxfId="473" priority="9">
      <formula>ISBLANK(FG14)</formula>
    </cfRule>
  </conditionalFormatting>
  <conditionalFormatting sqref="FG22:FP22">
    <cfRule type="expression" dxfId="472" priority="8">
      <formula>OR(FG22=$FU$52,FG22=$FU$51,FG22=$FU$50)</formula>
    </cfRule>
  </conditionalFormatting>
  <conditionalFormatting sqref="FG22:FP22">
    <cfRule type="expression" dxfId="471" priority="6">
      <formula>ISBLANK(FG22)</formula>
    </cfRule>
  </conditionalFormatting>
  <conditionalFormatting sqref="FW5:FW53">
    <cfRule type="expression" dxfId="470" priority="5">
      <formula>COUNTIF($FG$14:$FP$23,FW5)=1</formula>
    </cfRule>
  </conditionalFormatting>
  <conditionalFormatting sqref="FY5:FY53">
    <cfRule type="expression" dxfId="469" priority="4">
      <formula>COUNTIF($FG$14:$FP$23,FY5)=1</formula>
    </cfRule>
  </conditionalFormatting>
  <conditionalFormatting sqref="GA5:GA53">
    <cfRule type="expression" dxfId="468" priority="3">
      <formula>COUNTIF($FG$14:$FP$23,GA5)=1</formula>
    </cfRule>
  </conditionalFormatting>
  <printOptions horizontalCentered="1" verticalCentered="1" gridLines="1"/>
  <pageMargins left="0.39370078740157483" right="0.39370078740157483" top="0.39370078740157483" bottom="0.39370078740157483" header="0" footer="0"/>
  <pageSetup paperSize="9" scale="50" fitToWidth="0" fitToHeight="0" orientation="landscape" r:id="rId1"/>
  <headerFooter>
    <oddHeader>&amp;C&amp;"Lucida Console,Bold"GAMEPLAN</oddHead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BBB37-CC38-4B44-98E6-875183D69518}">
  <dimension ref="A1:LP509"/>
  <sheetViews>
    <sheetView topLeftCell="O7" zoomScaleNormal="100" workbookViewId="0">
      <selection activeCell="P8" sqref="P8"/>
    </sheetView>
  </sheetViews>
  <sheetFormatPr defaultColWidth="3.42578125" defaultRowHeight="17.100000000000001" customHeight="1" x14ac:dyDescent="0.3"/>
  <cols>
    <col min="1" max="2" width="3.42578125" style="312"/>
    <col min="3" max="3" width="3.42578125" style="313"/>
    <col min="4" max="17" width="3.42578125" style="312"/>
    <col min="18" max="34" width="3.42578125" style="284"/>
    <col min="35" max="35" width="3.42578125" style="284" customWidth="1"/>
    <col min="36" max="139" width="3.42578125" style="284"/>
    <col min="140" max="140" width="3.42578125" style="284" customWidth="1"/>
    <col min="141" max="141" width="3.42578125" style="284"/>
    <col min="142" max="142" width="3.42578125" style="284" customWidth="1"/>
    <col min="143" max="202" width="3.42578125" style="284"/>
    <col min="203" max="203" width="3.42578125" style="284" customWidth="1"/>
    <col min="204" max="16384" width="3.42578125" style="284"/>
  </cols>
  <sheetData>
    <row r="1" spans="3:328" ht="17.100000000000001" customHeight="1" x14ac:dyDescent="0.3">
      <c r="FD1" s="314"/>
      <c r="FE1" s="314"/>
      <c r="FF1" s="314"/>
      <c r="FG1" s="314"/>
      <c r="FH1" s="314"/>
      <c r="FI1" s="314"/>
      <c r="FJ1" s="314"/>
      <c r="FK1" s="314"/>
      <c r="FL1" s="314"/>
      <c r="FM1" s="314"/>
      <c r="FN1" s="314"/>
      <c r="FO1" s="314"/>
      <c r="FP1" s="314"/>
      <c r="FQ1" s="314"/>
      <c r="FR1" s="314"/>
      <c r="FS1" s="314"/>
      <c r="FY1" s="314"/>
      <c r="FZ1" s="314"/>
      <c r="GA1" s="314"/>
      <c r="GB1" s="314"/>
      <c r="GC1" s="314"/>
      <c r="GD1" s="314"/>
      <c r="GE1" s="314"/>
      <c r="GF1" s="314"/>
      <c r="GG1" s="314"/>
      <c r="GH1" s="314"/>
      <c r="GI1" s="314"/>
      <c r="GJ1" s="314"/>
      <c r="GK1" s="314"/>
      <c r="GL1" s="314"/>
      <c r="GM1" s="314"/>
      <c r="GN1" s="314"/>
      <c r="GS1" s="314"/>
      <c r="GT1" s="314"/>
      <c r="GU1" s="314"/>
      <c r="GV1" s="314"/>
      <c r="GW1" s="314"/>
      <c r="GX1" s="314"/>
      <c r="GY1" s="314"/>
      <c r="HD1" s="314"/>
      <c r="HE1" s="314"/>
      <c r="HF1" s="314"/>
      <c r="HG1" s="314"/>
      <c r="HH1" s="314"/>
      <c r="HI1" s="314"/>
      <c r="HJ1" s="314"/>
      <c r="HK1" s="314"/>
      <c r="HL1" s="314"/>
      <c r="HM1" s="314"/>
      <c r="HN1" s="314"/>
      <c r="HO1" s="314"/>
      <c r="HP1" s="314"/>
      <c r="HQ1" s="314"/>
      <c r="HR1" s="314"/>
      <c r="HS1" s="314"/>
      <c r="HX1" s="314"/>
      <c r="HY1" s="314"/>
      <c r="HZ1" s="314"/>
      <c r="IA1" s="314"/>
      <c r="IB1" s="314"/>
      <c r="IC1" s="314"/>
      <c r="ID1" s="314"/>
      <c r="IG1" s="314"/>
      <c r="IH1" s="314"/>
      <c r="II1" s="314"/>
      <c r="IJ1" s="314"/>
      <c r="IK1" s="314"/>
      <c r="IL1" s="314"/>
      <c r="IM1" s="314"/>
      <c r="IN1" s="314"/>
      <c r="IO1" s="314"/>
      <c r="IP1" s="314"/>
      <c r="IQ1" s="314"/>
      <c r="IR1" s="314"/>
      <c r="IS1" s="315"/>
      <c r="IT1" s="315"/>
      <c r="IU1" s="315"/>
      <c r="IV1" s="314"/>
      <c r="IW1" s="314"/>
      <c r="IX1" s="314"/>
      <c r="IY1" s="314"/>
      <c r="JA1" s="301"/>
      <c r="JD1" s="314"/>
      <c r="JE1" s="314"/>
      <c r="JF1" s="314"/>
      <c r="JG1" s="314"/>
      <c r="JH1" s="314"/>
      <c r="JI1" s="314"/>
      <c r="JJ1" s="314"/>
      <c r="JN1" s="314"/>
      <c r="JO1" s="314"/>
      <c r="JP1" s="314"/>
      <c r="JQ1" s="314"/>
      <c r="JR1" s="314"/>
      <c r="JS1" s="314"/>
      <c r="JT1" s="314"/>
      <c r="JU1" s="314"/>
      <c r="JV1" s="314"/>
      <c r="JW1" s="314"/>
      <c r="JX1" s="314"/>
      <c r="JY1" s="314"/>
      <c r="JZ1" s="315"/>
      <c r="KA1" s="315"/>
      <c r="KB1" s="315"/>
      <c r="KC1" s="314"/>
      <c r="KD1" s="314"/>
      <c r="KE1" s="314"/>
      <c r="KF1" s="314"/>
      <c r="KG1" s="302"/>
      <c r="KH1" s="302"/>
      <c r="KI1" s="302"/>
      <c r="KK1" s="314"/>
      <c r="KL1" s="314"/>
      <c r="KM1" s="314"/>
      <c r="KN1" s="314"/>
      <c r="KO1" s="314"/>
      <c r="KP1" s="314"/>
      <c r="KQ1" s="314"/>
      <c r="KS1" s="314"/>
      <c r="KT1" s="314"/>
      <c r="KU1" s="314"/>
      <c r="KV1" s="314"/>
      <c r="KW1" s="314"/>
      <c r="KX1" s="314"/>
      <c r="KY1" s="314"/>
      <c r="KZ1" s="314"/>
      <c r="LA1" s="314"/>
      <c r="LB1" s="314"/>
      <c r="LC1" s="314"/>
      <c r="LD1" s="314"/>
      <c r="LE1" s="314"/>
      <c r="LF1" s="314"/>
      <c r="LG1" s="314"/>
      <c r="LH1" s="314"/>
      <c r="LI1" s="314"/>
      <c r="LJ1" s="314"/>
      <c r="LK1" s="314"/>
      <c r="LL1" s="314"/>
      <c r="LM1" s="314"/>
      <c r="LN1" s="314"/>
      <c r="LO1" s="314"/>
      <c r="LP1" s="314"/>
    </row>
    <row r="2" spans="3:328" ht="17.100000000000001" customHeight="1" x14ac:dyDescent="0.3">
      <c r="E2" s="316"/>
      <c r="F2" s="316"/>
      <c r="G2" s="316"/>
      <c r="H2" s="316"/>
      <c r="I2" s="316"/>
      <c r="J2" s="316"/>
      <c r="K2" s="316"/>
      <c r="L2" s="316"/>
      <c r="M2" s="316"/>
      <c r="N2" s="316"/>
      <c r="O2" s="316"/>
      <c r="P2" s="316"/>
      <c r="Q2" s="316"/>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FD2" s="317"/>
      <c r="FE2" s="317"/>
      <c r="FF2" s="317"/>
      <c r="FG2" s="317"/>
      <c r="FH2" s="301"/>
      <c r="FI2" s="301"/>
      <c r="FJ2" s="301"/>
      <c r="FK2" s="301"/>
      <c r="FL2" s="318"/>
      <c r="FM2" s="318"/>
      <c r="FN2" s="318"/>
      <c r="FO2" s="319"/>
      <c r="FP2" s="320"/>
      <c r="FQ2" s="320"/>
      <c r="FR2" s="320"/>
      <c r="FS2" s="320"/>
      <c r="FT2" s="300"/>
      <c r="FY2" s="317"/>
      <c r="FZ2" s="317"/>
      <c r="GA2" s="317"/>
      <c r="GB2" s="317"/>
      <c r="GC2" s="301"/>
      <c r="GD2" s="301"/>
      <c r="GE2" s="301"/>
      <c r="GF2" s="301"/>
      <c r="GG2" s="318"/>
      <c r="GH2" s="318"/>
      <c r="GI2" s="318"/>
      <c r="GJ2" s="319"/>
      <c r="GK2" s="320"/>
      <c r="GL2" s="320"/>
      <c r="GM2" s="320"/>
      <c r="GN2" s="320"/>
      <c r="GO2" s="300"/>
      <c r="GS2" s="317"/>
      <c r="GT2" s="317"/>
      <c r="GU2" s="317"/>
      <c r="GV2" s="317"/>
      <c r="GW2" s="317"/>
      <c r="GX2" s="317"/>
      <c r="GY2" s="317"/>
      <c r="HD2" s="317"/>
      <c r="HE2" s="317"/>
      <c r="HF2" s="317"/>
      <c r="HG2" s="317"/>
      <c r="HH2" s="301"/>
      <c r="HI2" s="301"/>
      <c r="HJ2" s="301"/>
      <c r="HK2" s="301"/>
      <c r="HL2" s="318"/>
      <c r="HM2" s="318"/>
      <c r="HN2" s="318"/>
      <c r="HO2" s="319"/>
      <c r="HP2" s="320"/>
      <c r="HQ2" s="320"/>
      <c r="HR2" s="320"/>
      <c r="HS2" s="320"/>
      <c r="HT2" s="300"/>
      <c r="HX2" s="317"/>
      <c r="HY2" s="317"/>
      <c r="HZ2" s="317"/>
      <c r="IA2" s="317"/>
      <c r="IB2" s="317"/>
      <c r="IC2" s="317"/>
      <c r="ID2" s="317"/>
      <c r="IG2" s="317"/>
      <c r="IH2" s="317"/>
      <c r="II2" s="317"/>
      <c r="IJ2" s="317"/>
      <c r="IK2" s="301"/>
      <c r="IL2" s="301"/>
      <c r="IM2" s="301"/>
      <c r="IN2" s="301"/>
      <c r="IO2" s="321"/>
      <c r="IP2" s="321"/>
      <c r="IQ2" s="321"/>
      <c r="IR2" s="322"/>
      <c r="IS2" s="323"/>
      <c r="IT2" s="323"/>
      <c r="IU2" s="323"/>
      <c r="IV2" s="320"/>
      <c r="IW2" s="320"/>
      <c r="IX2" s="320"/>
      <c r="IY2" s="320"/>
      <c r="IZ2" s="302"/>
      <c r="JA2" s="324"/>
      <c r="JB2" s="325"/>
      <c r="JC2" s="326"/>
      <c r="JD2" s="317"/>
      <c r="JE2" s="317"/>
      <c r="JF2" s="317"/>
      <c r="JG2" s="317"/>
      <c r="JH2" s="317"/>
      <c r="JI2" s="317"/>
      <c r="JJ2" s="317"/>
      <c r="JN2" s="317"/>
      <c r="JO2" s="317"/>
      <c r="JP2" s="317"/>
      <c r="JQ2" s="317"/>
      <c r="JR2" s="301"/>
      <c r="JS2" s="301"/>
      <c r="JT2" s="301"/>
      <c r="JU2" s="301"/>
      <c r="JV2" s="327"/>
      <c r="JW2" s="327"/>
      <c r="JX2" s="327"/>
      <c r="JY2" s="328"/>
      <c r="JZ2" s="323"/>
      <c r="KA2" s="323"/>
      <c r="KB2" s="323"/>
      <c r="KC2" s="320"/>
      <c r="KD2" s="320"/>
      <c r="KE2" s="320"/>
      <c r="KF2" s="320"/>
      <c r="KG2" s="302"/>
      <c r="KH2" s="324"/>
      <c r="KI2" s="325"/>
      <c r="KJ2" s="326"/>
      <c r="KK2" s="317"/>
      <c r="KL2" s="317"/>
      <c r="KM2" s="317"/>
      <c r="KN2" s="317"/>
      <c r="KO2" s="317"/>
      <c r="KP2" s="317"/>
      <c r="KQ2" s="317"/>
      <c r="KS2" s="329"/>
      <c r="KT2" s="320"/>
      <c r="KU2" s="320"/>
      <c r="KV2" s="320"/>
      <c r="KW2" s="320"/>
      <c r="KX2" s="320"/>
      <c r="KY2" s="320"/>
      <c r="KZ2" s="320"/>
      <c r="LA2" s="320"/>
      <c r="LB2" s="320"/>
      <c r="LC2" s="320"/>
      <c r="LD2" s="320"/>
      <c r="LE2" s="320"/>
      <c r="LF2" s="320"/>
      <c r="LG2" s="320"/>
      <c r="LH2" s="320"/>
      <c r="LI2" s="320"/>
      <c r="LJ2" s="320"/>
      <c r="LK2" s="320"/>
      <c r="LL2" s="320"/>
      <c r="LM2" s="320"/>
      <c r="LN2" s="320"/>
      <c r="LO2" s="320"/>
      <c r="LP2" s="320"/>
    </row>
    <row r="3" spans="3:328" ht="17.100000000000001" customHeight="1" x14ac:dyDescent="0.3">
      <c r="D3" s="1"/>
      <c r="E3" s="1"/>
      <c r="F3" s="1"/>
      <c r="G3" s="1"/>
      <c r="H3" s="1"/>
      <c r="I3" s="1"/>
      <c r="J3" s="1"/>
      <c r="K3" s="1"/>
      <c r="L3" s="1"/>
      <c r="M3" s="1"/>
      <c r="N3" s="1"/>
      <c r="O3" s="1"/>
      <c r="P3" s="1"/>
      <c r="Q3" s="1"/>
      <c r="R3" s="1"/>
      <c r="S3" s="1"/>
      <c r="T3" s="1"/>
      <c r="U3" s="1"/>
      <c r="V3" s="314"/>
      <c r="W3" s="314"/>
      <c r="X3" s="314"/>
      <c r="Y3" s="314"/>
      <c r="Z3" s="314"/>
      <c r="AA3" s="314"/>
      <c r="AB3" s="314"/>
      <c r="AC3" s="314"/>
      <c r="AD3" s="314"/>
      <c r="AE3" s="314"/>
      <c r="AF3" s="314"/>
      <c r="AG3" s="314"/>
      <c r="AH3" s="314"/>
      <c r="AI3" s="314"/>
      <c r="AJ3" s="314"/>
      <c r="AK3" s="314"/>
      <c r="AL3" s="314"/>
      <c r="AM3" s="314"/>
      <c r="AN3" s="314"/>
      <c r="AO3" s="314"/>
      <c r="AP3" s="314"/>
      <c r="AQ3" s="314"/>
      <c r="AR3" s="314"/>
      <c r="AS3" s="314"/>
      <c r="AT3" s="314"/>
      <c r="AU3" s="314"/>
      <c r="AV3" s="314"/>
      <c r="AW3" s="314"/>
      <c r="AX3" s="314"/>
      <c r="AY3" s="314"/>
      <c r="AZ3" s="314"/>
      <c r="BA3" s="314"/>
      <c r="BB3" s="314"/>
      <c r="BC3" s="314"/>
      <c r="BD3" s="314"/>
      <c r="BE3" s="314"/>
      <c r="BF3" s="314"/>
      <c r="BG3" s="314"/>
      <c r="BH3" s="314"/>
      <c r="BI3" s="314"/>
      <c r="BJ3" s="314"/>
      <c r="BK3" s="314"/>
      <c r="BL3" s="314"/>
      <c r="BM3" s="314"/>
      <c r="BN3" s="314"/>
      <c r="BO3" s="314"/>
      <c r="BP3" s="314"/>
      <c r="BQ3" s="314"/>
      <c r="BR3" s="314"/>
      <c r="BS3" s="314"/>
      <c r="BT3" s="314"/>
      <c r="BU3" s="314"/>
      <c r="BV3" s="314"/>
      <c r="BX3" s="314"/>
      <c r="BY3" s="314"/>
      <c r="BZ3" s="314"/>
      <c r="CA3" s="314"/>
      <c r="CB3" s="314"/>
      <c r="CC3" s="314"/>
      <c r="CD3" s="314"/>
      <c r="CE3" s="314"/>
      <c r="CF3" s="314"/>
      <c r="CG3" s="314"/>
      <c r="CH3" s="314"/>
      <c r="CI3" s="314"/>
      <c r="CJ3" s="314"/>
      <c r="CK3" s="314"/>
      <c r="CL3" s="314"/>
      <c r="CM3" s="314"/>
      <c r="CN3" s="314"/>
      <c r="CO3" s="314"/>
      <c r="CP3" s="314"/>
      <c r="CQ3" s="314"/>
      <c r="CR3" s="314"/>
      <c r="CS3" s="314"/>
      <c r="CT3" s="314"/>
      <c r="CU3" s="314"/>
      <c r="CV3" s="314"/>
      <c r="CW3" s="314"/>
      <c r="CX3" s="314"/>
      <c r="CY3" s="314"/>
      <c r="CZ3" s="314"/>
      <c r="DA3" s="314"/>
      <c r="DB3" s="314"/>
      <c r="DC3" s="314"/>
      <c r="DD3" s="314"/>
      <c r="DE3" s="314"/>
      <c r="DF3" s="314"/>
      <c r="DG3" s="314"/>
      <c r="DH3" s="314"/>
      <c r="DI3" s="314"/>
      <c r="DJ3" s="314"/>
      <c r="DK3" s="314"/>
      <c r="DL3" s="314"/>
      <c r="DM3" s="314"/>
      <c r="DN3" s="314"/>
      <c r="DO3" s="314"/>
      <c r="DP3" s="314"/>
      <c r="DQ3" s="314"/>
      <c r="DR3" s="314"/>
      <c r="DS3" s="314"/>
      <c r="DT3" s="314"/>
      <c r="DU3" s="314"/>
      <c r="DV3" s="314"/>
      <c r="DW3" s="314"/>
      <c r="DX3" s="314"/>
      <c r="DY3" s="314"/>
      <c r="DZ3" s="314"/>
      <c r="EA3" s="314"/>
      <c r="EB3" s="314"/>
      <c r="EC3" s="314"/>
      <c r="ED3" s="314"/>
      <c r="FD3" s="317"/>
      <c r="FE3" s="317"/>
      <c r="FF3" s="317"/>
      <c r="FG3" s="317"/>
      <c r="FH3" s="301"/>
      <c r="FI3" s="301"/>
      <c r="FJ3" s="301"/>
      <c r="FK3" s="301"/>
      <c r="FL3" s="318"/>
      <c r="FM3" s="318"/>
      <c r="FN3" s="318"/>
      <c r="FO3" s="319"/>
      <c r="FP3" s="320"/>
      <c r="FQ3" s="320"/>
      <c r="FR3" s="320"/>
      <c r="FS3" s="320"/>
      <c r="FT3" s="300"/>
      <c r="FY3" s="317"/>
      <c r="FZ3" s="317"/>
      <c r="GA3" s="317"/>
      <c r="GB3" s="317"/>
      <c r="GC3" s="301"/>
      <c r="GD3" s="301"/>
      <c r="GE3" s="301"/>
      <c r="GF3" s="301"/>
      <c r="GG3" s="318"/>
      <c r="GH3" s="318"/>
      <c r="GI3" s="318"/>
      <c r="GJ3" s="319"/>
      <c r="GK3" s="320"/>
      <c r="GL3" s="320"/>
      <c r="GM3" s="320"/>
      <c r="GN3" s="320"/>
      <c r="GO3" s="300"/>
      <c r="HD3" s="317"/>
      <c r="HE3" s="317"/>
      <c r="HF3" s="317"/>
      <c r="HG3" s="317"/>
      <c r="HH3" s="301"/>
      <c r="HI3" s="301"/>
      <c r="HJ3" s="301"/>
      <c r="HK3" s="301"/>
      <c r="HL3" s="318"/>
      <c r="HM3" s="318"/>
      <c r="HN3" s="318"/>
      <c r="HO3" s="319"/>
      <c r="HP3" s="320"/>
      <c r="HQ3" s="320"/>
      <c r="HR3" s="320"/>
      <c r="HS3" s="320"/>
      <c r="HT3" s="300"/>
      <c r="HX3" s="333"/>
      <c r="HY3" s="334"/>
      <c r="HZ3" s="334"/>
      <c r="IA3" s="306"/>
      <c r="IB3" s="333"/>
      <c r="IC3" s="334"/>
      <c r="ID3" s="334"/>
      <c r="IG3" s="317"/>
      <c r="IH3" s="317"/>
      <c r="II3" s="317"/>
      <c r="IJ3" s="317"/>
      <c r="IK3" s="301"/>
      <c r="IL3" s="301"/>
      <c r="IM3" s="301"/>
      <c r="IN3" s="301"/>
      <c r="IO3" s="321"/>
      <c r="IP3" s="321"/>
      <c r="IQ3" s="321"/>
      <c r="IR3" s="322"/>
      <c r="IS3" s="323"/>
      <c r="IT3" s="323"/>
      <c r="IU3" s="323"/>
      <c r="IV3" s="320"/>
      <c r="IW3" s="320"/>
      <c r="IX3" s="320"/>
      <c r="IY3" s="320"/>
      <c r="IZ3" s="302"/>
      <c r="JA3" s="324"/>
      <c r="JB3" s="325"/>
      <c r="JC3" s="326"/>
      <c r="JN3" s="317"/>
      <c r="JO3" s="317"/>
      <c r="JP3" s="317"/>
      <c r="JQ3" s="317"/>
      <c r="JR3" s="301"/>
      <c r="JS3" s="301"/>
      <c r="JT3" s="301"/>
      <c r="JU3" s="301"/>
      <c r="JV3" s="327"/>
      <c r="JW3" s="327"/>
      <c r="JX3" s="327"/>
      <c r="JY3" s="328"/>
      <c r="JZ3" s="323"/>
      <c r="KA3" s="323"/>
      <c r="KB3" s="323"/>
      <c r="KC3" s="320"/>
      <c r="KD3" s="320"/>
      <c r="KE3" s="320"/>
      <c r="KF3" s="320"/>
      <c r="KG3" s="302"/>
    </row>
    <row r="4" spans="3:328" ht="17.100000000000001" customHeight="1" x14ac:dyDescent="0.3">
      <c r="C4" s="335"/>
      <c r="D4" s="2"/>
      <c r="E4" s="2"/>
      <c r="F4" s="2"/>
      <c r="G4" s="2"/>
      <c r="H4" s="2"/>
      <c r="I4" s="298"/>
      <c r="J4" s="298"/>
      <c r="K4" s="298"/>
      <c r="L4" s="298"/>
      <c r="M4" s="298"/>
      <c r="V4" s="314"/>
      <c r="W4" s="314"/>
      <c r="X4" s="314"/>
      <c r="Y4" s="314"/>
      <c r="Z4" s="314"/>
      <c r="AA4" s="314"/>
      <c r="AB4" s="314"/>
      <c r="AC4" s="314"/>
      <c r="AD4" s="314"/>
      <c r="AE4" s="314"/>
      <c r="AF4" s="314"/>
      <c r="AG4" s="314"/>
      <c r="AH4" s="314"/>
      <c r="AI4" s="314"/>
      <c r="AJ4" s="314"/>
      <c r="AK4" s="314"/>
      <c r="AL4" s="314"/>
      <c r="AM4" s="314"/>
      <c r="AN4" s="314"/>
      <c r="AO4" s="314"/>
      <c r="AP4" s="314"/>
      <c r="AQ4" s="314"/>
      <c r="AR4" s="314"/>
      <c r="AS4" s="314"/>
      <c r="AT4" s="314"/>
      <c r="AU4" s="314"/>
      <c r="AV4" s="314"/>
      <c r="AW4" s="314"/>
      <c r="AX4" s="314"/>
      <c r="AY4" s="314"/>
      <c r="AZ4" s="314"/>
      <c r="BA4" s="314"/>
      <c r="BB4" s="314"/>
      <c r="BC4" s="314"/>
      <c r="BD4" s="314"/>
      <c r="BE4" s="314"/>
      <c r="BF4" s="314"/>
      <c r="BG4" s="314"/>
      <c r="BH4" s="314"/>
      <c r="BI4" s="314"/>
      <c r="BJ4" s="314"/>
      <c r="BK4" s="314"/>
      <c r="BL4" s="314"/>
      <c r="BM4" s="314"/>
      <c r="BN4" s="314"/>
      <c r="BO4" s="314"/>
      <c r="BP4" s="314"/>
      <c r="BQ4" s="314"/>
      <c r="BR4" s="314"/>
      <c r="BS4" s="314"/>
      <c r="BT4" s="314"/>
      <c r="BU4" s="314"/>
      <c r="BV4" s="314"/>
      <c r="BX4" s="314"/>
      <c r="BY4" s="314"/>
      <c r="BZ4" s="314"/>
      <c r="CA4" s="314"/>
      <c r="CB4" s="314"/>
      <c r="CC4" s="314"/>
      <c r="CD4" s="314"/>
      <c r="CE4" s="314"/>
      <c r="CF4" s="314"/>
      <c r="CG4" s="314"/>
      <c r="CH4" s="314"/>
      <c r="CI4" s="314"/>
      <c r="CJ4" s="314"/>
      <c r="CK4" s="314"/>
      <c r="CL4" s="314"/>
      <c r="CM4" s="314"/>
      <c r="CN4" s="314"/>
      <c r="CO4" s="314"/>
      <c r="CP4" s="314"/>
      <c r="CQ4" s="314"/>
      <c r="CR4" s="314"/>
      <c r="CS4" s="314"/>
      <c r="CT4" s="314"/>
      <c r="CU4" s="314"/>
      <c r="CV4" s="314"/>
      <c r="CW4" s="314"/>
      <c r="CX4" s="314"/>
      <c r="CY4" s="314"/>
      <c r="CZ4" s="314"/>
      <c r="DA4" s="314"/>
      <c r="DB4" s="314"/>
      <c r="DC4" s="314"/>
      <c r="DD4" s="314"/>
      <c r="DE4" s="314"/>
      <c r="DF4" s="314"/>
      <c r="DG4" s="314"/>
      <c r="DH4" s="314"/>
      <c r="DI4" s="314"/>
      <c r="DJ4" s="314"/>
      <c r="DK4" s="314"/>
      <c r="DL4" s="314"/>
      <c r="DM4" s="314"/>
      <c r="DN4" s="314"/>
      <c r="DO4" s="314"/>
      <c r="DP4" s="314"/>
      <c r="DQ4" s="314"/>
      <c r="DR4" s="314"/>
      <c r="DS4" s="314"/>
      <c r="DT4" s="314"/>
      <c r="DU4" s="314"/>
      <c r="DV4" s="314"/>
      <c r="DW4" s="314"/>
      <c r="DX4" s="314"/>
      <c r="DY4" s="314"/>
      <c r="DZ4" s="314"/>
      <c r="EA4" s="314"/>
      <c r="EB4" s="314"/>
      <c r="EC4" s="314"/>
      <c r="ED4" s="314"/>
      <c r="FD4" s="317"/>
      <c r="FE4" s="317"/>
      <c r="FF4" s="317"/>
      <c r="FG4" s="317"/>
      <c r="FH4" s="301"/>
      <c r="FI4" s="301"/>
      <c r="FJ4" s="301"/>
      <c r="FK4" s="301"/>
      <c r="FL4" s="318"/>
      <c r="FM4" s="318"/>
      <c r="FN4" s="318"/>
      <c r="FO4" s="319"/>
      <c r="FP4" s="320"/>
      <c r="FQ4" s="320"/>
      <c r="FR4" s="320"/>
      <c r="FS4" s="320"/>
      <c r="FT4" s="300"/>
      <c r="FY4" s="317"/>
      <c r="FZ4" s="317"/>
      <c r="GA4" s="317"/>
      <c r="GB4" s="317"/>
      <c r="GC4" s="301"/>
      <c r="GD4" s="301"/>
      <c r="GE4" s="301"/>
      <c r="GF4" s="301"/>
      <c r="GG4" s="318"/>
      <c r="GH4" s="318"/>
      <c r="GI4" s="318"/>
      <c r="GJ4" s="319"/>
      <c r="GK4" s="320"/>
      <c r="GL4" s="320"/>
      <c r="GM4" s="320"/>
      <c r="GN4" s="320"/>
      <c r="GO4" s="300"/>
      <c r="HD4" s="317"/>
      <c r="HE4" s="317"/>
      <c r="HF4" s="317"/>
      <c r="HG4" s="317"/>
      <c r="HH4" s="301"/>
      <c r="HI4" s="301"/>
      <c r="HJ4" s="301"/>
      <c r="HK4" s="301"/>
      <c r="HL4" s="318"/>
      <c r="HM4" s="318"/>
      <c r="HN4" s="318"/>
      <c r="HO4" s="319"/>
      <c r="HP4" s="320"/>
      <c r="HQ4" s="320"/>
      <c r="HR4" s="320"/>
      <c r="HS4" s="320"/>
      <c r="HT4" s="300"/>
      <c r="HX4" s="297"/>
      <c r="IG4" s="317"/>
      <c r="IH4" s="317"/>
      <c r="II4" s="317"/>
      <c r="IJ4" s="317"/>
      <c r="IK4" s="301"/>
      <c r="IL4" s="301"/>
      <c r="IM4" s="301"/>
      <c r="IN4" s="301"/>
      <c r="IO4" s="321"/>
      <c r="IP4" s="321"/>
      <c r="IQ4" s="321"/>
      <c r="IR4" s="322"/>
      <c r="IS4" s="323"/>
      <c r="IT4" s="323"/>
      <c r="IU4" s="323"/>
      <c r="IV4" s="320"/>
      <c r="IW4" s="320"/>
      <c r="IX4" s="320"/>
      <c r="IY4" s="320"/>
      <c r="IZ4" s="302"/>
      <c r="JA4" s="324"/>
      <c r="JB4" s="325"/>
      <c r="JC4" s="326"/>
      <c r="JN4" s="317"/>
      <c r="JO4" s="317"/>
      <c r="JP4" s="317"/>
      <c r="JQ4" s="317"/>
      <c r="JR4" s="301"/>
      <c r="JS4" s="301"/>
      <c r="JT4" s="301"/>
      <c r="JU4" s="301"/>
      <c r="JV4" s="327"/>
      <c r="JW4" s="327"/>
      <c r="JX4" s="327"/>
      <c r="JY4" s="328"/>
      <c r="JZ4" s="323"/>
      <c r="KA4" s="323"/>
      <c r="KB4" s="323"/>
      <c r="KC4" s="320"/>
      <c r="KD4" s="320"/>
      <c r="KE4" s="320"/>
      <c r="KF4" s="320"/>
      <c r="KG4" s="302"/>
    </row>
    <row r="5" spans="3:328" ht="17.100000000000001" customHeight="1" x14ac:dyDescent="0.3">
      <c r="C5" s="335"/>
      <c r="D5" s="2"/>
      <c r="E5" s="2"/>
      <c r="F5" s="2"/>
      <c r="G5" s="2"/>
      <c r="H5" s="2"/>
      <c r="I5" s="298"/>
      <c r="J5" s="298"/>
      <c r="K5" s="298"/>
      <c r="L5" s="298"/>
      <c r="M5" s="298"/>
      <c r="V5" s="314"/>
      <c r="W5" s="314"/>
      <c r="X5" s="314"/>
      <c r="Y5" s="314"/>
      <c r="Z5" s="314"/>
      <c r="AA5" s="314"/>
      <c r="AB5" s="314"/>
      <c r="AC5" s="314"/>
      <c r="AD5" s="314"/>
      <c r="AE5" s="314"/>
      <c r="AF5" s="314"/>
      <c r="AG5" s="314"/>
      <c r="AH5" s="314"/>
      <c r="AI5" s="314"/>
      <c r="AJ5" s="314"/>
      <c r="AK5" s="314"/>
      <c r="AL5" s="314"/>
      <c r="AM5" s="314"/>
      <c r="AN5" s="314"/>
      <c r="AO5" s="314"/>
      <c r="AP5" s="314"/>
      <c r="AQ5" s="314"/>
      <c r="AR5" s="314"/>
      <c r="AS5" s="314"/>
      <c r="AT5" s="314"/>
      <c r="AU5" s="314"/>
      <c r="AV5" s="314"/>
      <c r="AW5" s="314"/>
      <c r="AX5" s="314"/>
      <c r="AY5" s="314"/>
      <c r="AZ5" s="314"/>
      <c r="BA5" s="314"/>
      <c r="BB5" s="314"/>
      <c r="BC5" s="314"/>
      <c r="BD5" s="314"/>
      <c r="BE5" s="314"/>
      <c r="BF5" s="314"/>
      <c r="BG5" s="314"/>
      <c r="BH5" s="314"/>
      <c r="BI5" s="314"/>
      <c r="BJ5" s="314"/>
      <c r="BK5" s="314"/>
      <c r="BL5" s="314"/>
      <c r="BM5" s="314"/>
      <c r="BN5" s="314"/>
      <c r="BO5" s="314"/>
      <c r="BP5" s="314"/>
      <c r="BQ5" s="314"/>
      <c r="BR5" s="314"/>
      <c r="BS5" s="314"/>
      <c r="BT5" s="314"/>
      <c r="BU5" s="314"/>
      <c r="BV5" s="314"/>
      <c r="BW5" s="336"/>
      <c r="BX5" s="314"/>
      <c r="BY5" s="314"/>
      <c r="BZ5" s="314"/>
      <c r="CA5" s="314"/>
      <c r="CB5" s="314"/>
      <c r="CC5" s="314"/>
      <c r="CD5" s="314"/>
      <c r="CE5" s="314"/>
      <c r="CF5" s="314"/>
      <c r="CG5" s="314"/>
      <c r="CH5" s="314"/>
      <c r="CI5" s="314"/>
      <c r="CJ5" s="314"/>
      <c r="CK5" s="314"/>
      <c r="CL5" s="314"/>
      <c r="CM5" s="314"/>
      <c r="CN5" s="314"/>
      <c r="CO5" s="314"/>
      <c r="CP5" s="314"/>
      <c r="CQ5" s="314"/>
      <c r="CR5" s="314"/>
      <c r="CS5" s="314"/>
      <c r="CT5" s="314"/>
      <c r="CU5" s="314"/>
      <c r="CV5" s="314"/>
      <c r="CW5" s="314"/>
      <c r="CX5" s="314"/>
      <c r="CY5" s="314"/>
      <c r="CZ5" s="314"/>
      <c r="DA5" s="314"/>
      <c r="DB5" s="314"/>
      <c r="DC5" s="314"/>
      <c r="DD5" s="314"/>
      <c r="DE5" s="314"/>
      <c r="DF5" s="314"/>
      <c r="DG5" s="314"/>
      <c r="DH5" s="314"/>
      <c r="DI5" s="314"/>
      <c r="DJ5" s="314"/>
      <c r="DK5" s="314"/>
      <c r="DL5" s="314"/>
      <c r="DM5" s="314"/>
      <c r="DN5" s="314"/>
      <c r="DO5" s="314"/>
      <c r="DP5" s="314"/>
      <c r="DQ5" s="314"/>
      <c r="DR5" s="314"/>
      <c r="DS5" s="314"/>
      <c r="DT5" s="314"/>
      <c r="DU5" s="314"/>
      <c r="DV5" s="314"/>
      <c r="DW5" s="314"/>
      <c r="DX5" s="314"/>
      <c r="DY5" s="314"/>
      <c r="DZ5" s="314"/>
      <c r="EA5" s="314"/>
      <c r="EB5" s="314"/>
      <c r="EC5" s="314"/>
      <c r="ED5" s="314"/>
      <c r="FD5" s="317"/>
      <c r="FE5" s="317"/>
      <c r="FF5" s="317"/>
      <c r="FG5" s="317"/>
      <c r="FH5" s="301"/>
      <c r="FI5" s="301"/>
      <c r="FJ5" s="301"/>
      <c r="FK5" s="301"/>
      <c r="FL5" s="318"/>
      <c r="FM5" s="318"/>
      <c r="FN5" s="318"/>
      <c r="FO5" s="319"/>
      <c r="FP5" s="320"/>
      <c r="FQ5" s="320"/>
      <c r="FR5" s="320"/>
      <c r="FS5" s="320"/>
      <c r="FT5" s="300"/>
      <c r="FY5" s="317"/>
      <c r="FZ5" s="317"/>
      <c r="GA5" s="317"/>
      <c r="GB5" s="317"/>
      <c r="GC5" s="301"/>
      <c r="GD5" s="301"/>
      <c r="GE5" s="301"/>
      <c r="GF5" s="301"/>
      <c r="GG5" s="318"/>
      <c r="GH5" s="318"/>
      <c r="GI5" s="318"/>
      <c r="GJ5" s="319"/>
      <c r="GK5" s="320"/>
      <c r="GL5" s="320"/>
      <c r="GM5" s="320"/>
      <c r="GN5" s="320"/>
      <c r="GO5" s="300"/>
      <c r="HD5" s="317"/>
      <c r="HE5" s="317"/>
      <c r="HF5" s="317"/>
      <c r="HG5" s="317"/>
      <c r="HH5" s="301"/>
      <c r="HI5" s="301"/>
      <c r="HJ5" s="301"/>
      <c r="HK5" s="301"/>
      <c r="HL5" s="318"/>
      <c r="HM5" s="318"/>
      <c r="HN5" s="318"/>
      <c r="HO5" s="319"/>
      <c r="HP5" s="320"/>
      <c r="HQ5" s="320"/>
      <c r="HR5" s="320"/>
      <c r="HS5" s="320"/>
      <c r="HT5" s="300"/>
      <c r="HX5" s="304"/>
      <c r="HY5" s="303"/>
      <c r="HZ5" s="303"/>
      <c r="IA5" s="303"/>
      <c r="IB5" s="303"/>
      <c r="IG5" s="317"/>
      <c r="IH5" s="317"/>
      <c r="II5" s="317"/>
      <c r="IJ5" s="317"/>
      <c r="IK5" s="301"/>
      <c r="IL5" s="301"/>
      <c r="IM5" s="301"/>
      <c r="IN5" s="301"/>
      <c r="IO5" s="321"/>
      <c r="IP5" s="321"/>
      <c r="IQ5" s="321"/>
      <c r="IR5" s="322"/>
      <c r="IS5" s="323"/>
      <c r="IT5" s="323"/>
      <c r="IU5" s="323"/>
      <c r="IV5" s="320"/>
      <c r="IW5" s="320"/>
      <c r="IX5" s="320"/>
      <c r="IY5" s="320"/>
      <c r="IZ5" s="302"/>
      <c r="JA5" s="324"/>
      <c r="JB5" s="325"/>
      <c r="JC5" s="326"/>
      <c r="JN5" s="317"/>
      <c r="JO5" s="317"/>
      <c r="JP5" s="317"/>
      <c r="JQ5" s="317"/>
      <c r="JR5" s="301"/>
      <c r="JS5" s="301"/>
      <c r="JT5" s="301"/>
      <c r="JU5" s="301"/>
      <c r="JV5" s="327"/>
      <c r="JW5" s="327"/>
      <c r="JX5" s="327"/>
      <c r="JY5" s="328"/>
      <c r="JZ5" s="323"/>
      <c r="KA5" s="323"/>
      <c r="KB5" s="323"/>
      <c r="KC5" s="320"/>
      <c r="KD5" s="320"/>
      <c r="KE5" s="320"/>
      <c r="KF5" s="320"/>
      <c r="KG5" s="302"/>
    </row>
    <row r="6" spans="3:328" ht="17.100000000000001" customHeight="1" x14ac:dyDescent="0.3">
      <c r="C6" s="335"/>
      <c r="D6" s="2"/>
      <c r="E6" s="2"/>
      <c r="F6" s="2"/>
      <c r="G6" s="2"/>
      <c r="H6" s="2"/>
      <c r="I6" s="298"/>
      <c r="J6" s="298"/>
      <c r="K6" s="298"/>
      <c r="L6" s="298"/>
      <c r="M6" s="298"/>
      <c r="W6" s="314"/>
      <c r="X6" s="314"/>
      <c r="Y6" s="314"/>
      <c r="Z6" s="314"/>
      <c r="AA6" s="314"/>
      <c r="AB6" s="314"/>
      <c r="AC6" s="314"/>
      <c r="AD6" s="314"/>
      <c r="AE6" s="314"/>
      <c r="AF6" s="314"/>
      <c r="AG6" s="314"/>
      <c r="AH6" s="314"/>
      <c r="AI6" s="314"/>
      <c r="AJ6" s="314"/>
      <c r="AK6" s="314"/>
      <c r="AL6" s="314"/>
      <c r="AM6" s="314"/>
      <c r="AN6" s="314"/>
      <c r="AO6" s="314"/>
      <c r="AP6" s="314"/>
      <c r="AQ6" s="314"/>
      <c r="AR6" s="314"/>
      <c r="AS6" s="314"/>
      <c r="AT6" s="314"/>
      <c r="AU6" s="314"/>
      <c r="AV6" s="314"/>
      <c r="AW6" s="314"/>
      <c r="AX6" s="314"/>
      <c r="AY6" s="314"/>
      <c r="AZ6" s="314"/>
      <c r="BA6" s="314"/>
      <c r="BB6" s="314"/>
      <c r="BC6" s="314"/>
      <c r="BD6" s="314"/>
      <c r="BE6" s="314"/>
      <c r="BF6" s="314"/>
      <c r="BG6" s="314"/>
      <c r="BH6" s="314"/>
      <c r="BI6" s="314"/>
      <c r="BJ6" s="314"/>
      <c r="BK6" s="314"/>
      <c r="BL6" s="314"/>
      <c r="BM6" s="314"/>
      <c r="BN6" s="314"/>
      <c r="BO6" s="314"/>
      <c r="BP6" s="314"/>
      <c r="BQ6" s="314"/>
      <c r="BR6" s="314"/>
      <c r="BS6" s="314"/>
      <c r="BT6" s="314"/>
      <c r="BU6" s="314"/>
      <c r="BV6" s="314"/>
      <c r="BW6" s="337"/>
      <c r="BX6" s="314"/>
      <c r="BY6" s="314"/>
      <c r="BZ6" s="314"/>
      <c r="CA6" s="314"/>
      <c r="CB6" s="314"/>
      <c r="CC6" s="314"/>
      <c r="CD6" s="314"/>
      <c r="CE6" s="314"/>
      <c r="CF6" s="314"/>
      <c r="CG6" s="314"/>
      <c r="CH6" s="314"/>
      <c r="CI6" s="314"/>
      <c r="CJ6" s="314"/>
      <c r="CK6" s="314"/>
      <c r="CL6" s="314"/>
      <c r="CM6" s="314"/>
      <c r="CN6" s="314"/>
      <c r="CO6" s="314"/>
      <c r="CP6" s="314"/>
      <c r="CQ6" s="314"/>
      <c r="CR6" s="314"/>
      <c r="CS6" s="314"/>
      <c r="CT6" s="314"/>
      <c r="CU6" s="314"/>
      <c r="CV6" s="314"/>
      <c r="CW6" s="314"/>
      <c r="CX6" s="314"/>
      <c r="CY6" s="314"/>
      <c r="CZ6" s="314"/>
      <c r="DA6" s="314"/>
      <c r="DB6" s="314"/>
      <c r="DC6" s="314"/>
      <c r="DD6" s="314"/>
      <c r="DE6" s="314"/>
      <c r="DF6" s="314"/>
      <c r="DG6" s="314"/>
      <c r="DH6" s="314"/>
      <c r="DI6" s="314"/>
      <c r="DJ6" s="314"/>
      <c r="DK6" s="314"/>
      <c r="DL6" s="314"/>
      <c r="DM6" s="314"/>
      <c r="DN6" s="314"/>
      <c r="DO6" s="314"/>
      <c r="DP6" s="314"/>
      <c r="DQ6" s="314"/>
      <c r="DR6" s="314"/>
      <c r="DS6" s="314"/>
      <c r="DT6" s="314"/>
      <c r="DU6" s="314"/>
      <c r="DV6" s="314"/>
      <c r="DW6" s="314"/>
      <c r="DX6" s="314"/>
      <c r="DY6" s="314"/>
      <c r="DZ6" s="314"/>
      <c r="EA6" s="314"/>
      <c r="EB6" s="314"/>
      <c r="EC6" s="314"/>
      <c r="ED6" s="314"/>
      <c r="FD6" s="317"/>
      <c r="FE6" s="317"/>
      <c r="FF6" s="317"/>
      <c r="FG6" s="317"/>
      <c r="FH6" s="301"/>
      <c r="FI6" s="301"/>
      <c r="FJ6" s="301"/>
      <c r="FK6" s="301"/>
      <c r="FL6" s="318"/>
      <c r="FM6" s="318"/>
      <c r="FN6" s="318"/>
      <c r="FO6" s="319"/>
      <c r="FP6" s="320"/>
      <c r="FQ6" s="320"/>
      <c r="FR6" s="320"/>
      <c r="FS6" s="320"/>
      <c r="FT6" s="300"/>
      <c r="FY6" s="317"/>
      <c r="FZ6" s="317"/>
      <c r="GA6" s="317"/>
      <c r="GB6" s="317"/>
      <c r="GC6" s="301"/>
      <c r="GD6" s="301"/>
      <c r="GE6" s="301"/>
      <c r="GF6" s="301"/>
      <c r="GG6" s="318"/>
      <c r="GH6" s="318"/>
      <c r="GI6" s="318"/>
      <c r="GJ6" s="319"/>
      <c r="GK6" s="320"/>
      <c r="GL6" s="320"/>
      <c r="GM6" s="320"/>
      <c r="GN6" s="320"/>
      <c r="GO6" s="300"/>
      <c r="HD6" s="317"/>
      <c r="HE6" s="317"/>
      <c r="HF6" s="317"/>
      <c r="HG6" s="317"/>
      <c r="HH6" s="301"/>
      <c r="HI6" s="301"/>
      <c r="HJ6" s="301"/>
      <c r="HK6" s="301"/>
      <c r="HL6" s="318"/>
      <c r="HM6" s="318"/>
      <c r="HN6" s="318"/>
      <c r="HO6" s="319"/>
      <c r="HP6" s="320"/>
      <c r="HQ6" s="320"/>
      <c r="HR6" s="320"/>
      <c r="HS6" s="320"/>
      <c r="HT6" s="300"/>
      <c r="HX6" s="303"/>
      <c r="HY6" s="303"/>
      <c r="HZ6" s="303"/>
      <c r="IA6" s="303"/>
      <c r="IB6" s="303"/>
      <c r="IC6" s="303"/>
      <c r="ID6" s="303"/>
      <c r="IG6" s="317"/>
      <c r="IH6" s="317"/>
      <c r="II6" s="317"/>
      <c r="IJ6" s="317"/>
      <c r="IK6" s="301"/>
      <c r="IL6" s="301"/>
      <c r="IM6" s="301"/>
      <c r="IN6" s="301"/>
      <c r="IO6" s="321"/>
      <c r="IP6" s="321"/>
      <c r="IQ6" s="321"/>
      <c r="IR6" s="322"/>
      <c r="IS6" s="323"/>
      <c r="IT6" s="323"/>
      <c r="IU6" s="323"/>
      <c r="IV6" s="320"/>
      <c r="IW6" s="320"/>
      <c r="IX6" s="320"/>
      <c r="IY6" s="320"/>
      <c r="IZ6" s="302"/>
      <c r="JA6" s="324"/>
      <c r="JB6" s="325"/>
      <c r="JC6" s="326"/>
      <c r="JN6" s="317"/>
      <c r="JO6" s="317"/>
      <c r="JP6" s="317"/>
      <c r="JQ6" s="317"/>
      <c r="JR6" s="301"/>
      <c r="JS6" s="301"/>
      <c r="JT6" s="301"/>
      <c r="JU6" s="301"/>
      <c r="JV6" s="327"/>
      <c r="JW6" s="327"/>
      <c r="JX6" s="327"/>
      <c r="JY6" s="328"/>
      <c r="JZ6" s="323"/>
      <c r="KA6" s="323"/>
      <c r="KB6" s="323"/>
      <c r="KC6" s="320"/>
      <c r="KD6" s="320"/>
      <c r="KE6" s="320"/>
      <c r="KF6" s="320"/>
      <c r="KG6" s="302"/>
    </row>
    <row r="7" spans="3:328" ht="17.100000000000001" customHeight="1" x14ac:dyDescent="0.3">
      <c r="C7" s="335"/>
      <c r="D7" s="2"/>
      <c r="E7" s="2"/>
      <c r="F7" s="2"/>
      <c r="G7" s="2"/>
      <c r="H7" s="2"/>
      <c r="I7" s="298"/>
      <c r="J7" s="298"/>
      <c r="K7" s="298"/>
      <c r="L7" s="298"/>
      <c r="M7" s="298"/>
      <c r="W7" s="314"/>
      <c r="X7" s="314"/>
      <c r="Y7" s="314"/>
      <c r="Z7" s="314"/>
      <c r="AA7" s="314"/>
      <c r="AB7" s="314"/>
      <c r="AC7" s="314"/>
      <c r="AD7" s="314"/>
      <c r="AE7" s="314"/>
      <c r="AF7" s="314"/>
      <c r="AG7" s="314"/>
      <c r="AH7" s="314"/>
      <c r="AI7" s="314"/>
      <c r="AJ7" s="314"/>
      <c r="AK7" s="314"/>
      <c r="AL7" s="314"/>
      <c r="AM7" s="314"/>
      <c r="AN7" s="314"/>
      <c r="AO7" s="314"/>
      <c r="AP7" s="314"/>
      <c r="AQ7" s="314"/>
      <c r="AR7" s="314"/>
      <c r="AS7" s="314"/>
      <c r="AT7" s="314"/>
      <c r="AU7" s="314"/>
      <c r="AV7" s="314"/>
      <c r="AW7" s="314"/>
      <c r="AX7" s="314"/>
      <c r="AY7" s="314"/>
      <c r="AZ7" s="314"/>
      <c r="BA7" s="314"/>
      <c r="BB7" s="314"/>
      <c r="BC7" s="314"/>
      <c r="BD7" s="314"/>
      <c r="BE7" s="314"/>
      <c r="BF7" s="314"/>
      <c r="BG7" s="314"/>
      <c r="BH7" s="314"/>
      <c r="BI7" s="314"/>
      <c r="BJ7" s="314"/>
      <c r="BK7" s="314"/>
      <c r="BL7" s="314"/>
      <c r="BM7" s="314"/>
      <c r="BN7" s="314"/>
      <c r="BO7" s="314"/>
      <c r="BP7" s="314"/>
      <c r="BQ7" s="314"/>
      <c r="BR7" s="314"/>
      <c r="BS7" s="314"/>
      <c r="BT7" s="314"/>
      <c r="BU7" s="314"/>
      <c r="BV7" s="314"/>
      <c r="BW7" s="291"/>
      <c r="BX7" s="314"/>
      <c r="BY7" s="314"/>
      <c r="BZ7" s="314"/>
      <c r="CA7" s="314"/>
      <c r="CB7" s="314"/>
      <c r="CC7" s="314"/>
      <c r="CD7" s="314"/>
      <c r="CE7" s="314"/>
      <c r="CF7" s="314"/>
      <c r="CG7" s="314"/>
      <c r="CH7" s="314"/>
      <c r="CI7" s="314"/>
      <c r="CJ7" s="314"/>
      <c r="CK7" s="314"/>
      <c r="CL7" s="314"/>
      <c r="CM7" s="314"/>
      <c r="CN7" s="314"/>
      <c r="CO7" s="314"/>
      <c r="CP7" s="314"/>
      <c r="CQ7" s="314"/>
      <c r="CR7" s="314"/>
      <c r="CS7" s="314"/>
      <c r="CT7" s="314"/>
      <c r="CU7" s="314"/>
      <c r="CV7" s="314"/>
      <c r="CW7" s="314"/>
      <c r="CX7" s="314"/>
      <c r="CY7" s="314"/>
      <c r="CZ7" s="314"/>
      <c r="DA7" s="314"/>
      <c r="DB7" s="314"/>
      <c r="DC7" s="314"/>
      <c r="DD7" s="314"/>
      <c r="DE7" s="314"/>
      <c r="DF7" s="314"/>
      <c r="DG7" s="314"/>
      <c r="DH7" s="314"/>
      <c r="DI7" s="314"/>
      <c r="DJ7" s="314"/>
      <c r="DK7" s="314"/>
      <c r="DL7" s="314"/>
      <c r="DM7" s="314"/>
      <c r="DN7" s="314"/>
      <c r="DO7" s="314"/>
      <c r="DP7" s="314"/>
      <c r="DQ7" s="314"/>
      <c r="DR7" s="314"/>
      <c r="DS7" s="314"/>
      <c r="DT7" s="314"/>
      <c r="DU7" s="314"/>
      <c r="DV7" s="314"/>
      <c r="DW7" s="314"/>
      <c r="DX7" s="314"/>
      <c r="DY7" s="314"/>
      <c r="DZ7" s="314"/>
      <c r="EA7" s="314"/>
      <c r="EB7" s="314"/>
      <c r="EC7" s="314"/>
      <c r="ED7" s="314"/>
      <c r="FD7" s="317"/>
      <c r="FE7" s="317"/>
      <c r="FF7" s="317"/>
      <c r="FG7" s="317"/>
      <c r="FH7" s="301"/>
      <c r="FI7" s="301"/>
      <c r="FJ7" s="301"/>
      <c r="FK7" s="301"/>
      <c r="FL7" s="318"/>
      <c r="FM7" s="318"/>
      <c r="FN7" s="318"/>
      <c r="FO7" s="319"/>
      <c r="FP7" s="320"/>
      <c r="FQ7" s="320"/>
      <c r="FR7" s="320"/>
      <c r="FS7" s="320"/>
      <c r="FT7" s="300"/>
      <c r="FY7" s="317"/>
      <c r="FZ7" s="317"/>
      <c r="GA7" s="317"/>
      <c r="GB7" s="317"/>
      <c r="GC7" s="301"/>
      <c r="GD7" s="301"/>
      <c r="GE7" s="301"/>
      <c r="GF7" s="301"/>
      <c r="GG7" s="318"/>
      <c r="GH7" s="318"/>
      <c r="GI7" s="318"/>
      <c r="GJ7" s="319"/>
      <c r="GK7" s="320"/>
      <c r="GL7" s="320"/>
      <c r="GM7" s="320"/>
      <c r="GN7" s="320"/>
      <c r="GO7" s="300"/>
      <c r="GX7" s="320"/>
      <c r="GY7" s="320"/>
      <c r="GZ7" s="320"/>
      <c r="HA7" s="320"/>
      <c r="HD7" s="317"/>
      <c r="HE7" s="317"/>
      <c r="HF7" s="317"/>
      <c r="HG7" s="317"/>
      <c r="HH7" s="301"/>
      <c r="HI7" s="301"/>
      <c r="HJ7" s="301"/>
      <c r="HK7" s="301"/>
      <c r="HL7" s="318"/>
      <c r="HM7" s="318"/>
      <c r="HN7" s="318"/>
      <c r="HO7" s="319"/>
      <c r="HP7" s="320"/>
      <c r="HQ7" s="320"/>
      <c r="HR7" s="320"/>
      <c r="HS7" s="320"/>
      <c r="HT7" s="300"/>
      <c r="HX7" s="303"/>
      <c r="HY7" s="303"/>
      <c r="HZ7" s="303"/>
      <c r="IA7" s="303"/>
      <c r="IB7" s="303"/>
      <c r="IG7" s="317"/>
      <c r="IH7" s="317"/>
      <c r="II7" s="317"/>
      <c r="IJ7" s="317"/>
      <c r="IK7" s="301"/>
      <c r="IL7" s="301"/>
      <c r="IM7" s="301"/>
      <c r="IN7" s="301"/>
      <c r="IO7" s="321"/>
      <c r="IP7" s="321"/>
      <c r="IQ7" s="321"/>
      <c r="IR7" s="322"/>
      <c r="IS7" s="323"/>
      <c r="IT7" s="323"/>
      <c r="IU7" s="323"/>
      <c r="IV7" s="320"/>
      <c r="IW7" s="320"/>
      <c r="IX7" s="320"/>
      <c r="IY7" s="320"/>
      <c r="IZ7" s="302"/>
      <c r="JA7" s="324"/>
      <c r="JB7" s="325"/>
      <c r="JC7" s="326"/>
      <c r="JN7" s="317"/>
      <c r="JO7" s="317"/>
      <c r="JP7" s="317"/>
      <c r="JQ7" s="317"/>
      <c r="JR7" s="301"/>
      <c r="JS7" s="301"/>
      <c r="JT7" s="301"/>
      <c r="JU7" s="301"/>
      <c r="JV7" s="327"/>
      <c r="JW7" s="327"/>
      <c r="JX7" s="327"/>
      <c r="JY7" s="328"/>
      <c r="JZ7" s="323"/>
      <c r="KA7" s="323"/>
      <c r="KB7" s="323"/>
      <c r="KC7" s="320"/>
      <c r="KD7" s="320"/>
      <c r="KE7" s="320"/>
      <c r="KF7" s="320"/>
      <c r="KG7" s="302"/>
    </row>
    <row r="8" spans="3:328" ht="17.100000000000001" customHeight="1" x14ac:dyDescent="0.3">
      <c r="C8" s="335"/>
      <c r="D8" s="1"/>
      <c r="P8" s="2144"/>
      <c r="W8" s="314"/>
      <c r="X8" s="314"/>
      <c r="Y8" s="314"/>
      <c r="Z8" s="314"/>
      <c r="AA8" s="314"/>
      <c r="AB8" s="314"/>
      <c r="AC8" s="314"/>
      <c r="AD8" s="314"/>
      <c r="AE8" s="314"/>
      <c r="AF8" s="314"/>
      <c r="AG8" s="314"/>
      <c r="AH8" s="314"/>
      <c r="AI8" s="314"/>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258"/>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FD8" s="317"/>
      <c r="FE8" s="317"/>
      <c r="FF8" s="317"/>
      <c r="FG8" s="317"/>
      <c r="FH8" s="301"/>
      <c r="FI8" s="301"/>
      <c r="FJ8" s="301"/>
      <c r="FK8" s="301"/>
      <c r="FL8" s="318"/>
      <c r="FM8" s="318"/>
      <c r="FN8" s="318"/>
      <c r="FO8" s="319"/>
      <c r="FP8" s="320"/>
      <c r="FQ8" s="320"/>
      <c r="FR8" s="320"/>
      <c r="FS8" s="320"/>
      <c r="FT8" s="300"/>
      <c r="FY8" s="317"/>
      <c r="FZ8" s="317"/>
      <c r="GA8" s="317"/>
      <c r="GB8" s="317"/>
      <c r="GC8" s="301"/>
      <c r="GD8" s="301"/>
      <c r="GE8" s="301"/>
      <c r="GF8" s="301"/>
      <c r="GG8" s="318"/>
      <c r="GH8" s="318"/>
      <c r="GI8" s="318"/>
      <c r="GJ8" s="319"/>
      <c r="GK8" s="320"/>
      <c r="GL8" s="320"/>
      <c r="GM8" s="320"/>
      <c r="GN8" s="320"/>
      <c r="GO8" s="300"/>
      <c r="GW8" s="305"/>
      <c r="GX8" s="303"/>
      <c r="HD8" s="317"/>
      <c r="HE8" s="317"/>
      <c r="HF8" s="317"/>
      <c r="HG8" s="317"/>
      <c r="HH8" s="301"/>
      <c r="HI8" s="301"/>
      <c r="HJ8" s="301"/>
      <c r="HK8" s="301"/>
      <c r="HL8" s="318"/>
      <c r="HM8" s="318"/>
      <c r="HN8" s="318"/>
      <c r="HO8" s="319"/>
      <c r="HP8" s="320"/>
      <c r="HQ8" s="320"/>
      <c r="HR8" s="320"/>
      <c r="HS8" s="320"/>
      <c r="HT8" s="300"/>
      <c r="HX8" s="304"/>
      <c r="HY8" s="303"/>
      <c r="HZ8" s="303"/>
      <c r="IA8" s="303"/>
      <c r="IB8" s="303"/>
      <c r="IG8" s="317"/>
      <c r="IH8" s="317"/>
      <c r="II8" s="317"/>
      <c r="IJ8" s="317"/>
      <c r="IK8" s="301"/>
      <c r="IL8" s="301"/>
      <c r="IM8" s="301"/>
      <c r="IN8" s="301"/>
      <c r="IO8" s="321"/>
      <c r="IP8" s="321"/>
      <c r="IQ8" s="321"/>
      <c r="IR8" s="322"/>
      <c r="IS8" s="323"/>
      <c r="IT8" s="323"/>
      <c r="IU8" s="323"/>
      <c r="IV8" s="320"/>
      <c r="IW8" s="320"/>
      <c r="IX8" s="320"/>
      <c r="IY8" s="320"/>
      <c r="IZ8" s="302"/>
      <c r="JA8" s="324"/>
      <c r="JB8" s="325"/>
      <c r="JC8" s="326"/>
      <c r="JN8" s="317"/>
      <c r="JO8" s="317"/>
      <c r="JP8" s="317"/>
      <c r="JQ8" s="317"/>
      <c r="JR8" s="301"/>
      <c r="JS8" s="301"/>
      <c r="JT8" s="301"/>
      <c r="JU8" s="301"/>
      <c r="JV8" s="327"/>
      <c r="JW8" s="327"/>
      <c r="JX8" s="327"/>
      <c r="JY8" s="328"/>
      <c r="JZ8" s="323"/>
      <c r="KA8" s="323"/>
      <c r="KB8" s="323"/>
      <c r="KC8" s="320"/>
      <c r="KD8" s="320"/>
      <c r="KE8" s="320"/>
      <c r="KF8" s="320"/>
      <c r="KG8" s="302"/>
    </row>
    <row r="9" spans="3:328" ht="17.100000000000001" customHeight="1" x14ac:dyDescent="0.3">
      <c r="C9" s="335"/>
      <c r="D9" s="1"/>
      <c r="W9" s="314"/>
      <c r="X9" s="314"/>
      <c r="Y9" s="314"/>
      <c r="Z9" s="314"/>
      <c r="AA9" s="314"/>
      <c r="AB9" s="314"/>
      <c r="AC9" s="314"/>
      <c r="AD9" s="314"/>
      <c r="AE9" s="314"/>
      <c r="AF9" s="314"/>
      <c r="AG9" s="314"/>
      <c r="AH9" s="314"/>
      <c r="AI9" s="314"/>
      <c r="AJ9" s="314"/>
      <c r="AK9" s="314"/>
      <c r="AL9" s="314"/>
      <c r="AM9" s="314"/>
      <c r="AN9" s="314"/>
      <c r="AO9" s="314"/>
      <c r="AP9" s="314"/>
      <c r="AQ9" s="314"/>
      <c r="AR9" s="314"/>
      <c r="AS9" s="314"/>
      <c r="AT9" s="314"/>
      <c r="AU9" s="314"/>
      <c r="AV9" s="314"/>
      <c r="AW9" s="314"/>
      <c r="AX9" s="314"/>
      <c r="AY9" s="314"/>
      <c r="AZ9" s="314"/>
      <c r="BA9" s="314"/>
      <c r="BB9" s="314"/>
      <c r="BC9" s="314"/>
      <c r="BD9" s="314"/>
      <c r="BE9" s="314"/>
      <c r="BF9" s="314"/>
      <c r="BG9" s="314"/>
      <c r="BH9" s="314"/>
      <c r="BI9" s="314"/>
      <c r="BJ9" s="314"/>
      <c r="BK9" s="314"/>
      <c r="BL9" s="314"/>
      <c r="BM9" s="314"/>
      <c r="BN9" s="314"/>
      <c r="BO9" s="314"/>
      <c r="BP9" s="314"/>
      <c r="BQ9" s="314"/>
      <c r="BR9" s="314"/>
      <c r="BS9" s="314"/>
      <c r="BT9" s="314"/>
      <c r="BU9" s="314"/>
      <c r="BV9" s="314"/>
      <c r="BW9" s="258"/>
      <c r="BX9" s="314"/>
      <c r="BY9" s="314"/>
      <c r="BZ9" s="314"/>
      <c r="CA9" s="314"/>
      <c r="CB9" s="314"/>
      <c r="CC9" s="314"/>
      <c r="CD9" s="314"/>
      <c r="CE9" s="314"/>
      <c r="CF9" s="314"/>
      <c r="CG9" s="314"/>
      <c r="CH9" s="314"/>
      <c r="CI9" s="314"/>
      <c r="CJ9" s="314"/>
      <c r="CK9" s="314"/>
      <c r="CL9" s="314"/>
      <c r="CM9" s="314"/>
      <c r="CN9" s="314"/>
      <c r="CO9" s="314"/>
      <c r="CP9" s="314"/>
      <c r="CQ9" s="314"/>
      <c r="CR9" s="314"/>
      <c r="CS9" s="314"/>
      <c r="CT9" s="314"/>
      <c r="CU9" s="314"/>
      <c r="CV9" s="314"/>
      <c r="CW9" s="314"/>
      <c r="CX9" s="314"/>
      <c r="CY9" s="314"/>
      <c r="CZ9" s="314"/>
      <c r="DA9" s="314"/>
      <c r="DB9" s="314"/>
      <c r="DC9" s="314"/>
      <c r="DD9" s="314"/>
      <c r="DE9" s="314"/>
      <c r="DF9" s="314"/>
      <c r="DG9" s="314"/>
      <c r="DH9" s="314"/>
      <c r="DI9" s="314"/>
      <c r="DJ9" s="314"/>
      <c r="DK9" s="314"/>
      <c r="DL9" s="314"/>
      <c r="DM9" s="314"/>
      <c r="DN9" s="314"/>
      <c r="DO9" s="314"/>
      <c r="DP9" s="314"/>
      <c r="DQ9" s="314"/>
      <c r="DR9" s="314"/>
      <c r="DS9" s="314"/>
      <c r="DT9" s="314"/>
      <c r="DU9" s="314"/>
      <c r="DV9" s="314"/>
      <c r="DW9" s="314"/>
      <c r="DX9" s="314"/>
      <c r="DY9" s="314"/>
      <c r="DZ9" s="314"/>
      <c r="EA9" s="314"/>
      <c r="EB9" s="314"/>
      <c r="EC9" s="314"/>
      <c r="ED9" s="314"/>
      <c r="FD9" s="317"/>
      <c r="FE9" s="317"/>
      <c r="FF9" s="317"/>
      <c r="FG9" s="317"/>
      <c r="FH9" s="301"/>
      <c r="FI9" s="301"/>
      <c r="FJ9" s="301"/>
      <c r="FK9" s="301"/>
      <c r="FL9" s="318"/>
      <c r="FM9" s="318"/>
      <c r="FN9" s="318"/>
      <c r="FO9" s="319"/>
      <c r="FP9" s="320"/>
      <c r="FQ9" s="320"/>
      <c r="FR9" s="320"/>
      <c r="FS9" s="320"/>
      <c r="FT9" s="300"/>
      <c r="FY9" s="317"/>
      <c r="FZ9" s="317"/>
      <c r="GA9" s="317"/>
      <c r="GB9" s="317"/>
      <c r="GC9" s="301"/>
      <c r="GD9" s="301"/>
      <c r="GE9" s="301"/>
      <c r="GF9" s="301"/>
      <c r="GG9" s="318"/>
      <c r="GH9" s="318"/>
      <c r="GI9" s="318"/>
      <c r="GJ9" s="319"/>
      <c r="GK9" s="320"/>
      <c r="GL9" s="320"/>
      <c r="GM9" s="320"/>
      <c r="GN9" s="320"/>
      <c r="GO9" s="300"/>
      <c r="GX9" s="303"/>
      <c r="HD9" s="317"/>
      <c r="HE9" s="317"/>
      <c r="HF9" s="317"/>
      <c r="HG9" s="317"/>
      <c r="HH9" s="301"/>
      <c r="HI9" s="301"/>
      <c r="HJ9" s="301"/>
      <c r="HK9" s="301"/>
      <c r="HL9" s="318"/>
      <c r="HM9" s="318"/>
      <c r="HN9" s="318"/>
      <c r="HO9" s="319"/>
      <c r="HP9" s="320"/>
      <c r="HQ9" s="320"/>
      <c r="HR9" s="320"/>
      <c r="HS9" s="320"/>
      <c r="HT9" s="300"/>
      <c r="HY9" s="303"/>
      <c r="HZ9" s="303"/>
      <c r="IA9" s="303"/>
      <c r="IB9" s="303"/>
      <c r="IG9" s="317"/>
      <c r="IH9" s="317"/>
      <c r="II9" s="317"/>
      <c r="IJ9" s="317"/>
      <c r="IK9" s="301"/>
      <c r="IL9" s="301"/>
      <c r="IM9" s="301"/>
      <c r="IN9" s="301"/>
      <c r="IO9" s="321"/>
      <c r="IP9" s="321"/>
      <c r="IQ9" s="321"/>
      <c r="IR9" s="322"/>
      <c r="IS9" s="323"/>
      <c r="IT9" s="323"/>
      <c r="IU9" s="323"/>
      <c r="IV9" s="320"/>
      <c r="IW9" s="320"/>
      <c r="IX9" s="320"/>
      <c r="IY9" s="320"/>
      <c r="IZ9" s="302"/>
      <c r="JA9" s="324"/>
      <c r="JB9" s="325"/>
      <c r="JC9" s="326"/>
      <c r="JN9" s="317"/>
      <c r="JO9" s="317"/>
      <c r="JP9" s="317"/>
      <c r="JQ9" s="317"/>
      <c r="JR9" s="301"/>
      <c r="JS9" s="301"/>
      <c r="JT9" s="301"/>
      <c r="JU9" s="301"/>
      <c r="JV9" s="327"/>
      <c r="JW9" s="327"/>
      <c r="JX9" s="327"/>
      <c r="JY9" s="328"/>
      <c r="JZ9" s="323"/>
      <c r="KA9" s="323"/>
      <c r="KB9" s="323"/>
      <c r="KC9" s="320"/>
      <c r="KD9" s="320"/>
      <c r="KE9" s="320"/>
      <c r="KF9" s="320"/>
      <c r="KG9" s="302"/>
    </row>
    <row r="10" spans="3:328" ht="17.100000000000001" customHeight="1" x14ac:dyDescent="0.3">
      <c r="C10" s="335"/>
      <c r="D10" s="1"/>
      <c r="G10" s="284"/>
      <c r="H10" s="284"/>
      <c r="I10" s="284"/>
      <c r="J10" s="284"/>
      <c r="K10" s="284"/>
      <c r="L10" s="284"/>
      <c r="M10" s="284"/>
      <c r="N10" s="284"/>
      <c r="O10" s="284"/>
      <c r="P10" s="284"/>
      <c r="Q10" s="284"/>
      <c r="W10" s="314"/>
      <c r="X10" s="314"/>
      <c r="Y10" s="314"/>
      <c r="Z10" s="314"/>
      <c r="AA10" s="314"/>
      <c r="AB10" s="314"/>
      <c r="AC10" s="314"/>
      <c r="AD10" s="314"/>
      <c r="AE10" s="314"/>
      <c r="AF10" s="314"/>
      <c r="AG10" s="314"/>
      <c r="AH10" s="314"/>
      <c r="AI10" s="314"/>
      <c r="AJ10" s="314"/>
      <c r="AK10" s="314"/>
      <c r="AL10" s="314"/>
      <c r="AM10" s="314"/>
      <c r="AN10" s="314"/>
      <c r="AO10" s="314"/>
      <c r="AP10" s="314"/>
      <c r="AQ10" s="314"/>
      <c r="AR10" s="314"/>
      <c r="AS10" s="314"/>
      <c r="AT10" s="314"/>
      <c r="AU10" s="314"/>
      <c r="AV10" s="314"/>
      <c r="AW10" s="314"/>
      <c r="AX10" s="314"/>
      <c r="AY10" s="314"/>
      <c r="AZ10" s="314"/>
      <c r="BA10" s="314"/>
      <c r="BB10" s="314"/>
      <c r="BC10" s="314"/>
      <c r="BD10" s="314"/>
      <c r="BE10" s="314"/>
      <c r="BF10" s="314"/>
      <c r="BG10" s="314"/>
      <c r="BH10" s="314"/>
      <c r="BI10" s="314"/>
      <c r="BJ10" s="314"/>
      <c r="BK10" s="314"/>
      <c r="BL10" s="314"/>
      <c r="BM10" s="314"/>
      <c r="BN10" s="314"/>
      <c r="BO10" s="314"/>
      <c r="BP10" s="314"/>
      <c r="BQ10" s="314"/>
      <c r="BR10" s="314"/>
      <c r="BS10" s="314"/>
      <c r="BT10" s="314"/>
      <c r="BU10" s="314"/>
      <c r="BV10" s="314"/>
      <c r="BW10" s="291"/>
      <c r="BX10" s="314"/>
      <c r="BY10" s="314"/>
      <c r="BZ10" s="314"/>
      <c r="CA10" s="314"/>
      <c r="CB10" s="314"/>
      <c r="CC10" s="314"/>
      <c r="CD10" s="314"/>
      <c r="CE10" s="314"/>
      <c r="CF10" s="314"/>
      <c r="CG10" s="314"/>
      <c r="CH10" s="314"/>
      <c r="CI10" s="314"/>
      <c r="CJ10" s="314"/>
      <c r="CK10" s="314"/>
      <c r="CL10" s="314"/>
      <c r="CM10" s="314"/>
      <c r="CN10" s="314"/>
      <c r="CO10" s="314"/>
      <c r="CP10" s="314"/>
      <c r="CQ10" s="314"/>
      <c r="CR10" s="314"/>
      <c r="CS10" s="314"/>
      <c r="CT10" s="314"/>
      <c r="CU10" s="314"/>
      <c r="CV10" s="314"/>
      <c r="CW10" s="314"/>
      <c r="CX10" s="314"/>
      <c r="CY10" s="314"/>
      <c r="CZ10" s="314"/>
      <c r="DA10" s="314"/>
      <c r="DB10" s="314"/>
      <c r="DC10" s="314"/>
      <c r="DD10" s="314"/>
      <c r="DE10" s="314"/>
      <c r="DF10" s="314"/>
      <c r="DG10" s="314"/>
      <c r="DH10" s="314"/>
      <c r="DI10" s="314"/>
      <c r="DJ10" s="314"/>
      <c r="DK10" s="314"/>
      <c r="DL10" s="314"/>
      <c r="DM10" s="314"/>
      <c r="DN10" s="314"/>
      <c r="DO10" s="314"/>
      <c r="DP10" s="314"/>
      <c r="DQ10" s="314"/>
      <c r="DR10" s="314"/>
      <c r="DS10" s="314"/>
      <c r="DT10" s="314"/>
      <c r="DU10" s="314"/>
      <c r="DV10" s="314"/>
      <c r="DW10" s="314"/>
      <c r="DX10" s="314"/>
      <c r="DY10" s="314"/>
      <c r="DZ10" s="314"/>
      <c r="EA10" s="314"/>
      <c r="EB10" s="314"/>
      <c r="EC10" s="314"/>
      <c r="ED10" s="314"/>
      <c r="EE10" s="338"/>
      <c r="EF10" s="64"/>
      <c r="EG10" s="64"/>
      <c r="EH10" s="64"/>
      <c r="EI10" s="64"/>
      <c r="EJ10" s="64"/>
      <c r="EK10" s="64"/>
      <c r="EL10" s="64"/>
      <c r="EM10" s="64"/>
      <c r="EN10" s="64"/>
      <c r="EO10" s="64"/>
      <c r="EP10" s="64"/>
      <c r="EQ10" s="64"/>
      <c r="ER10" s="64"/>
      <c r="ES10" s="64"/>
      <c r="ET10" s="64"/>
      <c r="EU10" s="310"/>
      <c r="FD10" s="317"/>
      <c r="FE10" s="317"/>
      <c r="FF10" s="317"/>
      <c r="FG10" s="317"/>
      <c r="FH10" s="301"/>
      <c r="FI10" s="301"/>
      <c r="FJ10" s="301"/>
      <c r="FK10" s="301"/>
      <c r="FL10" s="318"/>
      <c r="FM10" s="318"/>
      <c r="FN10" s="318"/>
      <c r="FO10" s="319"/>
      <c r="FP10" s="320"/>
      <c r="FQ10" s="320"/>
      <c r="FR10" s="320"/>
      <c r="FS10" s="320"/>
      <c r="FT10" s="300"/>
      <c r="FY10" s="317"/>
      <c r="FZ10" s="317"/>
      <c r="GA10" s="317"/>
      <c r="GB10" s="317"/>
      <c r="GC10" s="301"/>
      <c r="GD10" s="301"/>
      <c r="GE10" s="301"/>
      <c r="GF10" s="301"/>
      <c r="GG10" s="318"/>
      <c r="GH10" s="318"/>
      <c r="GI10" s="318"/>
      <c r="GJ10" s="319"/>
      <c r="GK10" s="320"/>
      <c r="GL10" s="320"/>
      <c r="GM10" s="320"/>
      <c r="GN10" s="320"/>
      <c r="GO10" s="300"/>
      <c r="HD10" s="317"/>
      <c r="HE10" s="317"/>
      <c r="HF10" s="317"/>
      <c r="HG10" s="317"/>
      <c r="HH10" s="301"/>
      <c r="HI10" s="301"/>
      <c r="HJ10" s="301"/>
      <c r="HK10" s="301"/>
      <c r="HL10" s="318"/>
      <c r="HM10" s="318"/>
      <c r="HN10" s="318"/>
      <c r="HO10" s="319"/>
      <c r="HP10" s="320"/>
      <c r="HQ10" s="320"/>
      <c r="HR10" s="320"/>
      <c r="HS10" s="320"/>
      <c r="HT10" s="300"/>
      <c r="HX10" s="303"/>
      <c r="HY10" s="303"/>
      <c r="HZ10" s="303"/>
      <c r="IA10" s="303"/>
      <c r="IB10" s="303"/>
      <c r="IG10" s="317"/>
      <c r="IH10" s="317"/>
      <c r="II10" s="317"/>
      <c r="IJ10" s="317"/>
      <c r="IK10" s="301"/>
      <c r="IL10" s="301"/>
      <c r="IM10" s="301"/>
      <c r="IN10" s="301"/>
      <c r="IO10" s="321"/>
      <c r="IP10" s="321"/>
      <c r="IQ10" s="321"/>
      <c r="IR10" s="322"/>
      <c r="IS10" s="323"/>
      <c r="IT10" s="323"/>
      <c r="IU10" s="323"/>
      <c r="IV10" s="320"/>
      <c r="IW10" s="320"/>
      <c r="IX10" s="320"/>
      <c r="IY10" s="320"/>
      <c r="IZ10" s="302"/>
      <c r="JA10" s="324"/>
      <c r="JB10" s="325"/>
      <c r="JC10" s="326"/>
      <c r="JN10" s="317"/>
      <c r="JO10" s="317"/>
      <c r="JP10" s="317"/>
      <c r="JQ10" s="317"/>
      <c r="JR10" s="301"/>
      <c r="JS10" s="301"/>
      <c r="JT10" s="301"/>
      <c r="JU10" s="301"/>
      <c r="JV10" s="327"/>
      <c r="JW10" s="327"/>
      <c r="JX10" s="327"/>
      <c r="JY10" s="328"/>
      <c r="JZ10" s="323"/>
      <c r="KA10" s="323"/>
      <c r="KB10" s="323"/>
      <c r="KC10" s="320"/>
      <c r="KD10" s="320"/>
      <c r="KE10" s="320"/>
      <c r="KF10" s="320"/>
      <c r="KG10" s="302"/>
    </row>
    <row r="11" spans="3:328" ht="17.100000000000001" customHeight="1" x14ac:dyDescent="0.3">
      <c r="C11" s="335"/>
      <c r="D11" s="1"/>
      <c r="G11" s="284"/>
      <c r="H11" s="284"/>
      <c r="I11" s="284"/>
      <c r="J11" s="284"/>
      <c r="K11" s="284"/>
      <c r="L11" s="284"/>
      <c r="M11" s="284"/>
      <c r="N11" s="284"/>
      <c r="O11" s="284"/>
      <c r="P11" s="284"/>
      <c r="Q11" s="284"/>
      <c r="W11" s="314"/>
      <c r="X11" s="314"/>
      <c r="Y11" s="314"/>
      <c r="Z11" s="314"/>
      <c r="AA11" s="314"/>
      <c r="AX11" s="314"/>
      <c r="AY11" s="314"/>
      <c r="AZ11" s="314"/>
      <c r="BA11" s="314"/>
      <c r="BB11" s="314"/>
      <c r="BC11" s="314"/>
      <c r="BD11" s="314"/>
      <c r="BE11" s="314"/>
      <c r="BF11" s="314"/>
      <c r="BG11" s="314"/>
      <c r="BH11" s="314"/>
      <c r="BI11" s="314"/>
      <c r="BJ11" s="314"/>
      <c r="BK11" s="314"/>
      <c r="BL11" s="314"/>
      <c r="BM11" s="314"/>
      <c r="BN11" s="314"/>
      <c r="BO11" s="314"/>
      <c r="BP11" s="314"/>
      <c r="BQ11" s="314"/>
      <c r="BR11" s="314"/>
      <c r="BS11" s="314"/>
      <c r="BT11" s="314"/>
      <c r="BU11" s="314"/>
      <c r="BV11" s="314"/>
      <c r="BW11" s="291"/>
      <c r="BX11" s="314"/>
      <c r="BY11" s="314"/>
      <c r="BZ11" s="314"/>
      <c r="CA11" s="314"/>
      <c r="CB11" s="314"/>
      <c r="CC11" s="314"/>
      <c r="CD11" s="314"/>
      <c r="CE11" s="314"/>
      <c r="CF11" s="314"/>
      <c r="CG11" s="314"/>
      <c r="CH11" s="314"/>
      <c r="CI11" s="314"/>
      <c r="CJ11" s="314"/>
      <c r="CK11" s="314"/>
      <c r="CL11" s="314"/>
      <c r="CM11" s="314"/>
      <c r="CN11" s="314"/>
      <c r="CO11" s="314"/>
      <c r="CP11" s="314"/>
      <c r="CQ11" s="314"/>
      <c r="CR11" s="314"/>
      <c r="CS11" s="314"/>
      <c r="CT11" s="314"/>
      <c r="CU11" s="314"/>
      <c r="CV11" s="314"/>
      <c r="CW11" s="314"/>
      <c r="CX11" s="314"/>
      <c r="CY11" s="314"/>
      <c r="CZ11" s="314"/>
      <c r="DA11" s="314"/>
      <c r="DB11" s="314"/>
      <c r="DC11" s="314"/>
      <c r="DD11" s="314"/>
      <c r="DE11" s="314"/>
      <c r="DF11" s="314"/>
      <c r="DG11" s="314"/>
      <c r="DH11" s="314"/>
      <c r="DI11" s="314"/>
      <c r="DJ11" s="314"/>
      <c r="DK11" s="314"/>
      <c r="DL11" s="314"/>
      <c r="DM11" s="314"/>
      <c r="DN11" s="314"/>
      <c r="DO11" s="314"/>
      <c r="DP11" s="314"/>
      <c r="DQ11" s="314"/>
      <c r="DR11" s="314"/>
      <c r="DS11" s="314"/>
      <c r="DT11" s="314"/>
      <c r="DU11" s="314"/>
      <c r="DV11" s="314"/>
      <c r="DW11" s="314"/>
      <c r="DX11" s="314"/>
      <c r="DY11" s="314"/>
      <c r="DZ11" s="314"/>
      <c r="EA11" s="314"/>
      <c r="EB11" s="314"/>
      <c r="EC11" s="314"/>
      <c r="ED11" s="314"/>
      <c r="EE11" s="338"/>
      <c r="EF11" s="64"/>
      <c r="EG11" s="64"/>
      <c r="EH11" s="64"/>
      <c r="EI11" s="64"/>
      <c r="EJ11" s="64"/>
      <c r="EK11" s="64"/>
      <c r="EL11" s="64"/>
      <c r="EM11" s="64"/>
      <c r="EN11" s="64"/>
      <c r="EO11" s="64"/>
      <c r="EP11" s="64"/>
      <c r="EQ11" s="64"/>
      <c r="ER11" s="64"/>
      <c r="ES11" s="64"/>
      <c r="ET11" s="64"/>
      <c r="EU11" s="310"/>
      <c r="FD11" s="317"/>
      <c r="FE11" s="317"/>
      <c r="FF11" s="317"/>
      <c r="FG11" s="317"/>
      <c r="FH11" s="301"/>
      <c r="FI11" s="301"/>
      <c r="FJ11" s="301"/>
      <c r="FK11" s="301"/>
      <c r="FL11" s="318"/>
      <c r="FM11" s="318"/>
      <c r="FN11" s="318"/>
      <c r="FO11" s="319"/>
      <c r="FP11" s="320"/>
      <c r="FQ11" s="320"/>
      <c r="FR11" s="320"/>
      <c r="FS11" s="320"/>
      <c r="FT11" s="300"/>
      <c r="FY11" s="317"/>
      <c r="FZ11" s="317"/>
      <c r="GA11" s="317"/>
      <c r="GB11" s="317"/>
      <c r="GC11" s="301"/>
      <c r="GD11" s="301"/>
      <c r="GE11" s="301"/>
      <c r="GF11" s="301"/>
      <c r="GG11" s="318"/>
      <c r="GH11" s="318"/>
      <c r="GI11" s="318"/>
      <c r="GJ11" s="319"/>
      <c r="GK11" s="320"/>
      <c r="GL11" s="320"/>
      <c r="GM11" s="320"/>
      <c r="GN11" s="320"/>
      <c r="GO11" s="300"/>
      <c r="HD11" s="317"/>
      <c r="HE11" s="317"/>
      <c r="HF11" s="317"/>
      <c r="HG11" s="317"/>
      <c r="HH11" s="301"/>
      <c r="HI11" s="301"/>
      <c r="HJ11" s="301"/>
      <c r="HK11" s="301"/>
      <c r="HL11" s="318"/>
      <c r="HM11" s="318"/>
      <c r="HN11" s="318"/>
      <c r="HO11" s="319"/>
      <c r="HP11" s="320"/>
      <c r="HQ11" s="320"/>
      <c r="HR11" s="320"/>
      <c r="HS11" s="320"/>
      <c r="HT11" s="300"/>
      <c r="HX11" s="303"/>
      <c r="HY11" s="303"/>
      <c r="HZ11" s="303"/>
      <c r="IA11" s="303"/>
      <c r="IB11" s="303"/>
      <c r="IG11" s="317"/>
      <c r="IH11" s="317"/>
      <c r="II11" s="317"/>
      <c r="IJ11" s="317"/>
      <c r="IK11" s="301"/>
      <c r="IL11" s="301"/>
      <c r="IM11" s="301"/>
      <c r="IN11" s="301"/>
      <c r="IO11" s="321"/>
      <c r="IP11" s="321"/>
      <c r="IQ11" s="321"/>
      <c r="IR11" s="322"/>
      <c r="IS11" s="323"/>
      <c r="IT11" s="323"/>
      <c r="IU11" s="323"/>
      <c r="IV11" s="320"/>
      <c r="IW11" s="320"/>
      <c r="IX11" s="320"/>
      <c r="IY11" s="320"/>
      <c r="IZ11" s="302"/>
      <c r="JA11" s="324"/>
      <c r="JB11" s="325"/>
      <c r="JC11" s="326"/>
      <c r="JN11" s="317"/>
      <c r="JO11" s="317"/>
      <c r="JP11" s="317"/>
      <c r="JQ11" s="317"/>
      <c r="JR11" s="301"/>
      <c r="JS11" s="301"/>
      <c r="JT11" s="301"/>
      <c r="JU11" s="301"/>
      <c r="JV11" s="327"/>
      <c r="JW11" s="327"/>
      <c r="JX11" s="327"/>
      <c r="JY11" s="328"/>
      <c r="JZ11" s="323"/>
      <c r="KA11" s="323"/>
      <c r="KB11" s="323"/>
      <c r="KC11" s="320"/>
      <c r="KD11" s="320"/>
      <c r="KE11" s="320"/>
      <c r="KF11" s="320"/>
      <c r="KG11" s="302"/>
    </row>
    <row r="12" spans="3:328" ht="17.100000000000001" customHeight="1" x14ac:dyDescent="0.3">
      <c r="C12" s="335"/>
      <c r="D12" s="1"/>
      <c r="G12" s="284"/>
      <c r="H12" s="284"/>
      <c r="I12" s="284"/>
      <c r="J12" s="284"/>
      <c r="K12" s="284"/>
      <c r="L12" s="284"/>
      <c r="M12" s="284"/>
      <c r="N12" s="284"/>
      <c r="O12" s="284"/>
      <c r="P12" s="284"/>
      <c r="Q12" s="284"/>
      <c r="W12" s="314"/>
      <c r="X12" s="314"/>
      <c r="Y12" s="314"/>
      <c r="Z12" s="314"/>
      <c r="AA12" s="314"/>
      <c r="AX12" s="314"/>
      <c r="AY12" s="314"/>
      <c r="AZ12" s="314"/>
      <c r="BA12" s="314"/>
      <c r="BB12" s="314"/>
      <c r="BC12" s="314"/>
      <c r="BD12" s="314"/>
      <c r="BE12" s="314"/>
      <c r="BF12" s="314"/>
      <c r="BG12" s="314"/>
      <c r="BH12" s="314"/>
      <c r="BI12" s="314"/>
      <c r="BJ12" s="314"/>
      <c r="BK12" s="314"/>
      <c r="BL12" s="314"/>
      <c r="BM12" s="314"/>
      <c r="BN12" s="314"/>
      <c r="BO12" s="314"/>
      <c r="BP12" s="314"/>
      <c r="BQ12" s="314"/>
      <c r="BR12" s="314"/>
      <c r="BS12" s="314"/>
      <c r="BT12" s="314"/>
      <c r="BU12" s="314"/>
      <c r="BV12" s="314"/>
      <c r="BW12" s="259"/>
      <c r="BX12" s="314"/>
      <c r="BY12" s="314"/>
      <c r="BZ12" s="314"/>
      <c r="CA12" s="314"/>
      <c r="CB12" s="314"/>
      <c r="CC12" s="314"/>
      <c r="CD12" s="314"/>
      <c r="CE12" s="314"/>
      <c r="CF12" s="314"/>
      <c r="CG12" s="314"/>
      <c r="CH12" s="314"/>
      <c r="CI12" s="314"/>
      <c r="CJ12" s="314"/>
      <c r="CK12" s="314"/>
      <c r="CL12" s="314"/>
      <c r="CM12" s="314"/>
      <c r="CN12" s="314"/>
      <c r="CO12" s="314"/>
      <c r="CP12" s="314"/>
      <c r="CQ12" s="314"/>
      <c r="CR12" s="314"/>
      <c r="CS12" s="314"/>
      <c r="CT12" s="314"/>
      <c r="CU12" s="314"/>
      <c r="CV12" s="314"/>
      <c r="CW12" s="314"/>
      <c r="CX12" s="314"/>
      <c r="CY12" s="314"/>
      <c r="CZ12" s="314"/>
      <c r="DA12" s="314"/>
      <c r="DB12" s="314"/>
      <c r="DC12" s="314"/>
      <c r="DD12" s="314"/>
      <c r="DE12" s="314"/>
      <c r="DF12" s="314"/>
      <c r="DG12" s="314"/>
      <c r="DH12" s="314"/>
      <c r="DI12" s="314"/>
      <c r="DJ12" s="314"/>
      <c r="DK12" s="314"/>
      <c r="DL12" s="314"/>
      <c r="DM12" s="314"/>
      <c r="DN12" s="314"/>
      <c r="DO12" s="314"/>
      <c r="DP12" s="314"/>
      <c r="DQ12" s="314"/>
      <c r="DR12" s="314"/>
      <c r="DS12" s="314"/>
      <c r="DT12" s="314"/>
      <c r="DU12" s="314"/>
      <c r="DV12" s="314"/>
      <c r="DW12" s="314"/>
      <c r="DX12" s="314"/>
      <c r="DY12" s="314"/>
      <c r="DZ12" s="314"/>
      <c r="EA12" s="314"/>
      <c r="EB12" s="314"/>
      <c r="EC12" s="314"/>
      <c r="ED12" s="314"/>
      <c r="EE12" s="258"/>
      <c r="EF12" s="64"/>
      <c r="EG12" s="64"/>
      <c r="EH12" s="64"/>
      <c r="EI12" s="64"/>
      <c r="EJ12" s="64"/>
      <c r="EK12" s="64"/>
      <c r="EL12" s="64"/>
      <c r="EM12" s="64"/>
      <c r="EN12" s="64"/>
      <c r="EO12" s="64"/>
      <c r="EP12" s="64"/>
      <c r="EQ12" s="64"/>
      <c r="ER12" s="64"/>
      <c r="ES12" s="64"/>
      <c r="ET12" s="64"/>
      <c r="EU12" s="310"/>
      <c r="FD12" s="317"/>
      <c r="FE12" s="317"/>
      <c r="FF12" s="317"/>
      <c r="FG12" s="317"/>
      <c r="FH12" s="301"/>
      <c r="FI12" s="301"/>
      <c r="FJ12" s="301"/>
      <c r="FK12" s="301"/>
      <c r="FL12" s="318"/>
      <c r="FM12" s="318"/>
      <c r="FN12" s="318"/>
      <c r="FO12" s="319"/>
      <c r="FP12" s="320"/>
      <c r="FQ12" s="320"/>
      <c r="FR12" s="320"/>
      <c r="FS12" s="320"/>
      <c r="FT12" s="300"/>
      <c r="FY12" s="317"/>
      <c r="FZ12" s="317"/>
      <c r="GA12" s="317"/>
      <c r="GB12" s="317"/>
      <c r="GC12" s="301"/>
      <c r="GD12" s="301"/>
      <c r="GE12" s="301"/>
      <c r="GF12" s="301"/>
      <c r="GG12" s="318"/>
      <c r="GH12" s="318"/>
      <c r="GI12" s="318"/>
      <c r="GJ12" s="319"/>
      <c r="GK12" s="320"/>
      <c r="GL12" s="320"/>
      <c r="GM12" s="320"/>
      <c r="GN12" s="320"/>
      <c r="GO12" s="300"/>
      <c r="HD12" s="317"/>
      <c r="HE12" s="317"/>
      <c r="HF12" s="317"/>
      <c r="HG12" s="317"/>
      <c r="HH12" s="301"/>
      <c r="HI12" s="301"/>
      <c r="HJ12" s="301"/>
      <c r="HK12" s="301"/>
      <c r="HL12" s="318"/>
      <c r="HM12" s="318"/>
      <c r="HN12" s="318"/>
      <c r="HO12" s="319"/>
      <c r="HP12" s="320"/>
      <c r="HQ12" s="320"/>
      <c r="HR12" s="320"/>
      <c r="HS12" s="320"/>
      <c r="HT12" s="300"/>
      <c r="HY12" s="303"/>
      <c r="HZ12" s="303"/>
      <c r="IA12" s="303"/>
      <c r="IB12" s="303"/>
      <c r="IG12" s="317"/>
      <c r="IH12" s="317"/>
      <c r="II12" s="317"/>
      <c r="IJ12" s="317"/>
      <c r="IK12" s="301"/>
      <c r="IL12" s="301"/>
      <c r="IM12" s="301"/>
      <c r="IN12" s="301"/>
      <c r="IO12" s="321"/>
      <c r="IP12" s="321"/>
      <c r="IQ12" s="321"/>
      <c r="IR12" s="322"/>
      <c r="IS12" s="323"/>
      <c r="IT12" s="323"/>
      <c r="IU12" s="323"/>
      <c r="IV12" s="320"/>
      <c r="IW12" s="320"/>
      <c r="IX12" s="320"/>
      <c r="IY12" s="320"/>
      <c r="IZ12" s="302"/>
      <c r="JA12" s="324"/>
      <c r="JB12" s="325"/>
      <c r="JC12" s="326"/>
      <c r="JN12" s="317"/>
      <c r="JO12" s="317"/>
      <c r="JP12" s="317"/>
      <c r="JQ12" s="317"/>
      <c r="JR12" s="301"/>
      <c r="JS12" s="301"/>
      <c r="JT12" s="301"/>
      <c r="JU12" s="301"/>
      <c r="JV12" s="327"/>
      <c r="JW12" s="327"/>
      <c r="JX12" s="327"/>
      <c r="JY12" s="328"/>
      <c r="JZ12" s="323"/>
      <c r="KA12" s="323"/>
      <c r="KB12" s="323"/>
      <c r="KC12" s="320"/>
      <c r="KD12" s="320"/>
      <c r="KE12" s="320"/>
      <c r="KF12" s="320"/>
      <c r="KG12" s="302"/>
    </row>
    <row r="13" spans="3:328" ht="17.100000000000001" customHeight="1" x14ac:dyDescent="0.3">
      <c r="C13" s="335"/>
      <c r="D13" s="1"/>
      <c r="G13" s="284"/>
      <c r="H13" s="284"/>
      <c r="I13" s="284"/>
      <c r="J13" s="284"/>
      <c r="K13" s="284"/>
      <c r="L13" s="284"/>
      <c r="M13" s="284"/>
      <c r="N13" s="284"/>
      <c r="O13" s="284"/>
      <c r="P13" s="284"/>
      <c r="Q13" s="284"/>
      <c r="W13" s="314"/>
      <c r="X13" s="314"/>
      <c r="Y13" s="314"/>
      <c r="Z13" s="314"/>
      <c r="AA13" s="314"/>
      <c r="AX13" s="314"/>
      <c r="AY13" s="314"/>
      <c r="AZ13" s="314"/>
      <c r="BA13" s="314"/>
      <c r="BB13" s="314"/>
      <c r="BC13" s="314"/>
      <c r="BD13" s="314"/>
      <c r="BE13" s="314"/>
      <c r="BF13" s="314"/>
      <c r="BG13" s="314"/>
      <c r="BH13" s="314"/>
      <c r="BI13" s="314"/>
      <c r="BJ13" s="314"/>
      <c r="BK13" s="314"/>
      <c r="BL13" s="314"/>
      <c r="BM13" s="314"/>
      <c r="BN13" s="314"/>
      <c r="BO13" s="314"/>
      <c r="BP13" s="314"/>
      <c r="BQ13" s="314"/>
      <c r="BR13" s="314"/>
      <c r="BS13" s="314"/>
      <c r="BT13" s="314"/>
      <c r="BU13" s="314"/>
      <c r="BV13" s="314"/>
      <c r="BW13" s="259"/>
      <c r="BX13" s="314"/>
      <c r="BY13" s="314"/>
      <c r="BZ13" s="314"/>
      <c r="CA13" s="314"/>
      <c r="CB13" s="314"/>
      <c r="CC13" s="314"/>
      <c r="CD13" s="314"/>
      <c r="CE13" s="314"/>
      <c r="CF13" s="314"/>
      <c r="CG13" s="314"/>
      <c r="CH13" s="314"/>
      <c r="CI13" s="314"/>
      <c r="CJ13" s="314"/>
      <c r="CK13" s="314"/>
      <c r="CL13" s="314"/>
      <c r="CM13" s="314"/>
      <c r="CN13" s="314"/>
      <c r="CO13" s="314"/>
      <c r="CP13" s="314"/>
      <c r="CQ13" s="314"/>
      <c r="CR13" s="314"/>
      <c r="CS13" s="314"/>
      <c r="CT13" s="314"/>
      <c r="CU13" s="314"/>
      <c r="CV13" s="314"/>
      <c r="CW13" s="314"/>
      <c r="CX13" s="314"/>
      <c r="CY13" s="314"/>
      <c r="CZ13" s="314"/>
      <c r="DA13" s="314"/>
      <c r="DB13" s="314"/>
      <c r="DC13" s="314"/>
      <c r="DD13" s="314"/>
      <c r="DE13" s="314"/>
      <c r="DF13" s="314"/>
      <c r="DG13" s="314"/>
      <c r="DH13" s="314"/>
      <c r="DI13" s="314"/>
      <c r="DJ13" s="314"/>
      <c r="DK13" s="314"/>
      <c r="DL13" s="314"/>
      <c r="DM13" s="314"/>
      <c r="DN13" s="314"/>
      <c r="DO13" s="314"/>
      <c r="DP13" s="314"/>
      <c r="DQ13" s="314"/>
      <c r="DR13" s="314"/>
      <c r="DS13" s="314"/>
      <c r="DT13" s="314"/>
      <c r="DU13" s="314"/>
      <c r="DV13" s="314"/>
      <c r="DW13" s="314"/>
      <c r="DX13" s="314"/>
      <c r="DY13" s="314"/>
      <c r="DZ13" s="314"/>
      <c r="EA13" s="314"/>
      <c r="EB13" s="314"/>
      <c r="EC13" s="314"/>
      <c r="ED13" s="314"/>
      <c r="EE13" s="338"/>
      <c r="EF13" s="64"/>
      <c r="EG13" s="64"/>
      <c r="EH13" s="64"/>
      <c r="EI13" s="64"/>
      <c r="EJ13" s="64"/>
      <c r="EK13" s="64"/>
      <c r="EL13" s="64"/>
      <c r="EM13" s="64"/>
      <c r="EN13" s="64"/>
      <c r="EO13" s="64"/>
      <c r="EP13" s="64"/>
      <c r="EQ13" s="64"/>
      <c r="ER13" s="64"/>
      <c r="ES13" s="64"/>
      <c r="ET13" s="64"/>
      <c r="EU13" s="310"/>
      <c r="FD13" s="317"/>
      <c r="FE13" s="317"/>
      <c r="FF13" s="317"/>
      <c r="FG13" s="317"/>
      <c r="FH13" s="301"/>
      <c r="FI13" s="301"/>
      <c r="FJ13" s="301"/>
      <c r="FK13" s="301"/>
      <c r="FL13" s="318"/>
      <c r="FM13" s="318"/>
      <c r="FN13" s="318"/>
      <c r="FO13" s="319"/>
      <c r="FP13" s="320"/>
      <c r="FQ13" s="320"/>
      <c r="FR13" s="320"/>
      <c r="FS13" s="320"/>
      <c r="FT13" s="300"/>
      <c r="FY13" s="317"/>
      <c r="FZ13" s="317"/>
      <c r="GA13" s="317"/>
      <c r="GB13" s="317"/>
      <c r="GC13" s="301"/>
      <c r="GD13" s="301"/>
      <c r="GE13" s="301"/>
      <c r="GF13" s="301"/>
      <c r="GG13" s="318"/>
      <c r="GH13" s="318"/>
      <c r="GI13" s="318"/>
      <c r="GJ13" s="319"/>
      <c r="GK13" s="320"/>
      <c r="GL13" s="320"/>
      <c r="GM13" s="320"/>
      <c r="GN13" s="320"/>
      <c r="GO13" s="300"/>
      <c r="HD13" s="317"/>
      <c r="HE13" s="317"/>
      <c r="HF13" s="317"/>
      <c r="HG13" s="317"/>
      <c r="HH13" s="301"/>
      <c r="HI13" s="301"/>
      <c r="HJ13" s="301"/>
      <c r="HK13" s="301"/>
      <c r="HL13" s="318"/>
      <c r="HM13" s="318"/>
      <c r="HN13" s="318"/>
      <c r="HO13" s="319"/>
      <c r="HP13" s="320"/>
      <c r="HQ13" s="320"/>
      <c r="HR13" s="320"/>
      <c r="HS13" s="320"/>
      <c r="HT13" s="300"/>
      <c r="HX13" s="303"/>
      <c r="HY13" s="303"/>
      <c r="HZ13" s="303"/>
      <c r="IA13" s="303"/>
      <c r="IB13" s="303"/>
      <c r="IG13" s="317"/>
      <c r="IH13" s="317"/>
      <c r="II13" s="317"/>
      <c r="IJ13" s="317"/>
      <c r="IK13" s="301"/>
      <c r="IL13" s="301"/>
      <c r="IM13" s="301"/>
      <c r="IN13" s="301"/>
      <c r="IO13" s="321"/>
      <c r="IP13" s="321"/>
      <c r="IQ13" s="321"/>
      <c r="IR13" s="322"/>
      <c r="IS13" s="323"/>
      <c r="IT13" s="323"/>
      <c r="IU13" s="323"/>
      <c r="IV13" s="320"/>
      <c r="IW13" s="320"/>
      <c r="IX13" s="320"/>
      <c r="IY13" s="320"/>
      <c r="IZ13" s="302"/>
      <c r="JA13" s="324"/>
      <c r="JB13" s="325"/>
      <c r="JC13" s="326"/>
      <c r="JN13" s="317"/>
      <c r="JO13" s="317"/>
      <c r="JP13" s="317"/>
      <c r="JQ13" s="317"/>
      <c r="JR13" s="301"/>
      <c r="JS13" s="301"/>
      <c r="JT13" s="301"/>
      <c r="JU13" s="301"/>
      <c r="JV13" s="327"/>
      <c r="JW13" s="327"/>
      <c r="JX13" s="327"/>
      <c r="JY13" s="328"/>
      <c r="JZ13" s="323"/>
      <c r="KA13" s="323"/>
      <c r="KB13" s="323"/>
      <c r="KC13" s="320"/>
      <c r="KD13" s="320"/>
      <c r="KE13" s="320"/>
      <c r="KF13" s="320"/>
      <c r="KG13" s="302"/>
    </row>
    <row r="14" spans="3:328" ht="17.100000000000001" customHeight="1" x14ac:dyDescent="0.3">
      <c r="C14" s="335"/>
      <c r="D14" s="1"/>
      <c r="G14" s="284"/>
      <c r="H14" s="284"/>
      <c r="I14" s="284"/>
      <c r="J14" s="284"/>
      <c r="K14" s="284"/>
      <c r="L14" s="284"/>
      <c r="M14" s="284"/>
      <c r="N14" s="284"/>
      <c r="O14" s="284"/>
      <c r="P14" s="284"/>
      <c r="Q14" s="284"/>
      <c r="W14" s="314"/>
      <c r="X14" s="314"/>
      <c r="Y14" s="314"/>
      <c r="Z14" s="314"/>
      <c r="AA14" s="314"/>
      <c r="AX14" s="314"/>
      <c r="AY14" s="314"/>
      <c r="AZ14" s="314"/>
      <c r="BA14" s="314"/>
      <c r="BB14" s="314"/>
      <c r="BC14" s="314"/>
      <c r="BD14" s="314"/>
      <c r="BE14" s="314"/>
      <c r="BV14" s="314"/>
      <c r="BW14" s="291"/>
      <c r="BX14" s="314"/>
      <c r="BY14" s="314"/>
      <c r="BZ14" s="314"/>
      <c r="CA14" s="314"/>
      <c r="CB14" s="314"/>
      <c r="CC14" s="314"/>
      <c r="CD14" s="314"/>
      <c r="CE14" s="314"/>
      <c r="CF14" s="314"/>
      <c r="CG14" s="314"/>
      <c r="CH14" s="314"/>
      <c r="CI14" s="314"/>
      <c r="CJ14" s="314"/>
      <c r="CK14" s="314"/>
      <c r="CL14" s="314"/>
      <c r="CM14" s="314"/>
      <c r="CN14" s="314"/>
      <c r="CO14" s="314"/>
      <c r="CP14" s="314"/>
      <c r="CQ14" s="314"/>
      <c r="CR14" s="314"/>
      <c r="CS14" s="314"/>
      <c r="CT14" s="314"/>
      <c r="CU14" s="314"/>
      <c r="CV14" s="314"/>
      <c r="CW14" s="314"/>
      <c r="CX14" s="314"/>
      <c r="CY14" s="314"/>
      <c r="CZ14" s="314"/>
      <c r="DA14" s="314"/>
      <c r="DB14" s="314"/>
      <c r="DC14" s="314"/>
      <c r="DD14" s="314"/>
      <c r="DE14" s="314"/>
      <c r="DF14" s="314"/>
      <c r="DG14" s="314"/>
      <c r="DH14" s="314"/>
      <c r="DI14" s="314"/>
      <c r="DJ14" s="314"/>
      <c r="DK14" s="314"/>
      <c r="DL14" s="314"/>
      <c r="DM14" s="314"/>
      <c r="DN14" s="314"/>
      <c r="DO14" s="314"/>
      <c r="DP14" s="314"/>
      <c r="DQ14" s="314"/>
      <c r="DR14" s="314"/>
      <c r="DS14" s="314"/>
      <c r="DT14" s="314"/>
      <c r="DU14" s="314"/>
      <c r="DV14" s="314"/>
      <c r="DW14" s="314"/>
      <c r="DX14" s="314"/>
      <c r="DY14" s="314"/>
      <c r="DZ14" s="314"/>
      <c r="EA14" s="314"/>
      <c r="EB14" s="314"/>
      <c r="EC14" s="314"/>
      <c r="ED14" s="314"/>
      <c r="EE14" s="258"/>
      <c r="EF14" s="64"/>
      <c r="EG14" s="64"/>
      <c r="EH14" s="64"/>
      <c r="EI14" s="64"/>
      <c r="EJ14" s="64"/>
      <c r="EK14" s="64"/>
      <c r="EL14" s="64"/>
      <c r="EM14" s="64"/>
      <c r="EN14" s="64"/>
      <c r="EO14" s="64"/>
      <c r="EP14" s="64"/>
      <c r="EQ14" s="64"/>
      <c r="ER14" s="64"/>
      <c r="ES14" s="64"/>
      <c r="ET14" s="64"/>
      <c r="EU14" s="310"/>
      <c r="FD14" s="317"/>
      <c r="FE14" s="317"/>
      <c r="FF14" s="317"/>
      <c r="FG14" s="317"/>
      <c r="FH14" s="301"/>
      <c r="FI14" s="301"/>
      <c r="FJ14" s="301"/>
      <c r="FK14" s="301"/>
      <c r="FL14" s="318"/>
      <c r="FM14" s="318"/>
      <c r="FN14" s="318"/>
      <c r="FO14" s="319"/>
      <c r="FP14" s="320"/>
      <c r="FQ14" s="320"/>
      <c r="FR14" s="320"/>
      <c r="FS14" s="320"/>
      <c r="FT14" s="300"/>
      <c r="FY14" s="317"/>
      <c r="FZ14" s="317"/>
      <c r="GA14" s="317"/>
      <c r="GB14" s="317"/>
      <c r="GC14" s="301"/>
      <c r="GD14" s="301"/>
      <c r="GE14" s="301"/>
      <c r="GF14" s="301"/>
      <c r="GG14" s="318"/>
      <c r="GH14" s="318"/>
      <c r="GI14" s="318"/>
      <c r="GJ14" s="319"/>
      <c r="GK14" s="320"/>
      <c r="GL14" s="320"/>
      <c r="GM14" s="320"/>
      <c r="GN14" s="320"/>
      <c r="GO14" s="300"/>
      <c r="HD14" s="317"/>
      <c r="HE14" s="317"/>
      <c r="HF14" s="317"/>
      <c r="HG14" s="317"/>
      <c r="HH14" s="301"/>
      <c r="HI14" s="301"/>
      <c r="HJ14" s="301"/>
      <c r="HK14" s="301"/>
      <c r="HL14" s="318"/>
      <c r="HM14" s="318"/>
      <c r="HN14" s="318"/>
      <c r="HO14" s="319"/>
      <c r="HP14" s="320"/>
      <c r="HQ14" s="320"/>
      <c r="HR14" s="320"/>
      <c r="HS14" s="320"/>
      <c r="HT14" s="300"/>
      <c r="HX14" s="303"/>
      <c r="HY14" s="303"/>
      <c r="HZ14" s="303"/>
      <c r="IA14" s="303"/>
      <c r="IB14" s="303"/>
      <c r="IG14" s="317"/>
      <c r="IH14" s="317"/>
      <c r="II14" s="317"/>
      <c r="IJ14" s="317"/>
      <c r="IK14" s="301"/>
      <c r="IL14" s="301"/>
      <c r="IM14" s="301"/>
      <c r="IN14" s="301"/>
      <c r="IO14" s="321"/>
      <c r="IP14" s="321"/>
      <c r="IQ14" s="321"/>
      <c r="IR14" s="322"/>
      <c r="IS14" s="323"/>
      <c r="IT14" s="323"/>
      <c r="IU14" s="323"/>
      <c r="IV14" s="320"/>
      <c r="IW14" s="320"/>
      <c r="IX14" s="320"/>
      <c r="IY14" s="320"/>
      <c r="IZ14" s="302"/>
      <c r="JA14" s="324"/>
      <c r="JB14" s="325"/>
      <c r="JC14" s="326"/>
      <c r="JN14" s="317"/>
      <c r="JO14" s="317"/>
      <c r="JP14" s="317"/>
      <c r="JQ14" s="317"/>
      <c r="JR14" s="301"/>
      <c r="JS14" s="301"/>
      <c r="JT14" s="301"/>
      <c r="JU14" s="301"/>
      <c r="JV14" s="327"/>
      <c r="JW14" s="327"/>
      <c r="JX14" s="327"/>
      <c r="JY14" s="328"/>
      <c r="JZ14" s="323"/>
      <c r="KA14" s="323"/>
      <c r="KB14" s="323"/>
      <c r="KC14" s="320"/>
      <c r="KD14" s="320"/>
      <c r="KE14" s="320"/>
      <c r="KF14" s="320"/>
      <c r="KG14" s="302"/>
    </row>
    <row r="15" spans="3:328" ht="17.100000000000001" customHeight="1" x14ac:dyDescent="0.3">
      <c r="C15" s="335"/>
      <c r="D15" s="1"/>
      <c r="G15" s="284"/>
      <c r="H15" s="284"/>
      <c r="I15" s="284"/>
      <c r="J15" s="284"/>
      <c r="K15" s="284"/>
      <c r="L15" s="284"/>
      <c r="M15" s="284"/>
      <c r="N15" s="284"/>
      <c r="O15" s="284"/>
      <c r="P15" s="284"/>
      <c r="Q15" s="284"/>
      <c r="W15" s="314"/>
      <c r="X15" s="314"/>
      <c r="Y15" s="314"/>
      <c r="Z15" s="314"/>
      <c r="AA15" s="314"/>
      <c r="AX15" s="314"/>
      <c r="AY15" s="314"/>
      <c r="AZ15" s="314"/>
      <c r="BA15" s="314"/>
      <c r="BB15" s="314"/>
      <c r="BC15" s="314"/>
      <c r="BD15" s="314"/>
      <c r="BE15" s="314"/>
      <c r="BV15" s="314"/>
      <c r="BW15" s="339"/>
      <c r="BX15" s="314"/>
      <c r="BY15" s="314"/>
      <c r="BZ15" s="314"/>
      <c r="CA15" s="314"/>
      <c r="CB15" s="314"/>
      <c r="CC15" s="314"/>
      <c r="CD15" s="314"/>
      <c r="CE15" s="314"/>
      <c r="CF15" s="314"/>
      <c r="CG15" s="314"/>
      <c r="CH15" s="314"/>
      <c r="CI15" s="314"/>
      <c r="CJ15" s="314"/>
      <c r="CK15" s="314"/>
      <c r="CL15" s="314"/>
      <c r="CM15" s="314"/>
      <c r="CN15" s="314"/>
      <c r="CO15" s="314"/>
      <c r="CP15" s="314"/>
      <c r="CQ15" s="314"/>
      <c r="CR15" s="314"/>
      <c r="CS15" s="314"/>
      <c r="CT15" s="314"/>
      <c r="CU15" s="314"/>
      <c r="CV15" s="314"/>
      <c r="CW15" s="314"/>
      <c r="CX15" s="314"/>
      <c r="CY15" s="314"/>
      <c r="CZ15" s="314"/>
      <c r="DA15" s="314"/>
      <c r="DB15" s="314"/>
      <c r="DC15" s="314"/>
      <c r="DD15" s="314"/>
      <c r="DE15" s="314"/>
      <c r="DF15" s="314"/>
      <c r="DG15" s="314"/>
      <c r="DH15" s="314"/>
      <c r="DI15" s="314"/>
      <c r="DJ15" s="314"/>
      <c r="DK15" s="314"/>
      <c r="DL15" s="314"/>
      <c r="DM15" s="314"/>
      <c r="DN15" s="314"/>
      <c r="DO15" s="314"/>
      <c r="DP15" s="314"/>
      <c r="DQ15" s="314"/>
      <c r="DR15" s="314"/>
      <c r="DS15" s="314"/>
      <c r="DT15" s="314"/>
      <c r="DU15" s="314"/>
      <c r="DV15" s="314"/>
      <c r="DW15" s="314"/>
      <c r="DX15" s="314"/>
      <c r="DY15" s="314"/>
      <c r="DZ15" s="314"/>
      <c r="EA15" s="314"/>
      <c r="EB15" s="314"/>
      <c r="EC15" s="314"/>
      <c r="ED15" s="314"/>
      <c r="FD15" s="317"/>
      <c r="FE15" s="317"/>
      <c r="FF15" s="317"/>
      <c r="FG15" s="317"/>
      <c r="FH15" s="301"/>
      <c r="FI15" s="301"/>
      <c r="FJ15" s="301"/>
      <c r="FK15" s="301"/>
      <c r="FL15" s="318"/>
      <c r="FM15" s="318"/>
      <c r="FN15" s="318"/>
      <c r="FO15" s="319"/>
      <c r="FP15" s="320"/>
      <c r="FQ15" s="320"/>
      <c r="FR15" s="320"/>
      <c r="FS15" s="320"/>
      <c r="FT15" s="300"/>
      <c r="FY15" s="317"/>
      <c r="FZ15" s="317"/>
      <c r="GA15" s="317"/>
      <c r="GB15" s="317"/>
      <c r="GC15" s="301"/>
      <c r="GD15" s="301"/>
      <c r="GE15" s="301"/>
      <c r="GF15" s="301"/>
      <c r="GG15" s="318"/>
      <c r="GH15" s="318"/>
      <c r="GI15" s="318"/>
      <c r="GJ15" s="319"/>
      <c r="GK15" s="320"/>
      <c r="GL15" s="320"/>
      <c r="GM15" s="320"/>
      <c r="GN15" s="320"/>
      <c r="GO15" s="300"/>
      <c r="HD15" s="317"/>
      <c r="HE15" s="317"/>
      <c r="HF15" s="317"/>
      <c r="HG15" s="317"/>
      <c r="HH15" s="301"/>
      <c r="HI15" s="301"/>
      <c r="HJ15" s="301"/>
      <c r="HK15" s="301"/>
      <c r="HL15" s="318"/>
      <c r="HM15" s="318"/>
      <c r="HN15" s="318"/>
      <c r="HO15" s="319"/>
      <c r="HP15" s="320"/>
      <c r="HQ15" s="320"/>
      <c r="HR15" s="320"/>
      <c r="HS15" s="320"/>
      <c r="HT15" s="300"/>
      <c r="HX15" s="303"/>
      <c r="HY15" s="303"/>
      <c r="HZ15" s="303"/>
      <c r="IA15" s="303"/>
      <c r="IB15" s="303"/>
      <c r="IC15" s="303"/>
      <c r="IG15" s="317"/>
      <c r="IH15" s="317"/>
      <c r="II15" s="317"/>
      <c r="IJ15" s="317"/>
      <c r="IK15" s="301"/>
      <c r="IL15" s="301"/>
      <c r="IM15" s="301"/>
      <c r="IN15" s="301"/>
      <c r="IO15" s="321"/>
      <c r="IP15" s="321"/>
      <c r="IQ15" s="321"/>
      <c r="IR15" s="322"/>
      <c r="IS15" s="323"/>
      <c r="IT15" s="323"/>
      <c r="IU15" s="323"/>
      <c r="IV15" s="320"/>
      <c r="IW15" s="320"/>
      <c r="IX15" s="320"/>
      <c r="IY15" s="320"/>
      <c r="IZ15" s="302"/>
      <c r="JA15" s="324"/>
      <c r="JB15" s="325"/>
      <c r="JC15" s="326"/>
      <c r="JN15" s="317"/>
      <c r="JO15" s="317"/>
      <c r="JP15" s="317"/>
      <c r="JQ15" s="317"/>
      <c r="JR15" s="301"/>
      <c r="JS15" s="301"/>
      <c r="JT15" s="301"/>
      <c r="JU15" s="301"/>
      <c r="JV15" s="327"/>
      <c r="JW15" s="327"/>
      <c r="JX15" s="327"/>
      <c r="JY15" s="328"/>
      <c r="JZ15" s="323"/>
      <c r="KA15" s="323"/>
      <c r="KB15" s="323"/>
      <c r="KC15" s="320"/>
      <c r="KD15" s="320"/>
      <c r="KE15" s="320"/>
      <c r="KF15" s="320"/>
      <c r="KG15" s="302"/>
    </row>
    <row r="16" spans="3:328" ht="17.100000000000001" customHeight="1" x14ac:dyDescent="0.3">
      <c r="D16" s="1"/>
      <c r="G16" s="284"/>
      <c r="H16" s="284"/>
      <c r="I16" s="284"/>
      <c r="J16" s="284"/>
      <c r="K16" s="284"/>
      <c r="L16" s="284"/>
      <c r="M16" s="284"/>
      <c r="N16" s="284"/>
      <c r="O16" s="284"/>
      <c r="P16" s="284"/>
      <c r="Q16" s="284"/>
      <c r="W16" s="314"/>
      <c r="X16" s="314"/>
      <c r="Y16" s="314"/>
      <c r="Z16" s="314"/>
      <c r="AA16" s="314"/>
      <c r="AX16" s="314"/>
      <c r="AY16" s="314"/>
      <c r="AZ16" s="314"/>
      <c r="BA16" s="314"/>
      <c r="BB16" s="314"/>
      <c r="BC16" s="314"/>
      <c r="BD16" s="314"/>
      <c r="BE16" s="314"/>
      <c r="BV16" s="314"/>
      <c r="BW16" s="339"/>
      <c r="BX16" s="314"/>
      <c r="BY16" s="314"/>
      <c r="BZ16" s="314"/>
      <c r="CA16" s="314"/>
      <c r="CB16" s="314"/>
      <c r="CC16" s="314"/>
      <c r="CD16" s="314"/>
      <c r="CE16" s="314"/>
      <c r="CF16" s="314"/>
      <c r="CG16" s="314"/>
      <c r="CH16" s="314"/>
      <c r="CI16" s="314"/>
      <c r="CJ16" s="314"/>
      <c r="CK16" s="314"/>
      <c r="CL16" s="314"/>
      <c r="CM16" s="314"/>
      <c r="CN16" s="314"/>
      <c r="CO16" s="314"/>
      <c r="CP16" s="314"/>
      <c r="CQ16" s="314"/>
      <c r="CR16" s="314"/>
      <c r="CS16" s="314"/>
      <c r="CT16" s="314"/>
      <c r="CU16" s="314"/>
      <c r="CV16" s="314"/>
      <c r="CW16" s="314"/>
      <c r="CX16" s="314"/>
      <c r="CY16" s="314"/>
      <c r="CZ16" s="314"/>
      <c r="DA16" s="314"/>
      <c r="DB16" s="314"/>
      <c r="DC16" s="314"/>
      <c r="DD16" s="314"/>
      <c r="DE16" s="314"/>
      <c r="DF16" s="314"/>
      <c r="DG16" s="314"/>
      <c r="DH16" s="314"/>
      <c r="DI16" s="314"/>
      <c r="DJ16" s="314"/>
      <c r="DK16" s="314"/>
      <c r="DL16" s="314"/>
      <c r="DM16" s="314"/>
      <c r="DN16" s="314"/>
      <c r="DO16" s="314"/>
      <c r="DP16" s="314"/>
      <c r="DQ16" s="314"/>
      <c r="DR16" s="314"/>
      <c r="DS16" s="314"/>
      <c r="DT16" s="314"/>
      <c r="DU16" s="314"/>
      <c r="DV16" s="314"/>
      <c r="DW16" s="314"/>
      <c r="DX16" s="314"/>
      <c r="DY16" s="314"/>
      <c r="DZ16" s="314"/>
      <c r="EA16" s="314"/>
      <c r="EB16" s="314"/>
      <c r="EC16" s="314"/>
      <c r="ED16" s="314"/>
      <c r="EE16" s="298"/>
      <c r="EF16" s="299"/>
      <c r="EG16" s="299"/>
      <c r="FD16" s="317"/>
      <c r="FE16" s="317"/>
      <c r="FF16" s="317"/>
      <c r="FG16" s="317"/>
      <c r="FH16" s="301"/>
      <c r="FI16" s="301"/>
      <c r="FJ16" s="301"/>
      <c r="FK16" s="301"/>
      <c r="FL16" s="318"/>
      <c r="FM16" s="318"/>
      <c r="FN16" s="318"/>
      <c r="FO16" s="319"/>
      <c r="FP16" s="320"/>
      <c r="FQ16" s="320"/>
      <c r="FR16" s="320"/>
      <c r="FS16" s="320"/>
      <c r="FT16" s="300"/>
      <c r="FY16" s="317"/>
      <c r="FZ16" s="317"/>
      <c r="GA16" s="317"/>
      <c r="GB16" s="317"/>
      <c r="GC16" s="301"/>
      <c r="GD16" s="301"/>
      <c r="GE16" s="301"/>
      <c r="GF16" s="301"/>
      <c r="GG16" s="318"/>
      <c r="GH16" s="318"/>
      <c r="GI16" s="318"/>
      <c r="GJ16" s="319"/>
      <c r="GK16" s="320"/>
      <c r="GL16" s="320"/>
      <c r="GM16" s="320"/>
      <c r="GN16" s="320"/>
      <c r="GO16" s="300"/>
      <c r="HD16" s="317"/>
      <c r="HE16" s="317"/>
      <c r="HF16" s="317"/>
      <c r="HG16" s="317"/>
      <c r="HH16" s="301"/>
      <c r="HI16" s="301"/>
      <c r="HJ16" s="301"/>
      <c r="HK16" s="301"/>
      <c r="HL16" s="318"/>
      <c r="HM16" s="318"/>
      <c r="HN16" s="318"/>
      <c r="HO16" s="319"/>
      <c r="HP16" s="320"/>
      <c r="HQ16" s="320"/>
      <c r="HR16" s="320"/>
      <c r="HS16" s="320"/>
      <c r="HT16" s="300"/>
      <c r="HX16" s="303"/>
      <c r="HZ16" s="303"/>
      <c r="IA16" s="303"/>
      <c r="IB16" s="303"/>
      <c r="IC16" s="303"/>
      <c r="IG16" s="317"/>
      <c r="IH16" s="317"/>
      <c r="II16" s="317"/>
      <c r="IJ16" s="317"/>
      <c r="IK16" s="301"/>
      <c r="IL16" s="301"/>
      <c r="IM16" s="301"/>
      <c r="IN16" s="301"/>
      <c r="IO16" s="321"/>
      <c r="IP16" s="321"/>
      <c r="IQ16" s="321"/>
      <c r="IR16" s="322"/>
      <c r="IS16" s="323"/>
      <c r="IT16" s="323"/>
      <c r="IU16" s="323"/>
      <c r="IV16" s="320"/>
      <c r="IW16" s="320"/>
      <c r="IX16" s="320"/>
      <c r="IY16" s="320"/>
      <c r="IZ16" s="302"/>
      <c r="JA16" s="324"/>
      <c r="JB16" s="325"/>
      <c r="JC16" s="326"/>
    </row>
    <row r="17" spans="4:263" ht="17.100000000000001" customHeight="1" x14ac:dyDescent="0.3">
      <c r="D17" s="1"/>
      <c r="G17" s="284"/>
      <c r="H17" s="284"/>
      <c r="I17" s="284"/>
      <c r="J17" s="284"/>
      <c r="K17" s="284"/>
      <c r="L17" s="284"/>
      <c r="M17" s="284"/>
      <c r="N17" s="284"/>
      <c r="O17" s="284"/>
      <c r="P17" s="284"/>
      <c r="Q17" s="284"/>
      <c r="W17" s="314"/>
      <c r="X17" s="314"/>
      <c r="Y17" s="314"/>
      <c r="Z17" s="314"/>
      <c r="AA17" s="314"/>
      <c r="AX17" s="314"/>
      <c r="AY17" s="314"/>
      <c r="AZ17" s="314"/>
      <c r="BA17" s="314"/>
      <c r="BB17" s="314"/>
      <c r="BC17" s="314"/>
      <c r="BD17" s="314"/>
      <c r="BE17" s="314"/>
      <c r="BV17" s="314"/>
      <c r="BW17" s="339"/>
      <c r="BX17" s="314"/>
      <c r="BY17" s="314"/>
      <c r="BZ17" s="314"/>
      <c r="CA17" s="314"/>
      <c r="CB17" s="314"/>
      <c r="CC17" s="314"/>
      <c r="CD17" s="314"/>
      <c r="CE17" s="314"/>
      <c r="CF17" s="314"/>
      <c r="CG17" s="314"/>
      <c r="CH17" s="314"/>
      <c r="CI17" s="314"/>
      <c r="CJ17" s="314"/>
      <c r="CK17" s="314"/>
      <c r="CL17" s="314"/>
      <c r="CM17" s="314"/>
      <c r="CN17" s="314"/>
      <c r="CO17" s="314"/>
      <c r="CP17" s="314"/>
      <c r="CQ17" s="314"/>
      <c r="CR17" s="314"/>
      <c r="CS17" s="314"/>
      <c r="CT17" s="314"/>
      <c r="CU17" s="314"/>
      <c r="CV17" s="314"/>
      <c r="CW17" s="314"/>
      <c r="CX17" s="314"/>
      <c r="CY17" s="314"/>
      <c r="CZ17" s="314"/>
      <c r="DA17" s="314"/>
      <c r="DB17" s="314"/>
      <c r="DC17" s="314"/>
      <c r="DD17" s="314"/>
      <c r="DE17" s="314"/>
      <c r="DF17" s="314"/>
      <c r="DG17" s="314"/>
      <c r="DH17" s="314"/>
      <c r="DI17" s="314"/>
      <c r="DJ17" s="314"/>
      <c r="DK17" s="314"/>
      <c r="DL17" s="314"/>
      <c r="DM17" s="314"/>
      <c r="DN17" s="314"/>
      <c r="DO17" s="314"/>
      <c r="DP17" s="314"/>
      <c r="DQ17" s="314"/>
      <c r="DR17" s="314"/>
      <c r="DS17" s="314"/>
      <c r="DT17" s="314"/>
      <c r="DU17" s="314"/>
      <c r="DV17" s="314"/>
      <c r="DW17" s="314"/>
      <c r="DX17" s="314"/>
      <c r="DY17" s="314"/>
      <c r="DZ17" s="314"/>
      <c r="EA17" s="314"/>
      <c r="EB17" s="314"/>
      <c r="EC17" s="314"/>
      <c r="ED17" s="314"/>
      <c r="EE17" s="298"/>
      <c r="EF17" s="299"/>
      <c r="EG17" s="299"/>
      <c r="FD17" s="317"/>
      <c r="FE17" s="317"/>
      <c r="FF17" s="317"/>
      <c r="FG17" s="317"/>
      <c r="FH17" s="301"/>
      <c r="FI17" s="301"/>
      <c r="FJ17" s="301"/>
      <c r="FK17" s="301"/>
      <c r="FL17" s="318"/>
      <c r="FM17" s="318"/>
      <c r="FN17" s="318"/>
      <c r="FO17" s="319"/>
      <c r="FP17" s="320"/>
      <c r="FQ17" s="320"/>
      <c r="FR17" s="320"/>
      <c r="FS17" s="320"/>
      <c r="FT17" s="300"/>
      <c r="FY17" s="317"/>
      <c r="FZ17" s="317"/>
      <c r="GA17" s="317"/>
      <c r="GB17" s="317"/>
      <c r="GC17" s="301"/>
      <c r="GD17" s="301"/>
      <c r="GE17" s="301"/>
      <c r="GF17" s="301"/>
      <c r="GG17" s="318"/>
      <c r="GH17" s="318"/>
      <c r="GI17" s="318"/>
      <c r="GJ17" s="319"/>
      <c r="GK17" s="320"/>
      <c r="GL17" s="320"/>
      <c r="GM17" s="320"/>
      <c r="GN17" s="320"/>
      <c r="GO17" s="300"/>
      <c r="HD17" s="317"/>
      <c r="HE17" s="317"/>
      <c r="HF17" s="317"/>
      <c r="HG17" s="317"/>
      <c r="HH17" s="301"/>
      <c r="HI17" s="301"/>
      <c r="HJ17" s="301"/>
      <c r="HK17" s="301"/>
      <c r="HL17" s="318"/>
      <c r="HM17" s="318"/>
      <c r="HN17" s="318"/>
      <c r="HO17" s="319"/>
      <c r="HP17" s="320"/>
      <c r="HQ17" s="320"/>
      <c r="HR17" s="320"/>
      <c r="HS17" s="320"/>
      <c r="HT17" s="300"/>
      <c r="HX17" s="303"/>
      <c r="HZ17" s="303"/>
      <c r="IA17" s="303"/>
      <c r="IB17" s="303"/>
      <c r="IC17" s="303"/>
      <c r="IG17" s="317"/>
      <c r="IH17" s="317"/>
      <c r="II17" s="317"/>
      <c r="IJ17" s="317"/>
      <c r="IK17" s="301"/>
      <c r="IL17" s="301"/>
      <c r="IM17" s="301"/>
      <c r="IN17" s="301"/>
      <c r="IO17" s="321"/>
      <c r="IP17" s="321"/>
      <c r="IQ17" s="321"/>
      <c r="IR17" s="322"/>
      <c r="IS17" s="323"/>
      <c r="IT17" s="323"/>
      <c r="IU17" s="323"/>
      <c r="IV17" s="320"/>
      <c r="IW17" s="320"/>
      <c r="IX17" s="320"/>
      <c r="IY17" s="320"/>
      <c r="IZ17" s="302"/>
      <c r="JA17" s="324"/>
      <c r="JB17" s="325"/>
      <c r="JC17" s="326"/>
    </row>
    <row r="18" spans="4:263" ht="17.100000000000001" customHeight="1" x14ac:dyDescent="0.3">
      <c r="D18" s="1"/>
      <c r="G18" s="284"/>
      <c r="H18" s="284"/>
      <c r="I18" s="284"/>
      <c r="J18" s="284"/>
      <c r="K18" s="284"/>
      <c r="L18" s="284"/>
      <c r="M18" s="284"/>
      <c r="N18" s="284"/>
      <c r="O18" s="284"/>
      <c r="P18" s="284"/>
      <c r="Q18" s="284"/>
      <c r="W18" s="314"/>
      <c r="X18" s="314"/>
      <c r="Y18" s="314"/>
      <c r="Z18" s="314"/>
      <c r="AA18" s="314"/>
      <c r="AX18" s="314"/>
      <c r="AY18" s="314"/>
      <c r="AZ18" s="314"/>
      <c r="BA18" s="314"/>
      <c r="BF18" s="1"/>
      <c r="BG18" s="1"/>
      <c r="BH18" s="1"/>
      <c r="BI18" s="1"/>
      <c r="BJ18" s="1"/>
      <c r="BK18" s="1"/>
      <c r="BL18" s="1"/>
      <c r="BM18" s="1"/>
      <c r="BN18" s="1"/>
      <c r="BO18" s="1"/>
      <c r="BP18" s="1"/>
      <c r="BQ18" s="1"/>
      <c r="BR18" s="1"/>
      <c r="BS18" s="1"/>
      <c r="BT18" s="1"/>
      <c r="BU18" s="1"/>
      <c r="BV18" s="314"/>
      <c r="BW18" s="291"/>
      <c r="BX18" s="314"/>
      <c r="BY18" s="314"/>
      <c r="BZ18" s="314"/>
      <c r="CA18" s="314"/>
      <c r="CB18" s="314"/>
      <c r="CC18" s="314"/>
      <c r="CD18" s="314"/>
      <c r="CE18" s="314"/>
      <c r="CF18" s="314"/>
      <c r="CG18" s="314"/>
      <c r="CH18" s="314"/>
      <c r="CI18" s="314"/>
      <c r="CJ18" s="314"/>
      <c r="CK18" s="314"/>
      <c r="CL18" s="314"/>
      <c r="CM18" s="314"/>
      <c r="CN18" s="314"/>
      <c r="CO18" s="314"/>
      <c r="CP18" s="314"/>
      <c r="CQ18" s="314"/>
      <c r="CR18" s="314"/>
      <c r="CS18" s="314"/>
      <c r="CT18" s="314"/>
      <c r="CU18" s="314"/>
      <c r="CV18" s="314"/>
      <c r="CW18" s="314"/>
      <c r="CX18" s="314"/>
      <c r="CY18" s="314"/>
      <c r="CZ18" s="314"/>
      <c r="DA18" s="314"/>
      <c r="DB18" s="314"/>
      <c r="DC18" s="314"/>
      <c r="DD18" s="314"/>
      <c r="DE18" s="314"/>
      <c r="DF18" s="314"/>
      <c r="DG18" s="314"/>
      <c r="DH18" s="314"/>
      <c r="DI18" s="314"/>
      <c r="DJ18" s="314"/>
      <c r="DK18" s="314"/>
      <c r="DL18" s="314"/>
      <c r="DM18" s="314"/>
      <c r="DN18" s="314"/>
      <c r="DO18" s="314"/>
      <c r="DP18" s="314"/>
      <c r="DQ18" s="314"/>
      <c r="DR18" s="314"/>
      <c r="DS18" s="314"/>
      <c r="DT18" s="314"/>
      <c r="DU18" s="314"/>
      <c r="DV18" s="314"/>
      <c r="DW18" s="314"/>
      <c r="DX18" s="314"/>
      <c r="DY18" s="314"/>
      <c r="DZ18" s="314"/>
      <c r="EA18" s="314"/>
      <c r="EB18" s="314"/>
      <c r="EC18" s="314"/>
      <c r="ED18" s="314"/>
      <c r="EF18" s="299"/>
      <c r="EG18" s="298"/>
      <c r="EH18" s="298"/>
      <c r="FD18" s="317"/>
      <c r="FE18" s="317"/>
      <c r="FF18" s="317"/>
      <c r="FG18" s="317"/>
      <c r="FH18" s="301"/>
      <c r="FI18" s="301"/>
      <c r="FJ18" s="301"/>
      <c r="FK18" s="301"/>
      <c r="FL18" s="318"/>
      <c r="FM18" s="318"/>
      <c r="FN18" s="318"/>
      <c r="FO18" s="319"/>
      <c r="FP18" s="320"/>
      <c r="FQ18" s="320"/>
      <c r="FR18" s="320"/>
      <c r="FS18" s="320"/>
      <c r="FT18" s="300"/>
      <c r="FY18" s="317"/>
      <c r="FZ18" s="317"/>
      <c r="GA18" s="317"/>
      <c r="GB18" s="317"/>
      <c r="GC18" s="301"/>
      <c r="GD18" s="301"/>
      <c r="GE18" s="301"/>
      <c r="GF18" s="301"/>
      <c r="GG18" s="318"/>
      <c r="GH18" s="318"/>
      <c r="GI18" s="318"/>
      <c r="GJ18" s="319"/>
      <c r="GK18" s="320"/>
      <c r="GL18" s="320"/>
      <c r="GM18" s="320"/>
      <c r="GN18" s="320"/>
      <c r="GO18" s="300"/>
      <c r="HD18" s="317"/>
      <c r="HE18" s="317"/>
      <c r="HF18" s="317"/>
      <c r="HG18" s="317"/>
      <c r="HH18" s="301"/>
      <c r="HI18" s="301"/>
      <c r="HJ18" s="301"/>
      <c r="HK18" s="301"/>
      <c r="HL18" s="318"/>
      <c r="HM18" s="318"/>
      <c r="HN18" s="318"/>
      <c r="HO18" s="319"/>
      <c r="HP18" s="320"/>
      <c r="HQ18" s="320"/>
      <c r="HR18" s="320"/>
      <c r="HS18" s="320"/>
      <c r="HT18" s="300"/>
      <c r="HY18" s="303"/>
      <c r="HZ18" s="303"/>
      <c r="IA18" s="303"/>
      <c r="IB18" s="303"/>
      <c r="IG18" s="317"/>
      <c r="IH18" s="317"/>
      <c r="II18" s="317"/>
      <c r="IJ18" s="317"/>
      <c r="IK18" s="301"/>
      <c r="IL18" s="301"/>
      <c r="IM18" s="301"/>
      <c r="IN18" s="301"/>
      <c r="IO18" s="321"/>
      <c r="IP18" s="321"/>
      <c r="IQ18" s="321"/>
      <c r="IR18" s="322"/>
      <c r="IS18" s="323"/>
      <c r="IT18" s="323"/>
      <c r="IU18" s="323"/>
      <c r="IV18" s="320"/>
      <c r="IW18" s="320"/>
      <c r="IX18" s="320"/>
      <c r="IY18" s="320"/>
      <c r="IZ18" s="302"/>
      <c r="JA18" s="324"/>
      <c r="JB18" s="325"/>
      <c r="JC18" s="326"/>
    </row>
    <row r="19" spans="4:263" ht="17.100000000000001" customHeight="1" x14ac:dyDescent="0.3">
      <c r="D19" s="1"/>
      <c r="G19" s="284"/>
      <c r="H19" s="284"/>
      <c r="I19" s="284"/>
      <c r="J19" s="284"/>
      <c r="K19" s="284"/>
      <c r="L19" s="284"/>
      <c r="M19" s="284"/>
      <c r="N19" s="284"/>
      <c r="O19" s="284"/>
      <c r="P19" s="284"/>
      <c r="Q19" s="284"/>
      <c r="W19" s="314"/>
      <c r="X19" s="314"/>
      <c r="Y19" s="314"/>
      <c r="Z19" s="314"/>
      <c r="AA19" s="314"/>
      <c r="AX19" s="314"/>
      <c r="AY19" s="314"/>
      <c r="AZ19" s="314"/>
      <c r="BA19" s="314"/>
      <c r="BV19" s="314"/>
      <c r="BW19" s="340"/>
      <c r="BX19" s="314"/>
      <c r="BY19" s="314"/>
      <c r="BZ19" s="314"/>
      <c r="CA19" s="314"/>
      <c r="CB19" s="314"/>
      <c r="CC19" s="314"/>
      <c r="CD19" s="314"/>
      <c r="CE19" s="314"/>
      <c r="CF19" s="314"/>
      <c r="CG19" s="314"/>
      <c r="CH19" s="314"/>
      <c r="CI19" s="314"/>
      <c r="CJ19" s="314"/>
      <c r="CK19" s="314"/>
      <c r="CL19" s="314"/>
      <c r="CM19" s="314"/>
      <c r="CN19" s="314"/>
      <c r="CO19" s="314"/>
      <c r="CP19" s="314"/>
      <c r="CQ19" s="314"/>
      <c r="CR19" s="314"/>
      <c r="CS19" s="314"/>
      <c r="CT19" s="314"/>
      <c r="CU19" s="314"/>
      <c r="CV19" s="314"/>
      <c r="CW19" s="314"/>
      <c r="CX19" s="314"/>
      <c r="CY19" s="314"/>
      <c r="CZ19" s="314"/>
      <c r="DA19" s="314"/>
      <c r="DB19" s="314"/>
      <c r="DC19" s="314"/>
      <c r="DD19" s="314"/>
      <c r="DE19" s="314"/>
      <c r="DF19" s="314"/>
      <c r="DG19" s="314"/>
      <c r="DH19" s="314"/>
      <c r="DI19" s="314"/>
      <c r="DJ19" s="314"/>
      <c r="DK19" s="314"/>
      <c r="DL19" s="314"/>
      <c r="DM19" s="314"/>
      <c r="DN19" s="314"/>
      <c r="DO19" s="314"/>
      <c r="DP19" s="314"/>
      <c r="DQ19" s="314"/>
      <c r="DR19" s="314"/>
      <c r="DS19" s="314"/>
      <c r="DT19" s="314"/>
      <c r="DU19" s="314"/>
      <c r="DV19" s="314"/>
      <c r="DW19" s="314"/>
      <c r="DX19" s="314"/>
      <c r="DY19" s="314"/>
      <c r="DZ19" s="314"/>
      <c r="EA19" s="314"/>
      <c r="EB19" s="314"/>
      <c r="EC19" s="314"/>
      <c r="ED19" s="314"/>
      <c r="FD19" s="317"/>
      <c r="FE19" s="317"/>
      <c r="FF19" s="317"/>
      <c r="FG19" s="317"/>
      <c r="FH19" s="301"/>
      <c r="FI19" s="301"/>
      <c r="FJ19" s="301"/>
      <c r="FK19" s="301"/>
      <c r="FL19" s="318"/>
      <c r="FM19" s="318"/>
      <c r="FN19" s="318"/>
      <c r="FO19" s="319"/>
      <c r="FP19" s="320"/>
      <c r="FQ19" s="320"/>
      <c r="FR19" s="320"/>
      <c r="FS19" s="320"/>
      <c r="FT19" s="300"/>
      <c r="FY19" s="317"/>
      <c r="FZ19" s="317"/>
      <c r="GA19" s="317"/>
      <c r="GB19" s="317"/>
      <c r="GC19" s="301"/>
      <c r="GD19" s="301"/>
      <c r="GE19" s="301"/>
      <c r="GF19" s="301"/>
      <c r="GG19" s="318"/>
      <c r="GH19" s="318"/>
      <c r="GI19" s="318"/>
      <c r="GJ19" s="319"/>
      <c r="GK19" s="320"/>
      <c r="GL19" s="320"/>
      <c r="GM19" s="320"/>
      <c r="GN19" s="320"/>
      <c r="GO19" s="300"/>
      <c r="HD19" s="317"/>
      <c r="HE19" s="317"/>
      <c r="HF19" s="317"/>
      <c r="HG19" s="317"/>
      <c r="HH19" s="301"/>
      <c r="HI19" s="301"/>
      <c r="HJ19" s="301"/>
      <c r="HK19" s="301"/>
      <c r="HL19" s="318"/>
      <c r="HM19" s="318"/>
      <c r="HN19" s="318"/>
      <c r="HO19" s="319"/>
      <c r="HP19" s="320"/>
      <c r="HQ19" s="320"/>
      <c r="HR19" s="320"/>
      <c r="HS19" s="320"/>
      <c r="HT19" s="300"/>
      <c r="HX19" s="303"/>
      <c r="HY19" s="297"/>
      <c r="HZ19" s="297"/>
      <c r="IA19" s="297"/>
      <c r="IB19" s="297"/>
      <c r="IG19" s="317"/>
      <c r="IH19" s="317"/>
      <c r="II19" s="317"/>
      <c r="IJ19" s="317"/>
      <c r="IK19" s="301"/>
      <c r="IL19" s="301"/>
      <c r="IM19" s="301"/>
      <c r="IN19" s="301"/>
      <c r="IO19" s="321"/>
      <c r="IP19" s="321"/>
      <c r="IQ19" s="321"/>
      <c r="IR19" s="322"/>
      <c r="IS19" s="323"/>
      <c r="IT19" s="323"/>
      <c r="IU19" s="323"/>
      <c r="IV19" s="320"/>
      <c r="IW19" s="320"/>
      <c r="IX19" s="320"/>
      <c r="IY19" s="320"/>
      <c r="IZ19" s="302"/>
      <c r="JA19" s="324"/>
      <c r="JB19" s="325"/>
      <c r="JC19" s="326"/>
    </row>
    <row r="20" spans="4:263" ht="17.100000000000001" customHeight="1" x14ac:dyDescent="0.3">
      <c r="D20" s="1"/>
      <c r="G20" s="284"/>
      <c r="H20" s="284"/>
      <c r="I20" s="284"/>
      <c r="J20" s="284"/>
      <c r="K20" s="284"/>
      <c r="L20" s="284"/>
      <c r="M20" s="284"/>
      <c r="N20" s="284"/>
      <c r="O20" s="284"/>
      <c r="P20" s="284"/>
      <c r="Q20" s="284"/>
      <c r="W20" s="314"/>
      <c r="X20" s="314"/>
      <c r="Y20" s="314"/>
      <c r="Z20" s="314"/>
      <c r="AA20" s="314"/>
      <c r="AX20" s="314"/>
      <c r="AY20" s="314"/>
      <c r="AZ20" s="314"/>
      <c r="BA20" s="314"/>
      <c r="BV20" s="314"/>
      <c r="BW20" s="340"/>
      <c r="BX20" s="314"/>
      <c r="BY20" s="314"/>
      <c r="BZ20" s="314"/>
      <c r="CA20" s="314"/>
      <c r="CB20" s="314"/>
      <c r="CC20" s="314"/>
      <c r="CD20" s="314"/>
      <c r="CE20" s="314"/>
      <c r="CF20" s="314"/>
      <c r="CG20" s="314"/>
      <c r="CH20" s="314"/>
      <c r="CI20" s="314"/>
      <c r="CJ20" s="314"/>
      <c r="CK20" s="314"/>
      <c r="CL20" s="314"/>
      <c r="CM20" s="314"/>
      <c r="CN20" s="314"/>
      <c r="CO20" s="314"/>
      <c r="CP20" s="314"/>
      <c r="CQ20" s="314"/>
      <c r="CR20" s="314"/>
      <c r="CS20" s="314"/>
      <c r="CT20" s="314"/>
      <c r="CU20" s="314"/>
      <c r="CV20" s="314"/>
      <c r="CW20" s="314"/>
      <c r="CX20" s="314"/>
      <c r="CY20" s="314"/>
      <c r="CZ20" s="314"/>
      <c r="DA20" s="314"/>
      <c r="DB20" s="314"/>
      <c r="DC20" s="314"/>
      <c r="DD20" s="314"/>
      <c r="DE20" s="314"/>
      <c r="DF20" s="314"/>
      <c r="DG20" s="314"/>
      <c r="DH20" s="314"/>
      <c r="DI20" s="314"/>
      <c r="DJ20" s="314"/>
      <c r="DK20" s="314"/>
      <c r="DL20" s="314"/>
      <c r="DM20" s="314"/>
      <c r="DN20" s="314"/>
      <c r="DO20" s="314"/>
      <c r="DP20" s="314"/>
      <c r="DQ20" s="314"/>
      <c r="DR20" s="314"/>
      <c r="DS20" s="314"/>
      <c r="DT20" s="314"/>
      <c r="DU20" s="314"/>
      <c r="DV20" s="314"/>
      <c r="DW20" s="314"/>
      <c r="DX20" s="314"/>
      <c r="DY20" s="314"/>
      <c r="DZ20" s="314"/>
      <c r="EA20" s="314"/>
      <c r="EB20" s="314"/>
      <c r="EC20" s="314"/>
      <c r="ED20" s="314"/>
      <c r="FY20" s="317"/>
      <c r="FZ20" s="317"/>
      <c r="GA20" s="317"/>
      <c r="GB20" s="317"/>
      <c r="GC20" s="301"/>
      <c r="GD20" s="301"/>
      <c r="GE20" s="301"/>
      <c r="GF20" s="301"/>
      <c r="GG20" s="318"/>
      <c r="GH20" s="318"/>
      <c r="GI20" s="318"/>
      <c r="GJ20" s="319"/>
      <c r="GK20" s="320"/>
      <c r="GL20" s="320"/>
      <c r="GM20" s="320"/>
      <c r="GN20" s="320"/>
      <c r="GO20" s="300"/>
      <c r="HD20" s="317"/>
      <c r="HE20" s="317"/>
      <c r="HF20" s="317"/>
      <c r="HG20" s="317"/>
      <c r="HH20" s="301"/>
      <c r="HI20" s="301"/>
      <c r="HJ20" s="301"/>
      <c r="HK20" s="301"/>
      <c r="HL20" s="318"/>
      <c r="HM20" s="318"/>
      <c r="HN20" s="318"/>
      <c r="HO20" s="319"/>
      <c r="HP20" s="320"/>
      <c r="HQ20" s="320"/>
      <c r="HR20" s="320"/>
      <c r="HS20" s="320"/>
      <c r="HT20" s="300"/>
      <c r="HX20" s="303"/>
      <c r="HY20" s="297"/>
      <c r="HZ20" s="297"/>
      <c r="IA20" s="297"/>
      <c r="IB20" s="297"/>
      <c r="IG20" s="317"/>
      <c r="IH20" s="317"/>
      <c r="II20" s="317"/>
      <c r="IJ20" s="317"/>
      <c r="IK20" s="301"/>
      <c r="IL20" s="301"/>
      <c r="IM20" s="301"/>
      <c r="IN20" s="301"/>
      <c r="IO20" s="321"/>
      <c r="IP20" s="321"/>
      <c r="IQ20" s="321"/>
      <c r="IR20" s="322"/>
      <c r="IS20" s="323"/>
      <c r="IT20" s="323"/>
      <c r="IU20" s="323"/>
      <c r="IV20" s="320"/>
      <c r="IW20" s="320"/>
      <c r="IX20" s="320"/>
      <c r="IY20" s="320"/>
      <c r="IZ20" s="302"/>
      <c r="JA20" s="324"/>
      <c r="JB20" s="325"/>
      <c r="JC20" s="326"/>
    </row>
    <row r="21" spans="4:263" ht="17.100000000000001" customHeight="1" x14ac:dyDescent="0.3">
      <c r="D21" s="1"/>
      <c r="G21" s="284"/>
      <c r="H21" s="284"/>
      <c r="I21" s="284"/>
      <c r="J21" s="284"/>
      <c r="K21" s="284"/>
      <c r="L21" s="284"/>
      <c r="M21" s="284"/>
      <c r="N21" s="284"/>
      <c r="O21" s="284"/>
      <c r="P21" s="284"/>
      <c r="Q21" s="284"/>
      <c r="W21" s="314"/>
      <c r="X21" s="314"/>
      <c r="Y21" s="314"/>
      <c r="Z21" s="314"/>
      <c r="AA21" s="314"/>
      <c r="AX21" s="314"/>
      <c r="AY21" s="314"/>
      <c r="AZ21" s="314"/>
      <c r="BA21" s="314"/>
      <c r="BV21" s="314"/>
      <c r="BX21" s="314"/>
      <c r="BY21" s="314"/>
      <c r="BZ21" s="314"/>
      <c r="CA21" s="314"/>
      <c r="CB21" s="314"/>
      <c r="CC21" s="314"/>
      <c r="CD21" s="314"/>
      <c r="CE21" s="314"/>
      <c r="CF21" s="314"/>
      <c r="CG21" s="314"/>
      <c r="CH21" s="314"/>
      <c r="CI21" s="314"/>
      <c r="CJ21" s="314"/>
      <c r="CK21" s="314"/>
      <c r="CL21" s="314"/>
      <c r="CM21" s="314"/>
      <c r="CN21" s="314"/>
      <c r="CO21" s="314"/>
      <c r="CP21" s="314"/>
      <c r="CQ21" s="314"/>
      <c r="CR21" s="314"/>
      <c r="CS21" s="314"/>
      <c r="CT21" s="314"/>
      <c r="CU21" s="314"/>
      <c r="CV21" s="314"/>
      <c r="CW21" s="314"/>
      <c r="CX21" s="314"/>
      <c r="CY21" s="314"/>
      <c r="CZ21" s="314"/>
      <c r="DA21" s="314"/>
      <c r="DB21" s="314"/>
      <c r="DC21" s="314"/>
      <c r="DD21" s="314"/>
      <c r="DE21" s="314"/>
      <c r="DF21" s="314"/>
      <c r="DG21" s="314"/>
      <c r="DH21" s="314"/>
      <c r="DI21" s="314"/>
      <c r="DJ21" s="314"/>
      <c r="DK21" s="314"/>
      <c r="DL21" s="314"/>
      <c r="DM21" s="314"/>
      <c r="DN21" s="314"/>
      <c r="DO21" s="314"/>
      <c r="DP21" s="314"/>
      <c r="DQ21" s="314"/>
      <c r="DR21" s="314"/>
      <c r="DS21" s="314"/>
      <c r="DT21" s="314"/>
      <c r="DU21" s="314"/>
      <c r="DV21" s="314"/>
      <c r="DW21" s="314"/>
      <c r="DX21" s="314"/>
      <c r="DY21" s="314"/>
      <c r="DZ21" s="314"/>
      <c r="EA21" s="314"/>
      <c r="EB21" s="314"/>
      <c r="EC21" s="314"/>
      <c r="ED21" s="314"/>
      <c r="FY21" s="317"/>
      <c r="FZ21" s="317"/>
      <c r="GA21" s="317"/>
      <c r="GB21" s="317"/>
      <c r="GC21" s="301"/>
      <c r="GD21" s="301"/>
      <c r="GE21" s="301"/>
      <c r="GF21" s="301"/>
      <c r="GG21" s="318"/>
      <c r="GH21" s="318"/>
      <c r="GI21" s="318"/>
      <c r="GJ21" s="319"/>
      <c r="GK21" s="320"/>
      <c r="GL21" s="320"/>
      <c r="GM21" s="320"/>
      <c r="GN21" s="320"/>
      <c r="GO21" s="300"/>
      <c r="HD21" s="317"/>
      <c r="HE21" s="317"/>
      <c r="HF21" s="317"/>
      <c r="HG21" s="317"/>
      <c r="HH21" s="301"/>
      <c r="HI21" s="301"/>
      <c r="HJ21" s="301"/>
      <c r="HK21" s="301"/>
      <c r="HL21" s="318"/>
      <c r="HM21" s="318"/>
      <c r="HN21" s="318"/>
      <c r="HO21" s="319"/>
      <c r="HP21" s="320"/>
      <c r="HQ21" s="320"/>
      <c r="HR21" s="320"/>
      <c r="HS21" s="320"/>
      <c r="HT21" s="300"/>
      <c r="HX21" s="303"/>
      <c r="HY21" s="297"/>
      <c r="HZ21" s="297"/>
      <c r="IA21" s="297"/>
      <c r="IB21" s="297"/>
      <c r="IC21" s="303"/>
      <c r="IG21" s="317"/>
      <c r="IH21" s="317"/>
      <c r="II21" s="317"/>
      <c r="IJ21" s="317"/>
      <c r="IK21" s="301"/>
      <c r="IL21" s="301"/>
      <c r="IM21" s="301"/>
      <c r="IN21" s="301"/>
      <c r="IO21" s="321"/>
      <c r="IP21" s="321"/>
      <c r="IQ21" s="321"/>
      <c r="IR21" s="322"/>
      <c r="IS21" s="323"/>
      <c r="IT21" s="323"/>
      <c r="IU21" s="323"/>
      <c r="IV21" s="320"/>
      <c r="IW21" s="320"/>
      <c r="IX21" s="320"/>
      <c r="IY21" s="320"/>
      <c r="IZ21" s="302"/>
      <c r="JA21" s="324"/>
      <c r="JB21" s="325"/>
      <c r="JC21" s="326"/>
    </row>
    <row r="22" spans="4:263" ht="17.100000000000001" customHeight="1" x14ac:dyDescent="0.3">
      <c r="D22" s="1"/>
      <c r="G22" s="284"/>
      <c r="H22" s="284"/>
      <c r="I22" s="284"/>
      <c r="J22" s="284"/>
      <c r="K22" s="284"/>
      <c r="L22" s="284"/>
      <c r="M22" s="284"/>
      <c r="N22" s="284"/>
      <c r="O22" s="284"/>
      <c r="P22" s="284"/>
      <c r="Q22" s="284"/>
      <c r="W22" s="314"/>
      <c r="X22" s="314"/>
      <c r="Y22" s="314"/>
      <c r="Z22" s="314"/>
      <c r="AA22" s="314"/>
      <c r="AX22" s="314"/>
      <c r="AY22" s="314"/>
      <c r="AZ22" s="314"/>
      <c r="BA22" s="314"/>
      <c r="BB22" s="1"/>
      <c r="BC22" s="1"/>
      <c r="BD22" s="1"/>
      <c r="BE22" s="1"/>
      <c r="BV22" s="314"/>
      <c r="BX22" s="314"/>
      <c r="BY22" s="314"/>
      <c r="BZ22" s="314"/>
      <c r="CA22" s="314"/>
      <c r="CB22" s="314"/>
      <c r="CC22" s="314"/>
      <c r="CD22" s="314"/>
      <c r="CE22" s="314"/>
      <c r="CF22" s="314"/>
      <c r="CG22" s="314"/>
      <c r="CH22" s="314"/>
      <c r="CI22" s="314"/>
      <c r="CJ22" s="314"/>
      <c r="CK22" s="314"/>
      <c r="CL22" s="314"/>
      <c r="CM22" s="314"/>
      <c r="CN22" s="314"/>
      <c r="CO22" s="314"/>
      <c r="CP22" s="314"/>
      <c r="CQ22" s="314"/>
      <c r="CR22" s="314"/>
      <c r="CS22" s="314"/>
      <c r="CT22" s="314"/>
      <c r="CU22" s="314"/>
      <c r="CV22" s="314"/>
      <c r="CW22" s="314"/>
      <c r="CX22" s="314"/>
      <c r="CY22" s="314"/>
      <c r="CZ22" s="314"/>
      <c r="DA22" s="314"/>
      <c r="DB22" s="314"/>
      <c r="DC22" s="314"/>
      <c r="DD22" s="314"/>
      <c r="DE22" s="314"/>
      <c r="DF22" s="314"/>
      <c r="DG22" s="314"/>
      <c r="DH22" s="314"/>
      <c r="DI22" s="314"/>
      <c r="DJ22" s="314"/>
      <c r="DK22" s="314"/>
      <c r="DL22" s="314"/>
      <c r="DM22" s="314"/>
      <c r="DN22" s="314"/>
      <c r="DO22" s="314"/>
      <c r="DP22" s="314"/>
      <c r="DQ22" s="314"/>
      <c r="DR22" s="314"/>
      <c r="DS22" s="314"/>
      <c r="DT22" s="314"/>
      <c r="DU22" s="314"/>
      <c r="DV22" s="314"/>
      <c r="DW22" s="314"/>
      <c r="DX22" s="314"/>
      <c r="DY22" s="314"/>
      <c r="DZ22" s="314"/>
      <c r="EA22" s="314"/>
      <c r="EB22" s="314"/>
      <c r="EC22" s="314"/>
      <c r="ED22" s="314"/>
      <c r="FY22" s="317"/>
      <c r="FZ22" s="317"/>
      <c r="GA22" s="317"/>
      <c r="GB22" s="317"/>
      <c r="GC22" s="301"/>
      <c r="GD22" s="301"/>
      <c r="GE22" s="301"/>
      <c r="GF22" s="301"/>
      <c r="GG22" s="318"/>
      <c r="GH22" s="318"/>
      <c r="GI22" s="318"/>
      <c r="GJ22" s="319"/>
      <c r="GK22" s="320"/>
      <c r="GL22" s="320"/>
      <c r="GM22" s="320"/>
      <c r="GN22" s="320"/>
      <c r="GO22" s="300"/>
      <c r="HD22" s="317"/>
      <c r="HE22" s="317"/>
      <c r="HF22" s="317"/>
      <c r="HG22" s="317"/>
      <c r="HH22" s="301"/>
      <c r="HI22" s="301"/>
      <c r="HJ22" s="301"/>
      <c r="HK22" s="301"/>
      <c r="HL22" s="318"/>
      <c r="HM22" s="318"/>
      <c r="HN22" s="318"/>
      <c r="HO22" s="319"/>
      <c r="HP22" s="320"/>
      <c r="HQ22" s="320"/>
      <c r="HR22" s="320"/>
      <c r="HS22" s="320"/>
      <c r="HT22" s="300"/>
      <c r="HX22" s="303"/>
      <c r="HY22" s="297"/>
      <c r="HZ22" s="297"/>
      <c r="IA22" s="297"/>
      <c r="IB22" s="297"/>
      <c r="IG22" s="317"/>
      <c r="IH22" s="317"/>
      <c r="II22" s="317"/>
      <c r="IJ22" s="317"/>
      <c r="IK22" s="301"/>
      <c r="IL22" s="301"/>
      <c r="IM22" s="301"/>
      <c r="IN22" s="301"/>
      <c r="IO22" s="321"/>
      <c r="IP22" s="321"/>
      <c r="IQ22" s="321"/>
      <c r="IR22" s="322"/>
      <c r="IS22" s="323"/>
      <c r="IT22" s="323"/>
      <c r="IU22" s="323"/>
      <c r="IV22" s="320"/>
      <c r="IW22" s="320"/>
      <c r="IX22" s="320"/>
      <c r="IY22" s="320"/>
      <c r="IZ22" s="302"/>
      <c r="JA22" s="324"/>
      <c r="JB22" s="325"/>
      <c r="JC22" s="326"/>
    </row>
    <row r="23" spans="4:263" ht="17.100000000000001" customHeight="1" x14ac:dyDescent="0.3">
      <c r="D23" s="1"/>
      <c r="G23" s="284"/>
      <c r="H23" s="284"/>
      <c r="I23" s="284"/>
      <c r="J23" s="284"/>
      <c r="K23" s="284"/>
      <c r="L23" s="284"/>
      <c r="M23" s="284"/>
      <c r="N23" s="284"/>
      <c r="O23" s="284"/>
      <c r="P23" s="284"/>
      <c r="Q23" s="284"/>
      <c r="W23" s="314"/>
      <c r="X23" s="314"/>
      <c r="Y23" s="314"/>
      <c r="Z23" s="314"/>
      <c r="AA23" s="314"/>
      <c r="AX23" s="314"/>
      <c r="AY23" s="314"/>
      <c r="AZ23" s="314"/>
      <c r="BA23" s="314"/>
      <c r="BR23" s="314"/>
      <c r="BS23" s="314"/>
      <c r="BT23" s="314"/>
      <c r="BU23" s="314"/>
      <c r="BV23" s="314"/>
      <c r="BX23" s="314"/>
      <c r="BY23" s="314"/>
      <c r="BZ23" s="314"/>
      <c r="CA23" s="314"/>
      <c r="CB23" s="314"/>
      <c r="CC23" s="314"/>
      <c r="CD23" s="314"/>
      <c r="CE23" s="314"/>
      <c r="CF23" s="314"/>
      <c r="CG23" s="314"/>
      <c r="CH23" s="314"/>
      <c r="CI23" s="314"/>
      <c r="CJ23" s="314"/>
      <c r="CK23" s="314"/>
      <c r="CL23" s="314"/>
      <c r="CM23" s="314"/>
      <c r="CN23" s="314"/>
      <c r="CO23" s="314"/>
      <c r="CP23" s="314"/>
      <c r="CQ23" s="314"/>
      <c r="CR23" s="314"/>
      <c r="CS23" s="314"/>
      <c r="CT23" s="314"/>
      <c r="CU23" s="314"/>
      <c r="CV23" s="314"/>
      <c r="CW23" s="314"/>
      <c r="CX23" s="314"/>
      <c r="CY23" s="314"/>
      <c r="CZ23" s="314"/>
      <c r="DA23" s="314"/>
      <c r="DB23" s="314"/>
      <c r="DC23" s="314"/>
      <c r="DD23" s="314"/>
      <c r="DE23" s="314"/>
      <c r="DF23" s="314"/>
      <c r="DG23" s="314"/>
      <c r="DH23" s="314"/>
      <c r="DI23" s="314"/>
      <c r="DJ23" s="314"/>
      <c r="DK23" s="314"/>
      <c r="DL23" s="314"/>
      <c r="DM23" s="314"/>
      <c r="DN23" s="314"/>
      <c r="DO23" s="314"/>
      <c r="DP23" s="314"/>
      <c r="DQ23" s="314"/>
      <c r="DR23" s="314"/>
      <c r="DS23" s="314"/>
      <c r="DT23" s="314"/>
      <c r="DU23" s="314"/>
      <c r="DV23" s="314"/>
      <c r="DW23" s="314"/>
      <c r="DX23" s="314"/>
      <c r="DY23" s="314"/>
      <c r="DZ23" s="314"/>
      <c r="EA23" s="314"/>
      <c r="EB23" s="314"/>
      <c r="EC23" s="314"/>
      <c r="ED23" s="314"/>
      <c r="FY23" s="317"/>
      <c r="FZ23" s="317"/>
      <c r="GA23" s="317"/>
      <c r="GB23" s="317"/>
      <c r="GC23" s="301"/>
      <c r="GD23" s="301"/>
      <c r="GE23" s="301"/>
      <c r="GF23" s="301"/>
      <c r="GG23" s="318"/>
      <c r="GH23" s="318"/>
      <c r="GI23" s="318"/>
      <c r="GJ23" s="319"/>
      <c r="GK23" s="320"/>
      <c r="GL23" s="320"/>
      <c r="GM23" s="320"/>
      <c r="GN23" s="320"/>
      <c r="GO23" s="300"/>
      <c r="HD23" s="317"/>
      <c r="HE23" s="317"/>
      <c r="HF23" s="317"/>
      <c r="HG23" s="317"/>
      <c r="HH23" s="301"/>
      <c r="HI23" s="301"/>
      <c r="HJ23" s="301"/>
      <c r="HK23" s="301"/>
      <c r="HL23" s="318"/>
      <c r="HM23" s="318"/>
      <c r="HN23" s="318"/>
      <c r="HO23" s="319"/>
      <c r="HP23" s="320"/>
      <c r="HQ23" s="320"/>
      <c r="HR23" s="320"/>
      <c r="HS23" s="320"/>
      <c r="HT23" s="300"/>
      <c r="HX23" s="303"/>
      <c r="HY23" s="297"/>
      <c r="HZ23" s="297"/>
      <c r="IA23" s="297"/>
      <c r="IB23" s="297"/>
      <c r="IG23" s="317"/>
      <c r="IH23" s="317"/>
      <c r="II23" s="317"/>
      <c r="IJ23" s="317"/>
      <c r="IK23" s="301"/>
      <c r="IL23" s="301"/>
      <c r="IM23" s="301"/>
      <c r="IN23" s="301"/>
      <c r="IO23" s="321"/>
      <c r="IP23" s="321"/>
      <c r="IQ23" s="321"/>
      <c r="IR23" s="322"/>
      <c r="IS23" s="323"/>
      <c r="IT23" s="323"/>
      <c r="IU23" s="323"/>
      <c r="IV23" s="320"/>
      <c r="IW23" s="320"/>
      <c r="IX23" s="320"/>
      <c r="IY23" s="320"/>
      <c r="IZ23" s="302"/>
      <c r="JA23" s="324"/>
      <c r="JB23" s="325"/>
      <c r="JC23" s="326"/>
    </row>
    <row r="24" spans="4:263" ht="17.100000000000001" customHeight="1" x14ac:dyDescent="0.3">
      <c r="D24" s="1"/>
      <c r="G24" s="284"/>
      <c r="H24" s="284"/>
      <c r="I24" s="284"/>
      <c r="J24" s="284"/>
      <c r="K24" s="284"/>
      <c r="L24" s="284"/>
      <c r="M24" s="284"/>
      <c r="N24" s="284"/>
      <c r="O24" s="284"/>
      <c r="P24" s="284"/>
      <c r="Q24" s="284"/>
      <c r="W24" s="314"/>
      <c r="X24" s="314"/>
      <c r="Y24" s="314"/>
      <c r="Z24" s="314"/>
      <c r="AA24" s="314"/>
      <c r="AX24" s="314"/>
      <c r="AY24" s="314"/>
      <c r="AZ24" s="314"/>
      <c r="BA24" s="314"/>
      <c r="BR24" s="314"/>
      <c r="BS24" s="314"/>
      <c r="BT24" s="314"/>
      <c r="BU24" s="314"/>
      <c r="BV24" s="314"/>
      <c r="BX24" s="314"/>
      <c r="BY24" s="314"/>
      <c r="BZ24" s="314"/>
      <c r="CA24" s="314"/>
      <c r="CB24" s="314"/>
      <c r="CC24" s="314"/>
      <c r="CD24" s="314"/>
      <c r="CE24" s="314"/>
      <c r="CF24" s="314"/>
      <c r="CG24" s="314"/>
      <c r="CH24" s="314"/>
      <c r="CI24" s="314"/>
      <c r="CJ24" s="314"/>
      <c r="CK24" s="314"/>
      <c r="CL24" s="314"/>
      <c r="CM24" s="314"/>
      <c r="CN24" s="314"/>
      <c r="CO24" s="314"/>
      <c r="CP24" s="314"/>
      <c r="CQ24" s="314"/>
      <c r="CR24" s="314"/>
      <c r="CS24" s="314"/>
      <c r="CT24" s="314"/>
      <c r="CU24" s="314"/>
      <c r="CV24" s="314"/>
      <c r="CW24" s="314"/>
      <c r="CX24" s="314"/>
      <c r="CY24" s="314"/>
      <c r="CZ24" s="314"/>
      <c r="DA24" s="314"/>
      <c r="DB24" s="314"/>
      <c r="DC24" s="314"/>
      <c r="DD24" s="314"/>
      <c r="DE24" s="314"/>
      <c r="DF24" s="314"/>
      <c r="DG24" s="314"/>
      <c r="DH24" s="314"/>
      <c r="DI24" s="314"/>
      <c r="DJ24" s="314"/>
      <c r="DK24" s="314"/>
      <c r="DL24" s="314"/>
      <c r="DM24" s="314"/>
      <c r="DN24" s="314"/>
      <c r="DO24" s="314"/>
      <c r="DP24" s="314"/>
      <c r="DQ24" s="314"/>
      <c r="DR24" s="314"/>
      <c r="DS24" s="314"/>
      <c r="DT24" s="314"/>
      <c r="DU24" s="314"/>
      <c r="DV24" s="314"/>
      <c r="DW24" s="314"/>
      <c r="DX24" s="314"/>
      <c r="DY24" s="314"/>
      <c r="DZ24" s="314"/>
      <c r="EA24" s="314"/>
      <c r="EB24" s="314"/>
      <c r="EC24" s="314"/>
      <c r="ED24" s="314"/>
      <c r="FY24" s="317"/>
      <c r="FZ24" s="317"/>
      <c r="GA24" s="317"/>
      <c r="GB24" s="317"/>
      <c r="GC24" s="301"/>
      <c r="GD24" s="301"/>
      <c r="GE24" s="301"/>
      <c r="GF24" s="301"/>
      <c r="GG24" s="318"/>
      <c r="GH24" s="318"/>
      <c r="GI24" s="318"/>
      <c r="GJ24" s="319"/>
      <c r="GK24" s="320"/>
      <c r="GL24" s="320"/>
      <c r="GM24" s="320"/>
      <c r="GN24" s="320"/>
      <c r="GO24" s="300"/>
      <c r="HD24" s="317"/>
      <c r="HE24" s="317"/>
      <c r="HF24" s="317"/>
      <c r="HG24" s="317"/>
      <c r="HH24" s="301"/>
      <c r="HI24" s="301"/>
      <c r="HJ24" s="301"/>
      <c r="HK24" s="301"/>
      <c r="HL24" s="318"/>
      <c r="HM24" s="318"/>
      <c r="HN24" s="318"/>
      <c r="HO24" s="319"/>
      <c r="HP24" s="320"/>
      <c r="HQ24" s="320"/>
      <c r="HR24" s="320"/>
      <c r="HS24" s="320"/>
      <c r="HT24" s="300"/>
      <c r="HX24" s="303"/>
      <c r="HY24" s="297"/>
      <c r="HZ24" s="297"/>
      <c r="IA24" s="297"/>
      <c r="IB24" s="297"/>
      <c r="IG24" s="317"/>
      <c r="IH24" s="317"/>
      <c r="II24" s="317"/>
      <c r="IJ24" s="317"/>
      <c r="IK24" s="301"/>
      <c r="IL24" s="301"/>
      <c r="IM24" s="301"/>
      <c r="IN24" s="301"/>
      <c r="IO24" s="321"/>
      <c r="IP24" s="321"/>
      <c r="IQ24" s="321"/>
      <c r="IR24" s="322"/>
      <c r="IS24" s="323"/>
      <c r="IT24" s="323"/>
      <c r="IU24" s="323"/>
      <c r="IV24" s="320"/>
      <c r="IW24" s="320"/>
      <c r="IX24" s="320"/>
      <c r="IY24" s="320"/>
      <c r="IZ24" s="302"/>
      <c r="JA24" s="324"/>
      <c r="JB24" s="325"/>
      <c r="JC24" s="326"/>
    </row>
    <row r="25" spans="4:263" ht="17.100000000000001" customHeight="1" x14ac:dyDescent="0.3">
      <c r="D25" s="1"/>
      <c r="G25" s="284"/>
      <c r="H25" s="284"/>
      <c r="I25" s="284"/>
      <c r="J25" s="284"/>
      <c r="K25" s="284"/>
      <c r="L25" s="284"/>
      <c r="M25" s="284"/>
      <c r="N25" s="284"/>
      <c r="O25" s="284"/>
      <c r="P25" s="284"/>
      <c r="Q25" s="284"/>
      <c r="W25" s="314"/>
      <c r="X25" s="314"/>
      <c r="Y25" s="314"/>
      <c r="Z25" s="314"/>
      <c r="AA25" s="314"/>
      <c r="AX25" s="314"/>
      <c r="AY25" s="314"/>
      <c r="AZ25" s="314"/>
      <c r="BA25" s="314"/>
      <c r="BR25" s="314"/>
      <c r="BS25" s="314"/>
      <c r="BT25" s="314"/>
      <c r="BU25" s="314"/>
      <c r="BV25" s="314"/>
      <c r="BX25" s="314"/>
      <c r="BY25" s="314"/>
      <c r="BZ25" s="314"/>
      <c r="CA25" s="314"/>
      <c r="CB25" s="314"/>
      <c r="CC25" s="314"/>
      <c r="CD25" s="314"/>
      <c r="CE25" s="314"/>
      <c r="CF25" s="314"/>
      <c r="CG25" s="314"/>
      <c r="CH25" s="314"/>
      <c r="CI25" s="314"/>
      <c r="CJ25" s="314"/>
      <c r="CK25" s="314"/>
      <c r="CL25" s="314"/>
      <c r="CM25" s="314"/>
      <c r="CN25" s="314"/>
      <c r="CO25" s="314"/>
      <c r="CP25" s="314"/>
      <c r="CQ25" s="314"/>
      <c r="CR25" s="314"/>
      <c r="CS25" s="314"/>
      <c r="CT25" s="314"/>
      <c r="CU25" s="314"/>
      <c r="CV25" s="314"/>
      <c r="CW25" s="314"/>
      <c r="CX25" s="314"/>
      <c r="CY25" s="314"/>
      <c r="CZ25" s="314"/>
      <c r="DA25" s="314"/>
      <c r="DB25" s="314"/>
      <c r="DC25" s="314"/>
      <c r="DD25" s="314"/>
      <c r="DE25" s="314"/>
      <c r="DF25" s="314"/>
      <c r="DG25" s="314"/>
      <c r="DH25" s="314"/>
      <c r="DI25" s="314"/>
      <c r="DJ25" s="314"/>
      <c r="DK25" s="314"/>
      <c r="DL25" s="314"/>
      <c r="DM25" s="314"/>
      <c r="DN25" s="314"/>
      <c r="DO25" s="314"/>
      <c r="DP25" s="314"/>
      <c r="DQ25" s="314"/>
      <c r="DR25" s="314"/>
      <c r="DS25" s="314"/>
      <c r="DT25" s="314"/>
      <c r="DU25" s="314"/>
      <c r="DV25" s="314"/>
      <c r="DW25" s="314"/>
      <c r="DX25" s="314"/>
      <c r="DY25" s="314"/>
      <c r="DZ25" s="314"/>
      <c r="EA25" s="314"/>
      <c r="EB25" s="314"/>
      <c r="EC25" s="314"/>
      <c r="ED25" s="314"/>
      <c r="FY25" s="317"/>
      <c r="FZ25" s="317"/>
      <c r="GA25" s="317"/>
      <c r="GB25" s="317"/>
      <c r="GC25" s="301"/>
      <c r="GD25" s="301"/>
      <c r="GE25" s="301"/>
      <c r="GF25" s="301"/>
      <c r="GG25" s="318"/>
      <c r="GH25" s="318"/>
      <c r="GI25" s="318"/>
      <c r="GJ25" s="319"/>
      <c r="GK25" s="320"/>
      <c r="GL25" s="320"/>
      <c r="GM25" s="320"/>
      <c r="GN25" s="320"/>
      <c r="GO25" s="300"/>
      <c r="HD25" s="317"/>
      <c r="HE25" s="317"/>
      <c r="HF25" s="317"/>
      <c r="HG25" s="317"/>
      <c r="HH25" s="301"/>
      <c r="HI25" s="301"/>
      <c r="HJ25" s="301"/>
      <c r="HK25" s="301"/>
      <c r="HL25" s="318"/>
      <c r="HM25" s="318"/>
      <c r="HN25" s="318"/>
      <c r="HO25" s="319"/>
      <c r="HP25" s="320"/>
      <c r="HQ25" s="320"/>
      <c r="HR25" s="320"/>
      <c r="HS25" s="320"/>
      <c r="HT25" s="300"/>
      <c r="HX25" s="303"/>
      <c r="IG25" s="317"/>
      <c r="IH25" s="317"/>
      <c r="II25" s="317"/>
      <c r="IJ25" s="317"/>
      <c r="IK25" s="301"/>
      <c r="IL25" s="301"/>
      <c r="IM25" s="301"/>
      <c r="IN25" s="301"/>
      <c r="IO25" s="321"/>
      <c r="IP25" s="321"/>
      <c r="IQ25" s="321"/>
      <c r="IR25" s="322"/>
      <c r="IS25" s="323"/>
      <c r="IT25" s="323"/>
      <c r="IU25" s="323"/>
      <c r="IV25" s="320"/>
      <c r="IW25" s="320"/>
      <c r="IX25" s="320"/>
      <c r="IY25" s="320"/>
      <c r="IZ25" s="302"/>
      <c r="JA25" s="324"/>
      <c r="JB25" s="325"/>
      <c r="JC25" s="326"/>
    </row>
    <row r="26" spans="4:263" ht="17.100000000000001" customHeight="1" x14ac:dyDescent="0.3">
      <c r="D26" s="1"/>
      <c r="G26" s="284"/>
      <c r="H26" s="284"/>
      <c r="I26" s="284"/>
      <c r="J26" s="284"/>
      <c r="K26" s="284"/>
      <c r="L26" s="284"/>
      <c r="M26" s="284"/>
      <c r="N26" s="284"/>
      <c r="O26" s="284"/>
      <c r="P26" s="284"/>
      <c r="Q26" s="284"/>
      <c r="W26" s="314"/>
      <c r="X26" s="314"/>
      <c r="Y26" s="314"/>
      <c r="Z26" s="314"/>
      <c r="AA26" s="314"/>
      <c r="AX26" s="314"/>
      <c r="AY26" s="314"/>
      <c r="AZ26" s="314"/>
      <c r="BA26" s="314"/>
      <c r="BR26" s="314"/>
      <c r="BS26" s="314"/>
      <c r="BT26" s="314"/>
      <c r="BU26" s="314"/>
      <c r="BV26" s="314"/>
      <c r="BX26" s="314"/>
      <c r="BY26" s="314"/>
      <c r="BZ26" s="314"/>
      <c r="CA26" s="314"/>
      <c r="CB26" s="314"/>
      <c r="CC26" s="314"/>
      <c r="CD26" s="314"/>
      <c r="CE26" s="314"/>
      <c r="CF26" s="314"/>
      <c r="CG26" s="314"/>
      <c r="CH26" s="314"/>
      <c r="CI26" s="314"/>
      <c r="CJ26" s="314"/>
      <c r="CK26" s="314"/>
      <c r="CL26" s="314"/>
      <c r="CM26" s="314"/>
      <c r="CN26" s="314"/>
      <c r="CO26" s="314"/>
      <c r="CP26" s="314"/>
      <c r="CQ26" s="314"/>
      <c r="CR26" s="314"/>
      <c r="CS26" s="314"/>
      <c r="CT26" s="314"/>
      <c r="CU26" s="314"/>
      <c r="CV26" s="314"/>
      <c r="CW26" s="314"/>
      <c r="CX26" s="314"/>
      <c r="CY26" s="314"/>
      <c r="CZ26" s="314"/>
      <c r="DA26" s="314"/>
      <c r="DB26" s="314"/>
      <c r="DC26" s="314"/>
      <c r="DD26" s="314"/>
      <c r="DE26" s="314"/>
      <c r="DF26" s="314"/>
      <c r="DG26" s="314"/>
      <c r="DH26" s="314"/>
      <c r="DI26" s="314"/>
      <c r="DJ26" s="314"/>
      <c r="DK26" s="314"/>
      <c r="DL26" s="314"/>
      <c r="DM26" s="314"/>
      <c r="DN26" s="314"/>
      <c r="DO26" s="314"/>
      <c r="DP26" s="314"/>
      <c r="DQ26" s="314"/>
      <c r="DR26" s="314"/>
      <c r="DS26" s="314"/>
      <c r="DT26" s="314"/>
      <c r="DU26" s="314"/>
      <c r="DV26" s="314"/>
      <c r="DW26" s="314"/>
      <c r="DX26" s="314"/>
      <c r="DY26" s="314"/>
      <c r="DZ26" s="314"/>
      <c r="EA26" s="314"/>
      <c r="EB26" s="314"/>
      <c r="EC26" s="314"/>
      <c r="ED26" s="314"/>
      <c r="FY26" s="317"/>
      <c r="FZ26" s="317"/>
      <c r="GA26" s="317"/>
      <c r="GB26" s="317"/>
      <c r="GC26" s="301"/>
      <c r="GD26" s="301"/>
      <c r="GE26" s="301"/>
      <c r="GF26" s="301"/>
      <c r="GG26" s="318"/>
      <c r="GH26" s="318"/>
      <c r="GI26" s="318"/>
      <c r="GJ26" s="319"/>
      <c r="GK26" s="320"/>
      <c r="GL26" s="320"/>
      <c r="GM26" s="320"/>
      <c r="GN26" s="320"/>
      <c r="GO26" s="300"/>
      <c r="HD26" s="317"/>
      <c r="HE26" s="317"/>
      <c r="HF26" s="317"/>
      <c r="HG26" s="317"/>
      <c r="HH26" s="301"/>
      <c r="HI26" s="301"/>
      <c r="HJ26" s="301"/>
      <c r="HK26" s="301"/>
      <c r="HL26" s="318"/>
      <c r="HM26" s="318"/>
      <c r="HN26" s="318"/>
      <c r="HO26" s="319"/>
      <c r="HP26" s="320"/>
      <c r="HQ26" s="320"/>
      <c r="HR26" s="320"/>
      <c r="HS26" s="320"/>
      <c r="HT26" s="300"/>
      <c r="HX26" s="303"/>
      <c r="IG26" s="317"/>
      <c r="IH26" s="317"/>
      <c r="II26" s="317"/>
      <c r="IJ26" s="317"/>
      <c r="IK26" s="301"/>
      <c r="IL26" s="301"/>
      <c r="IM26" s="301"/>
      <c r="IN26" s="301"/>
      <c r="IO26" s="321"/>
      <c r="IP26" s="321"/>
      <c r="IQ26" s="321"/>
      <c r="IR26" s="322"/>
      <c r="IS26" s="323"/>
      <c r="IT26" s="323"/>
      <c r="IU26" s="323"/>
      <c r="IV26" s="320"/>
      <c r="IW26" s="320"/>
      <c r="IX26" s="320"/>
      <c r="IY26" s="320"/>
      <c r="IZ26" s="302"/>
      <c r="JA26" s="324"/>
      <c r="JB26" s="325"/>
      <c r="JC26" s="326"/>
    </row>
    <row r="27" spans="4:263" ht="17.100000000000001" customHeight="1" x14ac:dyDescent="0.3">
      <c r="D27" s="1"/>
      <c r="G27" s="284"/>
      <c r="H27" s="284"/>
      <c r="I27" s="284"/>
      <c r="J27" s="284"/>
      <c r="K27" s="284"/>
      <c r="L27" s="284"/>
      <c r="M27" s="284"/>
      <c r="N27" s="284"/>
      <c r="O27" s="284"/>
      <c r="P27" s="284"/>
      <c r="Q27" s="284"/>
      <c r="W27" s="314"/>
      <c r="X27" s="314"/>
      <c r="Y27" s="314"/>
      <c r="Z27" s="314"/>
      <c r="AA27" s="314"/>
      <c r="AX27" s="314"/>
      <c r="AY27" s="314"/>
      <c r="AZ27" s="314"/>
      <c r="BA27" s="314"/>
      <c r="BB27" s="314"/>
      <c r="BC27" s="314"/>
      <c r="BD27" s="314"/>
      <c r="BE27" s="314"/>
      <c r="BF27" s="314"/>
      <c r="BG27" s="314"/>
      <c r="BH27" s="314"/>
      <c r="BI27" s="314"/>
      <c r="BJ27" s="314"/>
      <c r="BK27" s="314"/>
      <c r="BL27" s="314"/>
      <c r="BM27" s="314"/>
      <c r="BN27" s="314"/>
      <c r="BO27" s="314"/>
      <c r="BP27" s="314"/>
      <c r="BQ27" s="314"/>
      <c r="BR27" s="314"/>
      <c r="BS27" s="314"/>
      <c r="BT27" s="314"/>
      <c r="BU27" s="314"/>
      <c r="BV27" s="314"/>
      <c r="BX27" s="314"/>
      <c r="BY27" s="314"/>
      <c r="BZ27" s="314"/>
      <c r="CA27" s="314"/>
      <c r="CB27" s="314"/>
      <c r="CC27" s="314"/>
      <c r="CD27" s="314"/>
      <c r="CE27" s="314"/>
      <c r="CF27" s="314"/>
      <c r="CG27" s="314"/>
      <c r="CH27" s="314"/>
      <c r="CI27" s="314"/>
      <c r="CJ27" s="314"/>
      <c r="CK27" s="314"/>
      <c r="CL27" s="314"/>
      <c r="CM27" s="314"/>
      <c r="CN27" s="314"/>
      <c r="CO27" s="314"/>
      <c r="CP27" s="314"/>
      <c r="CQ27" s="314"/>
      <c r="CR27" s="314"/>
      <c r="CS27" s="314"/>
      <c r="CT27" s="314"/>
      <c r="CU27" s="314"/>
      <c r="CV27" s="314"/>
      <c r="CW27" s="314"/>
      <c r="CX27" s="314"/>
      <c r="CY27" s="314"/>
      <c r="CZ27" s="314"/>
      <c r="DA27" s="314"/>
      <c r="DB27" s="314"/>
      <c r="DC27" s="314"/>
      <c r="DD27" s="314"/>
      <c r="DE27" s="314"/>
      <c r="DF27" s="314"/>
      <c r="DG27" s="314"/>
      <c r="DH27" s="314"/>
      <c r="DI27" s="314"/>
      <c r="DJ27" s="314"/>
      <c r="DK27" s="314"/>
      <c r="DL27" s="314"/>
      <c r="DM27" s="314"/>
      <c r="DN27" s="314"/>
      <c r="DO27" s="314"/>
      <c r="DP27" s="314"/>
      <c r="DQ27" s="314"/>
      <c r="DR27" s="314"/>
      <c r="DS27" s="314"/>
      <c r="DT27" s="314"/>
      <c r="DU27" s="314"/>
      <c r="DV27" s="314"/>
      <c r="DW27" s="314"/>
      <c r="DX27" s="314"/>
      <c r="DY27" s="314"/>
      <c r="DZ27" s="314"/>
      <c r="EA27" s="314"/>
      <c r="EB27" s="314"/>
      <c r="EC27" s="314"/>
      <c r="ED27" s="314"/>
      <c r="FY27" s="317"/>
      <c r="FZ27" s="317"/>
      <c r="GA27" s="317"/>
      <c r="GB27" s="317"/>
      <c r="GC27" s="301"/>
      <c r="GD27" s="301"/>
      <c r="GE27" s="301"/>
      <c r="GF27" s="301"/>
      <c r="GG27" s="318"/>
      <c r="GH27" s="318"/>
      <c r="GI27" s="318"/>
      <c r="GJ27" s="319"/>
      <c r="GK27" s="320"/>
      <c r="GL27" s="320"/>
      <c r="GM27" s="320"/>
      <c r="GN27" s="320"/>
      <c r="GO27" s="300"/>
      <c r="HD27" s="317"/>
      <c r="HE27" s="317"/>
      <c r="HF27" s="317"/>
      <c r="HG27" s="317"/>
      <c r="HH27" s="301"/>
      <c r="HI27" s="301"/>
      <c r="HJ27" s="301"/>
      <c r="HK27" s="301"/>
      <c r="HL27" s="318"/>
      <c r="HM27" s="318"/>
      <c r="HN27" s="318"/>
      <c r="HO27" s="319"/>
      <c r="HP27" s="320"/>
      <c r="HQ27" s="320"/>
      <c r="HR27" s="320"/>
      <c r="HS27" s="320"/>
      <c r="HT27" s="300"/>
      <c r="IG27" s="317"/>
      <c r="IH27" s="317"/>
      <c r="II27" s="317"/>
      <c r="IJ27" s="317"/>
      <c r="IK27" s="301"/>
      <c r="IL27" s="301"/>
      <c r="IM27" s="301"/>
      <c r="IN27" s="301"/>
      <c r="IO27" s="321"/>
      <c r="IP27" s="321"/>
      <c r="IQ27" s="321"/>
      <c r="IR27" s="322"/>
      <c r="IS27" s="323"/>
      <c r="IT27" s="323"/>
      <c r="IU27" s="323"/>
      <c r="IV27" s="320"/>
      <c r="IW27" s="320"/>
      <c r="IX27" s="320"/>
      <c r="IY27" s="320"/>
      <c r="IZ27" s="302"/>
      <c r="JA27" s="324"/>
      <c r="JB27" s="325"/>
      <c r="JC27" s="326"/>
    </row>
    <row r="28" spans="4:263" ht="17.100000000000001" customHeight="1" x14ac:dyDescent="0.3">
      <c r="D28" s="1"/>
      <c r="V28" s="314"/>
      <c r="W28" s="314"/>
      <c r="X28" s="314"/>
      <c r="Y28" s="314"/>
      <c r="Z28" s="314"/>
      <c r="AA28" s="314"/>
      <c r="AX28" s="314"/>
      <c r="AY28" s="314"/>
      <c r="AZ28" s="314"/>
      <c r="BA28" s="314"/>
      <c r="BB28" s="314"/>
      <c r="BC28" s="314"/>
      <c r="BD28" s="314"/>
      <c r="BE28" s="314"/>
      <c r="BF28" s="314"/>
      <c r="BG28" s="314"/>
      <c r="BH28" s="314"/>
      <c r="BI28" s="314"/>
      <c r="BJ28" s="314"/>
      <c r="BK28" s="314"/>
      <c r="BL28" s="314"/>
      <c r="BM28" s="314"/>
      <c r="BN28" s="314"/>
      <c r="BO28" s="314"/>
      <c r="BP28" s="314"/>
      <c r="BQ28" s="314"/>
      <c r="BR28" s="314"/>
      <c r="BS28" s="314"/>
      <c r="BT28" s="314"/>
      <c r="BU28" s="314"/>
      <c r="BV28" s="314"/>
      <c r="BX28" s="314"/>
      <c r="BY28" s="314"/>
      <c r="BZ28" s="314"/>
      <c r="CA28" s="314"/>
      <c r="CB28" s="314"/>
      <c r="CC28" s="314"/>
      <c r="CD28" s="314"/>
      <c r="CE28" s="314"/>
      <c r="CF28" s="314"/>
      <c r="CG28" s="314"/>
      <c r="CH28" s="314"/>
      <c r="CI28" s="314"/>
      <c r="CJ28" s="314"/>
      <c r="CK28" s="314"/>
      <c r="CL28" s="314"/>
      <c r="CM28" s="314"/>
      <c r="CN28" s="314"/>
      <c r="CO28" s="314"/>
      <c r="CP28" s="314"/>
      <c r="CQ28" s="314"/>
      <c r="CR28" s="314"/>
      <c r="CS28" s="314"/>
      <c r="CT28" s="314"/>
      <c r="CU28" s="314"/>
      <c r="CV28" s="314"/>
      <c r="CW28" s="314"/>
      <c r="CX28" s="314"/>
      <c r="CY28" s="314"/>
      <c r="CZ28" s="314"/>
      <c r="DA28" s="314"/>
      <c r="DB28" s="314"/>
      <c r="DC28" s="314"/>
      <c r="DD28" s="314"/>
      <c r="DE28" s="314"/>
      <c r="DF28" s="314"/>
      <c r="DG28" s="314"/>
      <c r="DH28" s="314"/>
      <c r="DI28" s="314"/>
      <c r="DJ28" s="314"/>
      <c r="DK28" s="314"/>
      <c r="DL28" s="314"/>
      <c r="DM28" s="314"/>
      <c r="DN28" s="314"/>
      <c r="DO28" s="314"/>
      <c r="DP28" s="314"/>
      <c r="DQ28" s="314"/>
      <c r="DR28" s="314"/>
      <c r="DS28" s="314"/>
      <c r="DT28" s="314"/>
      <c r="DU28" s="314"/>
      <c r="DV28" s="314"/>
      <c r="DW28" s="314"/>
      <c r="DX28" s="314"/>
      <c r="DY28" s="314"/>
      <c r="DZ28" s="314"/>
      <c r="EA28" s="314"/>
      <c r="EB28" s="314"/>
      <c r="EC28" s="314"/>
      <c r="ED28" s="314"/>
      <c r="FY28" s="317"/>
      <c r="FZ28" s="317"/>
      <c r="GA28" s="317"/>
      <c r="GB28" s="317"/>
      <c r="GC28" s="301"/>
      <c r="GD28" s="301"/>
      <c r="GE28" s="301"/>
      <c r="GF28" s="301"/>
      <c r="GG28" s="318"/>
      <c r="GH28" s="318"/>
      <c r="GI28" s="318"/>
      <c r="GJ28" s="319"/>
      <c r="GK28" s="320"/>
      <c r="GL28" s="320"/>
      <c r="GM28" s="320"/>
      <c r="GN28" s="320"/>
      <c r="GO28" s="300"/>
      <c r="HD28" s="317"/>
      <c r="HE28" s="317"/>
      <c r="HF28" s="317"/>
      <c r="HG28" s="317"/>
      <c r="HH28" s="301"/>
      <c r="HI28" s="301"/>
      <c r="HJ28" s="301"/>
      <c r="HK28" s="301"/>
      <c r="HL28" s="318"/>
      <c r="HM28" s="318"/>
      <c r="HN28" s="318"/>
      <c r="HO28" s="319"/>
      <c r="HP28" s="320"/>
      <c r="HQ28" s="320"/>
      <c r="HR28" s="320"/>
      <c r="HS28" s="320"/>
      <c r="HT28" s="300"/>
      <c r="IG28" s="317"/>
      <c r="IH28" s="317"/>
      <c r="II28" s="317"/>
      <c r="IJ28" s="317"/>
      <c r="IK28" s="301"/>
      <c r="IL28" s="301"/>
      <c r="IM28" s="301"/>
      <c r="IN28" s="301"/>
      <c r="IO28" s="321"/>
      <c r="IP28" s="321"/>
      <c r="IQ28" s="321"/>
      <c r="IR28" s="322"/>
      <c r="IS28" s="323"/>
      <c r="IT28" s="323"/>
      <c r="IU28" s="323"/>
      <c r="IV28" s="320"/>
      <c r="IW28" s="320"/>
      <c r="IX28" s="320"/>
      <c r="IY28" s="320"/>
      <c r="IZ28" s="302"/>
      <c r="JA28" s="324"/>
      <c r="JB28" s="325"/>
      <c r="JC28" s="326"/>
    </row>
    <row r="29" spans="4:263" ht="17.100000000000001" customHeight="1" x14ac:dyDescent="0.3">
      <c r="D29" s="1"/>
      <c r="V29" s="314"/>
      <c r="W29" s="314"/>
      <c r="X29" s="314"/>
      <c r="Y29" s="314"/>
      <c r="Z29" s="314"/>
      <c r="AA29" s="314"/>
      <c r="AX29" s="314"/>
      <c r="AY29" s="314"/>
      <c r="AZ29" s="314"/>
      <c r="BA29" s="314"/>
      <c r="BB29" s="314"/>
      <c r="BC29" s="314"/>
      <c r="BD29" s="314"/>
      <c r="BE29" s="314"/>
      <c r="BF29" s="314"/>
      <c r="BG29" s="314"/>
      <c r="BH29" s="314"/>
      <c r="BI29" s="314"/>
      <c r="BJ29" s="314"/>
      <c r="BK29" s="314"/>
      <c r="BL29" s="314"/>
      <c r="BM29" s="314"/>
      <c r="BN29" s="314"/>
      <c r="BO29" s="314"/>
      <c r="BP29" s="314"/>
      <c r="BQ29" s="314"/>
      <c r="BR29" s="314"/>
      <c r="BS29" s="314"/>
      <c r="BT29" s="314"/>
      <c r="BU29" s="314"/>
      <c r="BV29" s="314"/>
      <c r="BX29" s="314"/>
      <c r="BY29" s="314"/>
      <c r="BZ29" s="314"/>
      <c r="CA29" s="314"/>
      <c r="CB29" s="314"/>
      <c r="CC29" s="314"/>
      <c r="CD29" s="314"/>
      <c r="CE29" s="314"/>
      <c r="CF29" s="314"/>
      <c r="CG29" s="314"/>
      <c r="CH29" s="314"/>
      <c r="CI29" s="314"/>
      <c r="CJ29" s="314"/>
      <c r="CK29" s="314"/>
      <c r="CL29" s="314"/>
      <c r="CM29" s="314"/>
      <c r="CN29" s="314"/>
      <c r="CO29" s="314"/>
      <c r="CP29" s="314"/>
      <c r="CQ29" s="314"/>
      <c r="CR29" s="314"/>
      <c r="CS29" s="314"/>
      <c r="CT29" s="314"/>
      <c r="CU29" s="314"/>
      <c r="CV29" s="314"/>
      <c r="CW29" s="314"/>
      <c r="CX29" s="314"/>
      <c r="CY29" s="314"/>
      <c r="CZ29" s="314"/>
      <c r="DA29" s="314"/>
      <c r="DB29" s="314"/>
      <c r="DC29" s="314"/>
      <c r="DD29" s="314"/>
      <c r="DE29" s="314"/>
      <c r="DF29" s="314"/>
      <c r="DG29" s="314"/>
      <c r="DH29" s="314"/>
      <c r="DI29" s="314"/>
      <c r="DJ29" s="314"/>
      <c r="DK29" s="314"/>
      <c r="DL29" s="314"/>
      <c r="DM29" s="314"/>
      <c r="DN29" s="314"/>
      <c r="DO29" s="314"/>
      <c r="DP29" s="314"/>
      <c r="DQ29" s="314"/>
      <c r="DR29" s="314"/>
      <c r="DS29" s="314"/>
      <c r="DT29" s="314"/>
      <c r="DU29" s="314"/>
      <c r="DV29" s="314"/>
      <c r="DW29" s="314"/>
      <c r="DX29" s="314"/>
      <c r="DY29" s="314"/>
      <c r="DZ29" s="314"/>
      <c r="EA29" s="314"/>
      <c r="EB29" s="314"/>
      <c r="EC29" s="314"/>
      <c r="ED29" s="314"/>
      <c r="FY29" s="317"/>
      <c r="FZ29" s="317"/>
      <c r="GA29" s="317"/>
      <c r="GB29" s="317"/>
      <c r="GC29" s="301"/>
      <c r="GD29" s="301"/>
      <c r="GE29" s="301"/>
      <c r="GF29" s="301"/>
      <c r="GG29" s="318"/>
      <c r="GH29" s="318"/>
      <c r="GI29" s="318"/>
      <c r="GJ29" s="319"/>
      <c r="GK29" s="320"/>
      <c r="GL29" s="320"/>
      <c r="GM29" s="320"/>
      <c r="GN29" s="320"/>
      <c r="GO29" s="300"/>
      <c r="HD29" s="317"/>
      <c r="HE29" s="317"/>
      <c r="HF29" s="317"/>
      <c r="HG29" s="317"/>
      <c r="HH29" s="301"/>
      <c r="HI29" s="301"/>
      <c r="HJ29" s="301"/>
      <c r="HK29" s="301"/>
      <c r="HL29" s="318"/>
      <c r="HM29" s="318"/>
      <c r="HN29" s="318"/>
      <c r="HO29" s="319"/>
      <c r="HP29" s="320"/>
      <c r="HQ29" s="320"/>
      <c r="HR29" s="320"/>
      <c r="HS29" s="320"/>
      <c r="HT29" s="300"/>
      <c r="IG29" s="317"/>
      <c r="IH29" s="317"/>
      <c r="II29" s="317"/>
      <c r="IJ29" s="317"/>
      <c r="IK29" s="301"/>
      <c r="IL29" s="301"/>
      <c r="IM29" s="301"/>
      <c r="IN29" s="301"/>
      <c r="IO29" s="321"/>
      <c r="IP29" s="321"/>
      <c r="IQ29" s="321"/>
      <c r="IR29" s="322"/>
      <c r="IS29" s="323"/>
      <c r="IT29" s="323"/>
      <c r="IU29" s="323"/>
      <c r="IV29" s="320"/>
      <c r="IW29" s="320"/>
      <c r="IX29" s="320"/>
      <c r="IY29" s="320"/>
      <c r="IZ29" s="302"/>
      <c r="JA29" s="324"/>
      <c r="JB29" s="325"/>
      <c r="JC29" s="326"/>
    </row>
    <row r="30" spans="4:263" ht="17.100000000000001" customHeight="1" x14ac:dyDescent="0.3">
      <c r="D30" s="1"/>
      <c r="V30" s="314"/>
      <c r="W30" s="314"/>
      <c r="X30" s="314"/>
      <c r="Y30" s="314"/>
      <c r="Z30" s="314"/>
      <c r="AA30" s="314"/>
      <c r="AX30" s="314"/>
      <c r="AY30" s="314"/>
      <c r="AZ30" s="314"/>
      <c r="BA30" s="314"/>
      <c r="BB30" s="314"/>
      <c r="BC30" s="314"/>
      <c r="BD30" s="314"/>
      <c r="BE30" s="314"/>
      <c r="BF30" s="314"/>
      <c r="BG30" s="314"/>
      <c r="BH30" s="314"/>
      <c r="BI30" s="314"/>
      <c r="BJ30" s="314"/>
      <c r="BK30" s="314"/>
      <c r="BL30" s="314"/>
      <c r="BM30" s="314"/>
      <c r="BN30" s="314"/>
      <c r="BO30" s="314"/>
      <c r="BP30" s="314"/>
      <c r="BQ30" s="314"/>
      <c r="BR30" s="314"/>
      <c r="BS30" s="314"/>
      <c r="BT30" s="314"/>
      <c r="BU30" s="314"/>
      <c r="BV30" s="314"/>
      <c r="BX30" s="314"/>
      <c r="BY30" s="314"/>
      <c r="BZ30" s="314"/>
      <c r="CA30" s="314"/>
      <c r="CB30" s="314"/>
      <c r="CC30" s="314"/>
      <c r="CD30" s="314"/>
      <c r="CE30" s="314"/>
      <c r="CF30" s="314"/>
      <c r="CG30" s="314"/>
      <c r="CH30" s="314"/>
      <c r="CI30" s="314"/>
      <c r="CJ30" s="314"/>
      <c r="CK30" s="314"/>
      <c r="CL30" s="314"/>
      <c r="CM30" s="314"/>
      <c r="CN30" s="314"/>
      <c r="CO30" s="314"/>
      <c r="CP30" s="314"/>
      <c r="CQ30" s="314"/>
      <c r="CR30" s="314"/>
      <c r="CS30" s="314"/>
      <c r="CT30" s="314"/>
      <c r="CU30" s="314"/>
      <c r="CV30" s="314"/>
      <c r="CW30" s="314"/>
      <c r="CX30" s="314"/>
      <c r="CY30" s="314"/>
      <c r="CZ30" s="314"/>
      <c r="DA30" s="314"/>
      <c r="DB30" s="314"/>
      <c r="DC30" s="314"/>
      <c r="DD30" s="314"/>
      <c r="DE30" s="314"/>
      <c r="DF30" s="314"/>
      <c r="DG30" s="314"/>
      <c r="DH30" s="314"/>
      <c r="DI30" s="314"/>
      <c r="DJ30" s="314"/>
      <c r="DK30" s="314"/>
      <c r="DL30" s="314"/>
      <c r="DM30" s="314"/>
      <c r="DN30" s="314"/>
      <c r="DO30" s="314"/>
      <c r="DP30" s="314"/>
      <c r="DQ30" s="314"/>
      <c r="DR30" s="314"/>
      <c r="DS30" s="314"/>
      <c r="DT30" s="314"/>
      <c r="DU30" s="314"/>
      <c r="DV30" s="314"/>
      <c r="DW30" s="314"/>
      <c r="DX30" s="314"/>
      <c r="DY30" s="314"/>
      <c r="DZ30" s="314"/>
      <c r="EA30" s="314"/>
      <c r="EB30" s="314"/>
      <c r="EC30" s="314"/>
      <c r="ED30" s="314"/>
      <c r="FY30" s="317"/>
      <c r="FZ30" s="317"/>
      <c r="GA30" s="317"/>
      <c r="GB30" s="317"/>
      <c r="GC30" s="301"/>
      <c r="GD30" s="301"/>
      <c r="GE30" s="301"/>
      <c r="GF30" s="301"/>
      <c r="GG30" s="318"/>
      <c r="GH30" s="318"/>
      <c r="GI30" s="318"/>
      <c r="GJ30" s="319"/>
      <c r="GK30" s="320"/>
      <c r="GL30" s="320"/>
      <c r="GM30" s="320"/>
      <c r="GN30" s="320"/>
      <c r="GO30" s="300"/>
      <c r="HD30" s="317"/>
      <c r="HE30" s="317"/>
      <c r="HF30" s="317"/>
      <c r="HG30" s="317"/>
      <c r="HH30" s="301"/>
      <c r="HI30" s="301"/>
      <c r="HJ30" s="301"/>
      <c r="HK30" s="301"/>
      <c r="HL30" s="318"/>
      <c r="HM30" s="318"/>
      <c r="HN30" s="318"/>
      <c r="HO30" s="319"/>
      <c r="HP30" s="320"/>
      <c r="HQ30" s="320"/>
      <c r="HR30" s="320"/>
      <c r="HS30" s="320"/>
      <c r="HT30" s="300"/>
      <c r="IG30" s="317"/>
      <c r="IH30" s="317"/>
      <c r="II30" s="317"/>
      <c r="IJ30" s="317"/>
      <c r="IK30" s="301"/>
      <c r="IL30" s="301"/>
      <c r="IM30" s="301"/>
      <c r="IN30" s="301"/>
      <c r="IO30" s="321"/>
      <c r="IP30" s="321"/>
      <c r="IQ30" s="321"/>
      <c r="IR30" s="322"/>
      <c r="IS30" s="323"/>
      <c r="IT30" s="323"/>
      <c r="IU30" s="323"/>
      <c r="IV30" s="320"/>
      <c r="IW30" s="320"/>
      <c r="IX30" s="320"/>
      <c r="IY30" s="320"/>
      <c r="IZ30" s="302"/>
      <c r="JA30" s="324"/>
      <c r="JB30" s="325"/>
      <c r="JC30" s="326"/>
    </row>
    <row r="31" spans="4:263" ht="17.100000000000001" customHeight="1" x14ac:dyDescent="0.3">
      <c r="D31" s="1"/>
      <c r="V31" s="314"/>
      <c r="W31" s="314"/>
      <c r="X31" s="314"/>
      <c r="Y31" s="314"/>
      <c r="Z31" s="314"/>
      <c r="AA31" s="314"/>
      <c r="AX31" s="314"/>
      <c r="AY31" s="314"/>
      <c r="AZ31" s="314"/>
      <c r="BA31" s="314"/>
      <c r="BB31" s="314"/>
      <c r="BC31" s="314"/>
      <c r="BD31" s="314"/>
      <c r="BE31" s="314"/>
      <c r="BF31" s="314"/>
      <c r="BG31" s="314"/>
      <c r="BH31" s="314"/>
      <c r="BI31" s="314"/>
      <c r="BJ31" s="314"/>
      <c r="BK31" s="314"/>
      <c r="BL31" s="314"/>
      <c r="BM31" s="314"/>
      <c r="BN31" s="314"/>
      <c r="BO31" s="314"/>
      <c r="BP31" s="314"/>
      <c r="BQ31" s="314"/>
      <c r="BR31" s="314"/>
      <c r="BS31" s="314"/>
      <c r="BT31" s="314"/>
      <c r="BU31" s="314"/>
      <c r="BV31" s="314"/>
      <c r="BX31" s="314"/>
      <c r="BY31" s="314"/>
      <c r="BZ31" s="314"/>
      <c r="CA31" s="314"/>
      <c r="CB31" s="314"/>
      <c r="CC31" s="314"/>
      <c r="CD31" s="314"/>
      <c r="CE31" s="314"/>
      <c r="CF31" s="314"/>
      <c r="CG31" s="314"/>
      <c r="CH31" s="314"/>
      <c r="CI31" s="314"/>
      <c r="CJ31" s="314"/>
      <c r="CK31" s="314"/>
      <c r="CL31" s="314"/>
      <c r="CM31" s="314"/>
      <c r="CN31" s="314"/>
      <c r="CO31" s="314"/>
      <c r="CP31" s="314"/>
      <c r="CQ31" s="314"/>
      <c r="CR31" s="314"/>
      <c r="CS31" s="314"/>
      <c r="CT31" s="314"/>
      <c r="CU31" s="314"/>
      <c r="CV31" s="314"/>
      <c r="CW31" s="314"/>
      <c r="CX31" s="314"/>
      <c r="CY31" s="314"/>
      <c r="CZ31" s="314"/>
      <c r="DA31" s="314"/>
      <c r="DB31" s="314"/>
      <c r="DC31" s="314"/>
      <c r="DD31" s="314"/>
      <c r="DE31" s="314"/>
      <c r="DF31" s="314"/>
      <c r="DG31" s="314"/>
      <c r="DH31" s="314"/>
      <c r="DI31" s="314"/>
      <c r="DJ31" s="314"/>
      <c r="DK31" s="314"/>
      <c r="DL31" s="314"/>
      <c r="DM31" s="314"/>
      <c r="DN31" s="314"/>
      <c r="DO31" s="314"/>
      <c r="DP31" s="314"/>
      <c r="DQ31" s="314"/>
      <c r="DR31" s="314"/>
      <c r="DS31" s="314"/>
      <c r="DT31" s="314"/>
      <c r="DU31" s="314"/>
      <c r="DV31" s="314"/>
      <c r="DW31" s="314"/>
      <c r="DX31" s="314"/>
      <c r="DY31" s="314"/>
      <c r="DZ31" s="314"/>
      <c r="EA31" s="314"/>
      <c r="EB31" s="314"/>
      <c r="EC31" s="314"/>
      <c r="ED31" s="314"/>
      <c r="FY31" s="317"/>
      <c r="FZ31" s="317"/>
      <c r="GA31" s="317"/>
      <c r="GB31" s="317"/>
      <c r="GC31" s="301"/>
      <c r="GD31" s="301"/>
      <c r="GE31" s="301"/>
      <c r="GF31" s="301"/>
      <c r="GG31" s="318"/>
      <c r="GH31" s="318"/>
      <c r="GI31" s="318"/>
      <c r="GJ31" s="319"/>
      <c r="GK31" s="320"/>
      <c r="GL31" s="320"/>
      <c r="GM31" s="320"/>
      <c r="GN31" s="320"/>
      <c r="GO31" s="300"/>
      <c r="HD31" s="317"/>
      <c r="HE31" s="317"/>
      <c r="HF31" s="317"/>
      <c r="HG31" s="317"/>
      <c r="HH31" s="301"/>
      <c r="HI31" s="301"/>
      <c r="HJ31" s="301"/>
      <c r="HK31" s="301"/>
      <c r="HL31" s="318"/>
      <c r="HM31" s="318"/>
      <c r="HN31" s="318"/>
      <c r="HO31" s="319"/>
      <c r="HP31" s="320"/>
      <c r="HQ31" s="320"/>
      <c r="HR31" s="320"/>
      <c r="HS31" s="320"/>
      <c r="HT31" s="300"/>
      <c r="IG31" s="317"/>
      <c r="IH31" s="317"/>
      <c r="II31" s="317"/>
      <c r="IJ31" s="317"/>
      <c r="IK31" s="301"/>
      <c r="IL31" s="301"/>
      <c r="IM31" s="301"/>
      <c r="IN31" s="301"/>
      <c r="IO31" s="321"/>
      <c r="IP31" s="321"/>
      <c r="IQ31" s="321"/>
      <c r="IR31" s="322"/>
      <c r="IS31" s="323"/>
      <c r="IT31" s="323"/>
      <c r="IU31" s="323"/>
      <c r="IV31" s="320"/>
      <c r="IW31" s="320"/>
      <c r="IX31" s="320"/>
      <c r="IY31" s="320"/>
      <c r="IZ31" s="302"/>
      <c r="JA31" s="324"/>
      <c r="JB31" s="325"/>
      <c r="JC31" s="326"/>
    </row>
    <row r="32" spans="4:263" ht="17.100000000000001" customHeight="1" x14ac:dyDescent="0.3">
      <c r="D32" s="1"/>
      <c r="E32" s="284"/>
      <c r="F32" s="284"/>
      <c r="G32" s="284"/>
      <c r="H32" s="284"/>
      <c r="I32" s="284"/>
      <c r="J32" s="284"/>
      <c r="K32" s="284"/>
      <c r="L32" s="284"/>
      <c r="M32" s="284"/>
      <c r="N32" s="284"/>
      <c r="O32" s="284"/>
      <c r="P32" s="284"/>
      <c r="Q32" s="284"/>
      <c r="V32" s="314"/>
      <c r="W32" s="314"/>
      <c r="X32" s="314"/>
      <c r="Y32" s="314"/>
      <c r="Z32" s="314"/>
      <c r="AA32" s="314"/>
      <c r="AX32" s="314"/>
      <c r="AY32" s="314"/>
      <c r="AZ32" s="314"/>
      <c r="BA32" s="314"/>
      <c r="BB32" s="314"/>
      <c r="BC32" s="314"/>
      <c r="BD32" s="314"/>
      <c r="BE32" s="314"/>
      <c r="BF32" s="314"/>
      <c r="BG32" s="314"/>
      <c r="BH32" s="314"/>
      <c r="BI32" s="314"/>
      <c r="BJ32" s="314"/>
      <c r="BK32" s="314"/>
      <c r="BL32" s="314"/>
      <c r="BM32" s="314"/>
      <c r="BN32" s="314"/>
      <c r="BO32" s="314"/>
      <c r="BP32" s="314"/>
      <c r="BQ32" s="314"/>
      <c r="BR32" s="314"/>
      <c r="BS32" s="314"/>
      <c r="BT32" s="314"/>
      <c r="BU32" s="314"/>
      <c r="BV32" s="314"/>
      <c r="BX32" s="314"/>
      <c r="BY32" s="314"/>
      <c r="BZ32" s="314"/>
      <c r="CA32" s="314"/>
      <c r="CB32" s="314"/>
      <c r="CC32" s="314"/>
      <c r="CD32" s="314"/>
      <c r="CE32" s="314"/>
      <c r="CF32" s="314"/>
      <c r="CG32" s="314"/>
      <c r="CH32" s="314"/>
      <c r="CI32" s="314"/>
      <c r="CJ32" s="314"/>
      <c r="CK32" s="314"/>
      <c r="CL32" s="314"/>
      <c r="CM32" s="314"/>
      <c r="CN32" s="314"/>
      <c r="CO32" s="314"/>
      <c r="CP32" s="314"/>
      <c r="CQ32" s="314"/>
      <c r="CR32" s="314"/>
      <c r="CS32" s="314"/>
      <c r="CT32" s="314"/>
      <c r="CU32" s="314"/>
      <c r="CV32" s="314"/>
      <c r="CW32" s="314"/>
      <c r="CX32" s="314"/>
      <c r="CY32" s="314"/>
      <c r="CZ32" s="314"/>
      <c r="DA32" s="314"/>
      <c r="DB32" s="314"/>
      <c r="DC32" s="314"/>
      <c r="DD32" s="314"/>
      <c r="DE32" s="314"/>
      <c r="DF32" s="314"/>
      <c r="DG32" s="314"/>
      <c r="DH32" s="314"/>
      <c r="DI32" s="314"/>
      <c r="DJ32" s="314"/>
      <c r="DK32" s="314"/>
      <c r="DL32" s="314"/>
      <c r="DM32" s="314"/>
      <c r="DN32" s="314"/>
      <c r="DO32" s="314"/>
      <c r="DP32" s="314"/>
      <c r="DQ32" s="314"/>
      <c r="DR32" s="314"/>
      <c r="DS32" s="314"/>
      <c r="DT32" s="314"/>
      <c r="DU32" s="314"/>
      <c r="DV32" s="314"/>
      <c r="DW32" s="314"/>
      <c r="DX32" s="314"/>
      <c r="DY32" s="314"/>
      <c r="DZ32" s="314"/>
      <c r="EA32" s="314"/>
      <c r="EB32" s="314"/>
      <c r="EC32" s="314"/>
      <c r="ED32" s="314"/>
      <c r="FY32" s="317"/>
      <c r="FZ32" s="317"/>
      <c r="GA32" s="317"/>
      <c r="GB32" s="317"/>
      <c r="GC32" s="301"/>
      <c r="GD32" s="301"/>
      <c r="GE32" s="301"/>
      <c r="GF32" s="301"/>
      <c r="GG32" s="318"/>
      <c r="GH32" s="318"/>
      <c r="GI32" s="318"/>
      <c r="GJ32" s="319"/>
      <c r="GK32" s="320"/>
      <c r="GL32" s="320"/>
      <c r="GM32" s="320"/>
      <c r="GN32" s="320"/>
      <c r="GO32" s="300"/>
      <c r="HD32" s="317"/>
      <c r="HE32" s="317"/>
      <c r="HF32" s="317"/>
      <c r="HG32" s="317"/>
      <c r="HH32" s="301"/>
      <c r="HI32" s="301"/>
      <c r="HJ32" s="301"/>
      <c r="HK32" s="301"/>
      <c r="HL32" s="318"/>
      <c r="HM32" s="318"/>
      <c r="HN32" s="318"/>
      <c r="HO32" s="319"/>
      <c r="HP32" s="320"/>
      <c r="HQ32" s="320"/>
      <c r="HR32" s="320"/>
      <c r="HS32" s="320"/>
      <c r="HT32" s="300"/>
      <c r="IG32" s="317"/>
      <c r="IH32" s="317"/>
      <c r="II32" s="317"/>
      <c r="IJ32" s="317"/>
      <c r="IK32" s="301"/>
      <c r="IL32" s="301"/>
      <c r="IM32" s="301"/>
      <c r="IN32" s="301"/>
      <c r="IO32" s="321"/>
      <c r="IP32" s="321"/>
      <c r="IQ32" s="321"/>
      <c r="IR32" s="322"/>
      <c r="IS32" s="323"/>
      <c r="IT32" s="323"/>
      <c r="IU32" s="323"/>
      <c r="IV32" s="320"/>
      <c r="IW32" s="320"/>
      <c r="IX32" s="320"/>
      <c r="IY32" s="320"/>
      <c r="IZ32" s="302"/>
      <c r="JA32" s="324"/>
      <c r="JB32" s="325"/>
      <c r="JC32" s="326"/>
    </row>
    <row r="33" spans="3:263" ht="17.100000000000001" customHeight="1" x14ac:dyDescent="0.3">
      <c r="D33" s="1"/>
      <c r="E33" s="284"/>
      <c r="F33" s="284"/>
      <c r="G33" s="284"/>
      <c r="H33" s="284"/>
      <c r="I33" s="284"/>
      <c r="J33" s="284"/>
      <c r="K33" s="284"/>
      <c r="L33" s="284"/>
      <c r="M33" s="284"/>
      <c r="N33" s="284"/>
      <c r="O33" s="284"/>
      <c r="P33" s="284"/>
      <c r="Q33" s="284"/>
      <c r="V33" s="314"/>
      <c r="W33" s="314"/>
      <c r="X33" s="314"/>
      <c r="Y33" s="314"/>
      <c r="Z33" s="314"/>
      <c r="AA33" s="314"/>
      <c r="AB33" s="314"/>
      <c r="AC33" s="314"/>
      <c r="AD33" s="314"/>
      <c r="AE33" s="314"/>
      <c r="AF33" s="314"/>
      <c r="AG33" s="314"/>
      <c r="AH33" s="314"/>
      <c r="AI33" s="314"/>
      <c r="AJ33" s="314"/>
      <c r="AK33" s="314"/>
      <c r="AL33" s="314"/>
      <c r="AM33" s="314"/>
      <c r="AN33" s="314"/>
      <c r="AO33" s="314"/>
      <c r="AP33" s="314"/>
      <c r="AQ33" s="314"/>
      <c r="AR33" s="314"/>
      <c r="AS33" s="314"/>
      <c r="AT33" s="314"/>
      <c r="AU33" s="314"/>
      <c r="AV33" s="314"/>
      <c r="AW33" s="314"/>
      <c r="AX33" s="314"/>
      <c r="AY33" s="314"/>
      <c r="AZ33" s="314"/>
      <c r="BA33" s="314"/>
      <c r="BB33" s="314"/>
      <c r="BC33" s="314"/>
      <c r="BD33" s="314"/>
      <c r="BE33" s="314"/>
      <c r="BF33" s="314"/>
      <c r="BG33" s="314"/>
      <c r="BH33" s="314"/>
      <c r="BI33" s="314"/>
      <c r="BJ33" s="314"/>
      <c r="BK33" s="314"/>
      <c r="BL33" s="314"/>
      <c r="BM33" s="314"/>
      <c r="BN33" s="314"/>
      <c r="BO33" s="314"/>
      <c r="BP33" s="314"/>
      <c r="BQ33" s="314"/>
      <c r="BR33" s="314"/>
      <c r="BS33" s="314"/>
      <c r="BT33" s="314"/>
      <c r="BU33" s="314"/>
      <c r="BV33" s="314"/>
      <c r="BX33" s="314"/>
      <c r="BY33" s="314"/>
      <c r="BZ33" s="314"/>
      <c r="CA33" s="314"/>
      <c r="CB33" s="314"/>
      <c r="CC33" s="314"/>
      <c r="CD33" s="314"/>
      <c r="CE33" s="314"/>
      <c r="CF33" s="314"/>
      <c r="CG33" s="314"/>
      <c r="CH33" s="314"/>
      <c r="CI33" s="314"/>
      <c r="CJ33" s="314"/>
      <c r="CK33" s="314"/>
      <c r="CL33" s="314"/>
      <c r="CM33" s="314"/>
      <c r="CN33" s="314"/>
      <c r="CO33" s="314"/>
      <c r="CP33" s="314"/>
      <c r="CQ33" s="314"/>
      <c r="CR33" s="314"/>
      <c r="CS33" s="314"/>
      <c r="CT33" s="314"/>
      <c r="CU33" s="314"/>
      <c r="CV33" s="314"/>
      <c r="CW33" s="314"/>
      <c r="CX33" s="314"/>
      <c r="CY33" s="314"/>
      <c r="CZ33" s="314"/>
      <c r="DA33" s="314"/>
      <c r="DB33" s="314"/>
      <c r="DC33" s="314"/>
      <c r="DD33" s="314"/>
      <c r="DE33" s="314"/>
      <c r="DF33" s="314"/>
      <c r="DG33" s="314"/>
      <c r="DH33" s="314"/>
      <c r="DI33" s="314"/>
      <c r="DJ33" s="314"/>
      <c r="DK33" s="314"/>
      <c r="DL33" s="314"/>
      <c r="DM33" s="314"/>
      <c r="DN33" s="314"/>
      <c r="DO33" s="314"/>
      <c r="DP33" s="314"/>
      <c r="DQ33" s="314"/>
      <c r="DR33" s="314"/>
      <c r="DS33" s="314"/>
      <c r="DT33" s="314"/>
      <c r="DU33" s="314"/>
      <c r="DV33" s="314"/>
      <c r="DW33" s="314"/>
      <c r="DX33" s="314"/>
      <c r="DY33" s="314"/>
      <c r="DZ33" s="314"/>
      <c r="EA33" s="314"/>
      <c r="EB33" s="314"/>
      <c r="EC33" s="314"/>
      <c r="ED33" s="314"/>
      <c r="FY33" s="317"/>
      <c r="FZ33" s="317"/>
      <c r="GA33" s="317"/>
      <c r="GB33" s="317"/>
      <c r="GC33" s="301"/>
      <c r="GD33" s="301"/>
      <c r="GE33" s="301"/>
      <c r="GF33" s="301"/>
      <c r="GG33" s="318"/>
      <c r="GH33" s="318"/>
      <c r="GI33" s="318"/>
      <c r="GJ33" s="319"/>
      <c r="GK33" s="320"/>
      <c r="GL33" s="320"/>
      <c r="GM33" s="320"/>
      <c r="GN33" s="320"/>
      <c r="GO33" s="300"/>
      <c r="HD33" s="317"/>
      <c r="HE33" s="317"/>
      <c r="HF33" s="317"/>
      <c r="HG33" s="317"/>
      <c r="HH33" s="301"/>
      <c r="HI33" s="301"/>
      <c r="HJ33" s="301"/>
      <c r="HK33" s="301"/>
      <c r="HL33" s="318"/>
      <c r="HM33" s="318"/>
      <c r="HN33" s="318"/>
      <c r="HO33" s="319"/>
      <c r="HP33" s="320"/>
      <c r="HQ33" s="320"/>
      <c r="HR33" s="320"/>
      <c r="HS33" s="320"/>
      <c r="HT33" s="300"/>
      <c r="IG33" s="317"/>
      <c r="IH33" s="317"/>
      <c r="II33" s="317"/>
      <c r="IJ33" s="317"/>
      <c r="IK33" s="301"/>
      <c r="IL33" s="301"/>
      <c r="IM33" s="301"/>
      <c r="IN33" s="301"/>
      <c r="IO33" s="321"/>
      <c r="IP33" s="321"/>
      <c r="IQ33" s="321"/>
      <c r="IR33" s="322"/>
      <c r="IS33" s="323"/>
      <c r="IT33" s="323"/>
      <c r="IU33" s="323"/>
      <c r="IV33" s="320"/>
      <c r="IW33" s="320"/>
      <c r="IX33" s="320"/>
      <c r="IY33" s="320"/>
      <c r="IZ33" s="302"/>
      <c r="JA33" s="324"/>
      <c r="JB33" s="325"/>
      <c r="JC33" s="326"/>
    </row>
    <row r="34" spans="3:263" ht="17.100000000000001" customHeight="1" x14ac:dyDescent="0.3">
      <c r="D34" s="1"/>
      <c r="E34" s="284"/>
      <c r="F34" s="284"/>
      <c r="G34" s="284"/>
      <c r="H34" s="284"/>
      <c r="I34" s="284"/>
      <c r="J34" s="284"/>
      <c r="K34" s="284"/>
      <c r="L34" s="284"/>
      <c r="M34" s="284"/>
      <c r="N34" s="284"/>
      <c r="O34" s="284"/>
      <c r="P34" s="284"/>
      <c r="Q34" s="284"/>
      <c r="V34" s="314"/>
      <c r="W34" s="314"/>
      <c r="X34" s="314"/>
      <c r="Y34" s="314"/>
      <c r="Z34" s="314"/>
      <c r="AA34" s="314"/>
      <c r="AB34" s="314"/>
      <c r="AC34" s="314"/>
      <c r="AD34" s="314"/>
      <c r="AE34" s="314"/>
      <c r="AF34" s="314"/>
      <c r="AG34" s="314"/>
      <c r="AH34" s="314"/>
      <c r="AI34" s="314"/>
      <c r="AJ34" s="314"/>
      <c r="AK34" s="314"/>
      <c r="AL34" s="314"/>
      <c r="AM34" s="314"/>
      <c r="AN34" s="314"/>
      <c r="AO34" s="314"/>
      <c r="AP34" s="314"/>
      <c r="AQ34" s="314"/>
      <c r="AR34" s="314"/>
      <c r="AS34" s="314"/>
      <c r="AT34" s="314"/>
      <c r="AU34" s="314"/>
      <c r="AV34" s="314"/>
      <c r="AW34" s="314"/>
      <c r="AX34" s="314"/>
      <c r="AY34" s="314"/>
      <c r="AZ34" s="314"/>
      <c r="BA34" s="314"/>
      <c r="BB34" s="314"/>
      <c r="BC34" s="314"/>
      <c r="BD34" s="314"/>
      <c r="BE34" s="314"/>
      <c r="BF34" s="314"/>
      <c r="BG34" s="314"/>
      <c r="BH34" s="314"/>
      <c r="BI34" s="314"/>
      <c r="BJ34" s="314"/>
      <c r="BK34" s="314"/>
      <c r="BL34" s="314"/>
      <c r="BM34" s="314"/>
      <c r="BN34" s="314"/>
      <c r="BO34" s="314"/>
      <c r="BP34" s="314"/>
      <c r="BQ34" s="314"/>
      <c r="BR34" s="314"/>
      <c r="BS34" s="314"/>
      <c r="BT34" s="314"/>
      <c r="BU34" s="314"/>
      <c r="BV34" s="314"/>
      <c r="BX34" s="314"/>
      <c r="BY34" s="314"/>
      <c r="BZ34" s="314"/>
      <c r="CA34" s="314"/>
      <c r="CB34" s="314"/>
      <c r="CC34" s="314"/>
      <c r="CD34" s="314"/>
      <c r="CE34" s="314"/>
      <c r="CF34" s="314"/>
      <c r="CG34" s="314"/>
      <c r="CH34" s="314"/>
      <c r="CI34" s="314"/>
      <c r="CJ34" s="314"/>
      <c r="CK34" s="314"/>
      <c r="CL34" s="314"/>
      <c r="CM34" s="314"/>
      <c r="CN34" s="314"/>
      <c r="CO34" s="314"/>
      <c r="CP34" s="314"/>
      <c r="CQ34" s="314"/>
      <c r="CR34" s="314"/>
      <c r="CS34" s="314"/>
      <c r="CT34" s="314"/>
      <c r="CU34" s="314"/>
      <c r="CV34" s="314"/>
      <c r="CW34" s="314"/>
      <c r="CX34" s="314"/>
      <c r="CY34" s="314"/>
      <c r="CZ34" s="314"/>
      <c r="DA34" s="314"/>
      <c r="DB34" s="314"/>
      <c r="DC34" s="314"/>
      <c r="DD34" s="314"/>
      <c r="DE34" s="314"/>
      <c r="DF34" s="314"/>
      <c r="DG34" s="314"/>
      <c r="DH34" s="314"/>
      <c r="DI34" s="314"/>
      <c r="DJ34" s="314"/>
      <c r="DK34" s="314"/>
      <c r="DL34" s="314"/>
      <c r="DM34" s="314"/>
      <c r="DN34" s="314"/>
      <c r="DO34" s="314"/>
      <c r="DP34" s="314"/>
      <c r="DQ34" s="314"/>
      <c r="DR34" s="314"/>
      <c r="DS34" s="314"/>
      <c r="DT34" s="314"/>
      <c r="DU34" s="314"/>
      <c r="DV34" s="314"/>
      <c r="DW34" s="314"/>
      <c r="DX34" s="314"/>
      <c r="DY34" s="314"/>
      <c r="DZ34" s="314"/>
      <c r="EA34" s="314"/>
      <c r="EB34" s="314"/>
      <c r="EC34" s="314"/>
      <c r="ED34" s="314"/>
      <c r="FY34" s="317"/>
      <c r="FZ34" s="317"/>
      <c r="GA34" s="317"/>
      <c r="GB34" s="317"/>
      <c r="GC34" s="301"/>
      <c r="GD34" s="301"/>
      <c r="GE34" s="301"/>
      <c r="GF34" s="301"/>
      <c r="GG34" s="318"/>
      <c r="GH34" s="318"/>
      <c r="GI34" s="318"/>
      <c r="GJ34" s="319"/>
      <c r="GK34" s="320"/>
      <c r="GL34" s="320"/>
      <c r="GM34" s="320"/>
      <c r="GN34" s="320"/>
      <c r="GO34" s="300"/>
      <c r="HD34" s="317"/>
      <c r="HE34" s="317"/>
      <c r="HF34" s="317"/>
      <c r="HG34" s="317"/>
      <c r="HH34" s="301"/>
      <c r="HI34" s="301"/>
      <c r="HJ34" s="301"/>
      <c r="HK34" s="301"/>
      <c r="HL34" s="318"/>
      <c r="HM34" s="318"/>
      <c r="HN34" s="318"/>
      <c r="HO34" s="319"/>
      <c r="HP34" s="320"/>
      <c r="HQ34" s="320"/>
      <c r="HR34" s="320"/>
      <c r="HS34" s="320"/>
      <c r="HT34" s="300"/>
      <c r="IG34" s="317"/>
      <c r="IH34" s="317"/>
      <c r="II34" s="317"/>
      <c r="IJ34" s="317"/>
      <c r="IK34" s="301"/>
      <c r="IL34" s="301"/>
      <c r="IM34" s="301"/>
      <c r="IN34" s="301"/>
      <c r="IO34" s="321"/>
      <c r="IP34" s="321"/>
      <c r="IQ34" s="321"/>
      <c r="IR34" s="322"/>
      <c r="IS34" s="323"/>
      <c r="IT34" s="323"/>
      <c r="IU34" s="323"/>
      <c r="IV34" s="320"/>
      <c r="IW34" s="320"/>
      <c r="IX34" s="320"/>
      <c r="IY34" s="320"/>
      <c r="IZ34" s="302"/>
      <c r="JA34" s="324"/>
      <c r="JB34" s="325"/>
      <c r="JC34" s="326"/>
    </row>
    <row r="35" spans="3:263" ht="17.100000000000001" customHeight="1" x14ac:dyDescent="0.3">
      <c r="D35" s="1"/>
      <c r="E35" s="284"/>
      <c r="F35" s="284"/>
      <c r="G35" s="284"/>
      <c r="H35" s="284"/>
      <c r="I35" s="284"/>
      <c r="J35" s="284"/>
      <c r="K35" s="284"/>
      <c r="L35" s="284"/>
      <c r="M35" s="284"/>
      <c r="N35" s="284"/>
      <c r="O35" s="284"/>
      <c r="P35" s="284"/>
      <c r="Q35" s="284"/>
      <c r="V35" s="314"/>
      <c r="W35" s="314"/>
      <c r="X35" s="314"/>
      <c r="Y35" s="314"/>
      <c r="Z35" s="314"/>
      <c r="AA35" s="314"/>
      <c r="AB35" s="314"/>
      <c r="AC35" s="314"/>
      <c r="AD35" s="314"/>
      <c r="AE35" s="314"/>
      <c r="AF35" s="314"/>
      <c r="AG35" s="314"/>
      <c r="AH35" s="314"/>
      <c r="AI35" s="314"/>
      <c r="AJ35" s="314"/>
      <c r="AK35" s="314"/>
      <c r="AL35" s="314"/>
      <c r="AM35" s="314"/>
      <c r="AN35" s="314"/>
      <c r="AO35" s="314"/>
      <c r="AP35" s="314"/>
      <c r="AQ35" s="314"/>
      <c r="AR35" s="314"/>
      <c r="AS35" s="314"/>
      <c r="AT35" s="314"/>
      <c r="AU35" s="314"/>
      <c r="AV35" s="314"/>
      <c r="AW35" s="314"/>
      <c r="AX35" s="314"/>
      <c r="AY35" s="314"/>
      <c r="AZ35" s="314"/>
      <c r="BA35" s="314"/>
      <c r="BB35" s="314"/>
      <c r="BC35" s="314"/>
      <c r="BD35" s="314"/>
      <c r="BE35" s="314"/>
      <c r="BF35" s="314"/>
      <c r="BG35" s="314"/>
      <c r="BH35" s="314"/>
      <c r="BI35" s="314"/>
      <c r="BJ35" s="314"/>
      <c r="BK35" s="314"/>
      <c r="BL35" s="314"/>
      <c r="BM35" s="314"/>
      <c r="BN35" s="314"/>
      <c r="BO35" s="314"/>
      <c r="BP35" s="314"/>
      <c r="BQ35" s="314"/>
      <c r="BR35" s="314"/>
      <c r="BS35" s="314"/>
      <c r="BT35" s="314"/>
      <c r="BU35" s="314"/>
      <c r="BV35" s="314"/>
      <c r="BX35" s="314"/>
      <c r="BY35" s="314"/>
      <c r="BZ35" s="314"/>
      <c r="CA35" s="314"/>
      <c r="CB35" s="314"/>
      <c r="CC35" s="314"/>
      <c r="CD35" s="314"/>
      <c r="CE35" s="314"/>
      <c r="CF35" s="314"/>
      <c r="CG35" s="314"/>
      <c r="CH35" s="314"/>
      <c r="CI35" s="314"/>
      <c r="CJ35" s="314"/>
      <c r="CK35" s="314"/>
      <c r="CL35" s="314"/>
      <c r="CM35" s="314"/>
      <c r="CN35" s="314"/>
      <c r="CO35" s="314"/>
      <c r="CP35" s="314"/>
      <c r="CQ35" s="314"/>
      <c r="CR35" s="314"/>
      <c r="CS35" s="314"/>
      <c r="CT35" s="314"/>
      <c r="CU35" s="314"/>
      <c r="CV35" s="314"/>
      <c r="CW35" s="314"/>
      <c r="CX35" s="314"/>
      <c r="CY35" s="314"/>
      <c r="CZ35" s="314"/>
      <c r="DA35" s="314"/>
      <c r="DB35" s="314"/>
      <c r="DC35" s="314"/>
      <c r="DD35" s="314"/>
      <c r="DE35" s="314"/>
      <c r="DF35" s="314"/>
      <c r="DG35" s="314"/>
      <c r="DH35" s="314"/>
      <c r="DI35" s="314"/>
      <c r="DJ35" s="314"/>
      <c r="DK35" s="314"/>
      <c r="DL35" s="314"/>
      <c r="DM35" s="314"/>
      <c r="DN35" s="314"/>
      <c r="DO35" s="314"/>
      <c r="DP35" s="314"/>
      <c r="DQ35" s="314"/>
      <c r="DR35" s="314"/>
      <c r="DS35" s="314"/>
      <c r="DT35" s="314"/>
      <c r="DU35" s="314"/>
      <c r="DV35" s="314"/>
      <c r="DW35" s="314"/>
      <c r="DX35" s="314"/>
      <c r="DY35" s="314"/>
      <c r="DZ35" s="314"/>
      <c r="EA35" s="314"/>
      <c r="EB35" s="314"/>
      <c r="EC35" s="314"/>
      <c r="ED35" s="314"/>
      <c r="FY35" s="317"/>
      <c r="FZ35" s="317"/>
      <c r="GA35" s="317"/>
      <c r="GB35" s="317"/>
      <c r="GC35" s="301"/>
      <c r="GD35" s="301"/>
      <c r="GE35" s="301"/>
      <c r="GF35" s="301"/>
      <c r="GG35" s="318"/>
      <c r="GH35" s="318"/>
      <c r="GI35" s="318"/>
      <c r="GJ35" s="319"/>
      <c r="GK35" s="320"/>
      <c r="GL35" s="320"/>
      <c r="GM35" s="320"/>
      <c r="GN35" s="320"/>
      <c r="GO35" s="300"/>
      <c r="HD35" s="317"/>
      <c r="HE35" s="317"/>
      <c r="HF35" s="317"/>
      <c r="HG35" s="317"/>
      <c r="HH35" s="301"/>
      <c r="HI35" s="301"/>
      <c r="HJ35" s="301"/>
      <c r="HK35" s="301"/>
      <c r="HL35" s="318"/>
      <c r="HM35" s="318"/>
      <c r="HN35" s="318"/>
      <c r="HO35" s="319"/>
      <c r="HP35" s="320"/>
      <c r="HQ35" s="320"/>
      <c r="HR35" s="320"/>
      <c r="HS35" s="320"/>
      <c r="HT35" s="300"/>
      <c r="IG35" s="317"/>
      <c r="IH35" s="317"/>
      <c r="II35" s="317"/>
      <c r="IJ35" s="317"/>
      <c r="IK35" s="301"/>
      <c r="IL35" s="301"/>
      <c r="IM35" s="301"/>
      <c r="IN35" s="301"/>
      <c r="IO35" s="321"/>
      <c r="IP35" s="321"/>
      <c r="IQ35" s="321"/>
      <c r="IR35" s="322"/>
      <c r="IS35" s="323"/>
      <c r="IT35" s="323"/>
      <c r="IU35" s="323"/>
      <c r="IV35" s="320"/>
      <c r="IW35" s="320"/>
      <c r="IX35" s="320"/>
      <c r="IY35" s="320"/>
      <c r="IZ35" s="302"/>
      <c r="JA35" s="324"/>
      <c r="JB35" s="325"/>
      <c r="JC35" s="326"/>
    </row>
    <row r="36" spans="3:263" ht="17.100000000000001" customHeight="1" x14ac:dyDescent="0.3">
      <c r="D36" s="1"/>
      <c r="E36" s="284"/>
      <c r="F36" s="284"/>
      <c r="G36" s="284"/>
      <c r="H36" s="284"/>
      <c r="I36" s="284"/>
      <c r="J36" s="284"/>
      <c r="K36" s="284"/>
      <c r="L36" s="284"/>
      <c r="M36" s="284"/>
      <c r="N36" s="284"/>
      <c r="O36" s="284"/>
      <c r="P36" s="284"/>
      <c r="Q36" s="284"/>
      <c r="V36" s="314"/>
      <c r="W36" s="314"/>
      <c r="X36" s="314"/>
      <c r="Y36" s="314"/>
      <c r="Z36" s="314"/>
      <c r="AA36" s="314"/>
      <c r="AB36" s="314"/>
      <c r="AC36" s="314"/>
      <c r="AD36" s="314"/>
      <c r="AE36" s="314"/>
      <c r="AF36" s="314"/>
      <c r="AG36" s="314"/>
      <c r="AH36" s="314"/>
      <c r="AI36" s="314"/>
      <c r="AJ36" s="314"/>
      <c r="AK36" s="314"/>
      <c r="AL36" s="314"/>
      <c r="AM36" s="314"/>
      <c r="AN36" s="314"/>
      <c r="AO36" s="314"/>
      <c r="AP36" s="314"/>
      <c r="AQ36" s="314"/>
      <c r="AR36" s="314"/>
      <c r="AS36" s="314"/>
      <c r="AT36" s="314"/>
      <c r="AU36" s="314"/>
      <c r="AV36" s="314"/>
      <c r="AW36" s="314"/>
      <c r="AX36" s="314"/>
      <c r="AY36" s="314"/>
      <c r="AZ36" s="314"/>
      <c r="BA36" s="314"/>
      <c r="BB36" s="314"/>
      <c r="BC36" s="314"/>
      <c r="BD36" s="314"/>
      <c r="BE36" s="314"/>
      <c r="BF36" s="314"/>
      <c r="BG36" s="314"/>
      <c r="BH36" s="314"/>
      <c r="BI36" s="314"/>
      <c r="BJ36" s="314"/>
      <c r="BK36" s="314"/>
      <c r="BL36" s="314"/>
      <c r="BM36" s="314"/>
      <c r="BN36" s="314"/>
      <c r="BO36" s="314"/>
      <c r="BP36" s="314"/>
      <c r="BQ36" s="314"/>
      <c r="BR36" s="314"/>
      <c r="BS36" s="314"/>
      <c r="BT36" s="314"/>
      <c r="BU36" s="314"/>
      <c r="BV36" s="314"/>
      <c r="BX36" s="314"/>
      <c r="BY36" s="314"/>
      <c r="BZ36" s="314"/>
      <c r="CA36" s="314"/>
      <c r="CB36" s="314"/>
      <c r="CC36" s="314"/>
      <c r="CD36" s="314"/>
      <c r="CE36" s="314"/>
      <c r="CF36" s="314"/>
      <c r="CG36" s="314"/>
      <c r="CH36" s="314"/>
      <c r="CI36" s="314"/>
      <c r="CJ36" s="314"/>
      <c r="CK36" s="314"/>
      <c r="CL36" s="314"/>
      <c r="CM36" s="314"/>
      <c r="CN36" s="314"/>
      <c r="CO36" s="314"/>
      <c r="CP36" s="314"/>
      <c r="CQ36" s="314"/>
      <c r="CR36" s="314"/>
      <c r="CS36" s="314"/>
      <c r="CT36" s="314"/>
      <c r="CU36" s="314"/>
      <c r="CV36" s="314"/>
      <c r="CW36" s="314"/>
      <c r="CX36" s="314"/>
      <c r="CY36" s="314"/>
      <c r="CZ36" s="314"/>
      <c r="DA36" s="314"/>
      <c r="DB36" s="314"/>
      <c r="DC36" s="314"/>
      <c r="DD36" s="314"/>
      <c r="DE36" s="314"/>
      <c r="DF36" s="314"/>
      <c r="DG36" s="314"/>
      <c r="DH36" s="314"/>
      <c r="DI36" s="314"/>
      <c r="DJ36" s="314"/>
      <c r="DK36" s="314"/>
      <c r="DL36" s="314"/>
      <c r="DM36" s="314"/>
      <c r="DN36" s="314"/>
      <c r="DO36" s="314"/>
      <c r="DP36" s="314"/>
      <c r="DQ36" s="314"/>
      <c r="DR36" s="314"/>
      <c r="DS36" s="314"/>
      <c r="DT36" s="314"/>
      <c r="DU36" s="314"/>
      <c r="DV36" s="314"/>
      <c r="DW36" s="314"/>
      <c r="DX36" s="314"/>
      <c r="DY36" s="314"/>
      <c r="DZ36" s="314"/>
      <c r="EA36" s="314"/>
      <c r="EB36" s="314"/>
      <c r="EC36" s="314"/>
      <c r="ED36" s="314"/>
      <c r="FY36" s="317"/>
      <c r="FZ36" s="317"/>
      <c r="GA36" s="317"/>
      <c r="GB36" s="317"/>
      <c r="GC36" s="301"/>
      <c r="GD36" s="301"/>
      <c r="GE36" s="301"/>
      <c r="GF36" s="301"/>
      <c r="GG36" s="318"/>
      <c r="GH36" s="318"/>
      <c r="GI36" s="318"/>
      <c r="GJ36" s="319"/>
      <c r="GK36" s="320"/>
      <c r="GL36" s="320"/>
      <c r="GM36" s="320"/>
      <c r="GN36" s="320"/>
      <c r="GO36" s="300"/>
      <c r="HD36" s="317"/>
      <c r="HE36" s="317"/>
      <c r="HF36" s="317"/>
      <c r="HG36" s="317"/>
      <c r="HH36" s="301"/>
      <c r="HI36" s="301"/>
      <c r="HJ36" s="301"/>
      <c r="HK36" s="301"/>
      <c r="HL36" s="318"/>
      <c r="HM36" s="318"/>
      <c r="HN36" s="318"/>
      <c r="HO36" s="319"/>
      <c r="HP36" s="320"/>
      <c r="HQ36" s="320"/>
      <c r="HR36" s="320"/>
      <c r="HS36" s="320"/>
      <c r="HT36" s="300"/>
      <c r="IG36" s="317"/>
      <c r="IH36" s="317"/>
      <c r="II36" s="317"/>
      <c r="IJ36" s="317"/>
      <c r="IK36" s="301"/>
      <c r="IL36" s="301"/>
      <c r="IM36" s="301"/>
      <c r="IN36" s="301"/>
      <c r="IO36" s="321"/>
      <c r="IP36" s="321"/>
      <c r="IQ36" s="321"/>
      <c r="IR36" s="322"/>
      <c r="IS36" s="323"/>
      <c r="IT36" s="323"/>
      <c r="IU36" s="323"/>
      <c r="IV36" s="320"/>
      <c r="IW36" s="320"/>
      <c r="IX36" s="320"/>
      <c r="IY36" s="320"/>
      <c r="IZ36" s="302"/>
      <c r="JA36" s="324"/>
      <c r="JB36" s="325"/>
      <c r="JC36" s="326"/>
    </row>
    <row r="37" spans="3:263" ht="17.100000000000001" customHeight="1" x14ac:dyDescent="0.3">
      <c r="D37" s="1"/>
      <c r="E37" s="1"/>
      <c r="F37" s="1"/>
      <c r="G37" s="1"/>
      <c r="H37" s="1"/>
      <c r="I37" s="1"/>
      <c r="J37" s="1"/>
      <c r="K37" s="1"/>
      <c r="L37" s="1"/>
      <c r="M37" s="1"/>
      <c r="N37" s="1"/>
      <c r="O37" s="1"/>
      <c r="P37" s="1"/>
      <c r="Q37" s="1"/>
      <c r="R37" s="1"/>
      <c r="S37" s="1"/>
      <c r="T37" s="1"/>
      <c r="U37" s="1"/>
      <c r="V37" s="314"/>
      <c r="W37" s="314"/>
      <c r="X37" s="314"/>
      <c r="Y37" s="314"/>
      <c r="Z37" s="314"/>
      <c r="AA37" s="314"/>
      <c r="AB37" s="314"/>
      <c r="AC37" s="314"/>
      <c r="AD37" s="314"/>
      <c r="AE37" s="314"/>
      <c r="AF37" s="314"/>
      <c r="AG37" s="314"/>
      <c r="AH37" s="314"/>
      <c r="AI37" s="314"/>
      <c r="AJ37" s="314"/>
      <c r="AK37" s="314"/>
      <c r="AL37" s="314"/>
      <c r="AM37" s="314"/>
      <c r="AN37" s="314"/>
      <c r="AO37" s="314"/>
      <c r="AP37" s="314"/>
      <c r="AQ37" s="314"/>
      <c r="AR37" s="314"/>
      <c r="AS37" s="314"/>
      <c r="AT37" s="314"/>
      <c r="AU37" s="314"/>
      <c r="AV37" s="314"/>
      <c r="AW37" s="314"/>
      <c r="AX37" s="314"/>
      <c r="AY37" s="314"/>
      <c r="AZ37" s="314"/>
      <c r="BA37" s="314"/>
      <c r="BB37" s="314"/>
      <c r="BC37" s="314"/>
      <c r="BD37" s="314"/>
      <c r="BE37" s="314"/>
      <c r="BF37" s="314"/>
      <c r="BG37" s="314"/>
      <c r="BH37" s="314"/>
      <c r="BI37" s="314"/>
      <c r="BJ37" s="314"/>
      <c r="BK37" s="314"/>
      <c r="BL37" s="314"/>
      <c r="BM37" s="314"/>
      <c r="BN37" s="314"/>
      <c r="BO37" s="314"/>
      <c r="BP37" s="314"/>
      <c r="BQ37" s="314"/>
      <c r="BR37" s="314"/>
      <c r="BS37" s="314"/>
      <c r="BT37" s="314"/>
      <c r="BU37" s="314"/>
      <c r="BV37" s="314"/>
      <c r="BX37" s="314"/>
      <c r="BY37" s="314"/>
      <c r="BZ37" s="314"/>
      <c r="CA37" s="314"/>
      <c r="CB37" s="314"/>
      <c r="CC37" s="314"/>
      <c r="CD37" s="314"/>
      <c r="CE37" s="314"/>
      <c r="CF37" s="314"/>
      <c r="CG37" s="314"/>
      <c r="CH37" s="314"/>
      <c r="CI37" s="314"/>
      <c r="CJ37" s="314"/>
      <c r="CK37" s="314"/>
      <c r="CL37" s="314"/>
      <c r="CM37" s="314"/>
      <c r="CN37" s="314"/>
      <c r="CO37" s="314"/>
      <c r="CP37" s="314"/>
      <c r="CQ37" s="314"/>
      <c r="CR37" s="314"/>
      <c r="CS37" s="314"/>
      <c r="CT37" s="314"/>
      <c r="CU37" s="314"/>
      <c r="CV37" s="314"/>
      <c r="CW37" s="314"/>
      <c r="CX37" s="314"/>
      <c r="CY37" s="314"/>
      <c r="CZ37" s="314"/>
      <c r="DA37" s="314"/>
      <c r="DB37" s="314"/>
      <c r="DC37" s="314"/>
      <c r="DD37" s="314"/>
      <c r="DE37" s="314"/>
      <c r="DF37" s="314"/>
      <c r="DG37" s="314"/>
      <c r="DH37" s="314"/>
      <c r="DI37" s="314"/>
      <c r="DJ37" s="314"/>
      <c r="DK37" s="314"/>
      <c r="DL37" s="314"/>
      <c r="DM37" s="314"/>
      <c r="DN37" s="314"/>
      <c r="DO37" s="314"/>
      <c r="DP37" s="314"/>
      <c r="DQ37" s="314"/>
      <c r="DR37" s="314"/>
      <c r="DS37" s="314"/>
      <c r="DT37" s="314"/>
      <c r="DU37" s="314"/>
      <c r="DV37" s="314"/>
      <c r="DW37" s="314"/>
      <c r="DX37" s="314"/>
      <c r="DY37" s="314"/>
      <c r="DZ37" s="314"/>
      <c r="EA37" s="314"/>
      <c r="EB37" s="314"/>
      <c r="EC37" s="314"/>
      <c r="ED37" s="314"/>
      <c r="FY37" s="317"/>
      <c r="FZ37" s="317"/>
      <c r="GA37" s="317"/>
      <c r="GB37" s="317"/>
      <c r="GC37" s="301"/>
      <c r="GD37" s="301"/>
      <c r="GE37" s="301"/>
      <c r="GF37" s="301"/>
      <c r="GG37" s="318"/>
      <c r="GH37" s="318"/>
      <c r="GI37" s="318"/>
      <c r="GJ37" s="319"/>
      <c r="GK37" s="320"/>
      <c r="GL37" s="320"/>
      <c r="GM37" s="320"/>
      <c r="GN37" s="320"/>
      <c r="GO37" s="300"/>
      <c r="HD37" s="317"/>
      <c r="HE37" s="317"/>
      <c r="HF37" s="317"/>
      <c r="HG37" s="317"/>
      <c r="HH37" s="301"/>
      <c r="HI37" s="301"/>
      <c r="HJ37" s="301"/>
      <c r="HK37" s="301"/>
      <c r="HL37" s="318"/>
      <c r="HM37" s="318"/>
      <c r="HN37" s="318"/>
      <c r="HO37" s="319"/>
      <c r="HP37" s="320"/>
      <c r="HQ37" s="320"/>
      <c r="HR37" s="320"/>
      <c r="HS37" s="320"/>
      <c r="HT37" s="300"/>
      <c r="IG37" s="317"/>
      <c r="IH37" s="317"/>
      <c r="II37" s="317"/>
      <c r="IJ37" s="317"/>
      <c r="IK37" s="301"/>
      <c r="IL37" s="301"/>
      <c r="IM37" s="301"/>
      <c r="IN37" s="301"/>
      <c r="IO37" s="321"/>
      <c r="IP37" s="321"/>
      <c r="IQ37" s="321"/>
      <c r="IR37" s="322"/>
      <c r="IS37" s="323"/>
      <c r="IT37" s="323"/>
      <c r="IU37" s="323"/>
      <c r="IV37" s="320"/>
      <c r="IW37" s="320"/>
      <c r="IX37" s="320"/>
      <c r="IY37" s="320"/>
      <c r="IZ37" s="302"/>
      <c r="JA37" s="324"/>
      <c r="JB37" s="325"/>
      <c r="JC37" s="326"/>
    </row>
    <row r="38" spans="3:263" ht="17.100000000000001" customHeight="1" x14ac:dyDescent="0.3">
      <c r="R38" s="314"/>
      <c r="S38" s="314"/>
      <c r="T38" s="314"/>
      <c r="U38" s="314"/>
      <c r="V38" s="314"/>
      <c r="W38" s="314"/>
      <c r="X38" s="314"/>
      <c r="Y38" s="314"/>
      <c r="Z38" s="314"/>
      <c r="AA38" s="314"/>
      <c r="AB38" s="314"/>
      <c r="AC38" s="314"/>
      <c r="AD38" s="314"/>
      <c r="AE38" s="314"/>
      <c r="AF38" s="314"/>
      <c r="AG38" s="314"/>
      <c r="AH38" s="314"/>
      <c r="AI38" s="314"/>
      <c r="AJ38" s="314"/>
      <c r="AK38" s="314"/>
      <c r="AL38" s="314"/>
      <c r="AM38" s="314"/>
      <c r="AN38" s="314"/>
      <c r="AO38" s="314"/>
      <c r="AP38" s="314"/>
      <c r="AQ38" s="314"/>
      <c r="AR38" s="314"/>
      <c r="AS38" s="314"/>
      <c r="AT38" s="314"/>
      <c r="AU38" s="314"/>
      <c r="AV38" s="314"/>
      <c r="AW38" s="314"/>
      <c r="AX38" s="314"/>
      <c r="AY38" s="314"/>
      <c r="AZ38" s="314"/>
      <c r="BA38" s="314"/>
      <c r="BB38" s="314"/>
      <c r="BC38" s="314"/>
      <c r="BD38" s="314"/>
      <c r="BE38" s="314"/>
      <c r="BF38" s="314"/>
      <c r="BG38" s="314"/>
      <c r="BH38" s="314"/>
      <c r="BI38" s="314"/>
      <c r="BJ38" s="314"/>
      <c r="BK38" s="314"/>
      <c r="BL38" s="314"/>
      <c r="BM38" s="314"/>
      <c r="BN38" s="314"/>
      <c r="BO38" s="314"/>
      <c r="BP38" s="314"/>
      <c r="BQ38" s="314"/>
      <c r="BR38" s="314"/>
      <c r="BS38" s="314"/>
      <c r="BT38" s="314"/>
      <c r="BU38" s="314"/>
      <c r="BV38" s="314"/>
      <c r="BX38" s="314"/>
      <c r="BY38" s="314"/>
      <c r="BZ38" s="314"/>
      <c r="CA38" s="314"/>
      <c r="CB38" s="314"/>
      <c r="CC38" s="314"/>
      <c r="CD38" s="314"/>
      <c r="CE38" s="314"/>
      <c r="CF38" s="314"/>
      <c r="CG38" s="314"/>
      <c r="CH38" s="314"/>
      <c r="CI38" s="314"/>
      <c r="CJ38" s="314"/>
      <c r="CK38" s="314"/>
      <c r="CL38" s="314"/>
      <c r="CM38" s="314"/>
      <c r="CN38" s="314"/>
      <c r="CO38" s="314"/>
      <c r="CP38" s="314"/>
      <c r="CQ38" s="314"/>
      <c r="CR38" s="314"/>
      <c r="CS38" s="314"/>
      <c r="CT38" s="314"/>
      <c r="CU38" s="314"/>
      <c r="CV38" s="314"/>
      <c r="CW38" s="314"/>
      <c r="CX38" s="314"/>
      <c r="CY38" s="314"/>
      <c r="CZ38" s="314"/>
      <c r="DA38" s="314"/>
      <c r="DB38" s="314"/>
      <c r="DC38" s="314"/>
      <c r="DD38" s="314"/>
      <c r="DE38" s="314"/>
      <c r="DF38" s="314"/>
      <c r="DG38" s="314"/>
      <c r="DH38" s="314"/>
      <c r="DI38" s="314"/>
      <c r="DJ38" s="314"/>
      <c r="DK38" s="314"/>
      <c r="DL38" s="314"/>
      <c r="DM38" s="314"/>
      <c r="DN38" s="314"/>
      <c r="DO38" s="314"/>
      <c r="DP38" s="314"/>
      <c r="DQ38" s="314"/>
      <c r="DR38" s="314"/>
      <c r="DS38" s="314"/>
      <c r="DT38" s="314"/>
      <c r="DU38" s="314"/>
      <c r="DV38" s="314"/>
      <c r="DW38" s="314"/>
      <c r="DX38" s="314"/>
      <c r="DY38" s="314"/>
      <c r="DZ38" s="314"/>
      <c r="EA38" s="314"/>
      <c r="EB38" s="314"/>
      <c r="EC38" s="314"/>
      <c r="ED38" s="314"/>
      <c r="FY38" s="317"/>
      <c r="FZ38" s="317"/>
      <c r="GA38" s="317"/>
      <c r="GB38" s="317"/>
      <c r="GC38" s="301"/>
      <c r="GD38" s="301"/>
      <c r="GE38" s="301"/>
      <c r="GF38" s="301"/>
      <c r="GG38" s="318"/>
      <c r="GH38" s="318"/>
      <c r="GI38" s="318"/>
      <c r="GJ38" s="319"/>
      <c r="GK38" s="320"/>
      <c r="GL38" s="320"/>
      <c r="GM38" s="320"/>
      <c r="GN38" s="320"/>
      <c r="GO38" s="300"/>
      <c r="HD38" s="317"/>
      <c r="HE38" s="317"/>
      <c r="HF38" s="317"/>
      <c r="HG38" s="317"/>
      <c r="HH38" s="301"/>
      <c r="HI38" s="301"/>
      <c r="HJ38" s="301"/>
      <c r="HK38" s="301"/>
      <c r="HL38" s="318"/>
      <c r="HM38" s="318"/>
      <c r="HN38" s="318"/>
      <c r="HO38" s="319"/>
      <c r="HP38" s="320"/>
      <c r="HQ38" s="320"/>
      <c r="HR38" s="320"/>
      <c r="HS38" s="320"/>
      <c r="HT38" s="300"/>
      <c r="IG38" s="317"/>
      <c r="IH38" s="317"/>
      <c r="II38" s="317"/>
      <c r="IJ38" s="317"/>
      <c r="IK38" s="301"/>
      <c r="IL38" s="301"/>
      <c r="IM38" s="301"/>
      <c r="IN38" s="301"/>
      <c r="IO38" s="321"/>
      <c r="IP38" s="321"/>
      <c r="IQ38" s="321"/>
      <c r="IR38" s="322"/>
      <c r="IS38" s="323"/>
      <c r="IT38" s="323"/>
      <c r="IU38" s="323"/>
      <c r="IV38" s="320"/>
      <c r="IW38" s="320"/>
      <c r="IX38" s="320"/>
      <c r="IY38" s="320"/>
      <c r="IZ38" s="302"/>
      <c r="JA38" s="324"/>
      <c r="JB38" s="325"/>
      <c r="JC38" s="326"/>
    </row>
    <row r="39" spans="3:263" ht="17.100000000000001" customHeight="1" x14ac:dyDescent="0.3">
      <c r="R39" s="314"/>
      <c r="S39" s="314"/>
      <c r="T39" s="314"/>
      <c r="U39" s="314"/>
      <c r="V39" s="314"/>
      <c r="W39" s="314"/>
      <c r="X39" s="314"/>
      <c r="Y39" s="314"/>
      <c r="Z39" s="314"/>
      <c r="AA39" s="314"/>
      <c r="AB39" s="314"/>
      <c r="AC39" s="314"/>
      <c r="AD39" s="314"/>
      <c r="AE39" s="314"/>
      <c r="AF39" s="314"/>
      <c r="AG39" s="314"/>
      <c r="AH39" s="314"/>
      <c r="AI39" s="314"/>
      <c r="AJ39" s="314"/>
      <c r="AK39" s="314"/>
      <c r="AL39" s="314"/>
      <c r="AM39" s="314"/>
      <c r="AN39" s="314"/>
      <c r="AO39" s="314"/>
      <c r="AP39" s="314"/>
      <c r="AQ39" s="314"/>
      <c r="AR39" s="314"/>
      <c r="AS39" s="314"/>
      <c r="AT39" s="314"/>
      <c r="AU39" s="314"/>
      <c r="AV39" s="314"/>
      <c r="AW39" s="314"/>
      <c r="AX39" s="314"/>
      <c r="AY39" s="314"/>
      <c r="AZ39" s="314"/>
      <c r="BA39" s="314"/>
      <c r="BB39" s="314"/>
      <c r="BC39" s="314"/>
      <c r="BD39" s="314"/>
      <c r="BE39" s="314"/>
      <c r="BF39" s="314"/>
      <c r="BG39" s="314"/>
      <c r="BH39" s="314"/>
      <c r="BI39" s="314"/>
      <c r="BJ39" s="314"/>
      <c r="BK39" s="314"/>
      <c r="BL39" s="314"/>
      <c r="BM39" s="314"/>
      <c r="BN39" s="314"/>
      <c r="BO39" s="314"/>
      <c r="BP39" s="314"/>
      <c r="BQ39" s="314"/>
      <c r="BR39" s="314"/>
      <c r="BS39" s="314"/>
      <c r="BT39" s="314"/>
      <c r="BU39" s="314"/>
      <c r="BV39" s="314"/>
      <c r="BX39" s="314"/>
      <c r="BY39" s="314"/>
      <c r="BZ39" s="314"/>
      <c r="CA39" s="314"/>
      <c r="CB39" s="314"/>
      <c r="CC39" s="314"/>
      <c r="CD39" s="314"/>
      <c r="CE39" s="314"/>
      <c r="CF39" s="314"/>
      <c r="CG39" s="314"/>
      <c r="CH39" s="314"/>
      <c r="CI39" s="314"/>
      <c r="CJ39" s="314"/>
      <c r="CK39" s="314"/>
      <c r="CL39" s="314"/>
      <c r="CM39" s="314"/>
      <c r="CN39" s="314"/>
      <c r="CO39" s="314"/>
      <c r="CP39" s="314"/>
      <c r="CQ39" s="314"/>
      <c r="CR39" s="314"/>
      <c r="CS39" s="314"/>
      <c r="CT39" s="314"/>
      <c r="CU39" s="314"/>
      <c r="CV39" s="314"/>
      <c r="CW39" s="314"/>
      <c r="CX39" s="314"/>
      <c r="CY39" s="314"/>
      <c r="CZ39" s="314"/>
      <c r="DA39" s="314"/>
      <c r="DB39" s="314"/>
      <c r="DC39" s="314"/>
      <c r="DD39" s="314"/>
      <c r="DE39" s="314"/>
      <c r="DF39" s="314"/>
      <c r="DG39" s="314"/>
      <c r="DH39" s="314"/>
      <c r="DI39" s="314"/>
      <c r="DJ39" s="314"/>
      <c r="DK39" s="314"/>
      <c r="DL39" s="314"/>
      <c r="DM39" s="314"/>
      <c r="DN39" s="314"/>
      <c r="DO39" s="314"/>
      <c r="DP39" s="314"/>
      <c r="DQ39" s="314"/>
      <c r="DR39" s="314"/>
      <c r="DS39" s="314"/>
      <c r="DT39" s="314"/>
      <c r="DU39" s="314"/>
      <c r="DV39" s="314"/>
      <c r="DW39" s="314"/>
      <c r="DX39" s="314"/>
      <c r="DY39" s="314"/>
      <c r="DZ39" s="314"/>
      <c r="EA39" s="314"/>
      <c r="EB39" s="314"/>
      <c r="EC39" s="314"/>
      <c r="ED39" s="314"/>
      <c r="FY39" s="317"/>
      <c r="FZ39" s="317"/>
      <c r="GA39" s="317"/>
      <c r="GB39" s="317"/>
      <c r="GC39" s="301"/>
      <c r="GD39" s="301"/>
      <c r="GE39" s="301"/>
      <c r="GF39" s="301"/>
      <c r="GG39" s="318"/>
      <c r="GH39" s="318"/>
      <c r="GI39" s="318"/>
      <c r="GJ39" s="319"/>
      <c r="GK39" s="320"/>
      <c r="GL39" s="320"/>
      <c r="GM39" s="320"/>
      <c r="GN39" s="320"/>
      <c r="GO39" s="300"/>
      <c r="HD39" s="317"/>
      <c r="HE39" s="317"/>
      <c r="HF39" s="317"/>
      <c r="HG39" s="317"/>
      <c r="HH39" s="301"/>
      <c r="HI39" s="301"/>
      <c r="HJ39" s="301"/>
      <c r="HK39" s="301"/>
      <c r="HL39" s="318"/>
      <c r="HM39" s="318"/>
      <c r="HN39" s="318"/>
      <c r="HO39" s="319"/>
      <c r="HP39" s="320"/>
      <c r="HQ39" s="320"/>
      <c r="HR39" s="320"/>
      <c r="HS39" s="320"/>
      <c r="HT39" s="300"/>
      <c r="IG39" s="317"/>
      <c r="IH39" s="317"/>
      <c r="II39" s="317"/>
      <c r="IJ39" s="317"/>
      <c r="IK39" s="301"/>
      <c r="IL39" s="301"/>
      <c r="IM39" s="301"/>
      <c r="IN39" s="301"/>
      <c r="IO39" s="321"/>
      <c r="IP39" s="321"/>
      <c r="IQ39" s="321"/>
      <c r="IR39" s="322"/>
      <c r="IS39" s="323"/>
      <c r="IT39" s="323"/>
      <c r="IU39" s="323"/>
      <c r="IV39" s="320"/>
      <c r="IW39" s="320"/>
      <c r="IX39" s="320"/>
      <c r="IY39" s="320"/>
      <c r="IZ39" s="302"/>
      <c r="JA39" s="324"/>
      <c r="JB39" s="325"/>
      <c r="JC39" s="326"/>
    </row>
    <row r="40" spans="3:263" ht="17.100000000000001" customHeight="1" x14ac:dyDescent="0.3">
      <c r="R40" s="314"/>
      <c r="S40" s="314"/>
      <c r="T40" s="314"/>
      <c r="U40" s="314"/>
      <c r="V40" s="314"/>
      <c r="W40" s="314"/>
      <c r="X40" s="314"/>
      <c r="Y40" s="314"/>
      <c r="Z40" s="314"/>
      <c r="AA40" s="314"/>
      <c r="AB40" s="314"/>
      <c r="AC40" s="314"/>
      <c r="AD40" s="314"/>
      <c r="AE40" s="314"/>
      <c r="AF40" s="314"/>
      <c r="AG40" s="314"/>
      <c r="AH40" s="314"/>
      <c r="AI40" s="314"/>
      <c r="AJ40" s="314"/>
      <c r="AK40" s="314"/>
      <c r="AL40" s="314"/>
      <c r="AM40" s="314"/>
      <c r="AN40" s="314"/>
      <c r="AO40" s="314"/>
      <c r="AP40" s="314"/>
      <c r="AQ40" s="314"/>
      <c r="AR40" s="314"/>
      <c r="AS40" s="314"/>
      <c r="AT40" s="314"/>
      <c r="AU40" s="314"/>
      <c r="AV40" s="314"/>
      <c r="AW40" s="314"/>
      <c r="AX40" s="314"/>
      <c r="AY40" s="314"/>
      <c r="AZ40" s="314"/>
      <c r="BA40" s="314"/>
      <c r="BB40" s="314"/>
      <c r="BC40" s="314"/>
      <c r="BD40" s="314"/>
      <c r="BE40" s="314"/>
      <c r="BF40" s="314"/>
      <c r="BG40" s="314"/>
      <c r="BH40" s="314"/>
      <c r="BI40" s="314"/>
      <c r="BJ40" s="314"/>
      <c r="BK40" s="314"/>
      <c r="BL40" s="314"/>
      <c r="BM40" s="314"/>
      <c r="BN40" s="314"/>
      <c r="BO40" s="314"/>
      <c r="BP40" s="314"/>
      <c r="BQ40" s="314"/>
      <c r="BR40" s="314"/>
      <c r="BS40" s="314"/>
      <c r="BT40" s="314"/>
      <c r="BU40" s="314"/>
      <c r="BV40" s="314"/>
      <c r="BX40" s="314"/>
      <c r="BY40" s="314"/>
      <c r="BZ40" s="314"/>
      <c r="CA40" s="314"/>
      <c r="CB40" s="314"/>
      <c r="CC40" s="314"/>
      <c r="CD40" s="314"/>
      <c r="CE40" s="314"/>
      <c r="CF40" s="314"/>
      <c r="CG40" s="314"/>
      <c r="CH40" s="314"/>
      <c r="CI40" s="314"/>
      <c r="CJ40" s="314"/>
      <c r="CK40" s="314"/>
      <c r="CL40" s="314"/>
      <c r="CM40" s="314"/>
      <c r="CN40" s="314"/>
      <c r="CO40" s="314"/>
      <c r="CP40" s="314"/>
      <c r="CQ40" s="314"/>
      <c r="CR40" s="314"/>
      <c r="CS40" s="314"/>
      <c r="CT40" s="314"/>
      <c r="CU40" s="314"/>
      <c r="CV40" s="314"/>
      <c r="CW40" s="314"/>
      <c r="CX40" s="314"/>
      <c r="CY40" s="314"/>
      <c r="CZ40" s="314"/>
      <c r="DA40" s="314"/>
      <c r="DB40" s="314"/>
      <c r="DC40" s="314"/>
      <c r="DD40" s="314"/>
      <c r="DE40" s="314"/>
      <c r="DF40" s="314"/>
      <c r="DG40" s="314"/>
      <c r="DH40" s="314"/>
      <c r="DI40" s="314"/>
      <c r="DJ40" s="314"/>
      <c r="DK40" s="314"/>
      <c r="DL40" s="314"/>
      <c r="DM40" s="314"/>
      <c r="DN40" s="314"/>
      <c r="DO40" s="314"/>
      <c r="DP40" s="314"/>
      <c r="DQ40" s="314"/>
      <c r="DR40" s="314"/>
      <c r="DS40" s="314"/>
      <c r="DT40" s="314"/>
      <c r="DU40" s="314"/>
      <c r="DV40" s="314"/>
      <c r="DW40" s="314"/>
      <c r="DX40" s="314"/>
      <c r="DY40" s="314"/>
      <c r="DZ40" s="314"/>
      <c r="EA40" s="314"/>
      <c r="EB40" s="314"/>
      <c r="EC40" s="314"/>
      <c r="ED40" s="314"/>
      <c r="FY40" s="317"/>
      <c r="FZ40" s="317"/>
      <c r="GA40" s="317"/>
      <c r="GB40" s="317"/>
      <c r="GC40" s="301"/>
      <c r="GD40" s="301"/>
      <c r="GE40" s="301"/>
      <c r="GF40" s="301"/>
      <c r="GG40" s="318"/>
      <c r="GH40" s="318"/>
      <c r="GI40" s="318"/>
      <c r="GJ40" s="319"/>
      <c r="GK40" s="320"/>
      <c r="GL40" s="320"/>
      <c r="GM40" s="320"/>
      <c r="GN40" s="320"/>
      <c r="GO40" s="300"/>
      <c r="HD40" s="317"/>
      <c r="HE40" s="317"/>
      <c r="HF40" s="317"/>
      <c r="HG40" s="317"/>
      <c r="HH40" s="301"/>
      <c r="HI40" s="301"/>
      <c r="HJ40" s="301"/>
      <c r="HK40" s="301"/>
      <c r="HL40" s="318"/>
      <c r="HM40" s="318"/>
      <c r="HN40" s="318"/>
      <c r="HO40" s="319"/>
      <c r="HP40" s="320"/>
      <c r="HQ40" s="320"/>
      <c r="HR40" s="320"/>
      <c r="HS40" s="320"/>
      <c r="HT40" s="300"/>
      <c r="IG40" s="317"/>
      <c r="IH40" s="317"/>
      <c r="II40" s="317"/>
      <c r="IJ40" s="317"/>
      <c r="IK40" s="301"/>
      <c r="IL40" s="301"/>
      <c r="IM40" s="301"/>
      <c r="IN40" s="301"/>
      <c r="IO40" s="321"/>
      <c r="IP40" s="321"/>
      <c r="IQ40" s="321"/>
      <c r="IR40" s="322"/>
      <c r="IS40" s="323"/>
      <c r="IT40" s="323"/>
      <c r="IU40" s="323"/>
      <c r="IV40" s="320"/>
      <c r="IW40" s="320"/>
      <c r="IX40" s="320"/>
      <c r="IY40" s="320"/>
      <c r="IZ40" s="302"/>
      <c r="JA40" s="324"/>
      <c r="JB40" s="325"/>
      <c r="JC40" s="326"/>
    </row>
    <row r="41" spans="3:263" ht="17.100000000000001" customHeight="1" x14ac:dyDescent="0.3">
      <c r="R41" s="314"/>
      <c r="S41" s="314"/>
      <c r="T41" s="314"/>
      <c r="U41" s="314"/>
      <c r="V41" s="314"/>
      <c r="W41" s="314"/>
      <c r="X41" s="314"/>
      <c r="Y41" s="314"/>
      <c r="Z41" s="314"/>
      <c r="AA41" s="314"/>
      <c r="AB41" s="314"/>
      <c r="AC41" s="314"/>
      <c r="AD41" s="314"/>
      <c r="AE41" s="314"/>
      <c r="AF41" s="314"/>
      <c r="AG41" s="314"/>
      <c r="AH41" s="314"/>
      <c r="AI41" s="314"/>
      <c r="AJ41" s="314"/>
      <c r="AK41" s="314"/>
      <c r="AL41" s="314"/>
      <c r="AM41" s="314"/>
      <c r="AN41" s="314"/>
      <c r="AO41" s="314"/>
      <c r="AP41" s="314"/>
      <c r="AQ41" s="314"/>
      <c r="AR41" s="314"/>
      <c r="AS41" s="314"/>
      <c r="AT41" s="314"/>
      <c r="AU41" s="314"/>
      <c r="AV41" s="314"/>
      <c r="AW41" s="314"/>
      <c r="AX41" s="314"/>
      <c r="AY41" s="314"/>
      <c r="AZ41" s="314"/>
      <c r="BA41" s="314"/>
      <c r="BB41" s="314"/>
      <c r="BC41" s="314"/>
      <c r="BD41" s="314"/>
      <c r="BE41" s="314"/>
      <c r="BF41" s="314"/>
      <c r="BG41" s="314"/>
      <c r="BH41" s="314"/>
      <c r="BI41" s="314"/>
      <c r="BJ41" s="314"/>
      <c r="BK41" s="314"/>
      <c r="BL41" s="314"/>
      <c r="BM41" s="314"/>
      <c r="BN41" s="314"/>
      <c r="BO41" s="314"/>
      <c r="BP41" s="314"/>
      <c r="BQ41" s="314"/>
      <c r="BR41" s="314"/>
      <c r="BS41" s="314"/>
      <c r="BT41" s="314"/>
      <c r="BU41" s="314"/>
      <c r="BV41" s="314"/>
      <c r="BW41" s="341"/>
      <c r="BX41" s="314"/>
      <c r="BY41" s="314"/>
      <c r="BZ41" s="314"/>
      <c r="CA41" s="314"/>
      <c r="CB41" s="314"/>
      <c r="CC41" s="314"/>
      <c r="CD41" s="314"/>
      <c r="CE41" s="314"/>
      <c r="CF41" s="314"/>
      <c r="CG41" s="314"/>
      <c r="CH41" s="314"/>
      <c r="CI41" s="314"/>
      <c r="CJ41" s="314"/>
      <c r="CK41" s="314"/>
      <c r="CL41" s="314"/>
      <c r="CM41" s="314"/>
      <c r="CN41" s="314"/>
      <c r="CO41" s="314"/>
      <c r="CP41" s="314"/>
      <c r="CQ41" s="314"/>
      <c r="CR41" s="314"/>
      <c r="CS41" s="314"/>
      <c r="CT41" s="314"/>
      <c r="CU41" s="314"/>
      <c r="CV41" s="314"/>
      <c r="CW41" s="314"/>
      <c r="CX41" s="314"/>
      <c r="CY41" s="314"/>
      <c r="CZ41" s="314"/>
      <c r="DA41" s="314"/>
      <c r="DB41" s="314"/>
      <c r="DC41" s="314"/>
      <c r="DD41" s="314"/>
      <c r="DE41" s="314"/>
      <c r="DF41" s="314"/>
      <c r="DG41" s="314"/>
      <c r="DH41" s="314"/>
      <c r="DI41" s="314"/>
      <c r="DJ41" s="314"/>
      <c r="DK41" s="314"/>
      <c r="DL41" s="314"/>
      <c r="DM41" s="314"/>
      <c r="DN41" s="314"/>
      <c r="DO41" s="314"/>
      <c r="DP41" s="314"/>
      <c r="DQ41" s="314"/>
      <c r="DR41" s="314"/>
      <c r="DS41" s="314"/>
      <c r="DT41" s="314"/>
      <c r="DU41" s="314"/>
      <c r="DV41" s="314"/>
      <c r="DW41" s="314"/>
      <c r="DX41" s="314"/>
      <c r="DY41" s="314"/>
      <c r="DZ41" s="314"/>
      <c r="EA41" s="314"/>
      <c r="EB41" s="314"/>
      <c r="EC41" s="314"/>
      <c r="ED41" s="314"/>
      <c r="FY41" s="317"/>
      <c r="FZ41" s="317"/>
      <c r="GA41" s="317"/>
      <c r="GB41" s="317"/>
      <c r="GC41" s="301"/>
      <c r="GD41" s="301"/>
      <c r="GE41" s="301"/>
      <c r="GF41" s="301"/>
      <c r="GG41" s="318"/>
      <c r="GH41" s="318"/>
      <c r="GI41" s="318"/>
      <c r="GJ41" s="319"/>
      <c r="GK41" s="320"/>
      <c r="GL41" s="320"/>
      <c r="GM41" s="320"/>
      <c r="GN41" s="320"/>
      <c r="GO41" s="300"/>
      <c r="HD41" s="317"/>
      <c r="HE41" s="317"/>
      <c r="HF41" s="317"/>
      <c r="HG41" s="317"/>
      <c r="HH41" s="301"/>
      <c r="HI41" s="301"/>
      <c r="HJ41" s="301"/>
      <c r="HK41" s="301"/>
      <c r="HL41" s="318"/>
      <c r="HM41" s="318"/>
      <c r="HN41" s="318"/>
      <c r="HO41" s="319"/>
      <c r="HP41" s="320"/>
      <c r="HQ41" s="320"/>
      <c r="HR41" s="320"/>
      <c r="HS41" s="320"/>
      <c r="HT41" s="300"/>
      <c r="IG41" s="317"/>
      <c r="IH41" s="317"/>
      <c r="II41" s="317"/>
      <c r="IJ41" s="317"/>
      <c r="IK41" s="301"/>
      <c r="IL41" s="301"/>
      <c r="IM41" s="301"/>
      <c r="IN41" s="301"/>
      <c r="IO41" s="321"/>
      <c r="IP41" s="321"/>
      <c r="IQ41" s="321"/>
      <c r="IR41" s="322"/>
      <c r="IS41" s="323"/>
      <c r="IT41" s="323"/>
      <c r="IU41" s="323"/>
      <c r="IV41" s="320"/>
      <c r="IW41" s="320"/>
      <c r="IX41" s="320"/>
      <c r="IY41" s="320"/>
      <c r="IZ41" s="302"/>
      <c r="JA41" s="324"/>
      <c r="JB41" s="325"/>
      <c r="JC41" s="326"/>
    </row>
    <row r="42" spans="3:263" ht="17.100000000000001" customHeight="1" x14ac:dyDescent="0.3">
      <c r="R42" s="314"/>
      <c r="S42" s="314"/>
      <c r="T42" s="314"/>
      <c r="U42" s="314"/>
      <c r="V42" s="314"/>
      <c r="W42" s="314"/>
      <c r="X42" s="314"/>
      <c r="Y42" s="314"/>
      <c r="Z42" s="314"/>
      <c r="AA42" s="314"/>
      <c r="AB42" s="314"/>
      <c r="AC42" s="314"/>
      <c r="AD42" s="314"/>
      <c r="AE42" s="314"/>
      <c r="AF42" s="314"/>
      <c r="AG42" s="314"/>
      <c r="AH42" s="314"/>
      <c r="AI42" s="314"/>
      <c r="AJ42" s="314"/>
      <c r="AK42" s="314"/>
      <c r="AL42" s="314"/>
      <c r="AM42" s="314"/>
      <c r="AN42" s="314"/>
      <c r="AO42" s="314"/>
      <c r="AP42" s="314"/>
      <c r="AQ42" s="314"/>
      <c r="AR42" s="314"/>
      <c r="AS42" s="314"/>
      <c r="AT42" s="314"/>
      <c r="AU42" s="314"/>
      <c r="AV42" s="314"/>
      <c r="AW42" s="314"/>
      <c r="AX42" s="314"/>
      <c r="AY42" s="314"/>
      <c r="AZ42" s="314"/>
      <c r="BA42" s="314"/>
      <c r="BB42" s="314"/>
      <c r="BC42" s="314"/>
      <c r="BD42" s="314"/>
      <c r="BE42" s="314"/>
      <c r="BF42" s="314"/>
      <c r="BG42" s="314"/>
      <c r="BH42" s="314"/>
      <c r="BI42" s="314"/>
      <c r="BJ42" s="314"/>
      <c r="BK42" s="314"/>
      <c r="BL42" s="314"/>
      <c r="BM42" s="314"/>
      <c r="BN42" s="314"/>
      <c r="BO42" s="314"/>
      <c r="BP42" s="314"/>
      <c r="BQ42" s="314"/>
      <c r="BR42" s="314"/>
      <c r="BS42" s="314"/>
      <c r="BT42" s="314"/>
      <c r="BU42" s="314"/>
      <c r="BV42" s="314"/>
      <c r="BW42" s="341"/>
      <c r="BX42" s="314"/>
      <c r="BY42" s="314"/>
      <c r="BZ42" s="314"/>
      <c r="CA42" s="314"/>
      <c r="CB42" s="314"/>
      <c r="CC42" s="314"/>
      <c r="CD42" s="314"/>
      <c r="CE42" s="314"/>
      <c r="CF42" s="314"/>
      <c r="CG42" s="314"/>
      <c r="CH42" s="314"/>
      <c r="CI42" s="314"/>
      <c r="CJ42" s="314"/>
      <c r="CK42" s="314"/>
      <c r="CL42" s="314"/>
      <c r="CM42" s="314"/>
      <c r="CN42" s="314"/>
      <c r="CO42" s="314"/>
      <c r="CP42" s="314"/>
      <c r="CQ42" s="314"/>
      <c r="CR42" s="314"/>
      <c r="CS42" s="314"/>
      <c r="CT42" s="314"/>
      <c r="CU42" s="314"/>
      <c r="CV42" s="314"/>
      <c r="CW42" s="314"/>
      <c r="CX42" s="314"/>
      <c r="CY42" s="314"/>
      <c r="CZ42" s="314"/>
      <c r="DA42" s="314"/>
      <c r="DB42" s="314"/>
      <c r="DC42" s="314"/>
      <c r="DD42" s="314"/>
      <c r="DE42" s="314"/>
      <c r="DF42" s="314"/>
      <c r="DG42" s="314"/>
      <c r="DH42" s="314"/>
      <c r="DI42" s="314"/>
      <c r="DJ42" s="314"/>
      <c r="DK42" s="314"/>
      <c r="DL42" s="314"/>
      <c r="DM42" s="314"/>
      <c r="DN42" s="314"/>
      <c r="DO42" s="314"/>
      <c r="DP42" s="314"/>
      <c r="DQ42" s="314"/>
      <c r="DR42" s="314"/>
      <c r="DS42" s="314"/>
      <c r="DT42" s="314"/>
      <c r="DU42" s="314"/>
      <c r="DV42" s="314"/>
      <c r="DW42" s="314"/>
      <c r="DX42" s="314"/>
      <c r="DY42" s="314"/>
      <c r="DZ42" s="314"/>
      <c r="EA42" s="314"/>
      <c r="EB42" s="314"/>
      <c r="EC42" s="314"/>
      <c r="ED42" s="314"/>
      <c r="FY42" s="317"/>
      <c r="FZ42" s="317"/>
      <c r="GA42" s="317"/>
      <c r="GB42" s="317"/>
      <c r="GC42" s="301"/>
      <c r="GD42" s="301"/>
      <c r="GE42" s="301"/>
      <c r="GF42" s="301"/>
      <c r="GG42" s="318"/>
      <c r="GH42" s="318"/>
      <c r="GI42" s="318"/>
      <c r="GJ42" s="319"/>
      <c r="GK42" s="320"/>
      <c r="GL42" s="320"/>
      <c r="GM42" s="320"/>
      <c r="GN42" s="320"/>
      <c r="GO42" s="300"/>
      <c r="HD42" s="317"/>
      <c r="HE42" s="317"/>
      <c r="HF42" s="317"/>
      <c r="HG42" s="317"/>
      <c r="HH42" s="301"/>
      <c r="HI42" s="301"/>
      <c r="HJ42" s="301"/>
      <c r="HK42" s="301"/>
      <c r="HL42" s="318"/>
      <c r="HM42" s="318"/>
      <c r="HN42" s="318"/>
      <c r="HO42" s="319"/>
      <c r="HP42" s="320"/>
      <c r="HQ42" s="320"/>
      <c r="HR42" s="320"/>
      <c r="HS42" s="320"/>
      <c r="HT42" s="300"/>
    </row>
    <row r="43" spans="3:263" ht="17.100000000000001" customHeight="1" x14ac:dyDescent="0.3">
      <c r="BI43" s="285"/>
      <c r="BJ43" s="286"/>
      <c r="BK43" s="1"/>
      <c r="BL43" s="285"/>
      <c r="BM43" s="287"/>
      <c r="BN43" s="289"/>
      <c r="BO43" s="288"/>
      <c r="BP43" s="286"/>
      <c r="BT43" s="307"/>
      <c r="BU43" s="307"/>
      <c r="BV43" s="307"/>
      <c r="BW43" s="307"/>
      <c r="DQ43" s="285"/>
      <c r="DR43" s="286"/>
      <c r="DS43" s="1"/>
      <c r="DT43" s="285"/>
      <c r="DU43" s="287"/>
      <c r="DV43" s="289"/>
      <c r="DW43" s="288"/>
      <c r="DX43" s="286"/>
      <c r="EB43" s="307"/>
      <c r="EC43" s="307"/>
      <c r="ED43" s="307"/>
      <c r="EE43" s="210"/>
      <c r="EF43" s="210"/>
      <c r="EG43" s="210"/>
      <c r="EH43" s="210"/>
      <c r="EI43" s="210"/>
      <c r="EJ43" s="210"/>
      <c r="EK43" s="210"/>
      <c r="EL43" s="210"/>
      <c r="EM43" s="210"/>
      <c r="EN43" s="210"/>
      <c r="EO43" s="310"/>
      <c r="EP43" s="310"/>
      <c r="EQ43" s="310"/>
      <c r="ER43" s="310"/>
      <c r="ES43" s="310"/>
      <c r="ET43" s="310"/>
      <c r="EU43" s="310"/>
      <c r="EV43" s="310"/>
      <c r="FY43" s="317"/>
      <c r="FZ43" s="317"/>
      <c r="GA43" s="317"/>
      <c r="GB43" s="317"/>
      <c r="GC43" s="301"/>
      <c r="GD43" s="301"/>
      <c r="GE43" s="301"/>
      <c r="GF43" s="301"/>
      <c r="GG43" s="318"/>
      <c r="GH43" s="318"/>
      <c r="GI43" s="318"/>
      <c r="GJ43" s="319"/>
      <c r="GK43" s="320"/>
      <c r="GL43" s="320"/>
      <c r="GM43" s="320"/>
      <c r="GN43" s="320"/>
      <c r="GO43" s="300"/>
      <c r="HD43" s="317"/>
      <c r="HE43" s="317"/>
      <c r="HF43" s="317"/>
      <c r="HG43" s="317"/>
      <c r="HH43" s="301"/>
      <c r="HI43" s="301"/>
      <c r="HJ43" s="301"/>
      <c r="HK43" s="301"/>
      <c r="HL43" s="318"/>
      <c r="HM43" s="318"/>
      <c r="HN43" s="318"/>
      <c r="HO43" s="319"/>
      <c r="HP43" s="320"/>
      <c r="HQ43" s="320"/>
      <c r="HR43" s="320"/>
      <c r="HS43" s="320"/>
      <c r="HT43" s="300"/>
    </row>
    <row r="44" spans="3:263" ht="17.100000000000001" customHeight="1" x14ac:dyDescent="0.3">
      <c r="E44" s="316"/>
      <c r="F44" s="316"/>
      <c r="G44" s="316"/>
      <c r="H44" s="316"/>
      <c r="I44" s="316"/>
      <c r="J44" s="316"/>
      <c r="K44" s="316"/>
      <c r="L44" s="316"/>
      <c r="M44" s="316"/>
      <c r="N44" s="316"/>
      <c r="O44" s="316"/>
      <c r="P44" s="316"/>
      <c r="Q44" s="316"/>
      <c r="R44" s="314"/>
      <c r="S44" s="314"/>
      <c r="T44" s="314"/>
      <c r="U44" s="314"/>
      <c r="V44" s="314"/>
      <c r="W44" s="314"/>
      <c r="X44" s="314"/>
      <c r="Y44" s="314"/>
      <c r="Z44" s="314"/>
      <c r="AA44" s="314"/>
      <c r="AB44" s="314"/>
      <c r="AC44" s="314"/>
      <c r="AD44" s="314"/>
      <c r="AE44" s="314"/>
      <c r="AF44" s="314"/>
      <c r="AG44" s="314"/>
      <c r="AH44" s="314"/>
      <c r="AI44" s="314"/>
      <c r="AJ44" s="314"/>
      <c r="AK44" s="314"/>
      <c r="AL44" s="314"/>
      <c r="AM44" s="314"/>
      <c r="AN44" s="314"/>
      <c r="AO44" s="314"/>
      <c r="AP44" s="314"/>
      <c r="AQ44" s="314"/>
      <c r="AR44" s="314"/>
      <c r="AS44" s="314"/>
      <c r="AT44" s="314"/>
      <c r="AU44" s="314"/>
      <c r="AV44" s="314"/>
      <c r="AW44" s="314"/>
      <c r="AX44" s="314"/>
      <c r="AY44" s="314"/>
      <c r="AZ44" s="314"/>
      <c r="BA44" s="314"/>
      <c r="BB44" s="314"/>
      <c r="BC44" s="314"/>
      <c r="BD44" s="314"/>
      <c r="BE44" s="314"/>
      <c r="BF44" s="314"/>
      <c r="BG44" s="314"/>
      <c r="BH44" s="314"/>
      <c r="BI44" s="314"/>
      <c r="BJ44" s="314"/>
      <c r="BK44" s="314"/>
      <c r="BL44" s="314"/>
      <c r="BM44" s="314"/>
      <c r="BN44" s="314"/>
      <c r="BO44" s="314"/>
      <c r="BP44" s="314"/>
      <c r="BQ44" s="314"/>
      <c r="BR44" s="314"/>
      <c r="BS44" s="314"/>
      <c r="BT44" s="314"/>
      <c r="BU44" s="314"/>
      <c r="BV44" s="314"/>
      <c r="BX44" s="314"/>
      <c r="BY44" s="314"/>
      <c r="BZ44" s="314"/>
      <c r="CA44" s="314"/>
      <c r="CB44" s="314"/>
      <c r="CC44" s="314"/>
      <c r="CD44" s="314"/>
      <c r="CE44" s="314"/>
      <c r="CF44" s="314"/>
      <c r="CG44" s="314"/>
      <c r="CH44" s="314"/>
      <c r="CI44" s="314"/>
      <c r="CJ44" s="314"/>
      <c r="CK44" s="314"/>
      <c r="CL44" s="314"/>
      <c r="CM44" s="314"/>
      <c r="CN44" s="314"/>
      <c r="CO44" s="314"/>
      <c r="CP44" s="314"/>
      <c r="CQ44" s="314"/>
      <c r="CR44" s="314"/>
      <c r="CS44" s="314"/>
      <c r="CT44" s="314"/>
      <c r="CU44" s="314"/>
      <c r="CV44" s="314"/>
      <c r="CW44" s="314"/>
      <c r="CX44" s="314"/>
      <c r="CY44" s="314"/>
      <c r="CZ44" s="314"/>
      <c r="DA44" s="314"/>
      <c r="DB44" s="314"/>
      <c r="DC44" s="314"/>
      <c r="DD44" s="314"/>
      <c r="DE44" s="314"/>
      <c r="DF44" s="314"/>
      <c r="DG44" s="314"/>
      <c r="DH44" s="314"/>
      <c r="DI44" s="314"/>
      <c r="DJ44" s="314"/>
      <c r="DK44" s="314"/>
      <c r="DL44" s="314"/>
      <c r="DM44" s="314"/>
      <c r="DN44" s="314"/>
      <c r="DO44" s="314"/>
      <c r="DP44" s="314"/>
      <c r="DQ44" s="314"/>
      <c r="DR44" s="314"/>
      <c r="DS44" s="314"/>
      <c r="DT44" s="314"/>
      <c r="DU44" s="314"/>
      <c r="DV44" s="314"/>
      <c r="DW44" s="314"/>
      <c r="DX44" s="314"/>
      <c r="DY44" s="314"/>
      <c r="DZ44" s="314"/>
      <c r="EA44" s="314"/>
      <c r="EB44" s="314"/>
      <c r="EC44" s="314"/>
      <c r="ED44" s="314"/>
      <c r="EE44" s="258"/>
      <c r="EF44" s="64"/>
      <c r="EG44" s="64"/>
      <c r="EH44" s="64"/>
      <c r="EI44" s="64"/>
      <c r="EJ44" s="64"/>
      <c r="EK44" s="64"/>
      <c r="EL44" s="64"/>
      <c r="EM44" s="64"/>
      <c r="EN44" s="64"/>
      <c r="EO44" s="64"/>
      <c r="EP44" s="64"/>
      <c r="EQ44" s="64"/>
      <c r="ER44" s="64"/>
      <c r="ES44" s="64"/>
      <c r="ET44" s="64"/>
      <c r="EU44" s="64"/>
      <c r="EV44" s="309"/>
      <c r="FY44" s="317"/>
      <c r="FZ44" s="317"/>
      <c r="GA44" s="317"/>
      <c r="GB44" s="317"/>
      <c r="GC44" s="301"/>
      <c r="GD44" s="301"/>
      <c r="GE44" s="301"/>
      <c r="GF44" s="301"/>
      <c r="GG44" s="318"/>
      <c r="GH44" s="318"/>
      <c r="GI44" s="318"/>
      <c r="GJ44" s="319"/>
      <c r="GK44" s="320"/>
      <c r="GL44" s="320"/>
      <c r="GM44" s="320"/>
      <c r="GN44" s="320"/>
      <c r="GO44" s="300"/>
      <c r="HD44" s="317"/>
      <c r="HE44" s="317"/>
      <c r="HF44" s="317"/>
      <c r="HG44" s="317"/>
      <c r="HH44" s="301"/>
      <c r="HI44" s="301"/>
      <c r="HJ44" s="301"/>
      <c r="HK44" s="301"/>
      <c r="HL44" s="318"/>
      <c r="HM44" s="318"/>
      <c r="HN44" s="318"/>
      <c r="HO44" s="319"/>
      <c r="HP44" s="320"/>
      <c r="HQ44" s="320"/>
      <c r="HR44" s="320"/>
      <c r="HS44" s="320"/>
      <c r="HT44" s="300"/>
    </row>
    <row r="45" spans="3:263" ht="17.100000000000001" customHeight="1" x14ac:dyDescent="0.3">
      <c r="E45" s="330"/>
      <c r="F45" s="330"/>
      <c r="G45" s="330"/>
      <c r="H45" s="330"/>
      <c r="I45" s="331"/>
      <c r="J45" s="331"/>
      <c r="K45" s="331"/>
      <c r="L45" s="331"/>
      <c r="M45" s="331"/>
      <c r="N45" s="331"/>
      <c r="O45" s="332"/>
      <c r="P45" s="332"/>
      <c r="Q45" s="332"/>
      <c r="R45" s="314"/>
      <c r="S45" s="314"/>
      <c r="T45" s="314"/>
      <c r="U45" s="314"/>
      <c r="V45" s="314"/>
      <c r="W45" s="314"/>
      <c r="X45" s="314"/>
      <c r="Y45" s="314"/>
      <c r="Z45" s="314"/>
      <c r="AA45" s="314"/>
      <c r="AB45" s="314"/>
      <c r="AC45" s="314"/>
      <c r="AD45" s="314"/>
      <c r="AE45" s="314"/>
      <c r="AF45" s="314"/>
      <c r="AG45" s="314"/>
      <c r="AH45" s="314"/>
      <c r="AI45" s="314"/>
      <c r="AJ45" s="314"/>
      <c r="AK45" s="314"/>
      <c r="AL45" s="314"/>
      <c r="AM45" s="314"/>
      <c r="AN45" s="314"/>
      <c r="AO45" s="314"/>
      <c r="AP45" s="314"/>
      <c r="AQ45" s="314"/>
      <c r="AR45" s="314"/>
      <c r="AS45" s="314"/>
      <c r="AT45" s="314"/>
      <c r="AU45" s="314"/>
      <c r="AV45" s="314"/>
      <c r="AW45" s="314"/>
      <c r="AX45" s="314"/>
      <c r="AY45" s="314"/>
      <c r="AZ45" s="314"/>
      <c r="BA45" s="314"/>
      <c r="BB45" s="314"/>
      <c r="BC45" s="314"/>
      <c r="BD45" s="314"/>
      <c r="BE45" s="314"/>
      <c r="BF45" s="314"/>
      <c r="BG45" s="314"/>
      <c r="BH45" s="314"/>
      <c r="BI45" s="314"/>
      <c r="BJ45" s="314"/>
      <c r="BK45" s="314"/>
      <c r="BL45" s="314"/>
      <c r="BM45" s="314"/>
      <c r="BN45" s="314"/>
      <c r="BO45" s="314"/>
      <c r="BP45" s="314"/>
      <c r="BQ45" s="314"/>
      <c r="BR45" s="314"/>
      <c r="BS45" s="314"/>
      <c r="BT45" s="314"/>
      <c r="BU45" s="314"/>
      <c r="BV45" s="314"/>
      <c r="BX45" s="314"/>
      <c r="BY45" s="314"/>
      <c r="BZ45" s="314"/>
      <c r="CA45" s="314"/>
      <c r="CB45" s="314"/>
      <c r="CC45" s="314"/>
      <c r="CD45" s="314"/>
      <c r="CE45" s="314"/>
      <c r="CF45" s="314"/>
      <c r="CG45" s="314"/>
      <c r="CH45" s="314"/>
      <c r="CI45" s="314"/>
      <c r="CJ45" s="314"/>
      <c r="CK45" s="314"/>
      <c r="CL45" s="314"/>
      <c r="CM45" s="314"/>
      <c r="CN45" s="314"/>
      <c r="CO45" s="314"/>
      <c r="CP45" s="314"/>
      <c r="CQ45" s="314"/>
      <c r="CR45" s="314"/>
      <c r="CS45" s="314"/>
      <c r="CT45" s="314"/>
      <c r="CU45" s="314"/>
      <c r="CV45" s="314"/>
      <c r="CW45" s="314"/>
      <c r="CX45" s="314"/>
      <c r="CY45" s="314"/>
      <c r="CZ45" s="314"/>
      <c r="DA45" s="314"/>
      <c r="DB45" s="314"/>
      <c r="DC45" s="314"/>
      <c r="DD45" s="314"/>
      <c r="DE45" s="314"/>
      <c r="DF45" s="314"/>
      <c r="DG45" s="314"/>
      <c r="DH45" s="314"/>
      <c r="DI45" s="314"/>
      <c r="DJ45" s="314"/>
      <c r="DK45" s="314"/>
      <c r="DL45" s="314"/>
      <c r="DM45" s="314"/>
      <c r="DN45" s="314"/>
      <c r="DO45" s="314"/>
      <c r="DP45" s="314"/>
      <c r="DQ45" s="314"/>
      <c r="DR45" s="314"/>
      <c r="DS45" s="314"/>
      <c r="DT45" s="314"/>
      <c r="DU45" s="314"/>
      <c r="DV45" s="314"/>
      <c r="DW45" s="314"/>
      <c r="DX45" s="314"/>
      <c r="DY45" s="314"/>
      <c r="DZ45" s="314"/>
      <c r="EA45" s="314"/>
      <c r="EB45" s="314"/>
      <c r="EC45" s="314"/>
      <c r="ED45" s="314"/>
      <c r="EE45" s="338"/>
      <c r="EF45" s="64"/>
      <c r="EG45" s="64"/>
      <c r="EH45" s="64"/>
      <c r="EI45" s="64"/>
      <c r="EJ45" s="64"/>
      <c r="EK45" s="64"/>
      <c r="EL45" s="64"/>
      <c r="EM45" s="64"/>
      <c r="EN45" s="64"/>
      <c r="EO45" s="64"/>
      <c r="EP45" s="64"/>
      <c r="EQ45" s="64"/>
      <c r="ER45" s="64"/>
      <c r="ES45" s="64"/>
      <c r="ET45" s="64"/>
      <c r="EU45" s="64"/>
      <c r="EV45" s="308"/>
      <c r="FY45" s="317"/>
      <c r="FZ45" s="317"/>
      <c r="GA45" s="317"/>
      <c r="GB45" s="317"/>
      <c r="GC45" s="301"/>
      <c r="GD45" s="301"/>
      <c r="GE45" s="301"/>
      <c r="GF45" s="301"/>
      <c r="GG45" s="318"/>
      <c r="GH45" s="318"/>
      <c r="GI45" s="318"/>
      <c r="GJ45" s="319"/>
      <c r="GK45" s="320"/>
      <c r="GL45" s="320"/>
      <c r="GM45" s="320"/>
      <c r="GN45" s="320"/>
      <c r="GO45" s="300"/>
      <c r="HD45" s="317"/>
      <c r="HE45" s="317"/>
      <c r="HF45" s="317"/>
      <c r="HG45" s="317"/>
      <c r="HH45" s="301"/>
      <c r="HI45" s="301"/>
      <c r="HJ45" s="301"/>
      <c r="HK45" s="301"/>
      <c r="HL45" s="318"/>
      <c r="HM45" s="318"/>
      <c r="HN45" s="318"/>
      <c r="HO45" s="319"/>
      <c r="HP45" s="320"/>
      <c r="HQ45" s="320"/>
      <c r="HR45" s="320"/>
      <c r="HS45" s="320"/>
      <c r="HT45" s="300"/>
    </row>
    <row r="46" spans="3:263" ht="17.100000000000001" customHeight="1" x14ac:dyDescent="0.3">
      <c r="C46" s="335"/>
      <c r="R46" s="314"/>
      <c r="S46" s="314"/>
      <c r="T46" s="314"/>
      <c r="U46" s="314"/>
      <c r="V46" s="314"/>
      <c r="W46" s="314"/>
      <c r="X46" s="314"/>
      <c r="Y46" s="314"/>
      <c r="Z46" s="314"/>
      <c r="AA46" s="314"/>
      <c r="AB46" s="314"/>
      <c r="AC46" s="314"/>
      <c r="AD46" s="314"/>
      <c r="AE46" s="314"/>
      <c r="AF46" s="314"/>
      <c r="AG46" s="314"/>
      <c r="AH46" s="314"/>
      <c r="AI46" s="314"/>
      <c r="AJ46" s="314"/>
      <c r="AK46" s="314"/>
      <c r="AL46" s="314"/>
      <c r="AM46" s="314"/>
      <c r="AN46" s="314"/>
      <c r="AO46" s="314"/>
      <c r="AP46" s="314"/>
      <c r="AQ46" s="314"/>
      <c r="AR46" s="314"/>
      <c r="AS46" s="314"/>
      <c r="AT46" s="314"/>
      <c r="AU46" s="314"/>
      <c r="AV46" s="314"/>
      <c r="AW46" s="314"/>
      <c r="AX46" s="314"/>
      <c r="AY46" s="314"/>
      <c r="AZ46" s="314"/>
      <c r="BA46" s="314"/>
      <c r="BB46" s="314"/>
      <c r="BC46" s="314"/>
      <c r="BD46" s="314"/>
      <c r="BE46" s="314"/>
      <c r="BF46" s="314"/>
      <c r="BG46" s="314"/>
      <c r="BH46" s="314"/>
      <c r="BI46" s="314"/>
      <c r="BJ46" s="314"/>
      <c r="BK46" s="314"/>
      <c r="BL46" s="314"/>
      <c r="BM46" s="314"/>
      <c r="BN46" s="314"/>
      <c r="BO46" s="314"/>
      <c r="BP46" s="314"/>
      <c r="BQ46" s="314"/>
      <c r="BR46" s="314"/>
      <c r="BS46" s="314"/>
      <c r="BT46" s="314"/>
      <c r="BU46" s="314"/>
      <c r="BV46" s="314"/>
      <c r="BX46" s="314"/>
      <c r="BY46" s="314"/>
      <c r="BZ46" s="314"/>
      <c r="CA46" s="314"/>
      <c r="CB46" s="314"/>
      <c r="CC46" s="314"/>
      <c r="CD46" s="314"/>
      <c r="CE46" s="314"/>
      <c r="CF46" s="314"/>
      <c r="CG46" s="314"/>
      <c r="CH46" s="314"/>
      <c r="CI46" s="314"/>
      <c r="CJ46" s="314"/>
      <c r="CK46" s="314"/>
      <c r="CL46" s="314"/>
      <c r="CM46" s="314"/>
      <c r="CN46" s="314"/>
      <c r="CO46" s="314"/>
      <c r="CP46" s="314"/>
      <c r="CQ46" s="314"/>
      <c r="CR46" s="314"/>
      <c r="CS46" s="314"/>
      <c r="CT46" s="314"/>
      <c r="CU46" s="314"/>
      <c r="CV46" s="314"/>
      <c r="CW46" s="314"/>
      <c r="CX46" s="314"/>
      <c r="CY46" s="314"/>
      <c r="CZ46" s="314"/>
      <c r="DA46" s="314"/>
      <c r="DB46" s="314"/>
      <c r="DC46" s="314"/>
      <c r="DD46" s="314"/>
      <c r="DE46" s="314"/>
      <c r="DF46" s="314"/>
      <c r="DG46" s="314"/>
      <c r="DH46" s="314"/>
      <c r="DI46" s="314"/>
      <c r="DJ46" s="314"/>
      <c r="DK46" s="314"/>
      <c r="DL46" s="314"/>
      <c r="DM46" s="314"/>
      <c r="DN46" s="314"/>
      <c r="DO46" s="314"/>
      <c r="DP46" s="314"/>
      <c r="DQ46" s="314"/>
      <c r="DR46" s="314"/>
      <c r="DS46" s="314"/>
      <c r="DT46" s="314"/>
      <c r="DU46" s="314"/>
      <c r="DV46" s="314"/>
      <c r="DW46" s="314"/>
      <c r="DX46" s="314"/>
      <c r="DY46" s="314"/>
      <c r="DZ46" s="314"/>
      <c r="EA46" s="314"/>
      <c r="EB46" s="314"/>
      <c r="EC46" s="314"/>
      <c r="ED46" s="314"/>
      <c r="EE46" s="258"/>
      <c r="EF46" s="64"/>
      <c r="EG46" s="64"/>
      <c r="EH46" s="64"/>
      <c r="EI46" s="64"/>
      <c r="EJ46" s="64"/>
      <c r="EK46" s="64"/>
      <c r="EL46" s="64"/>
      <c r="EM46" s="64"/>
      <c r="EN46" s="64"/>
      <c r="EO46" s="64"/>
      <c r="EP46" s="64"/>
      <c r="EQ46" s="64"/>
      <c r="ER46" s="64"/>
      <c r="ES46" s="64"/>
      <c r="ET46" s="64"/>
      <c r="EU46" s="64"/>
      <c r="EV46" s="309"/>
      <c r="FY46" s="317"/>
      <c r="FZ46" s="317"/>
      <c r="GA46" s="317"/>
      <c r="GB46" s="317"/>
      <c r="GC46" s="301"/>
      <c r="GD46" s="301"/>
      <c r="GE46" s="301"/>
      <c r="GF46" s="301"/>
      <c r="GG46" s="318"/>
      <c r="GH46" s="318"/>
      <c r="GI46" s="318"/>
      <c r="GJ46" s="319"/>
      <c r="GK46" s="320"/>
      <c r="GL46" s="320"/>
      <c r="GM46" s="320"/>
      <c r="GN46" s="320"/>
      <c r="GO46" s="300"/>
      <c r="HD46" s="317"/>
      <c r="HE46" s="317"/>
      <c r="HF46" s="317"/>
      <c r="HG46" s="317"/>
      <c r="HH46" s="301"/>
      <c r="HI46" s="301"/>
      <c r="HJ46" s="301"/>
      <c r="HK46" s="301"/>
      <c r="HL46" s="318"/>
      <c r="HM46" s="318"/>
      <c r="HN46" s="318"/>
      <c r="HO46" s="319"/>
      <c r="HP46" s="320"/>
      <c r="HQ46" s="320"/>
      <c r="HR46" s="320"/>
      <c r="HS46" s="320"/>
      <c r="HT46" s="300"/>
    </row>
    <row r="47" spans="3:263" ht="17.100000000000001" customHeight="1" x14ac:dyDescent="0.3">
      <c r="C47" s="335"/>
      <c r="R47" s="314"/>
      <c r="S47" s="314"/>
      <c r="T47" s="314"/>
      <c r="U47" s="314"/>
      <c r="V47" s="314"/>
      <c r="W47" s="314"/>
      <c r="X47" s="314"/>
      <c r="Y47" s="314"/>
      <c r="Z47" s="314"/>
      <c r="AA47" s="314"/>
      <c r="AB47" s="314"/>
      <c r="AC47" s="314"/>
      <c r="AD47" s="314"/>
      <c r="AE47" s="314"/>
      <c r="AF47" s="314"/>
      <c r="AG47" s="314"/>
      <c r="AH47" s="314"/>
      <c r="AI47" s="314"/>
      <c r="AJ47" s="314"/>
      <c r="AK47" s="314"/>
      <c r="AL47" s="314"/>
      <c r="AM47" s="314"/>
      <c r="AN47" s="314"/>
      <c r="AO47" s="314"/>
      <c r="AP47" s="314"/>
      <c r="AQ47" s="314"/>
      <c r="AR47" s="314"/>
      <c r="AS47" s="314"/>
      <c r="AT47" s="314"/>
      <c r="AU47" s="314"/>
      <c r="AV47" s="314"/>
      <c r="AW47" s="314"/>
      <c r="AX47" s="314"/>
      <c r="AY47" s="314"/>
      <c r="AZ47" s="314"/>
      <c r="BA47" s="314"/>
      <c r="BB47" s="314"/>
      <c r="BC47" s="314"/>
      <c r="BD47" s="314"/>
      <c r="BE47" s="314"/>
      <c r="BF47" s="314"/>
      <c r="BG47" s="314"/>
      <c r="BH47" s="314"/>
      <c r="BI47" s="314"/>
      <c r="BJ47" s="314"/>
      <c r="BK47" s="314"/>
      <c r="BL47" s="314"/>
      <c r="BM47" s="314"/>
      <c r="BN47" s="314"/>
      <c r="BO47" s="314"/>
      <c r="BP47" s="314"/>
      <c r="BQ47" s="314"/>
      <c r="BR47" s="314"/>
      <c r="BS47" s="314"/>
      <c r="BT47" s="314"/>
      <c r="BU47" s="314"/>
      <c r="BV47" s="314"/>
      <c r="BW47" s="336"/>
      <c r="BX47" s="314"/>
      <c r="BY47" s="314"/>
      <c r="BZ47" s="314"/>
      <c r="CA47" s="314"/>
      <c r="CB47" s="314"/>
      <c r="CC47" s="314"/>
      <c r="CD47" s="314"/>
      <c r="CE47" s="314"/>
      <c r="CF47" s="314"/>
      <c r="CG47" s="314"/>
      <c r="CH47" s="314"/>
      <c r="CI47" s="314"/>
      <c r="CJ47" s="314"/>
      <c r="CK47" s="314"/>
      <c r="CL47" s="314"/>
      <c r="CM47" s="314"/>
      <c r="CN47" s="314"/>
      <c r="CO47" s="314"/>
      <c r="CP47" s="314"/>
      <c r="CQ47" s="314"/>
      <c r="CR47" s="314"/>
      <c r="CS47" s="314"/>
      <c r="CT47" s="314"/>
      <c r="CU47" s="314"/>
      <c r="CV47" s="314"/>
      <c r="CW47" s="314"/>
      <c r="CX47" s="314"/>
      <c r="CY47" s="314"/>
      <c r="CZ47" s="314"/>
      <c r="DA47" s="314"/>
      <c r="DB47" s="314"/>
      <c r="DC47" s="314"/>
      <c r="DD47" s="314"/>
      <c r="DE47" s="314"/>
      <c r="DF47" s="314"/>
      <c r="DG47" s="314"/>
      <c r="DH47" s="314"/>
      <c r="DI47" s="314"/>
      <c r="DJ47" s="314"/>
      <c r="DK47" s="314"/>
      <c r="DL47" s="314"/>
      <c r="DM47" s="314"/>
      <c r="DN47" s="314"/>
      <c r="DO47" s="314"/>
      <c r="DP47" s="314"/>
      <c r="DQ47" s="314"/>
      <c r="DR47" s="314"/>
      <c r="DS47" s="314"/>
      <c r="DT47" s="314"/>
      <c r="DU47" s="314"/>
      <c r="DV47" s="314"/>
      <c r="DW47" s="314"/>
      <c r="DX47" s="314"/>
      <c r="DY47" s="314"/>
      <c r="DZ47" s="314"/>
      <c r="EA47" s="314"/>
      <c r="EB47" s="314"/>
      <c r="EC47" s="314"/>
      <c r="ED47" s="314"/>
      <c r="EE47" s="338"/>
      <c r="EF47" s="64"/>
      <c r="EG47" s="64"/>
      <c r="EH47" s="64"/>
      <c r="EI47" s="64"/>
      <c r="EJ47" s="64"/>
      <c r="EK47" s="64"/>
      <c r="EL47" s="64"/>
      <c r="EM47" s="64"/>
      <c r="EN47" s="64"/>
      <c r="EO47" s="64"/>
      <c r="EP47" s="64"/>
      <c r="EQ47" s="64"/>
      <c r="ER47" s="64"/>
      <c r="ES47" s="64"/>
      <c r="ET47" s="64"/>
      <c r="EU47" s="64"/>
      <c r="EV47" s="308"/>
      <c r="FY47" s="317"/>
      <c r="FZ47" s="317"/>
      <c r="GA47" s="317"/>
      <c r="GB47" s="317"/>
      <c r="GC47" s="301"/>
      <c r="GD47" s="301"/>
      <c r="GE47" s="301"/>
      <c r="GF47" s="301"/>
      <c r="GG47" s="318"/>
      <c r="GH47" s="318"/>
      <c r="GI47" s="318"/>
      <c r="GJ47" s="319"/>
      <c r="GK47" s="320"/>
      <c r="GL47" s="320"/>
      <c r="GM47" s="320"/>
      <c r="GN47" s="320"/>
      <c r="GO47" s="300"/>
      <c r="HD47" s="317"/>
      <c r="HE47" s="317"/>
      <c r="HF47" s="317"/>
      <c r="HG47" s="317"/>
      <c r="HH47" s="301"/>
      <c r="HI47" s="301"/>
      <c r="HJ47" s="301"/>
      <c r="HK47" s="301"/>
      <c r="HL47" s="318"/>
      <c r="HM47" s="318"/>
      <c r="HN47" s="318"/>
      <c r="HO47" s="319"/>
      <c r="HP47" s="320"/>
      <c r="HQ47" s="320"/>
      <c r="HR47" s="320"/>
      <c r="HS47" s="320"/>
      <c r="HT47" s="300"/>
    </row>
    <row r="48" spans="3:263" ht="17.100000000000001" customHeight="1" x14ac:dyDescent="0.3">
      <c r="C48" s="335"/>
      <c r="R48" s="314"/>
      <c r="S48" s="314"/>
      <c r="T48" s="314"/>
      <c r="U48" s="314"/>
      <c r="V48" s="314"/>
      <c r="W48" s="314"/>
      <c r="X48" s="314"/>
      <c r="Y48" s="314"/>
      <c r="Z48" s="314"/>
      <c r="AA48" s="314"/>
      <c r="AB48" s="314"/>
      <c r="AC48" s="314"/>
      <c r="AD48" s="314"/>
      <c r="AE48" s="314"/>
      <c r="AF48" s="314"/>
      <c r="AG48" s="314"/>
      <c r="AH48" s="314"/>
      <c r="AI48" s="314"/>
      <c r="AJ48" s="314"/>
      <c r="AK48" s="314"/>
      <c r="AL48" s="314"/>
      <c r="AM48" s="314"/>
      <c r="AN48" s="314"/>
      <c r="AO48" s="314"/>
      <c r="AP48" s="314"/>
      <c r="AQ48" s="314"/>
      <c r="AR48" s="314"/>
      <c r="AS48" s="314"/>
      <c r="AT48" s="314"/>
      <c r="AU48" s="314"/>
      <c r="AV48" s="314"/>
      <c r="AW48" s="314"/>
      <c r="AX48" s="314"/>
      <c r="AY48" s="314"/>
      <c r="AZ48" s="314"/>
      <c r="BA48" s="314"/>
      <c r="BB48" s="314"/>
      <c r="BC48" s="314"/>
      <c r="BD48" s="314"/>
      <c r="BE48" s="314"/>
      <c r="BF48" s="314"/>
      <c r="BG48" s="314"/>
      <c r="BH48" s="314"/>
      <c r="BI48" s="314"/>
      <c r="BJ48" s="314"/>
      <c r="BK48" s="314"/>
      <c r="BL48" s="314"/>
      <c r="BM48" s="314"/>
      <c r="BN48" s="314"/>
      <c r="BO48" s="314"/>
      <c r="BP48" s="314"/>
      <c r="BQ48" s="314"/>
      <c r="BR48" s="314"/>
      <c r="BS48" s="314"/>
      <c r="BT48" s="314"/>
      <c r="BU48" s="314"/>
      <c r="BV48" s="314"/>
      <c r="BW48" s="337"/>
      <c r="BX48" s="314"/>
      <c r="BY48" s="314"/>
      <c r="BZ48" s="314"/>
      <c r="CA48" s="314"/>
      <c r="CB48" s="314"/>
      <c r="CC48" s="314"/>
      <c r="CD48" s="314"/>
      <c r="CE48" s="314"/>
      <c r="CF48" s="314"/>
      <c r="CG48" s="314"/>
      <c r="CH48" s="314"/>
      <c r="CI48" s="314"/>
      <c r="CJ48" s="314"/>
      <c r="CK48" s="314"/>
      <c r="CL48" s="314"/>
      <c r="CM48" s="314"/>
      <c r="CN48" s="314"/>
      <c r="CO48" s="314"/>
      <c r="CP48" s="314"/>
      <c r="CQ48" s="314"/>
      <c r="CR48" s="314"/>
      <c r="CS48" s="314"/>
      <c r="CT48" s="314"/>
      <c r="CU48" s="314"/>
      <c r="CV48" s="314"/>
      <c r="CW48" s="314"/>
      <c r="CX48" s="314"/>
      <c r="CY48" s="314"/>
      <c r="CZ48" s="314"/>
      <c r="DA48" s="314"/>
      <c r="DB48" s="314"/>
      <c r="DC48" s="314"/>
      <c r="DD48" s="314"/>
      <c r="DE48" s="314"/>
      <c r="DF48" s="314"/>
      <c r="DG48" s="314"/>
      <c r="DH48" s="314"/>
      <c r="DI48" s="314"/>
      <c r="DJ48" s="314"/>
      <c r="DK48" s="314"/>
      <c r="DL48" s="314"/>
      <c r="DM48" s="314"/>
      <c r="DN48" s="314"/>
      <c r="DO48" s="314"/>
      <c r="DP48" s="314"/>
      <c r="DQ48" s="314"/>
      <c r="DR48" s="314"/>
      <c r="DS48" s="314"/>
      <c r="DT48" s="314"/>
      <c r="DU48" s="314"/>
      <c r="DV48" s="314"/>
      <c r="DW48" s="314"/>
      <c r="DX48" s="314"/>
      <c r="DY48" s="314"/>
      <c r="DZ48" s="314"/>
      <c r="EA48" s="314"/>
      <c r="EB48" s="314"/>
      <c r="EC48" s="314"/>
      <c r="ED48" s="314"/>
      <c r="EE48" s="258"/>
      <c r="EF48" s="64"/>
      <c r="EG48" s="64"/>
      <c r="EH48" s="64"/>
      <c r="EI48" s="64"/>
      <c r="EJ48" s="64"/>
      <c r="EK48" s="64"/>
      <c r="EL48" s="64"/>
      <c r="EM48" s="64"/>
      <c r="EN48" s="64"/>
      <c r="EO48" s="64"/>
      <c r="EP48" s="64"/>
      <c r="EQ48" s="64"/>
      <c r="ER48" s="64"/>
      <c r="ES48" s="64"/>
      <c r="ET48" s="64"/>
      <c r="EU48" s="64"/>
      <c r="EV48" s="309"/>
      <c r="FY48" s="317"/>
      <c r="FZ48" s="317"/>
      <c r="GA48" s="317"/>
      <c r="GB48" s="317"/>
      <c r="GC48" s="301"/>
      <c r="GD48" s="301"/>
      <c r="GE48" s="301"/>
      <c r="GF48" s="301"/>
      <c r="GG48" s="318"/>
      <c r="GH48" s="318"/>
      <c r="GI48" s="318"/>
      <c r="GJ48" s="319"/>
      <c r="GK48" s="320"/>
      <c r="GL48" s="320"/>
      <c r="GM48" s="320"/>
      <c r="GN48" s="320"/>
      <c r="GO48" s="300"/>
      <c r="HD48" s="317"/>
      <c r="HE48" s="317"/>
      <c r="HF48" s="317"/>
      <c r="HG48" s="317"/>
      <c r="HH48" s="301"/>
      <c r="HI48" s="301"/>
      <c r="HJ48" s="301"/>
      <c r="HK48" s="301"/>
      <c r="HL48" s="318"/>
      <c r="HM48" s="318"/>
      <c r="HN48" s="318"/>
      <c r="HO48" s="319"/>
      <c r="HP48" s="320"/>
      <c r="HQ48" s="320"/>
      <c r="HR48" s="320"/>
      <c r="HS48" s="320"/>
      <c r="HT48" s="300"/>
    </row>
    <row r="49" spans="3:228" ht="17.100000000000001" customHeight="1" x14ac:dyDescent="0.3">
      <c r="C49" s="335"/>
      <c r="R49" s="314"/>
      <c r="S49" s="314"/>
      <c r="T49" s="314"/>
      <c r="U49" s="314"/>
      <c r="V49" s="314"/>
      <c r="W49" s="314"/>
      <c r="X49" s="314"/>
      <c r="Y49" s="314"/>
      <c r="Z49" s="314"/>
      <c r="AA49" s="314"/>
      <c r="AB49" s="314"/>
      <c r="AC49" s="314"/>
      <c r="AD49" s="314"/>
      <c r="AE49" s="314"/>
      <c r="AF49" s="314"/>
      <c r="AG49" s="314"/>
      <c r="AH49" s="314"/>
      <c r="AI49" s="314"/>
      <c r="AJ49" s="314"/>
      <c r="AK49" s="314"/>
      <c r="AL49" s="314"/>
      <c r="AM49" s="314"/>
      <c r="AN49" s="314"/>
      <c r="AO49" s="314"/>
      <c r="AP49" s="314"/>
      <c r="AQ49" s="314"/>
      <c r="AR49" s="314"/>
      <c r="AS49" s="314"/>
      <c r="AT49" s="314"/>
      <c r="AU49" s="314"/>
      <c r="AV49" s="314"/>
      <c r="AW49" s="314"/>
      <c r="AX49" s="314"/>
      <c r="AY49" s="314"/>
      <c r="AZ49" s="314"/>
      <c r="BA49" s="314"/>
      <c r="BB49" s="314"/>
      <c r="BC49" s="314"/>
      <c r="BD49" s="314"/>
      <c r="BE49" s="314"/>
      <c r="BF49" s="314"/>
      <c r="BG49" s="314"/>
      <c r="BH49" s="314"/>
      <c r="BI49" s="314"/>
      <c r="BJ49" s="314"/>
      <c r="BK49" s="314"/>
      <c r="BL49" s="314"/>
      <c r="BM49" s="314"/>
      <c r="BN49" s="314"/>
      <c r="BO49" s="314"/>
      <c r="BP49" s="314"/>
      <c r="BQ49" s="314"/>
      <c r="BR49" s="314"/>
      <c r="BS49" s="314"/>
      <c r="BT49" s="314"/>
      <c r="BU49" s="314"/>
      <c r="BV49" s="314"/>
      <c r="BW49" s="291"/>
      <c r="BX49" s="314"/>
      <c r="BY49" s="314"/>
      <c r="BZ49" s="314"/>
      <c r="CA49" s="314"/>
      <c r="CB49" s="314"/>
      <c r="CC49" s="314"/>
      <c r="CD49" s="314"/>
      <c r="CE49" s="314"/>
      <c r="CF49" s="314"/>
      <c r="CG49" s="314"/>
      <c r="CH49" s="314"/>
      <c r="CI49" s="314"/>
      <c r="CJ49" s="314"/>
      <c r="CK49" s="314"/>
      <c r="CL49" s="314"/>
      <c r="CM49" s="314"/>
      <c r="CN49" s="314"/>
      <c r="CO49" s="314"/>
      <c r="CP49" s="314"/>
      <c r="CQ49" s="314"/>
      <c r="CR49" s="314"/>
      <c r="CS49" s="314"/>
      <c r="CT49" s="314"/>
      <c r="CU49" s="314"/>
      <c r="CV49" s="314"/>
      <c r="CW49" s="314"/>
      <c r="CX49" s="314"/>
      <c r="CY49" s="314"/>
      <c r="CZ49" s="314"/>
      <c r="DA49" s="314"/>
      <c r="DB49" s="314"/>
      <c r="DC49" s="314"/>
      <c r="DD49" s="314"/>
      <c r="DE49" s="314"/>
      <c r="DF49" s="314"/>
      <c r="DG49" s="314"/>
      <c r="DH49" s="314"/>
      <c r="DI49" s="314"/>
      <c r="DJ49" s="314"/>
      <c r="DK49" s="314"/>
      <c r="DL49" s="314"/>
      <c r="DM49" s="314"/>
      <c r="DN49" s="314"/>
      <c r="DO49" s="314"/>
      <c r="DP49" s="314"/>
      <c r="DQ49" s="314"/>
      <c r="DR49" s="314"/>
      <c r="DS49" s="314"/>
      <c r="DT49" s="314"/>
      <c r="DU49" s="314"/>
      <c r="DV49" s="314"/>
      <c r="DW49" s="314"/>
      <c r="DX49" s="314"/>
      <c r="DY49" s="314"/>
      <c r="DZ49" s="314"/>
      <c r="EA49" s="314"/>
      <c r="EB49" s="314"/>
      <c r="EC49" s="314"/>
      <c r="ED49" s="314"/>
      <c r="EE49" s="338"/>
      <c r="EF49" s="64"/>
      <c r="EG49" s="64"/>
      <c r="EH49" s="64"/>
      <c r="EI49" s="64"/>
      <c r="EJ49" s="64"/>
      <c r="EK49" s="64"/>
      <c r="EL49" s="64"/>
      <c r="EM49" s="64"/>
      <c r="EN49" s="64"/>
      <c r="EO49" s="64"/>
      <c r="EP49" s="64"/>
      <c r="EQ49" s="64"/>
      <c r="ER49" s="64"/>
      <c r="ES49" s="64"/>
      <c r="ET49" s="64"/>
      <c r="EU49" s="64"/>
      <c r="EV49" s="308"/>
      <c r="FY49" s="317"/>
      <c r="FZ49" s="317"/>
      <c r="GA49" s="317"/>
      <c r="GB49" s="317"/>
      <c r="GC49" s="301"/>
      <c r="GD49" s="301"/>
      <c r="GE49" s="301"/>
      <c r="GF49" s="301"/>
      <c r="GG49" s="318"/>
      <c r="GH49" s="318"/>
      <c r="GI49" s="318"/>
      <c r="GJ49" s="319"/>
      <c r="GK49" s="320"/>
      <c r="GL49" s="320"/>
      <c r="GM49" s="320"/>
      <c r="GN49" s="320"/>
      <c r="GO49" s="300"/>
      <c r="HD49" s="317"/>
      <c r="HE49" s="317"/>
      <c r="HF49" s="317"/>
      <c r="HG49" s="317"/>
      <c r="HH49" s="301"/>
      <c r="HI49" s="301"/>
      <c r="HJ49" s="301"/>
      <c r="HK49" s="301"/>
      <c r="HL49" s="318"/>
      <c r="HM49" s="318"/>
      <c r="HN49" s="318"/>
      <c r="HO49" s="319"/>
      <c r="HP49" s="320"/>
      <c r="HQ49" s="320"/>
      <c r="HR49" s="320"/>
      <c r="HS49" s="320"/>
      <c r="HT49" s="300"/>
    </row>
    <row r="50" spans="3:228" ht="17.100000000000001" customHeight="1" x14ac:dyDescent="0.3">
      <c r="C50" s="335"/>
      <c r="R50" s="314"/>
      <c r="S50" s="314"/>
      <c r="T50" s="314"/>
      <c r="U50" s="314"/>
      <c r="V50" s="314"/>
      <c r="W50" s="314"/>
      <c r="X50" s="314"/>
      <c r="Y50" s="314"/>
      <c r="Z50" s="314"/>
      <c r="AA50" s="314"/>
      <c r="AB50" s="314"/>
      <c r="AC50" s="314"/>
      <c r="AD50" s="314"/>
      <c r="AE50" s="314"/>
      <c r="AF50" s="314"/>
      <c r="AG50" s="314"/>
      <c r="AH50" s="314"/>
      <c r="AI50" s="314"/>
      <c r="AJ50" s="314"/>
      <c r="AK50" s="314"/>
      <c r="AL50" s="314"/>
      <c r="AM50" s="314"/>
      <c r="AN50" s="314"/>
      <c r="AO50" s="314"/>
      <c r="AP50" s="314"/>
      <c r="AQ50" s="314"/>
      <c r="AR50" s="314"/>
      <c r="AS50" s="314"/>
      <c r="AT50" s="314"/>
      <c r="AU50" s="314"/>
      <c r="AV50" s="314"/>
      <c r="AW50" s="314"/>
      <c r="AX50" s="314"/>
      <c r="AY50" s="314"/>
      <c r="AZ50" s="314"/>
      <c r="BA50" s="314"/>
      <c r="BB50" s="314"/>
      <c r="BC50" s="314"/>
      <c r="BD50" s="314"/>
      <c r="BE50" s="314"/>
      <c r="BF50" s="314"/>
      <c r="BG50" s="314"/>
      <c r="BH50" s="314"/>
      <c r="BI50" s="314"/>
      <c r="BJ50" s="314"/>
      <c r="BK50" s="314"/>
      <c r="BL50" s="314"/>
      <c r="BM50" s="314"/>
      <c r="BN50" s="314"/>
      <c r="BO50" s="314"/>
      <c r="BP50" s="314"/>
      <c r="BQ50" s="314"/>
      <c r="BR50" s="314"/>
      <c r="BS50" s="314"/>
      <c r="BT50" s="314"/>
      <c r="BU50" s="314"/>
      <c r="BV50" s="314"/>
      <c r="BW50" s="258"/>
      <c r="BX50" s="314"/>
      <c r="BY50" s="314"/>
      <c r="BZ50" s="314"/>
      <c r="CA50" s="314"/>
      <c r="CB50" s="314"/>
      <c r="CC50" s="314"/>
      <c r="CD50" s="314"/>
      <c r="CE50" s="314"/>
      <c r="CF50" s="314"/>
      <c r="CG50" s="314"/>
      <c r="CH50" s="314"/>
      <c r="CI50" s="314"/>
      <c r="CJ50" s="314"/>
      <c r="CK50" s="314"/>
      <c r="CL50" s="314"/>
      <c r="CM50" s="314"/>
      <c r="CN50" s="314"/>
      <c r="CO50" s="314"/>
      <c r="CP50" s="314"/>
      <c r="CQ50" s="314"/>
      <c r="CR50" s="314"/>
      <c r="CS50" s="314"/>
      <c r="CT50" s="314"/>
      <c r="CU50" s="314"/>
      <c r="CV50" s="314"/>
      <c r="CW50" s="314"/>
      <c r="CX50" s="314"/>
      <c r="CY50" s="314"/>
      <c r="CZ50" s="314"/>
      <c r="DA50" s="314"/>
      <c r="DB50" s="314"/>
      <c r="DC50" s="314"/>
      <c r="DD50" s="314"/>
      <c r="DE50" s="314"/>
      <c r="DF50" s="314"/>
      <c r="DG50" s="314"/>
      <c r="DH50" s="314"/>
      <c r="DI50" s="314"/>
      <c r="DJ50" s="314"/>
      <c r="DK50" s="314"/>
      <c r="DL50" s="314"/>
      <c r="DM50" s="314"/>
      <c r="DN50" s="314"/>
      <c r="DO50" s="314"/>
      <c r="DP50" s="314"/>
      <c r="DQ50" s="314"/>
      <c r="DR50" s="314"/>
      <c r="DS50" s="314"/>
      <c r="DT50" s="314"/>
      <c r="DU50" s="314"/>
      <c r="DV50" s="314"/>
      <c r="DW50" s="314"/>
      <c r="DX50" s="314"/>
      <c r="DY50" s="314"/>
      <c r="DZ50" s="314"/>
      <c r="EA50" s="314"/>
      <c r="EB50" s="314"/>
      <c r="EC50" s="314"/>
      <c r="ED50" s="314"/>
      <c r="EE50" s="258"/>
      <c r="EF50" s="64"/>
      <c r="EG50" s="64"/>
      <c r="EH50" s="64"/>
      <c r="EI50" s="64"/>
      <c r="EJ50" s="64"/>
      <c r="EK50" s="64"/>
      <c r="EL50" s="64"/>
      <c r="EM50" s="64"/>
      <c r="EN50" s="64"/>
      <c r="EO50" s="64"/>
      <c r="EP50" s="64"/>
      <c r="EQ50" s="64"/>
      <c r="ER50" s="64"/>
      <c r="ES50" s="64"/>
      <c r="ET50" s="64"/>
      <c r="EU50" s="64"/>
      <c r="EV50" s="309"/>
      <c r="FY50" s="317"/>
      <c r="FZ50" s="317"/>
      <c r="GA50" s="317"/>
      <c r="GB50" s="317"/>
      <c r="GC50" s="301"/>
      <c r="GD50" s="301"/>
      <c r="GE50" s="301"/>
      <c r="GF50" s="301"/>
      <c r="GG50" s="318"/>
      <c r="GH50" s="318"/>
      <c r="GI50" s="318"/>
      <c r="GJ50" s="319"/>
      <c r="GK50" s="320"/>
      <c r="GL50" s="320"/>
      <c r="GM50" s="320"/>
      <c r="GN50" s="320"/>
      <c r="GO50" s="300"/>
      <c r="HD50" s="317"/>
      <c r="HE50" s="317"/>
      <c r="HF50" s="317"/>
      <c r="HG50" s="317"/>
      <c r="HH50" s="301"/>
      <c r="HI50" s="301"/>
      <c r="HJ50" s="301"/>
      <c r="HK50" s="301"/>
      <c r="HL50" s="318"/>
      <c r="HM50" s="318"/>
      <c r="HN50" s="318"/>
      <c r="HO50" s="319"/>
      <c r="HP50" s="320"/>
      <c r="HQ50" s="320"/>
      <c r="HR50" s="320"/>
      <c r="HS50" s="320"/>
      <c r="HT50" s="300"/>
    </row>
    <row r="51" spans="3:228" ht="17.100000000000001" customHeight="1" x14ac:dyDescent="0.3">
      <c r="C51" s="335"/>
      <c r="R51" s="314"/>
      <c r="S51" s="314"/>
      <c r="T51" s="314"/>
      <c r="U51" s="314"/>
      <c r="V51" s="314"/>
      <c r="W51" s="314"/>
      <c r="X51" s="314"/>
      <c r="Y51" s="314"/>
      <c r="Z51" s="314"/>
      <c r="AA51" s="314"/>
      <c r="AB51" s="314"/>
      <c r="AC51" s="314"/>
      <c r="AD51" s="314"/>
      <c r="AE51" s="314"/>
      <c r="AF51" s="314"/>
      <c r="AG51" s="314"/>
      <c r="AH51" s="314"/>
      <c r="AI51" s="314"/>
      <c r="AJ51" s="314"/>
      <c r="AK51" s="314"/>
      <c r="AL51" s="314"/>
      <c r="AM51" s="314"/>
      <c r="AN51" s="314"/>
      <c r="AO51" s="314"/>
      <c r="AP51" s="314"/>
      <c r="AQ51" s="314"/>
      <c r="AR51" s="314"/>
      <c r="AS51" s="314"/>
      <c r="AT51" s="314"/>
      <c r="AU51" s="314"/>
      <c r="AV51" s="314"/>
      <c r="AW51" s="314"/>
      <c r="AX51" s="314"/>
      <c r="AY51" s="314"/>
      <c r="AZ51" s="314"/>
      <c r="BA51" s="314"/>
      <c r="BB51" s="314"/>
      <c r="BC51" s="314"/>
      <c r="BD51" s="314"/>
      <c r="BE51" s="314"/>
      <c r="BF51" s="314"/>
      <c r="BG51" s="314"/>
      <c r="BH51" s="314"/>
      <c r="BI51" s="314"/>
      <c r="BJ51" s="314"/>
      <c r="BK51" s="314"/>
      <c r="BL51" s="314"/>
      <c r="BM51" s="314"/>
      <c r="BN51" s="314"/>
      <c r="BO51" s="314"/>
      <c r="BP51" s="314"/>
      <c r="BQ51" s="314"/>
      <c r="BR51" s="314"/>
      <c r="BS51" s="314"/>
      <c r="BT51" s="314"/>
      <c r="BU51" s="314"/>
      <c r="BV51" s="314"/>
      <c r="BW51" s="258"/>
      <c r="BX51" s="314"/>
      <c r="BY51" s="314"/>
      <c r="BZ51" s="314"/>
      <c r="CA51" s="314"/>
      <c r="CB51" s="314"/>
      <c r="CC51" s="314"/>
      <c r="CD51" s="314"/>
      <c r="CE51" s="314"/>
      <c r="CF51" s="314"/>
      <c r="CG51" s="314"/>
      <c r="CH51" s="314"/>
      <c r="CI51" s="314"/>
      <c r="CJ51" s="314"/>
      <c r="CK51" s="314"/>
      <c r="CL51" s="314"/>
      <c r="CM51" s="314"/>
      <c r="CN51" s="314"/>
      <c r="CO51" s="314"/>
      <c r="CP51" s="314"/>
      <c r="CQ51" s="314"/>
      <c r="CR51" s="314"/>
      <c r="CS51" s="314"/>
      <c r="CT51" s="314"/>
      <c r="CU51" s="314"/>
      <c r="CV51" s="314"/>
      <c r="CW51" s="314"/>
      <c r="CX51" s="314"/>
      <c r="CY51" s="314"/>
      <c r="CZ51" s="314"/>
      <c r="DA51" s="314"/>
      <c r="DB51" s="314"/>
      <c r="DC51" s="314"/>
      <c r="DD51" s="314"/>
      <c r="DE51" s="314"/>
      <c r="DF51" s="314"/>
      <c r="DG51" s="314"/>
      <c r="DH51" s="314"/>
      <c r="DI51" s="314"/>
      <c r="DJ51" s="314"/>
      <c r="DK51" s="314"/>
      <c r="DL51" s="314"/>
      <c r="DM51" s="314"/>
      <c r="DN51" s="314"/>
      <c r="DO51" s="314"/>
      <c r="DP51" s="314"/>
      <c r="DQ51" s="314"/>
      <c r="DR51" s="314"/>
      <c r="DS51" s="314"/>
      <c r="DT51" s="314"/>
      <c r="DU51" s="314"/>
      <c r="DV51" s="314"/>
      <c r="DW51" s="314"/>
      <c r="DX51" s="314"/>
      <c r="DY51" s="314"/>
      <c r="DZ51" s="314"/>
      <c r="EA51" s="314"/>
      <c r="EB51" s="314"/>
      <c r="EC51" s="314"/>
      <c r="ED51" s="314"/>
      <c r="EE51" s="338"/>
      <c r="EF51" s="64"/>
      <c r="EG51" s="64"/>
      <c r="EH51" s="64"/>
      <c r="EI51" s="64"/>
      <c r="EJ51" s="64"/>
      <c r="EK51" s="64"/>
      <c r="EL51" s="64"/>
      <c r="EM51" s="64"/>
      <c r="EN51" s="64"/>
      <c r="EO51" s="64"/>
      <c r="EP51" s="64"/>
      <c r="EQ51" s="64"/>
      <c r="ER51" s="64"/>
      <c r="ES51" s="64"/>
      <c r="ET51" s="64"/>
      <c r="EU51" s="64"/>
      <c r="EV51" s="308"/>
      <c r="FY51" s="317"/>
      <c r="FZ51" s="317"/>
      <c r="GA51" s="317"/>
      <c r="GB51" s="317"/>
      <c r="GC51" s="301"/>
      <c r="GD51" s="301"/>
      <c r="GE51" s="301"/>
      <c r="GF51" s="301"/>
      <c r="GG51" s="318"/>
      <c r="GH51" s="318"/>
      <c r="GI51" s="318"/>
      <c r="GJ51" s="319"/>
      <c r="GK51" s="320"/>
      <c r="GL51" s="320"/>
      <c r="GM51" s="320"/>
      <c r="GN51" s="320"/>
      <c r="GO51" s="300"/>
      <c r="HD51" s="317"/>
      <c r="HE51" s="317"/>
      <c r="HF51" s="317"/>
      <c r="HG51" s="317"/>
      <c r="HH51" s="301"/>
      <c r="HI51" s="301"/>
      <c r="HJ51" s="301"/>
      <c r="HK51" s="301"/>
      <c r="HL51" s="318"/>
      <c r="HM51" s="318"/>
      <c r="HN51" s="318"/>
      <c r="HO51" s="319"/>
      <c r="HP51" s="320"/>
      <c r="HQ51" s="320"/>
      <c r="HR51" s="320"/>
      <c r="HS51" s="320"/>
      <c r="HT51" s="300"/>
    </row>
    <row r="52" spans="3:228" ht="17.100000000000001" customHeight="1" x14ac:dyDescent="0.3">
      <c r="C52" s="335"/>
      <c r="R52" s="314"/>
      <c r="S52" s="314"/>
      <c r="T52" s="314"/>
      <c r="U52" s="314"/>
      <c r="V52" s="314"/>
      <c r="W52" s="314"/>
      <c r="X52" s="314"/>
      <c r="Y52" s="314"/>
      <c r="Z52" s="314"/>
      <c r="AA52" s="314"/>
      <c r="AB52" s="314"/>
      <c r="AC52" s="314"/>
      <c r="AD52" s="314"/>
      <c r="AE52" s="314"/>
      <c r="AF52" s="314"/>
      <c r="AG52" s="314"/>
      <c r="AH52" s="314"/>
      <c r="AI52" s="314"/>
      <c r="AJ52" s="314"/>
      <c r="AK52" s="314"/>
      <c r="AL52" s="314"/>
      <c r="AM52" s="314"/>
      <c r="AN52" s="314"/>
      <c r="AO52" s="314"/>
      <c r="AP52" s="314"/>
      <c r="AQ52" s="314"/>
      <c r="AR52" s="314"/>
      <c r="AS52" s="314"/>
      <c r="AT52" s="314"/>
      <c r="AU52" s="314"/>
      <c r="AV52" s="314"/>
      <c r="AW52" s="314"/>
      <c r="AX52" s="314"/>
      <c r="AY52" s="314"/>
      <c r="AZ52" s="314"/>
      <c r="BA52" s="314"/>
      <c r="BB52" s="314"/>
      <c r="BC52" s="314"/>
      <c r="BD52" s="314"/>
      <c r="BE52" s="314"/>
      <c r="BF52" s="314"/>
      <c r="BG52" s="314"/>
      <c r="BH52" s="314"/>
      <c r="BI52" s="314"/>
      <c r="BJ52" s="314"/>
      <c r="BK52" s="314"/>
      <c r="BL52" s="314"/>
      <c r="BM52" s="314"/>
      <c r="BN52" s="314"/>
      <c r="BO52" s="314"/>
      <c r="BP52" s="314"/>
      <c r="BQ52" s="314"/>
      <c r="BR52" s="314"/>
      <c r="BS52" s="314"/>
      <c r="BT52" s="314"/>
      <c r="BU52" s="314"/>
      <c r="BV52" s="314"/>
      <c r="BW52" s="291"/>
      <c r="BX52" s="314"/>
      <c r="BY52" s="314"/>
      <c r="BZ52" s="314"/>
      <c r="CA52" s="314"/>
      <c r="CB52" s="314"/>
      <c r="CC52" s="314"/>
      <c r="CD52" s="314"/>
      <c r="CE52" s="314"/>
      <c r="CF52" s="314"/>
      <c r="CG52" s="314"/>
      <c r="CH52" s="314"/>
      <c r="CI52" s="314"/>
      <c r="CJ52" s="314"/>
      <c r="CK52" s="314"/>
      <c r="CL52" s="314"/>
      <c r="CM52" s="314"/>
      <c r="CN52" s="314"/>
      <c r="CO52" s="314"/>
      <c r="CP52" s="314"/>
      <c r="CQ52" s="314"/>
      <c r="CR52" s="314"/>
      <c r="CS52" s="314"/>
      <c r="CT52" s="314"/>
      <c r="CU52" s="314"/>
      <c r="CV52" s="314"/>
      <c r="CW52" s="314"/>
      <c r="CX52" s="314"/>
      <c r="CY52" s="314"/>
      <c r="CZ52" s="314"/>
      <c r="DA52" s="314"/>
      <c r="DB52" s="314"/>
      <c r="DC52" s="314"/>
      <c r="DD52" s="314"/>
      <c r="DE52" s="314"/>
      <c r="DF52" s="314"/>
      <c r="DG52" s="314"/>
      <c r="DH52" s="314"/>
      <c r="DI52" s="314"/>
      <c r="DJ52" s="314"/>
      <c r="DK52" s="314"/>
      <c r="DL52" s="314"/>
      <c r="DM52" s="314"/>
      <c r="DN52" s="314"/>
      <c r="DO52" s="314"/>
      <c r="DP52" s="314"/>
      <c r="DQ52" s="314"/>
      <c r="DR52" s="314"/>
      <c r="DS52" s="314"/>
      <c r="DT52" s="314"/>
      <c r="DU52" s="314"/>
      <c r="DV52" s="314"/>
      <c r="DW52" s="314"/>
      <c r="DX52" s="314"/>
      <c r="DY52" s="314"/>
      <c r="DZ52" s="314"/>
      <c r="EA52" s="314"/>
      <c r="EB52" s="314"/>
      <c r="EC52" s="314"/>
      <c r="ED52" s="314"/>
      <c r="EE52" s="258"/>
      <c r="EF52" s="64"/>
      <c r="EG52" s="64"/>
      <c r="EH52" s="64"/>
      <c r="EI52" s="64"/>
      <c r="EJ52" s="64"/>
      <c r="EK52" s="64"/>
      <c r="EL52" s="64"/>
      <c r="EM52" s="64"/>
      <c r="EN52" s="64"/>
      <c r="EO52" s="64"/>
      <c r="EP52" s="64"/>
      <c r="EQ52" s="64"/>
      <c r="ER52" s="64"/>
      <c r="ES52" s="64"/>
      <c r="ET52" s="64"/>
      <c r="EU52" s="64"/>
      <c r="EV52" s="309"/>
      <c r="FY52" s="317"/>
      <c r="FZ52" s="317"/>
      <c r="GA52" s="317"/>
      <c r="GB52" s="317"/>
      <c r="GC52" s="301"/>
      <c r="GD52" s="301"/>
      <c r="GE52" s="301"/>
      <c r="GF52" s="301"/>
      <c r="GG52" s="318"/>
      <c r="GH52" s="318"/>
      <c r="GI52" s="318"/>
      <c r="GJ52" s="319"/>
      <c r="GK52" s="320"/>
      <c r="GL52" s="320"/>
      <c r="GM52" s="320"/>
      <c r="GN52" s="320"/>
      <c r="GO52" s="300"/>
      <c r="HD52" s="317"/>
      <c r="HE52" s="317"/>
      <c r="HF52" s="317"/>
      <c r="HG52" s="317"/>
      <c r="HH52" s="301"/>
      <c r="HI52" s="301"/>
      <c r="HJ52" s="301"/>
      <c r="HK52" s="301"/>
      <c r="HL52" s="318"/>
      <c r="HM52" s="318"/>
      <c r="HN52" s="318"/>
      <c r="HO52" s="319"/>
      <c r="HP52" s="320"/>
      <c r="HQ52" s="320"/>
      <c r="HR52" s="320"/>
      <c r="HS52" s="320"/>
      <c r="HT52" s="300"/>
    </row>
    <row r="53" spans="3:228" ht="17.100000000000001" customHeight="1" x14ac:dyDescent="0.3">
      <c r="C53" s="335"/>
      <c r="R53" s="314"/>
      <c r="S53" s="314"/>
      <c r="T53" s="314"/>
      <c r="U53" s="314"/>
      <c r="V53" s="314"/>
      <c r="W53" s="314"/>
      <c r="X53" s="314"/>
      <c r="Y53" s="314"/>
      <c r="Z53" s="314"/>
      <c r="AA53" s="314"/>
      <c r="AB53" s="314"/>
      <c r="AC53" s="314"/>
      <c r="AD53" s="314"/>
      <c r="AE53" s="314"/>
      <c r="AF53" s="314"/>
      <c r="AG53" s="314"/>
      <c r="AH53" s="314"/>
      <c r="AI53" s="314"/>
      <c r="AJ53" s="314"/>
      <c r="AK53" s="314"/>
      <c r="AL53" s="314"/>
      <c r="AM53" s="314"/>
      <c r="AN53" s="314"/>
      <c r="AO53" s="314"/>
      <c r="AP53" s="314"/>
      <c r="AQ53" s="314"/>
      <c r="AR53" s="314"/>
      <c r="AS53" s="314"/>
      <c r="AT53" s="314"/>
      <c r="AU53" s="314"/>
      <c r="AV53" s="314"/>
      <c r="AW53" s="314"/>
      <c r="AX53" s="314"/>
      <c r="AY53" s="314"/>
      <c r="AZ53" s="314"/>
      <c r="BA53" s="314"/>
      <c r="BB53" s="314"/>
      <c r="BC53" s="314"/>
      <c r="BD53" s="314"/>
      <c r="BE53" s="314"/>
      <c r="BF53" s="314"/>
      <c r="BG53" s="314"/>
      <c r="BH53" s="314"/>
      <c r="BI53" s="314"/>
      <c r="BJ53" s="314"/>
      <c r="BK53" s="314"/>
      <c r="BL53" s="314"/>
      <c r="BM53" s="314"/>
      <c r="BN53" s="314"/>
      <c r="BO53" s="314"/>
      <c r="BP53" s="314"/>
      <c r="BQ53" s="314"/>
      <c r="BR53" s="314"/>
      <c r="BS53" s="314"/>
      <c r="BT53" s="314"/>
      <c r="BU53" s="314"/>
      <c r="BV53" s="314"/>
      <c r="BW53" s="259"/>
      <c r="BX53" s="314"/>
      <c r="BY53" s="314"/>
      <c r="BZ53" s="314"/>
      <c r="CA53" s="314"/>
      <c r="CB53" s="314"/>
      <c r="CC53" s="314"/>
      <c r="CD53" s="314"/>
      <c r="CE53" s="314"/>
      <c r="CF53" s="314"/>
      <c r="CG53" s="314"/>
      <c r="CH53" s="314"/>
      <c r="CI53" s="314"/>
      <c r="CJ53" s="314"/>
      <c r="CK53" s="314"/>
      <c r="CL53" s="314"/>
      <c r="CM53" s="314"/>
      <c r="CN53" s="314"/>
      <c r="CO53" s="314"/>
      <c r="CP53" s="314"/>
      <c r="CQ53" s="314"/>
      <c r="CR53" s="314"/>
      <c r="CS53" s="314"/>
      <c r="CT53" s="314"/>
      <c r="CU53" s="314"/>
      <c r="CV53" s="314"/>
      <c r="CW53" s="314"/>
      <c r="CX53" s="314"/>
      <c r="CY53" s="314"/>
      <c r="CZ53" s="314"/>
      <c r="DA53" s="314"/>
      <c r="DB53" s="314"/>
      <c r="DC53" s="314"/>
      <c r="DD53" s="314"/>
      <c r="DE53" s="314"/>
      <c r="DF53" s="314"/>
      <c r="DG53" s="314"/>
      <c r="DH53" s="314"/>
      <c r="DI53" s="314"/>
      <c r="DJ53" s="314"/>
      <c r="DK53" s="314"/>
      <c r="DL53" s="314"/>
      <c r="DM53" s="314"/>
      <c r="DN53" s="314"/>
      <c r="DO53" s="314"/>
      <c r="DP53" s="314"/>
      <c r="DQ53" s="314"/>
      <c r="DR53" s="314"/>
      <c r="DS53" s="314"/>
      <c r="DT53" s="314"/>
      <c r="DU53" s="314"/>
      <c r="DV53" s="314"/>
      <c r="DW53" s="314"/>
      <c r="DX53" s="314"/>
      <c r="DY53" s="314"/>
      <c r="DZ53" s="314"/>
      <c r="EA53" s="314"/>
      <c r="EB53" s="314"/>
      <c r="EC53" s="314"/>
      <c r="ED53" s="314"/>
      <c r="EE53" s="342"/>
      <c r="EF53" s="64"/>
      <c r="EG53" s="64"/>
      <c r="EH53" s="64"/>
      <c r="EI53" s="64"/>
      <c r="EJ53" s="64"/>
      <c r="EK53" s="64"/>
      <c r="EL53" s="64"/>
      <c r="EM53" s="64"/>
      <c r="EN53" s="64"/>
      <c r="EO53" s="64"/>
      <c r="EP53" s="64"/>
      <c r="EQ53" s="64"/>
      <c r="ER53" s="64"/>
      <c r="ES53" s="64"/>
      <c r="ET53" s="64"/>
      <c r="EU53" s="64"/>
      <c r="EV53" s="308"/>
      <c r="FY53" s="317"/>
      <c r="FZ53" s="317"/>
      <c r="GA53" s="317"/>
      <c r="GB53" s="317"/>
      <c r="GC53" s="301"/>
      <c r="GD53" s="301"/>
      <c r="GE53" s="301"/>
      <c r="GF53" s="301"/>
      <c r="GG53" s="318"/>
      <c r="GH53" s="318"/>
      <c r="GI53" s="318"/>
      <c r="GJ53" s="319"/>
      <c r="GK53" s="320"/>
      <c r="GL53" s="320"/>
      <c r="GM53" s="320"/>
      <c r="GN53" s="320"/>
      <c r="GO53" s="300"/>
      <c r="HD53" s="317"/>
      <c r="HE53" s="317"/>
      <c r="HF53" s="317"/>
      <c r="HG53" s="317"/>
      <c r="HH53" s="301"/>
      <c r="HI53" s="301"/>
      <c r="HJ53" s="301"/>
      <c r="HK53" s="301"/>
      <c r="HL53" s="318"/>
      <c r="HM53" s="318"/>
      <c r="HN53" s="318"/>
      <c r="HO53" s="319"/>
      <c r="HP53" s="320"/>
      <c r="HQ53" s="320"/>
      <c r="HR53" s="320"/>
      <c r="HS53" s="320"/>
      <c r="HT53" s="300"/>
    </row>
    <row r="54" spans="3:228" ht="17.100000000000001" customHeight="1" x14ac:dyDescent="0.3">
      <c r="C54" s="335"/>
      <c r="R54" s="314"/>
      <c r="S54" s="314"/>
      <c r="T54" s="314"/>
      <c r="U54" s="314"/>
      <c r="V54" s="314"/>
      <c r="W54" s="314"/>
      <c r="X54" s="314"/>
      <c r="Y54" s="314"/>
      <c r="Z54" s="314"/>
      <c r="AA54" s="314"/>
      <c r="AB54" s="314"/>
      <c r="AC54" s="314"/>
      <c r="AD54" s="314"/>
      <c r="AE54" s="314"/>
      <c r="AF54" s="314"/>
      <c r="AG54" s="314"/>
      <c r="AH54" s="314"/>
      <c r="AI54" s="314"/>
      <c r="AJ54" s="314"/>
      <c r="AK54" s="314"/>
      <c r="AL54" s="314"/>
      <c r="AM54" s="314"/>
      <c r="AN54" s="314"/>
      <c r="AO54" s="314"/>
      <c r="AP54" s="314"/>
      <c r="AQ54" s="314"/>
      <c r="AR54" s="314"/>
      <c r="AS54" s="314"/>
      <c r="AT54" s="314"/>
      <c r="AU54" s="314"/>
      <c r="AV54" s="314"/>
      <c r="AW54" s="314"/>
      <c r="AX54" s="314"/>
      <c r="AY54" s="314"/>
      <c r="AZ54" s="314"/>
      <c r="BA54" s="314"/>
      <c r="BB54" s="314"/>
      <c r="BC54" s="314"/>
      <c r="BD54" s="314"/>
      <c r="BE54" s="314"/>
      <c r="BF54" s="314"/>
      <c r="BG54" s="314"/>
      <c r="BH54" s="314"/>
      <c r="BI54" s="314"/>
      <c r="BJ54" s="314"/>
      <c r="BK54" s="314"/>
      <c r="BL54" s="314"/>
      <c r="BM54" s="314"/>
      <c r="BN54" s="314"/>
      <c r="BO54" s="314"/>
      <c r="BP54" s="314"/>
      <c r="BQ54" s="314"/>
      <c r="BR54" s="314"/>
      <c r="BS54" s="314"/>
      <c r="BT54" s="314"/>
      <c r="BU54" s="314"/>
      <c r="BV54" s="314"/>
      <c r="BW54" s="259"/>
      <c r="BX54" s="314"/>
      <c r="BY54" s="314"/>
      <c r="BZ54" s="314"/>
      <c r="CA54" s="314"/>
      <c r="CB54" s="314"/>
      <c r="CC54" s="314"/>
      <c r="CD54" s="314"/>
      <c r="CE54" s="314"/>
      <c r="CF54" s="314"/>
      <c r="CG54" s="314"/>
      <c r="CH54" s="314"/>
      <c r="CI54" s="314"/>
      <c r="CJ54" s="314"/>
      <c r="CK54" s="314"/>
      <c r="CL54" s="314"/>
      <c r="CM54" s="314"/>
      <c r="CN54" s="314"/>
      <c r="CO54" s="314"/>
      <c r="CP54" s="314"/>
      <c r="CQ54" s="314"/>
      <c r="CR54" s="314"/>
      <c r="CS54" s="314"/>
      <c r="CT54" s="314"/>
      <c r="CU54" s="314"/>
      <c r="CV54" s="314"/>
      <c r="CW54" s="314"/>
      <c r="CX54" s="314"/>
      <c r="CY54" s="314"/>
      <c r="CZ54" s="314"/>
      <c r="DA54" s="314"/>
      <c r="DB54" s="314"/>
      <c r="DC54" s="314"/>
      <c r="DD54" s="314"/>
      <c r="DE54" s="314"/>
      <c r="DF54" s="314"/>
      <c r="DG54" s="314"/>
      <c r="DH54" s="314"/>
      <c r="DI54" s="314"/>
      <c r="DJ54" s="314"/>
      <c r="DK54" s="314"/>
      <c r="DL54" s="314"/>
      <c r="DM54" s="314"/>
      <c r="DN54" s="314"/>
      <c r="DO54" s="314"/>
      <c r="DP54" s="314"/>
      <c r="DQ54" s="314"/>
      <c r="DR54" s="314"/>
      <c r="DS54" s="314"/>
      <c r="DT54" s="314"/>
      <c r="DU54" s="314"/>
      <c r="DV54" s="314"/>
      <c r="DW54" s="314"/>
      <c r="DX54" s="314"/>
      <c r="DY54" s="314"/>
      <c r="DZ54" s="314"/>
      <c r="EA54" s="314"/>
      <c r="EB54" s="314"/>
      <c r="EC54" s="314"/>
      <c r="ED54" s="314"/>
      <c r="EE54" s="340"/>
      <c r="EF54" s="64"/>
      <c r="EG54" s="64"/>
      <c r="EH54" s="64"/>
      <c r="EI54" s="64"/>
      <c r="EJ54" s="64"/>
      <c r="EK54" s="64"/>
      <c r="EL54" s="64"/>
      <c r="EM54" s="64"/>
      <c r="EN54" s="64"/>
      <c r="EO54" s="64"/>
      <c r="EP54" s="64"/>
      <c r="EQ54" s="64"/>
      <c r="ER54" s="64"/>
      <c r="ES54" s="64"/>
      <c r="ET54" s="64"/>
      <c r="EU54" s="64"/>
      <c r="EV54" s="309"/>
      <c r="FY54" s="317"/>
      <c r="FZ54" s="317"/>
      <c r="GA54" s="317"/>
      <c r="GB54" s="317"/>
      <c r="GC54" s="301"/>
      <c r="GD54" s="301"/>
      <c r="GE54" s="301"/>
      <c r="GF54" s="301"/>
      <c r="GG54" s="318"/>
      <c r="GH54" s="318"/>
      <c r="GI54" s="318"/>
      <c r="GJ54" s="319"/>
      <c r="GK54" s="320"/>
      <c r="GL54" s="320"/>
      <c r="GM54" s="320"/>
      <c r="GN54" s="320"/>
      <c r="GO54" s="300"/>
      <c r="HD54" s="317"/>
      <c r="HE54" s="317"/>
      <c r="HF54" s="317"/>
      <c r="HG54" s="317"/>
      <c r="HH54" s="301"/>
      <c r="HI54" s="301"/>
      <c r="HJ54" s="301"/>
      <c r="HK54" s="301"/>
      <c r="HL54" s="318"/>
      <c r="HM54" s="318"/>
      <c r="HN54" s="318"/>
      <c r="HO54" s="319"/>
      <c r="HP54" s="320"/>
      <c r="HQ54" s="320"/>
      <c r="HR54" s="320"/>
      <c r="HS54" s="320"/>
      <c r="HT54" s="300"/>
    </row>
    <row r="55" spans="3:228" ht="17.100000000000001" customHeight="1" x14ac:dyDescent="0.3">
      <c r="C55" s="335"/>
      <c r="R55" s="314"/>
      <c r="S55" s="314"/>
      <c r="T55" s="314"/>
      <c r="U55" s="314"/>
      <c r="V55" s="314"/>
      <c r="W55" s="314"/>
      <c r="X55" s="314"/>
      <c r="Y55" s="314"/>
      <c r="Z55" s="314"/>
      <c r="AA55" s="314"/>
      <c r="AB55" s="314"/>
      <c r="AC55" s="314"/>
      <c r="AD55" s="314"/>
      <c r="AE55" s="314"/>
      <c r="AF55" s="314"/>
      <c r="AG55" s="314"/>
      <c r="AH55" s="314"/>
      <c r="AI55" s="314"/>
      <c r="AJ55" s="314"/>
      <c r="AK55" s="314"/>
      <c r="AL55" s="314"/>
      <c r="AM55" s="314"/>
      <c r="AN55" s="314"/>
      <c r="AO55" s="314"/>
      <c r="AP55" s="314"/>
      <c r="AQ55" s="314"/>
      <c r="AR55" s="314"/>
      <c r="AS55" s="314"/>
      <c r="AT55" s="314"/>
      <c r="AU55" s="314"/>
      <c r="AV55" s="314"/>
      <c r="AW55" s="314"/>
      <c r="AX55" s="314"/>
      <c r="AY55" s="314"/>
      <c r="AZ55" s="314"/>
      <c r="BA55" s="314"/>
      <c r="BB55" s="314"/>
      <c r="BC55" s="314"/>
      <c r="BD55" s="314"/>
      <c r="BE55" s="314"/>
      <c r="BF55" s="314"/>
      <c r="BG55" s="314"/>
      <c r="BH55" s="314"/>
      <c r="BI55" s="314"/>
      <c r="BJ55" s="314"/>
      <c r="BK55" s="314"/>
      <c r="BL55" s="314"/>
      <c r="BM55" s="314"/>
      <c r="BN55" s="314"/>
      <c r="BO55" s="314"/>
      <c r="BP55" s="314"/>
      <c r="BQ55" s="314"/>
      <c r="BR55" s="314"/>
      <c r="BS55" s="314"/>
      <c r="BT55" s="314"/>
      <c r="BU55" s="314"/>
      <c r="BV55" s="314"/>
      <c r="BW55" s="291"/>
      <c r="BX55" s="314"/>
      <c r="BY55" s="314"/>
      <c r="BZ55" s="314"/>
      <c r="CA55" s="314"/>
      <c r="CB55" s="314"/>
      <c r="CC55" s="314"/>
      <c r="CD55" s="314"/>
      <c r="CE55" s="314"/>
      <c r="CF55" s="314"/>
      <c r="CG55" s="314"/>
      <c r="CH55" s="314"/>
      <c r="CI55" s="314"/>
      <c r="CJ55" s="314"/>
      <c r="CK55" s="314"/>
      <c r="CL55" s="314"/>
      <c r="CM55" s="314"/>
      <c r="CN55" s="314"/>
      <c r="CO55" s="314"/>
      <c r="CP55" s="314"/>
      <c r="CQ55" s="314"/>
      <c r="CR55" s="314"/>
      <c r="CS55" s="314"/>
      <c r="CT55" s="314"/>
      <c r="CU55" s="314"/>
      <c r="CV55" s="314"/>
      <c r="CW55" s="314"/>
      <c r="CX55" s="314"/>
      <c r="CY55" s="314"/>
      <c r="CZ55" s="314"/>
      <c r="DA55" s="314"/>
      <c r="DB55" s="314"/>
      <c r="DC55" s="314"/>
      <c r="DD55" s="314"/>
      <c r="DE55" s="314"/>
      <c r="DF55" s="314"/>
      <c r="DG55" s="314"/>
      <c r="DH55" s="314"/>
      <c r="DI55" s="314"/>
      <c r="DJ55" s="314"/>
      <c r="DK55" s="314"/>
      <c r="DL55" s="314"/>
      <c r="DM55" s="314"/>
      <c r="DN55" s="314"/>
      <c r="DO55" s="314"/>
      <c r="DP55" s="314"/>
      <c r="DQ55" s="314"/>
      <c r="DR55" s="314"/>
      <c r="DS55" s="314"/>
      <c r="DT55" s="314"/>
      <c r="DU55" s="314"/>
      <c r="DV55" s="314"/>
      <c r="DW55" s="314"/>
      <c r="DX55" s="314"/>
      <c r="DY55" s="314"/>
      <c r="DZ55" s="314"/>
      <c r="EA55" s="314"/>
      <c r="EB55" s="314"/>
      <c r="EC55" s="314"/>
      <c r="ED55" s="314"/>
      <c r="EE55" s="338"/>
      <c r="EF55" s="64"/>
      <c r="EG55" s="64"/>
      <c r="EH55" s="64"/>
      <c r="EI55" s="64"/>
      <c r="EJ55" s="64"/>
      <c r="EK55" s="64"/>
      <c r="EL55" s="64"/>
      <c r="EM55" s="64"/>
      <c r="EN55" s="64"/>
      <c r="EO55" s="64"/>
      <c r="EP55" s="64"/>
      <c r="EQ55" s="64"/>
      <c r="ER55" s="64"/>
      <c r="ES55" s="64"/>
      <c r="ET55" s="64"/>
      <c r="EU55" s="64"/>
      <c r="EV55" s="308"/>
      <c r="FY55" s="317"/>
      <c r="FZ55" s="317"/>
      <c r="GA55" s="317"/>
      <c r="GB55" s="317"/>
      <c r="GC55" s="301"/>
      <c r="GD55" s="301"/>
      <c r="GE55" s="301"/>
      <c r="GF55" s="301"/>
      <c r="GG55" s="318"/>
      <c r="GH55" s="318"/>
      <c r="GI55" s="318"/>
      <c r="GJ55" s="319"/>
      <c r="GK55" s="320"/>
      <c r="GL55" s="320"/>
      <c r="GM55" s="320"/>
      <c r="GN55" s="320"/>
      <c r="GO55" s="300"/>
      <c r="HD55" s="317"/>
      <c r="HE55" s="317"/>
      <c r="HF55" s="317"/>
      <c r="HG55" s="317"/>
      <c r="HH55" s="301"/>
      <c r="HI55" s="301"/>
      <c r="HJ55" s="301"/>
      <c r="HK55" s="301"/>
      <c r="HL55" s="318"/>
      <c r="HM55" s="318"/>
      <c r="HN55" s="318"/>
      <c r="HO55" s="319"/>
      <c r="HP55" s="320"/>
      <c r="HQ55" s="320"/>
      <c r="HR55" s="320"/>
      <c r="HS55" s="320"/>
      <c r="HT55" s="300"/>
    </row>
    <row r="56" spans="3:228" ht="17.100000000000001" customHeight="1" x14ac:dyDescent="0.3">
      <c r="R56" s="314"/>
      <c r="S56" s="314"/>
      <c r="T56" s="314"/>
      <c r="U56" s="314"/>
      <c r="V56" s="314"/>
      <c r="W56" s="314"/>
      <c r="X56" s="314"/>
      <c r="Y56" s="314"/>
      <c r="Z56" s="314"/>
      <c r="AA56" s="314"/>
      <c r="AB56" s="314"/>
      <c r="AC56" s="314"/>
      <c r="AD56" s="314"/>
      <c r="AE56" s="314"/>
      <c r="AF56" s="314"/>
      <c r="AG56" s="314"/>
      <c r="AH56" s="314"/>
      <c r="AI56" s="314"/>
      <c r="AJ56" s="314"/>
      <c r="AK56" s="314"/>
      <c r="AL56" s="314"/>
      <c r="AM56" s="314"/>
      <c r="AN56" s="314"/>
      <c r="AO56" s="314"/>
      <c r="AP56" s="314"/>
      <c r="AQ56" s="314"/>
      <c r="AR56" s="314"/>
      <c r="AS56" s="314"/>
      <c r="AT56" s="314"/>
      <c r="AU56" s="314"/>
      <c r="AV56" s="314"/>
      <c r="AW56" s="314"/>
      <c r="AX56" s="314"/>
      <c r="AY56" s="314"/>
      <c r="AZ56" s="314"/>
      <c r="BA56" s="314"/>
      <c r="BB56" s="314"/>
      <c r="BC56" s="314"/>
      <c r="BD56" s="314"/>
      <c r="BE56" s="314"/>
      <c r="BF56" s="314"/>
      <c r="BG56" s="314"/>
      <c r="BH56" s="314"/>
      <c r="BI56" s="314"/>
      <c r="BJ56" s="314"/>
      <c r="BK56" s="314"/>
      <c r="BL56" s="314"/>
      <c r="BM56" s="314"/>
      <c r="BN56" s="314"/>
      <c r="BO56" s="314"/>
      <c r="BP56" s="314"/>
      <c r="BQ56" s="314"/>
      <c r="BR56" s="314"/>
      <c r="BS56" s="314"/>
      <c r="BT56" s="314"/>
      <c r="BU56" s="314"/>
      <c r="BV56" s="314"/>
      <c r="BW56" s="339"/>
      <c r="BX56" s="314"/>
      <c r="BY56" s="314"/>
      <c r="BZ56" s="314"/>
      <c r="CA56" s="314"/>
      <c r="CB56" s="314"/>
      <c r="CC56" s="314"/>
      <c r="CD56" s="314"/>
      <c r="CE56" s="314"/>
      <c r="CF56" s="314"/>
      <c r="CG56" s="314"/>
      <c r="CH56" s="314"/>
      <c r="CI56" s="314"/>
      <c r="CJ56" s="314"/>
      <c r="CK56" s="314"/>
      <c r="CL56" s="314"/>
      <c r="CM56" s="314"/>
      <c r="CN56" s="314"/>
      <c r="CO56" s="314"/>
      <c r="CP56" s="314"/>
      <c r="CQ56" s="314"/>
      <c r="CR56" s="314"/>
      <c r="CS56" s="314"/>
      <c r="CT56" s="314"/>
      <c r="CU56" s="314"/>
      <c r="CV56" s="314"/>
      <c r="CW56" s="314"/>
      <c r="CX56" s="314"/>
      <c r="CY56" s="314"/>
      <c r="CZ56" s="314"/>
      <c r="DA56" s="314"/>
      <c r="DB56" s="314"/>
      <c r="DC56" s="314"/>
      <c r="DD56" s="314"/>
      <c r="DE56" s="314"/>
      <c r="DF56" s="314"/>
      <c r="DG56" s="314"/>
      <c r="DH56" s="314"/>
      <c r="DI56" s="314"/>
      <c r="DJ56" s="314"/>
      <c r="DK56" s="314"/>
      <c r="DL56" s="314"/>
      <c r="DM56" s="314"/>
      <c r="DN56" s="314"/>
      <c r="DO56" s="314"/>
      <c r="DP56" s="314"/>
      <c r="DQ56" s="314"/>
      <c r="DR56" s="314"/>
      <c r="DS56" s="314"/>
      <c r="DT56" s="314"/>
      <c r="DU56" s="314"/>
      <c r="DV56" s="314"/>
      <c r="DW56" s="314"/>
      <c r="DX56" s="314"/>
      <c r="DY56" s="314"/>
      <c r="DZ56" s="314"/>
      <c r="EA56" s="314"/>
      <c r="EB56" s="314"/>
      <c r="EC56" s="314"/>
      <c r="ED56" s="314"/>
      <c r="EE56" s="258"/>
      <c r="EF56" s="64"/>
      <c r="EG56" s="64"/>
      <c r="EH56" s="64"/>
      <c r="EI56" s="64"/>
      <c r="EJ56" s="64"/>
      <c r="EK56" s="64"/>
      <c r="EL56" s="64"/>
      <c r="EM56" s="64"/>
      <c r="EN56" s="64"/>
      <c r="EO56" s="64"/>
      <c r="EP56" s="64"/>
      <c r="EQ56" s="64"/>
      <c r="ER56" s="64"/>
      <c r="ES56" s="64"/>
      <c r="ET56" s="64"/>
      <c r="EU56" s="64"/>
      <c r="EV56" s="309"/>
      <c r="FY56" s="317"/>
      <c r="FZ56" s="317"/>
      <c r="GA56" s="317"/>
      <c r="GB56" s="317"/>
      <c r="GC56" s="301"/>
      <c r="GD56" s="301"/>
      <c r="GE56" s="301"/>
      <c r="GF56" s="301"/>
      <c r="GG56" s="318"/>
      <c r="GH56" s="318"/>
      <c r="GI56" s="318"/>
      <c r="GJ56" s="319"/>
      <c r="GK56" s="320"/>
      <c r="GL56" s="320"/>
      <c r="GM56" s="320"/>
      <c r="GN56" s="320"/>
      <c r="GO56" s="300"/>
      <c r="HD56" s="317"/>
      <c r="HE56" s="317"/>
      <c r="HF56" s="317"/>
      <c r="HG56" s="317"/>
      <c r="HH56" s="301"/>
      <c r="HI56" s="301"/>
      <c r="HJ56" s="301"/>
      <c r="HK56" s="301"/>
      <c r="HL56" s="318"/>
      <c r="HM56" s="318"/>
      <c r="HN56" s="318"/>
      <c r="HO56" s="319"/>
      <c r="HP56" s="320"/>
      <c r="HQ56" s="320"/>
      <c r="HR56" s="320"/>
      <c r="HS56" s="320"/>
      <c r="HT56" s="300"/>
    </row>
    <row r="57" spans="3:228" ht="17.100000000000001" customHeight="1" x14ac:dyDescent="0.3">
      <c r="R57" s="314"/>
      <c r="S57" s="314"/>
      <c r="T57" s="314"/>
      <c r="U57" s="314"/>
      <c r="V57" s="314"/>
      <c r="W57" s="314"/>
      <c r="X57" s="314"/>
      <c r="Y57" s="314"/>
      <c r="Z57" s="314"/>
      <c r="AA57" s="314"/>
      <c r="AB57" s="314"/>
      <c r="AC57" s="314"/>
      <c r="AD57" s="314"/>
      <c r="AE57" s="314"/>
      <c r="AF57" s="314"/>
      <c r="AG57" s="314"/>
      <c r="AH57" s="314"/>
      <c r="AI57" s="314"/>
      <c r="AJ57" s="314"/>
      <c r="AK57" s="314"/>
      <c r="AL57" s="314"/>
      <c r="AM57" s="314"/>
      <c r="AN57" s="314"/>
      <c r="AO57" s="314"/>
      <c r="AP57" s="314"/>
      <c r="AQ57" s="314"/>
      <c r="AR57" s="314"/>
      <c r="AS57" s="314"/>
      <c r="AT57" s="314"/>
      <c r="AU57" s="314"/>
      <c r="AV57" s="314"/>
      <c r="AW57" s="314"/>
      <c r="AX57" s="314"/>
      <c r="AY57" s="314"/>
      <c r="AZ57" s="314"/>
      <c r="BA57" s="314"/>
      <c r="BB57" s="314"/>
      <c r="BC57" s="314"/>
      <c r="BD57" s="314"/>
      <c r="BE57" s="314"/>
      <c r="BF57" s="314"/>
      <c r="BG57" s="314"/>
      <c r="BH57" s="314"/>
      <c r="BI57" s="314"/>
      <c r="BJ57" s="314"/>
      <c r="BK57" s="314"/>
      <c r="BL57" s="314"/>
      <c r="BM57" s="314"/>
      <c r="BN57" s="314"/>
      <c r="BO57" s="314"/>
      <c r="BP57" s="314"/>
      <c r="BQ57" s="314"/>
      <c r="BR57" s="314"/>
      <c r="BS57" s="314"/>
      <c r="BT57" s="314"/>
      <c r="BU57" s="314"/>
      <c r="BV57" s="314"/>
      <c r="BW57" s="339"/>
      <c r="BX57" s="314"/>
      <c r="BY57" s="314"/>
      <c r="BZ57" s="314"/>
      <c r="CA57" s="314"/>
      <c r="CB57" s="314"/>
      <c r="CC57" s="314"/>
      <c r="CD57" s="314"/>
      <c r="CE57" s="314"/>
      <c r="CF57" s="314"/>
      <c r="CG57" s="314"/>
      <c r="CH57" s="314"/>
      <c r="CI57" s="314"/>
      <c r="CJ57" s="314"/>
      <c r="CK57" s="314"/>
      <c r="CL57" s="314"/>
      <c r="CM57" s="314"/>
      <c r="CN57" s="314"/>
      <c r="CO57" s="314"/>
      <c r="CP57" s="314"/>
      <c r="CQ57" s="314"/>
      <c r="CR57" s="314"/>
      <c r="CS57" s="314"/>
      <c r="CT57" s="314"/>
      <c r="CU57" s="314"/>
      <c r="CV57" s="314"/>
      <c r="CW57" s="314"/>
      <c r="CX57" s="314"/>
      <c r="CY57" s="314"/>
      <c r="CZ57" s="314"/>
      <c r="DA57" s="314"/>
      <c r="DB57" s="314"/>
      <c r="DC57" s="314"/>
      <c r="DD57" s="314"/>
      <c r="DE57" s="314"/>
      <c r="DF57" s="314"/>
      <c r="DG57" s="314"/>
      <c r="DH57" s="314"/>
      <c r="DI57" s="314"/>
      <c r="DJ57" s="314"/>
      <c r="DK57" s="314"/>
      <c r="DL57" s="314"/>
      <c r="DM57" s="314"/>
      <c r="DN57" s="314"/>
      <c r="DO57" s="314"/>
      <c r="DP57" s="314"/>
      <c r="DQ57" s="314"/>
      <c r="DR57" s="314"/>
      <c r="DS57" s="314"/>
      <c r="DT57" s="314"/>
      <c r="DU57" s="314"/>
      <c r="DV57" s="314"/>
      <c r="DW57" s="314"/>
      <c r="DX57" s="314"/>
      <c r="DY57" s="314"/>
      <c r="DZ57" s="314"/>
      <c r="EA57" s="314"/>
      <c r="EB57" s="314"/>
      <c r="EC57" s="314"/>
      <c r="ED57" s="314"/>
      <c r="EE57" s="338"/>
      <c r="EF57" s="64"/>
      <c r="EG57" s="64"/>
      <c r="EH57" s="64"/>
      <c r="EI57" s="64"/>
      <c r="EJ57" s="64"/>
      <c r="EK57" s="64"/>
      <c r="EL57" s="64"/>
      <c r="EM57" s="64"/>
      <c r="EN57" s="64"/>
      <c r="EO57" s="64"/>
      <c r="EP57" s="64"/>
      <c r="EQ57" s="64"/>
      <c r="ER57" s="64"/>
      <c r="ES57" s="64"/>
      <c r="ET57" s="64"/>
      <c r="EU57" s="64"/>
      <c r="EV57" s="308"/>
      <c r="FY57" s="317"/>
      <c r="FZ57" s="317"/>
      <c r="GA57" s="317"/>
      <c r="GB57" s="317"/>
      <c r="GC57" s="301"/>
      <c r="GD57" s="301"/>
      <c r="GE57" s="301"/>
      <c r="GF57" s="301"/>
      <c r="GG57" s="318"/>
      <c r="GH57" s="318"/>
      <c r="GI57" s="318"/>
      <c r="GJ57" s="319"/>
      <c r="GK57" s="320"/>
      <c r="GL57" s="320"/>
      <c r="GM57" s="320"/>
      <c r="GN57" s="320"/>
      <c r="GO57" s="300"/>
      <c r="HD57" s="317"/>
      <c r="HE57" s="317"/>
      <c r="HF57" s="317"/>
      <c r="HG57" s="317"/>
      <c r="HH57" s="301"/>
      <c r="HI57" s="301"/>
      <c r="HJ57" s="301"/>
      <c r="HK57" s="301"/>
      <c r="HL57" s="318"/>
      <c r="HM57" s="318"/>
      <c r="HN57" s="318"/>
      <c r="HO57" s="319"/>
      <c r="HP57" s="320"/>
      <c r="HQ57" s="320"/>
      <c r="HR57" s="320"/>
      <c r="HS57" s="320"/>
      <c r="HT57" s="300"/>
    </row>
    <row r="58" spans="3:228" ht="17.100000000000001" customHeight="1" x14ac:dyDescent="0.3">
      <c r="R58" s="314"/>
      <c r="S58" s="314"/>
      <c r="T58" s="314"/>
      <c r="U58" s="314"/>
      <c r="V58" s="314"/>
      <c r="W58" s="314"/>
      <c r="X58" s="314"/>
      <c r="Y58" s="314"/>
      <c r="Z58" s="314"/>
      <c r="AA58" s="314"/>
      <c r="AB58" s="314"/>
      <c r="AC58" s="314"/>
      <c r="AD58" s="314"/>
      <c r="AE58" s="314"/>
      <c r="AF58" s="314"/>
      <c r="AG58" s="314"/>
      <c r="AH58" s="314"/>
      <c r="AI58" s="314"/>
      <c r="AJ58" s="314"/>
      <c r="AK58" s="314"/>
      <c r="AL58" s="314"/>
      <c r="AM58" s="314"/>
      <c r="AN58" s="314"/>
      <c r="AO58" s="314"/>
      <c r="AP58" s="314"/>
      <c r="AQ58" s="314"/>
      <c r="AR58" s="314"/>
      <c r="AS58" s="314"/>
      <c r="AT58" s="314"/>
      <c r="AU58" s="314"/>
      <c r="AV58" s="314"/>
      <c r="AW58" s="314"/>
      <c r="AX58" s="314"/>
      <c r="AY58" s="314"/>
      <c r="AZ58" s="314"/>
      <c r="BA58" s="314"/>
      <c r="BB58" s="314"/>
      <c r="BC58" s="314"/>
      <c r="BD58" s="314"/>
      <c r="BE58" s="314"/>
      <c r="BF58" s="314"/>
      <c r="BG58" s="314"/>
      <c r="BH58" s="314"/>
      <c r="BI58" s="314"/>
      <c r="BJ58" s="314"/>
      <c r="BK58" s="314"/>
      <c r="BL58" s="314"/>
      <c r="BM58" s="314"/>
      <c r="BN58" s="314"/>
      <c r="BO58" s="314"/>
      <c r="BP58" s="314"/>
      <c r="BQ58" s="314"/>
      <c r="BR58" s="314"/>
      <c r="BS58" s="314"/>
      <c r="BT58" s="314"/>
      <c r="BU58" s="314"/>
      <c r="BV58" s="314"/>
      <c r="BW58" s="291"/>
      <c r="BX58" s="314"/>
      <c r="BY58" s="314"/>
      <c r="BZ58" s="314"/>
      <c r="CA58" s="314"/>
      <c r="CB58" s="314"/>
      <c r="CC58" s="314"/>
      <c r="CD58" s="314"/>
      <c r="CE58" s="314"/>
      <c r="CF58" s="314"/>
      <c r="CG58" s="314"/>
      <c r="CH58" s="314"/>
      <c r="CI58" s="314"/>
      <c r="CJ58" s="314"/>
      <c r="CK58" s="314"/>
      <c r="CL58" s="314"/>
      <c r="CM58" s="314"/>
      <c r="CN58" s="314"/>
      <c r="CO58" s="314"/>
      <c r="CP58" s="314"/>
      <c r="CQ58" s="314"/>
      <c r="CR58" s="314"/>
      <c r="CS58" s="314"/>
      <c r="CT58" s="314"/>
      <c r="CU58" s="314"/>
      <c r="CV58" s="314"/>
      <c r="CW58" s="314"/>
      <c r="CX58" s="314"/>
      <c r="CY58" s="314"/>
      <c r="CZ58" s="314"/>
      <c r="DA58" s="314"/>
      <c r="DB58" s="314"/>
      <c r="DC58" s="314"/>
      <c r="DD58" s="314"/>
      <c r="DE58" s="314"/>
      <c r="DF58" s="314"/>
      <c r="DG58" s="314"/>
      <c r="DH58" s="314"/>
      <c r="DI58" s="314"/>
      <c r="DJ58" s="314"/>
      <c r="DK58" s="314"/>
      <c r="DL58" s="314"/>
      <c r="DM58" s="314"/>
      <c r="DN58" s="314"/>
      <c r="DO58" s="314"/>
      <c r="DP58" s="314"/>
      <c r="DQ58" s="314"/>
      <c r="DR58" s="314"/>
      <c r="DS58" s="314"/>
      <c r="DT58" s="314"/>
      <c r="DU58" s="314"/>
      <c r="DV58" s="314"/>
      <c r="DW58" s="314"/>
      <c r="DX58" s="314"/>
      <c r="DY58" s="314"/>
      <c r="DZ58" s="314"/>
      <c r="EA58" s="314"/>
      <c r="EB58" s="314"/>
      <c r="EC58" s="314"/>
      <c r="ED58" s="314"/>
      <c r="EE58" s="258"/>
      <c r="EF58" s="64"/>
      <c r="EG58" s="64"/>
      <c r="EH58" s="64"/>
      <c r="EI58" s="64"/>
      <c r="EJ58" s="64"/>
      <c r="EK58" s="64"/>
      <c r="EL58" s="64"/>
      <c r="EM58" s="64"/>
      <c r="EN58" s="64"/>
      <c r="EO58" s="64"/>
      <c r="EP58" s="64"/>
      <c r="EQ58" s="64"/>
      <c r="ER58" s="64"/>
      <c r="ES58" s="64"/>
      <c r="ET58" s="64"/>
      <c r="EU58" s="64"/>
      <c r="EV58" s="309"/>
      <c r="FY58" s="317"/>
      <c r="FZ58" s="317"/>
      <c r="GA58" s="317"/>
      <c r="GB58" s="317"/>
      <c r="GC58" s="301"/>
      <c r="GD58" s="301"/>
      <c r="GE58" s="301"/>
      <c r="GF58" s="301"/>
      <c r="GG58" s="318"/>
      <c r="GH58" s="318"/>
      <c r="GI58" s="318"/>
      <c r="GJ58" s="319"/>
      <c r="GK58" s="320"/>
      <c r="GL58" s="320"/>
      <c r="GM58" s="320"/>
      <c r="GN58" s="320"/>
      <c r="GO58" s="300"/>
      <c r="HD58" s="317"/>
      <c r="HE58" s="317"/>
      <c r="HF58" s="317"/>
      <c r="HG58" s="317"/>
      <c r="HH58" s="301"/>
      <c r="HI58" s="301"/>
      <c r="HJ58" s="301"/>
      <c r="HK58" s="301"/>
      <c r="HL58" s="318"/>
      <c r="HM58" s="318"/>
      <c r="HN58" s="318"/>
      <c r="HO58" s="319"/>
      <c r="HP58" s="320"/>
      <c r="HQ58" s="320"/>
      <c r="HR58" s="320"/>
      <c r="HS58" s="320"/>
      <c r="HT58" s="300"/>
    </row>
    <row r="59" spans="3:228" ht="17.100000000000001" customHeight="1" x14ac:dyDescent="0.3">
      <c r="R59" s="314"/>
      <c r="S59" s="314"/>
      <c r="T59" s="314"/>
      <c r="U59" s="314"/>
      <c r="V59" s="314"/>
      <c r="W59" s="314"/>
      <c r="X59" s="314"/>
      <c r="Y59" s="314"/>
      <c r="Z59" s="314"/>
      <c r="AA59" s="314"/>
      <c r="AB59" s="314"/>
      <c r="AC59" s="314"/>
      <c r="AD59" s="314"/>
      <c r="AE59" s="314"/>
      <c r="AF59" s="314"/>
      <c r="AG59" s="314"/>
      <c r="AH59" s="314"/>
      <c r="AI59" s="314"/>
      <c r="AJ59" s="314"/>
      <c r="AK59" s="314"/>
      <c r="AL59" s="314"/>
      <c r="AM59" s="314"/>
      <c r="AN59" s="314"/>
      <c r="AO59" s="314"/>
      <c r="AP59" s="314"/>
      <c r="AQ59" s="314"/>
      <c r="AR59" s="314"/>
      <c r="AS59" s="314"/>
      <c r="AT59" s="314"/>
      <c r="AU59" s="314"/>
      <c r="AV59" s="314"/>
      <c r="AW59" s="314"/>
      <c r="AX59" s="314"/>
      <c r="AY59" s="314"/>
      <c r="AZ59" s="314"/>
      <c r="BA59" s="314"/>
      <c r="BB59" s="314"/>
      <c r="BC59" s="314"/>
      <c r="BD59" s="314"/>
      <c r="BE59" s="314"/>
      <c r="BF59" s="314"/>
      <c r="BG59" s="314"/>
      <c r="BH59" s="314"/>
      <c r="BI59" s="314"/>
      <c r="BJ59" s="314"/>
      <c r="BK59" s="314"/>
      <c r="BL59" s="314"/>
      <c r="BM59" s="314"/>
      <c r="BN59" s="314"/>
      <c r="BO59" s="314"/>
      <c r="BP59" s="314"/>
      <c r="BQ59" s="314"/>
      <c r="BR59" s="314"/>
      <c r="BS59" s="314"/>
      <c r="BT59" s="314"/>
      <c r="BU59" s="314"/>
      <c r="BV59" s="314"/>
      <c r="BW59" s="340"/>
      <c r="BX59" s="314"/>
      <c r="BY59" s="314"/>
      <c r="BZ59" s="314"/>
      <c r="CA59" s="314"/>
      <c r="CB59" s="314"/>
      <c r="CC59" s="314"/>
      <c r="CD59" s="314"/>
      <c r="CE59" s="314"/>
      <c r="CF59" s="314"/>
      <c r="CG59" s="314"/>
      <c r="CH59" s="314"/>
      <c r="CI59" s="314"/>
      <c r="CJ59" s="314"/>
      <c r="CK59" s="314"/>
      <c r="CL59" s="314"/>
      <c r="CM59" s="314"/>
      <c r="CN59" s="314"/>
      <c r="CO59" s="314"/>
      <c r="CP59" s="314"/>
      <c r="CQ59" s="314"/>
      <c r="CR59" s="314"/>
      <c r="CS59" s="314"/>
      <c r="CT59" s="314"/>
      <c r="CU59" s="314"/>
      <c r="CV59" s="314"/>
      <c r="CW59" s="314"/>
      <c r="CX59" s="314"/>
      <c r="CY59" s="314"/>
      <c r="CZ59" s="314"/>
      <c r="DA59" s="314"/>
      <c r="DB59" s="314"/>
      <c r="DC59" s="314"/>
      <c r="DD59" s="314"/>
      <c r="DE59" s="314"/>
      <c r="DF59" s="314"/>
      <c r="DG59" s="314"/>
      <c r="DH59" s="314"/>
      <c r="DI59" s="314"/>
      <c r="DJ59" s="314"/>
      <c r="DK59" s="314"/>
      <c r="DL59" s="314"/>
      <c r="DM59" s="314"/>
      <c r="DN59" s="314"/>
      <c r="DO59" s="314"/>
      <c r="DP59" s="314"/>
      <c r="DQ59" s="314"/>
      <c r="DR59" s="314"/>
      <c r="DS59" s="314"/>
      <c r="DT59" s="314"/>
      <c r="DU59" s="314"/>
      <c r="DV59" s="314"/>
      <c r="DW59" s="314"/>
      <c r="DX59" s="314"/>
      <c r="DY59" s="314"/>
      <c r="DZ59" s="314"/>
      <c r="EA59" s="314"/>
      <c r="EB59" s="314"/>
      <c r="EC59" s="314"/>
      <c r="ED59" s="314"/>
      <c r="EE59" s="338"/>
      <c r="EF59" s="64"/>
      <c r="EG59" s="64"/>
      <c r="EH59" s="64"/>
      <c r="EI59" s="64"/>
      <c r="EJ59" s="64"/>
      <c r="EK59" s="64"/>
      <c r="EL59" s="64"/>
      <c r="EM59" s="64"/>
      <c r="EN59" s="64"/>
      <c r="EO59" s="64"/>
      <c r="EP59" s="64"/>
      <c r="EQ59" s="64"/>
      <c r="ER59" s="64"/>
      <c r="ES59" s="64"/>
      <c r="ET59" s="64"/>
      <c r="EU59" s="64"/>
      <c r="EV59" s="308"/>
      <c r="FY59" s="317"/>
      <c r="FZ59" s="317"/>
      <c r="GA59" s="317"/>
      <c r="GB59" s="317"/>
      <c r="GC59" s="301"/>
      <c r="GD59" s="301"/>
      <c r="GE59" s="301"/>
      <c r="GF59" s="301"/>
      <c r="GG59" s="318"/>
      <c r="GH59" s="318"/>
      <c r="GI59" s="318"/>
      <c r="GJ59" s="319"/>
      <c r="GK59" s="320"/>
      <c r="GL59" s="320"/>
      <c r="GM59" s="320"/>
      <c r="GN59" s="320"/>
      <c r="GO59" s="300"/>
      <c r="HD59" s="317"/>
      <c r="HE59" s="317"/>
      <c r="HF59" s="317"/>
      <c r="HG59" s="317"/>
      <c r="HH59" s="301"/>
      <c r="HI59" s="301"/>
      <c r="HJ59" s="301"/>
      <c r="HK59" s="301"/>
      <c r="HL59" s="318"/>
      <c r="HM59" s="318"/>
      <c r="HN59" s="318"/>
      <c r="HO59" s="319"/>
      <c r="HP59" s="320"/>
      <c r="HQ59" s="320"/>
      <c r="HR59" s="320"/>
      <c r="HS59" s="320"/>
      <c r="HT59" s="300"/>
    </row>
    <row r="60" spans="3:228" ht="17.100000000000001" customHeight="1" x14ac:dyDescent="0.3">
      <c r="R60" s="314"/>
      <c r="S60" s="314"/>
      <c r="T60" s="314"/>
      <c r="U60" s="314"/>
      <c r="V60" s="314"/>
      <c r="W60" s="314"/>
      <c r="X60" s="314"/>
      <c r="Y60" s="314"/>
      <c r="Z60" s="314"/>
      <c r="AA60" s="314"/>
      <c r="AB60" s="314"/>
      <c r="AC60" s="314"/>
      <c r="AD60" s="314"/>
      <c r="AE60" s="314"/>
      <c r="AF60" s="314"/>
      <c r="AG60" s="314"/>
      <c r="AH60" s="314"/>
      <c r="AI60" s="314"/>
      <c r="AJ60" s="314"/>
      <c r="AK60" s="314"/>
      <c r="AL60" s="314"/>
      <c r="AM60" s="314"/>
      <c r="AN60" s="314"/>
      <c r="AO60" s="314"/>
      <c r="AP60" s="314"/>
      <c r="AQ60" s="314"/>
      <c r="AR60" s="314"/>
      <c r="AS60" s="314"/>
      <c r="AT60" s="314"/>
      <c r="AU60" s="314"/>
      <c r="AV60" s="314"/>
      <c r="AW60" s="314"/>
      <c r="AX60" s="314"/>
      <c r="AY60" s="314"/>
      <c r="AZ60" s="314"/>
      <c r="BA60" s="314"/>
      <c r="BB60" s="314"/>
      <c r="BC60" s="314"/>
      <c r="BD60" s="314"/>
      <c r="BE60" s="314"/>
      <c r="BF60" s="314"/>
      <c r="BG60" s="314"/>
      <c r="BH60" s="314"/>
      <c r="BI60" s="314"/>
      <c r="BJ60" s="314"/>
      <c r="BK60" s="314"/>
      <c r="BL60" s="314"/>
      <c r="BM60" s="314"/>
      <c r="BN60" s="314"/>
      <c r="BO60" s="314"/>
      <c r="BP60" s="314"/>
      <c r="BQ60" s="314"/>
      <c r="BR60" s="314"/>
      <c r="BS60" s="314"/>
      <c r="BT60" s="314"/>
      <c r="BU60" s="314"/>
      <c r="BV60" s="314"/>
      <c r="BW60" s="340"/>
      <c r="BX60" s="314"/>
      <c r="BY60" s="314"/>
      <c r="BZ60" s="314"/>
      <c r="CA60" s="314"/>
      <c r="CB60" s="314"/>
      <c r="CC60" s="314"/>
      <c r="CD60" s="314"/>
      <c r="CE60" s="314"/>
      <c r="CF60" s="314"/>
      <c r="CG60" s="314"/>
      <c r="CH60" s="314"/>
      <c r="CI60" s="314"/>
      <c r="CJ60" s="314"/>
      <c r="CK60" s="314"/>
      <c r="CL60" s="314"/>
      <c r="CM60" s="314"/>
      <c r="CN60" s="314"/>
      <c r="CO60" s="314"/>
      <c r="CP60" s="314"/>
      <c r="CQ60" s="314"/>
      <c r="CR60" s="314"/>
      <c r="CS60" s="314"/>
      <c r="CT60" s="314"/>
      <c r="CU60" s="314"/>
      <c r="CV60" s="314"/>
      <c r="CW60" s="314"/>
      <c r="CX60" s="314"/>
      <c r="CY60" s="314"/>
      <c r="CZ60" s="314"/>
      <c r="DA60" s="314"/>
      <c r="DB60" s="314"/>
      <c r="DC60" s="314"/>
      <c r="DD60" s="314"/>
      <c r="DE60" s="314"/>
      <c r="DF60" s="314"/>
      <c r="DG60" s="314"/>
      <c r="DH60" s="314"/>
      <c r="DI60" s="314"/>
      <c r="DJ60" s="314"/>
      <c r="DK60" s="314"/>
      <c r="DL60" s="314"/>
      <c r="DM60" s="314"/>
      <c r="DN60" s="314"/>
      <c r="DO60" s="314"/>
      <c r="DP60" s="314"/>
      <c r="DQ60" s="314"/>
      <c r="DR60" s="314"/>
      <c r="DS60" s="314"/>
      <c r="DT60" s="314"/>
      <c r="DU60" s="314"/>
      <c r="DV60" s="314"/>
      <c r="DW60" s="314"/>
      <c r="DX60" s="314"/>
      <c r="DY60" s="314"/>
      <c r="DZ60" s="314"/>
      <c r="EA60" s="314"/>
      <c r="EB60" s="314"/>
      <c r="EC60" s="314"/>
      <c r="ED60" s="314"/>
      <c r="EE60" s="258"/>
      <c r="EF60" s="64"/>
      <c r="EG60" s="64"/>
      <c r="EH60" s="64"/>
      <c r="EI60" s="64"/>
      <c r="EJ60" s="64"/>
      <c r="EK60" s="64"/>
      <c r="EL60" s="64"/>
      <c r="EM60" s="64"/>
      <c r="EN60" s="64"/>
      <c r="EO60" s="64"/>
      <c r="EP60" s="64"/>
      <c r="EQ60" s="64"/>
      <c r="ER60" s="64"/>
      <c r="ES60" s="64"/>
      <c r="ET60" s="64"/>
      <c r="EU60" s="64"/>
      <c r="EV60" s="309"/>
      <c r="FY60" s="317"/>
      <c r="FZ60" s="317"/>
      <c r="GA60" s="317"/>
      <c r="GB60" s="317"/>
      <c r="GC60" s="301"/>
      <c r="GD60" s="301"/>
      <c r="GE60" s="301"/>
      <c r="GF60" s="301"/>
      <c r="GG60" s="318"/>
      <c r="GH60" s="318"/>
      <c r="GI60" s="318"/>
      <c r="GJ60" s="319"/>
      <c r="GK60" s="320"/>
      <c r="GL60" s="320"/>
      <c r="GM60" s="320"/>
      <c r="GN60" s="320"/>
      <c r="GO60" s="300"/>
      <c r="HD60" s="317"/>
      <c r="HE60" s="317"/>
      <c r="HF60" s="317"/>
      <c r="HG60" s="317"/>
      <c r="HH60" s="301"/>
      <c r="HI60" s="301"/>
      <c r="HJ60" s="301"/>
      <c r="HK60" s="301"/>
      <c r="HL60" s="318"/>
      <c r="HM60" s="318"/>
      <c r="HN60" s="318"/>
      <c r="HO60" s="319"/>
      <c r="HP60" s="320"/>
      <c r="HQ60" s="320"/>
      <c r="HR60" s="320"/>
      <c r="HS60" s="320"/>
      <c r="HT60" s="300"/>
    </row>
    <row r="61" spans="3:228" ht="17.100000000000001" customHeight="1" x14ac:dyDescent="0.3">
      <c r="R61" s="314"/>
      <c r="S61" s="314"/>
      <c r="T61" s="314"/>
      <c r="U61" s="314"/>
      <c r="V61" s="314"/>
      <c r="W61" s="314"/>
      <c r="X61" s="314"/>
      <c r="Y61" s="314"/>
      <c r="Z61" s="314"/>
      <c r="AA61" s="314"/>
      <c r="AB61" s="314"/>
      <c r="AC61" s="314"/>
      <c r="AD61" s="314"/>
      <c r="AE61" s="314"/>
      <c r="AF61" s="314"/>
      <c r="AG61" s="314"/>
      <c r="AH61" s="314"/>
      <c r="AI61" s="314"/>
      <c r="AJ61" s="314"/>
      <c r="AK61" s="314"/>
      <c r="AL61" s="314"/>
      <c r="AM61" s="314"/>
      <c r="AN61" s="314"/>
      <c r="AO61" s="314"/>
      <c r="AP61" s="314"/>
      <c r="AQ61" s="314"/>
      <c r="AR61" s="314"/>
      <c r="AS61" s="314"/>
      <c r="AT61" s="314"/>
      <c r="AU61" s="314"/>
      <c r="AV61" s="314"/>
      <c r="AW61" s="314"/>
      <c r="AX61" s="314"/>
      <c r="AY61" s="314"/>
      <c r="AZ61" s="314"/>
      <c r="BA61" s="314"/>
      <c r="BB61" s="314"/>
      <c r="BC61" s="314"/>
      <c r="BD61" s="314"/>
      <c r="BE61" s="314"/>
      <c r="BF61" s="314"/>
      <c r="BG61" s="314"/>
      <c r="BH61" s="314"/>
      <c r="BI61" s="314"/>
      <c r="BJ61" s="314"/>
      <c r="BK61" s="314"/>
      <c r="BL61" s="314"/>
      <c r="BM61" s="314"/>
      <c r="BN61" s="314"/>
      <c r="BO61" s="314"/>
      <c r="BP61" s="314"/>
      <c r="BQ61" s="314"/>
      <c r="BR61" s="314"/>
      <c r="BS61" s="314"/>
      <c r="BT61" s="314"/>
      <c r="BU61" s="314"/>
      <c r="BV61" s="314"/>
      <c r="BX61" s="314"/>
      <c r="BY61" s="314"/>
      <c r="BZ61" s="314"/>
      <c r="CA61" s="314"/>
      <c r="CB61" s="314"/>
      <c r="CC61" s="314"/>
      <c r="CD61" s="314"/>
      <c r="CE61" s="314"/>
      <c r="CF61" s="314"/>
      <c r="CG61" s="314"/>
      <c r="CH61" s="314"/>
      <c r="CI61" s="314"/>
      <c r="CJ61" s="314"/>
      <c r="CK61" s="314"/>
      <c r="CL61" s="314"/>
      <c r="CM61" s="314"/>
      <c r="CN61" s="314"/>
      <c r="CO61" s="314"/>
      <c r="CP61" s="314"/>
      <c r="CQ61" s="314"/>
      <c r="CR61" s="314"/>
      <c r="CS61" s="314"/>
      <c r="CT61" s="314"/>
      <c r="CU61" s="314"/>
      <c r="CV61" s="314"/>
      <c r="CW61" s="314"/>
      <c r="CX61" s="314"/>
      <c r="CY61" s="314"/>
      <c r="CZ61" s="314"/>
      <c r="DA61" s="314"/>
      <c r="DB61" s="314"/>
      <c r="DC61" s="314"/>
      <c r="DD61" s="314"/>
      <c r="DE61" s="314"/>
      <c r="DF61" s="314"/>
      <c r="DG61" s="314"/>
      <c r="DH61" s="314"/>
      <c r="DI61" s="314"/>
      <c r="DJ61" s="314"/>
      <c r="DK61" s="314"/>
      <c r="DL61" s="314"/>
      <c r="DM61" s="314"/>
      <c r="DN61" s="314"/>
      <c r="DO61" s="314"/>
      <c r="DP61" s="314"/>
      <c r="DQ61" s="314"/>
      <c r="DR61" s="314"/>
      <c r="DS61" s="314"/>
      <c r="DT61" s="314"/>
      <c r="DU61" s="314"/>
      <c r="DV61" s="314"/>
      <c r="DW61" s="314"/>
      <c r="DX61" s="314"/>
      <c r="DY61" s="314"/>
      <c r="DZ61" s="314"/>
      <c r="EA61" s="314"/>
      <c r="EB61" s="314"/>
      <c r="EC61" s="314"/>
      <c r="ED61" s="314"/>
      <c r="EE61" s="342"/>
      <c r="EF61" s="64"/>
      <c r="EG61" s="64"/>
      <c r="EH61" s="64"/>
      <c r="EI61" s="64"/>
      <c r="EJ61" s="64"/>
      <c r="EK61" s="64"/>
      <c r="EL61" s="64"/>
      <c r="EM61" s="64"/>
      <c r="EN61" s="64"/>
      <c r="EO61" s="64"/>
      <c r="EP61" s="64"/>
      <c r="EQ61" s="64"/>
      <c r="ER61" s="64"/>
      <c r="ES61" s="64"/>
      <c r="ET61" s="64"/>
      <c r="EU61" s="64"/>
      <c r="EV61" s="308"/>
      <c r="FY61" s="317"/>
      <c r="FZ61" s="317"/>
      <c r="GA61" s="317"/>
      <c r="GB61" s="317"/>
      <c r="GC61" s="301"/>
      <c r="GD61" s="301"/>
      <c r="GE61" s="301"/>
      <c r="GF61" s="301"/>
      <c r="GG61" s="318"/>
      <c r="GH61" s="318"/>
      <c r="GI61" s="318"/>
      <c r="GJ61" s="319"/>
      <c r="GK61" s="320"/>
      <c r="GL61" s="320"/>
      <c r="GM61" s="320"/>
      <c r="GN61" s="320"/>
      <c r="GO61" s="300"/>
      <c r="HD61" s="317"/>
      <c r="HE61" s="317"/>
      <c r="HF61" s="317"/>
      <c r="HG61" s="317"/>
      <c r="HH61" s="301"/>
      <c r="HI61" s="301"/>
      <c r="HJ61" s="301"/>
      <c r="HK61" s="301"/>
      <c r="HL61" s="318"/>
      <c r="HM61" s="318"/>
      <c r="HN61" s="318"/>
      <c r="HO61" s="319"/>
      <c r="HP61" s="320"/>
      <c r="HQ61" s="320"/>
      <c r="HR61" s="320"/>
      <c r="HS61" s="320"/>
      <c r="HT61" s="300"/>
    </row>
    <row r="62" spans="3:228" ht="17.100000000000001" customHeight="1" x14ac:dyDescent="0.3">
      <c r="R62" s="314"/>
      <c r="S62" s="314"/>
      <c r="T62" s="314"/>
      <c r="U62" s="314"/>
      <c r="V62" s="314"/>
      <c r="W62" s="314"/>
      <c r="X62" s="314"/>
      <c r="Y62" s="314"/>
      <c r="Z62" s="314"/>
      <c r="AA62" s="314"/>
      <c r="AB62" s="314"/>
      <c r="AC62" s="314"/>
      <c r="AD62" s="314"/>
      <c r="AE62" s="314"/>
      <c r="AF62" s="314"/>
      <c r="AG62" s="314"/>
      <c r="AH62" s="314"/>
      <c r="AI62" s="314"/>
      <c r="AJ62" s="314"/>
      <c r="AK62" s="314"/>
      <c r="AL62" s="314"/>
      <c r="AM62" s="314"/>
      <c r="AN62" s="314"/>
      <c r="AO62" s="314"/>
      <c r="AP62" s="314"/>
      <c r="AQ62" s="314"/>
      <c r="AR62" s="314"/>
      <c r="AS62" s="314"/>
      <c r="AT62" s="314"/>
      <c r="AU62" s="314"/>
      <c r="AV62" s="314"/>
      <c r="AW62" s="314"/>
      <c r="AX62" s="314"/>
      <c r="AY62" s="314"/>
      <c r="AZ62" s="314"/>
      <c r="BA62" s="314"/>
      <c r="BB62" s="314"/>
      <c r="BC62" s="314"/>
      <c r="BD62" s="314"/>
      <c r="BE62" s="314"/>
      <c r="BF62" s="314"/>
      <c r="BG62" s="314"/>
      <c r="BH62" s="314"/>
      <c r="BI62" s="314"/>
      <c r="BJ62" s="314"/>
      <c r="BK62" s="314"/>
      <c r="BL62" s="314"/>
      <c r="BM62" s="314"/>
      <c r="BN62" s="314"/>
      <c r="BO62" s="314"/>
      <c r="BP62" s="314"/>
      <c r="BQ62" s="314"/>
      <c r="BR62" s="314"/>
      <c r="BS62" s="314"/>
      <c r="BT62" s="314"/>
      <c r="BU62" s="314"/>
      <c r="BV62" s="314"/>
      <c r="BX62" s="314"/>
      <c r="BY62" s="314"/>
      <c r="BZ62" s="314"/>
      <c r="CA62" s="314"/>
      <c r="CB62" s="314"/>
      <c r="CC62" s="314"/>
      <c r="CD62" s="314"/>
      <c r="CE62" s="314"/>
      <c r="CF62" s="314"/>
      <c r="CG62" s="314"/>
      <c r="CH62" s="314"/>
      <c r="CI62" s="314"/>
      <c r="CJ62" s="314"/>
      <c r="CK62" s="314"/>
      <c r="CL62" s="314"/>
      <c r="CM62" s="314"/>
      <c r="CN62" s="314"/>
      <c r="CO62" s="314"/>
      <c r="CP62" s="314"/>
      <c r="CQ62" s="314"/>
      <c r="CR62" s="314"/>
      <c r="CS62" s="314"/>
      <c r="CT62" s="314"/>
      <c r="CU62" s="314"/>
      <c r="CV62" s="314"/>
      <c r="CW62" s="314"/>
      <c r="CX62" s="314"/>
      <c r="CY62" s="314"/>
      <c r="CZ62" s="314"/>
      <c r="DA62" s="314"/>
      <c r="DB62" s="314"/>
      <c r="DC62" s="314"/>
      <c r="DD62" s="314"/>
      <c r="DE62" s="314"/>
      <c r="DF62" s="314"/>
      <c r="DG62" s="314"/>
      <c r="DH62" s="314"/>
      <c r="DI62" s="314"/>
      <c r="DJ62" s="314"/>
      <c r="DK62" s="314"/>
      <c r="DL62" s="314"/>
      <c r="DM62" s="314"/>
      <c r="DN62" s="314"/>
      <c r="DO62" s="314"/>
      <c r="DP62" s="314"/>
      <c r="DQ62" s="314"/>
      <c r="DR62" s="314"/>
      <c r="DS62" s="314"/>
      <c r="DT62" s="314"/>
      <c r="DU62" s="314"/>
      <c r="DV62" s="314"/>
      <c r="DW62" s="314"/>
      <c r="DX62" s="314"/>
      <c r="DY62" s="314"/>
      <c r="DZ62" s="314"/>
      <c r="EA62" s="314"/>
      <c r="EB62" s="314"/>
      <c r="EC62" s="314"/>
      <c r="ED62" s="314"/>
      <c r="EE62" s="340"/>
      <c r="EF62" s="64"/>
      <c r="EG62" s="64"/>
      <c r="EH62" s="64"/>
      <c r="EI62" s="64"/>
      <c r="EJ62" s="64"/>
      <c r="EK62" s="64"/>
      <c r="EL62" s="64"/>
      <c r="EM62" s="64"/>
      <c r="EN62" s="64"/>
      <c r="EO62" s="64"/>
      <c r="EP62" s="64"/>
      <c r="EQ62" s="64"/>
      <c r="ER62" s="64"/>
      <c r="ES62" s="64"/>
      <c r="ET62" s="64"/>
      <c r="EU62" s="64"/>
      <c r="EV62" s="309"/>
      <c r="FY62" s="317"/>
      <c r="FZ62" s="317"/>
      <c r="GA62" s="317"/>
      <c r="GB62" s="317"/>
      <c r="GC62" s="301"/>
      <c r="GD62" s="301"/>
      <c r="GE62" s="301"/>
      <c r="GF62" s="301"/>
      <c r="GG62" s="318"/>
      <c r="GH62" s="318"/>
      <c r="GI62" s="318"/>
      <c r="GJ62" s="319"/>
      <c r="GK62" s="320"/>
      <c r="GL62" s="320"/>
      <c r="GM62" s="320"/>
      <c r="GN62" s="320"/>
      <c r="GO62" s="300"/>
      <c r="HD62" s="317"/>
      <c r="HE62" s="317"/>
      <c r="HF62" s="317"/>
      <c r="HG62" s="317"/>
      <c r="HH62" s="301"/>
      <c r="HI62" s="301"/>
      <c r="HJ62" s="301"/>
      <c r="HK62" s="301"/>
      <c r="HL62" s="318"/>
      <c r="HM62" s="318"/>
      <c r="HN62" s="318"/>
      <c r="HO62" s="319"/>
      <c r="HP62" s="320"/>
      <c r="HQ62" s="320"/>
      <c r="HR62" s="320"/>
      <c r="HS62" s="320"/>
      <c r="HT62" s="300"/>
    </row>
    <row r="63" spans="3:228" ht="17.100000000000001" customHeight="1" x14ac:dyDescent="0.3">
      <c r="R63" s="314"/>
      <c r="S63" s="314"/>
      <c r="T63" s="314"/>
      <c r="U63" s="314"/>
      <c r="V63" s="314"/>
      <c r="W63" s="314"/>
      <c r="X63" s="314"/>
      <c r="Y63" s="314"/>
      <c r="Z63" s="314"/>
      <c r="AA63" s="314"/>
      <c r="AB63" s="314"/>
      <c r="AC63" s="314"/>
      <c r="AD63" s="314"/>
      <c r="AE63" s="314"/>
      <c r="AF63" s="314"/>
      <c r="AG63" s="314"/>
      <c r="AH63" s="314"/>
      <c r="AI63" s="314"/>
      <c r="AJ63" s="314"/>
      <c r="AK63" s="314"/>
      <c r="AL63" s="314"/>
      <c r="AM63" s="314"/>
      <c r="AN63" s="314"/>
      <c r="AO63" s="314"/>
      <c r="AP63" s="314"/>
      <c r="AQ63" s="314"/>
      <c r="AR63" s="314"/>
      <c r="AS63" s="314"/>
      <c r="AT63" s="314"/>
      <c r="AU63" s="314"/>
      <c r="AV63" s="314"/>
      <c r="AW63" s="314"/>
      <c r="AX63" s="314"/>
      <c r="AY63" s="314"/>
      <c r="AZ63" s="314"/>
      <c r="BA63" s="314"/>
      <c r="BB63" s="314"/>
      <c r="BC63" s="314"/>
      <c r="BD63" s="314"/>
      <c r="BE63" s="314"/>
      <c r="BF63" s="314"/>
      <c r="BG63" s="314"/>
      <c r="BH63" s="314"/>
      <c r="BI63" s="314"/>
      <c r="BJ63" s="314"/>
      <c r="BK63" s="314"/>
      <c r="BL63" s="314"/>
      <c r="BM63" s="314"/>
      <c r="BN63" s="314"/>
      <c r="BO63" s="314"/>
      <c r="BP63" s="314"/>
      <c r="BQ63" s="314"/>
      <c r="BR63" s="314"/>
      <c r="BS63" s="314"/>
      <c r="BT63" s="314"/>
      <c r="BU63" s="314"/>
      <c r="BV63" s="314"/>
      <c r="BX63" s="314"/>
      <c r="BY63" s="314"/>
      <c r="BZ63" s="314"/>
      <c r="CA63" s="314"/>
      <c r="CB63" s="314"/>
      <c r="CC63" s="314"/>
      <c r="CD63" s="314"/>
      <c r="CE63" s="314"/>
      <c r="CF63" s="314"/>
      <c r="CG63" s="314"/>
      <c r="CH63" s="314"/>
      <c r="CI63" s="314"/>
      <c r="CJ63" s="314"/>
      <c r="CK63" s="314"/>
      <c r="CL63" s="314"/>
      <c r="CM63" s="314"/>
      <c r="CN63" s="314"/>
      <c r="CO63" s="314"/>
      <c r="CP63" s="314"/>
      <c r="CQ63" s="314"/>
      <c r="CR63" s="314"/>
      <c r="CS63" s="314"/>
      <c r="CT63" s="314"/>
      <c r="CU63" s="314"/>
      <c r="CV63" s="314"/>
      <c r="CW63" s="314"/>
      <c r="CX63" s="314"/>
      <c r="CY63" s="314"/>
      <c r="CZ63" s="314"/>
      <c r="DA63" s="314"/>
      <c r="DB63" s="314"/>
      <c r="DC63" s="314"/>
      <c r="DD63" s="314"/>
      <c r="DE63" s="314"/>
      <c r="DF63" s="314"/>
      <c r="DG63" s="314"/>
      <c r="DH63" s="314"/>
      <c r="DI63" s="314"/>
      <c r="DJ63" s="314"/>
      <c r="DK63" s="314"/>
      <c r="DL63" s="314"/>
      <c r="DM63" s="314"/>
      <c r="DN63" s="314"/>
      <c r="DO63" s="314"/>
      <c r="DP63" s="314"/>
      <c r="DQ63" s="314"/>
      <c r="DR63" s="314"/>
      <c r="DS63" s="314"/>
      <c r="DT63" s="314"/>
      <c r="DU63" s="314"/>
      <c r="DV63" s="314"/>
      <c r="DW63" s="314"/>
      <c r="DX63" s="314"/>
      <c r="DY63" s="314"/>
      <c r="DZ63" s="314"/>
      <c r="EA63" s="314"/>
      <c r="EB63" s="314"/>
      <c r="EC63" s="314"/>
      <c r="ED63" s="314"/>
      <c r="EE63" s="343"/>
      <c r="EF63" s="64"/>
      <c r="EG63" s="64"/>
      <c r="EH63" s="64"/>
      <c r="EI63" s="64"/>
      <c r="EJ63" s="64"/>
      <c r="EK63" s="64"/>
      <c r="EL63" s="64"/>
      <c r="EM63" s="64"/>
      <c r="EN63" s="64"/>
      <c r="EO63" s="64"/>
      <c r="EP63" s="64"/>
      <c r="EQ63" s="64"/>
      <c r="ER63" s="64"/>
      <c r="ES63" s="64"/>
      <c r="ET63" s="64"/>
      <c r="EU63" s="64"/>
      <c r="EV63" s="308"/>
      <c r="FY63" s="317"/>
      <c r="FZ63" s="317"/>
      <c r="GA63" s="317"/>
      <c r="GB63" s="317"/>
      <c r="GC63" s="301"/>
      <c r="GD63" s="301"/>
      <c r="GE63" s="301"/>
      <c r="GF63" s="301"/>
      <c r="GG63" s="318"/>
      <c r="GH63" s="318"/>
      <c r="GI63" s="318"/>
      <c r="GJ63" s="319"/>
      <c r="GK63" s="320"/>
      <c r="GL63" s="320"/>
      <c r="GM63" s="320"/>
      <c r="GN63" s="320"/>
      <c r="GO63" s="300"/>
      <c r="HD63" s="317"/>
      <c r="HE63" s="317"/>
      <c r="HF63" s="317"/>
      <c r="HG63" s="317"/>
      <c r="HH63" s="301"/>
      <c r="HI63" s="301"/>
      <c r="HJ63" s="301"/>
      <c r="HK63" s="301"/>
      <c r="HL63" s="318"/>
      <c r="HM63" s="318"/>
      <c r="HN63" s="318"/>
      <c r="HO63" s="319"/>
      <c r="HP63" s="320"/>
      <c r="HQ63" s="320"/>
      <c r="HR63" s="320"/>
      <c r="HS63" s="320"/>
      <c r="HT63" s="300"/>
    </row>
    <row r="64" spans="3:228" ht="17.100000000000001" customHeight="1" x14ac:dyDescent="0.3">
      <c r="R64" s="314"/>
      <c r="S64" s="314"/>
      <c r="T64" s="314"/>
      <c r="U64" s="314"/>
      <c r="V64" s="314"/>
      <c r="W64" s="314"/>
      <c r="X64" s="314"/>
      <c r="Y64" s="314"/>
      <c r="Z64" s="314"/>
      <c r="AA64" s="314"/>
      <c r="AB64" s="314"/>
      <c r="AC64" s="314"/>
      <c r="AD64" s="314"/>
      <c r="AE64" s="314"/>
      <c r="AF64" s="314"/>
      <c r="AG64" s="314"/>
      <c r="AH64" s="314"/>
      <c r="AI64" s="314"/>
      <c r="AJ64" s="314"/>
      <c r="AK64" s="314"/>
      <c r="AL64" s="314"/>
      <c r="AM64" s="314"/>
      <c r="AN64" s="314"/>
      <c r="AO64" s="314"/>
      <c r="AP64" s="314"/>
      <c r="AQ64" s="314"/>
      <c r="AR64" s="314"/>
      <c r="AS64" s="314"/>
      <c r="AT64" s="314"/>
      <c r="AU64" s="314"/>
      <c r="AV64" s="314"/>
      <c r="AW64" s="314"/>
      <c r="AX64" s="314"/>
      <c r="AY64" s="314"/>
      <c r="AZ64" s="314"/>
      <c r="BA64" s="314"/>
      <c r="BB64" s="314"/>
      <c r="BC64" s="314"/>
      <c r="BD64" s="314"/>
      <c r="BE64" s="314"/>
      <c r="BF64" s="314"/>
      <c r="BG64" s="314"/>
      <c r="BH64" s="314"/>
      <c r="BI64" s="314"/>
      <c r="BJ64" s="314"/>
      <c r="BK64" s="314"/>
      <c r="BL64" s="314"/>
      <c r="BM64" s="314"/>
      <c r="BN64" s="314"/>
      <c r="BO64" s="314"/>
      <c r="BP64" s="314"/>
      <c r="BQ64" s="314"/>
      <c r="BR64" s="314"/>
      <c r="BS64" s="314"/>
      <c r="BT64" s="314"/>
      <c r="BU64" s="314"/>
      <c r="BV64" s="314"/>
      <c r="BX64" s="314"/>
      <c r="BY64" s="314"/>
      <c r="BZ64" s="314"/>
      <c r="CA64" s="314"/>
      <c r="CB64" s="314"/>
      <c r="CC64" s="314"/>
      <c r="CD64" s="314"/>
      <c r="CE64" s="314"/>
      <c r="CF64" s="314"/>
      <c r="CG64" s="314"/>
      <c r="CH64" s="314"/>
      <c r="CI64" s="314"/>
      <c r="CJ64" s="314"/>
      <c r="CK64" s="314"/>
      <c r="CL64" s="314"/>
      <c r="CM64" s="314"/>
      <c r="CN64" s="314"/>
      <c r="CO64" s="314"/>
      <c r="CP64" s="314"/>
      <c r="CQ64" s="314"/>
      <c r="CR64" s="314"/>
      <c r="CS64" s="314"/>
      <c r="CT64" s="314"/>
      <c r="CU64" s="314"/>
      <c r="CV64" s="314"/>
      <c r="CW64" s="314"/>
      <c r="CX64" s="314"/>
      <c r="CY64" s="314"/>
      <c r="CZ64" s="314"/>
      <c r="DA64" s="314"/>
      <c r="DB64" s="314"/>
      <c r="DC64" s="314"/>
      <c r="DD64" s="314"/>
      <c r="DE64" s="314"/>
      <c r="DF64" s="314"/>
      <c r="DG64" s="314"/>
      <c r="DH64" s="314"/>
      <c r="DI64" s="314"/>
      <c r="DJ64" s="314"/>
      <c r="DK64" s="314"/>
      <c r="DL64" s="314"/>
      <c r="DM64" s="314"/>
      <c r="DN64" s="314"/>
      <c r="DO64" s="314"/>
      <c r="DP64" s="314"/>
      <c r="DQ64" s="314"/>
      <c r="DR64" s="314"/>
      <c r="DS64" s="314"/>
      <c r="DT64" s="314"/>
      <c r="DU64" s="314"/>
      <c r="DV64" s="314"/>
      <c r="DW64" s="314"/>
      <c r="DX64" s="314"/>
      <c r="DY64" s="314"/>
      <c r="DZ64" s="314"/>
      <c r="EA64" s="314"/>
      <c r="EB64" s="314"/>
      <c r="EC64" s="314"/>
      <c r="ED64" s="314"/>
      <c r="EE64" s="339"/>
      <c r="EF64" s="64"/>
      <c r="EG64" s="64"/>
      <c r="EH64" s="64"/>
      <c r="EI64" s="64"/>
      <c r="EJ64" s="64"/>
      <c r="EK64" s="64"/>
      <c r="EL64" s="64"/>
      <c r="EM64" s="64"/>
      <c r="EN64" s="64"/>
      <c r="EO64" s="64"/>
      <c r="EP64" s="64"/>
      <c r="EQ64" s="64"/>
      <c r="ER64" s="64"/>
      <c r="ES64" s="64"/>
      <c r="ET64" s="64"/>
      <c r="EU64" s="64"/>
      <c r="EV64" s="309"/>
      <c r="FY64" s="317"/>
      <c r="FZ64" s="317"/>
      <c r="GA64" s="317"/>
      <c r="GB64" s="317"/>
      <c r="GC64" s="301"/>
      <c r="GD64" s="301"/>
      <c r="GE64" s="301"/>
      <c r="GF64" s="301"/>
      <c r="GG64" s="318"/>
      <c r="GH64" s="318"/>
      <c r="GI64" s="318"/>
      <c r="GJ64" s="319"/>
      <c r="GK64" s="320"/>
      <c r="GL64" s="320"/>
      <c r="GM64" s="320"/>
      <c r="GN64" s="320"/>
      <c r="GO64" s="300"/>
      <c r="HD64" s="317"/>
      <c r="HE64" s="317"/>
      <c r="HF64" s="317"/>
      <c r="HG64" s="317"/>
      <c r="HH64" s="301"/>
      <c r="HI64" s="301"/>
      <c r="HJ64" s="301"/>
      <c r="HK64" s="301"/>
      <c r="HL64" s="318"/>
      <c r="HM64" s="318"/>
      <c r="HN64" s="318"/>
      <c r="HO64" s="319"/>
      <c r="HP64" s="320"/>
      <c r="HQ64" s="320"/>
      <c r="HR64" s="320"/>
      <c r="HS64" s="320"/>
      <c r="HT64" s="300"/>
    </row>
    <row r="65" spans="18:228" ht="17.100000000000001" customHeight="1" x14ac:dyDescent="0.3">
      <c r="R65" s="314"/>
      <c r="S65" s="314"/>
      <c r="T65" s="314"/>
      <c r="U65" s="314"/>
      <c r="V65" s="314"/>
      <c r="W65" s="314"/>
      <c r="X65" s="314"/>
      <c r="Y65" s="314"/>
      <c r="Z65" s="314"/>
      <c r="AA65" s="314"/>
      <c r="AB65" s="314"/>
      <c r="AC65" s="314"/>
      <c r="AD65" s="314"/>
      <c r="AE65" s="314"/>
      <c r="AF65" s="314"/>
      <c r="AG65" s="314"/>
      <c r="AH65" s="314"/>
      <c r="AI65" s="314"/>
      <c r="AJ65" s="314"/>
      <c r="AK65" s="314"/>
      <c r="AL65" s="314"/>
      <c r="AM65" s="314"/>
      <c r="AN65" s="314"/>
      <c r="AO65" s="314"/>
      <c r="AP65" s="314"/>
      <c r="AQ65" s="314"/>
      <c r="AR65" s="314"/>
      <c r="AS65" s="314"/>
      <c r="AT65" s="314"/>
      <c r="AU65" s="314"/>
      <c r="AV65" s="314"/>
      <c r="AW65" s="314"/>
      <c r="AX65" s="314"/>
      <c r="AY65" s="314"/>
      <c r="AZ65" s="314"/>
      <c r="BA65" s="314"/>
      <c r="BB65" s="314"/>
      <c r="BC65" s="314"/>
      <c r="BD65" s="314"/>
      <c r="BE65" s="314"/>
      <c r="BF65" s="314"/>
      <c r="BG65" s="314"/>
      <c r="BH65" s="314"/>
      <c r="BI65" s="314"/>
      <c r="BJ65" s="314"/>
      <c r="BK65" s="314"/>
      <c r="BL65" s="314"/>
      <c r="BM65" s="314"/>
      <c r="BN65" s="314"/>
      <c r="BO65" s="314"/>
      <c r="BP65" s="314"/>
      <c r="BQ65" s="314"/>
      <c r="BR65" s="314"/>
      <c r="BS65" s="314"/>
      <c r="BT65" s="314"/>
      <c r="BU65" s="314"/>
      <c r="BV65" s="314"/>
      <c r="BX65" s="314"/>
      <c r="BY65" s="314"/>
      <c r="BZ65" s="314"/>
      <c r="CA65" s="314"/>
      <c r="CB65" s="314"/>
      <c r="CC65" s="314"/>
      <c r="CD65" s="314"/>
      <c r="CE65" s="314"/>
      <c r="CF65" s="314"/>
      <c r="CG65" s="314"/>
      <c r="CH65" s="314"/>
      <c r="CI65" s="314"/>
      <c r="CJ65" s="314"/>
      <c r="CK65" s="314"/>
      <c r="CL65" s="314"/>
      <c r="CM65" s="314"/>
      <c r="CN65" s="314"/>
      <c r="CO65" s="314"/>
      <c r="CP65" s="314"/>
      <c r="CQ65" s="314"/>
      <c r="CR65" s="314"/>
      <c r="CS65" s="314"/>
      <c r="CT65" s="314"/>
      <c r="CU65" s="314"/>
      <c r="CV65" s="314"/>
      <c r="CW65" s="314"/>
      <c r="CX65" s="314"/>
      <c r="CY65" s="314"/>
      <c r="CZ65" s="314"/>
      <c r="DA65" s="314"/>
      <c r="DB65" s="314"/>
      <c r="DC65" s="314"/>
      <c r="DD65" s="314"/>
      <c r="DE65" s="314"/>
      <c r="DF65" s="314"/>
      <c r="DG65" s="314"/>
      <c r="DH65" s="314"/>
      <c r="DI65" s="314"/>
      <c r="DJ65" s="314"/>
      <c r="DK65" s="314"/>
      <c r="DL65" s="314"/>
      <c r="DM65" s="314"/>
      <c r="DN65" s="314"/>
      <c r="DO65" s="314"/>
      <c r="DP65" s="314"/>
      <c r="DQ65" s="314"/>
      <c r="DR65" s="314"/>
      <c r="DS65" s="314"/>
      <c r="DT65" s="314"/>
      <c r="DU65" s="314"/>
      <c r="DV65" s="314"/>
      <c r="DW65" s="314"/>
      <c r="DX65" s="314"/>
      <c r="DY65" s="314"/>
      <c r="DZ65" s="314"/>
      <c r="EA65" s="314"/>
      <c r="EB65" s="314"/>
      <c r="EC65" s="314"/>
      <c r="ED65" s="314"/>
      <c r="EE65" s="344"/>
      <c r="EF65" s="64"/>
      <c r="EG65" s="64"/>
      <c r="EH65" s="64"/>
      <c r="EI65" s="64"/>
      <c r="EJ65" s="64"/>
      <c r="EK65" s="64"/>
      <c r="EL65" s="64"/>
      <c r="EM65" s="64"/>
      <c r="EN65" s="64"/>
      <c r="EO65" s="64"/>
      <c r="EP65" s="64"/>
      <c r="EQ65" s="64"/>
      <c r="ER65" s="64"/>
      <c r="ES65" s="64"/>
      <c r="ET65" s="64"/>
      <c r="EU65" s="64"/>
      <c r="EV65" s="308"/>
      <c r="FY65" s="317"/>
      <c r="FZ65" s="317"/>
      <c r="GA65" s="317"/>
      <c r="GB65" s="317"/>
      <c r="GC65" s="301"/>
      <c r="GD65" s="301"/>
      <c r="GE65" s="301"/>
      <c r="GF65" s="301"/>
      <c r="GG65" s="318"/>
      <c r="GH65" s="318"/>
      <c r="GI65" s="318"/>
      <c r="GJ65" s="319"/>
      <c r="GK65" s="320"/>
      <c r="GL65" s="320"/>
      <c r="GM65" s="320"/>
      <c r="GN65" s="320"/>
      <c r="GO65" s="300"/>
      <c r="HD65" s="317"/>
      <c r="HE65" s="317"/>
      <c r="HF65" s="317"/>
      <c r="HG65" s="317"/>
      <c r="HH65" s="301"/>
      <c r="HI65" s="301"/>
      <c r="HJ65" s="301"/>
      <c r="HK65" s="301"/>
      <c r="HL65" s="318"/>
      <c r="HM65" s="318"/>
      <c r="HN65" s="318"/>
      <c r="HO65" s="319"/>
      <c r="HP65" s="320"/>
      <c r="HQ65" s="320"/>
      <c r="HR65" s="320"/>
      <c r="HS65" s="320"/>
      <c r="HT65" s="300"/>
    </row>
    <row r="66" spans="18:228" ht="17.100000000000001" customHeight="1" x14ac:dyDescent="0.3">
      <c r="R66" s="314"/>
      <c r="S66" s="314"/>
      <c r="T66" s="314"/>
      <c r="U66" s="314"/>
      <c r="V66" s="314"/>
      <c r="W66" s="314"/>
      <c r="X66" s="314"/>
      <c r="Y66" s="314"/>
      <c r="Z66" s="314"/>
      <c r="AA66" s="314"/>
      <c r="AB66" s="314"/>
      <c r="AC66" s="314"/>
      <c r="AD66" s="314"/>
      <c r="AE66" s="314"/>
      <c r="AF66" s="314"/>
      <c r="AG66" s="314"/>
      <c r="AH66" s="314"/>
      <c r="AI66" s="314"/>
      <c r="AJ66" s="314"/>
      <c r="AK66" s="314"/>
      <c r="AL66" s="314"/>
      <c r="AM66" s="314"/>
      <c r="AN66" s="314"/>
      <c r="AO66" s="314"/>
      <c r="AP66" s="314"/>
      <c r="AQ66" s="314"/>
      <c r="AR66" s="314"/>
      <c r="AS66" s="314"/>
      <c r="AT66" s="314"/>
      <c r="AU66" s="314"/>
      <c r="AV66" s="314"/>
      <c r="AW66" s="314"/>
      <c r="AX66" s="314"/>
      <c r="AY66" s="314"/>
      <c r="AZ66" s="314"/>
      <c r="BA66" s="314"/>
      <c r="BB66" s="314"/>
      <c r="BC66" s="314"/>
      <c r="BD66" s="314"/>
      <c r="BE66" s="314"/>
      <c r="BF66" s="314"/>
      <c r="BG66" s="314"/>
      <c r="BH66" s="314"/>
      <c r="BI66" s="314"/>
      <c r="BJ66" s="314"/>
      <c r="BK66" s="314"/>
      <c r="BL66" s="314"/>
      <c r="BM66" s="314"/>
      <c r="BN66" s="314"/>
      <c r="BO66" s="314"/>
      <c r="BP66" s="314"/>
      <c r="BQ66" s="314"/>
      <c r="BR66" s="314"/>
      <c r="BS66" s="314"/>
      <c r="BT66" s="314"/>
      <c r="BU66" s="314"/>
      <c r="BV66" s="314"/>
      <c r="BX66" s="314"/>
      <c r="BY66" s="314"/>
      <c r="BZ66" s="314"/>
      <c r="CA66" s="314"/>
      <c r="CB66" s="314"/>
      <c r="CC66" s="314"/>
      <c r="CD66" s="314"/>
      <c r="CE66" s="314"/>
      <c r="CF66" s="314"/>
      <c r="CG66" s="314"/>
      <c r="CH66" s="314"/>
      <c r="CI66" s="314"/>
      <c r="CJ66" s="314"/>
      <c r="CK66" s="314"/>
      <c r="CL66" s="314"/>
      <c r="CM66" s="314"/>
      <c r="CN66" s="314"/>
      <c r="CO66" s="314"/>
      <c r="CP66" s="314"/>
      <c r="CQ66" s="314"/>
      <c r="CR66" s="314"/>
      <c r="CS66" s="314"/>
      <c r="CT66" s="314"/>
      <c r="CU66" s="314"/>
      <c r="CV66" s="314"/>
      <c r="CW66" s="314"/>
      <c r="CX66" s="314"/>
      <c r="CY66" s="314"/>
      <c r="CZ66" s="314"/>
      <c r="DA66" s="314"/>
      <c r="DB66" s="314"/>
      <c r="DC66" s="314"/>
      <c r="DD66" s="314"/>
      <c r="DE66" s="314"/>
      <c r="DF66" s="314"/>
      <c r="DG66" s="314"/>
      <c r="DH66" s="314"/>
      <c r="DI66" s="314"/>
      <c r="DJ66" s="314"/>
      <c r="DK66" s="314"/>
      <c r="DL66" s="314"/>
      <c r="DM66" s="314"/>
      <c r="DN66" s="314"/>
      <c r="DO66" s="314"/>
      <c r="DP66" s="314"/>
      <c r="DQ66" s="314"/>
      <c r="DR66" s="314"/>
      <c r="DS66" s="314"/>
      <c r="DT66" s="314"/>
      <c r="DU66" s="314"/>
      <c r="DV66" s="314"/>
      <c r="DW66" s="314"/>
      <c r="DX66" s="314"/>
      <c r="DY66" s="314"/>
      <c r="DZ66" s="314"/>
      <c r="EA66" s="314"/>
      <c r="EB66" s="314"/>
      <c r="EC66" s="314"/>
      <c r="ED66" s="314"/>
      <c r="EE66" s="259"/>
      <c r="EF66" s="64"/>
      <c r="EG66" s="64"/>
      <c r="EH66" s="64"/>
      <c r="EI66" s="64"/>
      <c r="EJ66" s="64"/>
      <c r="EK66" s="64"/>
      <c r="EL66" s="64"/>
      <c r="EM66" s="64"/>
      <c r="EN66" s="64"/>
      <c r="EO66" s="64"/>
      <c r="EP66" s="64"/>
      <c r="EQ66" s="64"/>
      <c r="ER66" s="64"/>
      <c r="ES66" s="64"/>
      <c r="ET66" s="64"/>
      <c r="EU66" s="64"/>
      <c r="EV66" s="309"/>
      <c r="FY66" s="317"/>
      <c r="FZ66" s="317"/>
      <c r="GA66" s="317"/>
      <c r="GB66" s="317"/>
      <c r="GC66" s="301"/>
      <c r="GD66" s="301"/>
      <c r="GE66" s="301"/>
      <c r="GF66" s="301"/>
      <c r="GG66" s="318"/>
      <c r="GH66" s="318"/>
      <c r="GI66" s="318"/>
      <c r="GJ66" s="319"/>
      <c r="GK66" s="320"/>
      <c r="GL66" s="320"/>
      <c r="GM66" s="320"/>
      <c r="GN66" s="320"/>
      <c r="GO66" s="300"/>
      <c r="HD66" s="317"/>
      <c r="HE66" s="317"/>
      <c r="HF66" s="317"/>
      <c r="HG66" s="317"/>
      <c r="HH66" s="301"/>
      <c r="HI66" s="301"/>
      <c r="HJ66" s="301"/>
      <c r="HK66" s="301"/>
      <c r="HL66" s="318"/>
      <c r="HM66" s="318"/>
      <c r="HN66" s="318"/>
      <c r="HO66" s="319"/>
      <c r="HP66" s="320"/>
      <c r="HQ66" s="320"/>
      <c r="HR66" s="320"/>
      <c r="HS66" s="320"/>
      <c r="HT66" s="300"/>
    </row>
    <row r="67" spans="18:228" ht="17.100000000000001" customHeight="1" x14ac:dyDescent="0.3">
      <c r="R67" s="314"/>
      <c r="S67" s="314"/>
      <c r="T67" s="314"/>
      <c r="U67" s="314"/>
      <c r="V67" s="314"/>
      <c r="W67" s="314"/>
      <c r="X67" s="314"/>
      <c r="Y67" s="314"/>
      <c r="Z67" s="314"/>
      <c r="AA67" s="314"/>
      <c r="AB67" s="314"/>
      <c r="AC67" s="314"/>
      <c r="AD67" s="314"/>
      <c r="AE67" s="314"/>
      <c r="AF67" s="314"/>
      <c r="AG67" s="314"/>
      <c r="AH67" s="314"/>
      <c r="AI67" s="314"/>
      <c r="AJ67" s="314"/>
      <c r="AK67" s="314"/>
      <c r="AL67" s="314"/>
      <c r="AM67" s="314"/>
      <c r="AN67" s="314"/>
      <c r="AO67" s="314"/>
      <c r="AP67" s="314"/>
      <c r="AQ67" s="314"/>
      <c r="AR67" s="314"/>
      <c r="AS67" s="314"/>
      <c r="AT67" s="314"/>
      <c r="AU67" s="314"/>
      <c r="AV67" s="314"/>
      <c r="AW67" s="314"/>
      <c r="AX67" s="314"/>
      <c r="AY67" s="314"/>
      <c r="AZ67" s="314"/>
      <c r="BA67" s="314"/>
      <c r="BB67" s="314"/>
      <c r="BC67" s="314"/>
      <c r="BD67" s="314"/>
      <c r="BE67" s="314"/>
      <c r="BF67" s="314"/>
      <c r="BG67" s="314"/>
      <c r="BH67" s="314"/>
      <c r="BI67" s="314"/>
      <c r="BJ67" s="314"/>
      <c r="BK67" s="314"/>
      <c r="BL67" s="314"/>
      <c r="BM67" s="314"/>
      <c r="BN67" s="314"/>
      <c r="BO67" s="314"/>
      <c r="BP67" s="314"/>
      <c r="BQ67" s="314"/>
      <c r="BR67" s="314"/>
      <c r="BS67" s="314"/>
      <c r="BT67" s="314"/>
      <c r="BU67" s="314"/>
      <c r="BV67" s="314"/>
      <c r="BX67" s="314"/>
      <c r="BY67" s="314"/>
      <c r="BZ67" s="314"/>
      <c r="CA67" s="314"/>
      <c r="CB67" s="314"/>
      <c r="CC67" s="314"/>
      <c r="CD67" s="314"/>
      <c r="CE67" s="314"/>
      <c r="CF67" s="314"/>
      <c r="CG67" s="314"/>
      <c r="CH67" s="314"/>
      <c r="CI67" s="314"/>
      <c r="CJ67" s="314"/>
      <c r="CK67" s="314"/>
      <c r="CL67" s="314"/>
      <c r="CM67" s="314"/>
      <c r="CN67" s="314"/>
      <c r="CO67" s="314"/>
      <c r="CP67" s="314"/>
      <c r="CQ67" s="314"/>
      <c r="CR67" s="314"/>
      <c r="CS67" s="314"/>
      <c r="CT67" s="314"/>
      <c r="CU67" s="314"/>
      <c r="CV67" s="314"/>
      <c r="CW67" s="314"/>
      <c r="CX67" s="314"/>
      <c r="CY67" s="314"/>
      <c r="CZ67" s="314"/>
      <c r="DA67" s="314"/>
      <c r="DB67" s="314"/>
      <c r="DC67" s="314"/>
      <c r="DD67" s="314"/>
      <c r="DE67" s="314"/>
      <c r="DF67" s="314"/>
      <c r="DG67" s="314"/>
      <c r="DH67" s="314"/>
      <c r="DI67" s="314"/>
      <c r="DJ67" s="314"/>
      <c r="DK67" s="314"/>
      <c r="DL67" s="314"/>
      <c r="DM67" s="314"/>
      <c r="DN67" s="314"/>
      <c r="DO67" s="314"/>
      <c r="DP67" s="314"/>
      <c r="DQ67" s="314"/>
      <c r="DR67" s="314"/>
      <c r="DS67" s="314"/>
      <c r="DT67" s="314"/>
      <c r="DU67" s="314"/>
      <c r="DV67" s="314"/>
      <c r="DW67" s="314"/>
      <c r="DX67" s="314"/>
      <c r="DY67" s="314"/>
      <c r="DZ67" s="314"/>
      <c r="EA67" s="314"/>
      <c r="EB67" s="314"/>
      <c r="EC67" s="314"/>
      <c r="ED67" s="314"/>
      <c r="EE67" s="343"/>
      <c r="EF67" s="64"/>
      <c r="EG67" s="64"/>
      <c r="EH67" s="64"/>
      <c r="EI67" s="64"/>
      <c r="EJ67" s="64"/>
      <c r="EK67" s="64"/>
      <c r="EL67" s="64"/>
      <c r="EM67" s="64"/>
      <c r="EN67" s="64"/>
      <c r="EO67" s="64"/>
      <c r="EP67" s="64"/>
      <c r="EQ67" s="64"/>
      <c r="ER67" s="64"/>
      <c r="ES67" s="64"/>
      <c r="ET67" s="64"/>
      <c r="EU67" s="64"/>
      <c r="EV67" s="308"/>
      <c r="FY67" s="317"/>
      <c r="FZ67" s="317"/>
      <c r="GA67" s="317"/>
      <c r="GB67" s="317"/>
      <c r="GC67" s="301"/>
      <c r="GD67" s="301"/>
      <c r="GE67" s="301"/>
      <c r="GF67" s="301"/>
      <c r="GG67" s="318"/>
      <c r="GH67" s="318"/>
      <c r="GI67" s="318"/>
      <c r="GJ67" s="319"/>
      <c r="GK67" s="320"/>
      <c r="GL67" s="320"/>
      <c r="GM67" s="320"/>
      <c r="GN67" s="320"/>
      <c r="GO67" s="300"/>
      <c r="HD67" s="317"/>
      <c r="HE67" s="317"/>
      <c r="HF67" s="317"/>
      <c r="HG67" s="317"/>
      <c r="HH67" s="301"/>
      <c r="HI67" s="301"/>
      <c r="HJ67" s="301"/>
      <c r="HK67" s="301"/>
      <c r="HL67" s="318"/>
      <c r="HM67" s="318"/>
      <c r="HN67" s="318"/>
      <c r="HO67" s="319"/>
      <c r="HP67" s="320"/>
      <c r="HQ67" s="320"/>
      <c r="HR67" s="320"/>
      <c r="HS67" s="320"/>
      <c r="HT67" s="300"/>
    </row>
    <row r="68" spans="18:228" ht="17.100000000000001" customHeight="1" x14ac:dyDescent="0.3">
      <c r="R68" s="314"/>
      <c r="S68" s="314"/>
      <c r="T68" s="314"/>
      <c r="U68" s="314"/>
      <c r="V68" s="314"/>
      <c r="W68" s="314"/>
      <c r="X68" s="314"/>
      <c r="Y68" s="314"/>
      <c r="Z68" s="314"/>
      <c r="AA68" s="314"/>
      <c r="AB68" s="314"/>
      <c r="AC68" s="314"/>
      <c r="AD68" s="314"/>
      <c r="AE68" s="314"/>
      <c r="AF68" s="314"/>
      <c r="AG68" s="314"/>
      <c r="AH68" s="314"/>
      <c r="AI68" s="314"/>
      <c r="AJ68" s="314"/>
      <c r="AK68" s="314"/>
      <c r="AL68" s="314"/>
      <c r="AM68" s="314"/>
      <c r="AN68" s="314"/>
      <c r="AO68" s="314"/>
      <c r="AP68" s="314"/>
      <c r="AQ68" s="314"/>
      <c r="AR68" s="314"/>
      <c r="AS68" s="314"/>
      <c r="AT68" s="314"/>
      <c r="AU68" s="314"/>
      <c r="AV68" s="314"/>
      <c r="AW68" s="314"/>
      <c r="AX68" s="314"/>
      <c r="AY68" s="314"/>
      <c r="AZ68" s="314"/>
      <c r="BA68" s="314"/>
      <c r="BB68" s="314"/>
      <c r="BC68" s="314"/>
      <c r="BD68" s="314"/>
      <c r="BE68" s="314"/>
      <c r="BF68" s="314"/>
      <c r="BG68" s="314"/>
      <c r="BH68" s="314"/>
      <c r="BI68" s="314"/>
      <c r="BJ68" s="314"/>
      <c r="BK68" s="314"/>
      <c r="BL68" s="314"/>
      <c r="BM68" s="314"/>
      <c r="BN68" s="314"/>
      <c r="BO68" s="314"/>
      <c r="BP68" s="314"/>
      <c r="BQ68" s="314"/>
      <c r="BR68" s="314"/>
      <c r="BS68" s="314"/>
      <c r="BT68" s="314"/>
      <c r="BU68" s="314"/>
      <c r="BV68" s="314"/>
      <c r="BX68" s="314"/>
      <c r="BY68" s="314"/>
      <c r="BZ68" s="314"/>
      <c r="CA68" s="314"/>
      <c r="CB68" s="314"/>
      <c r="CC68" s="314"/>
      <c r="CD68" s="314"/>
      <c r="CE68" s="314"/>
      <c r="CF68" s="314"/>
      <c r="CG68" s="314"/>
      <c r="CH68" s="314"/>
      <c r="CI68" s="314"/>
      <c r="CJ68" s="314"/>
      <c r="CK68" s="314"/>
      <c r="CL68" s="314"/>
      <c r="CM68" s="314"/>
      <c r="CN68" s="314"/>
      <c r="CO68" s="314"/>
      <c r="CP68" s="314"/>
      <c r="CQ68" s="314"/>
      <c r="CR68" s="314"/>
      <c r="CS68" s="314"/>
      <c r="CT68" s="314"/>
      <c r="CU68" s="314"/>
      <c r="CV68" s="314"/>
      <c r="CW68" s="314"/>
      <c r="CX68" s="314"/>
      <c r="CY68" s="314"/>
      <c r="CZ68" s="314"/>
      <c r="DA68" s="314"/>
      <c r="DB68" s="314"/>
      <c r="DC68" s="314"/>
      <c r="DD68" s="314"/>
      <c r="DE68" s="314"/>
      <c r="DF68" s="314"/>
      <c r="DG68" s="314"/>
      <c r="DH68" s="314"/>
      <c r="DI68" s="314"/>
      <c r="DJ68" s="314"/>
      <c r="DK68" s="314"/>
      <c r="DL68" s="314"/>
      <c r="DM68" s="314"/>
      <c r="DN68" s="314"/>
      <c r="DO68" s="314"/>
      <c r="DP68" s="314"/>
      <c r="DQ68" s="314"/>
      <c r="DR68" s="314"/>
      <c r="DS68" s="314"/>
      <c r="DT68" s="314"/>
      <c r="DU68" s="314"/>
      <c r="DV68" s="314"/>
      <c r="DW68" s="314"/>
      <c r="DX68" s="314"/>
      <c r="DY68" s="314"/>
      <c r="DZ68" s="314"/>
      <c r="EA68" s="314"/>
      <c r="EB68" s="314"/>
      <c r="EC68" s="314"/>
      <c r="ED68" s="314"/>
      <c r="EE68" s="339"/>
      <c r="EF68" s="64"/>
      <c r="EG68" s="64"/>
      <c r="EH68" s="64"/>
      <c r="EI68" s="64"/>
      <c r="EJ68" s="64"/>
      <c r="EK68" s="64"/>
      <c r="EL68" s="64"/>
      <c r="EM68" s="64"/>
      <c r="EN68" s="64"/>
      <c r="EO68" s="64"/>
      <c r="EP68" s="64"/>
      <c r="EQ68" s="64"/>
      <c r="ER68" s="64"/>
      <c r="ES68" s="64"/>
      <c r="ET68" s="64"/>
      <c r="EU68" s="64"/>
      <c r="EV68" s="309"/>
      <c r="FY68" s="317"/>
      <c r="FZ68" s="317"/>
      <c r="GA68" s="317"/>
      <c r="GB68" s="317"/>
      <c r="GC68" s="301"/>
      <c r="GD68" s="301"/>
      <c r="GE68" s="301"/>
      <c r="GF68" s="301"/>
      <c r="GG68" s="318"/>
      <c r="GH68" s="318"/>
      <c r="GI68" s="318"/>
      <c r="GJ68" s="319"/>
      <c r="GK68" s="320"/>
      <c r="GL68" s="320"/>
      <c r="GM68" s="320"/>
      <c r="GN68" s="320"/>
      <c r="GO68" s="300"/>
      <c r="HD68" s="317"/>
      <c r="HE68" s="317"/>
      <c r="HF68" s="317"/>
      <c r="HG68" s="317"/>
      <c r="HH68" s="301"/>
      <c r="HI68" s="301"/>
      <c r="HJ68" s="301"/>
      <c r="HK68" s="301"/>
      <c r="HL68" s="318"/>
      <c r="HM68" s="318"/>
      <c r="HN68" s="318"/>
      <c r="HO68" s="319"/>
      <c r="HP68" s="320"/>
      <c r="HQ68" s="320"/>
      <c r="HR68" s="320"/>
      <c r="HS68" s="320"/>
      <c r="HT68" s="300"/>
    </row>
    <row r="69" spans="18:228" ht="17.100000000000001" customHeight="1" x14ac:dyDescent="0.3">
      <c r="R69" s="314"/>
      <c r="S69" s="314"/>
      <c r="T69" s="314"/>
      <c r="U69" s="314"/>
      <c r="V69" s="314"/>
      <c r="W69" s="314"/>
      <c r="X69" s="314"/>
      <c r="Y69" s="314"/>
      <c r="Z69" s="314"/>
      <c r="AA69" s="314"/>
      <c r="AB69" s="314"/>
      <c r="AC69" s="314"/>
      <c r="AD69" s="314"/>
      <c r="AE69" s="314"/>
      <c r="AF69" s="314"/>
      <c r="AG69" s="314"/>
      <c r="AH69" s="314"/>
      <c r="AI69" s="314"/>
      <c r="AJ69" s="314"/>
      <c r="AK69" s="314"/>
      <c r="AL69" s="314"/>
      <c r="AM69" s="314"/>
      <c r="AN69" s="314"/>
      <c r="AO69" s="314"/>
      <c r="AP69" s="314"/>
      <c r="AQ69" s="314"/>
      <c r="AR69" s="314"/>
      <c r="AS69" s="314"/>
      <c r="AT69" s="314"/>
      <c r="AU69" s="314"/>
      <c r="AV69" s="314"/>
      <c r="AW69" s="314"/>
      <c r="AX69" s="314"/>
      <c r="AY69" s="314"/>
      <c r="AZ69" s="314"/>
      <c r="BA69" s="314"/>
      <c r="BB69" s="314"/>
      <c r="BC69" s="314"/>
      <c r="BD69" s="314"/>
      <c r="BE69" s="314"/>
      <c r="BF69" s="314"/>
      <c r="BG69" s="314"/>
      <c r="BH69" s="314"/>
      <c r="BI69" s="314"/>
      <c r="BJ69" s="314"/>
      <c r="BK69" s="314"/>
      <c r="BL69" s="314"/>
      <c r="BM69" s="314"/>
      <c r="BN69" s="314"/>
      <c r="BO69" s="314"/>
      <c r="BP69" s="314"/>
      <c r="BQ69" s="314"/>
      <c r="BR69" s="314"/>
      <c r="BS69" s="314"/>
      <c r="BT69" s="314"/>
      <c r="BU69" s="314"/>
      <c r="BV69" s="314"/>
      <c r="BX69" s="314"/>
      <c r="BY69" s="314"/>
      <c r="BZ69" s="314"/>
      <c r="CA69" s="314"/>
      <c r="CB69" s="314"/>
      <c r="CC69" s="314"/>
      <c r="CD69" s="314"/>
      <c r="CE69" s="314"/>
      <c r="CF69" s="314"/>
      <c r="CG69" s="314"/>
      <c r="CH69" s="314"/>
      <c r="CI69" s="314"/>
      <c r="CJ69" s="314"/>
      <c r="CK69" s="314"/>
      <c r="CL69" s="314"/>
      <c r="CM69" s="314"/>
      <c r="CN69" s="314"/>
      <c r="CO69" s="314"/>
      <c r="CP69" s="314"/>
      <c r="CQ69" s="314"/>
      <c r="CR69" s="314"/>
      <c r="CS69" s="314"/>
      <c r="CT69" s="314"/>
      <c r="CU69" s="314"/>
      <c r="CV69" s="314"/>
      <c r="CW69" s="314"/>
      <c r="CX69" s="314"/>
      <c r="CY69" s="314"/>
      <c r="CZ69" s="314"/>
      <c r="DA69" s="314"/>
      <c r="DB69" s="314"/>
      <c r="DC69" s="314"/>
      <c r="DD69" s="314"/>
      <c r="DE69" s="314"/>
      <c r="DF69" s="314"/>
      <c r="DG69" s="314"/>
      <c r="DH69" s="314"/>
      <c r="DI69" s="314"/>
      <c r="DJ69" s="314"/>
      <c r="DK69" s="314"/>
      <c r="DL69" s="314"/>
      <c r="DM69" s="314"/>
      <c r="DN69" s="314"/>
      <c r="DO69" s="314"/>
      <c r="DP69" s="314"/>
      <c r="DQ69" s="314"/>
      <c r="DR69" s="314"/>
      <c r="DS69" s="314"/>
      <c r="DT69" s="314"/>
      <c r="DU69" s="314"/>
      <c r="DV69" s="314"/>
      <c r="DW69" s="314"/>
      <c r="DX69" s="314"/>
      <c r="DY69" s="314"/>
      <c r="DZ69" s="314"/>
      <c r="EA69" s="314"/>
      <c r="EB69" s="314"/>
      <c r="EC69" s="314"/>
      <c r="ED69" s="314"/>
      <c r="EE69" s="343"/>
      <c r="EF69" s="64"/>
      <c r="EG69" s="64"/>
      <c r="EH69" s="64"/>
      <c r="EI69" s="64"/>
      <c r="EJ69" s="64"/>
      <c r="EK69" s="64"/>
      <c r="EL69" s="64"/>
      <c r="EM69" s="64"/>
      <c r="EN69" s="64"/>
      <c r="EO69" s="64"/>
      <c r="EP69" s="64"/>
      <c r="EQ69" s="64"/>
      <c r="ER69" s="64"/>
      <c r="ES69" s="64"/>
      <c r="ET69" s="64"/>
      <c r="EU69" s="64"/>
      <c r="EV69" s="308"/>
      <c r="FY69" s="317"/>
      <c r="FZ69" s="317"/>
      <c r="GA69" s="317"/>
      <c r="GB69" s="317"/>
      <c r="GC69" s="301"/>
      <c r="GD69" s="301"/>
      <c r="GE69" s="301"/>
      <c r="GF69" s="301"/>
      <c r="GG69" s="318"/>
      <c r="GH69" s="318"/>
      <c r="GI69" s="318"/>
      <c r="GJ69" s="319"/>
      <c r="GK69" s="320"/>
      <c r="GL69" s="320"/>
      <c r="GM69" s="320"/>
      <c r="GN69" s="320"/>
      <c r="GO69" s="300"/>
      <c r="HD69" s="317"/>
      <c r="HE69" s="317"/>
      <c r="HF69" s="317"/>
      <c r="HG69" s="317"/>
      <c r="HH69" s="301"/>
      <c r="HI69" s="301"/>
      <c r="HJ69" s="301"/>
      <c r="HK69" s="301"/>
      <c r="HL69" s="318"/>
      <c r="HM69" s="318"/>
      <c r="HN69" s="318"/>
      <c r="HO69" s="319"/>
      <c r="HP69" s="320"/>
      <c r="HQ69" s="320"/>
      <c r="HR69" s="320"/>
      <c r="HS69" s="320"/>
      <c r="HT69" s="300"/>
    </row>
    <row r="70" spans="18:228" ht="17.100000000000001" customHeight="1" x14ac:dyDescent="0.3">
      <c r="R70" s="314"/>
      <c r="S70" s="314"/>
      <c r="T70" s="314"/>
      <c r="U70" s="314"/>
      <c r="V70" s="314"/>
      <c r="W70" s="314"/>
      <c r="X70" s="314"/>
      <c r="Y70" s="314"/>
      <c r="Z70" s="314"/>
      <c r="AA70" s="314"/>
      <c r="AB70" s="314"/>
      <c r="AC70" s="314"/>
      <c r="AD70" s="314"/>
      <c r="AE70" s="314"/>
      <c r="AF70" s="314"/>
      <c r="AG70" s="314"/>
      <c r="AH70" s="314"/>
      <c r="AI70" s="314"/>
      <c r="AJ70" s="314"/>
      <c r="AK70" s="314"/>
      <c r="AL70" s="314"/>
      <c r="AM70" s="314"/>
      <c r="AN70" s="314"/>
      <c r="AO70" s="314"/>
      <c r="AP70" s="314"/>
      <c r="AQ70" s="314"/>
      <c r="AR70" s="314"/>
      <c r="AS70" s="314"/>
      <c r="AT70" s="314"/>
      <c r="AU70" s="314"/>
      <c r="AV70" s="314"/>
      <c r="AW70" s="314"/>
      <c r="AX70" s="314"/>
      <c r="AY70" s="314"/>
      <c r="AZ70" s="314"/>
      <c r="BA70" s="314"/>
      <c r="BB70" s="314"/>
      <c r="BC70" s="314"/>
      <c r="BD70" s="314"/>
      <c r="BE70" s="314"/>
      <c r="BF70" s="314"/>
      <c r="BG70" s="314"/>
      <c r="BH70" s="314"/>
      <c r="BI70" s="314"/>
      <c r="BJ70" s="314"/>
      <c r="BK70" s="314"/>
      <c r="BL70" s="314"/>
      <c r="BM70" s="314"/>
      <c r="BN70" s="314"/>
      <c r="BO70" s="314"/>
      <c r="BP70" s="314"/>
      <c r="BQ70" s="314"/>
      <c r="BR70" s="314"/>
      <c r="BS70" s="314"/>
      <c r="BT70" s="314"/>
      <c r="BU70" s="314"/>
      <c r="BV70" s="314"/>
      <c r="BX70" s="314"/>
      <c r="BY70" s="314"/>
      <c r="BZ70" s="314"/>
      <c r="CA70" s="314"/>
      <c r="CB70" s="314"/>
      <c r="CC70" s="314"/>
      <c r="CD70" s="314"/>
      <c r="CE70" s="314"/>
      <c r="CF70" s="314"/>
      <c r="CG70" s="314"/>
      <c r="CH70" s="314"/>
      <c r="CI70" s="314"/>
      <c r="CJ70" s="314"/>
      <c r="CK70" s="314"/>
      <c r="CL70" s="314"/>
      <c r="CM70" s="314"/>
      <c r="CN70" s="314"/>
      <c r="CO70" s="314"/>
      <c r="CP70" s="314"/>
      <c r="CQ70" s="314"/>
      <c r="CR70" s="314"/>
      <c r="CS70" s="314"/>
      <c r="CT70" s="314"/>
      <c r="CU70" s="314"/>
      <c r="CV70" s="314"/>
      <c r="CW70" s="314"/>
      <c r="CX70" s="314"/>
      <c r="CY70" s="314"/>
      <c r="CZ70" s="314"/>
      <c r="DA70" s="314"/>
      <c r="DB70" s="314"/>
      <c r="DC70" s="314"/>
      <c r="DD70" s="314"/>
      <c r="DE70" s="314"/>
      <c r="DF70" s="314"/>
      <c r="DG70" s="314"/>
      <c r="DH70" s="314"/>
      <c r="DI70" s="314"/>
      <c r="DJ70" s="314"/>
      <c r="DK70" s="314"/>
      <c r="DL70" s="314"/>
      <c r="DM70" s="314"/>
      <c r="DN70" s="314"/>
      <c r="DO70" s="314"/>
      <c r="DP70" s="314"/>
      <c r="DQ70" s="314"/>
      <c r="DR70" s="314"/>
      <c r="DS70" s="314"/>
      <c r="DT70" s="314"/>
      <c r="DU70" s="314"/>
      <c r="DV70" s="314"/>
      <c r="DW70" s="314"/>
      <c r="DX70" s="314"/>
      <c r="DY70" s="314"/>
      <c r="DZ70" s="314"/>
      <c r="EA70" s="314"/>
      <c r="EB70" s="314"/>
      <c r="EC70" s="314"/>
      <c r="ED70" s="314"/>
      <c r="EE70" s="339"/>
      <c r="EF70" s="64"/>
      <c r="EG70" s="64"/>
      <c r="EH70" s="64"/>
      <c r="EI70" s="64"/>
      <c r="EJ70" s="64"/>
      <c r="EK70" s="64"/>
      <c r="EL70" s="64"/>
      <c r="EM70" s="64"/>
      <c r="EN70" s="64"/>
      <c r="EO70" s="64"/>
      <c r="EP70" s="64"/>
      <c r="EQ70" s="64"/>
      <c r="ER70" s="64"/>
      <c r="ES70" s="64"/>
      <c r="ET70" s="64"/>
      <c r="EU70" s="64"/>
      <c r="EV70" s="309"/>
      <c r="FY70" s="317"/>
      <c r="FZ70" s="317"/>
      <c r="GA70" s="317"/>
      <c r="GB70" s="317"/>
      <c r="GC70" s="301"/>
      <c r="GD70" s="301"/>
      <c r="GE70" s="301"/>
      <c r="GF70" s="301"/>
      <c r="GG70" s="318"/>
      <c r="GH70" s="318"/>
      <c r="GI70" s="318"/>
      <c r="GJ70" s="319"/>
      <c r="GK70" s="320"/>
      <c r="GL70" s="320"/>
      <c r="GM70" s="320"/>
      <c r="GN70" s="320"/>
      <c r="GO70" s="300"/>
      <c r="HD70" s="317"/>
      <c r="HE70" s="317"/>
      <c r="HF70" s="317"/>
      <c r="HG70" s="317"/>
      <c r="HH70" s="301"/>
      <c r="HI70" s="301"/>
      <c r="HJ70" s="301"/>
      <c r="HK70" s="301"/>
      <c r="HL70" s="318"/>
      <c r="HM70" s="318"/>
      <c r="HN70" s="318"/>
      <c r="HO70" s="319"/>
      <c r="HP70" s="320"/>
      <c r="HQ70" s="320"/>
      <c r="HR70" s="320"/>
      <c r="HS70" s="320"/>
      <c r="HT70" s="300"/>
    </row>
    <row r="71" spans="18:228" ht="17.100000000000001" customHeight="1" x14ac:dyDescent="0.3">
      <c r="R71" s="314"/>
      <c r="S71" s="314"/>
      <c r="T71" s="314"/>
      <c r="U71" s="314"/>
      <c r="V71" s="314"/>
      <c r="W71" s="314"/>
      <c r="X71" s="314"/>
      <c r="Y71" s="314"/>
      <c r="Z71" s="314"/>
      <c r="AA71" s="314"/>
      <c r="AB71" s="314"/>
      <c r="AC71" s="314"/>
      <c r="AD71" s="314"/>
      <c r="AE71" s="314"/>
      <c r="AF71" s="314"/>
      <c r="AG71" s="314"/>
      <c r="AH71" s="314"/>
      <c r="AI71" s="314"/>
      <c r="AJ71" s="314"/>
      <c r="AK71" s="314"/>
      <c r="AL71" s="314"/>
      <c r="AM71" s="314"/>
      <c r="AN71" s="314"/>
      <c r="AO71" s="314"/>
      <c r="AP71" s="314"/>
      <c r="AQ71" s="314"/>
      <c r="AR71" s="314"/>
      <c r="AS71" s="314"/>
      <c r="AT71" s="314"/>
      <c r="AU71" s="314"/>
      <c r="AV71" s="314"/>
      <c r="AW71" s="314"/>
      <c r="AX71" s="314"/>
      <c r="AY71" s="314"/>
      <c r="AZ71" s="314"/>
      <c r="BA71" s="314"/>
      <c r="BB71" s="314"/>
      <c r="BC71" s="314"/>
      <c r="BD71" s="314"/>
      <c r="BE71" s="314"/>
      <c r="BF71" s="314"/>
      <c r="BG71" s="314"/>
      <c r="BH71" s="314"/>
      <c r="BI71" s="314"/>
      <c r="BJ71" s="314"/>
      <c r="BK71" s="314"/>
      <c r="BL71" s="314"/>
      <c r="BM71" s="314"/>
      <c r="BN71" s="314"/>
      <c r="BO71" s="314"/>
      <c r="BP71" s="314"/>
      <c r="BQ71" s="314"/>
      <c r="BR71" s="314"/>
      <c r="BS71" s="314"/>
      <c r="BT71" s="314"/>
      <c r="BU71" s="314"/>
      <c r="BV71" s="314"/>
      <c r="BX71" s="314"/>
      <c r="BY71" s="314"/>
      <c r="BZ71" s="314"/>
      <c r="CA71" s="314"/>
      <c r="CB71" s="314"/>
      <c r="CC71" s="314"/>
      <c r="CD71" s="314"/>
      <c r="CE71" s="314"/>
      <c r="CF71" s="314"/>
      <c r="CG71" s="314"/>
      <c r="CH71" s="314"/>
      <c r="CI71" s="314"/>
      <c r="CJ71" s="314"/>
      <c r="CK71" s="314"/>
      <c r="CL71" s="314"/>
      <c r="CM71" s="314"/>
      <c r="CN71" s="314"/>
      <c r="CO71" s="314"/>
      <c r="CP71" s="314"/>
      <c r="CQ71" s="314"/>
      <c r="CR71" s="314"/>
      <c r="CS71" s="314"/>
      <c r="CT71" s="314"/>
      <c r="CU71" s="314"/>
      <c r="CV71" s="314"/>
      <c r="CW71" s="314"/>
      <c r="CX71" s="314"/>
      <c r="CY71" s="314"/>
      <c r="CZ71" s="314"/>
      <c r="DA71" s="314"/>
      <c r="DB71" s="314"/>
      <c r="DC71" s="314"/>
      <c r="DD71" s="314"/>
      <c r="DE71" s="314"/>
      <c r="DF71" s="314"/>
      <c r="DG71" s="314"/>
      <c r="DH71" s="314"/>
      <c r="DI71" s="314"/>
      <c r="DJ71" s="314"/>
      <c r="DK71" s="314"/>
      <c r="DL71" s="314"/>
      <c r="DM71" s="314"/>
      <c r="DN71" s="314"/>
      <c r="DO71" s="314"/>
      <c r="DP71" s="314"/>
      <c r="DQ71" s="314"/>
      <c r="DR71" s="314"/>
      <c r="DS71" s="314"/>
      <c r="DT71" s="314"/>
      <c r="DU71" s="314"/>
      <c r="DV71" s="314"/>
      <c r="DW71" s="314"/>
      <c r="DX71" s="314"/>
      <c r="DY71" s="314"/>
      <c r="DZ71" s="314"/>
      <c r="EA71" s="314"/>
      <c r="EB71" s="314"/>
      <c r="EC71" s="314"/>
      <c r="ED71" s="314"/>
      <c r="EE71" s="338"/>
      <c r="EF71" s="64"/>
      <c r="EG71" s="64"/>
      <c r="EH71" s="64"/>
      <c r="EI71" s="64"/>
      <c r="EJ71" s="64"/>
      <c r="EK71" s="64"/>
      <c r="EL71" s="64"/>
      <c r="EM71" s="64"/>
      <c r="EN71" s="64"/>
      <c r="EO71" s="64"/>
      <c r="EP71" s="64"/>
      <c r="EQ71" s="64"/>
      <c r="ER71" s="64"/>
      <c r="ES71" s="64"/>
      <c r="ET71" s="64"/>
      <c r="EU71" s="64"/>
      <c r="EV71" s="308"/>
      <c r="FY71" s="317"/>
      <c r="FZ71" s="317"/>
      <c r="GA71" s="317"/>
      <c r="GB71" s="317"/>
      <c r="GC71" s="301"/>
      <c r="GD71" s="301"/>
      <c r="GE71" s="301"/>
      <c r="GF71" s="301"/>
      <c r="GG71" s="318"/>
      <c r="GH71" s="318"/>
      <c r="GI71" s="318"/>
      <c r="GJ71" s="319"/>
      <c r="GK71" s="320"/>
      <c r="GL71" s="320"/>
      <c r="GM71" s="320"/>
      <c r="GN71" s="320"/>
      <c r="GO71" s="300"/>
      <c r="HD71" s="317"/>
      <c r="HE71" s="317"/>
      <c r="HF71" s="317"/>
      <c r="HG71" s="317"/>
      <c r="HH71" s="301"/>
      <c r="HI71" s="301"/>
      <c r="HJ71" s="301"/>
      <c r="HK71" s="301"/>
      <c r="HL71" s="318"/>
      <c r="HM71" s="318"/>
      <c r="HN71" s="318"/>
      <c r="HO71" s="319"/>
      <c r="HP71" s="320"/>
      <c r="HQ71" s="320"/>
      <c r="HR71" s="320"/>
      <c r="HS71" s="320"/>
      <c r="HT71" s="300"/>
    </row>
    <row r="72" spans="18:228" ht="17.100000000000001" customHeight="1" x14ac:dyDescent="0.3">
      <c r="R72" s="314"/>
      <c r="S72" s="314"/>
      <c r="T72" s="314"/>
      <c r="U72" s="314"/>
      <c r="V72" s="314"/>
      <c r="W72" s="314"/>
      <c r="X72" s="314"/>
      <c r="Y72" s="314"/>
      <c r="Z72" s="314"/>
      <c r="AA72" s="314"/>
      <c r="AB72" s="314"/>
      <c r="AC72" s="314"/>
      <c r="AD72" s="314"/>
      <c r="AE72" s="314"/>
      <c r="AF72" s="314"/>
      <c r="AG72" s="314"/>
      <c r="AH72" s="314"/>
      <c r="AI72" s="314"/>
      <c r="AJ72" s="314"/>
      <c r="AK72" s="314"/>
      <c r="AL72" s="314"/>
      <c r="AM72" s="314"/>
      <c r="AN72" s="314"/>
      <c r="AO72" s="314"/>
      <c r="AP72" s="314"/>
      <c r="AQ72" s="314"/>
      <c r="AR72" s="314"/>
      <c r="AS72" s="314"/>
      <c r="AT72" s="314"/>
      <c r="AU72" s="314"/>
      <c r="AV72" s="314"/>
      <c r="AW72" s="314"/>
      <c r="AX72" s="314"/>
      <c r="AY72" s="314"/>
      <c r="AZ72" s="314"/>
      <c r="BA72" s="314"/>
      <c r="BB72" s="314"/>
      <c r="BC72" s="314"/>
      <c r="BD72" s="314"/>
      <c r="BE72" s="314"/>
      <c r="BF72" s="314"/>
      <c r="BG72" s="314"/>
      <c r="BH72" s="314"/>
      <c r="BI72" s="314"/>
      <c r="BJ72" s="314"/>
      <c r="BK72" s="314"/>
      <c r="BL72" s="314"/>
      <c r="BM72" s="314"/>
      <c r="BN72" s="314"/>
      <c r="BO72" s="314"/>
      <c r="BP72" s="314"/>
      <c r="BQ72" s="314"/>
      <c r="BR72" s="314"/>
      <c r="BS72" s="314"/>
      <c r="BT72" s="314"/>
      <c r="BU72" s="314"/>
      <c r="BV72" s="314"/>
      <c r="BX72" s="314"/>
      <c r="BY72" s="314"/>
      <c r="BZ72" s="314"/>
      <c r="CA72" s="314"/>
      <c r="CB72" s="314"/>
      <c r="CC72" s="314"/>
      <c r="CD72" s="314"/>
      <c r="CE72" s="314"/>
      <c r="CF72" s="314"/>
      <c r="CG72" s="314"/>
      <c r="CH72" s="314"/>
      <c r="CI72" s="314"/>
      <c r="CJ72" s="314"/>
      <c r="CK72" s="314"/>
      <c r="CL72" s="314"/>
      <c r="CM72" s="314"/>
      <c r="CN72" s="314"/>
      <c r="CO72" s="314"/>
      <c r="CP72" s="314"/>
      <c r="CQ72" s="314"/>
      <c r="CR72" s="314"/>
      <c r="CS72" s="314"/>
      <c r="CT72" s="314"/>
      <c r="CU72" s="314"/>
      <c r="CV72" s="314"/>
      <c r="CW72" s="314"/>
      <c r="CX72" s="314"/>
      <c r="CY72" s="314"/>
      <c r="CZ72" s="314"/>
      <c r="DA72" s="314"/>
      <c r="DB72" s="314"/>
      <c r="DC72" s="314"/>
      <c r="DD72" s="314"/>
      <c r="DE72" s="314"/>
      <c r="DF72" s="314"/>
      <c r="DG72" s="314"/>
      <c r="DH72" s="314"/>
      <c r="DI72" s="314"/>
      <c r="DJ72" s="314"/>
      <c r="DK72" s="314"/>
      <c r="DL72" s="314"/>
      <c r="DM72" s="314"/>
      <c r="DN72" s="314"/>
      <c r="DO72" s="314"/>
      <c r="DP72" s="314"/>
      <c r="DQ72" s="314"/>
      <c r="DR72" s="314"/>
      <c r="DS72" s="314"/>
      <c r="DT72" s="314"/>
      <c r="DU72" s="314"/>
      <c r="DV72" s="314"/>
      <c r="DW72" s="314"/>
      <c r="DX72" s="314"/>
      <c r="DY72" s="314"/>
      <c r="DZ72" s="314"/>
      <c r="EA72" s="314"/>
      <c r="EB72" s="314"/>
      <c r="EC72" s="314"/>
      <c r="ED72" s="314"/>
      <c r="EE72" s="258"/>
      <c r="EF72" s="64"/>
      <c r="EG72" s="64"/>
      <c r="EH72" s="64"/>
      <c r="EI72" s="64"/>
      <c r="EJ72" s="64"/>
      <c r="EK72" s="64"/>
      <c r="EL72" s="64"/>
      <c r="EM72" s="64"/>
      <c r="EN72" s="64"/>
      <c r="EO72" s="64"/>
      <c r="EP72" s="64"/>
      <c r="EQ72" s="64"/>
      <c r="ER72" s="64"/>
      <c r="ES72" s="64"/>
      <c r="ET72" s="64"/>
      <c r="EU72" s="64"/>
      <c r="EV72" s="309"/>
      <c r="FY72" s="317"/>
      <c r="FZ72" s="317"/>
      <c r="GA72" s="317"/>
      <c r="GB72" s="317"/>
      <c r="GC72" s="301"/>
      <c r="GD72" s="301"/>
      <c r="GE72" s="301"/>
      <c r="GF72" s="301"/>
      <c r="GG72" s="318"/>
      <c r="GH72" s="318"/>
      <c r="GI72" s="318"/>
      <c r="GJ72" s="319"/>
      <c r="GK72" s="320"/>
      <c r="GL72" s="320"/>
      <c r="GM72" s="320"/>
      <c r="GN72" s="320"/>
      <c r="GO72" s="300"/>
      <c r="HD72" s="317"/>
      <c r="HE72" s="317"/>
      <c r="HF72" s="317"/>
      <c r="HG72" s="317"/>
      <c r="HH72" s="301"/>
      <c r="HI72" s="301"/>
      <c r="HJ72" s="301"/>
      <c r="HK72" s="301"/>
      <c r="HL72" s="318"/>
      <c r="HM72" s="318"/>
      <c r="HN72" s="318"/>
      <c r="HO72" s="319"/>
      <c r="HP72" s="320"/>
      <c r="HQ72" s="320"/>
      <c r="HR72" s="320"/>
      <c r="HS72" s="320"/>
      <c r="HT72" s="300"/>
    </row>
    <row r="73" spans="18:228" ht="17.100000000000001" customHeight="1" x14ac:dyDescent="0.3">
      <c r="R73" s="314"/>
      <c r="S73" s="314"/>
      <c r="T73" s="314"/>
      <c r="U73" s="314"/>
      <c r="V73" s="314"/>
      <c r="W73" s="314"/>
      <c r="X73" s="314"/>
      <c r="Y73" s="314"/>
      <c r="Z73" s="314"/>
      <c r="AA73" s="314"/>
      <c r="AB73" s="314"/>
      <c r="AC73" s="314"/>
      <c r="AD73" s="314"/>
      <c r="AE73" s="314"/>
      <c r="AF73" s="314"/>
      <c r="AG73" s="314"/>
      <c r="AH73" s="314"/>
      <c r="AI73" s="314"/>
      <c r="AJ73" s="314"/>
      <c r="AK73" s="314"/>
      <c r="AL73" s="314"/>
      <c r="AM73" s="314"/>
      <c r="AN73" s="314"/>
      <c r="AO73" s="314"/>
      <c r="AP73" s="314"/>
      <c r="AQ73" s="314"/>
      <c r="AR73" s="314"/>
      <c r="AS73" s="314"/>
      <c r="AT73" s="314"/>
      <c r="AU73" s="314"/>
      <c r="AV73" s="314"/>
      <c r="AW73" s="314"/>
      <c r="AX73" s="314"/>
      <c r="AY73" s="314"/>
      <c r="AZ73" s="314"/>
      <c r="BA73" s="314"/>
      <c r="BB73" s="314"/>
      <c r="BC73" s="314"/>
      <c r="BD73" s="314"/>
      <c r="BE73" s="314"/>
      <c r="BF73" s="314"/>
      <c r="BG73" s="314"/>
      <c r="BH73" s="314"/>
      <c r="BI73" s="314"/>
      <c r="BJ73" s="314"/>
      <c r="BK73" s="314"/>
      <c r="BL73" s="314"/>
      <c r="BM73" s="314"/>
      <c r="BN73" s="314"/>
      <c r="BO73" s="314"/>
      <c r="BP73" s="314"/>
      <c r="BQ73" s="314"/>
      <c r="BR73" s="314"/>
      <c r="BS73" s="314"/>
      <c r="BT73" s="314"/>
      <c r="BU73" s="314"/>
      <c r="BV73" s="314"/>
      <c r="BX73" s="314"/>
      <c r="BY73" s="314"/>
      <c r="BZ73" s="314"/>
      <c r="CA73" s="314"/>
      <c r="CB73" s="314"/>
      <c r="CC73" s="314"/>
      <c r="CD73" s="314"/>
      <c r="CE73" s="314"/>
      <c r="CF73" s="314"/>
      <c r="CG73" s="314"/>
      <c r="CH73" s="314"/>
      <c r="CI73" s="314"/>
      <c r="CJ73" s="314"/>
      <c r="CK73" s="314"/>
      <c r="CL73" s="314"/>
      <c r="CM73" s="314"/>
      <c r="CN73" s="314"/>
      <c r="CO73" s="314"/>
      <c r="CP73" s="314"/>
      <c r="CQ73" s="314"/>
      <c r="CR73" s="314"/>
      <c r="CS73" s="314"/>
      <c r="CT73" s="314"/>
      <c r="CU73" s="314"/>
      <c r="CV73" s="314"/>
      <c r="CW73" s="314"/>
      <c r="CX73" s="314"/>
      <c r="CY73" s="314"/>
      <c r="CZ73" s="314"/>
      <c r="DA73" s="314"/>
      <c r="DB73" s="314"/>
      <c r="DC73" s="314"/>
      <c r="DD73" s="314"/>
      <c r="DE73" s="314"/>
      <c r="DF73" s="314"/>
      <c r="DG73" s="314"/>
      <c r="DH73" s="314"/>
      <c r="DI73" s="314"/>
      <c r="DJ73" s="314"/>
      <c r="DK73" s="314"/>
      <c r="DL73" s="314"/>
      <c r="DM73" s="314"/>
      <c r="DN73" s="314"/>
      <c r="DO73" s="314"/>
      <c r="DP73" s="314"/>
      <c r="DQ73" s="314"/>
      <c r="DR73" s="314"/>
      <c r="DS73" s="314"/>
      <c r="DT73" s="314"/>
      <c r="DU73" s="314"/>
      <c r="DV73" s="314"/>
      <c r="DW73" s="314"/>
      <c r="DX73" s="314"/>
      <c r="DY73" s="314"/>
      <c r="DZ73" s="314"/>
      <c r="EA73" s="314"/>
      <c r="EB73" s="314"/>
      <c r="EC73" s="314"/>
      <c r="ED73" s="314"/>
      <c r="EE73" s="338"/>
      <c r="EF73" s="64"/>
      <c r="EG73" s="64"/>
      <c r="EH73" s="64"/>
      <c r="EI73" s="64"/>
      <c r="EJ73" s="64"/>
      <c r="EK73" s="64"/>
      <c r="EL73" s="64"/>
      <c r="EM73" s="64"/>
      <c r="EN73" s="64"/>
      <c r="EO73" s="64"/>
      <c r="EP73" s="64"/>
      <c r="EQ73" s="64"/>
      <c r="ER73" s="64"/>
      <c r="ES73" s="64"/>
      <c r="ET73" s="64"/>
      <c r="EU73" s="64"/>
      <c r="EV73" s="308"/>
      <c r="FY73" s="317"/>
      <c r="FZ73" s="317"/>
      <c r="GA73" s="317"/>
      <c r="GB73" s="317"/>
      <c r="GC73" s="301"/>
      <c r="GD73" s="301"/>
      <c r="GE73" s="301"/>
      <c r="GF73" s="301"/>
      <c r="GG73" s="318"/>
      <c r="GH73" s="318"/>
      <c r="GI73" s="318"/>
      <c r="GJ73" s="319"/>
      <c r="GK73" s="320"/>
      <c r="GL73" s="320"/>
      <c r="GM73" s="320"/>
      <c r="GN73" s="320"/>
      <c r="GO73" s="300"/>
      <c r="HD73" s="317"/>
      <c r="HE73" s="317"/>
      <c r="HF73" s="317"/>
      <c r="HG73" s="317"/>
      <c r="HH73" s="301"/>
      <c r="HI73" s="301"/>
      <c r="HJ73" s="301"/>
      <c r="HK73" s="301"/>
      <c r="HL73" s="318"/>
      <c r="HM73" s="318"/>
      <c r="HN73" s="318"/>
      <c r="HO73" s="319"/>
      <c r="HP73" s="320"/>
      <c r="HQ73" s="320"/>
      <c r="HR73" s="320"/>
      <c r="HS73" s="320"/>
      <c r="HT73" s="300"/>
    </row>
    <row r="74" spans="18:228" ht="17.100000000000001" customHeight="1" x14ac:dyDescent="0.3">
      <c r="R74" s="314"/>
      <c r="S74" s="314"/>
      <c r="T74" s="314"/>
      <c r="U74" s="314"/>
      <c r="V74" s="314"/>
      <c r="W74" s="314"/>
      <c r="X74" s="314"/>
      <c r="Y74" s="314"/>
      <c r="Z74" s="314"/>
      <c r="AA74" s="314"/>
      <c r="AB74" s="314"/>
      <c r="AC74" s="314"/>
      <c r="AD74" s="314"/>
      <c r="AE74" s="314"/>
      <c r="AF74" s="314"/>
      <c r="AG74" s="314"/>
      <c r="AH74" s="314"/>
      <c r="AI74" s="314"/>
      <c r="AJ74" s="314"/>
      <c r="AK74" s="314"/>
      <c r="AL74" s="314"/>
      <c r="AM74" s="314"/>
      <c r="AN74" s="314"/>
      <c r="AO74" s="314"/>
      <c r="AP74" s="314"/>
      <c r="AQ74" s="314"/>
      <c r="AR74" s="314"/>
      <c r="AS74" s="314"/>
      <c r="AT74" s="314"/>
      <c r="AU74" s="314"/>
      <c r="AV74" s="314"/>
      <c r="AW74" s="314"/>
      <c r="AX74" s="314"/>
      <c r="AY74" s="314"/>
      <c r="AZ74" s="314"/>
      <c r="BA74" s="314"/>
      <c r="BB74" s="314"/>
      <c r="BC74" s="314"/>
      <c r="BD74" s="314"/>
      <c r="BE74" s="314"/>
      <c r="BF74" s="314"/>
      <c r="BG74" s="314"/>
      <c r="BH74" s="314"/>
      <c r="BI74" s="314"/>
      <c r="BJ74" s="314"/>
      <c r="BK74" s="314"/>
      <c r="BL74" s="314"/>
      <c r="BM74" s="314"/>
      <c r="BN74" s="314"/>
      <c r="BO74" s="314"/>
      <c r="BP74" s="314"/>
      <c r="BQ74" s="314"/>
      <c r="BR74" s="314"/>
      <c r="BS74" s="314"/>
      <c r="BT74" s="314"/>
      <c r="BU74" s="314"/>
      <c r="BV74" s="314"/>
      <c r="BX74" s="314"/>
      <c r="BY74" s="314"/>
      <c r="BZ74" s="314"/>
      <c r="CA74" s="314"/>
      <c r="CB74" s="314"/>
      <c r="CC74" s="314"/>
      <c r="CD74" s="314"/>
      <c r="CE74" s="314"/>
      <c r="CF74" s="314"/>
      <c r="CG74" s="314"/>
      <c r="CH74" s="314"/>
      <c r="CI74" s="314"/>
      <c r="CJ74" s="314"/>
      <c r="CK74" s="314"/>
      <c r="CL74" s="314"/>
      <c r="CM74" s="314"/>
      <c r="CN74" s="314"/>
      <c r="CO74" s="314"/>
      <c r="CP74" s="314"/>
      <c r="CQ74" s="314"/>
      <c r="CR74" s="314"/>
      <c r="CS74" s="314"/>
      <c r="CT74" s="314"/>
      <c r="CU74" s="314"/>
      <c r="CV74" s="314"/>
      <c r="CW74" s="314"/>
      <c r="CX74" s="314"/>
      <c r="CY74" s="314"/>
      <c r="CZ74" s="314"/>
      <c r="DA74" s="314"/>
      <c r="DB74" s="314"/>
      <c r="DC74" s="314"/>
      <c r="DD74" s="314"/>
      <c r="DE74" s="314"/>
      <c r="DF74" s="314"/>
      <c r="DG74" s="314"/>
      <c r="DH74" s="314"/>
      <c r="DI74" s="314"/>
      <c r="DJ74" s="314"/>
      <c r="DK74" s="314"/>
      <c r="DL74" s="314"/>
      <c r="DM74" s="314"/>
      <c r="DN74" s="314"/>
      <c r="DO74" s="314"/>
      <c r="DP74" s="314"/>
      <c r="DQ74" s="314"/>
      <c r="DR74" s="314"/>
      <c r="DS74" s="314"/>
      <c r="DT74" s="314"/>
      <c r="DU74" s="314"/>
      <c r="DV74" s="314"/>
      <c r="DW74" s="314"/>
      <c r="DX74" s="314"/>
      <c r="DY74" s="314"/>
      <c r="DZ74" s="314"/>
      <c r="EA74" s="314"/>
      <c r="EB74" s="314"/>
      <c r="EC74" s="314"/>
      <c r="ED74" s="314"/>
      <c r="EE74" s="258"/>
      <c r="EF74" s="64"/>
      <c r="EG74" s="64"/>
      <c r="EH74" s="64"/>
      <c r="EI74" s="64"/>
      <c r="EJ74" s="64"/>
      <c r="EK74" s="64"/>
      <c r="EL74" s="64"/>
      <c r="EM74" s="64"/>
      <c r="EN74" s="64"/>
      <c r="EO74" s="64"/>
      <c r="EP74" s="64"/>
      <c r="EQ74" s="64"/>
      <c r="ER74" s="64"/>
      <c r="ES74" s="64"/>
      <c r="ET74" s="64"/>
      <c r="EU74" s="64"/>
      <c r="EV74" s="309"/>
      <c r="FY74" s="317"/>
      <c r="FZ74" s="317"/>
      <c r="GA74" s="317"/>
      <c r="GB74" s="317"/>
      <c r="GC74" s="301"/>
      <c r="GD74" s="301"/>
      <c r="GE74" s="301"/>
      <c r="GF74" s="301"/>
      <c r="GG74" s="318"/>
      <c r="GH74" s="318"/>
      <c r="GI74" s="318"/>
      <c r="GJ74" s="319"/>
      <c r="GK74" s="320"/>
      <c r="GL74" s="320"/>
      <c r="GM74" s="320"/>
      <c r="GN74" s="320"/>
      <c r="GO74" s="300"/>
      <c r="HD74" s="317"/>
      <c r="HE74" s="317"/>
      <c r="HF74" s="317"/>
      <c r="HG74" s="317"/>
      <c r="HH74" s="301"/>
      <c r="HI74" s="301"/>
      <c r="HJ74" s="301"/>
      <c r="HK74" s="301"/>
      <c r="HL74" s="318"/>
      <c r="HM74" s="318"/>
      <c r="HN74" s="318"/>
      <c r="HO74" s="319"/>
      <c r="HP74" s="320"/>
      <c r="HQ74" s="320"/>
      <c r="HR74" s="320"/>
      <c r="HS74" s="320"/>
      <c r="HT74" s="300"/>
    </row>
    <row r="75" spans="18:228" ht="17.100000000000001" customHeight="1" x14ac:dyDescent="0.3">
      <c r="R75" s="314"/>
      <c r="S75" s="314"/>
      <c r="T75" s="314"/>
      <c r="U75" s="314"/>
      <c r="V75" s="314"/>
      <c r="W75" s="314"/>
      <c r="X75" s="314"/>
      <c r="Y75" s="314"/>
      <c r="Z75" s="314"/>
      <c r="AA75" s="314"/>
      <c r="AB75" s="314"/>
      <c r="AC75" s="314"/>
      <c r="AD75" s="314"/>
      <c r="AE75" s="314"/>
      <c r="AF75" s="314"/>
      <c r="AG75" s="314"/>
      <c r="AH75" s="314"/>
      <c r="AI75" s="314"/>
      <c r="AJ75" s="314"/>
      <c r="AK75" s="314"/>
      <c r="AL75" s="314"/>
      <c r="AM75" s="314"/>
      <c r="AN75" s="314"/>
      <c r="AO75" s="314"/>
      <c r="AP75" s="314"/>
      <c r="AQ75" s="314"/>
      <c r="AR75" s="314"/>
      <c r="AS75" s="314"/>
      <c r="AT75" s="314"/>
      <c r="AU75" s="314"/>
      <c r="AV75" s="314"/>
      <c r="AW75" s="314"/>
      <c r="AX75" s="314"/>
      <c r="AY75" s="314"/>
      <c r="AZ75" s="314"/>
      <c r="BA75" s="314"/>
      <c r="BB75" s="314"/>
      <c r="BC75" s="314"/>
      <c r="BD75" s="314"/>
      <c r="BE75" s="314"/>
      <c r="BF75" s="314"/>
      <c r="BG75" s="314"/>
      <c r="BH75" s="314"/>
      <c r="BI75" s="314"/>
      <c r="BJ75" s="314"/>
      <c r="BK75" s="314"/>
      <c r="BL75" s="314"/>
      <c r="BM75" s="314"/>
      <c r="BN75" s="314"/>
      <c r="BO75" s="314"/>
      <c r="BP75" s="314"/>
      <c r="BQ75" s="314"/>
      <c r="BR75" s="314"/>
      <c r="BS75" s="314"/>
      <c r="BT75" s="314"/>
      <c r="BU75" s="314"/>
      <c r="BV75" s="314"/>
      <c r="BX75" s="314"/>
      <c r="BY75" s="314"/>
      <c r="BZ75" s="314"/>
      <c r="CA75" s="314"/>
      <c r="CB75" s="314"/>
      <c r="CC75" s="314"/>
      <c r="CD75" s="314"/>
      <c r="CE75" s="314"/>
      <c r="CF75" s="314"/>
      <c r="CG75" s="314"/>
      <c r="CH75" s="314"/>
      <c r="CI75" s="314"/>
      <c r="CJ75" s="314"/>
      <c r="CK75" s="314"/>
      <c r="CL75" s="314"/>
      <c r="CM75" s="314"/>
      <c r="CN75" s="314"/>
      <c r="CO75" s="314"/>
      <c r="CP75" s="314"/>
      <c r="CQ75" s="314"/>
      <c r="CR75" s="314"/>
      <c r="CS75" s="314"/>
      <c r="CT75" s="314"/>
      <c r="CU75" s="314"/>
      <c r="CV75" s="314"/>
      <c r="CW75" s="314"/>
      <c r="CX75" s="314"/>
      <c r="CY75" s="314"/>
      <c r="CZ75" s="314"/>
      <c r="DA75" s="314"/>
      <c r="DB75" s="314"/>
      <c r="DC75" s="314"/>
      <c r="DD75" s="314"/>
      <c r="DE75" s="314"/>
      <c r="DF75" s="314"/>
      <c r="DG75" s="314"/>
      <c r="DH75" s="314"/>
      <c r="DI75" s="314"/>
      <c r="DJ75" s="314"/>
      <c r="DK75" s="314"/>
      <c r="DL75" s="314"/>
      <c r="DM75" s="314"/>
      <c r="DN75" s="314"/>
      <c r="DO75" s="314"/>
      <c r="DP75" s="314"/>
      <c r="DQ75" s="314"/>
      <c r="DR75" s="314"/>
      <c r="DS75" s="314"/>
      <c r="DT75" s="314"/>
      <c r="DU75" s="314"/>
      <c r="DV75" s="314"/>
      <c r="DW75" s="314"/>
      <c r="DX75" s="314"/>
      <c r="DY75" s="314"/>
      <c r="DZ75" s="314"/>
      <c r="EA75" s="314"/>
      <c r="EB75" s="314"/>
      <c r="EC75" s="314"/>
      <c r="ED75" s="314"/>
      <c r="EE75" s="338"/>
      <c r="EF75" s="64"/>
      <c r="EG75" s="64"/>
      <c r="EH75" s="64"/>
      <c r="EI75" s="64"/>
      <c r="EJ75" s="64"/>
      <c r="EK75" s="64"/>
      <c r="EL75" s="64"/>
      <c r="EM75" s="64"/>
      <c r="EN75" s="64"/>
      <c r="EO75" s="64"/>
      <c r="EP75" s="64"/>
      <c r="EQ75" s="64"/>
      <c r="ER75" s="64"/>
      <c r="ES75" s="64"/>
      <c r="ET75" s="64"/>
      <c r="EU75" s="64"/>
      <c r="EV75" s="308"/>
      <c r="FY75" s="317"/>
      <c r="FZ75" s="317"/>
      <c r="GA75" s="317"/>
      <c r="GB75" s="317"/>
      <c r="GC75" s="301"/>
      <c r="GD75" s="301"/>
      <c r="GE75" s="301"/>
      <c r="GF75" s="301"/>
      <c r="GG75" s="318"/>
      <c r="GH75" s="318"/>
      <c r="GI75" s="318"/>
      <c r="GJ75" s="319"/>
      <c r="GK75" s="320"/>
      <c r="GL75" s="320"/>
      <c r="GM75" s="320"/>
      <c r="GN75" s="320"/>
      <c r="GO75" s="300"/>
      <c r="HD75" s="317"/>
      <c r="HE75" s="317"/>
      <c r="HF75" s="317"/>
      <c r="HG75" s="317"/>
      <c r="HH75" s="301"/>
      <c r="HI75" s="301"/>
      <c r="HJ75" s="301"/>
      <c r="HK75" s="301"/>
      <c r="HL75" s="318"/>
      <c r="HM75" s="318"/>
      <c r="HN75" s="318"/>
      <c r="HO75" s="319"/>
      <c r="HP75" s="320"/>
      <c r="HQ75" s="320"/>
      <c r="HR75" s="320"/>
      <c r="HS75" s="320"/>
      <c r="HT75" s="300"/>
    </row>
    <row r="76" spans="18:228" ht="17.100000000000001" customHeight="1" x14ac:dyDescent="0.3">
      <c r="R76" s="314"/>
      <c r="S76" s="314"/>
      <c r="T76" s="314"/>
      <c r="U76" s="314"/>
      <c r="V76" s="314"/>
      <c r="W76" s="314"/>
      <c r="X76" s="314"/>
      <c r="Y76" s="314"/>
      <c r="Z76" s="314"/>
      <c r="AA76" s="314"/>
      <c r="AB76" s="314"/>
      <c r="AC76" s="314"/>
      <c r="AD76" s="314"/>
      <c r="AE76" s="314"/>
      <c r="AF76" s="314"/>
      <c r="AG76" s="314"/>
      <c r="AH76" s="314"/>
      <c r="AI76" s="314"/>
      <c r="AJ76" s="314"/>
      <c r="AK76" s="314"/>
      <c r="AL76" s="314"/>
      <c r="AM76" s="314"/>
      <c r="AN76" s="314"/>
      <c r="AO76" s="314"/>
      <c r="AP76" s="314"/>
      <c r="AQ76" s="314"/>
      <c r="AR76" s="314"/>
      <c r="AS76" s="314"/>
      <c r="AT76" s="314"/>
      <c r="AU76" s="314"/>
      <c r="AV76" s="314"/>
      <c r="AW76" s="314"/>
      <c r="AX76" s="314"/>
      <c r="AY76" s="314"/>
      <c r="AZ76" s="314"/>
      <c r="BA76" s="314"/>
      <c r="BB76" s="314"/>
      <c r="BC76" s="314"/>
      <c r="BD76" s="314"/>
      <c r="BE76" s="314"/>
      <c r="BF76" s="314"/>
      <c r="BG76" s="314"/>
      <c r="BH76" s="314"/>
      <c r="BI76" s="314"/>
      <c r="BJ76" s="314"/>
      <c r="BK76" s="314"/>
      <c r="BL76" s="314"/>
      <c r="BM76" s="314"/>
      <c r="BN76" s="314"/>
      <c r="BO76" s="314"/>
      <c r="BP76" s="314"/>
      <c r="BQ76" s="314"/>
      <c r="BR76" s="314"/>
      <c r="BS76" s="314"/>
      <c r="BT76" s="314"/>
      <c r="BU76" s="314"/>
      <c r="BV76" s="314"/>
      <c r="BX76" s="314"/>
      <c r="BY76" s="314"/>
      <c r="BZ76" s="314"/>
      <c r="CA76" s="314"/>
      <c r="CB76" s="314"/>
      <c r="CC76" s="314"/>
      <c r="CD76" s="314"/>
      <c r="CE76" s="314"/>
      <c r="CF76" s="314"/>
      <c r="CG76" s="314"/>
      <c r="CH76" s="314"/>
      <c r="CI76" s="314"/>
      <c r="CJ76" s="314"/>
      <c r="CK76" s="314"/>
      <c r="CL76" s="314"/>
      <c r="CM76" s="314"/>
      <c r="CN76" s="314"/>
      <c r="CO76" s="314"/>
      <c r="CP76" s="314"/>
      <c r="CQ76" s="314"/>
      <c r="CR76" s="314"/>
      <c r="CS76" s="314"/>
      <c r="CT76" s="314"/>
      <c r="CU76" s="314"/>
      <c r="CV76" s="314"/>
      <c r="CW76" s="314"/>
      <c r="CX76" s="314"/>
      <c r="CY76" s="314"/>
      <c r="CZ76" s="314"/>
      <c r="DA76" s="314"/>
      <c r="DB76" s="314"/>
      <c r="DC76" s="314"/>
      <c r="DD76" s="314"/>
      <c r="DE76" s="314"/>
      <c r="DF76" s="314"/>
      <c r="DG76" s="314"/>
      <c r="DH76" s="314"/>
      <c r="DI76" s="314"/>
      <c r="DJ76" s="314"/>
      <c r="DK76" s="314"/>
      <c r="DL76" s="314"/>
      <c r="DM76" s="314"/>
      <c r="DN76" s="314"/>
      <c r="DO76" s="314"/>
      <c r="DP76" s="314"/>
      <c r="DQ76" s="314"/>
      <c r="DR76" s="314"/>
      <c r="DS76" s="314"/>
      <c r="DT76" s="314"/>
      <c r="DU76" s="314"/>
      <c r="DV76" s="314"/>
      <c r="DW76" s="314"/>
      <c r="DX76" s="314"/>
      <c r="DY76" s="314"/>
      <c r="DZ76" s="314"/>
      <c r="EA76" s="314"/>
      <c r="EB76" s="314"/>
      <c r="EC76" s="314"/>
      <c r="ED76" s="314"/>
      <c r="EE76" s="258"/>
      <c r="EF76" s="64"/>
      <c r="EG76" s="64"/>
      <c r="EH76" s="64"/>
      <c r="EI76" s="64"/>
      <c r="EJ76" s="64"/>
      <c r="EK76" s="64"/>
      <c r="EL76" s="64"/>
      <c r="EM76" s="64"/>
      <c r="EN76" s="64"/>
      <c r="EO76" s="64"/>
      <c r="EP76" s="64"/>
      <c r="EQ76" s="64"/>
      <c r="ER76" s="64"/>
      <c r="ES76" s="64"/>
      <c r="ET76" s="64"/>
      <c r="EU76" s="64"/>
      <c r="EV76" s="309"/>
      <c r="FY76" s="317"/>
      <c r="FZ76" s="317"/>
      <c r="GA76" s="317"/>
      <c r="GB76" s="317"/>
      <c r="GC76" s="301"/>
      <c r="GD76" s="301"/>
      <c r="GE76" s="301"/>
      <c r="GF76" s="301"/>
      <c r="GG76" s="318"/>
      <c r="GH76" s="318"/>
      <c r="GI76" s="318"/>
      <c r="GJ76" s="319"/>
      <c r="GK76" s="320"/>
      <c r="GL76" s="320"/>
      <c r="GM76" s="320"/>
      <c r="GN76" s="320"/>
      <c r="GO76" s="300"/>
      <c r="HD76" s="317"/>
      <c r="HE76" s="317"/>
      <c r="HF76" s="317"/>
      <c r="HG76" s="317"/>
      <c r="HH76" s="301"/>
      <c r="HI76" s="301"/>
      <c r="HJ76" s="301"/>
      <c r="HK76" s="301"/>
      <c r="HL76" s="318"/>
      <c r="HM76" s="318"/>
      <c r="HN76" s="318"/>
      <c r="HO76" s="319"/>
      <c r="HP76" s="320"/>
      <c r="HQ76" s="320"/>
      <c r="HR76" s="320"/>
      <c r="HS76" s="320"/>
      <c r="HT76" s="300"/>
    </row>
    <row r="77" spans="18:228" ht="17.100000000000001" customHeight="1" x14ac:dyDescent="0.3">
      <c r="R77" s="314"/>
      <c r="S77" s="314"/>
      <c r="T77" s="314"/>
      <c r="U77" s="314"/>
      <c r="V77" s="314"/>
      <c r="W77" s="314"/>
      <c r="X77" s="314"/>
      <c r="Y77" s="314"/>
      <c r="Z77" s="314"/>
      <c r="AA77" s="314"/>
      <c r="AB77" s="314"/>
      <c r="AC77" s="314"/>
      <c r="AD77" s="314"/>
      <c r="AE77" s="314"/>
      <c r="AF77" s="314"/>
      <c r="AG77" s="314"/>
      <c r="AH77" s="314"/>
      <c r="AI77" s="314"/>
      <c r="AJ77" s="314"/>
      <c r="AK77" s="314"/>
      <c r="AL77" s="314"/>
      <c r="AM77" s="314"/>
      <c r="AN77" s="314"/>
      <c r="AO77" s="314"/>
      <c r="AP77" s="314"/>
      <c r="AQ77" s="314"/>
      <c r="AR77" s="314"/>
      <c r="AS77" s="314"/>
      <c r="AT77" s="314"/>
      <c r="AU77" s="314"/>
      <c r="AV77" s="314"/>
      <c r="AW77" s="314"/>
      <c r="AX77" s="314"/>
      <c r="AY77" s="314"/>
      <c r="AZ77" s="314"/>
      <c r="BA77" s="314"/>
      <c r="BB77" s="314"/>
      <c r="BC77" s="314"/>
      <c r="BD77" s="314"/>
      <c r="BE77" s="314"/>
      <c r="BF77" s="314"/>
      <c r="BG77" s="314"/>
      <c r="BH77" s="314"/>
      <c r="BI77" s="314"/>
      <c r="BJ77" s="314"/>
      <c r="BK77" s="314"/>
      <c r="BL77" s="314"/>
      <c r="BM77" s="314"/>
      <c r="BN77" s="314"/>
      <c r="BO77" s="314"/>
      <c r="BP77" s="314"/>
      <c r="BQ77" s="314"/>
      <c r="BR77" s="314"/>
      <c r="BS77" s="314"/>
      <c r="BT77" s="314"/>
      <c r="BU77" s="314"/>
      <c r="BV77" s="314"/>
      <c r="BX77" s="314"/>
      <c r="BY77" s="314"/>
      <c r="BZ77" s="314"/>
      <c r="CA77" s="314"/>
      <c r="CB77" s="314"/>
      <c r="CC77" s="314"/>
      <c r="CD77" s="314"/>
      <c r="CE77" s="314"/>
      <c r="CF77" s="314"/>
      <c r="CG77" s="314"/>
      <c r="CH77" s="314"/>
      <c r="CI77" s="314"/>
      <c r="CJ77" s="314"/>
      <c r="CK77" s="314"/>
      <c r="CL77" s="314"/>
      <c r="CM77" s="314"/>
      <c r="CN77" s="314"/>
      <c r="CO77" s="314"/>
      <c r="CP77" s="314"/>
      <c r="CQ77" s="314"/>
      <c r="CR77" s="314"/>
      <c r="CS77" s="314"/>
      <c r="CT77" s="314"/>
      <c r="CU77" s="314"/>
      <c r="CV77" s="314"/>
      <c r="CW77" s="314"/>
      <c r="CX77" s="314"/>
      <c r="CY77" s="314"/>
      <c r="CZ77" s="314"/>
      <c r="DA77" s="314"/>
      <c r="DB77" s="314"/>
      <c r="DC77" s="314"/>
      <c r="DD77" s="314"/>
      <c r="DE77" s="314"/>
      <c r="DF77" s="314"/>
      <c r="DG77" s="314"/>
      <c r="DH77" s="314"/>
      <c r="DI77" s="314"/>
      <c r="DJ77" s="314"/>
      <c r="DK77" s="314"/>
      <c r="DL77" s="314"/>
      <c r="DM77" s="314"/>
      <c r="DN77" s="314"/>
      <c r="DO77" s="314"/>
      <c r="DP77" s="314"/>
      <c r="DQ77" s="314"/>
      <c r="DR77" s="314"/>
      <c r="DS77" s="314"/>
      <c r="DT77" s="314"/>
      <c r="DU77" s="314"/>
      <c r="DV77" s="314"/>
      <c r="DW77" s="314"/>
      <c r="DX77" s="314"/>
      <c r="DY77" s="314"/>
      <c r="DZ77" s="314"/>
      <c r="EA77" s="314"/>
      <c r="EB77" s="314"/>
      <c r="EC77" s="314"/>
      <c r="ED77" s="314"/>
      <c r="FY77" s="317"/>
      <c r="FZ77" s="317"/>
      <c r="GA77" s="317"/>
      <c r="GB77" s="317"/>
      <c r="GC77" s="301"/>
      <c r="GD77" s="301"/>
      <c r="GE77" s="301"/>
      <c r="GF77" s="301"/>
      <c r="GG77" s="318"/>
      <c r="GH77" s="318"/>
      <c r="GI77" s="318"/>
      <c r="GJ77" s="319"/>
      <c r="GK77" s="320"/>
      <c r="GL77" s="320"/>
      <c r="GM77" s="320"/>
      <c r="GN77" s="320"/>
      <c r="GO77" s="300"/>
      <c r="HD77" s="317"/>
      <c r="HE77" s="317"/>
      <c r="HF77" s="317"/>
      <c r="HG77" s="317"/>
      <c r="HH77" s="301"/>
      <c r="HI77" s="301"/>
      <c r="HJ77" s="301"/>
      <c r="HK77" s="301"/>
      <c r="HL77" s="318"/>
      <c r="HM77" s="318"/>
      <c r="HN77" s="318"/>
      <c r="HO77" s="319"/>
      <c r="HP77" s="320"/>
      <c r="HQ77" s="320"/>
      <c r="HR77" s="320"/>
      <c r="HS77" s="320"/>
      <c r="HT77" s="300"/>
    </row>
    <row r="78" spans="18:228" ht="17.100000000000001" customHeight="1" x14ac:dyDescent="0.3">
      <c r="R78" s="314"/>
      <c r="S78" s="314"/>
      <c r="T78" s="314"/>
      <c r="U78" s="314"/>
      <c r="V78" s="314"/>
      <c r="W78" s="314"/>
      <c r="X78" s="314"/>
      <c r="Y78" s="314"/>
      <c r="Z78" s="314"/>
      <c r="AA78" s="314"/>
      <c r="AB78" s="314"/>
      <c r="AC78" s="314"/>
      <c r="AD78" s="314"/>
      <c r="AE78" s="314"/>
      <c r="AF78" s="314"/>
      <c r="AG78" s="314"/>
      <c r="AH78" s="314"/>
      <c r="AI78" s="314"/>
      <c r="AJ78" s="314"/>
      <c r="AK78" s="314"/>
      <c r="AL78" s="314"/>
      <c r="AM78" s="314"/>
      <c r="AN78" s="314"/>
      <c r="AO78" s="314"/>
      <c r="AP78" s="314"/>
      <c r="AQ78" s="314"/>
      <c r="AR78" s="314"/>
      <c r="AS78" s="314"/>
      <c r="AT78" s="314"/>
      <c r="AU78" s="314"/>
      <c r="AV78" s="314"/>
      <c r="AW78" s="314"/>
      <c r="AX78" s="314"/>
      <c r="AY78" s="314"/>
      <c r="AZ78" s="314"/>
      <c r="BA78" s="314"/>
      <c r="BB78" s="314"/>
      <c r="BC78" s="314"/>
      <c r="BD78" s="314"/>
      <c r="BE78" s="314"/>
      <c r="BF78" s="314"/>
      <c r="BG78" s="314"/>
      <c r="BH78" s="314"/>
      <c r="BI78" s="314"/>
      <c r="BJ78" s="314"/>
      <c r="BK78" s="314"/>
      <c r="BL78" s="314"/>
      <c r="BM78" s="314"/>
      <c r="BN78" s="314"/>
      <c r="BO78" s="314"/>
      <c r="BP78" s="314"/>
      <c r="BQ78" s="314"/>
      <c r="BR78" s="314"/>
      <c r="BS78" s="314"/>
      <c r="BT78" s="314"/>
      <c r="BU78" s="314"/>
      <c r="BV78" s="314"/>
      <c r="BW78" s="341"/>
      <c r="BX78" s="314"/>
      <c r="BY78" s="314"/>
      <c r="BZ78" s="314"/>
      <c r="CA78" s="314"/>
      <c r="CB78" s="314"/>
      <c r="CC78" s="314"/>
      <c r="CD78" s="314"/>
      <c r="CE78" s="314"/>
      <c r="CF78" s="314"/>
      <c r="CG78" s="314"/>
      <c r="CH78" s="314"/>
      <c r="CI78" s="314"/>
      <c r="CJ78" s="314"/>
      <c r="CK78" s="314"/>
      <c r="CL78" s="314"/>
      <c r="CM78" s="314"/>
      <c r="CN78" s="314"/>
      <c r="CO78" s="314"/>
      <c r="CP78" s="314"/>
      <c r="CQ78" s="314"/>
      <c r="CR78" s="314"/>
      <c r="CS78" s="314"/>
      <c r="CT78" s="314"/>
      <c r="CU78" s="314"/>
      <c r="CV78" s="314"/>
      <c r="CW78" s="314"/>
      <c r="CX78" s="314"/>
      <c r="CY78" s="314"/>
      <c r="CZ78" s="314"/>
      <c r="DA78" s="314"/>
      <c r="DB78" s="314"/>
      <c r="DC78" s="314"/>
      <c r="DD78" s="314"/>
      <c r="DE78" s="314"/>
      <c r="DF78" s="314"/>
      <c r="DG78" s="314"/>
      <c r="DH78" s="314"/>
      <c r="DI78" s="314"/>
      <c r="DJ78" s="314"/>
      <c r="DK78" s="314"/>
      <c r="DL78" s="314"/>
      <c r="DM78" s="314"/>
      <c r="DN78" s="314"/>
      <c r="DO78" s="314"/>
      <c r="DP78" s="314"/>
      <c r="DQ78" s="314"/>
      <c r="DR78" s="314"/>
      <c r="DS78" s="314"/>
      <c r="DT78" s="314"/>
      <c r="DU78" s="314"/>
      <c r="DV78" s="314"/>
      <c r="DW78" s="314"/>
      <c r="DX78" s="314"/>
      <c r="DY78" s="314"/>
      <c r="DZ78" s="314"/>
      <c r="EA78" s="314"/>
      <c r="EB78" s="314"/>
      <c r="EC78" s="314"/>
      <c r="ED78" s="314"/>
      <c r="FY78" s="317"/>
      <c r="FZ78" s="317"/>
      <c r="GA78" s="317"/>
      <c r="GB78" s="317"/>
      <c r="GC78" s="301"/>
      <c r="GD78" s="301"/>
      <c r="GE78" s="301"/>
      <c r="GF78" s="301"/>
      <c r="GG78" s="318"/>
      <c r="GH78" s="318"/>
      <c r="GI78" s="318"/>
      <c r="GJ78" s="319"/>
      <c r="GK78" s="320"/>
      <c r="GL78" s="320"/>
      <c r="GM78" s="320"/>
      <c r="GN78" s="320"/>
      <c r="GO78" s="300"/>
      <c r="HD78" s="317"/>
      <c r="HE78" s="317"/>
      <c r="HF78" s="317"/>
      <c r="HG78" s="317"/>
      <c r="HH78" s="301"/>
      <c r="HI78" s="301"/>
      <c r="HJ78" s="301"/>
      <c r="HK78" s="301"/>
      <c r="HL78" s="318"/>
      <c r="HM78" s="318"/>
      <c r="HN78" s="318"/>
      <c r="HO78" s="319"/>
      <c r="HP78" s="320"/>
      <c r="HQ78" s="320"/>
      <c r="HR78" s="320"/>
      <c r="HS78" s="320"/>
      <c r="HT78" s="300"/>
    </row>
    <row r="79" spans="18:228" ht="17.100000000000001" customHeight="1" x14ac:dyDescent="0.3">
      <c r="R79" s="314"/>
      <c r="S79" s="314"/>
      <c r="T79" s="314"/>
      <c r="U79" s="314"/>
      <c r="V79" s="314"/>
      <c r="W79" s="314"/>
      <c r="X79" s="314"/>
      <c r="Y79" s="314"/>
      <c r="Z79" s="314"/>
      <c r="AA79" s="314"/>
      <c r="AB79" s="314"/>
      <c r="AC79" s="314"/>
      <c r="AD79" s="314"/>
      <c r="AE79" s="314"/>
      <c r="AF79" s="314"/>
      <c r="AG79" s="314"/>
      <c r="AH79" s="314"/>
      <c r="AI79" s="314"/>
      <c r="AJ79" s="314"/>
      <c r="AK79" s="314"/>
      <c r="AL79" s="314"/>
      <c r="AM79" s="314"/>
      <c r="AN79" s="314"/>
      <c r="AO79" s="314"/>
      <c r="AP79" s="314"/>
      <c r="AQ79" s="314"/>
      <c r="AR79" s="314"/>
      <c r="AS79" s="314"/>
      <c r="AT79" s="314"/>
      <c r="AU79" s="314"/>
      <c r="AV79" s="314"/>
      <c r="AW79" s="314"/>
      <c r="AX79" s="314"/>
      <c r="AY79" s="314"/>
      <c r="AZ79" s="314"/>
      <c r="BA79" s="314"/>
      <c r="BB79" s="314"/>
      <c r="BC79" s="314"/>
      <c r="BD79" s="314"/>
      <c r="BE79" s="314"/>
      <c r="BF79" s="314"/>
      <c r="BG79" s="314"/>
      <c r="BH79" s="314"/>
      <c r="BI79" s="314"/>
      <c r="BJ79" s="314"/>
      <c r="BK79" s="314"/>
      <c r="BL79" s="314"/>
      <c r="BM79" s="314"/>
      <c r="BN79" s="314"/>
      <c r="BO79" s="314"/>
      <c r="BP79" s="314"/>
      <c r="BQ79" s="314"/>
      <c r="BR79" s="314"/>
      <c r="BS79" s="314"/>
      <c r="BT79" s="314"/>
      <c r="BU79" s="314"/>
      <c r="BV79" s="314"/>
      <c r="BW79" s="341"/>
      <c r="BX79" s="314"/>
      <c r="BY79" s="314"/>
      <c r="BZ79" s="314"/>
      <c r="CA79" s="314"/>
      <c r="CB79" s="314"/>
      <c r="CC79" s="314"/>
      <c r="CD79" s="314"/>
      <c r="CE79" s="314"/>
      <c r="CF79" s="314"/>
      <c r="CG79" s="314"/>
      <c r="CH79" s="314"/>
      <c r="CI79" s="314"/>
      <c r="CJ79" s="314"/>
      <c r="CK79" s="314"/>
      <c r="CL79" s="314"/>
      <c r="CM79" s="314"/>
      <c r="CN79" s="314"/>
      <c r="CO79" s="314"/>
      <c r="CP79" s="314"/>
      <c r="CQ79" s="314"/>
      <c r="CR79" s="314"/>
      <c r="CS79" s="314"/>
      <c r="CT79" s="314"/>
      <c r="CU79" s="314"/>
      <c r="CV79" s="314"/>
      <c r="CW79" s="314"/>
      <c r="CX79" s="314"/>
      <c r="CY79" s="314"/>
      <c r="CZ79" s="314"/>
      <c r="DA79" s="314"/>
      <c r="DB79" s="314"/>
      <c r="DC79" s="314"/>
      <c r="DD79" s="314"/>
      <c r="DE79" s="314"/>
      <c r="DF79" s="314"/>
      <c r="DG79" s="314"/>
      <c r="DH79" s="314"/>
      <c r="DI79" s="314"/>
      <c r="DJ79" s="314"/>
      <c r="DK79" s="314"/>
      <c r="DL79" s="314"/>
      <c r="DM79" s="314"/>
      <c r="DN79" s="314"/>
      <c r="DO79" s="314"/>
      <c r="DP79" s="314"/>
      <c r="DQ79" s="314"/>
      <c r="DR79" s="314"/>
      <c r="DS79" s="314"/>
      <c r="DT79" s="314"/>
      <c r="DU79" s="314"/>
      <c r="DV79" s="314"/>
      <c r="DW79" s="314"/>
      <c r="DX79" s="314"/>
      <c r="DY79" s="314"/>
      <c r="DZ79" s="314"/>
      <c r="EA79" s="314"/>
      <c r="EB79" s="314"/>
      <c r="EC79" s="314"/>
      <c r="ED79" s="314"/>
      <c r="FY79" s="317"/>
      <c r="FZ79" s="317"/>
      <c r="GA79" s="317"/>
      <c r="GB79" s="317"/>
      <c r="GC79" s="301"/>
      <c r="GD79" s="301"/>
      <c r="GE79" s="301"/>
      <c r="GF79" s="301"/>
      <c r="GG79" s="318"/>
      <c r="GH79" s="318"/>
      <c r="GI79" s="318"/>
      <c r="GJ79" s="319"/>
      <c r="GK79" s="320"/>
      <c r="GL79" s="320"/>
      <c r="GM79" s="320"/>
      <c r="GN79" s="320"/>
      <c r="GO79" s="300"/>
      <c r="HD79" s="317"/>
      <c r="HE79" s="317"/>
      <c r="HF79" s="317"/>
      <c r="HG79" s="317"/>
      <c r="HH79" s="301"/>
      <c r="HI79" s="301"/>
      <c r="HJ79" s="301"/>
      <c r="HK79" s="301"/>
      <c r="HL79" s="318"/>
      <c r="HM79" s="318"/>
      <c r="HN79" s="318"/>
      <c r="HO79" s="319"/>
      <c r="HP79" s="320"/>
      <c r="HQ79" s="320"/>
      <c r="HR79" s="320"/>
      <c r="HS79" s="320"/>
      <c r="HT79" s="300"/>
    </row>
    <row r="80" spans="18:228" ht="17.100000000000001" customHeight="1" x14ac:dyDescent="0.3">
      <c r="BI80" s="285"/>
      <c r="BJ80" s="286"/>
      <c r="BK80" s="1"/>
      <c r="BL80" s="285"/>
      <c r="BM80" s="287"/>
      <c r="BN80" s="289"/>
      <c r="BO80" s="288"/>
      <c r="BP80" s="286"/>
      <c r="BT80" s="307"/>
      <c r="BU80" s="307"/>
      <c r="BV80" s="307"/>
      <c r="BW80" s="307"/>
      <c r="DQ80" s="285"/>
      <c r="DR80" s="286"/>
      <c r="DS80" s="1"/>
      <c r="DT80" s="285"/>
      <c r="DU80" s="287"/>
      <c r="DV80" s="289"/>
      <c r="DW80" s="288"/>
      <c r="DX80" s="286"/>
      <c r="EB80" s="307"/>
      <c r="EC80" s="307"/>
      <c r="ED80" s="307"/>
      <c r="FY80" s="317"/>
      <c r="FZ80" s="317"/>
      <c r="GA80" s="317"/>
      <c r="GB80" s="317"/>
      <c r="GC80" s="301"/>
      <c r="GD80" s="301"/>
      <c r="GE80" s="301"/>
      <c r="GF80" s="301"/>
      <c r="GG80" s="318"/>
      <c r="GH80" s="318"/>
      <c r="GI80" s="318"/>
      <c r="GJ80" s="319"/>
      <c r="GK80" s="320"/>
      <c r="GL80" s="320"/>
      <c r="GM80" s="320"/>
      <c r="GN80" s="320"/>
      <c r="GO80" s="300"/>
      <c r="HD80" s="317"/>
      <c r="HE80" s="317"/>
      <c r="HF80" s="317"/>
      <c r="HG80" s="317"/>
      <c r="HH80" s="301"/>
      <c r="HI80" s="301"/>
      <c r="HJ80" s="301"/>
      <c r="HK80" s="301"/>
      <c r="HL80" s="318"/>
      <c r="HM80" s="318"/>
      <c r="HN80" s="318"/>
      <c r="HO80" s="319"/>
      <c r="HP80" s="320"/>
      <c r="HQ80" s="320"/>
      <c r="HR80" s="320"/>
      <c r="HS80" s="320"/>
      <c r="HT80" s="300"/>
    </row>
    <row r="81" spans="3:228" ht="17.100000000000001" customHeight="1" x14ac:dyDescent="0.3">
      <c r="E81" s="316"/>
      <c r="F81" s="316"/>
      <c r="G81" s="316"/>
      <c r="H81" s="316"/>
      <c r="I81" s="316"/>
      <c r="J81" s="316"/>
      <c r="K81" s="316"/>
      <c r="L81" s="316"/>
      <c r="M81" s="316"/>
      <c r="N81" s="316"/>
      <c r="O81" s="316"/>
      <c r="P81" s="316"/>
      <c r="Q81" s="316"/>
      <c r="R81" s="314"/>
      <c r="S81" s="314"/>
      <c r="T81" s="314"/>
      <c r="U81" s="314"/>
      <c r="V81" s="314"/>
      <c r="W81" s="314"/>
      <c r="X81" s="314"/>
      <c r="Y81" s="314"/>
      <c r="Z81" s="314"/>
      <c r="AA81" s="314"/>
      <c r="AB81" s="314"/>
      <c r="AC81" s="314"/>
      <c r="AD81" s="314"/>
      <c r="AE81" s="314"/>
      <c r="AF81" s="314"/>
      <c r="AG81" s="314"/>
      <c r="AH81" s="314"/>
      <c r="AI81" s="314"/>
      <c r="AJ81" s="314"/>
      <c r="AK81" s="314"/>
      <c r="AL81" s="314"/>
      <c r="AM81" s="314"/>
      <c r="AN81" s="314"/>
      <c r="AO81" s="314"/>
      <c r="AP81" s="314"/>
      <c r="AQ81" s="314"/>
      <c r="AR81" s="314"/>
      <c r="AS81" s="314"/>
      <c r="AT81" s="314"/>
      <c r="AU81" s="314"/>
      <c r="AV81" s="314"/>
      <c r="AW81" s="314"/>
      <c r="AX81" s="314"/>
      <c r="AY81" s="314"/>
      <c r="AZ81" s="314"/>
      <c r="BA81" s="314"/>
      <c r="BB81" s="314"/>
      <c r="BC81" s="314"/>
      <c r="BD81" s="314"/>
      <c r="BE81" s="314"/>
      <c r="BF81" s="314"/>
      <c r="BG81" s="314"/>
      <c r="BH81" s="314"/>
      <c r="BI81" s="314"/>
      <c r="BJ81" s="314"/>
      <c r="BK81" s="314"/>
      <c r="BL81" s="314"/>
      <c r="BM81" s="314"/>
      <c r="BN81" s="314"/>
      <c r="BO81" s="314"/>
      <c r="BP81" s="314"/>
      <c r="BQ81" s="314"/>
      <c r="BR81" s="314"/>
      <c r="BS81" s="314"/>
      <c r="BT81" s="314"/>
      <c r="BU81" s="314"/>
      <c r="BV81" s="314"/>
      <c r="BX81" s="314"/>
      <c r="BY81" s="314"/>
      <c r="BZ81" s="314"/>
      <c r="CA81" s="314"/>
      <c r="CB81" s="314"/>
      <c r="CC81" s="314"/>
      <c r="CD81" s="314"/>
      <c r="CE81" s="314"/>
      <c r="CF81" s="314"/>
      <c r="CG81" s="314"/>
      <c r="CH81" s="314"/>
      <c r="CI81" s="314"/>
      <c r="CJ81" s="314"/>
      <c r="CK81" s="314"/>
      <c r="CL81" s="314"/>
      <c r="CM81" s="314"/>
      <c r="CN81" s="314"/>
      <c r="CO81" s="314"/>
      <c r="CP81" s="314"/>
      <c r="CQ81" s="314"/>
      <c r="CR81" s="314"/>
      <c r="CS81" s="314"/>
      <c r="CT81" s="314"/>
      <c r="CU81" s="314"/>
      <c r="CV81" s="314"/>
      <c r="CW81" s="314"/>
      <c r="CX81" s="314"/>
      <c r="CY81" s="314"/>
      <c r="CZ81" s="314"/>
      <c r="DA81" s="314"/>
      <c r="DB81" s="314"/>
      <c r="DC81" s="314"/>
      <c r="DD81" s="314"/>
      <c r="DE81" s="314"/>
      <c r="DF81" s="314"/>
      <c r="DG81" s="314"/>
      <c r="DH81" s="314"/>
      <c r="DI81" s="314"/>
      <c r="DJ81" s="314"/>
      <c r="DK81" s="314"/>
      <c r="DL81" s="314"/>
      <c r="DM81" s="314"/>
      <c r="DN81" s="314"/>
      <c r="DO81" s="314"/>
      <c r="DP81" s="314"/>
      <c r="DQ81" s="314"/>
      <c r="DR81" s="314"/>
      <c r="DS81" s="314"/>
      <c r="DT81" s="314"/>
      <c r="DU81" s="314"/>
      <c r="DV81" s="314"/>
      <c r="DW81" s="314"/>
      <c r="DX81" s="314"/>
      <c r="DY81" s="314"/>
      <c r="DZ81" s="314"/>
      <c r="EA81" s="314"/>
      <c r="EB81" s="314"/>
      <c r="EC81" s="314"/>
      <c r="ED81" s="314"/>
      <c r="FY81" s="317"/>
      <c r="FZ81" s="317"/>
      <c r="GA81" s="317"/>
      <c r="GB81" s="317"/>
      <c r="GC81" s="301"/>
      <c r="GD81" s="301"/>
      <c r="GE81" s="301"/>
      <c r="GF81" s="301"/>
      <c r="GG81" s="318"/>
      <c r="GH81" s="318"/>
      <c r="GI81" s="318"/>
      <c r="GJ81" s="319"/>
      <c r="GK81" s="320"/>
      <c r="GL81" s="320"/>
      <c r="GM81" s="320"/>
      <c r="GN81" s="320"/>
      <c r="GO81" s="300"/>
      <c r="HD81" s="317"/>
      <c r="HE81" s="317"/>
      <c r="HF81" s="317"/>
      <c r="HG81" s="317"/>
      <c r="HH81" s="301"/>
      <c r="HI81" s="301"/>
      <c r="HJ81" s="301"/>
      <c r="HK81" s="301"/>
      <c r="HL81" s="318"/>
      <c r="HM81" s="318"/>
      <c r="HN81" s="318"/>
      <c r="HO81" s="319"/>
      <c r="HP81" s="320"/>
      <c r="HQ81" s="320"/>
      <c r="HR81" s="320"/>
      <c r="HS81" s="320"/>
      <c r="HT81" s="300"/>
    </row>
    <row r="82" spans="3:228" ht="17.100000000000001" customHeight="1" x14ac:dyDescent="0.3">
      <c r="E82" s="330"/>
      <c r="F82" s="330"/>
      <c r="G82" s="330"/>
      <c r="H82" s="330"/>
      <c r="I82" s="331"/>
      <c r="J82" s="331"/>
      <c r="K82" s="331"/>
      <c r="L82" s="331"/>
      <c r="M82" s="331"/>
      <c r="N82" s="331"/>
      <c r="O82" s="332"/>
      <c r="P82" s="332"/>
      <c r="Q82" s="332"/>
      <c r="R82" s="314"/>
      <c r="S82" s="314"/>
      <c r="T82" s="314"/>
      <c r="U82" s="314"/>
      <c r="V82" s="314"/>
      <c r="W82" s="314"/>
      <c r="X82" s="314"/>
      <c r="Y82" s="314"/>
      <c r="Z82" s="314"/>
      <c r="AA82" s="314"/>
      <c r="AB82" s="314"/>
      <c r="AC82" s="314"/>
      <c r="AD82" s="314"/>
      <c r="AE82" s="314"/>
      <c r="AF82" s="314"/>
      <c r="AG82" s="314"/>
      <c r="AH82" s="314"/>
      <c r="AI82" s="314"/>
      <c r="AJ82" s="314"/>
      <c r="AK82" s="314"/>
      <c r="AL82" s="314"/>
      <c r="AM82" s="314"/>
      <c r="AN82" s="314"/>
      <c r="AO82" s="314"/>
      <c r="AP82" s="314"/>
      <c r="AQ82" s="314"/>
      <c r="AR82" s="314"/>
      <c r="AS82" s="314"/>
      <c r="AT82" s="314"/>
      <c r="AU82" s="314"/>
      <c r="AV82" s="314"/>
      <c r="AW82" s="314"/>
      <c r="AX82" s="314"/>
      <c r="AY82" s="314"/>
      <c r="AZ82" s="314"/>
      <c r="BA82" s="314"/>
      <c r="BB82" s="314"/>
      <c r="BC82" s="314"/>
      <c r="BD82" s="314"/>
      <c r="BE82" s="314"/>
      <c r="BF82" s="314"/>
      <c r="BG82" s="314"/>
      <c r="BH82" s="314"/>
      <c r="BI82" s="314"/>
      <c r="BJ82" s="314"/>
      <c r="BK82" s="314"/>
      <c r="BL82" s="314"/>
      <c r="BM82" s="314"/>
      <c r="BN82" s="314"/>
      <c r="BO82" s="314"/>
      <c r="BP82" s="314"/>
      <c r="BQ82" s="314"/>
      <c r="BR82" s="314"/>
      <c r="BS82" s="314"/>
      <c r="BT82" s="314"/>
      <c r="BU82" s="314"/>
      <c r="BV82" s="314"/>
      <c r="BX82" s="314"/>
      <c r="BY82" s="314"/>
      <c r="BZ82" s="314"/>
      <c r="CA82" s="314"/>
      <c r="CB82" s="314"/>
      <c r="CC82" s="314"/>
      <c r="CD82" s="314"/>
      <c r="CE82" s="314"/>
      <c r="CF82" s="314"/>
      <c r="CG82" s="314"/>
      <c r="CH82" s="314"/>
      <c r="CI82" s="314"/>
      <c r="CJ82" s="314"/>
      <c r="CK82" s="314"/>
      <c r="CL82" s="314"/>
      <c r="CM82" s="314"/>
      <c r="CN82" s="314"/>
      <c r="CO82" s="314"/>
      <c r="CP82" s="314"/>
      <c r="CQ82" s="314"/>
      <c r="CR82" s="314"/>
      <c r="CS82" s="314"/>
      <c r="CT82" s="314"/>
      <c r="CU82" s="314"/>
      <c r="CV82" s="314"/>
      <c r="CW82" s="314"/>
      <c r="CX82" s="314"/>
      <c r="CY82" s="314"/>
      <c r="CZ82" s="314"/>
      <c r="DA82" s="314"/>
      <c r="DB82" s="314"/>
      <c r="DC82" s="314"/>
      <c r="DD82" s="314"/>
      <c r="DE82" s="314"/>
      <c r="DF82" s="314"/>
      <c r="DG82" s="314"/>
      <c r="DH82" s="314"/>
      <c r="DI82" s="314"/>
      <c r="DJ82" s="314"/>
      <c r="DK82" s="314"/>
      <c r="DL82" s="314"/>
      <c r="DM82" s="314"/>
      <c r="DN82" s="314"/>
      <c r="DO82" s="314"/>
      <c r="DP82" s="314"/>
      <c r="DQ82" s="314"/>
      <c r="DR82" s="314"/>
      <c r="DS82" s="314"/>
      <c r="DT82" s="314"/>
      <c r="DU82" s="314"/>
      <c r="DV82" s="314"/>
      <c r="DW82" s="314"/>
      <c r="DX82" s="314"/>
      <c r="DY82" s="314"/>
      <c r="DZ82" s="314"/>
      <c r="EA82" s="314"/>
      <c r="EB82" s="314"/>
      <c r="EC82" s="314"/>
      <c r="ED82" s="314"/>
      <c r="FY82" s="317"/>
      <c r="FZ82" s="317"/>
      <c r="GA82" s="317"/>
      <c r="GB82" s="317"/>
      <c r="GC82" s="301"/>
      <c r="GD82" s="301"/>
      <c r="GE82" s="301"/>
      <c r="GF82" s="301"/>
      <c r="GG82" s="318"/>
      <c r="GH82" s="318"/>
      <c r="GI82" s="318"/>
      <c r="GJ82" s="319"/>
      <c r="GK82" s="320"/>
      <c r="GL82" s="320"/>
      <c r="GM82" s="320"/>
      <c r="GN82" s="320"/>
      <c r="GO82" s="300"/>
      <c r="HD82" s="317"/>
      <c r="HE82" s="317"/>
      <c r="HF82" s="317"/>
      <c r="HG82" s="317"/>
      <c r="HH82" s="301"/>
      <c r="HI82" s="301"/>
      <c r="HJ82" s="301"/>
      <c r="HK82" s="301"/>
      <c r="HL82" s="318"/>
      <c r="HM82" s="318"/>
      <c r="HN82" s="318"/>
      <c r="HO82" s="319"/>
      <c r="HP82" s="320"/>
      <c r="HQ82" s="320"/>
      <c r="HR82" s="320"/>
      <c r="HS82" s="320"/>
      <c r="HT82" s="300"/>
    </row>
    <row r="83" spans="3:228" ht="17.100000000000001" customHeight="1" x14ac:dyDescent="0.3">
      <c r="C83" s="335"/>
      <c r="R83" s="314"/>
      <c r="S83" s="314"/>
      <c r="T83" s="314"/>
      <c r="U83" s="314"/>
      <c r="V83" s="314"/>
      <c r="W83" s="314"/>
      <c r="X83" s="314"/>
      <c r="Y83" s="314"/>
      <c r="Z83" s="314"/>
      <c r="AA83" s="314"/>
      <c r="AB83" s="314"/>
      <c r="AC83" s="314"/>
      <c r="AD83" s="314"/>
      <c r="AE83" s="314"/>
      <c r="AF83" s="314"/>
      <c r="AG83" s="314"/>
      <c r="AH83" s="314"/>
      <c r="AI83" s="314"/>
      <c r="AJ83" s="314"/>
      <c r="AK83" s="314"/>
      <c r="AL83" s="314"/>
      <c r="AM83" s="314"/>
      <c r="AN83" s="314"/>
      <c r="AO83" s="314"/>
      <c r="AP83" s="314"/>
      <c r="AQ83" s="314"/>
      <c r="AR83" s="314"/>
      <c r="AS83" s="314"/>
      <c r="AT83" s="314"/>
      <c r="AU83" s="314"/>
      <c r="AV83" s="314"/>
      <c r="AW83" s="314"/>
      <c r="AX83" s="314"/>
      <c r="AY83" s="314"/>
      <c r="AZ83" s="314"/>
      <c r="BA83" s="314"/>
      <c r="BB83" s="314"/>
      <c r="BC83" s="314"/>
      <c r="BD83" s="314"/>
      <c r="BE83" s="314"/>
      <c r="BF83" s="314"/>
      <c r="BG83" s="314"/>
      <c r="BH83" s="314"/>
      <c r="BI83" s="314"/>
      <c r="BJ83" s="314"/>
      <c r="BK83" s="314"/>
      <c r="BL83" s="314"/>
      <c r="BM83" s="314"/>
      <c r="BN83" s="314"/>
      <c r="BO83" s="314"/>
      <c r="BP83" s="314"/>
      <c r="BQ83" s="314"/>
      <c r="BR83" s="314"/>
      <c r="BS83" s="314"/>
      <c r="BT83" s="314"/>
      <c r="BU83" s="314"/>
      <c r="BV83" s="314"/>
      <c r="BX83" s="314"/>
      <c r="BY83" s="314"/>
      <c r="BZ83" s="314"/>
      <c r="CA83" s="314"/>
      <c r="CB83" s="314"/>
      <c r="CC83" s="314"/>
      <c r="CD83" s="314"/>
      <c r="CE83" s="314"/>
      <c r="CF83" s="314"/>
      <c r="CG83" s="314"/>
      <c r="CH83" s="314"/>
      <c r="CI83" s="314"/>
      <c r="CJ83" s="314"/>
      <c r="CK83" s="314"/>
      <c r="CL83" s="314"/>
      <c r="CM83" s="314"/>
      <c r="CN83" s="314"/>
      <c r="CO83" s="314"/>
      <c r="CP83" s="314"/>
      <c r="CQ83" s="314"/>
      <c r="CR83" s="314"/>
      <c r="CS83" s="314"/>
      <c r="CT83" s="314"/>
      <c r="CU83" s="314"/>
      <c r="CV83" s="314"/>
      <c r="CW83" s="314"/>
      <c r="CX83" s="314"/>
      <c r="CY83" s="314"/>
      <c r="CZ83" s="314"/>
      <c r="DA83" s="314"/>
      <c r="DB83" s="314"/>
      <c r="DC83" s="314"/>
      <c r="DD83" s="314"/>
      <c r="DE83" s="314"/>
      <c r="DF83" s="314"/>
      <c r="DG83" s="314"/>
      <c r="DH83" s="314"/>
      <c r="DI83" s="314"/>
      <c r="DJ83" s="314"/>
      <c r="DK83" s="314"/>
      <c r="DL83" s="314"/>
      <c r="DM83" s="314"/>
      <c r="DN83" s="314"/>
      <c r="DO83" s="314"/>
      <c r="DP83" s="314"/>
      <c r="DQ83" s="314"/>
      <c r="DR83" s="314"/>
      <c r="DS83" s="314"/>
      <c r="DT83" s="314"/>
      <c r="DU83" s="314"/>
      <c r="DV83" s="314"/>
      <c r="DW83" s="314"/>
      <c r="DX83" s="314"/>
      <c r="DY83" s="314"/>
      <c r="DZ83" s="314"/>
      <c r="EA83" s="314"/>
      <c r="EB83" s="314"/>
      <c r="EC83" s="314"/>
      <c r="ED83" s="314"/>
      <c r="FY83" s="317"/>
      <c r="FZ83" s="317"/>
      <c r="GA83" s="317"/>
      <c r="GB83" s="317"/>
      <c r="GC83" s="301"/>
      <c r="GD83" s="301"/>
      <c r="GE83" s="301"/>
      <c r="GF83" s="301"/>
      <c r="GG83" s="318"/>
      <c r="GH83" s="318"/>
      <c r="GI83" s="318"/>
      <c r="GJ83" s="319"/>
      <c r="GK83" s="320"/>
      <c r="GL83" s="320"/>
      <c r="GM83" s="320"/>
      <c r="GN83" s="320"/>
      <c r="GO83" s="300"/>
      <c r="HD83" s="317"/>
      <c r="HE83" s="317"/>
      <c r="HF83" s="317"/>
      <c r="HG83" s="317"/>
      <c r="HH83" s="301"/>
      <c r="HI83" s="301"/>
      <c r="HJ83" s="301"/>
      <c r="HK83" s="301"/>
      <c r="HL83" s="318"/>
      <c r="HM83" s="318"/>
      <c r="HN83" s="318"/>
      <c r="HO83" s="319"/>
      <c r="HP83" s="320"/>
      <c r="HQ83" s="320"/>
      <c r="HR83" s="320"/>
      <c r="HS83" s="320"/>
      <c r="HT83" s="300"/>
    </row>
    <row r="84" spans="3:228" ht="17.100000000000001" customHeight="1" x14ac:dyDescent="0.3">
      <c r="C84" s="335"/>
      <c r="R84" s="314"/>
      <c r="S84" s="314"/>
      <c r="T84" s="314"/>
      <c r="U84" s="314"/>
      <c r="V84" s="314"/>
      <c r="W84" s="314"/>
      <c r="X84" s="314"/>
      <c r="Y84" s="314"/>
      <c r="Z84" s="314"/>
      <c r="AA84" s="314"/>
      <c r="AB84" s="314"/>
      <c r="AC84" s="314"/>
      <c r="AD84" s="314"/>
      <c r="AE84" s="314"/>
      <c r="AF84" s="314"/>
      <c r="AG84" s="314"/>
      <c r="AH84" s="314"/>
      <c r="AI84" s="314"/>
      <c r="AJ84" s="314"/>
      <c r="AK84" s="314"/>
      <c r="AL84" s="314"/>
      <c r="AM84" s="314"/>
      <c r="AN84" s="314"/>
      <c r="AO84" s="314"/>
      <c r="AP84" s="314"/>
      <c r="AQ84" s="314"/>
      <c r="AR84" s="314"/>
      <c r="AS84" s="314"/>
      <c r="AT84" s="314"/>
      <c r="AU84" s="314"/>
      <c r="AV84" s="314"/>
      <c r="AW84" s="314"/>
      <c r="AX84" s="314"/>
      <c r="AY84" s="314"/>
      <c r="AZ84" s="314"/>
      <c r="BA84" s="314"/>
      <c r="BB84" s="314"/>
      <c r="BC84" s="314"/>
      <c r="BD84" s="314"/>
      <c r="BE84" s="314"/>
      <c r="BF84" s="314"/>
      <c r="BG84" s="314"/>
      <c r="BH84" s="314"/>
      <c r="BI84" s="314"/>
      <c r="BJ84" s="314"/>
      <c r="BK84" s="314"/>
      <c r="BL84" s="314"/>
      <c r="BM84" s="314"/>
      <c r="BN84" s="314"/>
      <c r="BO84" s="314"/>
      <c r="BP84" s="314"/>
      <c r="BQ84" s="314"/>
      <c r="BR84" s="314"/>
      <c r="BS84" s="314"/>
      <c r="BT84" s="314"/>
      <c r="BU84" s="314"/>
      <c r="BV84" s="314"/>
      <c r="BW84" s="336"/>
      <c r="BX84" s="314"/>
      <c r="BY84" s="314"/>
      <c r="BZ84" s="314"/>
      <c r="CA84" s="314"/>
      <c r="CB84" s="314"/>
      <c r="CC84" s="314"/>
      <c r="CD84" s="314"/>
      <c r="CE84" s="314"/>
      <c r="CF84" s="314"/>
      <c r="CG84" s="314"/>
      <c r="CH84" s="314"/>
      <c r="CI84" s="314"/>
      <c r="CJ84" s="314"/>
      <c r="CK84" s="314"/>
      <c r="CL84" s="314"/>
      <c r="CM84" s="314"/>
      <c r="CN84" s="314"/>
      <c r="CO84" s="314"/>
      <c r="CP84" s="314"/>
      <c r="CQ84" s="314"/>
      <c r="CR84" s="314"/>
      <c r="CS84" s="314"/>
      <c r="CT84" s="314"/>
      <c r="CU84" s="314"/>
      <c r="CV84" s="314"/>
      <c r="CW84" s="314"/>
      <c r="CX84" s="314"/>
      <c r="CY84" s="314"/>
      <c r="CZ84" s="314"/>
      <c r="DA84" s="314"/>
      <c r="DB84" s="314"/>
      <c r="DC84" s="314"/>
      <c r="DD84" s="314"/>
      <c r="DE84" s="314"/>
      <c r="DF84" s="314"/>
      <c r="DG84" s="314"/>
      <c r="DH84" s="314"/>
      <c r="DI84" s="314"/>
      <c r="DJ84" s="314"/>
      <c r="DK84" s="314"/>
      <c r="DL84" s="314"/>
      <c r="DM84" s="314"/>
      <c r="DN84" s="314"/>
      <c r="DO84" s="314"/>
      <c r="DP84" s="314"/>
      <c r="DQ84" s="314"/>
      <c r="DR84" s="314"/>
      <c r="DS84" s="314"/>
      <c r="DT84" s="314"/>
      <c r="DU84" s="314"/>
      <c r="DV84" s="314"/>
      <c r="DW84" s="314"/>
      <c r="DX84" s="314"/>
      <c r="DY84" s="314"/>
      <c r="DZ84" s="314"/>
      <c r="EA84" s="314"/>
      <c r="EB84" s="314"/>
      <c r="EC84" s="314"/>
      <c r="ED84" s="314"/>
      <c r="FY84" s="317"/>
      <c r="FZ84" s="317"/>
      <c r="GA84" s="317"/>
      <c r="GB84" s="317"/>
      <c r="GC84" s="301"/>
      <c r="GD84" s="301"/>
      <c r="GE84" s="301"/>
      <c r="GF84" s="301"/>
      <c r="GG84" s="318"/>
      <c r="GH84" s="318"/>
      <c r="GI84" s="318"/>
      <c r="GJ84" s="319"/>
      <c r="GK84" s="320"/>
      <c r="GL84" s="320"/>
      <c r="GM84" s="320"/>
      <c r="GN84" s="320"/>
      <c r="GO84" s="300"/>
      <c r="HD84" s="317"/>
      <c r="HE84" s="317"/>
      <c r="HF84" s="317"/>
      <c r="HG84" s="317"/>
      <c r="HH84" s="301"/>
      <c r="HI84" s="301"/>
      <c r="HJ84" s="301"/>
      <c r="HK84" s="301"/>
      <c r="HL84" s="318"/>
      <c r="HM84" s="318"/>
      <c r="HN84" s="318"/>
      <c r="HO84" s="319"/>
      <c r="HP84" s="320"/>
      <c r="HQ84" s="320"/>
      <c r="HR84" s="320"/>
      <c r="HS84" s="320"/>
      <c r="HT84" s="300"/>
    </row>
    <row r="85" spans="3:228" ht="17.100000000000001" customHeight="1" x14ac:dyDescent="0.3">
      <c r="C85" s="335"/>
      <c r="R85" s="314"/>
      <c r="S85" s="314"/>
      <c r="T85" s="314"/>
      <c r="U85" s="314"/>
      <c r="V85" s="314"/>
      <c r="W85" s="314"/>
      <c r="X85" s="314"/>
      <c r="Y85" s="314"/>
      <c r="Z85" s="314"/>
      <c r="AA85" s="314"/>
      <c r="AB85" s="314"/>
      <c r="AC85" s="314"/>
      <c r="AD85" s="314"/>
      <c r="AE85" s="314"/>
      <c r="AF85" s="314"/>
      <c r="AG85" s="314"/>
      <c r="AH85" s="314"/>
      <c r="AI85" s="314"/>
      <c r="AJ85" s="314"/>
      <c r="AK85" s="314"/>
      <c r="AL85" s="314"/>
      <c r="AM85" s="314"/>
      <c r="AN85" s="314"/>
      <c r="AO85" s="314"/>
      <c r="AP85" s="314"/>
      <c r="AQ85" s="314"/>
      <c r="AR85" s="314"/>
      <c r="AS85" s="314"/>
      <c r="AT85" s="314"/>
      <c r="AU85" s="314"/>
      <c r="AV85" s="314"/>
      <c r="AW85" s="314"/>
      <c r="AX85" s="314"/>
      <c r="AY85" s="314"/>
      <c r="AZ85" s="314"/>
      <c r="BA85" s="314"/>
      <c r="BB85" s="314"/>
      <c r="BC85" s="314"/>
      <c r="BD85" s="314"/>
      <c r="BE85" s="314"/>
      <c r="BF85" s="314"/>
      <c r="BG85" s="314"/>
      <c r="BH85" s="314"/>
      <c r="BI85" s="314"/>
      <c r="BJ85" s="314"/>
      <c r="BK85" s="314"/>
      <c r="BL85" s="314"/>
      <c r="BM85" s="314"/>
      <c r="BN85" s="314"/>
      <c r="BO85" s="314"/>
      <c r="BP85" s="314"/>
      <c r="BQ85" s="314"/>
      <c r="BR85" s="314"/>
      <c r="BS85" s="314"/>
      <c r="BT85" s="314"/>
      <c r="BU85" s="314"/>
      <c r="BV85" s="314"/>
      <c r="BW85" s="337"/>
      <c r="BX85" s="314"/>
      <c r="BY85" s="314"/>
      <c r="BZ85" s="314"/>
      <c r="CA85" s="314"/>
      <c r="CB85" s="314"/>
      <c r="CC85" s="314"/>
      <c r="CD85" s="314"/>
      <c r="CE85" s="314"/>
      <c r="CF85" s="314"/>
      <c r="CG85" s="314"/>
      <c r="CH85" s="314"/>
      <c r="CI85" s="314"/>
      <c r="CJ85" s="314"/>
      <c r="CK85" s="314"/>
      <c r="CL85" s="314"/>
      <c r="CM85" s="314"/>
      <c r="CN85" s="314"/>
      <c r="CO85" s="314"/>
      <c r="CP85" s="314"/>
      <c r="CQ85" s="314"/>
      <c r="CR85" s="314"/>
      <c r="CS85" s="314"/>
      <c r="CT85" s="314"/>
      <c r="CU85" s="314"/>
      <c r="CV85" s="314"/>
      <c r="CW85" s="314"/>
      <c r="CX85" s="314"/>
      <c r="CY85" s="314"/>
      <c r="CZ85" s="314"/>
      <c r="DA85" s="314"/>
      <c r="DB85" s="314"/>
      <c r="DC85" s="314"/>
      <c r="DD85" s="314"/>
      <c r="DE85" s="314"/>
      <c r="DF85" s="314"/>
      <c r="DG85" s="314"/>
      <c r="DH85" s="314"/>
      <c r="DI85" s="314"/>
      <c r="DJ85" s="314"/>
      <c r="DK85" s="314"/>
      <c r="DL85" s="314"/>
      <c r="DM85" s="314"/>
      <c r="DN85" s="314"/>
      <c r="DO85" s="314"/>
      <c r="DP85" s="314"/>
      <c r="DQ85" s="314"/>
      <c r="DR85" s="314"/>
      <c r="DS85" s="314"/>
      <c r="DT85" s="314"/>
      <c r="DU85" s="314"/>
      <c r="DV85" s="314"/>
      <c r="DW85" s="314"/>
      <c r="DX85" s="314"/>
      <c r="DY85" s="314"/>
      <c r="DZ85" s="314"/>
      <c r="EA85" s="314"/>
      <c r="EB85" s="314"/>
      <c r="EC85" s="314"/>
      <c r="ED85" s="314"/>
      <c r="FY85" s="317"/>
      <c r="FZ85" s="317"/>
      <c r="GA85" s="317"/>
      <c r="GB85" s="317"/>
      <c r="GC85" s="301"/>
      <c r="GD85" s="301"/>
      <c r="GE85" s="301"/>
      <c r="GF85" s="301"/>
      <c r="GG85" s="318"/>
      <c r="GH85" s="318"/>
      <c r="GI85" s="318"/>
      <c r="GJ85" s="319"/>
      <c r="GK85" s="320"/>
      <c r="GL85" s="320"/>
      <c r="GM85" s="320"/>
      <c r="GN85" s="320"/>
      <c r="GO85" s="300"/>
      <c r="HD85" s="317"/>
      <c r="HE85" s="317"/>
      <c r="HF85" s="317"/>
      <c r="HG85" s="317"/>
      <c r="HH85" s="301"/>
      <c r="HI85" s="301"/>
      <c r="HJ85" s="301"/>
      <c r="HK85" s="301"/>
      <c r="HL85" s="318"/>
      <c r="HM85" s="318"/>
      <c r="HN85" s="318"/>
      <c r="HO85" s="319"/>
      <c r="HP85" s="320"/>
      <c r="HQ85" s="320"/>
      <c r="HR85" s="320"/>
      <c r="HS85" s="320"/>
      <c r="HT85" s="300"/>
    </row>
    <row r="86" spans="3:228" ht="17.100000000000001" customHeight="1" x14ac:dyDescent="0.3">
      <c r="C86" s="335"/>
      <c r="R86" s="314"/>
      <c r="S86" s="314"/>
      <c r="T86" s="314"/>
      <c r="U86" s="314"/>
      <c r="V86" s="314"/>
      <c r="W86" s="314"/>
      <c r="X86" s="314"/>
      <c r="Y86" s="314"/>
      <c r="Z86" s="314"/>
      <c r="AA86" s="314"/>
      <c r="AB86" s="314"/>
      <c r="AC86" s="314"/>
      <c r="AD86" s="314"/>
      <c r="AE86" s="314"/>
      <c r="AF86" s="314"/>
      <c r="AG86" s="314"/>
      <c r="AH86" s="314"/>
      <c r="AI86" s="314"/>
      <c r="AJ86" s="314"/>
      <c r="AK86" s="314"/>
      <c r="AL86" s="314"/>
      <c r="AM86" s="314"/>
      <c r="AN86" s="314"/>
      <c r="AO86" s="314"/>
      <c r="AP86" s="314"/>
      <c r="AQ86" s="314"/>
      <c r="AR86" s="314"/>
      <c r="AS86" s="314"/>
      <c r="AT86" s="314"/>
      <c r="AU86" s="314"/>
      <c r="AV86" s="314"/>
      <c r="AW86" s="314"/>
      <c r="AX86" s="314"/>
      <c r="AY86" s="314"/>
      <c r="AZ86" s="314"/>
      <c r="BA86" s="314"/>
      <c r="BB86" s="314"/>
      <c r="BC86" s="314"/>
      <c r="BD86" s="314"/>
      <c r="BE86" s="314"/>
      <c r="BF86" s="314"/>
      <c r="BG86" s="314"/>
      <c r="BH86" s="314"/>
      <c r="BI86" s="314"/>
      <c r="BJ86" s="314"/>
      <c r="BK86" s="314"/>
      <c r="BL86" s="314"/>
      <c r="BM86" s="314"/>
      <c r="BN86" s="314"/>
      <c r="BO86" s="314"/>
      <c r="BP86" s="314"/>
      <c r="BQ86" s="314"/>
      <c r="BR86" s="314"/>
      <c r="BS86" s="314"/>
      <c r="BT86" s="314"/>
      <c r="BU86" s="314"/>
      <c r="BV86" s="314"/>
      <c r="BW86" s="291"/>
      <c r="BX86" s="314"/>
      <c r="BY86" s="314"/>
      <c r="BZ86" s="314"/>
      <c r="CA86" s="314"/>
      <c r="CB86" s="314"/>
      <c r="CC86" s="314"/>
      <c r="CD86" s="314"/>
      <c r="CE86" s="314"/>
      <c r="CF86" s="314"/>
      <c r="CG86" s="314"/>
      <c r="CH86" s="314"/>
      <c r="CI86" s="314"/>
      <c r="CJ86" s="314"/>
      <c r="CK86" s="314"/>
      <c r="CL86" s="314"/>
      <c r="CM86" s="314"/>
      <c r="CN86" s="314"/>
      <c r="CO86" s="314"/>
      <c r="CP86" s="314"/>
      <c r="CQ86" s="314"/>
      <c r="CR86" s="314"/>
      <c r="CS86" s="314"/>
      <c r="CT86" s="314"/>
      <c r="CU86" s="314"/>
      <c r="CV86" s="314"/>
      <c r="CW86" s="314"/>
      <c r="CX86" s="314"/>
      <c r="CY86" s="314"/>
      <c r="CZ86" s="314"/>
      <c r="DA86" s="314"/>
      <c r="DB86" s="314"/>
      <c r="DC86" s="314"/>
      <c r="DD86" s="314"/>
      <c r="DE86" s="314"/>
      <c r="DF86" s="314"/>
      <c r="DG86" s="314"/>
      <c r="DH86" s="314"/>
      <c r="DI86" s="314"/>
      <c r="DJ86" s="314"/>
      <c r="DK86" s="314"/>
      <c r="DL86" s="314"/>
      <c r="DM86" s="314"/>
      <c r="DN86" s="314"/>
      <c r="DO86" s="314"/>
      <c r="DP86" s="314"/>
      <c r="DQ86" s="314"/>
      <c r="DR86" s="314"/>
      <c r="DS86" s="314"/>
      <c r="DT86" s="314"/>
      <c r="DU86" s="314"/>
      <c r="DV86" s="314"/>
      <c r="DW86" s="314"/>
      <c r="DX86" s="314"/>
      <c r="DY86" s="314"/>
      <c r="DZ86" s="314"/>
      <c r="EA86" s="314"/>
      <c r="EB86" s="314"/>
      <c r="EC86" s="314"/>
      <c r="ED86" s="314"/>
      <c r="FY86" s="317"/>
      <c r="FZ86" s="317"/>
      <c r="GA86" s="317"/>
      <c r="GB86" s="317"/>
      <c r="GC86" s="301"/>
      <c r="GD86" s="301"/>
      <c r="GE86" s="301"/>
      <c r="GF86" s="301"/>
      <c r="GG86" s="318"/>
      <c r="GH86" s="318"/>
      <c r="GI86" s="318"/>
      <c r="GJ86" s="319"/>
      <c r="GK86" s="320"/>
      <c r="GL86" s="320"/>
      <c r="GM86" s="320"/>
      <c r="GN86" s="320"/>
      <c r="GO86" s="300"/>
      <c r="HD86" s="317"/>
      <c r="HE86" s="317"/>
      <c r="HF86" s="317"/>
      <c r="HG86" s="317"/>
      <c r="HH86" s="301"/>
      <c r="HI86" s="301"/>
      <c r="HJ86" s="301"/>
      <c r="HK86" s="301"/>
      <c r="HL86" s="318"/>
      <c r="HM86" s="318"/>
      <c r="HN86" s="318"/>
      <c r="HO86" s="319"/>
      <c r="HP86" s="320"/>
      <c r="HQ86" s="320"/>
      <c r="HR86" s="320"/>
      <c r="HS86" s="320"/>
      <c r="HT86" s="300"/>
    </row>
    <row r="87" spans="3:228" ht="17.100000000000001" customHeight="1" x14ac:dyDescent="0.3">
      <c r="C87" s="335"/>
      <c r="R87" s="314"/>
      <c r="S87" s="314"/>
      <c r="T87" s="314"/>
      <c r="U87" s="314"/>
      <c r="V87" s="314"/>
      <c r="W87" s="314"/>
      <c r="X87" s="314"/>
      <c r="Y87" s="314"/>
      <c r="Z87" s="314"/>
      <c r="AA87" s="314"/>
      <c r="AB87" s="314"/>
      <c r="AC87" s="314"/>
      <c r="AD87" s="314"/>
      <c r="AE87" s="314"/>
      <c r="AF87" s="314"/>
      <c r="AG87" s="314"/>
      <c r="AH87" s="314"/>
      <c r="AI87" s="314"/>
      <c r="AJ87" s="314"/>
      <c r="AK87" s="314"/>
      <c r="AL87" s="314"/>
      <c r="AM87" s="314"/>
      <c r="AN87" s="314"/>
      <c r="AO87" s="314"/>
      <c r="AP87" s="314"/>
      <c r="AQ87" s="314"/>
      <c r="AR87" s="314"/>
      <c r="AS87" s="314"/>
      <c r="AT87" s="314"/>
      <c r="AU87" s="314"/>
      <c r="AV87" s="314"/>
      <c r="AW87" s="314"/>
      <c r="AX87" s="314"/>
      <c r="AY87" s="314"/>
      <c r="AZ87" s="314"/>
      <c r="BA87" s="314"/>
      <c r="BB87" s="314"/>
      <c r="BC87" s="314"/>
      <c r="BD87" s="314"/>
      <c r="BE87" s="314"/>
      <c r="BF87" s="314"/>
      <c r="BG87" s="314"/>
      <c r="BH87" s="314"/>
      <c r="BI87" s="314"/>
      <c r="BJ87" s="314"/>
      <c r="BK87" s="314"/>
      <c r="BL87" s="314"/>
      <c r="BM87" s="314"/>
      <c r="BN87" s="314"/>
      <c r="BO87" s="314"/>
      <c r="BP87" s="314"/>
      <c r="BQ87" s="314"/>
      <c r="BR87" s="314"/>
      <c r="BS87" s="314"/>
      <c r="BT87" s="314"/>
      <c r="BU87" s="314"/>
      <c r="BV87" s="314"/>
      <c r="BW87" s="258"/>
      <c r="BX87" s="314"/>
      <c r="BY87" s="314"/>
      <c r="BZ87" s="314"/>
      <c r="CA87" s="314"/>
      <c r="CB87" s="314"/>
      <c r="CC87" s="314"/>
      <c r="CD87" s="314"/>
      <c r="CE87" s="314"/>
      <c r="CF87" s="314"/>
      <c r="CG87" s="314"/>
      <c r="CH87" s="314"/>
      <c r="CI87" s="314"/>
      <c r="CJ87" s="314"/>
      <c r="CK87" s="314"/>
      <c r="CL87" s="314"/>
      <c r="CM87" s="314"/>
      <c r="CN87" s="314"/>
      <c r="CO87" s="314"/>
      <c r="CP87" s="314"/>
      <c r="CQ87" s="314"/>
      <c r="CR87" s="314"/>
      <c r="CS87" s="314"/>
      <c r="CT87" s="314"/>
      <c r="CU87" s="314"/>
      <c r="CV87" s="314"/>
      <c r="CW87" s="314"/>
      <c r="CX87" s="314"/>
      <c r="CY87" s="314"/>
      <c r="CZ87" s="314"/>
      <c r="DA87" s="314"/>
      <c r="DB87" s="314"/>
      <c r="DC87" s="314"/>
      <c r="DD87" s="314"/>
      <c r="DE87" s="314"/>
      <c r="DF87" s="314"/>
      <c r="DG87" s="314"/>
      <c r="DH87" s="314"/>
      <c r="DI87" s="314"/>
      <c r="DJ87" s="314"/>
      <c r="DK87" s="314"/>
      <c r="DL87" s="314"/>
      <c r="DM87" s="314"/>
      <c r="DN87" s="314"/>
      <c r="DO87" s="314"/>
      <c r="DP87" s="314"/>
      <c r="DQ87" s="314"/>
      <c r="DR87" s="314"/>
      <c r="DS87" s="314"/>
      <c r="DT87" s="314"/>
      <c r="DU87" s="314"/>
      <c r="DV87" s="314"/>
      <c r="DW87" s="314"/>
      <c r="DX87" s="314"/>
      <c r="DY87" s="314"/>
      <c r="DZ87" s="314"/>
      <c r="EA87" s="314"/>
      <c r="EB87" s="314"/>
      <c r="EC87" s="314"/>
      <c r="ED87" s="314"/>
      <c r="FY87" s="317"/>
      <c r="FZ87" s="317"/>
      <c r="GA87" s="317"/>
      <c r="GB87" s="317"/>
      <c r="GC87" s="301"/>
      <c r="GD87" s="301"/>
      <c r="GE87" s="301"/>
      <c r="GF87" s="301"/>
      <c r="GG87" s="318"/>
      <c r="GH87" s="318"/>
      <c r="GI87" s="318"/>
      <c r="GJ87" s="319"/>
      <c r="GK87" s="320"/>
      <c r="GL87" s="320"/>
      <c r="GM87" s="320"/>
      <c r="GN87" s="320"/>
      <c r="GO87" s="300"/>
      <c r="HD87" s="317"/>
      <c r="HE87" s="317"/>
      <c r="HF87" s="317"/>
      <c r="HG87" s="317"/>
      <c r="HH87" s="301"/>
      <c r="HI87" s="301"/>
      <c r="HJ87" s="301"/>
      <c r="HK87" s="301"/>
      <c r="HL87" s="318"/>
      <c r="HM87" s="318"/>
      <c r="HN87" s="318"/>
      <c r="HO87" s="319"/>
      <c r="HP87" s="320"/>
      <c r="HQ87" s="320"/>
      <c r="HR87" s="320"/>
      <c r="HS87" s="320"/>
      <c r="HT87" s="300"/>
    </row>
    <row r="88" spans="3:228" ht="17.100000000000001" customHeight="1" x14ac:dyDescent="0.3">
      <c r="C88" s="335"/>
      <c r="R88" s="314"/>
      <c r="S88" s="314"/>
      <c r="T88" s="314"/>
      <c r="U88" s="314"/>
      <c r="V88" s="314"/>
      <c r="W88" s="314"/>
      <c r="X88" s="314"/>
      <c r="Y88" s="314"/>
      <c r="Z88" s="314"/>
      <c r="AA88" s="314"/>
      <c r="AB88" s="314"/>
      <c r="AC88" s="314"/>
      <c r="AD88" s="314"/>
      <c r="AE88" s="314"/>
      <c r="AF88" s="314"/>
      <c r="AG88" s="314"/>
      <c r="AH88" s="314"/>
      <c r="AI88" s="314"/>
      <c r="AJ88" s="314"/>
      <c r="AK88" s="314"/>
      <c r="AL88" s="314"/>
      <c r="AM88" s="314"/>
      <c r="AN88" s="314"/>
      <c r="AO88" s="314"/>
      <c r="AP88" s="314"/>
      <c r="AQ88" s="314"/>
      <c r="AR88" s="314"/>
      <c r="AS88" s="314"/>
      <c r="AT88" s="314"/>
      <c r="AU88" s="314"/>
      <c r="AV88" s="314"/>
      <c r="AW88" s="314"/>
      <c r="AX88" s="314"/>
      <c r="AY88" s="314"/>
      <c r="AZ88" s="314"/>
      <c r="BA88" s="314"/>
      <c r="BB88" s="314"/>
      <c r="BC88" s="314"/>
      <c r="BD88" s="314"/>
      <c r="BE88" s="314"/>
      <c r="BF88" s="314"/>
      <c r="BG88" s="314"/>
      <c r="BH88" s="314"/>
      <c r="BI88" s="314"/>
      <c r="BJ88" s="314"/>
      <c r="BK88" s="314"/>
      <c r="BL88" s="314"/>
      <c r="BM88" s="314"/>
      <c r="BN88" s="314"/>
      <c r="BO88" s="314"/>
      <c r="BP88" s="314"/>
      <c r="BQ88" s="314"/>
      <c r="BR88" s="314"/>
      <c r="BS88" s="314"/>
      <c r="BT88" s="314"/>
      <c r="BU88" s="314"/>
      <c r="BV88" s="314"/>
      <c r="BW88" s="258"/>
      <c r="BX88" s="314"/>
      <c r="BY88" s="314"/>
      <c r="BZ88" s="314"/>
      <c r="CA88" s="314"/>
      <c r="CB88" s="314"/>
      <c r="CC88" s="314"/>
      <c r="CD88" s="314"/>
      <c r="CE88" s="314"/>
      <c r="CF88" s="314"/>
      <c r="CG88" s="314"/>
      <c r="CH88" s="314"/>
      <c r="CI88" s="314"/>
      <c r="CJ88" s="314"/>
      <c r="CK88" s="314"/>
      <c r="CL88" s="314"/>
      <c r="CM88" s="314"/>
      <c r="CN88" s="314"/>
      <c r="CO88" s="314"/>
      <c r="CP88" s="314"/>
      <c r="CQ88" s="314"/>
      <c r="CR88" s="314"/>
      <c r="CS88" s="314"/>
      <c r="CT88" s="314"/>
      <c r="CU88" s="314"/>
      <c r="CV88" s="314"/>
      <c r="CW88" s="314"/>
      <c r="CX88" s="314"/>
      <c r="CY88" s="314"/>
      <c r="CZ88" s="314"/>
      <c r="DA88" s="314"/>
      <c r="DB88" s="314"/>
      <c r="DC88" s="314"/>
      <c r="DD88" s="314"/>
      <c r="DE88" s="314"/>
      <c r="DF88" s="314"/>
      <c r="DG88" s="314"/>
      <c r="DH88" s="314"/>
      <c r="DI88" s="314"/>
      <c r="DJ88" s="314"/>
      <c r="DK88" s="314"/>
      <c r="DL88" s="314"/>
      <c r="DM88" s="314"/>
      <c r="DN88" s="314"/>
      <c r="DO88" s="314"/>
      <c r="DP88" s="314"/>
      <c r="DQ88" s="314"/>
      <c r="DR88" s="314"/>
      <c r="DS88" s="314"/>
      <c r="DT88" s="314"/>
      <c r="DU88" s="314"/>
      <c r="DV88" s="314"/>
      <c r="DW88" s="314"/>
      <c r="DX88" s="314"/>
      <c r="DY88" s="314"/>
      <c r="DZ88" s="314"/>
      <c r="EA88" s="314"/>
      <c r="EB88" s="314"/>
      <c r="EC88" s="314"/>
      <c r="ED88" s="314"/>
      <c r="FY88" s="317"/>
      <c r="FZ88" s="317"/>
      <c r="GA88" s="317"/>
      <c r="GB88" s="317"/>
      <c r="GC88" s="301"/>
      <c r="GD88" s="301"/>
      <c r="GE88" s="301"/>
      <c r="GF88" s="301"/>
      <c r="GG88" s="318"/>
      <c r="GH88" s="318"/>
      <c r="GI88" s="318"/>
      <c r="GJ88" s="319"/>
      <c r="GK88" s="320"/>
      <c r="GL88" s="320"/>
      <c r="GM88" s="320"/>
      <c r="GN88" s="320"/>
      <c r="GO88" s="300"/>
      <c r="HD88" s="317"/>
      <c r="HE88" s="317"/>
      <c r="HF88" s="317"/>
      <c r="HG88" s="317"/>
      <c r="HH88" s="301"/>
      <c r="HI88" s="301"/>
      <c r="HJ88" s="301"/>
      <c r="HK88" s="301"/>
      <c r="HL88" s="318"/>
      <c r="HM88" s="318"/>
      <c r="HN88" s="318"/>
      <c r="HO88" s="319"/>
      <c r="HP88" s="320"/>
      <c r="HQ88" s="320"/>
      <c r="HR88" s="320"/>
      <c r="HS88" s="320"/>
      <c r="HT88" s="300"/>
    </row>
    <row r="89" spans="3:228" ht="17.100000000000001" customHeight="1" x14ac:dyDescent="0.3">
      <c r="C89" s="335"/>
      <c r="R89" s="314"/>
      <c r="S89" s="314"/>
      <c r="T89" s="314"/>
      <c r="U89" s="314"/>
      <c r="V89" s="314"/>
      <c r="W89" s="314"/>
      <c r="X89" s="314"/>
      <c r="Y89" s="314"/>
      <c r="Z89" s="314"/>
      <c r="AA89" s="314"/>
      <c r="AB89" s="314"/>
      <c r="AC89" s="314"/>
      <c r="AD89" s="314"/>
      <c r="AE89" s="314"/>
      <c r="AF89" s="314"/>
      <c r="AG89" s="314"/>
      <c r="AH89" s="314"/>
      <c r="AI89" s="314"/>
      <c r="AJ89" s="314"/>
      <c r="AK89" s="314"/>
      <c r="AL89" s="314"/>
      <c r="AM89" s="314"/>
      <c r="AN89" s="314"/>
      <c r="AO89" s="314"/>
      <c r="AP89" s="314"/>
      <c r="AQ89" s="314"/>
      <c r="AR89" s="314"/>
      <c r="AS89" s="314"/>
      <c r="AT89" s="314"/>
      <c r="AU89" s="314"/>
      <c r="AV89" s="314"/>
      <c r="AW89" s="314"/>
      <c r="AX89" s="314"/>
      <c r="AY89" s="314"/>
      <c r="AZ89" s="314"/>
      <c r="BA89" s="314"/>
      <c r="BB89" s="314"/>
      <c r="BC89" s="314"/>
      <c r="BD89" s="314"/>
      <c r="BE89" s="314"/>
      <c r="BF89" s="314"/>
      <c r="BG89" s="314"/>
      <c r="BH89" s="314"/>
      <c r="BI89" s="314"/>
      <c r="BJ89" s="314"/>
      <c r="BK89" s="314"/>
      <c r="BL89" s="314"/>
      <c r="BM89" s="314"/>
      <c r="BN89" s="314"/>
      <c r="BO89" s="314"/>
      <c r="BP89" s="314"/>
      <c r="BQ89" s="314"/>
      <c r="BR89" s="314"/>
      <c r="BS89" s="314"/>
      <c r="BT89" s="314"/>
      <c r="BU89" s="314"/>
      <c r="BV89" s="314"/>
      <c r="BW89" s="291"/>
      <c r="BX89" s="314"/>
      <c r="BY89" s="314"/>
      <c r="BZ89" s="314"/>
      <c r="CA89" s="314"/>
      <c r="CB89" s="314"/>
      <c r="CC89" s="314"/>
      <c r="CD89" s="314"/>
      <c r="CE89" s="314"/>
      <c r="CF89" s="314"/>
      <c r="CG89" s="314"/>
      <c r="CH89" s="314"/>
      <c r="CI89" s="314"/>
      <c r="CJ89" s="314"/>
      <c r="CK89" s="314"/>
      <c r="CL89" s="314"/>
      <c r="CM89" s="314"/>
      <c r="CN89" s="314"/>
      <c r="CO89" s="314"/>
      <c r="CP89" s="314"/>
      <c r="CQ89" s="314"/>
      <c r="CR89" s="314"/>
      <c r="CS89" s="314"/>
      <c r="CT89" s="314"/>
      <c r="CU89" s="314"/>
      <c r="CV89" s="314"/>
      <c r="CW89" s="314"/>
      <c r="CX89" s="314"/>
      <c r="CY89" s="314"/>
      <c r="CZ89" s="314"/>
      <c r="DA89" s="314"/>
      <c r="DB89" s="314"/>
      <c r="DC89" s="314"/>
      <c r="DD89" s="314"/>
      <c r="DE89" s="314"/>
      <c r="DF89" s="314"/>
      <c r="DG89" s="314"/>
      <c r="DH89" s="314"/>
      <c r="DI89" s="314"/>
      <c r="DJ89" s="314"/>
      <c r="DK89" s="314"/>
      <c r="DL89" s="314"/>
      <c r="DM89" s="314"/>
      <c r="DN89" s="314"/>
      <c r="DO89" s="314"/>
      <c r="DP89" s="314"/>
      <c r="DQ89" s="314"/>
      <c r="DR89" s="314"/>
      <c r="DS89" s="314"/>
      <c r="DT89" s="314"/>
      <c r="DU89" s="314"/>
      <c r="DV89" s="314"/>
      <c r="DW89" s="314"/>
      <c r="DX89" s="314"/>
      <c r="DY89" s="314"/>
      <c r="DZ89" s="314"/>
      <c r="EA89" s="314"/>
      <c r="EB89" s="314"/>
      <c r="EC89" s="314"/>
      <c r="ED89" s="314"/>
      <c r="FY89" s="317"/>
      <c r="FZ89" s="317"/>
      <c r="GA89" s="317"/>
      <c r="GB89" s="317"/>
      <c r="GC89" s="301"/>
      <c r="GD89" s="301"/>
      <c r="GE89" s="301"/>
      <c r="GF89" s="301"/>
      <c r="GG89" s="318"/>
      <c r="GH89" s="318"/>
      <c r="GI89" s="318"/>
      <c r="GJ89" s="319"/>
      <c r="GK89" s="320"/>
      <c r="GL89" s="320"/>
      <c r="GM89" s="320"/>
      <c r="GN89" s="320"/>
      <c r="GO89" s="300"/>
      <c r="HD89" s="317"/>
      <c r="HE89" s="317"/>
      <c r="HF89" s="317"/>
      <c r="HG89" s="317"/>
      <c r="HH89" s="301"/>
      <c r="HI89" s="301"/>
      <c r="HJ89" s="301"/>
      <c r="HK89" s="301"/>
      <c r="HL89" s="318"/>
      <c r="HM89" s="318"/>
      <c r="HN89" s="318"/>
      <c r="HO89" s="319"/>
      <c r="HP89" s="320"/>
      <c r="HQ89" s="320"/>
      <c r="HR89" s="320"/>
      <c r="HS89" s="320"/>
      <c r="HT89" s="300"/>
    </row>
    <row r="90" spans="3:228" ht="17.100000000000001" customHeight="1" x14ac:dyDescent="0.3">
      <c r="C90" s="335"/>
      <c r="R90" s="314"/>
      <c r="S90" s="314"/>
      <c r="T90" s="314"/>
      <c r="U90" s="314"/>
      <c r="V90" s="314"/>
      <c r="W90" s="314"/>
      <c r="X90" s="314"/>
      <c r="Y90" s="314"/>
      <c r="Z90" s="314"/>
      <c r="AA90" s="314"/>
      <c r="AB90" s="314"/>
      <c r="AC90" s="314"/>
      <c r="AD90" s="314"/>
      <c r="AE90" s="314"/>
      <c r="AF90" s="314"/>
      <c r="AG90" s="314"/>
      <c r="AH90" s="314"/>
      <c r="AI90" s="314"/>
      <c r="AJ90" s="314"/>
      <c r="AK90" s="314"/>
      <c r="AL90" s="314"/>
      <c r="AM90" s="314"/>
      <c r="AN90" s="314"/>
      <c r="AO90" s="314"/>
      <c r="AP90" s="314"/>
      <c r="AQ90" s="314"/>
      <c r="AR90" s="314"/>
      <c r="AS90" s="314"/>
      <c r="AT90" s="314"/>
      <c r="AU90" s="314"/>
      <c r="AV90" s="314"/>
      <c r="AW90" s="314"/>
      <c r="AX90" s="314"/>
      <c r="AY90" s="314"/>
      <c r="AZ90" s="314"/>
      <c r="BA90" s="314"/>
      <c r="BB90" s="314"/>
      <c r="BC90" s="314"/>
      <c r="BD90" s="314"/>
      <c r="BE90" s="314"/>
      <c r="BF90" s="314"/>
      <c r="BG90" s="314"/>
      <c r="BH90" s="314"/>
      <c r="BI90" s="314"/>
      <c r="BJ90" s="314"/>
      <c r="BK90" s="314"/>
      <c r="BL90" s="314"/>
      <c r="BM90" s="314"/>
      <c r="BN90" s="314"/>
      <c r="BO90" s="314"/>
      <c r="BP90" s="314"/>
      <c r="BQ90" s="314"/>
      <c r="BR90" s="314"/>
      <c r="BS90" s="314"/>
      <c r="BT90" s="314"/>
      <c r="BU90" s="314"/>
      <c r="BV90" s="314"/>
      <c r="BW90" s="259"/>
      <c r="BX90" s="314"/>
      <c r="BY90" s="314"/>
      <c r="BZ90" s="314"/>
      <c r="CA90" s="314"/>
      <c r="CB90" s="314"/>
      <c r="CC90" s="314"/>
      <c r="CD90" s="314"/>
      <c r="CE90" s="314"/>
      <c r="CF90" s="314"/>
      <c r="CG90" s="314"/>
      <c r="CH90" s="314"/>
      <c r="CI90" s="314"/>
      <c r="CJ90" s="314"/>
      <c r="CK90" s="314"/>
      <c r="CL90" s="314"/>
      <c r="CM90" s="314"/>
      <c r="CN90" s="314"/>
      <c r="CO90" s="314"/>
      <c r="CP90" s="314"/>
      <c r="CQ90" s="314"/>
      <c r="CR90" s="314"/>
      <c r="CS90" s="314"/>
      <c r="CT90" s="314"/>
      <c r="CU90" s="314"/>
      <c r="CV90" s="314"/>
      <c r="CW90" s="314"/>
      <c r="CX90" s="314"/>
      <c r="CY90" s="314"/>
      <c r="CZ90" s="314"/>
      <c r="DA90" s="314"/>
      <c r="DB90" s="314"/>
      <c r="DC90" s="314"/>
      <c r="DD90" s="314"/>
      <c r="DE90" s="314"/>
      <c r="DF90" s="314"/>
      <c r="DG90" s="314"/>
      <c r="DH90" s="314"/>
      <c r="DI90" s="314"/>
      <c r="DJ90" s="314"/>
      <c r="DK90" s="314"/>
      <c r="DL90" s="314"/>
      <c r="DM90" s="314"/>
      <c r="DN90" s="314"/>
      <c r="DO90" s="314"/>
      <c r="DP90" s="314"/>
      <c r="DQ90" s="314"/>
      <c r="DR90" s="314"/>
      <c r="DS90" s="314"/>
      <c r="DT90" s="314"/>
      <c r="DU90" s="314"/>
      <c r="DV90" s="314"/>
      <c r="DW90" s="314"/>
      <c r="DX90" s="314"/>
      <c r="DY90" s="314"/>
      <c r="DZ90" s="314"/>
      <c r="EA90" s="314"/>
      <c r="EB90" s="314"/>
      <c r="EC90" s="314"/>
      <c r="ED90" s="314"/>
      <c r="FY90" s="317"/>
      <c r="FZ90" s="317"/>
      <c r="GA90" s="317"/>
      <c r="GB90" s="317"/>
      <c r="GC90" s="301"/>
      <c r="GD90" s="301"/>
      <c r="GE90" s="301"/>
      <c r="GF90" s="301"/>
      <c r="GG90" s="318"/>
      <c r="GH90" s="318"/>
      <c r="GI90" s="318"/>
      <c r="GJ90" s="319"/>
      <c r="GK90" s="320"/>
      <c r="GL90" s="320"/>
      <c r="GM90" s="320"/>
      <c r="GN90" s="320"/>
      <c r="GO90" s="300"/>
      <c r="HD90" s="317"/>
      <c r="HE90" s="317"/>
      <c r="HF90" s="317"/>
      <c r="HG90" s="317"/>
      <c r="HH90" s="301"/>
      <c r="HI90" s="301"/>
      <c r="HJ90" s="301"/>
      <c r="HK90" s="301"/>
      <c r="HL90" s="318"/>
      <c r="HM90" s="318"/>
      <c r="HN90" s="318"/>
      <c r="HO90" s="319"/>
      <c r="HP90" s="320"/>
      <c r="HQ90" s="320"/>
      <c r="HR90" s="320"/>
      <c r="HS90" s="320"/>
      <c r="HT90" s="300"/>
    </row>
    <row r="91" spans="3:228" ht="17.100000000000001" customHeight="1" x14ac:dyDescent="0.3">
      <c r="C91" s="335"/>
      <c r="R91" s="314"/>
      <c r="S91" s="314"/>
      <c r="T91" s="314"/>
      <c r="U91" s="314"/>
      <c r="V91" s="314"/>
      <c r="W91" s="314"/>
      <c r="X91" s="314"/>
      <c r="Y91" s="314"/>
      <c r="Z91" s="314"/>
      <c r="AA91" s="314"/>
      <c r="AB91" s="314"/>
      <c r="AC91" s="314"/>
      <c r="AD91" s="314"/>
      <c r="AE91" s="314"/>
      <c r="AF91" s="314"/>
      <c r="AG91" s="314"/>
      <c r="AH91" s="314"/>
      <c r="AI91" s="314"/>
      <c r="AJ91" s="314"/>
      <c r="AK91" s="314"/>
      <c r="AL91" s="314"/>
      <c r="AM91" s="314"/>
      <c r="AN91" s="314"/>
      <c r="AO91" s="314"/>
      <c r="AP91" s="314"/>
      <c r="AQ91" s="314"/>
      <c r="AR91" s="314"/>
      <c r="AS91" s="314"/>
      <c r="AT91" s="314"/>
      <c r="AU91" s="314"/>
      <c r="AV91" s="314"/>
      <c r="AW91" s="314"/>
      <c r="AX91" s="314"/>
      <c r="AY91" s="314"/>
      <c r="AZ91" s="314"/>
      <c r="BA91" s="314"/>
      <c r="BB91" s="314"/>
      <c r="BC91" s="314"/>
      <c r="BD91" s="314"/>
      <c r="BE91" s="314"/>
      <c r="BF91" s="314"/>
      <c r="BG91" s="314"/>
      <c r="BH91" s="314"/>
      <c r="BI91" s="314"/>
      <c r="BJ91" s="314"/>
      <c r="BK91" s="314"/>
      <c r="BL91" s="314"/>
      <c r="BM91" s="314"/>
      <c r="BN91" s="314"/>
      <c r="BO91" s="314"/>
      <c r="BP91" s="314"/>
      <c r="BQ91" s="314"/>
      <c r="BR91" s="314"/>
      <c r="BS91" s="314"/>
      <c r="BT91" s="314"/>
      <c r="BU91" s="314"/>
      <c r="BV91" s="314"/>
      <c r="BW91" s="259"/>
      <c r="BX91" s="314"/>
      <c r="BY91" s="314"/>
      <c r="BZ91" s="314"/>
      <c r="CA91" s="314"/>
      <c r="CB91" s="314"/>
      <c r="CC91" s="314"/>
      <c r="CD91" s="314"/>
      <c r="CE91" s="314"/>
      <c r="CF91" s="314"/>
      <c r="CG91" s="314"/>
      <c r="CH91" s="314"/>
      <c r="CI91" s="314"/>
      <c r="CJ91" s="314"/>
      <c r="CK91" s="314"/>
      <c r="CL91" s="314"/>
      <c r="CM91" s="314"/>
      <c r="CN91" s="314"/>
      <c r="CO91" s="314"/>
      <c r="CP91" s="314"/>
      <c r="CQ91" s="314"/>
      <c r="CR91" s="314"/>
      <c r="CS91" s="314"/>
      <c r="CT91" s="314"/>
      <c r="CU91" s="314"/>
      <c r="CV91" s="314"/>
      <c r="CW91" s="314"/>
      <c r="CX91" s="314"/>
      <c r="CY91" s="314"/>
      <c r="CZ91" s="314"/>
      <c r="DA91" s="314"/>
      <c r="DB91" s="314"/>
      <c r="DC91" s="314"/>
      <c r="DD91" s="314"/>
      <c r="DE91" s="314"/>
      <c r="DF91" s="314"/>
      <c r="DG91" s="314"/>
      <c r="DH91" s="314"/>
      <c r="DI91" s="314"/>
      <c r="DJ91" s="314"/>
      <c r="DK91" s="314"/>
      <c r="DL91" s="314"/>
      <c r="DM91" s="314"/>
      <c r="DN91" s="314"/>
      <c r="DO91" s="314"/>
      <c r="DP91" s="314"/>
      <c r="DQ91" s="314"/>
      <c r="DR91" s="314"/>
      <c r="DS91" s="314"/>
      <c r="DT91" s="314"/>
      <c r="DU91" s="314"/>
      <c r="DV91" s="314"/>
      <c r="DW91" s="314"/>
      <c r="DX91" s="314"/>
      <c r="DY91" s="314"/>
      <c r="DZ91" s="314"/>
      <c r="EA91" s="314"/>
      <c r="EB91" s="314"/>
      <c r="EC91" s="314"/>
      <c r="ED91" s="314"/>
      <c r="FY91" s="317"/>
      <c r="FZ91" s="317"/>
      <c r="GA91" s="317"/>
      <c r="GB91" s="317"/>
      <c r="GC91" s="301"/>
      <c r="GD91" s="301"/>
      <c r="GE91" s="301"/>
      <c r="GF91" s="301"/>
      <c r="GG91" s="318"/>
      <c r="GH91" s="318"/>
      <c r="GI91" s="318"/>
      <c r="GJ91" s="319"/>
      <c r="GK91" s="320"/>
      <c r="GL91" s="320"/>
      <c r="GM91" s="320"/>
      <c r="GN91" s="320"/>
      <c r="GO91" s="300"/>
      <c r="HD91" s="317"/>
      <c r="HE91" s="317"/>
      <c r="HF91" s="317"/>
      <c r="HG91" s="317"/>
      <c r="HH91" s="301"/>
      <c r="HI91" s="301"/>
      <c r="HJ91" s="301"/>
      <c r="HK91" s="301"/>
      <c r="HL91" s="318"/>
      <c r="HM91" s="318"/>
      <c r="HN91" s="318"/>
      <c r="HO91" s="319"/>
      <c r="HP91" s="320"/>
      <c r="HQ91" s="320"/>
      <c r="HR91" s="320"/>
      <c r="HS91" s="320"/>
      <c r="HT91" s="300"/>
    </row>
    <row r="92" spans="3:228" ht="17.100000000000001" customHeight="1" x14ac:dyDescent="0.3">
      <c r="R92" s="314"/>
      <c r="S92" s="314"/>
      <c r="T92" s="314"/>
      <c r="U92" s="314"/>
      <c r="V92" s="314"/>
      <c r="W92" s="314"/>
      <c r="X92" s="314"/>
      <c r="Y92" s="314"/>
      <c r="Z92" s="314"/>
      <c r="AA92" s="314"/>
      <c r="AB92" s="314"/>
      <c r="AC92" s="314"/>
      <c r="AD92" s="314"/>
      <c r="AE92" s="314"/>
      <c r="AF92" s="314"/>
      <c r="AG92" s="314"/>
      <c r="AH92" s="314"/>
      <c r="AI92" s="314"/>
      <c r="AJ92" s="314"/>
      <c r="AK92" s="314"/>
      <c r="AL92" s="314"/>
      <c r="AM92" s="314"/>
      <c r="AN92" s="314"/>
      <c r="AO92" s="314"/>
      <c r="AP92" s="314"/>
      <c r="AQ92" s="314"/>
      <c r="AR92" s="314"/>
      <c r="AS92" s="314"/>
      <c r="AT92" s="314"/>
      <c r="AU92" s="314"/>
      <c r="AV92" s="314"/>
      <c r="AW92" s="314"/>
      <c r="AX92" s="314"/>
      <c r="AY92" s="314"/>
      <c r="AZ92" s="314"/>
      <c r="BA92" s="314"/>
      <c r="BB92" s="314"/>
      <c r="BC92" s="314"/>
      <c r="BD92" s="314"/>
      <c r="BE92" s="314"/>
      <c r="BF92" s="314"/>
      <c r="BG92" s="314"/>
      <c r="BH92" s="314"/>
      <c r="BI92" s="314"/>
      <c r="BJ92" s="314"/>
      <c r="BK92" s="314"/>
      <c r="BL92" s="314"/>
      <c r="BM92" s="314"/>
      <c r="BN92" s="314"/>
      <c r="BO92" s="314"/>
      <c r="BP92" s="314"/>
      <c r="BQ92" s="314"/>
      <c r="BR92" s="314"/>
      <c r="BS92" s="314"/>
      <c r="BT92" s="314"/>
      <c r="BU92" s="314"/>
      <c r="BV92" s="314"/>
      <c r="BW92" s="291"/>
      <c r="BX92" s="314"/>
      <c r="BY92" s="314"/>
      <c r="BZ92" s="314"/>
      <c r="CA92" s="314"/>
      <c r="CB92" s="314"/>
      <c r="CC92" s="314"/>
      <c r="CD92" s="314"/>
      <c r="CE92" s="314"/>
      <c r="CF92" s="314"/>
      <c r="CG92" s="314"/>
      <c r="CH92" s="314"/>
      <c r="CI92" s="314"/>
      <c r="CJ92" s="314"/>
      <c r="CK92" s="314"/>
      <c r="CL92" s="314"/>
      <c r="CM92" s="314"/>
      <c r="CN92" s="314"/>
      <c r="CO92" s="314"/>
      <c r="CP92" s="314"/>
      <c r="CQ92" s="314"/>
      <c r="CR92" s="314"/>
      <c r="CS92" s="314"/>
      <c r="CT92" s="314"/>
      <c r="CU92" s="314"/>
      <c r="CV92" s="314"/>
      <c r="CW92" s="314"/>
      <c r="CX92" s="314"/>
      <c r="CY92" s="314"/>
      <c r="CZ92" s="314"/>
      <c r="DA92" s="314"/>
      <c r="DB92" s="314"/>
      <c r="DC92" s="314"/>
      <c r="DD92" s="314"/>
      <c r="DE92" s="314"/>
      <c r="DF92" s="314"/>
      <c r="DG92" s="314"/>
      <c r="DH92" s="314"/>
      <c r="DI92" s="314"/>
      <c r="DJ92" s="314"/>
      <c r="DK92" s="314"/>
      <c r="DL92" s="314"/>
      <c r="DM92" s="314"/>
      <c r="DN92" s="314"/>
      <c r="DO92" s="314"/>
      <c r="DP92" s="314"/>
      <c r="DQ92" s="314"/>
      <c r="DR92" s="314"/>
      <c r="DS92" s="314"/>
      <c r="DT92" s="314"/>
      <c r="DU92" s="314"/>
      <c r="DV92" s="314"/>
      <c r="DW92" s="314"/>
      <c r="DX92" s="314"/>
      <c r="DY92" s="314"/>
      <c r="DZ92" s="314"/>
      <c r="EA92" s="314"/>
      <c r="EB92" s="314"/>
      <c r="EC92" s="314"/>
      <c r="ED92" s="314"/>
      <c r="FY92" s="317"/>
      <c r="FZ92" s="317"/>
      <c r="GA92" s="317"/>
      <c r="GB92" s="317"/>
      <c r="GC92" s="301"/>
      <c r="GD92" s="301"/>
      <c r="GE92" s="301"/>
      <c r="GF92" s="301"/>
      <c r="GG92" s="318"/>
      <c r="GH92" s="318"/>
      <c r="GI92" s="318"/>
      <c r="GJ92" s="319"/>
      <c r="GK92" s="320"/>
      <c r="GL92" s="320"/>
      <c r="GM92" s="320"/>
      <c r="GN92" s="320"/>
      <c r="GO92" s="300"/>
      <c r="HD92" s="317"/>
      <c r="HE92" s="317"/>
      <c r="HF92" s="317"/>
      <c r="HG92" s="317"/>
      <c r="HH92" s="301"/>
      <c r="HI92" s="301"/>
      <c r="HJ92" s="301"/>
      <c r="HK92" s="301"/>
      <c r="HL92" s="318"/>
      <c r="HM92" s="318"/>
      <c r="HN92" s="318"/>
      <c r="HO92" s="319"/>
      <c r="HP92" s="320"/>
      <c r="HQ92" s="320"/>
      <c r="HR92" s="320"/>
      <c r="HS92" s="320"/>
      <c r="HT92" s="300"/>
    </row>
    <row r="93" spans="3:228" ht="17.100000000000001" customHeight="1" x14ac:dyDescent="0.3">
      <c r="R93" s="314"/>
      <c r="S93" s="314"/>
      <c r="T93" s="314"/>
      <c r="U93" s="314"/>
      <c r="V93" s="314"/>
      <c r="W93" s="314"/>
      <c r="X93" s="314"/>
      <c r="Y93" s="314"/>
      <c r="Z93" s="314"/>
      <c r="AA93" s="314"/>
      <c r="AB93" s="314"/>
      <c r="AC93" s="314"/>
      <c r="AD93" s="314"/>
      <c r="AE93" s="314"/>
      <c r="AF93" s="314"/>
      <c r="AG93" s="314"/>
      <c r="AH93" s="314"/>
      <c r="AI93" s="314"/>
      <c r="AJ93" s="314"/>
      <c r="AK93" s="314"/>
      <c r="AL93" s="314"/>
      <c r="AM93" s="314"/>
      <c r="AN93" s="314"/>
      <c r="AO93" s="314"/>
      <c r="AP93" s="314"/>
      <c r="AQ93" s="314"/>
      <c r="AR93" s="314"/>
      <c r="AS93" s="314"/>
      <c r="AT93" s="314"/>
      <c r="AU93" s="314"/>
      <c r="AV93" s="314"/>
      <c r="AW93" s="314"/>
      <c r="AX93" s="314"/>
      <c r="AY93" s="314"/>
      <c r="AZ93" s="314"/>
      <c r="BA93" s="314"/>
      <c r="BB93" s="314"/>
      <c r="BC93" s="314"/>
      <c r="BD93" s="314"/>
      <c r="BE93" s="314"/>
      <c r="BF93" s="314"/>
      <c r="BG93" s="314"/>
      <c r="BH93" s="314"/>
      <c r="BI93" s="314"/>
      <c r="BJ93" s="314"/>
      <c r="BK93" s="314"/>
      <c r="BL93" s="314"/>
      <c r="BM93" s="314"/>
      <c r="BN93" s="314"/>
      <c r="BO93" s="314"/>
      <c r="BP93" s="314"/>
      <c r="BQ93" s="314"/>
      <c r="BR93" s="314"/>
      <c r="BS93" s="314"/>
      <c r="BT93" s="314"/>
      <c r="BU93" s="314"/>
      <c r="BV93" s="314"/>
      <c r="BW93" s="339"/>
      <c r="BX93" s="314"/>
      <c r="BY93" s="314"/>
      <c r="BZ93" s="314"/>
      <c r="CA93" s="314"/>
      <c r="CB93" s="314"/>
      <c r="CC93" s="314"/>
      <c r="CD93" s="314"/>
      <c r="CE93" s="314"/>
      <c r="CF93" s="314"/>
      <c r="CG93" s="314"/>
      <c r="CH93" s="314"/>
      <c r="CI93" s="314"/>
      <c r="CJ93" s="314"/>
      <c r="CK93" s="314"/>
      <c r="CL93" s="314"/>
      <c r="CM93" s="314"/>
      <c r="CN93" s="314"/>
      <c r="CO93" s="314"/>
      <c r="CP93" s="314"/>
      <c r="CQ93" s="314"/>
      <c r="CR93" s="314"/>
      <c r="CS93" s="314"/>
      <c r="CT93" s="314"/>
      <c r="CU93" s="314"/>
      <c r="CV93" s="314"/>
      <c r="CW93" s="314"/>
      <c r="CX93" s="314"/>
      <c r="CY93" s="314"/>
      <c r="CZ93" s="314"/>
      <c r="DA93" s="314"/>
      <c r="DB93" s="314"/>
      <c r="DC93" s="314"/>
      <c r="DD93" s="314"/>
      <c r="DE93" s="314"/>
      <c r="DF93" s="314"/>
      <c r="DG93" s="314"/>
      <c r="DH93" s="314"/>
      <c r="DI93" s="314"/>
      <c r="DJ93" s="314"/>
      <c r="DK93" s="314"/>
      <c r="DL93" s="314"/>
      <c r="DM93" s="314"/>
      <c r="DN93" s="314"/>
      <c r="DO93" s="314"/>
      <c r="DP93" s="314"/>
      <c r="DQ93" s="314"/>
      <c r="DR93" s="314"/>
      <c r="DS93" s="314"/>
      <c r="DT93" s="314"/>
      <c r="DU93" s="314"/>
      <c r="DV93" s="314"/>
      <c r="DW93" s="314"/>
      <c r="DX93" s="314"/>
      <c r="DY93" s="314"/>
      <c r="DZ93" s="314"/>
      <c r="EA93" s="314"/>
      <c r="EB93" s="314"/>
      <c r="EC93" s="314"/>
      <c r="ED93" s="314"/>
      <c r="FY93" s="317"/>
      <c r="FZ93" s="317"/>
      <c r="GA93" s="317"/>
      <c r="GB93" s="317"/>
      <c r="GC93" s="301"/>
      <c r="GD93" s="301"/>
      <c r="GE93" s="301"/>
      <c r="GF93" s="301"/>
      <c r="GG93" s="318"/>
      <c r="GH93" s="318"/>
      <c r="GI93" s="318"/>
      <c r="GJ93" s="319"/>
      <c r="GK93" s="320"/>
      <c r="GL93" s="320"/>
      <c r="GM93" s="320"/>
      <c r="GN93" s="320"/>
      <c r="GO93" s="300"/>
      <c r="HD93" s="317"/>
      <c r="HE93" s="317"/>
      <c r="HF93" s="317"/>
      <c r="HG93" s="317"/>
      <c r="HH93" s="301"/>
      <c r="HI93" s="301"/>
      <c r="HJ93" s="301"/>
      <c r="HK93" s="301"/>
      <c r="HL93" s="318"/>
      <c r="HM93" s="318"/>
      <c r="HN93" s="318"/>
      <c r="HO93" s="319"/>
      <c r="HP93" s="320"/>
      <c r="HQ93" s="320"/>
      <c r="HR93" s="320"/>
      <c r="HS93" s="320"/>
      <c r="HT93" s="300"/>
    </row>
    <row r="94" spans="3:228" ht="17.100000000000001" customHeight="1" x14ac:dyDescent="0.3">
      <c r="R94" s="314"/>
      <c r="S94" s="314"/>
      <c r="T94" s="314"/>
      <c r="U94" s="314"/>
      <c r="V94" s="314"/>
      <c r="W94" s="314"/>
      <c r="X94" s="314"/>
      <c r="Y94" s="314"/>
      <c r="Z94" s="314"/>
      <c r="AA94" s="314"/>
      <c r="AB94" s="314"/>
      <c r="AC94" s="314"/>
      <c r="AD94" s="314"/>
      <c r="AE94" s="314"/>
      <c r="AF94" s="314"/>
      <c r="AG94" s="314"/>
      <c r="AH94" s="314"/>
      <c r="AI94" s="314"/>
      <c r="AJ94" s="314"/>
      <c r="AK94" s="314"/>
      <c r="AL94" s="314"/>
      <c r="AM94" s="314"/>
      <c r="AN94" s="314"/>
      <c r="AO94" s="314"/>
      <c r="AP94" s="314"/>
      <c r="AQ94" s="314"/>
      <c r="AR94" s="314"/>
      <c r="AS94" s="314"/>
      <c r="AT94" s="314"/>
      <c r="AU94" s="314"/>
      <c r="AV94" s="314"/>
      <c r="AW94" s="314"/>
      <c r="AX94" s="314"/>
      <c r="AY94" s="314"/>
      <c r="AZ94" s="314"/>
      <c r="BA94" s="314"/>
      <c r="BB94" s="314"/>
      <c r="BC94" s="314"/>
      <c r="BD94" s="314"/>
      <c r="BE94" s="314"/>
      <c r="BF94" s="314"/>
      <c r="BG94" s="314"/>
      <c r="BH94" s="314"/>
      <c r="BI94" s="314"/>
      <c r="BJ94" s="314"/>
      <c r="BK94" s="314"/>
      <c r="BL94" s="314"/>
      <c r="BM94" s="314"/>
      <c r="BN94" s="314"/>
      <c r="BO94" s="314"/>
      <c r="BP94" s="314"/>
      <c r="BQ94" s="314"/>
      <c r="BR94" s="314"/>
      <c r="BS94" s="314"/>
      <c r="BT94" s="314"/>
      <c r="BU94" s="314"/>
      <c r="BV94" s="314"/>
      <c r="BW94" s="339"/>
      <c r="BX94" s="314"/>
      <c r="BY94" s="314"/>
      <c r="BZ94" s="314"/>
      <c r="CA94" s="314"/>
      <c r="CB94" s="314"/>
      <c r="CC94" s="314"/>
      <c r="CD94" s="314"/>
      <c r="CE94" s="314"/>
      <c r="CF94" s="314"/>
      <c r="CG94" s="314"/>
      <c r="CH94" s="314"/>
      <c r="CI94" s="314"/>
      <c r="CJ94" s="314"/>
      <c r="CK94" s="314"/>
      <c r="CL94" s="314"/>
      <c r="CM94" s="314"/>
      <c r="CN94" s="314"/>
      <c r="CO94" s="314"/>
      <c r="CP94" s="314"/>
      <c r="CQ94" s="314"/>
      <c r="CR94" s="314"/>
      <c r="CS94" s="314"/>
      <c r="CT94" s="314"/>
      <c r="CU94" s="314"/>
      <c r="CV94" s="314"/>
      <c r="CW94" s="314"/>
      <c r="CX94" s="314"/>
      <c r="CY94" s="314"/>
      <c r="CZ94" s="314"/>
      <c r="DA94" s="314"/>
      <c r="DB94" s="314"/>
      <c r="DC94" s="314"/>
      <c r="DD94" s="314"/>
      <c r="DE94" s="314"/>
      <c r="DF94" s="314"/>
      <c r="DG94" s="314"/>
      <c r="DH94" s="314"/>
      <c r="DI94" s="314"/>
      <c r="DJ94" s="314"/>
      <c r="DK94" s="314"/>
      <c r="DL94" s="314"/>
      <c r="DM94" s="314"/>
      <c r="DN94" s="314"/>
      <c r="DO94" s="314"/>
      <c r="DP94" s="314"/>
      <c r="DQ94" s="314"/>
      <c r="DR94" s="314"/>
      <c r="DS94" s="314"/>
      <c r="DT94" s="314"/>
      <c r="DU94" s="314"/>
      <c r="DV94" s="314"/>
      <c r="DW94" s="314"/>
      <c r="DX94" s="314"/>
      <c r="DY94" s="314"/>
      <c r="DZ94" s="314"/>
      <c r="EA94" s="314"/>
      <c r="EB94" s="314"/>
      <c r="EC94" s="314"/>
      <c r="ED94" s="314"/>
      <c r="FY94" s="317"/>
      <c r="FZ94" s="317"/>
      <c r="GA94" s="317"/>
      <c r="GB94" s="317"/>
      <c r="GC94" s="301"/>
      <c r="GD94" s="301"/>
      <c r="GE94" s="301"/>
      <c r="GF94" s="301"/>
      <c r="GG94" s="318"/>
      <c r="GH94" s="318"/>
      <c r="GI94" s="318"/>
      <c r="GJ94" s="319"/>
      <c r="GK94" s="320"/>
      <c r="GL94" s="320"/>
      <c r="GM94" s="320"/>
      <c r="GN94" s="320"/>
      <c r="GO94" s="300"/>
      <c r="HD94" s="317"/>
      <c r="HE94" s="317"/>
      <c r="HF94" s="317"/>
      <c r="HG94" s="317"/>
      <c r="HH94" s="301"/>
      <c r="HI94" s="301"/>
      <c r="HJ94" s="301"/>
      <c r="HK94" s="301"/>
      <c r="HL94" s="318"/>
      <c r="HM94" s="318"/>
      <c r="HN94" s="318"/>
      <c r="HO94" s="319"/>
      <c r="HP94" s="320"/>
      <c r="HQ94" s="320"/>
      <c r="HR94" s="320"/>
      <c r="HS94" s="320"/>
      <c r="HT94" s="300"/>
    </row>
    <row r="95" spans="3:228" ht="17.100000000000001" customHeight="1" x14ac:dyDescent="0.3">
      <c r="R95" s="314"/>
      <c r="S95" s="314"/>
      <c r="T95" s="314"/>
      <c r="U95" s="314"/>
      <c r="V95" s="314"/>
      <c r="W95" s="314"/>
      <c r="X95" s="314"/>
      <c r="Y95" s="314"/>
      <c r="Z95" s="314"/>
      <c r="AA95" s="314"/>
      <c r="AB95" s="314"/>
      <c r="AC95" s="314"/>
      <c r="AD95" s="314"/>
      <c r="AE95" s="314"/>
      <c r="AF95" s="314"/>
      <c r="AG95" s="314"/>
      <c r="AH95" s="314"/>
      <c r="AI95" s="314"/>
      <c r="AJ95" s="314"/>
      <c r="AK95" s="314"/>
      <c r="AL95" s="314"/>
      <c r="AM95" s="314"/>
      <c r="AN95" s="314"/>
      <c r="AO95" s="314"/>
      <c r="AP95" s="314"/>
      <c r="AQ95" s="314"/>
      <c r="AR95" s="314"/>
      <c r="AS95" s="314"/>
      <c r="AT95" s="314"/>
      <c r="AU95" s="314"/>
      <c r="AV95" s="314"/>
      <c r="AW95" s="314"/>
      <c r="AX95" s="314"/>
      <c r="AY95" s="314"/>
      <c r="AZ95" s="314"/>
      <c r="BA95" s="314"/>
      <c r="BB95" s="314"/>
      <c r="BC95" s="314"/>
      <c r="BD95" s="314"/>
      <c r="BE95" s="314"/>
      <c r="BF95" s="314"/>
      <c r="BG95" s="314"/>
      <c r="BH95" s="314"/>
      <c r="BI95" s="314"/>
      <c r="BJ95" s="314"/>
      <c r="BK95" s="314"/>
      <c r="BL95" s="314"/>
      <c r="BM95" s="314"/>
      <c r="BN95" s="314"/>
      <c r="BO95" s="314"/>
      <c r="BP95" s="314"/>
      <c r="BQ95" s="314"/>
      <c r="BR95" s="314"/>
      <c r="BS95" s="314"/>
      <c r="BT95" s="314"/>
      <c r="BU95" s="314"/>
      <c r="BV95" s="314"/>
      <c r="BW95" s="291"/>
      <c r="BX95" s="314"/>
      <c r="BY95" s="314"/>
      <c r="BZ95" s="314"/>
      <c r="CA95" s="314"/>
      <c r="CB95" s="314"/>
      <c r="CC95" s="314"/>
      <c r="CD95" s="314"/>
      <c r="CE95" s="314"/>
      <c r="CF95" s="314"/>
      <c r="CG95" s="314"/>
      <c r="CH95" s="314"/>
      <c r="CI95" s="314"/>
      <c r="CJ95" s="314"/>
      <c r="CK95" s="314"/>
      <c r="CL95" s="314"/>
      <c r="CM95" s="314"/>
      <c r="CN95" s="314"/>
      <c r="CO95" s="314"/>
      <c r="CP95" s="314"/>
      <c r="CQ95" s="314"/>
      <c r="CR95" s="314"/>
      <c r="CS95" s="314"/>
      <c r="CT95" s="314"/>
      <c r="CU95" s="314"/>
      <c r="CV95" s="314"/>
      <c r="CW95" s="314"/>
      <c r="CX95" s="314"/>
      <c r="CY95" s="314"/>
      <c r="CZ95" s="314"/>
      <c r="DA95" s="314"/>
      <c r="DB95" s="314"/>
      <c r="DC95" s="314"/>
      <c r="DD95" s="314"/>
      <c r="DE95" s="314"/>
      <c r="DF95" s="314"/>
      <c r="DG95" s="314"/>
      <c r="DH95" s="314"/>
      <c r="DI95" s="314"/>
      <c r="DJ95" s="314"/>
      <c r="DK95" s="314"/>
      <c r="DL95" s="314"/>
      <c r="DM95" s="314"/>
      <c r="DN95" s="314"/>
      <c r="DO95" s="314"/>
      <c r="DP95" s="314"/>
      <c r="DQ95" s="314"/>
      <c r="DR95" s="314"/>
      <c r="DS95" s="314"/>
      <c r="DT95" s="314"/>
      <c r="DU95" s="314"/>
      <c r="DV95" s="314"/>
      <c r="DW95" s="314"/>
      <c r="DX95" s="314"/>
      <c r="DY95" s="314"/>
      <c r="DZ95" s="314"/>
      <c r="EA95" s="314"/>
      <c r="EB95" s="314"/>
      <c r="EC95" s="314"/>
      <c r="ED95" s="314"/>
      <c r="FY95" s="317"/>
      <c r="FZ95" s="317"/>
      <c r="GA95" s="317"/>
      <c r="GB95" s="317"/>
      <c r="GC95" s="301"/>
      <c r="GD95" s="301"/>
      <c r="GE95" s="301"/>
      <c r="GF95" s="301"/>
      <c r="GG95" s="318"/>
      <c r="GH95" s="318"/>
      <c r="GI95" s="318"/>
      <c r="GJ95" s="319"/>
      <c r="GK95" s="320"/>
      <c r="GL95" s="320"/>
      <c r="GM95" s="320"/>
      <c r="GN95" s="320"/>
      <c r="GO95" s="300"/>
      <c r="HD95" s="317"/>
      <c r="HE95" s="317"/>
      <c r="HF95" s="317"/>
      <c r="HG95" s="317"/>
      <c r="HH95" s="301"/>
      <c r="HI95" s="301"/>
      <c r="HJ95" s="301"/>
      <c r="HK95" s="301"/>
      <c r="HL95" s="318"/>
      <c r="HM95" s="318"/>
      <c r="HN95" s="318"/>
      <c r="HO95" s="319"/>
      <c r="HP95" s="320"/>
      <c r="HQ95" s="320"/>
      <c r="HR95" s="320"/>
      <c r="HS95" s="320"/>
      <c r="HT95" s="300"/>
    </row>
    <row r="96" spans="3:228" ht="17.100000000000001" customHeight="1" x14ac:dyDescent="0.3">
      <c r="R96" s="314"/>
      <c r="S96" s="314"/>
      <c r="T96" s="314"/>
      <c r="U96" s="314"/>
      <c r="V96" s="314"/>
      <c r="W96" s="314"/>
      <c r="X96" s="314"/>
      <c r="Y96" s="314"/>
      <c r="Z96" s="314"/>
      <c r="AA96" s="314"/>
      <c r="AB96" s="314"/>
      <c r="AC96" s="314"/>
      <c r="AD96" s="314"/>
      <c r="AE96" s="314"/>
      <c r="AF96" s="314"/>
      <c r="AG96" s="314"/>
      <c r="AH96" s="314"/>
      <c r="AI96" s="314"/>
      <c r="AJ96" s="314"/>
      <c r="AK96" s="314"/>
      <c r="AL96" s="314"/>
      <c r="AM96" s="314"/>
      <c r="AN96" s="314"/>
      <c r="AO96" s="314"/>
      <c r="AP96" s="314"/>
      <c r="AQ96" s="314"/>
      <c r="AR96" s="314"/>
      <c r="AS96" s="314"/>
      <c r="AT96" s="314"/>
      <c r="AU96" s="314"/>
      <c r="AV96" s="314"/>
      <c r="AW96" s="314"/>
      <c r="AX96" s="314"/>
      <c r="AY96" s="314"/>
      <c r="AZ96" s="314"/>
      <c r="BA96" s="314"/>
      <c r="BB96" s="314"/>
      <c r="BC96" s="314"/>
      <c r="BD96" s="314"/>
      <c r="BE96" s="314"/>
      <c r="BF96" s="314"/>
      <c r="BG96" s="314"/>
      <c r="BH96" s="314"/>
      <c r="BI96" s="314"/>
      <c r="BJ96" s="314"/>
      <c r="BK96" s="314"/>
      <c r="BL96" s="314"/>
      <c r="BM96" s="314"/>
      <c r="BN96" s="314"/>
      <c r="BO96" s="314"/>
      <c r="BP96" s="314"/>
      <c r="BQ96" s="314"/>
      <c r="BR96" s="314"/>
      <c r="BS96" s="314"/>
      <c r="BT96" s="314"/>
      <c r="BU96" s="314"/>
      <c r="BV96" s="314"/>
      <c r="BW96" s="340"/>
      <c r="BX96" s="314"/>
      <c r="BY96" s="314"/>
      <c r="BZ96" s="314"/>
      <c r="CA96" s="314"/>
      <c r="CB96" s="314"/>
      <c r="CC96" s="314"/>
      <c r="CD96" s="314"/>
      <c r="CE96" s="314"/>
      <c r="CF96" s="314"/>
      <c r="CG96" s="314"/>
      <c r="CH96" s="314"/>
      <c r="CI96" s="314"/>
      <c r="CJ96" s="314"/>
      <c r="CK96" s="314"/>
      <c r="CL96" s="314"/>
      <c r="CM96" s="314"/>
      <c r="CN96" s="314"/>
      <c r="CO96" s="314"/>
      <c r="CP96" s="314"/>
      <c r="CQ96" s="314"/>
      <c r="CR96" s="314"/>
      <c r="CS96" s="314"/>
      <c r="CT96" s="314"/>
      <c r="CU96" s="314"/>
      <c r="CV96" s="314"/>
      <c r="CW96" s="314"/>
      <c r="CX96" s="314"/>
      <c r="CY96" s="314"/>
      <c r="CZ96" s="314"/>
      <c r="DA96" s="314"/>
      <c r="DB96" s="314"/>
      <c r="DC96" s="314"/>
      <c r="DD96" s="314"/>
      <c r="DE96" s="314"/>
      <c r="DF96" s="314"/>
      <c r="DG96" s="314"/>
      <c r="DH96" s="314"/>
      <c r="DI96" s="314"/>
      <c r="DJ96" s="314"/>
      <c r="DK96" s="314"/>
      <c r="DL96" s="314"/>
      <c r="DM96" s="314"/>
      <c r="DN96" s="314"/>
      <c r="DO96" s="314"/>
      <c r="DP96" s="314"/>
      <c r="DQ96" s="314"/>
      <c r="DR96" s="314"/>
      <c r="DS96" s="314"/>
      <c r="DT96" s="314"/>
      <c r="DU96" s="314"/>
      <c r="DV96" s="314"/>
      <c r="DW96" s="314"/>
      <c r="DX96" s="314"/>
      <c r="DY96" s="314"/>
      <c r="DZ96" s="314"/>
      <c r="EA96" s="314"/>
      <c r="EB96" s="314"/>
      <c r="EC96" s="314"/>
      <c r="ED96" s="314"/>
      <c r="FY96" s="317"/>
      <c r="FZ96" s="317"/>
      <c r="GA96" s="317"/>
      <c r="GB96" s="317"/>
      <c r="GC96" s="301"/>
      <c r="GD96" s="301"/>
      <c r="GE96" s="301"/>
      <c r="GF96" s="301"/>
      <c r="GG96" s="318"/>
      <c r="GH96" s="318"/>
      <c r="GI96" s="318"/>
      <c r="GJ96" s="319"/>
      <c r="GK96" s="320"/>
      <c r="GL96" s="320"/>
      <c r="GM96" s="320"/>
      <c r="GN96" s="320"/>
      <c r="GO96" s="300"/>
      <c r="HD96" s="317"/>
      <c r="HE96" s="317"/>
      <c r="HF96" s="317"/>
      <c r="HG96" s="317"/>
      <c r="HH96" s="301"/>
      <c r="HI96" s="301"/>
      <c r="HJ96" s="301"/>
      <c r="HK96" s="301"/>
      <c r="HL96" s="318"/>
      <c r="HM96" s="318"/>
      <c r="HN96" s="318"/>
      <c r="HO96" s="319"/>
      <c r="HP96" s="320"/>
      <c r="HQ96" s="320"/>
      <c r="HR96" s="320"/>
      <c r="HS96" s="320"/>
      <c r="HT96" s="300"/>
    </row>
    <row r="97" spans="18:228" ht="17.100000000000001" customHeight="1" x14ac:dyDescent="0.3">
      <c r="R97" s="314"/>
      <c r="S97" s="314"/>
      <c r="T97" s="314"/>
      <c r="U97" s="314"/>
      <c r="V97" s="314"/>
      <c r="W97" s="314"/>
      <c r="X97" s="314"/>
      <c r="Y97" s="314"/>
      <c r="Z97" s="314"/>
      <c r="AA97" s="314"/>
      <c r="AB97" s="314"/>
      <c r="AC97" s="314"/>
      <c r="AD97" s="314"/>
      <c r="AE97" s="314"/>
      <c r="AF97" s="314"/>
      <c r="AG97" s="314"/>
      <c r="AH97" s="314"/>
      <c r="AI97" s="314"/>
      <c r="AJ97" s="314"/>
      <c r="AK97" s="314"/>
      <c r="AL97" s="314"/>
      <c r="AM97" s="314"/>
      <c r="AN97" s="314"/>
      <c r="AO97" s="314"/>
      <c r="AP97" s="314"/>
      <c r="AQ97" s="314"/>
      <c r="AR97" s="314"/>
      <c r="AS97" s="314"/>
      <c r="AT97" s="314"/>
      <c r="AU97" s="314"/>
      <c r="AV97" s="314"/>
      <c r="AW97" s="314"/>
      <c r="AX97" s="314"/>
      <c r="AY97" s="314"/>
      <c r="AZ97" s="314"/>
      <c r="BA97" s="314"/>
      <c r="BB97" s="314"/>
      <c r="BC97" s="314"/>
      <c r="BD97" s="314"/>
      <c r="BE97" s="314"/>
      <c r="BF97" s="314"/>
      <c r="BG97" s="314"/>
      <c r="BH97" s="314"/>
      <c r="BI97" s="314"/>
      <c r="BJ97" s="314"/>
      <c r="BK97" s="314"/>
      <c r="BL97" s="314"/>
      <c r="BM97" s="314"/>
      <c r="BN97" s="314"/>
      <c r="BO97" s="314"/>
      <c r="BP97" s="314"/>
      <c r="BQ97" s="314"/>
      <c r="BR97" s="314"/>
      <c r="BS97" s="314"/>
      <c r="BT97" s="314"/>
      <c r="BU97" s="314"/>
      <c r="BV97" s="314"/>
      <c r="BW97" s="340"/>
      <c r="BX97" s="314"/>
      <c r="BY97" s="314"/>
      <c r="BZ97" s="314"/>
      <c r="CA97" s="314"/>
      <c r="CB97" s="314"/>
      <c r="CC97" s="314"/>
      <c r="CD97" s="314"/>
      <c r="CE97" s="314"/>
      <c r="CF97" s="314"/>
      <c r="CG97" s="314"/>
      <c r="CH97" s="314"/>
      <c r="CI97" s="314"/>
      <c r="CJ97" s="314"/>
      <c r="CK97" s="314"/>
      <c r="CL97" s="314"/>
      <c r="CM97" s="314"/>
      <c r="CN97" s="314"/>
      <c r="CO97" s="314"/>
      <c r="CP97" s="314"/>
      <c r="CQ97" s="314"/>
      <c r="CR97" s="314"/>
      <c r="CS97" s="314"/>
      <c r="CT97" s="314"/>
      <c r="CU97" s="314"/>
      <c r="CV97" s="314"/>
      <c r="CW97" s="314"/>
      <c r="CX97" s="314"/>
      <c r="CY97" s="314"/>
      <c r="CZ97" s="314"/>
      <c r="DA97" s="314"/>
      <c r="DB97" s="314"/>
      <c r="DC97" s="314"/>
      <c r="DD97" s="314"/>
      <c r="DE97" s="314"/>
      <c r="DF97" s="314"/>
      <c r="DG97" s="314"/>
      <c r="DH97" s="314"/>
      <c r="DI97" s="314"/>
      <c r="DJ97" s="314"/>
      <c r="DK97" s="314"/>
      <c r="DL97" s="314"/>
      <c r="DM97" s="314"/>
      <c r="DN97" s="314"/>
      <c r="DO97" s="314"/>
      <c r="DP97" s="314"/>
      <c r="DQ97" s="314"/>
      <c r="DR97" s="314"/>
      <c r="DS97" s="314"/>
      <c r="DT97" s="314"/>
      <c r="DU97" s="314"/>
      <c r="DV97" s="314"/>
      <c r="DW97" s="314"/>
      <c r="DX97" s="314"/>
      <c r="DY97" s="314"/>
      <c r="DZ97" s="314"/>
      <c r="EA97" s="314"/>
      <c r="EB97" s="314"/>
      <c r="EC97" s="314"/>
      <c r="ED97" s="314"/>
      <c r="FY97" s="317"/>
      <c r="FZ97" s="317"/>
      <c r="GA97" s="317"/>
      <c r="GB97" s="317"/>
      <c r="GC97" s="301"/>
      <c r="GD97" s="301"/>
      <c r="GE97" s="301"/>
      <c r="GF97" s="301"/>
      <c r="GG97" s="318"/>
      <c r="GH97" s="318"/>
      <c r="GI97" s="318"/>
      <c r="GJ97" s="319"/>
      <c r="GK97" s="320"/>
      <c r="GL97" s="320"/>
      <c r="GM97" s="320"/>
      <c r="GN97" s="320"/>
      <c r="GO97" s="300"/>
      <c r="HD97" s="317"/>
      <c r="HE97" s="317"/>
      <c r="HF97" s="317"/>
      <c r="HG97" s="317"/>
      <c r="HH97" s="301"/>
      <c r="HI97" s="301"/>
      <c r="HJ97" s="301"/>
      <c r="HK97" s="301"/>
      <c r="HL97" s="318"/>
      <c r="HM97" s="318"/>
      <c r="HN97" s="318"/>
      <c r="HO97" s="319"/>
      <c r="HP97" s="320"/>
      <c r="HQ97" s="320"/>
      <c r="HR97" s="320"/>
      <c r="HS97" s="320"/>
      <c r="HT97" s="300"/>
    </row>
    <row r="98" spans="18:228" ht="17.100000000000001" customHeight="1" x14ac:dyDescent="0.3">
      <c r="R98" s="314"/>
      <c r="S98" s="314"/>
      <c r="T98" s="314"/>
      <c r="U98" s="314"/>
      <c r="V98" s="314"/>
      <c r="W98" s="314"/>
      <c r="X98" s="314"/>
      <c r="Y98" s="314"/>
      <c r="Z98" s="314"/>
      <c r="AA98" s="314"/>
      <c r="AB98" s="314"/>
      <c r="AC98" s="314"/>
      <c r="AD98" s="314"/>
      <c r="AE98" s="314"/>
      <c r="AF98" s="314"/>
      <c r="AG98" s="314"/>
      <c r="AH98" s="314"/>
      <c r="AI98" s="314"/>
      <c r="AJ98" s="314"/>
      <c r="AK98" s="314"/>
      <c r="AL98" s="314"/>
      <c r="AM98" s="314"/>
      <c r="AN98" s="314"/>
      <c r="AO98" s="314"/>
      <c r="AP98" s="314"/>
      <c r="AQ98" s="314"/>
      <c r="AR98" s="314"/>
      <c r="AS98" s="314"/>
      <c r="AT98" s="314"/>
      <c r="AU98" s="314"/>
      <c r="AV98" s="314"/>
      <c r="AW98" s="314"/>
      <c r="AX98" s="314"/>
      <c r="AY98" s="314"/>
      <c r="AZ98" s="314"/>
      <c r="BA98" s="314"/>
      <c r="BB98" s="314"/>
      <c r="BC98" s="314"/>
      <c r="BD98" s="314"/>
      <c r="BE98" s="314"/>
      <c r="BF98" s="314"/>
      <c r="BG98" s="314"/>
      <c r="BH98" s="314"/>
      <c r="BI98" s="314"/>
      <c r="BJ98" s="314"/>
      <c r="BK98" s="314"/>
      <c r="BL98" s="314"/>
      <c r="BM98" s="314"/>
      <c r="BN98" s="314"/>
      <c r="BO98" s="314"/>
      <c r="BP98" s="314"/>
      <c r="BQ98" s="314"/>
      <c r="BR98" s="314"/>
      <c r="BS98" s="314"/>
      <c r="BT98" s="314"/>
      <c r="BU98" s="314"/>
      <c r="BV98" s="314"/>
      <c r="BX98" s="314"/>
      <c r="BY98" s="314"/>
      <c r="BZ98" s="314"/>
      <c r="CA98" s="314"/>
      <c r="CB98" s="314"/>
      <c r="CC98" s="314"/>
      <c r="CD98" s="314"/>
      <c r="CE98" s="314"/>
      <c r="CF98" s="314"/>
      <c r="CG98" s="314"/>
      <c r="CH98" s="314"/>
      <c r="CI98" s="314"/>
      <c r="CJ98" s="314"/>
      <c r="CK98" s="314"/>
      <c r="CL98" s="314"/>
      <c r="CM98" s="314"/>
      <c r="CN98" s="314"/>
      <c r="CO98" s="314"/>
      <c r="CP98" s="314"/>
      <c r="CQ98" s="314"/>
      <c r="CR98" s="314"/>
      <c r="CS98" s="314"/>
      <c r="CT98" s="314"/>
      <c r="CU98" s="314"/>
      <c r="CV98" s="314"/>
      <c r="CW98" s="314"/>
      <c r="CX98" s="314"/>
      <c r="CY98" s="314"/>
      <c r="CZ98" s="314"/>
      <c r="DA98" s="314"/>
      <c r="DB98" s="314"/>
      <c r="DC98" s="314"/>
      <c r="DD98" s="314"/>
      <c r="DE98" s="314"/>
      <c r="DF98" s="314"/>
      <c r="DG98" s="314"/>
      <c r="DH98" s="314"/>
      <c r="DI98" s="314"/>
      <c r="DJ98" s="314"/>
      <c r="DK98" s="314"/>
      <c r="DL98" s="314"/>
      <c r="DM98" s="314"/>
      <c r="DN98" s="314"/>
      <c r="DO98" s="314"/>
      <c r="DP98" s="314"/>
      <c r="DQ98" s="314"/>
      <c r="DR98" s="314"/>
      <c r="DS98" s="314"/>
      <c r="DT98" s="314"/>
      <c r="DU98" s="314"/>
      <c r="DV98" s="314"/>
      <c r="DW98" s="314"/>
      <c r="DX98" s="314"/>
      <c r="DY98" s="314"/>
      <c r="DZ98" s="314"/>
      <c r="EA98" s="314"/>
      <c r="EB98" s="314"/>
      <c r="EC98" s="314"/>
      <c r="ED98" s="314"/>
      <c r="FY98" s="317"/>
      <c r="FZ98" s="317"/>
      <c r="GA98" s="317"/>
      <c r="GB98" s="317"/>
      <c r="GC98" s="301"/>
      <c r="GD98" s="301"/>
      <c r="GE98" s="301"/>
      <c r="GF98" s="301"/>
      <c r="GG98" s="318"/>
      <c r="GH98" s="318"/>
      <c r="GI98" s="318"/>
      <c r="GJ98" s="319"/>
      <c r="GK98" s="320"/>
      <c r="GL98" s="320"/>
      <c r="GM98" s="320"/>
      <c r="GN98" s="320"/>
      <c r="GO98" s="300"/>
      <c r="HD98" s="317"/>
      <c r="HE98" s="317"/>
      <c r="HF98" s="317"/>
      <c r="HG98" s="317"/>
      <c r="HH98" s="301"/>
      <c r="HI98" s="301"/>
      <c r="HJ98" s="301"/>
      <c r="HK98" s="301"/>
      <c r="HL98" s="318"/>
      <c r="HM98" s="318"/>
      <c r="HN98" s="318"/>
      <c r="HO98" s="319"/>
      <c r="HP98" s="320"/>
      <c r="HQ98" s="320"/>
      <c r="HR98" s="320"/>
      <c r="HS98" s="320"/>
      <c r="HT98" s="300"/>
    </row>
    <row r="99" spans="18:228" ht="17.100000000000001" customHeight="1" x14ac:dyDescent="0.3">
      <c r="R99" s="314"/>
      <c r="S99" s="314"/>
      <c r="T99" s="314"/>
      <c r="U99" s="314"/>
      <c r="V99" s="314"/>
      <c r="W99" s="314"/>
      <c r="X99" s="314"/>
      <c r="Y99" s="314"/>
      <c r="Z99" s="314"/>
      <c r="AA99" s="314"/>
      <c r="AB99" s="314"/>
      <c r="AC99" s="314"/>
      <c r="AD99" s="314"/>
      <c r="AE99" s="314"/>
      <c r="AF99" s="314"/>
      <c r="AG99" s="314"/>
      <c r="AH99" s="314"/>
      <c r="AI99" s="314"/>
      <c r="AJ99" s="314"/>
      <c r="AK99" s="314"/>
      <c r="AL99" s="314"/>
      <c r="AM99" s="314"/>
      <c r="AN99" s="314"/>
      <c r="AO99" s="314"/>
      <c r="AP99" s="314"/>
      <c r="AQ99" s="314"/>
      <c r="AR99" s="314"/>
      <c r="AS99" s="314"/>
      <c r="AT99" s="314"/>
      <c r="AU99" s="314"/>
      <c r="AV99" s="314"/>
      <c r="AW99" s="314"/>
      <c r="AX99" s="314"/>
      <c r="AY99" s="314"/>
      <c r="AZ99" s="314"/>
      <c r="BA99" s="314"/>
      <c r="BB99" s="314"/>
      <c r="BC99" s="314"/>
      <c r="BD99" s="314"/>
      <c r="BE99" s="314"/>
      <c r="BF99" s="314"/>
      <c r="BG99" s="314"/>
      <c r="BH99" s="314"/>
      <c r="BI99" s="314"/>
      <c r="BJ99" s="314"/>
      <c r="BK99" s="314"/>
      <c r="BL99" s="314"/>
      <c r="BM99" s="314"/>
      <c r="BN99" s="314"/>
      <c r="BO99" s="314"/>
      <c r="BP99" s="314"/>
      <c r="BQ99" s="314"/>
      <c r="BR99" s="314"/>
      <c r="BS99" s="314"/>
      <c r="BT99" s="314"/>
      <c r="BU99" s="314"/>
      <c r="BV99" s="314"/>
      <c r="BX99" s="314"/>
      <c r="BY99" s="314"/>
      <c r="BZ99" s="314"/>
      <c r="CA99" s="314"/>
      <c r="CB99" s="314"/>
      <c r="CC99" s="314"/>
      <c r="CD99" s="314"/>
      <c r="CE99" s="314"/>
      <c r="CF99" s="314"/>
      <c r="CG99" s="314"/>
      <c r="CH99" s="314"/>
      <c r="CI99" s="314"/>
      <c r="CJ99" s="314"/>
      <c r="CK99" s="314"/>
      <c r="CL99" s="314"/>
      <c r="CM99" s="314"/>
      <c r="CN99" s="314"/>
      <c r="CO99" s="314"/>
      <c r="CP99" s="314"/>
      <c r="CQ99" s="314"/>
      <c r="CR99" s="314"/>
      <c r="CS99" s="314"/>
      <c r="CT99" s="314"/>
      <c r="CU99" s="314"/>
      <c r="CV99" s="314"/>
      <c r="CW99" s="314"/>
      <c r="CX99" s="314"/>
      <c r="CY99" s="314"/>
      <c r="CZ99" s="314"/>
      <c r="DA99" s="314"/>
      <c r="DB99" s="314"/>
      <c r="DC99" s="314"/>
      <c r="DD99" s="314"/>
      <c r="DE99" s="314"/>
      <c r="DF99" s="314"/>
      <c r="DG99" s="314"/>
      <c r="DH99" s="314"/>
      <c r="DI99" s="314"/>
      <c r="DJ99" s="314"/>
      <c r="DK99" s="314"/>
      <c r="DL99" s="314"/>
      <c r="DM99" s="314"/>
      <c r="DN99" s="314"/>
      <c r="DO99" s="314"/>
      <c r="DP99" s="314"/>
      <c r="DQ99" s="314"/>
      <c r="DR99" s="314"/>
      <c r="DS99" s="314"/>
      <c r="DT99" s="314"/>
      <c r="DU99" s="314"/>
      <c r="DV99" s="314"/>
      <c r="DW99" s="314"/>
      <c r="DX99" s="314"/>
      <c r="DY99" s="314"/>
      <c r="DZ99" s="314"/>
      <c r="EA99" s="314"/>
      <c r="EB99" s="314"/>
      <c r="EC99" s="314"/>
      <c r="ED99" s="314"/>
      <c r="FY99" s="317"/>
      <c r="FZ99" s="317"/>
      <c r="GA99" s="317"/>
      <c r="GB99" s="317"/>
      <c r="GC99" s="301"/>
      <c r="GD99" s="301"/>
      <c r="GE99" s="301"/>
      <c r="GF99" s="301"/>
      <c r="GG99" s="318"/>
      <c r="GH99" s="318"/>
      <c r="GI99" s="318"/>
      <c r="GJ99" s="319"/>
      <c r="GK99" s="320"/>
      <c r="GL99" s="320"/>
      <c r="GM99" s="320"/>
      <c r="GN99" s="320"/>
      <c r="GO99" s="300"/>
      <c r="HD99" s="317"/>
      <c r="HE99" s="317"/>
      <c r="HF99" s="317"/>
      <c r="HG99" s="317"/>
      <c r="HH99" s="301"/>
      <c r="HI99" s="301"/>
      <c r="HJ99" s="301"/>
      <c r="HK99" s="301"/>
      <c r="HL99" s="318"/>
      <c r="HM99" s="318"/>
      <c r="HN99" s="318"/>
      <c r="HO99" s="319"/>
      <c r="HP99" s="320"/>
      <c r="HQ99" s="320"/>
      <c r="HR99" s="320"/>
      <c r="HS99" s="320"/>
      <c r="HT99" s="300"/>
    </row>
    <row r="100" spans="18:228" ht="17.100000000000001" customHeight="1" x14ac:dyDescent="0.3">
      <c r="R100" s="314"/>
      <c r="S100" s="314"/>
      <c r="T100" s="314"/>
      <c r="U100" s="314"/>
      <c r="V100" s="314"/>
      <c r="W100" s="314"/>
      <c r="X100" s="314"/>
      <c r="Y100" s="314"/>
      <c r="Z100" s="314"/>
      <c r="AA100" s="314"/>
      <c r="AB100" s="314"/>
      <c r="AC100" s="314"/>
      <c r="AD100" s="314"/>
      <c r="AE100" s="314"/>
      <c r="AF100" s="314"/>
      <c r="AG100" s="314"/>
      <c r="AH100" s="314"/>
      <c r="AI100" s="314"/>
      <c r="AJ100" s="314"/>
      <c r="AK100" s="314"/>
      <c r="AL100" s="314"/>
      <c r="AM100" s="314"/>
      <c r="AN100" s="314"/>
      <c r="AO100" s="314"/>
      <c r="AP100" s="314"/>
      <c r="AQ100" s="314"/>
      <c r="AR100" s="314"/>
      <c r="AS100" s="314"/>
      <c r="AT100" s="314"/>
      <c r="AU100" s="314"/>
      <c r="AV100" s="314"/>
      <c r="AW100" s="314"/>
      <c r="AX100" s="314"/>
      <c r="AY100" s="314"/>
      <c r="AZ100" s="314"/>
      <c r="BA100" s="314"/>
      <c r="BB100" s="314"/>
      <c r="BC100" s="314"/>
      <c r="BD100" s="314"/>
      <c r="BE100" s="314"/>
      <c r="BF100" s="314"/>
      <c r="BG100" s="314"/>
      <c r="BH100" s="314"/>
      <c r="BI100" s="314"/>
      <c r="BJ100" s="314"/>
      <c r="BK100" s="314"/>
      <c r="BL100" s="314"/>
      <c r="BM100" s="314"/>
      <c r="BN100" s="314"/>
      <c r="BO100" s="314"/>
      <c r="BP100" s="314"/>
      <c r="BQ100" s="314"/>
      <c r="BR100" s="314"/>
      <c r="BS100" s="314"/>
      <c r="BT100" s="314"/>
      <c r="BU100" s="314"/>
      <c r="BV100" s="314"/>
      <c r="BX100" s="314"/>
      <c r="BY100" s="314"/>
      <c r="BZ100" s="314"/>
      <c r="CA100" s="314"/>
      <c r="CB100" s="314"/>
      <c r="CC100" s="314"/>
      <c r="CD100" s="314"/>
      <c r="CE100" s="314"/>
      <c r="CF100" s="314"/>
      <c r="CG100" s="314"/>
      <c r="CH100" s="314"/>
      <c r="CI100" s="314"/>
      <c r="CJ100" s="314"/>
      <c r="CK100" s="314"/>
      <c r="CL100" s="314"/>
      <c r="CM100" s="314"/>
      <c r="CN100" s="314"/>
      <c r="CO100" s="314"/>
      <c r="CP100" s="314"/>
      <c r="CQ100" s="314"/>
      <c r="CR100" s="314"/>
      <c r="CS100" s="314"/>
      <c r="CT100" s="314"/>
      <c r="CU100" s="314"/>
      <c r="CV100" s="314"/>
      <c r="CW100" s="314"/>
      <c r="CX100" s="314"/>
      <c r="CY100" s="314"/>
      <c r="CZ100" s="314"/>
      <c r="DA100" s="314"/>
      <c r="DB100" s="314"/>
      <c r="DC100" s="314"/>
      <c r="DD100" s="314"/>
      <c r="DE100" s="314"/>
      <c r="DF100" s="314"/>
      <c r="DG100" s="314"/>
      <c r="DH100" s="314"/>
      <c r="DI100" s="314"/>
      <c r="DJ100" s="314"/>
      <c r="DK100" s="314"/>
      <c r="DL100" s="314"/>
      <c r="DM100" s="314"/>
      <c r="DN100" s="314"/>
      <c r="DO100" s="314"/>
      <c r="DP100" s="314"/>
      <c r="DQ100" s="314"/>
      <c r="DR100" s="314"/>
      <c r="DS100" s="314"/>
      <c r="DT100" s="314"/>
      <c r="DU100" s="314"/>
      <c r="DV100" s="314"/>
      <c r="DW100" s="314"/>
      <c r="DX100" s="314"/>
      <c r="DY100" s="314"/>
      <c r="DZ100" s="314"/>
      <c r="EA100" s="314"/>
      <c r="EB100" s="314"/>
      <c r="EC100" s="314"/>
      <c r="ED100" s="314"/>
      <c r="FY100" s="317"/>
      <c r="FZ100" s="317"/>
      <c r="GA100" s="317"/>
      <c r="GB100" s="317"/>
      <c r="GC100" s="301"/>
      <c r="GD100" s="301"/>
      <c r="GE100" s="301"/>
      <c r="GF100" s="301"/>
      <c r="GG100" s="318"/>
      <c r="GH100" s="318"/>
      <c r="GI100" s="318"/>
      <c r="GJ100" s="319"/>
      <c r="GK100" s="320"/>
      <c r="GL100" s="320"/>
      <c r="GM100" s="320"/>
      <c r="GN100" s="320"/>
      <c r="GO100" s="300"/>
      <c r="HD100" s="317"/>
      <c r="HE100" s="317"/>
      <c r="HF100" s="317"/>
      <c r="HG100" s="317"/>
      <c r="HH100" s="301"/>
      <c r="HI100" s="301"/>
      <c r="HJ100" s="301"/>
      <c r="HK100" s="301"/>
      <c r="HL100" s="318"/>
      <c r="HM100" s="318"/>
      <c r="HN100" s="318"/>
      <c r="HO100" s="319"/>
      <c r="HP100" s="320"/>
      <c r="HQ100" s="320"/>
      <c r="HR100" s="320"/>
      <c r="HS100" s="320"/>
      <c r="HT100" s="300"/>
    </row>
    <row r="101" spans="18:228" ht="17.100000000000001" customHeight="1" x14ac:dyDescent="0.3">
      <c r="R101" s="314"/>
      <c r="S101" s="314"/>
      <c r="T101" s="314"/>
      <c r="U101" s="314"/>
      <c r="V101" s="314"/>
      <c r="W101" s="314"/>
      <c r="X101" s="314"/>
      <c r="Y101" s="314"/>
      <c r="Z101" s="314"/>
      <c r="AA101" s="314"/>
      <c r="AB101" s="314"/>
      <c r="AC101" s="314"/>
      <c r="AD101" s="314"/>
      <c r="AE101" s="314"/>
      <c r="AF101" s="314"/>
      <c r="AG101" s="314"/>
      <c r="AH101" s="314"/>
      <c r="AI101" s="314"/>
      <c r="AJ101" s="314"/>
      <c r="AK101" s="314"/>
      <c r="AL101" s="314"/>
      <c r="AM101" s="314"/>
      <c r="AN101" s="314"/>
      <c r="AO101" s="314"/>
      <c r="AP101" s="314"/>
      <c r="AQ101" s="314"/>
      <c r="AR101" s="314"/>
      <c r="AS101" s="314"/>
      <c r="AT101" s="314"/>
      <c r="AU101" s="314"/>
      <c r="AV101" s="314"/>
      <c r="AW101" s="314"/>
      <c r="AX101" s="314"/>
      <c r="AY101" s="314"/>
      <c r="AZ101" s="314"/>
      <c r="BA101" s="314"/>
      <c r="BB101" s="314"/>
      <c r="BC101" s="314"/>
      <c r="BD101" s="314"/>
      <c r="BE101" s="314"/>
      <c r="BF101" s="314"/>
      <c r="BG101" s="314"/>
      <c r="BH101" s="314"/>
      <c r="BI101" s="314"/>
      <c r="BJ101" s="314"/>
      <c r="BK101" s="314"/>
      <c r="BL101" s="314"/>
      <c r="BM101" s="314"/>
      <c r="BN101" s="314"/>
      <c r="BO101" s="314"/>
      <c r="BP101" s="314"/>
      <c r="BQ101" s="314"/>
      <c r="BR101" s="314"/>
      <c r="BS101" s="314"/>
      <c r="BT101" s="314"/>
      <c r="BU101" s="314"/>
      <c r="BV101" s="314"/>
      <c r="BX101" s="314"/>
      <c r="BY101" s="314"/>
      <c r="BZ101" s="314"/>
      <c r="CA101" s="314"/>
      <c r="CB101" s="314"/>
      <c r="CC101" s="314"/>
      <c r="CD101" s="314"/>
      <c r="CE101" s="314"/>
      <c r="CF101" s="314"/>
      <c r="CG101" s="314"/>
      <c r="CH101" s="314"/>
      <c r="CI101" s="314"/>
      <c r="CJ101" s="314"/>
      <c r="CK101" s="314"/>
      <c r="CL101" s="314"/>
      <c r="CM101" s="314"/>
      <c r="CN101" s="314"/>
      <c r="CO101" s="314"/>
      <c r="CP101" s="314"/>
      <c r="CQ101" s="314"/>
      <c r="CR101" s="314"/>
      <c r="CS101" s="314"/>
      <c r="CT101" s="314"/>
      <c r="CU101" s="314"/>
      <c r="CV101" s="314"/>
      <c r="CW101" s="314"/>
      <c r="CX101" s="314"/>
      <c r="CY101" s="314"/>
      <c r="CZ101" s="314"/>
      <c r="DA101" s="314"/>
      <c r="DB101" s="314"/>
      <c r="DC101" s="314"/>
      <c r="DD101" s="314"/>
      <c r="DE101" s="314"/>
      <c r="DF101" s="314"/>
      <c r="DG101" s="314"/>
      <c r="DH101" s="314"/>
      <c r="DI101" s="314"/>
      <c r="DJ101" s="314"/>
      <c r="DK101" s="314"/>
      <c r="DL101" s="314"/>
      <c r="DM101" s="314"/>
      <c r="DN101" s="314"/>
      <c r="DO101" s="314"/>
      <c r="DP101" s="314"/>
      <c r="DQ101" s="314"/>
      <c r="DR101" s="314"/>
      <c r="DS101" s="314"/>
      <c r="DT101" s="314"/>
      <c r="DU101" s="314"/>
      <c r="DV101" s="314"/>
      <c r="DW101" s="314"/>
      <c r="DX101" s="314"/>
      <c r="DY101" s="314"/>
      <c r="DZ101" s="314"/>
      <c r="EA101" s="314"/>
      <c r="EB101" s="314"/>
      <c r="EC101" s="314"/>
      <c r="ED101" s="314"/>
      <c r="FY101" s="317"/>
      <c r="FZ101" s="317"/>
      <c r="GA101" s="317"/>
      <c r="GB101" s="317"/>
      <c r="GC101" s="301"/>
      <c r="GD101" s="301"/>
      <c r="GE101" s="301"/>
      <c r="GF101" s="301"/>
      <c r="GG101" s="318"/>
      <c r="GH101" s="318"/>
      <c r="GI101" s="318"/>
      <c r="GJ101" s="319"/>
      <c r="GK101" s="320"/>
      <c r="GL101" s="320"/>
      <c r="GM101" s="320"/>
      <c r="GN101" s="320"/>
      <c r="GO101" s="300"/>
      <c r="HD101" s="317"/>
      <c r="HE101" s="317"/>
      <c r="HF101" s="317"/>
      <c r="HG101" s="317"/>
      <c r="HH101" s="301"/>
      <c r="HI101" s="301"/>
      <c r="HJ101" s="301"/>
      <c r="HK101" s="301"/>
      <c r="HL101" s="318"/>
      <c r="HM101" s="318"/>
      <c r="HN101" s="318"/>
      <c r="HO101" s="319"/>
      <c r="HP101" s="320"/>
      <c r="HQ101" s="320"/>
      <c r="HR101" s="320"/>
      <c r="HS101" s="320"/>
      <c r="HT101" s="300"/>
    </row>
    <row r="102" spans="18:228" ht="17.100000000000001" customHeight="1" x14ac:dyDescent="0.3">
      <c r="R102" s="314"/>
      <c r="S102" s="314"/>
      <c r="T102" s="314"/>
      <c r="U102" s="314"/>
      <c r="V102" s="314"/>
      <c r="W102" s="314"/>
      <c r="X102" s="314"/>
      <c r="Y102" s="314"/>
      <c r="Z102" s="314"/>
      <c r="AA102" s="314"/>
      <c r="AB102" s="314"/>
      <c r="AC102" s="314"/>
      <c r="AD102" s="314"/>
      <c r="AE102" s="314"/>
      <c r="AF102" s="314"/>
      <c r="AG102" s="314"/>
      <c r="AH102" s="314"/>
      <c r="AI102" s="314"/>
      <c r="AJ102" s="314"/>
      <c r="AK102" s="314"/>
      <c r="AL102" s="314"/>
      <c r="AM102" s="314"/>
      <c r="AN102" s="314"/>
      <c r="AO102" s="314"/>
      <c r="AP102" s="314"/>
      <c r="AQ102" s="314"/>
      <c r="AR102" s="314"/>
      <c r="AS102" s="314"/>
      <c r="AT102" s="314"/>
      <c r="AU102" s="314"/>
      <c r="AV102" s="314"/>
      <c r="AW102" s="314"/>
      <c r="AX102" s="314"/>
      <c r="AY102" s="314"/>
      <c r="AZ102" s="314"/>
      <c r="BA102" s="314"/>
      <c r="BB102" s="314"/>
      <c r="BC102" s="314"/>
      <c r="BD102" s="314"/>
      <c r="BE102" s="314"/>
      <c r="BF102" s="314"/>
      <c r="BG102" s="314"/>
      <c r="BH102" s="314"/>
      <c r="BI102" s="314"/>
      <c r="BJ102" s="314"/>
      <c r="BK102" s="314"/>
      <c r="BL102" s="314"/>
      <c r="BM102" s="314"/>
      <c r="BN102" s="314"/>
      <c r="BO102" s="314"/>
      <c r="BP102" s="314"/>
      <c r="BQ102" s="314"/>
      <c r="BR102" s="314"/>
      <c r="BS102" s="314"/>
      <c r="BT102" s="314"/>
      <c r="BU102" s="314"/>
      <c r="BV102" s="314"/>
      <c r="BX102" s="314"/>
      <c r="BY102" s="314"/>
      <c r="BZ102" s="314"/>
      <c r="CA102" s="314"/>
      <c r="CB102" s="314"/>
      <c r="CC102" s="314"/>
      <c r="CD102" s="314"/>
      <c r="CE102" s="314"/>
      <c r="CF102" s="314"/>
      <c r="CG102" s="314"/>
      <c r="CH102" s="314"/>
      <c r="CI102" s="314"/>
      <c r="CJ102" s="314"/>
      <c r="CK102" s="314"/>
      <c r="CL102" s="314"/>
      <c r="CM102" s="314"/>
      <c r="CN102" s="314"/>
      <c r="CO102" s="314"/>
      <c r="CP102" s="314"/>
      <c r="CQ102" s="314"/>
      <c r="CR102" s="314"/>
      <c r="CS102" s="314"/>
      <c r="CT102" s="314"/>
      <c r="CU102" s="314"/>
      <c r="CV102" s="314"/>
      <c r="CW102" s="314"/>
      <c r="CX102" s="314"/>
      <c r="CY102" s="314"/>
      <c r="CZ102" s="314"/>
      <c r="DA102" s="314"/>
      <c r="DB102" s="314"/>
      <c r="DC102" s="314"/>
      <c r="DD102" s="314"/>
      <c r="DE102" s="314"/>
      <c r="DF102" s="314"/>
      <c r="DG102" s="314"/>
      <c r="DH102" s="314"/>
      <c r="DI102" s="314"/>
      <c r="DJ102" s="314"/>
      <c r="DK102" s="314"/>
      <c r="DL102" s="314"/>
      <c r="DM102" s="314"/>
      <c r="DN102" s="314"/>
      <c r="DO102" s="314"/>
      <c r="DP102" s="314"/>
      <c r="DQ102" s="314"/>
      <c r="DR102" s="314"/>
      <c r="DS102" s="314"/>
      <c r="DT102" s="314"/>
      <c r="DU102" s="314"/>
      <c r="DV102" s="314"/>
      <c r="DW102" s="314"/>
      <c r="DX102" s="314"/>
      <c r="DY102" s="314"/>
      <c r="DZ102" s="314"/>
      <c r="EA102" s="314"/>
      <c r="EB102" s="314"/>
      <c r="EC102" s="314"/>
      <c r="ED102" s="314"/>
      <c r="FY102" s="317"/>
      <c r="FZ102" s="317"/>
      <c r="GA102" s="317"/>
      <c r="GB102" s="317"/>
      <c r="GC102" s="301"/>
      <c r="GD102" s="301"/>
      <c r="GE102" s="301"/>
      <c r="GF102" s="301"/>
      <c r="GG102" s="318"/>
      <c r="GH102" s="318"/>
      <c r="GI102" s="318"/>
      <c r="GJ102" s="319"/>
      <c r="GK102" s="320"/>
      <c r="GL102" s="320"/>
      <c r="GM102" s="320"/>
      <c r="GN102" s="320"/>
      <c r="GO102" s="300"/>
      <c r="HD102" s="317"/>
      <c r="HE102" s="317"/>
      <c r="HF102" s="317"/>
      <c r="HG102" s="317"/>
      <c r="HH102" s="301"/>
      <c r="HI102" s="301"/>
      <c r="HJ102" s="301"/>
      <c r="HK102" s="301"/>
      <c r="HL102" s="318"/>
      <c r="HM102" s="318"/>
      <c r="HN102" s="318"/>
      <c r="HO102" s="319"/>
      <c r="HP102" s="320"/>
      <c r="HQ102" s="320"/>
      <c r="HR102" s="320"/>
      <c r="HS102" s="320"/>
      <c r="HT102" s="300"/>
    </row>
    <row r="103" spans="18:228" ht="17.100000000000001" customHeight="1" x14ac:dyDescent="0.3">
      <c r="R103" s="314"/>
      <c r="S103" s="314"/>
      <c r="T103" s="314"/>
      <c r="U103" s="314"/>
      <c r="V103" s="314"/>
      <c r="W103" s="314"/>
      <c r="X103" s="314"/>
      <c r="Y103" s="314"/>
      <c r="Z103" s="314"/>
      <c r="AA103" s="314"/>
      <c r="AB103" s="314"/>
      <c r="AC103" s="314"/>
      <c r="AD103" s="314"/>
      <c r="AE103" s="314"/>
      <c r="AF103" s="314"/>
      <c r="AG103" s="314"/>
      <c r="AH103" s="314"/>
      <c r="AI103" s="314"/>
      <c r="AJ103" s="314"/>
      <c r="AK103" s="314"/>
      <c r="AL103" s="314"/>
      <c r="AM103" s="314"/>
      <c r="AN103" s="314"/>
      <c r="AO103" s="314"/>
      <c r="AP103" s="314"/>
      <c r="AQ103" s="314"/>
      <c r="AR103" s="314"/>
      <c r="AS103" s="314"/>
      <c r="AT103" s="314"/>
      <c r="AU103" s="314"/>
      <c r="AV103" s="314"/>
      <c r="AW103" s="314"/>
      <c r="AX103" s="314"/>
      <c r="AY103" s="314"/>
      <c r="AZ103" s="314"/>
      <c r="BA103" s="314"/>
      <c r="BB103" s="314"/>
      <c r="BC103" s="314"/>
      <c r="BD103" s="314"/>
      <c r="BE103" s="314"/>
      <c r="BF103" s="314"/>
      <c r="BG103" s="314"/>
      <c r="BH103" s="314"/>
      <c r="BI103" s="314"/>
      <c r="BJ103" s="314"/>
      <c r="BK103" s="314"/>
      <c r="BL103" s="314"/>
      <c r="BM103" s="314"/>
      <c r="BN103" s="314"/>
      <c r="BO103" s="314"/>
      <c r="BP103" s="314"/>
      <c r="BQ103" s="314"/>
      <c r="BR103" s="314"/>
      <c r="BS103" s="314"/>
      <c r="BT103" s="314"/>
      <c r="BU103" s="314"/>
      <c r="BV103" s="314"/>
      <c r="BX103" s="314"/>
      <c r="BY103" s="314"/>
      <c r="BZ103" s="314"/>
      <c r="CA103" s="314"/>
      <c r="CB103" s="314"/>
      <c r="CC103" s="314"/>
      <c r="CD103" s="314"/>
      <c r="CE103" s="314"/>
      <c r="CF103" s="314"/>
      <c r="CG103" s="314"/>
      <c r="CH103" s="314"/>
      <c r="CI103" s="314"/>
      <c r="CJ103" s="314"/>
      <c r="CK103" s="314"/>
      <c r="CL103" s="314"/>
      <c r="CM103" s="314"/>
      <c r="CN103" s="314"/>
      <c r="CO103" s="314"/>
      <c r="CP103" s="314"/>
      <c r="CQ103" s="314"/>
      <c r="CR103" s="314"/>
      <c r="CS103" s="314"/>
      <c r="CT103" s="314"/>
      <c r="CU103" s="314"/>
      <c r="CV103" s="314"/>
      <c r="CW103" s="314"/>
      <c r="CX103" s="314"/>
      <c r="CY103" s="314"/>
      <c r="CZ103" s="314"/>
      <c r="DA103" s="314"/>
      <c r="DB103" s="314"/>
      <c r="DC103" s="314"/>
      <c r="DD103" s="314"/>
      <c r="DE103" s="314"/>
      <c r="DF103" s="314"/>
      <c r="DG103" s="314"/>
      <c r="DH103" s="314"/>
      <c r="DI103" s="314"/>
      <c r="DJ103" s="314"/>
      <c r="DK103" s="314"/>
      <c r="DL103" s="314"/>
      <c r="DM103" s="314"/>
      <c r="DN103" s="314"/>
      <c r="DO103" s="314"/>
      <c r="DP103" s="314"/>
      <c r="DQ103" s="314"/>
      <c r="DR103" s="314"/>
      <c r="DS103" s="314"/>
      <c r="DT103" s="314"/>
      <c r="DU103" s="314"/>
      <c r="DV103" s="314"/>
      <c r="DW103" s="314"/>
      <c r="DX103" s="314"/>
      <c r="DY103" s="314"/>
      <c r="DZ103" s="314"/>
      <c r="EA103" s="314"/>
      <c r="EB103" s="314"/>
      <c r="EC103" s="314"/>
      <c r="ED103" s="314"/>
      <c r="FY103" s="317"/>
      <c r="FZ103" s="317"/>
      <c r="GA103" s="317"/>
      <c r="GB103" s="317"/>
      <c r="GC103" s="301"/>
      <c r="GD103" s="301"/>
      <c r="GE103" s="301"/>
      <c r="GF103" s="301"/>
      <c r="GG103" s="318"/>
      <c r="GH103" s="318"/>
      <c r="GI103" s="318"/>
      <c r="GJ103" s="319"/>
      <c r="GK103" s="320"/>
      <c r="GL103" s="320"/>
      <c r="GM103" s="320"/>
      <c r="GN103" s="320"/>
      <c r="GO103" s="300"/>
      <c r="HD103" s="317"/>
      <c r="HE103" s="317"/>
      <c r="HF103" s="317"/>
      <c r="HG103" s="317"/>
      <c r="HH103" s="301"/>
      <c r="HI103" s="301"/>
      <c r="HJ103" s="301"/>
      <c r="HK103" s="301"/>
      <c r="HL103" s="318"/>
      <c r="HM103" s="318"/>
      <c r="HN103" s="318"/>
      <c r="HO103" s="319"/>
      <c r="HP103" s="320"/>
      <c r="HQ103" s="320"/>
      <c r="HR103" s="320"/>
      <c r="HS103" s="320"/>
      <c r="HT103" s="300"/>
    </row>
    <row r="104" spans="18:228" ht="17.100000000000001" customHeight="1" x14ac:dyDescent="0.3">
      <c r="R104" s="314"/>
      <c r="S104" s="314"/>
      <c r="T104" s="314"/>
      <c r="U104" s="314"/>
      <c r="V104" s="314"/>
      <c r="W104" s="314"/>
      <c r="X104" s="314"/>
      <c r="Y104" s="314"/>
      <c r="Z104" s="314"/>
      <c r="AA104" s="314"/>
      <c r="AB104" s="314"/>
      <c r="AC104" s="314"/>
      <c r="AD104" s="314"/>
      <c r="AE104" s="314"/>
      <c r="AF104" s="314"/>
      <c r="AG104" s="314"/>
      <c r="AH104" s="314"/>
      <c r="AI104" s="314"/>
      <c r="AJ104" s="314"/>
      <c r="AK104" s="314"/>
      <c r="AL104" s="314"/>
      <c r="AM104" s="314"/>
      <c r="AN104" s="314"/>
      <c r="AO104" s="314"/>
      <c r="AP104" s="314"/>
      <c r="AQ104" s="314"/>
      <c r="AR104" s="314"/>
      <c r="AS104" s="314"/>
      <c r="AT104" s="314"/>
      <c r="AU104" s="314"/>
      <c r="AV104" s="314"/>
      <c r="AW104" s="314"/>
      <c r="AX104" s="314"/>
      <c r="AY104" s="314"/>
      <c r="AZ104" s="314"/>
      <c r="BA104" s="314"/>
      <c r="BB104" s="314"/>
      <c r="BC104" s="314"/>
      <c r="BD104" s="314"/>
      <c r="BE104" s="314"/>
      <c r="BF104" s="314"/>
      <c r="BG104" s="314"/>
      <c r="BH104" s="314"/>
      <c r="BI104" s="314"/>
      <c r="BJ104" s="314"/>
      <c r="BK104" s="314"/>
      <c r="BL104" s="314"/>
      <c r="BM104" s="314"/>
      <c r="BN104" s="314"/>
      <c r="BO104" s="314"/>
      <c r="BP104" s="314"/>
      <c r="BQ104" s="314"/>
      <c r="BR104" s="314"/>
      <c r="BS104" s="314"/>
      <c r="BT104" s="314"/>
      <c r="BU104" s="314"/>
      <c r="BV104" s="314"/>
      <c r="BX104" s="314"/>
      <c r="BY104" s="314"/>
      <c r="BZ104" s="314"/>
      <c r="CA104" s="314"/>
      <c r="CB104" s="314"/>
      <c r="CC104" s="314"/>
      <c r="CD104" s="314"/>
      <c r="CE104" s="314"/>
      <c r="CF104" s="314"/>
      <c r="CG104" s="314"/>
      <c r="CH104" s="314"/>
      <c r="CI104" s="314"/>
      <c r="CJ104" s="314"/>
      <c r="CK104" s="314"/>
      <c r="CL104" s="314"/>
      <c r="CM104" s="314"/>
      <c r="CN104" s="314"/>
      <c r="CO104" s="314"/>
      <c r="CP104" s="314"/>
      <c r="CQ104" s="314"/>
      <c r="CR104" s="314"/>
      <c r="CS104" s="314"/>
      <c r="CT104" s="314"/>
      <c r="CU104" s="314"/>
      <c r="CV104" s="314"/>
      <c r="CW104" s="314"/>
      <c r="CX104" s="314"/>
      <c r="CY104" s="314"/>
      <c r="CZ104" s="314"/>
      <c r="DA104" s="314"/>
      <c r="DB104" s="314"/>
      <c r="DC104" s="314"/>
      <c r="DD104" s="314"/>
      <c r="DE104" s="314"/>
      <c r="DF104" s="314"/>
      <c r="DG104" s="314"/>
      <c r="DH104" s="314"/>
      <c r="DI104" s="314"/>
      <c r="DJ104" s="314"/>
      <c r="DK104" s="314"/>
      <c r="DL104" s="314"/>
      <c r="DM104" s="314"/>
      <c r="DN104" s="314"/>
      <c r="DO104" s="314"/>
      <c r="DP104" s="314"/>
      <c r="DQ104" s="314"/>
      <c r="DR104" s="314"/>
      <c r="DS104" s="314"/>
      <c r="DT104" s="314"/>
      <c r="DU104" s="314"/>
      <c r="DV104" s="314"/>
      <c r="DW104" s="314"/>
      <c r="DX104" s="314"/>
      <c r="DY104" s="314"/>
      <c r="DZ104" s="314"/>
      <c r="EA104" s="314"/>
      <c r="EB104" s="314"/>
      <c r="EC104" s="314"/>
      <c r="ED104" s="314"/>
      <c r="FY104" s="317"/>
      <c r="FZ104" s="317"/>
      <c r="GA104" s="317"/>
      <c r="GB104" s="317"/>
      <c r="GC104" s="301"/>
      <c r="GD104" s="301"/>
      <c r="GE104" s="301"/>
      <c r="GF104" s="301"/>
      <c r="GG104" s="318"/>
      <c r="GH104" s="318"/>
      <c r="GI104" s="318"/>
      <c r="GJ104" s="319"/>
      <c r="GK104" s="320"/>
      <c r="GL104" s="320"/>
      <c r="GM104" s="320"/>
      <c r="GN104" s="320"/>
      <c r="GO104" s="300"/>
      <c r="HD104" s="317"/>
      <c r="HE104" s="317"/>
      <c r="HF104" s="317"/>
      <c r="HG104" s="317"/>
      <c r="HH104" s="301"/>
      <c r="HI104" s="301"/>
      <c r="HJ104" s="301"/>
      <c r="HK104" s="301"/>
      <c r="HL104" s="318"/>
      <c r="HM104" s="318"/>
      <c r="HN104" s="318"/>
      <c r="HO104" s="319"/>
      <c r="HP104" s="320"/>
      <c r="HQ104" s="320"/>
      <c r="HR104" s="320"/>
      <c r="HS104" s="320"/>
      <c r="HT104" s="300"/>
    </row>
    <row r="105" spans="18:228" ht="17.100000000000001" customHeight="1" x14ac:dyDescent="0.3">
      <c r="R105" s="314"/>
      <c r="S105" s="314"/>
      <c r="T105" s="314"/>
      <c r="U105" s="314"/>
      <c r="V105" s="314"/>
      <c r="W105" s="314"/>
      <c r="X105" s="314"/>
      <c r="Y105" s="314"/>
      <c r="Z105" s="314"/>
      <c r="AA105" s="314"/>
      <c r="AB105" s="314"/>
      <c r="AC105" s="314"/>
      <c r="AD105" s="314"/>
      <c r="AE105" s="314"/>
      <c r="AF105" s="314"/>
      <c r="AG105" s="314"/>
      <c r="AH105" s="314"/>
      <c r="AI105" s="314"/>
      <c r="AJ105" s="314"/>
      <c r="AK105" s="314"/>
      <c r="AL105" s="314"/>
      <c r="AM105" s="314"/>
      <c r="AN105" s="314"/>
      <c r="AO105" s="314"/>
      <c r="AP105" s="314"/>
      <c r="AQ105" s="314"/>
      <c r="AR105" s="314"/>
      <c r="AS105" s="314"/>
      <c r="AT105" s="314"/>
      <c r="AU105" s="314"/>
      <c r="AV105" s="314"/>
      <c r="AW105" s="314"/>
      <c r="AX105" s="314"/>
      <c r="AY105" s="314"/>
      <c r="AZ105" s="314"/>
      <c r="BA105" s="314"/>
      <c r="BB105" s="314"/>
      <c r="BC105" s="314"/>
      <c r="BD105" s="314"/>
      <c r="BE105" s="314"/>
      <c r="BF105" s="314"/>
      <c r="BG105" s="314"/>
      <c r="BH105" s="314"/>
      <c r="BI105" s="314"/>
      <c r="BJ105" s="314"/>
      <c r="BK105" s="314"/>
      <c r="BL105" s="314"/>
      <c r="BM105" s="314"/>
      <c r="BN105" s="314"/>
      <c r="BO105" s="314"/>
      <c r="BP105" s="314"/>
      <c r="BQ105" s="314"/>
      <c r="BR105" s="314"/>
      <c r="BS105" s="314"/>
      <c r="BT105" s="314"/>
      <c r="BU105" s="314"/>
      <c r="BV105" s="314"/>
      <c r="BX105" s="314"/>
      <c r="BY105" s="314"/>
      <c r="BZ105" s="314"/>
      <c r="CA105" s="314"/>
      <c r="CB105" s="314"/>
      <c r="CC105" s="314"/>
      <c r="CD105" s="314"/>
      <c r="CE105" s="314"/>
      <c r="CF105" s="314"/>
      <c r="CG105" s="314"/>
      <c r="CH105" s="314"/>
      <c r="CI105" s="314"/>
      <c r="CJ105" s="314"/>
      <c r="CK105" s="314"/>
      <c r="CL105" s="314"/>
      <c r="CM105" s="314"/>
      <c r="CN105" s="314"/>
      <c r="CO105" s="314"/>
      <c r="CP105" s="314"/>
      <c r="CQ105" s="314"/>
      <c r="CR105" s="314"/>
      <c r="CS105" s="314"/>
      <c r="CT105" s="314"/>
      <c r="CU105" s="314"/>
      <c r="CV105" s="314"/>
      <c r="CW105" s="314"/>
      <c r="CX105" s="314"/>
      <c r="CY105" s="314"/>
      <c r="CZ105" s="314"/>
      <c r="DA105" s="314"/>
      <c r="DB105" s="314"/>
      <c r="DC105" s="314"/>
      <c r="DD105" s="314"/>
      <c r="DE105" s="314"/>
      <c r="DF105" s="314"/>
      <c r="DG105" s="314"/>
      <c r="DH105" s="314"/>
      <c r="DI105" s="314"/>
      <c r="DJ105" s="314"/>
      <c r="DK105" s="314"/>
      <c r="DL105" s="314"/>
      <c r="DM105" s="314"/>
      <c r="DN105" s="314"/>
      <c r="DO105" s="314"/>
      <c r="DP105" s="314"/>
      <c r="DQ105" s="314"/>
      <c r="DR105" s="314"/>
      <c r="DS105" s="314"/>
      <c r="DT105" s="314"/>
      <c r="DU105" s="314"/>
      <c r="DV105" s="314"/>
      <c r="DW105" s="314"/>
      <c r="DX105" s="314"/>
      <c r="DY105" s="314"/>
      <c r="DZ105" s="314"/>
      <c r="EA105" s="314"/>
      <c r="EB105" s="314"/>
      <c r="EC105" s="314"/>
      <c r="ED105" s="314"/>
      <c r="FY105" s="317"/>
      <c r="FZ105" s="317"/>
      <c r="GA105" s="317"/>
      <c r="GB105" s="317"/>
      <c r="GC105" s="301"/>
      <c r="GD105" s="301"/>
      <c r="GE105" s="301"/>
      <c r="GF105" s="301"/>
      <c r="GG105" s="318"/>
      <c r="GH105" s="318"/>
      <c r="GI105" s="318"/>
      <c r="GJ105" s="319"/>
      <c r="GK105" s="320"/>
      <c r="GL105" s="320"/>
      <c r="GM105" s="320"/>
      <c r="GN105" s="320"/>
      <c r="GO105" s="300"/>
      <c r="HD105" s="317"/>
      <c r="HE105" s="317"/>
      <c r="HF105" s="317"/>
      <c r="HG105" s="317"/>
      <c r="HH105" s="301"/>
      <c r="HI105" s="301"/>
      <c r="HJ105" s="301"/>
      <c r="HK105" s="301"/>
      <c r="HL105" s="318"/>
      <c r="HM105" s="318"/>
      <c r="HN105" s="318"/>
      <c r="HO105" s="319"/>
      <c r="HP105" s="320"/>
      <c r="HQ105" s="320"/>
      <c r="HR105" s="320"/>
      <c r="HS105" s="320"/>
      <c r="HT105" s="300"/>
    </row>
    <row r="106" spans="18:228" ht="17.100000000000001" customHeight="1" x14ac:dyDescent="0.3">
      <c r="R106" s="314"/>
      <c r="S106" s="314"/>
      <c r="T106" s="314"/>
      <c r="U106" s="314"/>
      <c r="V106" s="314"/>
      <c r="W106" s="314"/>
      <c r="X106" s="314"/>
      <c r="Y106" s="314"/>
      <c r="Z106" s="314"/>
      <c r="AA106" s="314"/>
      <c r="AB106" s="314"/>
      <c r="AC106" s="314"/>
      <c r="AD106" s="314"/>
      <c r="AE106" s="314"/>
      <c r="AF106" s="314"/>
      <c r="AG106" s="314"/>
      <c r="AH106" s="314"/>
      <c r="AI106" s="314"/>
      <c r="AJ106" s="314"/>
      <c r="AK106" s="314"/>
      <c r="AL106" s="314"/>
      <c r="AM106" s="314"/>
      <c r="AN106" s="314"/>
      <c r="AO106" s="314"/>
      <c r="AP106" s="314"/>
      <c r="AQ106" s="314"/>
      <c r="AR106" s="314"/>
      <c r="AS106" s="314"/>
      <c r="AT106" s="314"/>
      <c r="AU106" s="314"/>
      <c r="AV106" s="314"/>
      <c r="AW106" s="314"/>
      <c r="AX106" s="314"/>
      <c r="AY106" s="314"/>
      <c r="AZ106" s="314"/>
      <c r="BA106" s="314"/>
      <c r="BB106" s="314"/>
      <c r="BC106" s="314"/>
      <c r="BD106" s="314"/>
      <c r="BE106" s="314"/>
      <c r="BF106" s="314"/>
      <c r="BG106" s="314"/>
      <c r="BH106" s="314"/>
      <c r="BI106" s="314"/>
      <c r="BJ106" s="314"/>
      <c r="BK106" s="314"/>
      <c r="BL106" s="314"/>
      <c r="BM106" s="314"/>
      <c r="BN106" s="314"/>
      <c r="BO106" s="314"/>
      <c r="BP106" s="314"/>
      <c r="BQ106" s="314"/>
      <c r="BR106" s="314"/>
      <c r="BS106" s="314"/>
      <c r="BT106" s="314"/>
      <c r="BU106" s="314"/>
      <c r="BV106" s="314"/>
      <c r="BX106" s="314"/>
      <c r="BY106" s="314"/>
      <c r="BZ106" s="314"/>
      <c r="CA106" s="314"/>
      <c r="CB106" s="314"/>
      <c r="CC106" s="314"/>
      <c r="CD106" s="314"/>
      <c r="CE106" s="314"/>
      <c r="CF106" s="314"/>
      <c r="CG106" s="314"/>
      <c r="CH106" s="314"/>
      <c r="CI106" s="314"/>
      <c r="CJ106" s="314"/>
      <c r="CK106" s="314"/>
      <c r="CL106" s="314"/>
      <c r="CM106" s="314"/>
      <c r="CN106" s="314"/>
      <c r="CO106" s="314"/>
      <c r="CP106" s="314"/>
      <c r="CQ106" s="314"/>
      <c r="CR106" s="314"/>
      <c r="CS106" s="314"/>
      <c r="CT106" s="314"/>
      <c r="CU106" s="314"/>
      <c r="CV106" s="314"/>
      <c r="CW106" s="314"/>
      <c r="CX106" s="314"/>
      <c r="CY106" s="314"/>
      <c r="CZ106" s="314"/>
      <c r="DA106" s="314"/>
      <c r="DB106" s="314"/>
      <c r="DC106" s="314"/>
      <c r="DD106" s="314"/>
      <c r="DE106" s="314"/>
      <c r="DF106" s="314"/>
      <c r="DG106" s="314"/>
      <c r="DH106" s="314"/>
      <c r="DI106" s="314"/>
      <c r="DJ106" s="314"/>
      <c r="DK106" s="314"/>
      <c r="DL106" s="314"/>
      <c r="DM106" s="314"/>
      <c r="DN106" s="314"/>
      <c r="DO106" s="314"/>
      <c r="DP106" s="314"/>
      <c r="DQ106" s="314"/>
      <c r="DR106" s="314"/>
      <c r="DS106" s="314"/>
      <c r="DT106" s="314"/>
      <c r="DU106" s="314"/>
      <c r="DV106" s="314"/>
      <c r="DW106" s="314"/>
      <c r="DX106" s="314"/>
      <c r="DY106" s="314"/>
      <c r="DZ106" s="314"/>
      <c r="EA106" s="314"/>
      <c r="EB106" s="314"/>
      <c r="EC106" s="314"/>
      <c r="ED106" s="314"/>
      <c r="FY106" s="317"/>
      <c r="FZ106" s="317"/>
      <c r="GA106" s="317"/>
      <c r="GB106" s="317"/>
      <c r="GC106" s="301"/>
      <c r="GD106" s="301"/>
      <c r="GE106" s="301"/>
      <c r="GF106" s="301"/>
      <c r="GG106" s="318"/>
      <c r="GH106" s="318"/>
      <c r="GI106" s="318"/>
      <c r="GJ106" s="319"/>
      <c r="GK106" s="320"/>
      <c r="GL106" s="320"/>
      <c r="GM106" s="320"/>
      <c r="GN106" s="320"/>
      <c r="GO106" s="300"/>
      <c r="HD106" s="317"/>
      <c r="HE106" s="317"/>
      <c r="HF106" s="317"/>
      <c r="HG106" s="317"/>
      <c r="HH106" s="301"/>
      <c r="HI106" s="301"/>
      <c r="HJ106" s="301"/>
      <c r="HK106" s="301"/>
      <c r="HL106" s="318"/>
      <c r="HM106" s="318"/>
      <c r="HN106" s="318"/>
      <c r="HO106" s="319"/>
      <c r="HP106" s="320"/>
      <c r="HQ106" s="320"/>
      <c r="HR106" s="320"/>
      <c r="HS106" s="320"/>
      <c r="HT106" s="300"/>
    </row>
    <row r="107" spans="18:228" ht="17.100000000000001" customHeight="1" x14ac:dyDescent="0.3">
      <c r="R107" s="314"/>
      <c r="S107" s="314"/>
      <c r="T107" s="314"/>
      <c r="U107" s="314"/>
      <c r="V107" s="314"/>
      <c r="W107" s="314"/>
      <c r="X107" s="314"/>
      <c r="Y107" s="314"/>
      <c r="Z107" s="314"/>
      <c r="AA107" s="314"/>
      <c r="AB107" s="314"/>
      <c r="AC107" s="314"/>
      <c r="AD107" s="314"/>
      <c r="AE107" s="314"/>
      <c r="AF107" s="314"/>
      <c r="AG107" s="314"/>
      <c r="AH107" s="314"/>
      <c r="AI107" s="314"/>
      <c r="AJ107" s="314"/>
      <c r="AK107" s="314"/>
      <c r="AL107" s="314"/>
      <c r="AM107" s="314"/>
      <c r="AN107" s="314"/>
      <c r="AO107" s="314"/>
      <c r="AP107" s="314"/>
      <c r="AQ107" s="314"/>
      <c r="AR107" s="314"/>
      <c r="AS107" s="314"/>
      <c r="AT107" s="314"/>
      <c r="AU107" s="314"/>
      <c r="AV107" s="314"/>
      <c r="AW107" s="314"/>
      <c r="AX107" s="314"/>
      <c r="AY107" s="314"/>
      <c r="AZ107" s="314"/>
      <c r="BA107" s="314"/>
      <c r="BB107" s="314"/>
      <c r="BC107" s="314"/>
      <c r="BD107" s="314"/>
      <c r="BE107" s="314"/>
      <c r="BF107" s="314"/>
      <c r="BG107" s="314"/>
      <c r="BH107" s="314"/>
      <c r="BI107" s="314"/>
      <c r="BJ107" s="314"/>
      <c r="BK107" s="314"/>
      <c r="BL107" s="314"/>
      <c r="BM107" s="314"/>
      <c r="BN107" s="314"/>
      <c r="BO107" s="314"/>
      <c r="BP107" s="314"/>
      <c r="BQ107" s="314"/>
      <c r="BR107" s="314"/>
      <c r="BS107" s="314"/>
      <c r="BT107" s="314"/>
      <c r="BU107" s="314"/>
      <c r="BV107" s="314"/>
      <c r="BX107" s="314"/>
      <c r="BY107" s="314"/>
      <c r="BZ107" s="314"/>
      <c r="CA107" s="314"/>
      <c r="CB107" s="314"/>
      <c r="CC107" s="314"/>
      <c r="CD107" s="314"/>
      <c r="CE107" s="314"/>
      <c r="CF107" s="314"/>
      <c r="CG107" s="314"/>
      <c r="CH107" s="314"/>
      <c r="CI107" s="314"/>
      <c r="CJ107" s="314"/>
      <c r="CK107" s="314"/>
      <c r="CL107" s="314"/>
      <c r="CM107" s="314"/>
      <c r="CN107" s="314"/>
      <c r="CO107" s="314"/>
      <c r="CP107" s="314"/>
      <c r="CQ107" s="314"/>
      <c r="CR107" s="314"/>
      <c r="CS107" s="314"/>
      <c r="CT107" s="314"/>
      <c r="CU107" s="314"/>
      <c r="CV107" s="314"/>
      <c r="CW107" s="314"/>
      <c r="CX107" s="314"/>
      <c r="CY107" s="314"/>
      <c r="CZ107" s="314"/>
      <c r="DA107" s="314"/>
      <c r="DB107" s="314"/>
      <c r="DC107" s="314"/>
      <c r="DD107" s="314"/>
      <c r="DE107" s="314"/>
      <c r="DF107" s="314"/>
      <c r="DG107" s="314"/>
      <c r="DH107" s="314"/>
      <c r="DI107" s="314"/>
      <c r="DJ107" s="314"/>
      <c r="DK107" s="314"/>
      <c r="DL107" s="314"/>
      <c r="DM107" s="314"/>
      <c r="DN107" s="314"/>
      <c r="DO107" s="314"/>
      <c r="DP107" s="314"/>
      <c r="DQ107" s="314"/>
      <c r="DR107" s="314"/>
      <c r="DS107" s="314"/>
      <c r="DT107" s="314"/>
      <c r="DU107" s="314"/>
      <c r="DV107" s="314"/>
      <c r="DW107" s="314"/>
      <c r="DX107" s="314"/>
      <c r="DY107" s="314"/>
      <c r="DZ107" s="314"/>
      <c r="EA107" s="314"/>
      <c r="EB107" s="314"/>
      <c r="EC107" s="314"/>
      <c r="ED107" s="314"/>
      <c r="FY107" s="317"/>
      <c r="FZ107" s="317"/>
      <c r="GA107" s="317"/>
      <c r="GB107" s="317"/>
      <c r="GC107" s="301"/>
      <c r="GD107" s="301"/>
      <c r="GE107" s="301"/>
      <c r="GF107" s="301"/>
      <c r="GG107" s="318"/>
      <c r="GH107" s="318"/>
      <c r="GI107" s="318"/>
      <c r="GJ107" s="319"/>
      <c r="GK107" s="320"/>
      <c r="GL107" s="320"/>
      <c r="GM107" s="320"/>
      <c r="GN107" s="320"/>
      <c r="GO107" s="300"/>
      <c r="HD107" s="317"/>
      <c r="HE107" s="317"/>
      <c r="HF107" s="317"/>
      <c r="HG107" s="317"/>
      <c r="HH107" s="301"/>
      <c r="HI107" s="301"/>
      <c r="HJ107" s="301"/>
      <c r="HK107" s="301"/>
      <c r="HL107" s="318"/>
      <c r="HM107" s="318"/>
      <c r="HN107" s="318"/>
      <c r="HO107" s="319"/>
      <c r="HP107" s="320"/>
      <c r="HQ107" s="320"/>
      <c r="HR107" s="320"/>
      <c r="HS107" s="320"/>
      <c r="HT107" s="300"/>
    </row>
    <row r="108" spans="18:228" ht="17.100000000000001" customHeight="1" x14ac:dyDescent="0.3">
      <c r="R108" s="314"/>
      <c r="S108" s="314"/>
      <c r="T108" s="314"/>
      <c r="U108" s="314"/>
      <c r="V108" s="314"/>
      <c r="W108" s="314"/>
      <c r="X108" s="314"/>
      <c r="Y108" s="314"/>
      <c r="Z108" s="314"/>
      <c r="AA108" s="314"/>
      <c r="AB108" s="314"/>
      <c r="AC108" s="314"/>
      <c r="AD108" s="314"/>
      <c r="AE108" s="314"/>
      <c r="AF108" s="314"/>
      <c r="AG108" s="314"/>
      <c r="AH108" s="314"/>
      <c r="AI108" s="314"/>
      <c r="AJ108" s="314"/>
      <c r="AK108" s="314"/>
      <c r="AL108" s="314"/>
      <c r="AM108" s="314"/>
      <c r="AN108" s="314"/>
      <c r="AO108" s="314"/>
      <c r="AP108" s="314"/>
      <c r="AQ108" s="314"/>
      <c r="AR108" s="314"/>
      <c r="AS108" s="314"/>
      <c r="AT108" s="314"/>
      <c r="AU108" s="314"/>
      <c r="AV108" s="314"/>
      <c r="AW108" s="314"/>
      <c r="AX108" s="314"/>
      <c r="AY108" s="314"/>
      <c r="AZ108" s="314"/>
      <c r="BA108" s="314"/>
      <c r="BB108" s="314"/>
      <c r="BC108" s="314"/>
      <c r="BD108" s="314"/>
      <c r="BE108" s="314"/>
      <c r="BF108" s="314"/>
      <c r="BG108" s="314"/>
      <c r="BH108" s="314"/>
      <c r="BI108" s="314"/>
      <c r="BJ108" s="314"/>
      <c r="BK108" s="314"/>
      <c r="BL108" s="314"/>
      <c r="BM108" s="314"/>
      <c r="BN108" s="314"/>
      <c r="BO108" s="314"/>
      <c r="BP108" s="314"/>
      <c r="BQ108" s="314"/>
      <c r="BR108" s="314"/>
      <c r="BS108" s="314"/>
      <c r="BT108" s="314"/>
      <c r="BU108" s="314"/>
      <c r="BV108" s="314"/>
      <c r="BX108" s="314"/>
      <c r="BY108" s="314"/>
      <c r="BZ108" s="314"/>
      <c r="CA108" s="314"/>
      <c r="CB108" s="314"/>
      <c r="CC108" s="314"/>
      <c r="CD108" s="314"/>
      <c r="CE108" s="314"/>
      <c r="CF108" s="314"/>
      <c r="CG108" s="314"/>
      <c r="CH108" s="314"/>
      <c r="CI108" s="314"/>
      <c r="CJ108" s="314"/>
      <c r="CK108" s="314"/>
      <c r="CL108" s="314"/>
      <c r="CM108" s="314"/>
      <c r="CN108" s="314"/>
      <c r="CO108" s="314"/>
      <c r="CP108" s="314"/>
      <c r="CQ108" s="314"/>
      <c r="CR108" s="314"/>
      <c r="CS108" s="314"/>
      <c r="CT108" s="314"/>
      <c r="CU108" s="314"/>
      <c r="CV108" s="314"/>
      <c r="CW108" s="314"/>
      <c r="CX108" s="314"/>
      <c r="CY108" s="314"/>
      <c r="CZ108" s="314"/>
      <c r="DA108" s="314"/>
      <c r="DB108" s="314"/>
      <c r="DC108" s="314"/>
      <c r="DD108" s="314"/>
      <c r="DE108" s="314"/>
      <c r="DF108" s="314"/>
      <c r="DG108" s="314"/>
      <c r="DH108" s="314"/>
      <c r="DI108" s="314"/>
      <c r="DJ108" s="314"/>
      <c r="DK108" s="314"/>
      <c r="DL108" s="314"/>
      <c r="DM108" s="314"/>
      <c r="DN108" s="314"/>
      <c r="DO108" s="314"/>
      <c r="DP108" s="314"/>
      <c r="DQ108" s="314"/>
      <c r="DR108" s="314"/>
      <c r="DS108" s="314"/>
      <c r="DT108" s="314"/>
      <c r="DU108" s="314"/>
      <c r="DV108" s="314"/>
      <c r="DW108" s="314"/>
      <c r="DX108" s="314"/>
      <c r="DY108" s="314"/>
      <c r="DZ108" s="314"/>
      <c r="EA108" s="314"/>
      <c r="EB108" s="314"/>
      <c r="EC108" s="314"/>
      <c r="ED108" s="314"/>
      <c r="FY108" s="317"/>
      <c r="FZ108" s="317"/>
      <c r="GA108" s="317"/>
      <c r="GB108" s="317"/>
      <c r="GC108" s="301"/>
      <c r="GD108" s="301"/>
      <c r="GE108" s="301"/>
      <c r="GF108" s="301"/>
      <c r="GG108" s="318"/>
      <c r="GH108" s="318"/>
      <c r="GI108" s="318"/>
      <c r="GJ108" s="319"/>
      <c r="GK108" s="320"/>
      <c r="GL108" s="320"/>
      <c r="GM108" s="320"/>
      <c r="GN108" s="320"/>
      <c r="GO108" s="300"/>
      <c r="HD108" s="317"/>
      <c r="HE108" s="317"/>
      <c r="HF108" s="317"/>
      <c r="HG108" s="317"/>
      <c r="HH108" s="301"/>
      <c r="HI108" s="301"/>
      <c r="HJ108" s="301"/>
      <c r="HK108" s="301"/>
      <c r="HL108" s="318"/>
      <c r="HM108" s="318"/>
      <c r="HN108" s="318"/>
      <c r="HO108" s="319"/>
      <c r="HP108" s="320"/>
      <c r="HQ108" s="320"/>
      <c r="HR108" s="320"/>
      <c r="HS108" s="320"/>
      <c r="HT108" s="300"/>
    </row>
    <row r="109" spans="18:228" ht="17.100000000000001" customHeight="1" x14ac:dyDescent="0.3">
      <c r="R109" s="314"/>
      <c r="S109" s="314"/>
      <c r="T109" s="314"/>
      <c r="U109" s="314"/>
      <c r="V109" s="314"/>
      <c r="W109" s="314"/>
      <c r="X109" s="314"/>
      <c r="Y109" s="314"/>
      <c r="Z109" s="314"/>
      <c r="AA109" s="314"/>
      <c r="AB109" s="314"/>
      <c r="AC109" s="314"/>
      <c r="AD109" s="314"/>
      <c r="AE109" s="314"/>
      <c r="AF109" s="314"/>
      <c r="AG109" s="314"/>
      <c r="AH109" s="314"/>
      <c r="AI109" s="314"/>
      <c r="AJ109" s="314"/>
      <c r="AK109" s="314"/>
      <c r="AL109" s="314"/>
      <c r="AM109" s="314"/>
      <c r="AN109" s="314"/>
      <c r="AO109" s="314"/>
      <c r="AP109" s="314"/>
      <c r="AQ109" s="314"/>
      <c r="AR109" s="314"/>
      <c r="AS109" s="314"/>
      <c r="AT109" s="314"/>
      <c r="AU109" s="314"/>
      <c r="AV109" s="314"/>
      <c r="AW109" s="314"/>
      <c r="AX109" s="314"/>
      <c r="AY109" s="314"/>
      <c r="AZ109" s="314"/>
      <c r="BA109" s="314"/>
      <c r="BB109" s="314"/>
      <c r="BC109" s="314"/>
      <c r="BD109" s="314"/>
      <c r="BE109" s="314"/>
      <c r="BF109" s="314"/>
      <c r="BG109" s="314"/>
      <c r="BH109" s="314"/>
      <c r="BI109" s="314"/>
      <c r="BJ109" s="314"/>
      <c r="BK109" s="314"/>
      <c r="BL109" s="314"/>
      <c r="BM109" s="314"/>
      <c r="BN109" s="314"/>
      <c r="BO109" s="314"/>
      <c r="BP109" s="314"/>
      <c r="BQ109" s="314"/>
      <c r="BR109" s="314"/>
      <c r="BS109" s="314"/>
      <c r="BT109" s="314"/>
      <c r="BU109" s="314"/>
      <c r="BV109" s="314"/>
      <c r="BX109" s="314"/>
      <c r="BY109" s="314"/>
      <c r="BZ109" s="314"/>
      <c r="CA109" s="314"/>
      <c r="CB109" s="314"/>
      <c r="CC109" s="314"/>
      <c r="CD109" s="314"/>
      <c r="CE109" s="314"/>
      <c r="CF109" s="314"/>
      <c r="CG109" s="314"/>
      <c r="CH109" s="314"/>
      <c r="CI109" s="314"/>
      <c r="CJ109" s="314"/>
      <c r="CK109" s="314"/>
      <c r="CL109" s="314"/>
      <c r="CM109" s="314"/>
      <c r="CN109" s="314"/>
      <c r="CO109" s="314"/>
      <c r="CP109" s="314"/>
      <c r="CQ109" s="314"/>
      <c r="CR109" s="314"/>
      <c r="CS109" s="314"/>
      <c r="CT109" s="314"/>
      <c r="CU109" s="314"/>
      <c r="CV109" s="314"/>
      <c r="CW109" s="314"/>
      <c r="CX109" s="314"/>
      <c r="CY109" s="314"/>
      <c r="CZ109" s="314"/>
      <c r="DA109" s="314"/>
      <c r="DB109" s="314"/>
      <c r="DC109" s="314"/>
      <c r="DD109" s="314"/>
      <c r="DE109" s="314"/>
      <c r="DF109" s="314"/>
      <c r="DG109" s="314"/>
      <c r="DH109" s="314"/>
      <c r="DI109" s="314"/>
      <c r="DJ109" s="314"/>
      <c r="DK109" s="314"/>
      <c r="DL109" s="314"/>
      <c r="DM109" s="314"/>
      <c r="DN109" s="314"/>
      <c r="DO109" s="314"/>
      <c r="DP109" s="314"/>
      <c r="DQ109" s="314"/>
      <c r="DR109" s="314"/>
      <c r="DS109" s="314"/>
      <c r="DT109" s="314"/>
      <c r="DU109" s="314"/>
      <c r="DV109" s="314"/>
      <c r="DW109" s="314"/>
      <c r="DX109" s="314"/>
      <c r="DY109" s="314"/>
      <c r="DZ109" s="314"/>
      <c r="EA109" s="314"/>
      <c r="EB109" s="314"/>
      <c r="EC109" s="314"/>
      <c r="ED109" s="314"/>
      <c r="FY109" s="317"/>
      <c r="FZ109" s="317"/>
      <c r="GA109" s="317"/>
      <c r="GB109" s="317"/>
      <c r="GC109" s="301"/>
      <c r="GD109" s="301"/>
      <c r="GE109" s="301"/>
      <c r="GF109" s="301"/>
      <c r="GG109" s="318"/>
      <c r="GH109" s="318"/>
      <c r="GI109" s="318"/>
      <c r="GJ109" s="319"/>
      <c r="GK109" s="320"/>
      <c r="GL109" s="320"/>
      <c r="GM109" s="320"/>
      <c r="GN109" s="320"/>
      <c r="GO109" s="300"/>
      <c r="HD109" s="317"/>
      <c r="HE109" s="317"/>
      <c r="HF109" s="317"/>
      <c r="HG109" s="317"/>
      <c r="HH109" s="301"/>
      <c r="HI109" s="301"/>
      <c r="HJ109" s="301"/>
      <c r="HK109" s="301"/>
      <c r="HL109" s="318"/>
      <c r="HM109" s="318"/>
      <c r="HN109" s="318"/>
      <c r="HO109" s="319"/>
      <c r="HP109" s="320"/>
      <c r="HQ109" s="320"/>
      <c r="HR109" s="320"/>
      <c r="HS109" s="320"/>
      <c r="HT109" s="300"/>
    </row>
    <row r="110" spans="18:228" ht="17.100000000000001" customHeight="1" x14ac:dyDescent="0.3">
      <c r="R110" s="314"/>
      <c r="S110" s="314"/>
      <c r="T110" s="314"/>
      <c r="U110" s="314"/>
      <c r="V110" s="314"/>
      <c r="W110" s="314"/>
      <c r="X110" s="314"/>
      <c r="Y110" s="314"/>
      <c r="Z110" s="314"/>
      <c r="AA110" s="314"/>
      <c r="AB110" s="314"/>
      <c r="AC110" s="314"/>
      <c r="AD110" s="314"/>
      <c r="AE110" s="314"/>
      <c r="AF110" s="314"/>
      <c r="AG110" s="314"/>
      <c r="AH110" s="314"/>
      <c r="AI110" s="314"/>
      <c r="AJ110" s="314"/>
      <c r="AK110" s="314"/>
      <c r="AL110" s="314"/>
      <c r="AM110" s="314"/>
      <c r="AN110" s="314"/>
      <c r="AO110" s="314"/>
      <c r="AP110" s="314"/>
      <c r="AQ110" s="314"/>
      <c r="AR110" s="314"/>
      <c r="AS110" s="314"/>
      <c r="AT110" s="314"/>
      <c r="AU110" s="314"/>
      <c r="AV110" s="314"/>
      <c r="AW110" s="314"/>
      <c r="AX110" s="314"/>
      <c r="AY110" s="314"/>
      <c r="AZ110" s="314"/>
      <c r="BA110" s="314"/>
      <c r="BB110" s="314"/>
      <c r="BC110" s="314"/>
      <c r="BD110" s="314"/>
      <c r="BE110" s="314"/>
      <c r="BF110" s="314"/>
      <c r="BG110" s="314"/>
      <c r="BH110" s="314"/>
      <c r="BI110" s="314"/>
      <c r="BJ110" s="314"/>
      <c r="BK110" s="314"/>
      <c r="BL110" s="314"/>
      <c r="BM110" s="314"/>
      <c r="BN110" s="314"/>
      <c r="BO110" s="314"/>
      <c r="BP110" s="314"/>
      <c r="BQ110" s="314"/>
      <c r="BR110" s="314"/>
      <c r="BS110" s="314"/>
      <c r="BT110" s="314"/>
      <c r="BU110" s="314"/>
      <c r="BV110" s="314"/>
      <c r="BX110" s="314"/>
      <c r="BY110" s="314"/>
      <c r="BZ110" s="314"/>
      <c r="CA110" s="314"/>
      <c r="CB110" s="314"/>
      <c r="CC110" s="314"/>
      <c r="CD110" s="314"/>
      <c r="CE110" s="314"/>
      <c r="CF110" s="314"/>
      <c r="CG110" s="314"/>
      <c r="CH110" s="314"/>
      <c r="CI110" s="314"/>
      <c r="CJ110" s="314"/>
      <c r="CK110" s="314"/>
      <c r="CL110" s="314"/>
      <c r="CM110" s="314"/>
      <c r="CN110" s="314"/>
      <c r="CO110" s="314"/>
      <c r="CP110" s="314"/>
      <c r="CQ110" s="314"/>
      <c r="CR110" s="314"/>
      <c r="CS110" s="314"/>
      <c r="CT110" s="314"/>
      <c r="CU110" s="314"/>
      <c r="CV110" s="314"/>
      <c r="CW110" s="314"/>
      <c r="CX110" s="314"/>
      <c r="CY110" s="314"/>
      <c r="CZ110" s="314"/>
      <c r="DA110" s="314"/>
      <c r="DB110" s="314"/>
      <c r="DC110" s="314"/>
      <c r="DD110" s="314"/>
      <c r="DE110" s="314"/>
      <c r="DF110" s="314"/>
      <c r="DG110" s="314"/>
      <c r="DH110" s="314"/>
      <c r="DI110" s="314"/>
      <c r="DJ110" s="314"/>
      <c r="DK110" s="314"/>
      <c r="DL110" s="314"/>
      <c r="DM110" s="314"/>
      <c r="DN110" s="314"/>
      <c r="DO110" s="314"/>
      <c r="DP110" s="314"/>
      <c r="DQ110" s="314"/>
      <c r="DR110" s="314"/>
      <c r="DS110" s="314"/>
      <c r="DT110" s="314"/>
      <c r="DU110" s="314"/>
      <c r="DV110" s="314"/>
      <c r="DW110" s="314"/>
      <c r="DX110" s="314"/>
      <c r="DY110" s="314"/>
      <c r="DZ110" s="314"/>
      <c r="EA110" s="314"/>
      <c r="EB110" s="314"/>
      <c r="EC110" s="314"/>
      <c r="ED110" s="314"/>
      <c r="FY110" s="317"/>
      <c r="FZ110" s="317"/>
      <c r="GA110" s="317"/>
      <c r="GB110" s="317"/>
      <c r="GC110" s="301"/>
      <c r="GD110" s="301"/>
      <c r="GE110" s="301"/>
      <c r="GF110" s="301"/>
      <c r="GG110" s="318"/>
      <c r="GH110" s="318"/>
      <c r="GI110" s="318"/>
      <c r="GJ110" s="319"/>
      <c r="GK110" s="320"/>
      <c r="GL110" s="320"/>
      <c r="GM110" s="320"/>
      <c r="GN110" s="320"/>
      <c r="GO110" s="300"/>
      <c r="HD110" s="317"/>
      <c r="HE110" s="317"/>
      <c r="HF110" s="317"/>
      <c r="HG110" s="317"/>
      <c r="HH110" s="301"/>
      <c r="HI110" s="301"/>
      <c r="HJ110" s="301"/>
      <c r="HK110" s="301"/>
      <c r="HL110" s="318"/>
      <c r="HM110" s="318"/>
      <c r="HN110" s="318"/>
      <c r="HO110" s="319"/>
      <c r="HP110" s="320"/>
      <c r="HQ110" s="320"/>
      <c r="HR110" s="320"/>
      <c r="HS110" s="320"/>
      <c r="HT110" s="300"/>
    </row>
    <row r="111" spans="18:228" ht="17.100000000000001" customHeight="1" x14ac:dyDescent="0.3">
      <c r="R111" s="314"/>
      <c r="S111" s="314"/>
      <c r="T111" s="314"/>
      <c r="U111" s="314"/>
      <c r="V111" s="314"/>
      <c r="W111" s="314"/>
      <c r="X111" s="314"/>
      <c r="Y111" s="314"/>
      <c r="Z111" s="314"/>
      <c r="AA111" s="314"/>
      <c r="AB111" s="314"/>
      <c r="AC111" s="314"/>
      <c r="AD111" s="314"/>
      <c r="AE111" s="314"/>
      <c r="AF111" s="314"/>
      <c r="AG111" s="314"/>
      <c r="AH111" s="314"/>
      <c r="AI111" s="314"/>
      <c r="AJ111" s="314"/>
      <c r="AK111" s="314"/>
      <c r="AL111" s="314"/>
      <c r="AM111" s="314"/>
      <c r="AN111" s="314"/>
      <c r="AO111" s="314"/>
      <c r="AP111" s="314"/>
      <c r="AQ111" s="314"/>
      <c r="AR111" s="314"/>
      <c r="AS111" s="314"/>
      <c r="AT111" s="314"/>
      <c r="AU111" s="314"/>
      <c r="AV111" s="314"/>
      <c r="AW111" s="314"/>
      <c r="AX111" s="314"/>
      <c r="AY111" s="314"/>
      <c r="AZ111" s="314"/>
      <c r="BA111" s="314"/>
      <c r="BB111" s="314"/>
      <c r="BC111" s="314"/>
      <c r="BD111" s="314"/>
      <c r="BE111" s="314"/>
      <c r="BF111" s="314"/>
      <c r="BG111" s="314"/>
      <c r="BH111" s="314"/>
      <c r="BI111" s="314"/>
      <c r="BJ111" s="314"/>
      <c r="BK111" s="314"/>
      <c r="BL111" s="314"/>
      <c r="BM111" s="314"/>
      <c r="BN111" s="314"/>
      <c r="BO111" s="314"/>
      <c r="BP111" s="314"/>
      <c r="BQ111" s="314"/>
      <c r="BR111" s="314"/>
      <c r="BS111" s="314"/>
      <c r="BT111" s="314"/>
      <c r="BU111" s="314"/>
      <c r="BV111" s="314"/>
      <c r="BX111" s="314"/>
      <c r="BY111" s="314"/>
      <c r="BZ111" s="314"/>
      <c r="CA111" s="314"/>
      <c r="CB111" s="314"/>
      <c r="CC111" s="314"/>
      <c r="CD111" s="314"/>
      <c r="CE111" s="314"/>
      <c r="CF111" s="314"/>
      <c r="CG111" s="314"/>
      <c r="CH111" s="314"/>
      <c r="CI111" s="314"/>
      <c r="CJ111" s="314"/>
      <c r="CK111" s="314"/>
      <c r="CL111" s="314"/>
      <c r="CM111" s="314"/>
      <c r="CN111" s="314"/>
      <c r="CO111" s="314"/>
      <c r="CP111" s="314"/>
      <c r="CQ111" s="314"/>
      <c r="CR111" s="314"/>
      <c r="CS111" s="314"/>
      <c r="CT111" s="314"/>
      <c r="CU111" s="314"/>
      <c r="CV111" s="314"/>
      <c r="CW111" s="314"/>
      <c r="CX111" s="314"/>
      <c r="CY111" s="314"/>
      <c r="CZ111" s="314"/>
      <c r="DA111" s="314"/>
      <c r="DB111" s="314"/>
      <c r="DC111" s="314"/>
      <c r="DD111" s="314"/>
      <c r="DE111" s="314"/>
      <c r="DF111" s="314"/>
      <c r="DG111" s="314"/>
      <c r="DH111" s="314"/>
      <c r="DI111" s="314"/>
      <c r="DJ111" s="314"/>
      <c r="DK111" s="314"/>
      <c r="DL111" s="314"/>
      <c r="DM111" s="314"/>
      <c r="DN111" s="314"/>
      <c r="DO111" s="314"/>
      <c r="DP111" s="314"/>
      <c r="DQ111" s="314"/>
      <c r="DR111" s="314"/>
      <c r="DS111" s="314"/>
      <c r="DT111" s="314"/>
      <c r="DU111" s="314"/>
      <c r="DV111" s="314"/>
      <c r="DW111" s="314"/>
      <c r="DX111" s="314"/>
      <c r="DY111" s="314"/>
      <c r="DZ111" s="314"/>
      <c r="EA111" s="314"/>
      <c r="EB111" s="314"/>
      <c r="EC111" s="314"/>
      <c r="ED111" s="314"/>
      <c r="FY111" s="317"/>
      <c r="FZ111" s="317"/>
      <c r="GA111" s="317"/>
      <c r="GB111" s="317"/>
      <c r="GC111" s="301"/>
      <c r="GD111" s="301"/>
      <c r="GE111" s="301"/>
      <c r="GF111" s="301"/>
      <c r="GG111" s="318"/>
      <c r="GH111" s="318"/>
      <c r="GI111" s="318"/>
      <c r="GJ111" s="319"/>
      <c r="GK111" s="320"/>
      <c r="GL111" s="320"/>
      <c r="GM111" s="320"/>
      <c r="GN111" s="320"/>
      <c r="GO111" s="300"/>
      <c r="HD111" s="317"/>
      <c r="HE111" s="317"/>
      <c r="HF111" s="317"/>
      <c r="HG111" s="317"/>
      <c r="HH111" s="301"/>
      <c r="HI111" s="301"/>
      <c r="HJ111" s="301"/>
      <c r="HK111" s="301"/>
      <c r="HL111" s="318"/>
      <c r="HM111" s="318"/>
      <c r="HN111" s="318"/>
      <c r="HO111" s="319"/>
      <c r="HP111" s="320"/>
      <c r="HQ111" s="320"/>
      <c r="HR111" s="320"/>
      <c r="HS111" s="320"/>
      <c r="HT111" s="300"/>
    </row>
    <row r="112" spans="18:228" ht="17.100000000000001" customHeight="1" x14ac:dyDescent="0.3">
      <c r="R112" s="314"/>
      <c r="S112" s="314"/>
      <c r="T112" s="314"/>
      <c r="U112" s="314"/>
      <c r="V112" s="314"/>
      <c r="W112" s="314"/>
      <c r="X112" s="314"/>
      <c r="Y112" s="314"/>
      <c r="Z112" s="314"/>
      <c r="AA112" s="314"/>
      <c r="AB112" s="314"/>
      <c r="AC112" s="314"/>
      <c r="AD112" s="314"/>
      <c r="AE112" s="314"/>
      <c r="AF112" s="314"/>
      <c r="AG112" s="314"/>
      <c r="AH112" s="314"/>
      <c r="AI112" s="314"/>
      <c r="AJ112" s="314"/>
      <c r="AK112" s="314"/>
      <c r="AL112" s="314"/>
      <c r="AM112" s="314"/>
      <c r="AN112" s="314"/>
      <c r="AO112" s="314"/>
      <c r="AP112" s="314"/>
      <c r="AQ112" s="314"/>
      <c r="AR112" s="314"/>
      <c r="AS112" s="314"/>
      <c r="AT112" s="314"/>
      <c r="AU112" s="314"/>
      <c r="AV112" s="314"/>
      <c r="AW112" s="314"/>
      <c r="AX112" s="314"/>
      <c r="AY112" s="314"/>
      <c r="AZ112" s="314"/>
      <c r="BA112" s="314"/>
      <c r="BB112" s="314"/>
      <c r="BC112" s="314"/>
      <c r="BD112" s="314"/>
      <c r="BE112" s="314"/>
      <c r="BF112" s="314"/>
      <c r="BG112" s="314"/>
      <c r="BH112" s="314"/>
      <c r="BI112" s="314"/>
      <c r="BJ112" s="314"/>
      <c r="BK112" s="314"/>
      <c r="BL112" s="314"/>
      <c r="BM112" s="314"/>
      <c r="BN112" s="314"/>
      <c r="BO112" s="314"/>
      <c r="BP112" s="314"/>
      <c r="BQ112" s="314"/>
      <c r="BR112" s="314"/>
      <c r="BS112" s="314"/>
      <c r="BT112" s="314"/>
      <c r="BU112" s="314"/>
      <c r="BV112" s="314"/>
      <c r="BX112" s="314"/>
      <c r="BY112" s="314"/>
      <c r="BZ112" s="314"/>
      <c r="CA112" s="314"/>
      <c r="CB112" s="314"/>
      <c r="CC112" s="314"/>
      <c r="CD112" s="314"/>
      <c r="CE112" s="314"/>
      <c r="CF112" s="314"/>
      <c r="CG112" s="314"/>
      <c r="CH112" s="314"/>
      <c r="CI112" s="314"/>
      <c r="CJ112" s="314"/>
      <c r="CK112" s="314"/>
      <c r="CL112" s="314"/>
      <c r="CM112" s="314"/>
      <c r="CN112" s="314"/>
      <c r="CO112" s="314"/>
      <c r="CP112" s="314"/>
      <c r="CQ112" s="314"/>
      <c r="CR112" s="314"/>
      <c r="CS112" s="314"/>
      <c r="CT112" s="314"/>
      <c r="CU112" s="314"/>
      <c r="CV112" s="314"/>
      <c r="CW112" s="314"/>
      <c r="CX112" s="314"/>
      <c r="CY112" s="314"/>
      <c r="CZ112" s="314"/>
      <c r="DA112" s="314"/>
      <c r="DB112" s="314"/>
      <c r="DC112" s="314"/>
      <c r="DD112" s="314"/>
      <c r="DE112" s="314"/>
      <c r="DF112" s="314"/>
      <c r="DG112" s="314"/>
      <c r="DH112" s="314"/>
      <c r="DI112" s="314"/>
      <c r="DJ112" s="314"/>
      <c r="DK112" s="314"/>
      <c r="DL112" s="314"/>
      <c r="DM112" s="314"/>
      <c r="DN112" s="314"/>
      <c r="DO112" s="314"/>
      <c r="DP112" s="314"/>
      <c r="DQ112" s="314"/>
      <c r="DR112" s="314"/>
      <c r="DS112" s="314"/>
      <c r="DT112" s="314"/>
      <c r="DU112" s="314"/>
      <c r="DV112" s="314"/>
      <c r="DW112" s="314"/>
      <c r="DX112" s="314"/>
      <c r="DY112" s="314"/>
      <c r="DZ112" s="314"/>
      <c r="EA112" s="314"/>
      <c r="EB112" s="314"/>
      <c r="EC112" s="314"/>
      <c r="ED112" s="314"/>
      <c r="FY112" s="317"/>
      <c r="FZ112" s="317"/>
      <c r="GA112" s="317"/>
      <c r="GB112" s="317"/>
      <c r="GC112" s="301"/>
      <c r="GD112" s="301"/>
      <c r="GE112" s="301"/>
      <c r="GF112" s="301"/>
      <c r="GG112" s="318"/>
      <c r="GH112" s="318"/>
      <c r="GI112" s="318"/>
      <c r="GJ112" s="319"/>
      <c r="GK112" s="320"/>
      <c r="GL112" s="320"/>
      <c r="GM112" s="320"/>
      <c r="GN112" s="320"/>
      <c r="GO112" s="300"/>
      <c r="HD112" s="317"/>
      <c r="HE112" s="317"/>
      <c r="HF112" s="317"/>
      <c r="HG112" s="317"/>
      <c r="HH112" s="301"/>
      <c r="HI112" s="301"/>
      <c r="HJ112" s="301"/>
      <c r="HK112" s="301"/>
      <c r="HL112" s="318"/>
      <c r="HM112" s="318"/>
      <c r="HN112" s="318"/>
      <c r="HO112" s="319"/>
      <c r="HP112" s="320"/>
      <c r="HQ112" s="320"/>
      <c r="HR112" s="320"/>
      <c r="HS112" s="320"/>
      <c r="HT112" s="300"/>
    </row>
    <row r="113" spans="3:228" ht="17.100000000000001" customHeight="1" x14ac:dyDescent="0.3">
      <c r="R113" s="314"/>
      <c r="S113" s="314"/>
      <c r="T113" s="314"/>
      <c r="U113" s="314"/>
      <c r="V113" s="314"/>
      <c r="W113" s="314"/>
      <c r="X113" s="314"/>
      <c r="Y113" s="314"/>
      <c r="Z113" s="314"/>
      <c r="AA113" s="314"/>
      <c r="AB113" s="314"/>
      <c r="AC113" s="314"/>
      <c r="AD113" s="314"/>
      <c r="AE113" s="314"/>
      <c r="AF113" s="314"/>
      <c r="AG113" s="314"/>
      <c r="AH113" s="314"/>
      <c r="AI113" s="314"/>
      <c r="AJ113" s="314"/>
      <c r="AK113" s="314"/>
      <c r="AL113" s="314"/>
      <c r="AM113" s="314"/>
      <c r="AN113" s="314"/>
      <c r="AO113" s="314"/>
      <c r="AP113" s="314"/>
      <c r="AQ113" s="314"/>
      <c r="AR113" s="314"/>
      <c r="AS113" s="314"/>
      <c r="AT113" s="314"/>
      <c r="AU113" s="314"/>
      <c r="AV113" s="314"/>
      <c r="AW113" s="314"/>
      <c r="AX113" s="314"/>
      <c r="AY113" s="314"/>
      <c r="AZ113" s="314"/>
      <c r="BA113" s="314"/>
      <c r="BB113" s="314"/>
      <c r="BC113" s="314"/>
      <c r="BD113" s="314"/>
      <c r="BE113" s="314"/>
      <c r="BF113" s="314"/>
      <c r="BG113" s="314"/>
      <c r="BH113" s="314"/>
      <c r="BI113" s="314"/>
      <c r="BJ113" s="314"/>
      <c r="BK113" s="314"/>
      <c r="BL113" s="314"/>
      <c r="BM113" s="314"/>
      <c r="BN113" s="314"/>
      <c r="BO113" s="314"/>
      <c r="BP113" s="314"/>
      <c r="BQ113" s="314"/>
      <c r="BR113" s="314"/>
      <c r="BS113" s="314"/>
      <c r="BT113" s="314"/>
      <c r="BU113" s="314"/>
      <c r="BV113" s="314"/>
      <c r="BX113" s="314"/>
      <c r="BY113" s="314"/>
      <c r="BZ113" s="314"/>
      <c r="CA113" s="314"/>
      <c r="CB113" s="314"/>
      <c r="CC113" s="314"/>
      <c r="CD113" s="314"/>
      <c r="CE113" s="314"/>
      <c r="CF113" s="314"/>
      <c r="CG113" s="314"/>
      <c r="CH113" s="314"/>
      <c r="CI113" s="314"/>
      <c r="CJ113" s="314"/>
      <c r="CK113" s="314"/>
      <c r="CL113" s="314"/>
      <c r="CM113" s="314"/>
      <c r="CN113" s="314"/>
      <c r="CO113" s="314"/>
      <c r="CP113" s="314"/>
      <c r="CQ113" s="314"/>
      <c r="CR113" s="314"/>
      <c r="CS113" s="314"/>
      <c r="CT113" s="314"/>
      <c r="CU113" s="314"/>
      <c r="CV113" s="314"/>
      <c r="CW113" s="314"/>
      <c r="CX113" s="314"/>
      <c r="CY113" s="314"/>
      <c r="CZ113" s="314"/>
      <c r="DA113" s="314"/>
      <c r="DB113" s="314"/>
      <c r="DC113" s="314"/>
      <c r="DD113" s="314"/>
      <c r="DE113" s="314"/>
      <c r="DF113" s="314"/>
      <c r="DG113" s="314"/>
      <c r="DH113" s="314"/>
      <c r="DI113" s="314"/>
      <c r="DJ113" s="314"/>
      <c r="DK113" s="314"/>
      <c r="DL113" s="314"/>
      <c r="DM113" s="314"/>
      <c r="DN113" s="314"/>
      <c r="DO113" s="314"/>
      <c r="DP113" s="314"/>
      <c r="DQ113" s="314"/>
      <c r="DR113" s="314"/>
      <c r="DS113" s="314"/>
      <c r="DT113" s="314"/>
      <c r="DU113" s="314"/>
      <c r="DV113" s="314"/>
      <c r="DW113" s="314"/>
      <c r="DX113" s="314"/>
      <c r="DY113" s="314"/>
      <c r="DZ113" s="314"/>
      <c r="EA113" s="314"/>
      <c r="EB113" s="314"/>
      <c r="EC113" s="314"/>
      <c r="ED113" s="314"/>
      <c r="FY113" s="317"/>
      <c r="FZ113" s="317"/>
      <c r="GA113" s="317"/>
      <c r="GB113" s="317"/>
      <c r="GC113" s="301"/>
      <c r="GD113" s="301"/>
      <c r="GE113" s="301"/>
      <c r="GF113" s="301"/>
      <c r="GG113" s="318"/>
      <c r="GH113" s="318"/>
      <c r="GI113" s="318"/>
      <c r="GJ113" s="319"/>
      <c r="GK113" s="320"/>
      <c r="GL113" s="320"/>
      <c r="GM113" s="320"/>
      <c r="GN113" s="320"/>
      <c r="GO113" s="300"/>
      <c r="HD113" s="317"/>
      <c r="HE113" s="317"/>
      <c r="HF113" s="317"/>
      <c r="HG113" s="317"/>
      <c r="HH113" s="301"/>
      <c r="HI113" s="301"/>
      <c r="HJ113" s="301"/>
      <c r="HK113" s="301"/>
      <c r="HL113" s="318"/>
      <c r="HM113" s="318"/>
      <c r="HN113" s="318"/>
      <c r="HO113" s="319"/>
      <c r="HP113" s="320"/>
      <c r="HQ113" s="320"/>
      <c r="HR113" s="320"/>
      <c r="HS113" s="320"/>
      <c r="HT113" s="300"/>
    </row>
    <row r="114" spans="3:228" ht="17.100000000000001" customHeight="1" x14ac:dyDescent="0.3">
      <c r="R114" s="314"/>
      <c r="S114" s="314"/>
      <c r="T114" s="314"/>
      <c r="U114" s="314"/>
      <c r="V114" s="314"/>
      <c r="W114" s="314"/>
      <c r="X114" s="314"/>
      <c r="Y114" s="314"/>
      <c r="Z114" s="314"/>
      <c r="AA114" s="314"/>
      <c r="AB114" s="314"/>
      <c r="AC114" s="314"/>
      <c r="AD114" s="314"/>
      <c r="AE114" s="314"/>
      <c r="AF114" s="314"/>
      <c r="AG114" s="314"/>
      <c r="AH114" s="314"/>
      <c r="AI114" s="314"/>
      <c r="AJ114" s="314"/>
      <c r="AK114" s="314"/>
      <c r="AL114" s="314"/>
      <c r="AM114" s="314"/>
      <c r="AN114" s="314"/>
      <c r="AO114" s="314"/>
      <c r="AP114" s="314"/>
      <c r="AQ114" s="314"/>
      <c r="AR114" s="314"/>
      <c r="AS114" s="314"/>
      <c r="AT114" s="314"/>
      <c r="AU114" s="314"/>
      <c r="AV114" s="314"/>
      <c r="AW114" s="314"/>
      <c r="AX114" s="314"/>
      <c r="AY114" s="314"/>
      <c r="AZ114" s="314"/>
      <c r="BA114" s="314"/>
      <c r="BB114" s="314"/>
      <c r="BC114" s="314"/>
      <c r="BD114" s="314"/>
      <c r="BE114" s="314"/>
      <c r="BF114" s="314"/>
      <c r="BG114" s="314"/>
      <c r="BH114" s="314"/>
      <c r="BI114" s="314"/>
      <c r="BJ114" s="314"/>
      <c r="BK114" s="314"/>
      <c r="BL114" s="314"/>
      <c r="BM114" s="314"/>
      <c r="BN114" s="314"/>
      <c r="BO114" s="314"/>
      <c r="BP114" s="314"/>
      <c r="BQ114" s="314"/>
      <c r="BR114" s="314"/>
      <c r="BS114" s="314"/>
      <c r="BT114" s="314"/>
      <c r="BU114" s="314"/>
      <c r="BV114" s="314"/>
      <c r="BX114" s="314"/>
      <c r="BY114" s="314"/>
      <c r="BZ114" s="314"/>
      <c r="CA114" s="314"/>
      <c r="CB114" s="314"/>
      <c r="CC114" s="314"/>
      <c r="CD114" s="314"/>
      <c r="CE114" s="314"/>
      <c r="CF114" s="314"/>
      <c r="CG114" s="314"/>
      <c r="CH114" s="314"/>
      <c r="CI114" s="314"/>
      <c r="CJ114" s="314"/>
      <c r="CK114" s="314"/>
      <c r="CL114" s="314"/>
      <c r="CM114" s="314"/>
      <c r="CN114" s="314"/>
      <c r="CO114" s="314"/>
      <c r="CP114" s="314"/>
      <c r="CQ114" s="314"/>
      <c r="CR114" s="314"/>
      <c r="CS114" s="314"/>
      <c r="CT114" s="314"/>
      <c r="CU114" s="314"/>
      <c r="CV114" s="314"/>
      <c r="CW114" s="314"/>
      <c r="CX114" s="314"/>
      <c r="CY114" s="314"/>
      <c r="CZ114" s="314"/>
      <c r="DA114" s="314"/>
      <c r="DB114" s="314"/>
      <c r="DC114" s="314"/>
      <c r="DD114" s="314"/>
      <c r="DE114" s="314"/>
      <c r="DF114" s="314"/>
      <c r="DG114" s="314"/>
      <c r="DH114" s="314"/>
      <c r="DI114" s="314"/>
      <c r="DJ114" s="314"/>
      <c r="DK114" s="314"/>
      <c r="DL114" s="314"/>
      <c r="DM114" s="314"/>
      <c r="DN114" s="314"/>
      <c r="DO114" s="314"/>
      <c r="DP114" s="314"/>
      <c r="DQ114" s="314"/>
      <c r="DR114" s="314"/>
      <c r="DS114" s="314"/>
      <c r="DT114" s="314"/>
      <c r="DU114" s="314"/>
      <c r="DV114" s="314"/>
      <c r="DW114" s="314"/>
      <c r="DX114" s="314"/>
      <c r="DY114" s="314"/>
      <c r="DZ114" s="314"/>
      <c r="EA114" s="314"/>
      <c r="EB114" s="314"/>
      <c r="EC114" s="314"/>
      <c r="ED114" s="314"/>
      <c r="FY114" s="317"/>
      <c r="FZ114" s="317"/>
      <c r="GA114" s="317"/>
      <c r="GB114" s="317"/>
      <c r="GC114" s="301"/>
      <c r="GD114" s="301"/>
      <c r="GE114" s="301"/>
      <c r="GF114" s="301"/>
      <c r="GG114" s="318"/>
      <c r="GH114" s="318"/>
      <c r="GI114" s="318"/>
      <c r="GJ114" s="319"/>
      <c r="GK114" s="320"/>
      <c r="GL114" s="320"/>
      <c r="GM114" s="320"/>
      <c r="GN114" s="320"/>
      <c r="GO114" s="300"/>
      <c r="HD114" s="317"/>
      <c r="HE114" s="317"/>
      <c r="HF114" s="317"/>
      <c r="HG114" s="317"/>
      <c r="HH114" s="301"/>
      <c r="HI114" s="301"/>
      <c r="HJ114" s="301"/>
      <c r="HK114" s="301"/>
      <c r="HL114" s="318"/>
      <c r="HM114" s="318"/>
      <c r="HN114" s="318"/>
      <c r="HO114" s="319"/>
      <c r="HP114" s="320"/>
      <c r="HQ114" s="320"/>
      <c r="HR114" s="320"/>
      <c r="HS114" s="320"/>
      <c r="HT114" s="300"/>
    </row>
    <row r="115" spans="3:228" ht="17.100000000000001" customHeight="1" x14ac:dyDescent="0.3">
      <c r="R115" s="314"/>
      <c r="S115" s="314"/>
      <c r="T115" s="314"/>
      <c r="U115" s="314"/>
      <c r="V115" s="314"/>
      <c r="W115" s="314"/>
      <c r="X115" s="314"/>
      <c r="Y115" s="314"/>
      <c r="Z115" s="314"/>
      <c r="AA115" s="314"/>
      <c r="AB115" s="314"/>
      <c r="AC115" s="314"/>
      <c r="AD115" s="314"/>
      <c r="AE115" s="314"/>
      <c r="AF115" s="314"/>
      <c r="AG115" s="314"/>
      <c r="AH115" s="314"/>
      <c r="AI115" s="314"/>
      <c r="AJ115" s="314"/>
      <c r="AK115" s="314"/>
      <c r="AL115" s="314"/>
      <c r="AM115" s="314"/>
      <c r="AN115" s="314"/>
      <c r="AO115" s="314"/>
      <c r="AP115" s="314"/>
      <c r="AQ115" s="314"/>
      <c r="AR115" s="314"/>
      <c r="AS115" s="314"/>
      <c r="AT115" s="314"/>
      <c r="AU115" s="314"/>
      <c r="AV115" s="314"/>
      <c r="AW115" s="314"/>
      <c r="AX115" s="314"/>
      <c r="AY115" s="314"/>
      <c r="AZ115" s="314"/>
      <c r="BA115" s="314"/>
      <c r="BB115" s="314"/>
      <c r="BC115" s="314"/>
      <c r="BD115" s="314"/>
      <c r="BE115" s="314"/>
      <c r="BF115" s="314"/>
      <c r="BG115" s="314"/>
      <c r="BH115" s="314"/>
      <c r="BI115" s="314"/>
      <c r="BJ115" s="314"/>
      <c r="BK115" s="314"/>
      <c r="BL115" s="314"/>
      <c r="BM115" s="314"/>
      <c r="BN115" s="314"/>
      <c r="BO115" s="314"/>
      <c r="BP115" s="314"/>
      <c r="BQ115" s="314"/>
      <c r="BR115" s="314"/>
      <c r="BS115" s="314"/>
      <c r="BT115" s="314"/>
      <c r="BU115" s="314"/>
      <c r="BV115" s="314"/>
      <c r="BW115" s="341"/>
      <c r="BX115" s="314"/>
      <c r="BY115" s="314"/>
      <c r="BZ115" s="314"/>
      <c r="CA115" s="314"/>
      <c r="CB115" s="314"/>
      <c r="CC115" s="314"/>
      <c r="CD115" s="314"/>
      <c r="CE115" s="314"/>
      <c r="CF115" s="314"/>
      <c r="CG115" s="314"/>
      <c r="CH115" s="314"/>
      <c r="CI115" s="314"/>
      <c r="CJ115" s="314"/>
      <c r="CK115" s="314"/>
      <c r="CL115" s="314"/>
      <c r="CM115" s="314"/>
      <c r="CN115" s="314"/>
      <c r="CO115" s="314"/>
      <c r="CP115" s="314"/>
      <c r="CQ115" s="314"/>
      <c r="CR115" s="314"/>
      <c r="CS115" s="314"/>
      <c r="CT115" s="314"/>
      <c r="CU115" s="314"/>
      <c r="CV115" s="314"/>
      <c r="CW115" s="314"/>
      <c r="CX115" s="314"/>
      <c r="CY115" s="314"/>
      <c r="CZ115" s="314"/>
      <c r="DA115" s="314"/>
      <c r="DB115" s="314"/>
      <c r="DC115" s="314"/>
      <c r="DD115" s="314"/>
      <c r="DE115" s="314"/>
      <c r="DF115" s="314"/>
      <c r="DG115" s="314"/>
      <c r="DH115" s="314"/>
      <c r="DI115" s="314"/>
      <c r="DJ115" s="314"/>
      <c r="DK115" s="314"/>
      <c r="DL115" s="314"/>
      <c r="DM115" s="314"/>
      <c r="DN115" s="314"/>
      <c r="DO115" s="314"/>
      <c r="DP115" s="314"/>
      <c r="DQ115" s="314"/>
      <c r="DR115" s="314"/>
      <c r="DS115" s="314"/>
      <c r="DT115" s="314"/>
      <c r="DU115" s="314"/>
      <c r="DV115" s="314"/>
      <c r="DW115" s="314"/>
      <c r="DX115" s="314"/>
      <c r="DY115" s="314"/>
      <c r="DZ115" s="314"/>
      <c r="EA115" s="314"/>
      <c r="EB115" s="314"/>
      <c r="EC115" s="314"/>
      <c r="ED115" s="314"/>
      <c r="FY115" s="317"/>
      <c r="FZ115" s="317"/>
      <c r="GA115" s="317"/>
      <c r="GB115" s="317"/>
      <c r="GC115" s="301"/>
      <c r="GD115" s="301"/>
      <c r="GE115" s="301"/>
      <c r="GF115" s="301"/>
      <c r="GG115" s="318"/>
      <c r="GH115" s="318"/>
      <c r="GI115" s="318"/>
      <c r="GJ115" s="319"/>
      <c r="GK115" s="320"/>
      <c r="GL115" s="320"/>
      <c r="GM115" s="320"/>
      <c r="GN115" s="320"/>
      <c r="GO115" s="300"/>
      <c r="HD115" s="317"/>
      <c r="HE115" s="317"/>
      <c r="HF115" s="317"/>
      <c r="HG115" s="317"/>
      <c r="HH115" s="301"/>
      <c r="HI115" s="301"/>
      <c r="HJ115" s="301"/>
      <c r="HK115" s="301"/>
      <c r="HL115" s="318"/>
      <c r="HM115" s="318"/>
      <c r="HN115" s="318"/>
      <c r="HO115" s="319"/>
      <c r="HP115" s="320"/>
      <c r="HQ115" s="320"/>
      <c r="HR115" s="320"/>
      <c r="HS115" s="320"/>
      <c r="HT115" s="300"/>
    </row>
    <row r="116" spans="3:228" ht="17.100000000000001" customHeight="1" x14ac:dyDescent="0.3">
      <c r="R116" s="314"/>
      <c r="S116" s="314"/>
      <c r="T116" s="314"/>
      <c r="U116" s="314"/>
      <c r="V116" s="314"/>
      <c r="W116" s="314"/>
      <c r="X116" s="314"/>
      <c r="Y116" s="314"/>
      <c r="Z116" s="314"/>
      <c r="AA116" s="314"/>
      <c r="AB116" s="314"/>
      <c r="AC116" s="314"/>
      <c r="AD116" s="314"/>
      <c r="AE116" s="314"/>
      <c r="AF116" s="314"/>
      <c r="AG116" s="314"/>
      <c r="AH116" s="314"/>
      <c r="AI116" s="314"/>
      <c r="AJ116" s="314"/>
      <c r="AK116" s="314"/>
      <c r="AL116" s="314"/>
      <c r="AM116" s="314"/>
      <c r="AN116" s="314"/>
      <c r="AO116" s="314"/>
      <c r="AP116" s="314"/>
      <c r="AQ116" s="314"/>
      <c r="AR116" s="314"/>
      <c r="AS116" s="314"/>
      <c r="AT116" s="314"/>
      <c r="AU116" s="314"/>
      <c r="AV116" s="314"/>
      <c r="AW116" s="314"/>
      <c r="AX116" s="314"/>
      <c r="AY116" s="314"/>
      <c r="AZ116" s="314"/>
      <c r="BA116" s="314"/>
      <c r="BB116" s="314"/>
      <c r="BC116" s="314"/>
      <c r="BD116" s="314"/>
      <c r="BE116" s="314"/>
      <c r="BF116" s="314"/>
      <c r="BG116" s="314"/>
      <c r="BH116" s="314"/>
      <c r="BI116" s="314"/>
      <c r="BJ116" s="314"/>
      <c r="BK116" s="314"/>
      <c r="BL116" s="314"/>
      <c r="BM116" s="314"/>
      <c r="BN116" s="314"/>
      <c r="BO116" s="314"/>
      <c r="BP116" s="314"/>
      <c r="BQ116" s="314"/>
      <c r="BR116" s="314"/>
      <c r="BS116" s="314"/>
      <c r="BT116" s="314"/>
      <c r="BU116" s="314"/>
      <c r="BV116" s="314"/>
      <c r="BW116" s="341"/>
      <c r="BX116" s="314"/>
      <c r="BY116" s="314"/>
      <c r="BZ116" s="314"/>
      <c r="CA116" s="314"/>
      <c r="CB116" s="314"/>
      <c r="CC116" s="314"/>
      <c r="CD116" s="314"/>
      <c r="CE116" s="314"/>
      <c r="CF116" s="314"/>
      <c r="CG116" s="314"/>
      <c r="CH116" s="314"/>
      <c r="CI116" s="314"/>
      <c r="CJ116" s="314"/>
      <c r="CK116" s="314"/>
      <c r="CL116" s="314"/>
      <c r="CM116" s="314"/>
      <c r="CN116" s="314"/>
      <c r="CO116" s="314"/>
      <c r="CP116" s="314"/>
      <c r="CQ116" s="314"/>
      <c r="CR116" s="314"/>
      <c r="CS116" s="314"/>
      <c r="CT116" s="314"/>
      <c r="CU116" s="314"/>
      <c r="CV116" s="314"/>
      <c r="CW116" s="314"/>
      <c r="CX116" s="314"/>
      <c r="CY116" s="314"/>
      <c r="CZ116" s="314"/>
      <c r="DA116" s="314"/>
      <c r="DB116" s="314"/>
      <c r="DC116" s="314"/>
      <c r="DD116" s="314"/>
      <c r="DE116" s="314"/>
      <c r="DF116" s="314"/>
      <c r="DG116" s="314"/>
      <c r="DH116" s="314"/>
      <c r="DI116" s="314"/>
      <c r="DJ116" s="314"/>
      <c r="DK116" s="314"/>
      <c r="DL116" s="314"/>
      <c r="DM116" s="314"/>
      <c r="DN116" s="314"/>
      <c r="DO116" s="314"/>
      <c r="DP116" s="314"/>
      <c r="DQ116" s="314"/>
      <c r="DR116" s="314"/>
      <c r="DS116" s="314"/>
      <c r="DT116" s="314"/>
      <c r="DU116" s="314"/>
      <c r="DV116" s="314"/>
      <c r="DW116" s="314"/>
      <c r="DX116" s="314"/>
      <c r="DY116" s="314"/>
      <c r="DZ116" s="314"/>
      <c r="EA116" s="314"/>
      <c r="EB116" s="314"/>
      <c r="EC116" s="314"/>
      <c r="ED116" s="314"/>
      <c r="FY116" s="317"/>
      <c r="FZ116" s="317"/>
      <c r="GA116" s="317"/>
      <c r="GB116" s="317"/>
      <c r="GC116" s="301"/>
      <c r="GD116" s="301"/>
      <c r="GE116" s="301"/>
      <c r="GF116" s="301"/>
      <c r="GG116" s="318"/>
      <c r="GH116" s="318"/>
      <c r="GI116" s="318"/>
      <c r="GJ116" s="319"/>
      <c r="GK116" s="320"/>
      <c r="GL116" s="320"/>
      <c r="GM116" s="320"/>
      <c r="GN116" s="320"/>
      <c r="GO116" s="300"/>
      <c r="HD116" s="317"/>
      <c r="HE116" s="317"/>
      <c r="HF116" s="317"/>
      <c r="HG116" s="317"/>
      <c r="HH116" s="301"/>
      <c r="HI116" s="301"/>
      <c r="HJ116" s="301"/>
      <c r="HK116" s="301"/>
      <c r="HL116" s="318"/>
      <c r="HM116" s="318"/>
      <c r="HN116" s="318"/>
      <c r="HO116" s="319"/>
      <c r="HP116" s="320"/>
      <c r="HQ116" s="320"/>
      <c r="HR116" s="320"/>
      <c r="HS116" s="320"/>
      <c r="HT116" s="300"/>
    </row>
    <row r="117" spans="3:228" ht="17.100000000000001" customHeight="1" x14ac:dyDescent="0.3">
      <c r="BI117" s="285"/>
      <c r="BJ117" s="286"/>
      <c r="BK117" s="1"/>
      <c r="BL117" s="285"/>
      <c r="BM117" s="287"/>
      <c r="BN117" s="289"/>
      <c r="BO117" s="288"/>
      <c r="BP117" s="286"/>
      <c r="BT117" s="307"/>
      <c r="BU117" s="307"/>
      <c r="BV117" s="307"/>
      <c r="BW117" s="307"/>
      <c r="DQ117" s="285"/>
      <c r="DR117" s="286"/>
      <c r="DS117" s="1"/>
      <c r="DT117" s="285"/>
      <c r="DU117" s="287"/>
      <c r="DV117" s="289"/>
      <c r="DW117" s="288"/>
      <c r="DX117" s="286"/>
      <c r="EB117" s="307"/>
      <c r="EC117" s="307"/>
      <c r="ED117" s="307"/>
      <c r="FY117" s="317"/>
      <c r="FZ117" s="317"/>
      <c r="GA117" s="317"/>
      <c r="GB117" s="317"/>
      <c r="GC117" s="301"/>
      <c r="GD117" s="301"/>
      <c r="GE117" s="301"/>
      <c r="GF117" s="301"/>
      <c r="GG117" s="318"/>
      <c r="GH117" s="318"/>
      <c r="GI117" s="318"/>
      <c r="GJ117" s="319"/>
      <c r="GK117" s="320"/>
      <c r="GL117" s="320"/>
      <c r="GM117" s="320"/>
      <c r="GN117" s="320"/>
      <c r="GO117" s="300"/>
      <c r="HD117" s="317"/>
      <c r="HE117" s="317"/>
      <c r="HF117" s="317"/>
      <c r="HG117" s="317"/>
      <c r="HH117" s="301"/>
      <c r="HI117" s="301"/>
      <c r="HJ117" s="301"/>
      <c r="HK117" s="301"/>
      <c r="HL117" s="318"/>
      <c r="HM117" s="318"/>
      <c r="HN117" s="318"/>
      <c r="HO117" s="319"/>
      <c r="HP117" s="320"/>
      <c r="HQ117" s="320"/>
      <c r="HR117" s="320"/>
      <c r="HS117" s="320"/>
      <c r="HT117" s="300"/>
    </row>
    <row r="118" spans="3:228" ht="17.100000000000001" customHeight="1" x14ac:dyDescent="0.3">
      <c r="E118" s="316"/>
      <c r="F118" s="316"/>
      <c r="G118" s="316"/>
      <c r="H118" s="316"/>
      <c r="I118" s="316"/>
      <c r="J118" s="316"/>
      <c r="K118" s="316"/>
      <c r="L118" s="316"/>
      <c r="M118" s="316"/>
      <c r="N118" s="316"/>
      <c r="O118" s="316"/>
      <c r="P118" s="316"/>
      <c r="Q118" s="316"/>
      <c r="R118" s="314"/>
      <c r="S118" s="314"/>
      <c r="T118" s="314"/>
      <c r="U118" s="314"/>
      <c r="V118" s="314"/>
      <c r="W118" s="314"/>
      <c r="X118" s="314"/>
      <c r="Y118" s="314"/>
      <c r="Z118" s="314"/>
      <c r="AA118" s="314"/>
      <c r="AB118" s="314"/>
      <c r="AC118" s="314"/>
      <c r="AD118" s="314"/>
      <c r="AE118" s="314"/>
      <c r="AF118" s="314"/>
      <c r="AG118" s="314"/>
      <c r="AH118" s="314"/>
      <c r="AI118" s="314"/>
      <c r="AJ118" s="314"/>
      <c r="AK118" s="314"/>
      <c r="AL118" s="314"/>
      <c r="AM118" s="314"/>
      <c r="AN118" s="314"/>
      <c r="AO118" s="314"/>
      <c r="AP118" s="314"/>
      <c r="AQ118" s="314"/>
      <c r="AR118" s="314"/>
      <c r="AS118" s="314"/>
      <c r="AT118" s="314"/>
      <c r="AU118" s="314"/>
      <c r="AV118" s="314"/>
      <c r="AW118" s="314"/>
      <c r="AX118" s="314"/>
      <c r="AY118" s="314"/>
      <c r="AZ118" s="314"/>
      <c r="BA118" s="314"/>
      <c r="BB118" s="314"/>
      <c r="BC118" s="314"/>
      <c r="BD118" s="314"/>
      <c r="BE118" s="314"/>
      <c r="BF118" s="314"/>
      <c r="BG118" s="314"/>
      <c r="BH118" s="314"/>
      <c r="BI118" s="314"/>
      <c r="BJ118" s="314"/>
      <c r="BK118" s="314"/>
      <c r="BL118" s="314"/>
      <c r="BM118" s="314"/>
      <c r="BN118" s="314"/>
      <c r="BO118" s="314"/>
      <c r="BP118" s="314"/>
      <c r="BQ118" s="314"/>
      <c r="BR118" s="314"/>
      <c r="BS118" s="314"/>
      <c r="BT118" s="314"/>
      <c r="BU118" s="314"/>
      <c r="BV118" s="314"/>
      <c r="BX118" s="314"/>
      <c r="BY118" s="314"/>
      <c r="BZ118" s="314"/>
      <c r="CA118" s="314"/>
      <c r="CB118" s="314"/>
      <c r="CC118" s="314"/>
      <c r="CD118" s="314"/>
      <c r="CE118" s="314"/>
      <c r="CF118" s="314"/>
      <c r="CG118" s="314"/>
      <c r="CH118" s="314"/>
      <c r="CI118" s="314"/>
      <c r="CJ118" s="314"/>
      <c r="CK118" s="314"/>
      <c r="CL118" s="314"/>
      <c r="CM118" s="314"/>
      <c r="CN118" s="314"/>
      <c r="CO118" s="314"/>
      <c r="CP118" s="314"/>
      <c r="CQ118" s="314"/>
      <c r="CR118" s="314"/>
      <c r="CS118" s="314"/>
      <c r="CT118" s="314"/>
      <c r="CU118" s="314"/>
      <c r="CV118" s="314"/>
      <c r="CW118" s="314"/>
      <c r="CX118" s="314"/>
      <c r="CY118" s="314"/>
      <c r="CZ118" s="314"/>
      <c r="DA118" s="314"/>
      <c r="DB118" s="314"/>
      <c r="DC118" s="314"/>
      <c r="DD118" s="314"/>
      <c r="DE118" s="314"/>
      <c r="DF118" s="314"/>
      <c r="DG118" s="314"/>
      <c r="DH118" s="314"/>
      <c r="DI118" s="314"/>
      <c r="DJ118" s="314"/>
      <c r="DK118" s="314"/>
      <c r="DL118" s="314"/>
      <c r="DM118" s="314"/>
      <c r="DN118" s="314"/>
      <c r="DO118" s="314"/>
      <c r="DP118" s="314"/>
      <c r="DQ118" s="314"/>
      <c r="DR118" s="314"/>
      <c r="DS118" s="314"/>
      <c r="DT118" s="314"/>
      <c r="DU118" s="314"/>
      <c r="DV118" s="314"/>
      <c r="DW118" s="314"/>
      <c r="DX118" s="314"/>
      <c r="DY118" s="314"/>
      <c r="DZ118" s="314"/>
      <c r="EA118" s="314"/>
      <c r="EB118" s="314"/>
      <c r="EC118" s="314"/>
      <c r="ED118" s="314"/>
      <c r="FY118" s="317"/>
      <c r="FZ118" s="317"/>
      <c r="GA118" s="317"/>
      <c r="GB118" s="317"/>
      <c r="GC118" s="301"/>
      <c r="GD118" s="301"/>
      <c r="GE118" s="301"/>
      <c r="GF118" s="301"/>
      <c r="GG118" s="318"/>
      <c r="GH118" s="318"/>
      <c r="GI118" s="318"/>
      <c r="GJ118" s="319"/>
      <c r="GK118" s="320"/>
      <c r="GL118" s="320"/>
      <c r="GM118" s="320"/>
      <c r="GN118" s="320"/>
      <c r="GO118" s="300"/>
      <c r="HD118" s="317"/>
      <c r="HE118" s="317"/>
      <c r="HF118" s="317"/>
      <c r="HG118" s="317"/>
      <c r="HH118" s="301"/>
      <c r="HI118" s="301"/>
      <c r="HJ118" s="301"/>
      <c r="HK118" s="301"/>
      <c r="HL118" s="318"/>
      <c r="HM118" s="318"/>
      <c r="HN118" s="318"/>
      <c r="HO118" s="319"/>
      <c r="HP118" s="320"/>
      <c r="HQ118" s="320"/>
      <c r="HR118" s="320"/>
      <c r="HS118" s="320"/>
      <c r="HT118" s="300"/>
    </row>
    <row r="119" spans="3:228" ht="17.100000000000001" customHeight="1" x14ac:dyDescent="0.3">
      <c r="E119" s="330"/>
      <c r="F119" s="330"/>
      <c r="G119" s="330"/>
      <c r="H119" s="330"/>
      <c r="I119" s="331"/>
      <c r="J119" s="331"/>
      <c r="K119" s="331"/>
      <c r="L119" s="331"/>
      <c r="M119" s="331"/>
      <c r="N119" s="331"/>
      <c r="O119" s="332"/>
      <c r="P119" s="332"/>
      <c r="Q119" s="332"/>
      <c r="R119" s="314"/>
      <c r="S119" s="314"/>
      <c r="T119" s="314"/>
      <c r="U119" s="314"/>
      <c r="V119" s="314"/>
      <c r="W119" s="314"/>
      <c r="X119" s="314"/>
      <c r="Y119" s="314"/>
      <c r="Z119" s="314"/>
      <c r="AA119" s="314"/>
      <c r="AB119" s="314"/>
      <c r="AC119" s="314"/>
      <c r="AD119" s="314"/>
      <c r="AE119" s="314"/>
      <c r="AF119" s="314"/>
      <c r="AG119" s="314"/>
      <c r="AH119" s="314"/>
      <c r="AI119" s="314"/>
      <c r="AJ119" s="314"/>
      <c r="AK119" s="314"/>
      <c r="AL119" s="314"/>
      <c r="AM119" s="314"/>
      <c r="AN119" s="314"/>
      <c r="AO119" s="314"/>
      <c r="AP119" s="314"/>
      <c r="AQ119" s="314"/>
      <c r="AR119" s="314"/>
      <c r="AS119" s="314"/>
      <c r="AT119" s="314"/>
      <c r="AU119" s="314"/>
      <c r="AV119" s="314"/>
      <c r="AW119" s="314"/>
      <c r="AX119" s="314"/>
      <c r="AY119" s="314"/>
      <c r="AZ119" s="314"/>
      <c r="BA119" s="314"/>
      <c r="BB119" s="314"/>
      <c r="BC119" s="314"/>
      <c r="BD119" s="314"/>
      <c r="BE119" s="314"/>
      <c r="BF119" s="314"/>
      <c r="BG119" s="314"/>
      <c r="BH119" s="314"/>
      <c r="BI119" s="314"/>
      <c r="BJ119" s="314"/>
      <c r="BK119" s="314"/>
      <c r="BL119" s="314"/>
      <c r="BM119" s="314"/>
      <c r="BN119" s="314"/>
      <c r="BO119" s="314"/>
      <c r="BP119" s="314"/>
      <c r="BQ119" s="314"/>
      <c r="BR119" s="314"/>
      <c r="BS119" s="314"/>
      <c r="BT119" s="314"/>
      <c r="BU119" s="314"/>
      <c r="BV119" s="314"/>
      <c r="BX119" s="314"/>
      <c r="BY119" s="314"/>
      <c r="BZ119" s="314"/>
      <c r="CA119" s="314"/>
      <c r="CB119" s="314"/>
      <c r="CC119" s="314"/>
      <c r="CD119" s="314"/>
      <c r="CE119" s="314"/>
      <c r="CF119" s="314"/>
      <c r="CG119" s="314"/>
      <c r="CH119" s="314"/>
      <c r="CI119" s="314"/>
      <c r="CJ119" s="314"/>
      <c r="CK119" s="314"/>
      <c r="CL119" s="314"/>
      <c r="CM119" s="314"/>
      <c r="CN119" s="314"/>
      <c r="CO119" s="314"/>
      <c r="CP119" s="314"/>
      <c r="CQ119" s="314"/>
      <c r="CR119" s="314"/>
      <c r="CS119" s="314"/>
      <c r="CT119" s="314"/>
      <c r="CU119" s="314"/>
      <c r="CV119" s="314"/>
      <c r="CW119" s="314"/>
      <c r="CX119" s="314"/>
      <c r="CY119" s="314"/>
      <c r="CZ119" s="314"/>
      <c r="DA119" s="314"/>
      <c r="DB119" s="314"/>
      <c r="DC119" s="314"/>
      <c r="DD119" s="314"/>
      <c r="DE119" s="314"/>
      <c r="DF119" s="314"/>
      <c r="DG119" s="314"/>
      <c r="DH119" s="314"/>
      <c r="DI119" s="314"/>
      <c r="DJ119" s="314"/>
      <c r="DK119" s="314"/>
      <c r="DL119" s="314"/>
      <c r="DM119" s="314"/>
      <c r="DN119" s="314"/>
      <c r="DO119" s="314"/>
      <c r="DP119" s="314"/>
      <c r="DQ119" s="314"/>
      <c r="DR119" s="314"/>
      <c r="DS119" s="314"/>
      <c r="DT119" s="314"/>
      <c r="DU119" s="314"/>
      <c r="DV119" s="314"/>
      <c r="DW119" s="314"/>
      <c r="DX119" s="314"/>
      <c r="DY119" s="314"/>
      <c r="DZ119" s="314"/>
      <c r="EA119" s="314"/>
      <c r="EB119" s="314"/>
      <c r="EC119" s="314"/>
      <c r="ED119" s="314"/>
      <c r="FY119" s="317"/>
      <c r="FZ119" s="317"/>
      <c r="GA119" s="317"/>
      <c r="GB119" s="317"/>
      <c r="GC119" s="301"/>
      <c r="GD119" s="301"/>
      <c r="GE119" s="301"/>
      <c r="GF119" s="301"/>
      <c r="GG119" s="318"/>
      <c r="GH119" s="318"/>
      <c r="GI119" s="318"/>
      <c r="GJ119" s="319"/>
      <c r="GK119" s="320"/>
      <c r="GL119" s="320"/>
      <c r="GM119" s="320"/>
      <c r="GN119" s="320"/>
      <c r="GO119" s="300"/>
      <c r="HD119" s="317"/>
      <c r="HE119" s="317"/>
      <c r="HF119" s="317"/>
      <c r="HG119" s="317"/>
      <c r="HH119" s="301"/>
      <c r="HI119" s="301"/>
      <c r="HJ119" s="301"/>
      <c r="HK119" s="301"/>
      <c r="HL119" s="318"/>
      <c r="HM119" s="318"/>
      <c r="HN119" s="318"/>
      <c r="HO119" s="319"/>
      <c r="HP119" s="320"/>
      <c r="HQ119" s="320"/>
      <c r="HR119" s="320"/>
      <c r="HS119" s="320"/>
      <c r="HT119" s="300"/>
    </row>
    <row r="120" spans="3:228" ht="17.100000000000001" customHeight="1" x14ac:dyDescent="0.3">
      <c r="C120" s="335"/>
      <c r="R120" s="314"/>
      <c r="S120" s="314"/>
      <c r="T120" s="314"/>
      <c r="U120" s="314"/>
      <c r="V120" s="314"/>
      <c r="W120" s="314"/>
      <c r="X120" s="314"/>
      <c r="Y120" s="314"/>
      <c r="Z120" s="314"/>
      <c r="AA120" s="314"/>
      <c r="AB120" s="314"/>
      <c r="AC120" s="314"/>
      <c r="AD120" s="314"/>
      <c r="AE120" s="314"/>
      <c r="AF120" s="314"/>
      <c r="AG120" s="314"/>
      <c r="AH120" s="314"/>
      <c r="AI120" s="314"/>
      <c r="AJ120" s="314"/>
      <c r="AK120" s="314"/>
      <c r="AL120" s="314"/>
      <c r="AM120" s="314"/>
      <c r="AN120" s="314"/>
      <c r="AO120" s="314"/>
      <c r="AP120" s="314"/>
      <c r="AQ120" s="314"/>
      <c r="AR120" s="314"/>
      <c r="AS120" s="314"/>
      <c r="AT120" s="314"/>
      <c r="AU120" s="314"/>
      <c r="AV120" s="314"/>
      <c r="AW120" s="314"/>
      <c r="AX120" s="314"/>
      <c r="AY120" s="314"/>
      <c r="AZ120" s="314"/>
      <c r="BA120" s="314"/>
      <c r="BB120" s="314"/>
      <c r="BC120" s="314"/>
      <c r="BD120" s="314"/>
      <c r="BE120" s="314"/>
      <c r="BF120" s="314"/>
      <c r="BG120" s="314"/>
      <c r="BH120" s="314"/>
      <c r="BI120" s="314"/>
      <c r="BJ120" s="314"/>
      <c r="BK120" s="314"/>
      <c r="BL120" s="314"/>
      <c r="BM120" s="314"/>
      <c r="BN120" s="314"/>
      <c r="BO120" s="314"/>
      <c r="BP120" s="314"/>
      <c r="BQ120" s="314"/>
      <c r="BR120" s="314"/>
      <c r="BS120" s="314"/>
      <c r="BT120" s="314"/>
      <c r="BU120" s="314"/>
      <c r="BV120" s="314"/>
      <c r="BX120" s="314"/>
      <c r="BY120" s="314"/>
      <c r="BZ120" s="314"/>
      <c r="CA120" s="314"/>
      <c r="CB120" s="314"/>
      <c r="CC120" s="314"/>
      <c r="CD120" s="314"/>
      <c r="CE120" s="314"/>
      <c r="CF120" s="314"/>
      <c r="CG120" s="314"/>
      <c r="CH120" s="314"/>
      <c r="CI120" s="314"/>
      <c r="CJ120" s="314"/>
      <c r="CK120" s="314"/>
      <c r="CL120" s="314"/>
      <c r="CM120" s="314"/>
      <c r="CN120" s="314"/>
      <c r="CO120" s="314"/>
      <c r="CP120" s="314"/>
      <c r="CQ120" s="314"/>
      <c r="CR120" s="314"/>
      <c r="CS120" s="314"/>
      <c r="CT120" s="314"/>
      <c r="CU120" s="314"/>
      <c r="CV120" s="314"/>
      <c r="CW120" s="314"/>
      <c r="CX120" s="314"/>
      <c r="CY120" s="314"/>
      <c r="CZ120" s="314"/>
      <c r="DA120" s="314"/>
      <c r="DB120" s="314"/>
      <c r="DC120" s="314"/>
      <c r="DD120" s="314"/>
      <c r="DE120" s="314"/>
      <c r="DF120" s="314"/>
      <c r="DG120" s="314"/>
      <c r="DH120" s="314"/>
      <c r="DI120" s="314"/>
      <c r="DJ120" s="314"/>
      <c r="DK120" s="314"/>
      <c r="DL120" s="314"/>
      <c r="DM120" s="314"/>
      <c r="DN120" s="314"/>
      <c r="DO120" s="314"/>
      <c r="DP120" s="314"/>
      <c r="DQ120" s="314"/>
      <c r="DR120" s="314"/>
      <c r="DS120" s="314"/>
      <c r="DT120" s="314"/>
      <c r="DU120" s="314"/>
      <c r="DV120" s="314"/>
      <c r="DW120" s="314"/>
      <c r="DX120" s="314"/>
      <c r="DY120" s="314"/>
      <c r="DZ120" s="314"/>
      <c r="EA120" s="314"/>
      <c r="EB120" s="314"/>
      <c r="EC120" s="314"/>
      <c r="ED120" s="314"/>
      <c r="FY120" s="317"/>
      <c r="FZ120" s="317"/>
      <c r="GA120" s="317"/>
      <c r="GB120" s="317"/>
      <c r="GC120" s="301"/>
      <c r="GD120" s="301"/>
      <c r="GE120" s="301"/>
      <c r="GF120" s="301"/>
      <c r="GG120" s="318"/>
      <c r="GH120" s="318"/>
      <c r="GI120" s="318"/>
      <c r="GJ120" s="319"/>
      <c r="GK120" s="320"/>
      <c r="GL120" s="320"/>
      <c r="GM120" s="320"/>
      <c r="GN120" s="320"/>
      <c r="GO120" s="300"/>
      <c r="HD120" s="317"/>
      <c r="HE120" s="317"/>
      <c r="HF120" s="317"/>
      <c r="HG120" s="317"/>
      <c r="HH120" s="301"/>
      <c r="HI120" s="301"/>
      <c r="HJ120" s="301"/>
      <c r="HK120" s="301"/>
      <c r="HL120" s="318"/>
      <c r="HM120" s="318"/>
      <c r="HN120" s="318"/>
      <c r="HO120" s="319"/>
      <c r="HP120" s="320"/>
      <c r="HQ120" s="320"/>
      <c r="HR120" s="320"/>
      <c r="HS120" s="320"/>
      <c r="HT120" s="300"/>
    </row>
    <row r="121" spans="3:228" ht="17.100000000000001" customHeight="1" x14ac:dyDescent="0.3">
      <c r="C121" s="335"/>
      <c r="R121" s="314"/>
      <c r="S121" s="314"/>
      <c r="T121" s="314"/>
      <c r="U121" s="314"/>
      <c r="V121" s="314"/>
      <c r="W121" s="314"/>
      <c r="X121" s="314"/>
      <c r="Y121" s="314"/>
      <c r="Z121" s="314"/>
      <c r="AA121" s="314"/>
      <c r="AB121" s="314"/>
      <c r="AC121" s="314"/>
      <c r="AD121" s="314"/>
      <c r="AE121" s="314"/>
      <c r="AF121" s="314"/>
      <c r="AG121" s="314"/>
      <c r="AH121" s="314"/>
      <c r="AI121" s="314"/>
      <c r="AJ121" s="314"/>
      <c r="AK121" s="314"/>
      <c r="AL121" s="314"/>
      <c r="AM121" s="314"/>
      <c r="AN121" s="314"/>
      <c r="AO121" s="314"/>
      <c r="AP121" s="314"/>
      <c r="AQ121" s="314"/>
      <c r="AR121" s="314"/>
      <c r="AS121" s="314"/>
      <c r="AT121" s="314"/>
      <c r="AU121" s="314"/>
      <c r="AV121" s="314"/>
      <c r="AW121" s="314"/>
      <c r="AX121" s="314"/>
      <c r="AY121" s="314"/>
      <c r="AZ121" s="314"/>
      <c r="BA121" s="314"/>
      <c r="BB121" s="314"/>
      <c r="BC121" s="314"/>
      <c r="BD121" s="314"/>
      <c r="BE121" s="314"/>
      <c r="BF121" s="314"/>
      <c r="BG121" s="314"/>
      <c r="BH121" s="314"/>
      <c r="BI121" s="314"/>
      <c r="BJ121" s="314"/>
      <c r="BK121" s="314"/>
      <c r="BL121" s="314"/>
      <c r="BM121" s="314"/>
      <c r="BN121" s="314"/>
      <c r="BO121" s="314"/>
      <c r="BP121" s="314"/>
      <c r="BQ121" s="314"/>
      <c r="BR121" s="314"/>
      <c r="BS121" s="314"/>
      <c r="BT121" s="314"/>
      <c r="BU121" s="314"/>
      <c r="BV121" s="314"/>
      <c r="BW121" s="336"/>
      <c r="BX121" s="314"/>
      <c r="BY121" s="314"/>
      <c r="BZ121" s="314"/>
      <c r="CA121" s="314"/>
      <c r="CB121" s="314"/>
      <c r="CC121" s="314"/>
      <c r="CD121" s="314"/>
      <c r="CE121" s="314"/>
      <c r="CF121" s="314"/>
      <c r="CG121" s="314"/>
      <c r="CH121" s="314"/>
      <c r="CI121" s="314"/>
      <c r="CJ121" s="314"/>
      <c r="CK121" s="314"/>
      <c r="CL121" s="314"/>
      <c r="CM121" s="314"/>
      <c r="CN121" s="314"/>
      <c r="CO121" s="314"/>
      <c r="CP121" s="314"/>
      <c r="CQ121" s="314"/>
      <c r="CR121" s="314"/>
      <c r="CS121" s="314"/>
      <c r="CT121" s="314"/>
      <c r="CU121" s="314"/>
      <c r="CV121" s="314"/>
      <c r="CW121" s="314"/>
      <c r="CX121" s="314"/>
      <c r="CY121" s="314"/>
      <c r="CZ121" s="314"/>
      <c r="DA121" s="314"/>
      <c r="DB121" s="314"/>
      <c r="DC121" s="314"/>
      <c r="DD121" s="314"/>
      <c r="DE121" s="314"/>
      <c r="DF121" s="314"/>
      <c r="DG121" s="314"/>
      <c r="DH121" s="314"/>
      <c r="DI121" s="314"/>
      <c r="DJ121" s="314"/>
      <c r="DK121" s="314"/>
      <c r="DL121" s="314"/>
      <c r="DM121" s="314"/>
      <c r="DN121" s="314"/>
      <c r="DO121" s="314"/>
      <c r="DP121" s="314"/>
      <c r="DQ121" s="314"/>
      <c r="DR121" s="314"/>
      <c r="DS121" s="314"/>
      <c r="DT121" s="314"/>
      <c r="DU121" s="314"/>
      <c r="DV121" s="314"/>
      <c r="DW121" s="314"/>
      <c r="DX121" s="314"/>
      <c r="DY121" s="314"/>
      <c r="DZ121" s="314"/>
      <c r="EA121" s="314"/>
      <c r="EB121" s="314"/>
      <c r="EC121" s="314"/>
      <c r="ED121" s="314"/>
      <c r="FY121" s="317"/>
      <c r="FZ121" s="317"/>
      <c r="GA121" s="317"/>
      <c r="GB121" s="317"/>
      <c r="GC121" s="301"/>
      <c r="GD121" s="301"/>
      <c r="GE121" s="301"/>
      <c r="GF121" s="301"/>
      <c r="GG121" s="318"/>
      <c r="GH121" s="318"/>
      <c r="GI121" s="318"/>
      <c r="GJ121" s="319"/>
      <c r="GK121" s="320"/>
      <c r="GL121" s="320"/>
      <c r="GM121" s="320"/>
      <c r="GN121" s="320"/>
      <c r="GO121" s="300"/>
      <c r="HD121" s="317"/>
      <c r="HE121" s="317"/>
      <c r="HF121" s="317"/>
      <c r="HG121" s="317"/>
      <c r="HH121" s="301"/>
      <c r="HI121" s="301"/>
      <c r="HJ121" s="301"/>
      <c r="HK121" s="301"/>
      <c r="HL121" s="318"/>
      <c r="HM121" s="318"/>
      <c r="HN121" s="318"/>
      <c r="HO121" s="319"/>
      <c r="HP121" s="320"/>
      <c r="HQ121" s="320"/>
      <c r="HR121" s="320"/>
      <c r="HS121" s="320"/>
      <c r="HT121" s="300"/>
    </row>
    <row r="122" spans="3:228" ht="17.100000000000001" customHeight="1" x14ac:dyDescent="0.3">
      <c r="C122" s="335"/>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37"/>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FY122" s="317"/>
      <c r="FZ122" s="317"/>
      <c r="GA122" s="317"/>
      <c r="GB122" s="317"/>
      <c r="GC122" s="301"/>
      <c r="GD122" s="301"/>
      <c r="GE122" s="301"/>
      <c r="GF122" s="301"/>
      <c r="GG122" s="318"/>
      <c r="GH122" s="318"/>
      <c r="GI122" s="318"/>
      <c r="GJ122" s="319"/>
      <c r="GK122" s="320"/>
      <c r="GL122" s="320"/>
      <c r="GM122" s="320"/>
      <c r="GN122" s="320"/>
      <c r="GO122" s="300"/>
      <c r="HD122" s="317"/>
      <c r="HE122" s="317"/>
      <c r="HF122" s="317"/>
      <c r="HG122" s="317"/>
      <c r="HH122" s="301"/>
      <c r="HI122" s="301"/>
      <c r="HJ122" s="301"/>
      <c r="HK122" s="301"/>
      <c r="HL122" s="318"/>
      <c r="HM122" s="318"/>
      <c r="HN122" s="318"/>
      <c r="HO122" s="319"/>
      <c r="HP122" s="320"/>
      <c r="HQ122" s="320"/>
      <c r="HR122" s="320"/>
      <c r="HS122" s="320"/>
      <c r="HT122" s="300"/>
    </row>
    <row r="123" spans="3:228" ht="17.100000000000001" customHeight="1" x14ac:dyDescent="0.3">
      <c r="C123" s="335"/>
      <c r="R123" s="314"/>
      <c r="S123" s="314"/>
      <c r="T123" s="314"/>
      <c r="U123" s="314"/>
      <c r="V123" s="314"/>
      <c r="W123" s="314"/>
      <c r="X123" s="314"/>
      <c r="Y123" s="314"/>
      <c r="Z123" s="314"/>
      <c r="AA123" s="314"/>
      <c r="AB123" s="314"/>
      <c r="AC123" s="314"/>
      <c r="AD123" s="314"/>
      <c r="AE123" s="314"/>
      <c r="AF123" s="314"/>
      <c r="AG123" s="314"/>
      <c r="AH123" s="314"/>
      <c r="AI123" s="314"/>
      <c r="AJ123" s="314"/>
      <c r="AK123" s="314"/>
      <c r="AL123" s="314"/>
      <c r="AM123" s="314"/>
      <c r="AN123" s="314"/>
      <c r="AO123" s="314"/>
      <c r="AP123" s="314"/>
      <c r="AQ123" s="314"/>
      <c r="AR123" s="314"/>
      <c r="AS123" s="314"/>
      <c r="AT123" s="314"/>
      <c r="AU123" s="314"/>
      <c r="AV123" s="314"/>
      <c r="AW123" s="314"/>
      <c r="AX123" s="314"/>
      <c r="AY123" s="314"/>
      <c r="AZ123" s="314"/>
      <c r="BA123" s="314"/>
      <c r="BB123" s="314"/>
      <c r="BC123" s="314"/>
      <c r="BD123" s="314"/>
      <c r="BE123" s="314"/>
      <c r="BF123" s="314"/>
      <c r="BG123" s="314"/>
      <c r="BH123" s="314"/>
      <c r="BI123" s="314"/>
      <c r="BJ123" s="314"/>
      <c r="BK123" s="314"/>
      <c r="BL123" s="314"/>
      <c r="BM123" s="314"/>
      <c r="BN123" s="314"/>
      <c r="BO123" s="314"/>
      <c r="BP123" s="314"/>
      <c r="BQ123" s="314"/>
      <c r="BR123" s="314"/>
      <c r="BS123" s="314"/>
      <c r="BT123" s="314"/>
      <c r="BU123" s="314"/>
      <c r="BV123" s="314"/>
      <c r="BW123" s="291"/>
      <c r="BX123" s="314"/>
      <c r="BY123" s="314"/>
      <c r="BZ123" s="314"/>
      <c r="CA123" s="314"/>
      <c r="CB123" s="314"/>
      <c r="CC123" s="314"/>
      <c r="CD123" s="314"/>
      <c r="CE123" s="314"/>
      <c r="CF123" s="314"/>
      <c r="CG123" s="314"/>
      <c r="CH123" s="314"/>
      <c r="CI123" s="314"/>
      <c r="CJ123" s="314"/>
      <c r="CK123" s="314"/>
      <c r="CL123" s="314"/>
      <c r="CM123" s="314"/>
      <c r="CN123" s="314"/>
      <c r="CO123" s="314"/>
      <c r="CP123" s="314"/>
      <c r="CQ123" s="314"/>
      <c r="CR123" s="314"/>
      <c r="CS123" s="314"/>
      <c r="CT123" s="314"/>
      <c r="CU123" s="314"/>
      <c r="CV123" s="314"/>
      <c r="CW123" s="314"/>
      <c r="CX123" s="314"/>
      <c r="CY123" s="314"/>
      <c r="CZ123" s="314"/>
      <c r="DA123" s="314"/>
      <c r="DB123" s="314"/>
      <c r="DC123" s="314"/>
      <c r="DD123" s="314"/>
      <c r="DE123" s="314"/>
      <c r="DF123" s="314"/>
      <c r="DG123" s="314"/>
      <c r="DH123" s="314"/>
      <c r="DI123" s="314"/>
      <c r="DJ123" s="314"/>
      <c r="DK123" s="314"/>
      <c r="DL123" s="314"/>
      <c r="DM123" s="314"/>
      <c r="DN123" s="314"/>
      <c r="DO123" s="314"/>
      <c r="DP123" s="314"/>
      <c r="DQ123" s="314"/>
      <c r="DR123" s="314"/>
      <c r="DS123" s="314"/>
      <c r="DT123" s="314"/>
      <c r="DU123" s="314"/>
      <c r="DV123" s="314"/>
      <c r="DW123" s="314"/>
      <c r="DX123" s="314"/>
      <c r="DY123" s="314"/>
      <c r="DZ123" s="314"/>
      <c r="EA123" s="314"/>
      <c r="EB123" s="314"/>
      <c r="EC123" s="314"/>
      <c r="ED123" s="314"/>
      <c r="FY123" s="317"/>
      <c r="FZ123" s="317"/>
      <c r="GA123" s="317"/>
      <c r="GB123" s="317"/>
      <c r="GC123" s="301"/>
      <c r="GD123" s="301"/>
      <c r="GE123" s="301"/>
      <c r="GF123" s="301"/>
      <c r="GG123" s="318"/>
      <c r="GH123" s="318"/>
      <c r="GI123" s="318"/>
      <c r="GJ123" s="319"/>
      <c r="GK123" s="320"/>
      <c r="GL123" s="320"/>
      <c r="GM123" s="320"/>
      <c r="GN123" s="320"/>
      <c r="GO123" s="300"/>
      <c r="HD123" s="317"/>
      <c r="HE123" s="317"/>
      <c r="HF123" s="317"/>
      <c r="HG123" s="317"/>
      <c r="HH123" s="301"/>
      <c r="HI123" s="301"/>
      <c r="HJ123" s="301"/>
      <c r="HK123" s="301"/>
      <c r="HL123" s="318"/>
      <c r="HM123" s="318"/>
      <c r="HN123" s="318"/>
      <c r="HO123" s="319"/>
      <c r="HP123" s="320"/>
      <c r="HQ123" s="320"/>
      <c r="HR123" s="320"/>
      <c r="HS123" s="320"/>
      <c r="HT123" s="300"/>
    </row>
    <row r="124" spans="3:228" ht="17.100000000000001" customHeight="1" x14ac:dyDescent="0.3">
      <c r="C124" s="335"/>
      <c r="R124" s="314"/>
      <c r="S124" s="314"/>
      <c r="T124" s="314"/>
      <c r="U124" s="314"/>
      <c r="V124" s="314"/>
      <c r="W124" s="314"/>
      <c r="X124" s="314"/>
      <c r="Y124" s="314"/>
      <c r="Z124" s="314"/>
      <c r="AA124" s="314"/>
      <c r="AB124" s="314"/>
      <c r="AC124" s="314"/>
      <c r="AD124" s="314"/>
      <c r="AE124" s="314"/>
      <c r="AF124" s="314"/>
      <c r="AG124" s="314"/>
      <c r="AH124" s="314"/>
      <c r="AI124" s="314"/>
      <c r="AJ124" s="314"/>
      <c r="AK124" s="314"/>
      <c r="AL124" s="314"/>
      <c r="AM124" s="314"/>
      <c r="AN124" s="314"/>
      <c r="AO124" s="314"/>
      <c r="AP124" s="314"/>
      <c r="AQ124" s="314"/>
      <c r="AR124" s="314"/>
      <c r="AS124" s="314"/>
      <c r="AT124" s="314"/>
      <c r="AU124" s="314"/>
      <c r="AV124" s="314"/>
      <c r="AW124" s="314"/>
      <c r="AX124" s="314"/>
      <c r="AY124" s="314"/>
      <c r="AZ124" s="314"/>
      <c r="BA124" s="314"/>
      <c r="BB124" s="314"/>
      <c r="BC124" s="314"/>
      <c r="BD124" s="314"/>
      <c r="BE124" s="314"/>
      <c r="BF124" s="314"/>
      <c r="BG124" s="314"/>
      <c r="BH124" s="314"/>
      <c r="BI124" s="314"/>
      <c r="BJ124" s="314"/>
      <c r="BK124" s="314"/>
      <c r="BL124" s="314"/>
      <c r="BM124" s="314"/>
      <c r="BN124" s="314"/>
      <c r="BO124" s="314"/>
      <c r="BP124" s="314"/>
      <c r="BQ124" s="314"/>
      <c r="BR124" s="314"/>
      <c r="BS124" s="314"/>
      <c r="BT124" s="314"/>
      <c r="BU124" s="314"/>
      <c r="BV124" s="314"/>
      <c r="BW124" s="258"/>
      <c r="BX124" s="314"/>
      <c r="BY124" s="314"/>
      <c r="BZ124" s="314"/>
      <c r="CA124" s="314"/>
      <c r="CB124" s="314"/>
      <c r="CC124" s="314"/>
      <c r="CD124" s="314"/>
      <c r="CE124" s="314"/>
      <c r="CF124" s="314"/>
      <c r="CG124" s="314"/>
      <c r="CH124" s="314"/>
      <c r="CI124" s="314"/>
      <c r="CJ124" s="314"/>
      <c r="CK124" s="314"/>
      <c r="CL124" s="314"/>
      <c r="CM124" s="314"/>
      <c r="CN124" s="314"/>
      <c r="CO124" s="314"/>
      <c r="CP124" s="314"/>
      <c r="CQ124" s="314"/>
      <c r="CR124" s="314"/>
      <c r="CS124" s="314"/>
      <c r="CT124" s="314"/>
      <c r="CU124" s="314"/>
      <c r="CV124" s="314"/>
      <c r="CW124" s="314"/>
      <c r="CX124" s="314"/>
      <c r="CY124" s="314"/>
      <c r="CZ124" s="314"/>
      <c r="DA124" s="314"/>
      <c r="DB124" s="314"/>
      <c r="DC124" s="314"/>
      <c r="DD124" s="314"/>
      <c r="DE124" s="314"/>
      <c r="DF124" s="314"/>
      <c r="DG124" s="314"/>
      <c r="DH124" s="314"/>
      <c r="DI124" s="314"/>
      <c r="DJ124" s="314"/>
      <c r="DK124" s="314"/>
      <c r="DL124" s="314"/>
      <c r="DM124" s="314"/>
      <c r="DN124" s="314"/>
      <c r="DO124" s="314"/>
      <c r="DP124" s="314"/>
      <c r="DQ124" s="314"/>
      <c r="DR124" s="314"/>
      <c r="DS124" s="314"/>
      <c r="DT124" s="314"/>
      <c r="DU124" s="314"/>
      <c r="DV124" s="314"/>
      <c r="DW124" s="314"/>
      <c r="DX124" s="314"/>
      <c r="DY124" s="314"/>
      <c r="DZ124" s="314"/>
      <c r="EA124" s="314"/>
      <c r="EB124" s="314"/>
      <c r="EC124" s="314"/>
      <c r="ED124" s="314"/>
      <c r="FY124" s="317"/>
      <c r="FZ124" s="317"/>
      <c r="GA124" s="317"/>
      <c r="GB124" s="317"/>
      <c r="GC124" s="301"/>
      <c r="GD124" s="301"/>
      <c r="GE124" s="301"/>
      <c r="GF124" s="301"/>
      <c r="GG124" s="318"/>
      <c r="GH124" s="318"/>
      <c r="GI124" s="318"/>
      <c r="GJ124" s="319"/>
      <c r="GK124" s="320"/>
      <c r="GL124" s="320"/>
      <c r="GM124" s="320"/>
      <c r="GN124" s="320"/>
      <c r="GO124" s="300"/>
      <c r="HD124" s="317"/>
      <c r="HE124" s="317"/>
      <c r="HF124" s="317"/>
      <c r="HG124" s="317"/>
      <c r="HH124" s="301"/>
      <c r="HI124" s="301"/>
      <c r="HJ124" s="301"/>
      <c r="HK124" s="301"/>
      <c r="HL124" s="318"/>
      <c r="HM124" s="318"/>
      <c r="HN124" s="318"/>
      <c r="HO124" s="319"/>
      <c r="HP124" s="320"/>
      <c r="HQ124" s="320"/>
      <c r="HR124" s="320"/>
      <c r="HS124" s="320"/>
      <c r="HT124" s="300"/>
    </row>
    <row r="125" spans="3:228" ht="17.100000000000001" customHeight="1" x14ac:dyDescent="0.3">
      <c r="C125" s="335"/>
      <c r="R125" s="314"/>
      <c r="S125" s="314"/>
      <c r="T125" s="314"/>
      <c r="U125" s="314"/>
      <c r="V125" s="314"/>
      <c r="W125" s="314"/>
      <c r="X125" s="314"/>
      <c r="Y125" s="314"/>
      <c r="Z125" s="314"/>
      <c r="AA125" s="314"/>
      <c r="AB125" s="314"/>
      <c r="AC125" s="314"/>
      <c r="AD125" s="314"/>
      <c r="AE125" s="314"/>
      <c r="AF125" s="314"/>
      <c r="AG125" s="314"/>
      <c r="AH125" s="314"/>
      <c r="AI125" s="314"/>
      <c r="AJ125" s="314"/>
      <c r="AK125" s="314"/>
      <c r="AL125" s="314"/>
      <c r="AM125" s="314"/>
      <c r="AN125" s="314"/>
      <c r="AO125" s="314"/>
      <c r="AP125" s="314"/>
      <c r="AQ125" s="314"/>
      <c r="AR125" s="314"/>
      <c r="AS125" s="314"/>
      <c r="AT125" s="314"/>
      <c r="AU125" s="314"/>
      <c r="AV125" s="314"/>
      <c r="AW125" s="314"/>
      <c r="AX125" s="314"/>
      <c r="AY125" s="314"/>
      <c r="AZ125" s="314"/>
      <c r="BA125" s="314"/>
      <c r="BB125" s="314"/>
      <c r="BC125" s="314"/>
      <c r="BD125" s="314"/>
      <c r="BE125" s="314"/>
      <c r="BF125" s="314"/>
      <c r="BG125" s="314"/>
      <c r="BH125" s="314"/>
      <c r="BI125" s="314"/>
      <c r="BJ125" s="314"/>
      <c r="BK125" s="314"/>
      <c r="BL125" s="314"/>
      <c r="BM125" s="314"/>
      <c r="BN125" s="314"/>
      <c r="BO125" s="314"/>
      <c r="BP125" s="314"/>
      <c r="BQ125" s="314"/>
      <c r="BR125" s="314"/>
      <c r="BS125" s="314"/>
      <c r="BT125" s="314"/>
      <c r="BU125" s="314"/>
      <c r="BV125" s="314"/>
      <c r="BW125" s="258"/>
      <c r="BX125" s="314"/>
      <c r="BY125" s="314"/>
      <c r="BZ125" s="314"/>
      <c r="CA125" s="314"/>
      <c r="CB125" s="314"/>
      <c r="CC125" s="314"/>
      <c r="CD125" s="314"/>
      <c r="CE125" s="314"/>
      <c r="CF125" s="314"/>
      <c r="CG125" s="314"/>
      <c r="CH125" s="314"/>
      <c r="CI125" s="314"/>
      <c r="CJ125" s="314"/>
      <c r="CK125" s="314"/>
      <c r="CL125" s="314"/>
      <c r="CM125" s="314"/>
      <c r="CN125" s="314"/>
      <c r="CO125" s="314"/>
      <c r="CP125" s="314"/>
      <c r="CQ125" s="314"/>
      <c r="CR125" s="314"/>
      <c r="CS125" s="314"/>
      <c r="CT125" s="314"/>
      <c r="CU125" s="314"/>
      <c r="CV125" s="314"/>
      <c r="CW125" s="314"/>
      <c r="CX125" s="314"/>
      <c r="CY125" s="314"/>
      <c r="CZ125" s="314"/>
      <c r="DA125" s="314"/>
      <c r="DB125" s="314"/>
      <c r="DC125" s="314"/>
      <c r="DD125" s="314"/>
      <c r="DE125" s="314"/>
      <c r="DF125" s="314"/>
      <c r="DG125" s="314"/>
      <c r="DH125" s="314"/>
      <c r="DI125" s="314"/>
      <c r="DJ125" s="314"/>
      <c r="DK125" s="314"/>
      <c r="DL125" s="314"/>
      <c r="DM125" s="314"/>
      <c r="DN125" s="314"/>
      <c r="DO125" s="314"/>
      <c r="DP125" s="314"/>
      <c r="DQ125" s="314"/>
      <c r="DR125" s="314"/>
      <c r="DS125" s="314"/>
      <c r="DT125" s="314"/>
      <c r="DU125" s="314"/>
      <c r="DV125" s="314"/>
      <c r="DW125" s="314"/>
      <c r="DX125" s="314"/>
      <c r="DY125" s="314"/>
      <c r="DZ125" s="314"/>
      <c r="EA125" s="314"/>
      <c r="EB125" s="314"/>
      <c r="EC125" s="314"/>
      <c r="ED125" s="314"/>
      <c r="FY125" s="317"/>
      <c r="FZ125" s="317"/>
      <c r="GA125" s="317"/>
      <c r="GB125" s="317"/>
      <c r="GC125" s="301"/>
      <c r="GD125" s="301"/>
      <c r="GE125" s="301"/>
      <c r="GF125" s="301"/>
      <c r="GG125" s="318"/>
      <c r="GH125" s="318"/>
      <c r="GI125" s="318"/>
      <c r="GJ125" s="319"/>
      <c r="GK125" s="320"/>
      <c r="GL125" s="320"/>
      <c r="GM125" s="320"/>
      <c r="GN125" s="320"/>
      <c r="GO125" s="300"/>
      <c r="HD125" s="317"/>
      <c r="HE125" s="317"/>
      <c r="HF125" s="317"/>
      <c r="HG125" s="317"/>
      <c r="HH125" s="301"/>
      <c r="HI125" s="301"/>
      <c r="HJ125" s="301"/>
      <c r="HK125" s="301"/>
      <c r="HL125" s="318"/>
      <c r="HM125" s="318"/>
      <c r="HN125" s="318"/>
      <c r="HO125" s="319"/>
      <c r="HP125" s="320"/>
      <c r="HQ125" s="320"/>
      <c r="HR125" s="320"/>
      <c r="HS125" s="320"/>
      <c r="HT125" s="300"/>
    </row>
    <row r="126" spans="3:228" ht="17.100000000000001" customHeight="1" x14ac:dyDescent="0.3">
      <c r="C126" s="335"/>
      <c r="R126" s="314"/>
      <c r="S126" s="314"/>
      <c r="T126" s="314"/>
      <c r="U126" s="314"/>
      <c r="V126" s="314"/>
      <c r="W126" s="314"/>
      <c r="X126" s="314"/>
      <c r="Y126" s="314"/>
      <c r="Z126" s="314"/>
      <c r="AA126" s="314"/>
      <c r="AB126" s="314"/>
      <c r="AC126" s="314"/>
      <c r="AD126" s="314"/>
      <c r="AE126" s="314"/>
      <c r="AF126" s="314"/>
      <c r="AG126" s="314"/>
      <c r="AH126" s="314"/>
      <c r="AI126" s="314"/>
      <c r="AJ126" s="314"/>
      <c r="AK126" s="314"/>
      <c r="AL126" s="314"/>
      <c r="AM126" s="314"/>
      <c r="AN126" s="314"/>
      <c r="AO126" s="314"/>
      <c r="AP126" s="314"/>
      <c r="AQ126" s="314"/>
      <c r="AR126" s="314"/>
      <c r="AS126" s="314"/>
      <c r="AT126" s="314"/>
      <c r="AU126" s="314"/>
      <c r="AV126" s="314"/>
      <c r="AW126" s="314"/>
      <c r="AX126" s="314"/>
      <c r="AY126" s="314"/>
      <c r="AZ126" s="314"/>
      <c r="BA126" s="314"/>
      <c r="BB126" s="314"/>
      <c r="BC126" s="314"/>
      <c r="BD126" s="314"/>
      <c r="BE126" s="314"/>
      <c r="BF126" s="314"/>
      <c r="BG126" s="314"/>
      <c r="BH126" s="314"/>
      <c r="BI126" s="314"/>
      <c r="BJ126" s="314"/>
      <c r="BK126" s="314"/>
      <c r="BL126" s="314"/>
      <c r="BM126" s="314"/>
      <c r="BN126" s="314"/>
      <c r="BO126" s="314"/>
      <c r="BP126" s="314"/>
      <c r="BQ126" s="314"/>
      <c r="BR126" s="314"/>
      <c r="BS126" s="314"/>
      <c r="BT126" s="314"/>
      <c r="BU126" s="314"/>
      <c r="BV126" s="314"/>
      <c r="BW126" s="291"/>
      <c r="BX126" s="314"/>
      <c r="BY126" s="314"/>
      <c r="BZ126" s="314"/>
      <c r="CA126" s="314"/>
      <c r="CB126" s="314"/>
      <c r="CC126" s="314"/>
      <c r="CD126" s="314"/>
      <c r="CE126" s="314"/>
      <c r="CF126" s="314"/>
      <c r="CG126" s="314"/>
      <c r="CH126" s="314"/>
      <c r="CI126" s="314"/>
      <c r="CJ126" s="314"/>
      <c r="CK126" s="314"/>
      <c r="CL126" s="314"/>
      <c r="CM126" s="314"/>
      <c r="CN126" s="314"/>
      <c r="CO126" s="314"/>
      <c r="CP126" s="314"/>
      <c r="CQ126" s="314"/>
      <c r="CR126" s="314"/>
      <c r="CS126" s="314"/>
      <c r="CT126" s="314"/>
      <c r="CU126" s="314"/>
      <c r="CV126" s="314"/>
      <c r="CW126" s="314"/>
      <c r="CX126" s="314"/>
      <c r="CY126" s="314"/>
      <c r="CZ126" s="314"/>
      <c r="DA126" s="314"/>
      <c r="DB126" s="314"/>
      <c r="DC126" s="314"/>
      <c r="DD126" s="314"/>
      <c r="DE126" s="314"/>
      <c r="DF126" s="314"/>
      <c r="DG126" s="314"/>
      <c r="DH126" s="314"/>
      <c r="DI126" s="314"/>
      <c r="DJ126" s="314"/>
      <c r="DK126" s="314"/>
      <c r="DL126" s="314"/>
      <c r="DM126" s="314"/>
      <c r="DN126" s="314"/>
      <c r="DO126" s="314"/>
      <c r="DP126" s="314"/>
      <c r="DQ126" s="314"/>
      <c r="DR126" s="314"/>
      <c r="DS126" s="314"/>
      <c r="DT126" s="314"/>
      <c r="DU126" s="314"/>
      <c r="DV126" s="314"/>
      <c r="DW126" s="314"/>
      <c r="DX126" s="314"/>
      <c r="DY126" s="314"/>
      <c r="DZ126" s="314"/>
      <c r="EA126" s="314"/>
      <c r="EB126" s="314"/>
      <c r="EC126" s="314"/>
      <c r="ED126" s="314"/>
      <c r="FY126" s="317"/>
      <c r="FZ126" s="317"/>
      <c r="GA126" s="317"/>
      <c r="GB126" s="317"/>
      <c r="GC126" s="301"/>
      <c r="GD126" s="301"/>
      <c r="GE126" s="301"/>
      <c r="GF126" s="301"/>
      <c r="GG126" s="318"/>
      <c r="GH126" s="318"/>
      <c r="GI126" s="318"/>
      <c r="GJ126" s="319"/>
      <c r="GK126" s="320"/>
      <c r="GL126" s="320"/>
      <c r="GM126" s="320"/>
      <c r="GN126" s="320"/>
      <c r="GO126" s="300"/>
      <c r="HD126" s="317"/>
      <c r="HE126" s="317"/>
      <c r="HF126" s="317"/>
      <c r="HG126" s="317"/>
      <c r="HH126" s="301"/>
      <c r="HI126" s="301"/>
      <c r="HJ126" s="301"/>
      <c r="HK126" s="301"/>
      <c r="HL126" s="318"/>
      <c r="HM126" s="318"/>
      <c r="HN126" s="318"/>
      <c r="HO126" s="319"/>
      <c r="HP126" s="320"/>
      <c r="HQ126" s="320"/>
      <c r="HR126" s="320"/>
      <c r="HS126" s="320"/>
      <c r="HT126" s="300"/>
    </row>
    <row r="127" spans="3:228" ht="17.100000000000001" customHeight="1" x14ac:dyDescent="0.3">
      <c r="C127" s="335"/>
      <c r="R127" s="314"/>
      <c r="S127" s="314"/>
      <c r="T127" s="314"/>
      <c r="U127" s="314"/>
      <c r="V127" s="314"/>
      <c r="W127" s="314"/>
      <c r="X127" s="314"/>
      <c r="Y127" s="314"/>
      <c r="Z127" s="314"/>
      <c r="AA127" s="314"/>
      <c r="AB127" s="314"/>
      <c r="AC127" s="314"/>
      <c r="AD127" s="314"/>
      <c r="AE127" s="314"/>
      <c r="AF127" s="314"/>
      <c r="AG127" s="314"/>
      <c r="AH127" s="314"/>
      <c r="AI127" s="314"/>
      <c r="AJ127" s="314"/>
      <c r="AK127" s="314"/>
      <c r="AL127" s="314"/>
      <c r="AM127" s="314"/>
      <c r="AN127" s="314"/>
      <c r="AO127" s="314"/>
      <c r="AP127" s="314"/>
      <c r="AQ127" s="314"/>
      <c r="AR127" s="314"/>
      <c r="AS127" s="314"/>
      <c r="AT127" s="314"/>
      <c r="AU127" s="314"/>
      <c r="AV127" s="314"/>
      <c r="AW127" s="314"/>
      <c r="AX127" s="314"/>
      <c r="AY127" s="314"/>
      <c r="AZ127" s="314"/>
      <c r="BA127" s="314"/>
      <c r="BB127" s="314"/>
      <c r="BC127" s="314"/>
      <c r="BD127" s="314"/>
      <c r="BE127" s="314"/>
      <c r="BF127" s="314"/>
      <c r="BG127" s="314"/>
      <c r="BH127" s="314"/>
      <c r="BI127" s="314"/>
      <c r="BJ127" s="314"/>
      <c r="BK127" s="314"/>
      <c r="BL127" s="314"/>
      <c r="BM127" s="314"/>
      <c r="BN127" s="314"/>
      <c r="BO127" s="314"/>
      <c r="BP127" s="314"/>
      <c r="BQ127" s="314"/>
      <c r="BR127" s="314"/>
      <c r="BS127" s="314"/>
      <c r="BT127" s="314"/>
      <c r="BU127" s="314"/>
      <c r="BV127" s="314"/>
      <c r="BW127" s="259"/>
      <c r="BX127" s="314"/>
      <c r="BY127" s="314"/>
      <c r="BZ127" s="314"/>
      <c r="CA127" s="314"/>
      <c r="CB127" s="314"/>
      <c r="CC127" s="314"/>
      <c r="CD127" s="314"/>
      <c r="CE127" s="314"/>
      <c r="CF127" s="314"/>
      <c r="CG127" s="314"/>
      <c r="CH127" s="314"/>
      <c r="CI127" s="314"/>
      <c r="CJ127" s="314"/>
      <c r="CK127" s="314"/>
      <c r="CL127" s="314"/>
      <c r="CM127" s="314"/>
      <c r="CN127" s="314"/>
      <c r="CO127" s="314"/>
      <c r="CP127" s="314"/>
      <c r="CQ127" s="314"/>
      <c r="CR127" s="314"/>
      <c r="CS127" s="314"/>
      <c r="CT127" s="314"/>
      <c r="CU127" s="314"/>
      <c r="CV127" s="314"/>
      <c r="CW127" s="314"/>
      <c r="CX127" s="314"/>
      <c r="CY127" s="314"/>
      <c r="CZ127" s="314"/>
      <c r="DA127" s="314"/>
      <c r="DB127" s="314"/>
      <c r="DC127" s="314"/>
      <c r="DD127" s="314"/>
      <c r="DE127" s="314"/>
      <c r="DF127" s="314"/>
      <c r="DG127" s="314"/>
      <c r="DH127" s="314"/>
      <c r="DI127" s="314"/>
      <c r="DJ127" s="314"/>
      <c r="DK127" s="314"/>
      <c r="DL127" s="314"/>
      <c r="DM127" s="314"/>
      <c r="DN127" s="314"/>
      <c r="DO127" s="314"/>
      <c r="DP127" s="314"/>
      <c r="DQ127" s="314"/>
      <c r="DR127" s="314"/>
      <c r="DS127" s="314"/>
      <c r="DT127" s="314"/>
      <c r="DU127" s="314"/>
      <c r="DV127" s="314"/>
      <c r="DW127" s="314"/>
      <c r="DX127" s="314"/>
      <c r="DY127" s="314"/>
      <c r="DZ127" s="314"/>
      <c r="EA127" s="314"/>
      <c r="EB127" s="314"/>
      <c r="EC127" s="314"/>
      <c r="ED127" s="314"/>
      <c r="FY127" s="317"/>
      <c r="FZ127" s="317"/>
      <c r="GA127" s="317"/>
      <c r="GB127" s="317"/>
      <c r="GC127" s="301"/>
      <c r="GD127" s="301"/>
      <c r="GE127" s="301"/>
      <c r="GF127" s="301"/>
      <c r="GG127" s="318"/>
      <c r="GH127" s="318"/>
      <c r="GI127" s="318"/>
      <c r="GJ127" s="319"/>
      <c r="GK127" s="320"/>
      <c r="GL127" s="320"/>
      <c r="GM127" s="320"/>
      <c r="GN127" s="320"/>
      <c r="GO127" s="300"/>
      <c r="HD127" s="317"/>
      <c r="HE127" s="317"/>
      <c r="HF127" s="317"/>
      <c r="HG127" s="317"/>
      <c r="HH127" s="301"/>
      <c r="HI127" s="301"/>
      <c r="HJ127" s="301"/>
      <c r="HK127" s="301"/>
      <c r="HL127" s="318"/>
      <c r="HM127" s="318"/>
      <c r="HN127" s="318"/>
      <c r="HO127" s="319"/>
      <c r="HP127" s="320"/>
      <c r="HQ127" s="320"/>
      <c r="HR127" s="320"/>
      <c r="HS127" s="320"/>
      <c r="HT127" s="300"/>
    </row>
    <row r="128" spans="3:228" ht="17.100000000000001" customHeight="1" x14ac:dyDescent="0.3">
      <c r="R128" s="314"/>
      <c r="S128" s="314"/>
      <c r="T128" s="314"/>
      <c r="U128" s="314"/>
      <c r="V128" s="314"/>
      <c r="W128" s="314"/>
      <c r="X128" s="314"/>
      <c r="Y128" s="314"/>
      <c r="Z128" s="314"/>
      <c r="AA128" s="314"/>
      <c r="AB128" s="314"/>
      <c r="AC128" s="314"/>
      <c r="AD128" s="314"/>
      <c r="AE128" s="314"/>
      <c r="AF128" s="314"/>
      <c r="AG128" s="314"/>
      <c r="AH128" s="314"/>
      <c r="AI128" s="314"/>
      <c r="AJ128" s="314"/>
      <c r="AK128" s="314"/>
      <c r="AL128" s="314"/>
      <c r="AM128" s="314"/>
      <c r="AN128" s="314"/>
      <c r="AO128" s="314"/>
      <c r="AP128" s="314"/>
      <c r="AQ128" s="314"/>
      <c r="AR128" s="314"/>
      <c r="AS128" s="314"/>
      <c r="AT128" s="314"/>
      <c r="AU128" s="314"/>
      <c r="AV128" s="314"/>
      <c r="AW128" s="314"/>
      <c r="AX128" s="314"/>
      <c r="AY128" s="314"/>
      <c r="AZ128" s="314"/>
      <c r="BA128" s="314"/>
      <c r="BB128" s="314"/>
      <c r="BC128" s="314"/>
      <c r="BD128" s="314"/>
      <c r="BE128" s="314"/>
      <c r="BF128" s="314"/>
      <c r="BG128" s="314"/>
      <c r="BH128" s="314"/>
      <c r="BI128" s="314"/>
      <c r="BJ128" s="314"/>
      <c r="BK128" s="314"/>
      <c r="BL128" s="314"/>
      <c r="BM128" s="314"/>
      <c r="BN128" s="314"/>
      <c r="BO128" s="314"/>
      <c r="BP128" s="314"/>
      <c r="BQ128" s="314"/>
      <c r="BR128" s="314"/>
      <c r="BS128" s="314"/>
      <c r="BT128" s="314"/>
      <c r="BU128" s="314"/>
      <c r="BV128" s="314"/>
      <c r="BW128" s="259"/>
      <c r="BX128" s="314"/>
      <c r="BY128" s="314"/>
      <c r="BZ128" s="314"/>
      <c r="CA128" s="314"/>
      <c r="CB128" s="314"/>
      <c r="CC128" s="314"/>
      <c r="CD128" s="314"/>
      <c r="CE128" s="314"/>
      <c r="CF128" s="314"/>
      <c r="CG128" s="314"/>
      <c r="CH128" s="314"/>
      <c r="CI128" s="314"/>
      <c r="CJ128" s="314"/>
      <c r="CK128" s="314"/>
      <c r="CL128" s="314"/>
      <c r="CM128" s="314"/>
      <c r="CN128" s="314"/>
      <c r="CO128" s="314"/>
      <c r="CP128" s="314"/>
      <c r="CQ128" s="314"/>
      <c r="CR128" s="314"/>
      <c r="CS128" s="314"/>
      <c r="CT128" s="314"/>
      <c r="CU128" s="314"/>
      <c r="CV128" s="314"/>
      <c r="CW128" s="314"/>
      <c r="CX128" s="314"/>
      <c r="CY128" s="314"/>
      <c r="CZ128" s="314"/>
      <c r="DA128" s="314"/>
      <c r="DB128" s="314"/>
      <c r="DC128" s="314"/>
      <c r="DD128" s="314"/>
      <c r="DE128" s="314"/>
      <c r="DF128" s="314"/>
      <c r="DG128" s="314"/>
      <c r="DH128" s="314"/>
      <c r="DI128" s="314"/>
      <c r="DJ128" s="314"/>
      <c r="DK128" s="314"/>
      <c r="DL128" s="314"/>
      <c r="DM128" s="314"/>
      <c r="DN128" s="314"/>
      <c r="DO128" s="314"/>
      <c r="DP128" s="314"/>
      <c r="DQ128" s="314"/>
      <c r="DR128" s="314"/>
      <c r="DS128" s="314"/>
      <c r="DT128" s="314"/>
      <c r="DU128" s="314"/>
      <c r="DV128" s="314"/>
      <c r="DW128" s="314"/>
      <c r="DX128" s="314"/>
      <c r="DY128" s="314"/>
      <c r="DZ128" s="314"/>
      <c r="EA128" s="314"/>
      <c r="EB128" s="314"/>
      <c r="EC128" s="314"/>
      <c r="ED128" s="314"/>
      <c r="FY128" s="317"/>
      <c r="FZ128" s="317"/>
      <c r="GA128" s="317"/>
      <c r="GB128" s="317"/>
      <c r="GC128" s="301"/>
      <c r="GD128" s="301"/>
      <c r="GE128" s="301"/>
      <c r="GF128" s="301"/>
      <c r="GG128" s="318"/>
      <c r="GH128" s="318"/>
      <c r="GI128" s="318"/>
      <c r="GJ128" s="319"/>
      <c r="GK128" s="320"/>
      <c r="GL128" s="320"/>
      <c r="GM128" s="320"/>
      <c r="GN128" s="320"/>
      <c r="GO128" s="300"/>
      <c r="HD128" s="317"/>
      <c r="HE128" s="317"/>
      <c r="HF128" s="317"/>
      <c r="HG128" s="317"/>
      <c r="HH128" s="301"/>
      <c r="HI128" s="301"/>
      <c r="HJ128" s="301"/>
      <c r="HK128" s="301"/>
      <c r="HL128" s="318"/>
      <c r="HM128" s="318"/>
      <c r="HN128" s="318"/>
      <c r="HO128" s="319"/>
      <c r="HP128" s="320"/>
      <c r="HQ128" s="320"/>
      <c r="HR128" s="320"/>
      <c r="HS128" s="320"/>
      <c r="HT128" s="300"/>
    </row>
    <row r="129" spans="18:228" ht="17.100000000000001" customHeight="1" x14ac:dyDescent="0.3">
      <c r="R129" s="314"/>
      <c r="S129" s="314"/>
      <c r="T129" s="314"/>
      <c r="U129" s="314"/>
      <c r="V129" s="314"/>
      <c r="W129" s="314"/>
      <c r="X129" s="314"/>
      <c r="Y129" s="314"/>
      <c r="Z129" s="314"/>
      <c r="AA129" s="314"/>
      <c r="AB129" s="314"/>
      <c r="AC129" s="314"/>
      <c r="AD129" s="314"/>
      <c r="AE129" s="314"/>
      <c r="AF129" s="314"/>
      <c r="AG129" s="314"/>
      <c r="AH129" s="314"/>
      <c r="AI129" s="314"/>
      <c r="AJ129" s="314"/>
      <c r="AK129" s="314"/>
      <c r="AL129" s="314"/>
      <c r="AM129" s="314"/>
      <c r="AN129" s="314"/>
      <c r="AO129" s="314"/>
      <c r="AP129" s="314"/>
      <c r="AQ129" s="314"/>
      <c r="AR129" s="314"/>
      <c r="AS129" s="314"/>
      <c r="AT129" s="314"/>
      <c r="AU129" s="314"/>
      <c r="AV129" s="314"/>
      <c r="AW129" s="314"/>
      <c r="AX129" s="314"/>
      <c r="AY129" s="314"/>
      <c r="AZ129" s="314"/>
      <c r="BA129" s="314"/>
      <c r="BB129" s="314"/>
      <c r="BC129" s="314"/>
      <c r="BD129" s="314"/>
      <c r="BE129" s="314"/>
      <c r="BF129" s="314"/>
      <c r="BG129" s="314"/>
      <c r="BH129" s="314"/>
      <c r="BI129" s="314"/>
      <c r="BJ129" s="314"/>
      <c r="BK129" s="314"/>
      <c r="BL129" s="314"/>
      <c r="BM129" s="314"/>
      <c r="BN129" s="314"/>
      <c r="BO129" s="314"/>
      <c r="BP129" s="314"/>
      <c r="BQ129" s="314"/>
      <c r="BR129" s="314"/>
      <c r="BS129" s="314"/>
      <c r="BT129" s="314"/>
      <c r="BU129" s="314"/>
      <c r="BV129" s="314"/>
      <c r="BW129" s="291"/>
      <c r="BX129" s="314"/>
      <c r="BY129" s="314"/>
      <c r="BZ129" s="314"/>
      <c r="CA129" s="314"/>
      <c r="CB129" s="314"/>
      <c r="CC129" s="314"/>
      <c r="CD129" s="314"/>
      <c r="CE129" s="314"/>
      <c r="CF129" s="314"/>
      <c r="CG129" s="314"/>
      <c r="CH129" s="314"/>
      <c r="CI129" s="314"/>
      <c r="CJ129" s="314"/>
      <c r="CK129" s="314"/>
      <c r="CL129" s="314"/>
      <c r="CM129" s="314"/>
      <c r="CN129" s="314"/>
      <c r="CO129" s="314"/>
      <c r="CP129" s="314"/>
      <c r="CQ129" s="314"/>
      <c r="CR129" s="314"/>
      <c r="CS129" s="314"/>
      <c r="CT129" s="314"/>
      <c r="CU129" s="314"/>
      <c r="CV129" s="314"/>
      <c r="CW129" s="314"/>
      <c r="CX129" s="314"/>
      <c r="CY129" s="314"/>
      <c r="CZ129" s="314"/>
      <c r="DA129" s="314"/>
      <c r="DB129" s="314"/>
      <c r="DC129" s="314"/>
      <c r="DD129" s="314"/>
      <c r="DE129" s="314"/>
      <c r="DF129" s="314"/>
      <c r="DG129" s="314"/>
      <c r="DH129" s="314"/>
      <c r="DI129" s="314"/>
      <c r="DJ129" s="314"/>
      <c r="DK129" s="314"/>
      <c r="DL129" s="314"/>
      <c r="DM129" s="314"/>
      <c r="DN129" s="314"/>
      <c r="DO129" s="314"/>
      <c r="DP129" s="314"/>
      <c r="DQ129" s="314"/>
      <c r="DR129" s="314"/>
      <c r="DS129" s="314"/>
      <c r="DT129" s="314"/>
      <c r="DU129" s="314"/>
      <c r="DV129" s="314"/>
      <c r="DW129" s="314"/>
      <c r="DX129" s="314"/>
      <c r="DY129" s="314"/>
      <c r="DZ129" s="314"/>
      <c r="EA129" s="314"/>
      <c r="EB129" s="314"/>
      <c r="EC129" s="314"/>
      <c r="ED129" s="314"/>
      <c r="FY129" s="317"/>
      <c r="FZ129" s="317"/>
      <c r="GA129" s="317"/>
      <c r="GB129" s="317"/>
      <c r="GC129" s="301"/>
      <c r="GD129" s="301"/>
      <c r="GE129" s="301"/>
      <c r="GF129" s="301"/>
      <c r="GG129" s="318"/>
      <c r="GH129" s="318"/>
      <c r="GI129" s="318"/>
      <c r="GJ129" s="319"/>
      <c r="GK129" s="320"/>
      <c r="GL129" s="320"/>
      <c r="GM129" s="320"/>
      <c r="GN129" s="320"/>
      <c r="GO129" s="300"/>
      <c r="HD129" s="317"/>
      <c r="HE129" s="317"/>
      <c r="HF129" s="317"/>
      <c r="HG129" s="317"/>
      <c r="HH129" s="301"/>
      <c r="HI129" s="301"/>
      <c r="HJ129" s="301"/>
      <c r="HK129" s="301"/>
      <c r="HL129" s="318"/>
      <c r="HM129" s="318"/>
      <c r="HN129" s="318"/>
      <c r="HO129" s="319"/>
      <c r="HP129" s="320"/>
      <c r="HQ129" s="320"/>
      <c r="HR129" s="320"/>
      <c r="HS129" s="320"/>
      <c r="HT129" s="300"/>
    </row>
    <row r="130" spans="18:228" ht="17.100000000000001" customHeight="1" x14ac:dyDescent="0.3">
      <c r="R130" s="314"/>
      <c r="S130" s="314"/>
      <c r="T130" s="314"/>
      <c r="U130" s="314"/>
      <c r="V130" s="314"/>
      <c r="W130" s="314"/>
      <c r="X130" s="314"/>
      <c r="Y130" s="314"/>
      <c r="Z130" s="314"/>
      <c r="AA130" s="314"/>
      <c r="AB130" s="314"/>
      <c r="AC130" s="314"/>
      <c r="AD130" s="314"/>
      <c r="AE130" s="314"/>
      <c r="AF130" s="314"/>
      <c r="AG130" s="314"/>
      <c r="AH130" s="314"/>
      <c r="AI130" s="314"/>
      <c r="AJ130" s="314"/>
      <c r="AK130" s="314"/>
      <c r="AL130" s="314"/>
      <c r="AM130" s="314"/>
      <c r="AN130" s="314"/>
      <c r="AO130" s="314"/>
      <c r="AP130" s="314"/>
      <c r="AQ130" s="314"/>
      <c r="AR130" s="314"/>
      <c r="AS130" s="314"/>
      <c r="AT130" s="314"/>
      <c r="AU130" s="314"/>
      <c r="AV130" s="314"/>
      <c r="AW130" s="314"/>
      <c r="AX130" s="314"/>
      <c r="AY130" s="314"/>
      <c r="AZ130" s="314"/>
      <c r="BA130" s="314"/>
      <c r="BB130" s="314"/>
      <c r="BC130" s="314"/>
      <c r="BD130" s="314"/>
      <c r="BE130" s="314"/>
      <c r="BF130" s="314"/>
      <c r="BG130" s="314"/>
      <c r="BH130" s="314"/>
      <c r="BI130" s="314"/>
      <c r="BJ130" s="314"/>
      <c r="BK130" s="314"/>
      <c r="BL130" s="314"/>
      <c r="BM130" s="314"/>
      <c r="BN130" s="314"/>
      <c r="BO130" s="314"/>
      <c r="BP130" s="314"/>
      <c r="BQ130" s="314"/>
      <c r="BR130" s="314"/>
      <c r="BS130" s="314"/>
      <c r="BT130" s="314"/>
      <c r="BU130" s="314"/>
      <c r="BV130" s="314"/>
      <c r="BW130" s="339"/>
      <c r="BX130" s="314"/>
      <c r="BY130" s="314"/>
      <c r="BZ130" s="314"/>
      <c r="CA130" s="314"/>
      <c r="CB130" s="314"/>
      <c r="CC130" s="314"/>
      <c r="CD130" s="314"/>
      <c r="CE130" s="314"/>
      <c r="CF130" s="314"/>
      <c r="CG130" s="314"/>
      <c r="CH130" s="314"/>
      <c r="CI130" s="314"/>
      <c r="CJ130" s="314"/>
      <c r="CK130" s="314"/>
      <c r="CL130" s="314"/>
      <c r="CM130" s="314"/>
      <c r="CN130" s="314"/>
      <c r="CO130" s="314"/>
      <c r="CP130" s="314"/>
      <c r="CQ130" s="314"/>
      <c r="CR130" s="314"/>
      <c r="CS130" s="314"/>
      <c r="CT130" s="314"/>
      <c r="CU130" s="314"/>
      <c r="CV130" s="314"/>
      <c r="CW130" s="314"/>
      <c r="CX130" s="314"/>
      <c r="CY130" s="314"/>
      <c r="CZ130" s="314"/>
      <c r="DA130" s="314"/>
      <c r="DB130" s="314"/>
      <c r="DC130" s="314"/>
      <c r="DD130" s="314"/>
      <c r="DE130" s="314"/>
      <c r="DF130" s="314"/>
      <c r="DG130" s="314"/>
      <c r="DH130" s="314"/>
      <c r="DI130" s="314"/>
      <c r="DJ130" s="314"/>
      <c r="DK130" s="314"/>
      <c r="DL130" s="314"/>
      <c r="DM130" s="314"/>
      <c r="DN130" s="314"/>
      <c r="DO130" s="314"/>
      <c r="DP130" s="314"/>
      <c r="DQ130" s="314"/>
      <c r="DR130" s="314"/>
      <c r="DS130" s="314"/>
      <c r="DT130" s="314"/>
      <c r="DU130" s="314"/>
      <c r="DV130" s="314"/>
      <c r="DW130" s="314"/>
      <c r="DX130" s="314"/>
      <c r="DY130" s="314"/>
      <c r="DZ130" s="314"/>
      <c r="EA130" s="314"/>
      <c r="EB130" s="314"/>
      <c r="EC130" s="314"/>
      <c r="ED130" s="314"/>
      <c r="FY130" s="317"/>
      <c r="FZ130" s="317"/>
      <c r="GA130" s="317"/>
      <c r="GB130" s="317"/>
      <c r="GC130" s="301"/>
      <c r="GD130" s="301"/>
      <c r="GE130" s="301"/>
      <c r="GF130" s="301"/>
      <c r="GG130" s="318"/>
      <c r="GH130" s="318"/>
      <c r="GI130" s="318"/>
      <c r="GJ130" s="319"/>
      <c r="GK130" s="320"/>
      <c r="GL130" s="320"/>
      <c r="GM130" s="320"/>
      <c r="GN130" s="320"/>
      <c r="GO130" s="300"/>
      <c r="HD130" s="317"/>
      <c r="HE130" s="317"/>
      <c r="HF130" s="317"/>
      <c r="HG130" s="317"/>
      <c r="HH130" s="301"/>
      <c r="HI130" s="301"/>
      <c r="HJ130" s="301"/>
      <c r="HK130" s="301"/>
      <c r="HL130" s="318"/>
      <c r="HM130" s="318"/>
      <c r="HN130" s="318"/>
      <c r="HO130" s="319"/>
      <c r="HP130" s="320"/>
      <c r="HQ130" s="320"/>
      <c r="HR130" s="320"/>
      <c r="HS130" s="320"/>
      <c r="HT130" s="300"/>
    </row>
    <row r="131" spans="18:228" ht="17.100000000000001" customHeight="1" x14ac:dyDescent="0.3">
      <c r="R131" s="314"/>
      <c r="S131" s="314"/>
      <c r="T131" s="314"/>
      <c r="U131" s="314"/>
      <c r="V131" s="314"/>
      <c r="W131" s="314"/>
      <c r="X131" s="314"/>
      <c r="Y131" s="314"/>
      <c r="Z131" s="314"/>
      <c r="AA131" s="314"/>
      <c r="AB131" s="314"/>
      <c r="AC131" s="314"/>
      <c r="AD131" s="314"/>
      <c r="AE131" s="314"/>
      <c r="AF131" s="314"/>
      <c r="AG131" s="314"/>
      <c r="AH131" s="314"/>
      <c r="AI131" s="314"/>
      <c r="AJ131" s="314"/>
      <c r="AK131" s="314"/>
      <c r="AL131" s="314"/>
      <c r="AM131" s="314"/>
      <c r="AN131" s="314"/>
      <c r="AO131" s="314"/>
      <c r="AP131" s="314"/>
      <c r="AQ131" s="314"/>
      <c r="AR131" s="314"/>
      <c r="AS131" s="314"/>
      <c r="AT131" s="314"/>
      <c r="AU131" s="314"/>
      <c r="AV131" s="314"/>
      <c r="AW131" s="314"/>
      <c r="AX131" s="314"/>
      <c r="AY131" s="314"/>
      <c r="AZ131" s="314"/>
      <c r="BA131" s="314"/>
      <c r="BB131" s="314"/>
      <c r="BC131" s="314"/>
      <c r="BD131" s="314"/>
      <c r="BE131" s="314"/>
      <c r="BF131" s="314"/>
      <c r="BG131" s="314"/>
      <c r="BH131" s="314"/>
      <c r="BI131" s="314"/>
      <c r="BJ131" s="314"/>
      <c r="BK131" s="314"/>
      <c r="BL131" s="314"/>
      <c r="BM131" s="314"/>
      <c r="BN131" s="314"/>
      <c r="BO131" s="314"/>
      <c r="BP131" s="314"/>
      <c r="BQ131" s="314"/>
      <c r="BR131" s="314"/>
      <c r="BS131" s="314"/>
      <c r="BT131" s="314"/>
      <c r="BU131" s="314"/>
      <c r="BV131" s="314"/>
      <c r="BW131" s="339"/>
      <c r="BX131" s="314"/>
      <c r="BY131" s="314"/>
      <c r="BZ131" s="314"/>
      <c r="CA131" s="314"/>
      <c r="CB131" s="314"/>
      <c r="CC131" s="314"/>
      <c r="CD131" s="314"/>
      <c r="CE131" s="314"/>
      <c r="CF131" s="314"/>
      <c r="CG131" s="314"/>
      <c r="CH131" s="314"/>
      <c r="CI131" s="314"/>
      <c r="CJ131" s="314"/>
      <c r="CK131" s="314"/>
      <c r="CL131" s="314"/>
      <c r="CM131" s="314"/>
      <c r="CN131" s="314"/>
      <c r="CO131" s="314"/>
      <c r="CP131" s="314"/>
      <c r="CQ131" s="314"/>
      <c r="CR131" s="314"/>
      <c r="CS131" s="314"/>
      <c r="CT131" s="314"/>
      <c r="CU131" s="314"/>
      <c r="CV131" s="314"/>
      <c r="CW131" s="314"/>
      <c r="CX131" s="314"/>
      <c r="CY131" s="314"/>
      <c r="CZ131" s="314"/>
      <c r="DA131" s="314"/>
      <c r="DB131" s="314"/>
      <c r="DC131" s="314"/>
      <c r="DD131" s="314"/>
      <c r="DE131" s="314"/>
      <c r="DF131" s="314"/>
      <c r="DG131" s="314"/>
      <c r="DH131" s="314"/>
      <c r="DI131" s="314"/>
      <c r="DJ131" s="314"/>
      <c r="DK131" s="314"/>
      <c r="DL131" s="314"/>
      <c r="DM131" s="314"/>
      <c r="DN131" s="314"/>
      <c r="DO131" s="314"/>
      <c r="DP131" s="314"/>
      <c r="DQ131" s="314"/>
      <c r="DR131" s="314"/>
      <c r="DS131" s="314"/>
      <c r="DT131" s="314"/>
      <c r="DU131" s="314"/>
      <c r="DV131" s="314"/>
      <c r="DW131" s="314"/>
      <c r="DX131" s="314"/>
      <c r="DY131" s="314"/>
      <c r="DZ131" s="314"/>
      <c r="EA131" s="314"/>
      <c r="EB131" s="314"/>
      <c r="EC131" s="314"/>
      <c r="ED131" s="314"/>
      <c r="FY131" s="317"/>
      <c r="FZ131" s="317"/>
      <c r="GA131" s="317"/>
      <c r="GB131" s="317"/>
      <c r="GC131" s="301"/>
      <c r="GD131" s="301"/>
      <c r="GE131" s="301"/>
      <c r="GF131" s="301"/>
      <c r="GG131" s="318"/>
      <c r="GH131" s="318"/>
      <c r="GI131" s="318"/>
      <c r="GJ131" s="319"/>
      <c r="GK131" s="320"/>
      <c r="GL131" s="320"/>
      <c r="GM131" s="320"/>
      <c r="GN131" s="320"/>
      <c r="GO131" s="300"/>
      <c r="HD131" s="317"/>
      <c r="HE131" s="317"/>
      <c r="HF131" s="317"/>
      <c r="HG131" s="317"/>
      <c r="HH131" s="301"/>
      <c r="HI131" s="301"/>
      <c r="HJ131" s="301"/>
      <c r="HK131" s="301"/>
      <c r="HL131" s="318"/>
      <c r="HM131" s="318"/>
      <c r="HN131" s="318"/>
      <c r="HO131" s="319"/>
      <c r="HP131" s="320"/>
      <c r="HQ131" s="320"/>
      <c r="HR131" s="320"/>
      <c r="HS131" s="320"/>
      <c r="HT131" s="300"/>
    </row>
    <row r="132" spans="18:228" ht="17.100000000000001" customHeight="1" x14ac:dyDescent="0.3">
      <c r="R132" s="314"/>
      <c r="S132" s="314"/>
      <c r="T132" s="314"/>
      <c r="U132" s="314"/>
      <c r="V132" s="314"/>
      <c r="W132" s="314"/>
      <c r="X132" s="314"/>
      <c r="Y132" s="314"/>
      <c r="Z132" s="314"/>
      <c r="AA132" s="314"/>
      <c r="AB132" s="314"/>
      <c r="AC132" s="314"/>
      <c r="AD132" s="314"/>
      <c r="AE132" s="314"/>
      <c r="AF132" s="314"/>
      <c r="AG132" s="314"/>
      <c r="AH132" s="314"/>
      <c r="AI132" s="314"/>
      <c r="AJ132" s="314"/>
      <c r="AK132" s="314"/>
      <c r="AL132" s="314"/>
      <c r="AM132" s="314"/>
      <c r="AN132" s="314"/>
      <c r="AO132" s="314"/>
      <c r="AP132" s="314"/>
      <c r="AQ132" s="314"/>
      <c r="AR132" s="314"/>
      <c r="AS132" s="314"/>
      <c r="AT132" s="314"/>
      <c r="AU132" s="314"/>
      <c r="AV132" s="314"/>
      <c r="AW132" s="314"/>
      <c r="AX132" s="314"/>
      <c r="AY132" s="314"/>
      <c r="AZ132" s="314"/>
      <c r="BA132" s="314"/>
      <c r="BB132" s="314"/>
      <c r="BC132" s="314"/>
      <c r="BD132" s="314"/>
      <c r="BE132" s="314"/>
      <c r="BF132" s="314"/>
      <c r="BG132" s="314"/>
      <c r="BH132" s="314"/>
      <c r="BI132" s="314"/>
      <c r="BJ132" s="314"/>
      <c r="BK132" s="314"/>
      <c r="BL132" s="314"/>
      <c r="BM132" s="314"/>
      <c r="BN132" s="314"/>
      <c r="BO132" s="314"/>
      <c r="BP132" s="314"/>
      <c r="BQ132" s="314"/>
      <c r="BR132" s="314"/>
      <c r="BS132" s="314"/>
      <c r="BT132" s="314"/>
      <c r="BU132" s="314"/>
      <c r="BV132" s="314"/>
      <c r="BW132" s="291"/>
      <c r="BX132" s="314"/>
      <c r="BY132" s="314"/>
      <c r="BZ132" s="314"/>
      <c r="CA132" s="314"/>
      <c r="CB132" s="314"/>
      <c r="CC132" s="314"/>
      <c r="CD132" s="314"/>
      <c r="CE132" s="314"/>
      <c r="CF132" s="314"/>
      <c r="CG132" s="314"/>
      <c r="CH132" s="314"/>
      <c r="CI132" s="314"/>
      <c r="CJ132" s="314"/>
      <c r="CK132" s="314"/>
      <c r="CL132" s="314"/>
      <c r="CM132" s="314"/>
      <c r="CN132" s="314"/>
      <c r="CO132" s="314"/>
      <c r="CP132" s="314"/>
      <c r="CQ132" s="314"/>
      <c r="CR132" s="314"/>
      <c r="CS132" s="314"/>
      <c r="CT132" s="314"/>
      <c r="CU132" s="314"/>
      <c r="CV132" s="314"/>
      <c r="CW132" s="314"/>
      <c r="CX132" s="314"/>
      <c r="CY132" s="314"/>
      <c r="CZ132" s="314"/>
      <c r="DA132" s="314"/>
      <c r="DB132" s="314"/>
      <c r="DC132" s="314"/>
      <c r="DD132" s="314"/>
      <c r="DE132" s="314"/>
      <c r="DF132" s="314"/>
      <c r="DG132" s="314"/>
      <c r="DH132" s="314"/>
      <c r="DI132" s="314"/>
      <c r="DJ132" s="314"/>
      <c r="DK132" s="314"/>
      <c r="DL132" s="314"/>
      <c r="DM132" s="314"/>
      <c r="DN132" s="314"/>
      <c r="DO132" s="314"/>
      <c r="DP132" s="314"/>
      <c r="DQ132" s="314"/>
      <c r="DR132" s="314"/>
      <c r="DS132" s="314"/>
      <c r="DT132" s="314"/>
      <c r="DU132" s="314"/>
      <c r="DV132" s="314"/>
      <c r="DW132" s="314"/>
      <c r="DX132" s="314"/>
      <c r="DY132" s="314"/>
      <c r="DZ132" s="314"/>
      <c r="EA132" s="314"/>
      <c r="EB132" s="314"/>
      <c r="EC132" s="314"/>
      <c r="ED132" s="314"/>
      <c r="FY132" s="317"/>
      <c r="FZ132" s="317"/>
      <c r="GA132" s="317"/>
      <c r="GB132" s="317"/>
      <c r="GC132" s="301"/>
      <c r="GD132" s="301"/>
      <c r="GE132" s="301"/>
      <c r="GF132" s="301"/>
      <c r="GG132" s="318"/>
      <c r="GH132" s="318"/>
      <c r="GI132" s="318"/>
      <c r="GJ132" s="319"/>
      <c r="GK132" s="320"/>
      <c r="GL132" s="320"/>
      <c r="GM132" s="320"/>
      <c r="GN132" s="320"/>
      <c r="GO132" s="300"/>
      <c r="HD132" s="317"/>
      <c r="HE132" s="317"/>
      <c r="HF132" s="317"/>
      <c r="HG132" s="317"/>
      <c r="HH132" s="301"/>
      <c r="HI132" s="301"/>
      <c r="HJ132" s="301"/>
      <c r="HK132" s="301"/>
      <c r="HL132" s="318"/>
      <c r="HM132" s="318"/>
      <c r="HN132" s="318"/>
      <c r="HO132" s="319"/>
      <c r="HP132" s="320"/>
      <c r="HQ132" s="320"/>
      <c r="HR132" s="320"/>
      <c r="HS132" s="320"/>
      <c r="HT132" s="300"/>
    </row>
    <row r="133" spans="18:228" ht="17.100000000000001" customHeight="1" x14ac:dyDescent="0.3">
      <c r="R133" s="314"/>
      <c r="S133" s="314"/>
      <c r="T133" s="314"/>
      <c r="U133" s="314"/>
      <c r="V133" s="314"/>
      <c r="W133" s="314"/>
      <c r="X133" s="314"/>
      <c r="Y133" s="314"/>
      <c r="Z133" s="314"/>
      <c r="AA133" s="314"/>
      <c r="AB133" s="314"/>
      <c r="AC133" s="314"/>
      <c r="AD133" s="314"/>
      <c r="AE133" s="314"/>
      <c r="AF133" s="314"/>
      <c r="AG133" s="314"/>
      <c r="AH133" s="314"/>
      <c r="AI133" s="314"/>
      <c r="AJ133" s="314"/>
      <c r="AK133" s="314"/>
      <c r="AL133" s="314"/>
      <c r="AM133" s="314"/>
      <c r="AN133" s="314"/>
      <c r="AO133" s="314"/>
      <c r="AP133" s="314"/>
      <c r="AQ133" s="314"/>
      <c r="AR133" s="314"/>
      <c r="AS133" s="314"/>
      <c r="AT133" s="314"/>
      <c r="AU133" s="314"/>
      <c r="AV133" s="314"/>
      <c r="AW133" s="314"/>
      <c r="AX133" s="314"/>
      <c r="AY133" s="314"/>
      <c r="AZ133" s="314"/>
      <c r="BA133" s="314"/>
      <c r="BB133" s="314"/>
      <c r="BC133" s="314"/>
      <c r="BD133" s="314"/>
      <c r="BE133" s="314"/>
      <c r="BF133" s="314"/>
      <c r="BG133" s="314"/>
      <c r="BH133" s="314"/>
      <c r="BI133" s="314"/>
      <c r="BJ133" s="314"/>
      <c r="BK133" s="314"/>
      <c r="BL133" s="314"/>
      <c r="BM133" s="314"/>
      <c r="BN133" s="314"/>
      <c r="BO133" s="314"/>
      <c r="BP133" s="314"/>
      <c r="BQ133" s="314"/>
      <c r="BR133" s="314"/>
      <c r="BS133" s="314"/>
      <c r="BT133" s="314"/>
      <c r="BU133" s="314"/>
      <c r="BV133" s="314"/>
      <c r="BW133" s="340"/>
      <c r="BX133" s="314"/>
      <c r="BY133" s="314"/>
      <c r="BZ133" s="314"/>
      <c r="CA133" s="314"/>
      <c r="CB133" s="314"/>
      <c r="CC133" s="314"/>
      <c r="CD133" s="314"/>
      <c r="CE133" s="314"/>
      <c r="CF133" s="314"/>
      <c r="CG133" s="314"/>
      <c r="CH133" s="314"/>
      <c r="CI133" s="314"/>
      <c r="CJ133" s="314"/>
      <c r="CK133" s="314"/>
      <c r="CL133" s="314"/>
      <c r="CM133" s="314"/>
      <c r="CN133" s="314"/>
      <c r="CO133" s="314"/>
      <c r="CP133" s="314"/>
      <c r="CQ133" s="314"/>
      <c r="CR133" s="314"/>
      <c r="CS133" s="314"/>
      <c r="CT133" s="314"/>
      <c r="CU133" s="314"/>
      <c r="CV133" s="314"/>
      <c r="CW133" s="314"/>
      <c r="CX133" s="314"/>
      <c r="CY133" s="314"/>
      <c r="CZ133" s="314"/>
      <c r="DA133" s="314"/>
      <c r="DB133" s="314"/>
      <c r="DC133" s="314"/>
      <c r="DD133" s="314"/>
      <c r="DE133" s="314"/>
      <c r="DF133" s="314"/>
      <c r="DG133" s="314"/>
      <c r="DH133" s="314"/>
      <c r="DI133" s="314"/>
      <c r="DJ133" s="314"/>
      <c r="DK133" s="314"/>
      <c r="DL133" s="314"/>
      <c r="DM133" s="314"/>
      <c r="DN133" s="314"/>
      <c r="DO133" s="314"/>
      <c r="DP133" s="314"/>
      <c r="DQ133" s="314"/>
      <c r="DR133" s="314"/>
      <c r="DS133" s="314"/>
      <c r="DT133" s="314"/>
      <c r="DU133" s="314"/>
      <c r="DV133" s="314"/>
      <c r="DW133" s="314"/>
      <c r="DX133" s="314"/>
      <c r="DY133" s="314"/>
      <c r="DZ133" s="314"/>
      <c r="EA133" s="314"/>
      <c r="EB133" s="314"/>
      <c r="EC133" s="314"/>
      <c r="ED133" s="314"/>
      <c r="FY133" s="317"/>
      <c r="FZ133" s="317"/>
      <c r="GA133" s="317"/>
      <c r="GB133" s="317"/>
      <c r="GC133" s="301"/>
      <c r="GD133" s="301"/>
      <c r="GE133" s="301"/>
      <c r="GF133" s="301"/>
      <c r="GG133" s="318"/>
      <c r="GH133" s="318"/>
      <c r="GI133" s="318"/>
      <c r="GJ133" s="319"/>
      <c r="GK133" s="320"/>
      <c r="GL133" s="320"/>
      <c r="GM133" s="320"/>
      <c r="GN133" s="320"/>
      <c r="GO133" s="300"/>
      <c r="HD133" s="317"/>
      <c r="HE133" s="317"/>
      <c r="HF133" s="317"/>
      <c r="HG133" s="317"/>
      <c r="HH133" s="301"/>
      <c r="HI133" s="301"/>
      <c r="HJ133" s="301"/>
      <c r="HK133" s="301"/>
      <c r="HL133" s="318"/>
      <c r="HM133" s="318"/>
      <c r="HN133" s="318"/>
      <c r="HO133" s="319"/>
      <c r="HP133" s="320"/>
      <c r="HQ133" s="320"/>
      <c r="HR133" s="320"/>
      <c r="HS133" s="320"/>
      <c r="HT133" s="300"/>
    </row>
    <row r="134" spans="18:228" ht="17.100000000000001" customHeight="1" x14ac:dyDescent="0.3">
      <c r="R134" s="314"/>
      <c r="S134" s="314"/>
      <c r="T134" s="314"/>
      <c r="U134" s="314"/>
      <c r="V134" s="314"/>
      <c r="W134" s="314"/>
      <c r="X134" s="314"/>
      <c r="Y134" s="314"/>
      <c r="Z134" s="314"/>
      <c r="AA134" s="314"/>
      <c r="AB134" s="314"/>
      <c r="AC134" s="314"/>
      <c r="AD134" s="314"/>
      <c r="AE134" s="314"/>
      <c r="AF134" s="314"/>
      <c r="AG134" s="314"/>
      <c r="AH134" s="314"/>
      <c r="AI134" s="314"/>
      <c r="AJ134" s="314"/>
      <c r="AK134" s="314"/>
      <c r="AL134" s="314"/>
      <c r="AM134" s="314"/>
      <c r="AN134" s="314"/>
      <c r="AO134" s="314"/>
      <c r="AP134" s="314"/>
      <c r="AQ134" s="314"/>
      <c r="AR134" s="314"/>
      <c r="AS134" s="314"/>
      <c r="AT134" s="314"/>
      <c r="AU134" s="314"/>
      <c r="AV134" s="314"/>
      <c r="AW134" s="314"/>
      <c r="AX134" s="314"/>
      <c r="AY134" s="314"/>
      <c r="AZ134" s="314"/>
      <c r="BA134" s="314"/>
      <c r="BB134" s="314"/>
      <c r="BC134" s="314"/>
      <c r="BD134" s="314"/>
      <c r="BE134" s="314"/>
      <c r="BF134" s="314"/>
      <c r="BG134" s="314"/>
      <c r="BH134" s="314"/>
      <c r="BI134" s="314"/>
      <c r="BJ134" s="314"/>
      <c r="BK134" s="314"/>
      <c r="BL134" s="314"/>
      <c r="BM134" s="314"/>
      <c r="BN134" s="314"/>
      <c r="BO134" s="314"/>
      <c r="BP134" s="314"/>
      <c r="BQ134" s="314"/>
      <c r="BR134" s="314"/>
      <c r="BS134" s="314"/>
      <c r="BT134" s="314"/>
      <c r="BU134" s="314"/>
      <c r="BV134" s="314"/>
      <c r="BW134" s="340"/>
      <c r="BX134" s="314"/>
      <c r="BY134" s="314"/>
      <c r="BZ134" s="314"/>
      <c r="CA134" s="314"/>
      <c r="CB134" s="314"/>
      <c r="CC134" s="314"/>
      <c r="CD134" s="314"/>
      <c r="CE134" s="314"/>
      <c r="CF134" s="314"/>
      <c r="CG134" s="314"/>
      <c r="CH134" s="314"/>
      <c r="CI134" s="314"/>
      <c r="CJ134" s="314"/>
      <c r="CK134" s="314"/>
      <c r="CL134" s="314"/>
      <c r="CM134" s="314"/>
      <c r="CN134" s="314"/>
      <c r="CO134" s="314"/>
      <c r="CP134" s="314"/>
      <c r="CQ134" s="314"/>
      <c r="CR134" s="314"/>
      <c r="CS134" s="314"/>
      <c r="CT134" s="314"/>
      <c r="CU134" s="314"/>
      <c r="CV134" s="314"/>
      <c r="CW134" s="314"/>
      <c r="CX134" s="314"/>
      <c r="CY134" s="314"/>
      <c r="CZ134" s="314"/>
      <c r="DA134" s="314"/>
      <c r="DB134" s="314"/>
      <c r="DC134" s="314"/>
      <c r="DD134" s="314"/>
      <c r="DE134" s="314"/>
      <c r="DF134" s="314"/>
      <c r="DG134" s="314"/>
      <c r="DH134" s="314"/>
      <c r="DI134" s="314"/>
      <c r="DJ134" s="314"/>
      <c r="DK134" s="314"/>
      <c r="DL134" s="314"/>
      <c r="DM134" s="314"/>
      <c r="DN134" s="314"/>
      <c r="DO134" s="314"/>
      <c r="DP134" s="314"/>
      <c r="DQ134" s="314"/>
      <c r="DR134" s="314"/>
      <c r="DS134" s="314"/>
      <c r="DT134" s="314"/>
      <c r="DU134" s="314"/>
      <c r="DV134" s="314"/>
      <c r="DW134" s="314"/>
      <c r="DX134" s="314"/>
      <c r="DY134" s="314"/>
      <c r="DZ134" s="314"/>
      <c r="EA134" s="314"/>
      <c r="EB134" s="314"/>
      <c r="EC134" s="314"/>
      <c r="ED134" s="314"/>
      <c r="FY134" s="317"/>
      <c r="FZ134" s="317"/>
      <c r="GA134" s="317"/>
      <c r="GB134" s="317"/>
      <c r="GC134" s="301"/>
      <c r="GD134" s="301"/>
      <c r="GE134" s="301"/>
      <c r="GF134" s="301"/>
      <c r="GG134" s="318"/>
      <c r="GH134" s="318"/>
      <c r="GI134" s="318"/>
      <c r="GJ134" s="319"/>
      <c r="GK134" s="320"/>
      <c r="GL134" s="320"/>
      <c r="GM134" s="320"/>
      <c r="GN134" s="320"/>
      <c r="GO134" s="300"/>
      <c r="HD134" s="317"/>
      <c r="HE134" s="317"/>
      <c r="HF134" s="317"/>
      <c r="HG134" s="317"/>
      <c r="HH134" s="301"/>
      <c r="HI134" s="301"/>
      <c r="HJ134" s="301"/>
      <c r="HK134" s="301"/>
      <c r="HL134" s="318"/>
      <c r="HM134" s="318"/>
      <c r="HN134" s="318"/>
      <c r="HO134" s="319"/>
      <c r="HP134" s="320"/>
      <c r="HQ134" s="320"/>
      <c r="HR134" s="320"/>
      <c r="HS134" s="320"/>
      <c r="HT134" s="300"/>
    </row>
    <row r="135" spans="18:228" ht="17.100000000000001" customHeight="1" x14ac:dyDescent="0.3">
      <c r="R135" s="314"/>
      <c r="S135" s="314"/>
      <c r="T135" s="314"/>
      <c r="U135" s="314"/>
      <c r="V135" s="314"/>
      <c r="W135" s="314"/>
      <c r="X135" s="314"/>
      <c r="Y135" s="314"/>
      <c r="Z135" s="314"/>
      <c r="AA135" s="314"/>
      <c r="AB135" s="314"/>
      <c r="AC135" s="314"/>
      <c r="AD135" s="314"/>
      <c r="AE135" s="314"/>
      <c r="AF135" s="314"/>
      <c r="AG135" s="314"/>
      <c r="AH135" s="314"/>
      <c r="AI135" s="314"/>
      <c r="AJ135" s="314"/>
      <c r="AK135" s="314"/>
      <c r="AL135" s="314"/>
      <c r="AM135" s="314"/>
      <c r="AN135" s="314"/>
      <c r="AO135" s="314"/>
      <c r="AP135" s="314"/>
      <c r="AQ135" s="314"/>
      <c r="AR135" s="314"/>
      <c r="AS135" s="314"/>
      <c r="AT135" s="314"/>
      <c r="AU135" s="314"/>
      <c r="AV135" s="314"/>
      <c r="AW135" s="314"/>
      <c r="AX135" s="314"/>
      <c r="AY135" s="314"/>
      <c r="AZ135" s="314"/>
      <c r="BA135" s="314"/>
      <c r="BB135" s="314"/>
      <c r="BC135" s="314"/>
      <c r="BD135" s="314"/>
      <c r="BE135" s="314"/>
      <c r="BF135" s="314"/>
      <c r="BG135" s="314"/>
      <c r="BH135" s="314"/>
      <c r="BI135" s="314"/>
      <c r="BJ135" s="314"/>
      <c r="BK135" s="314"/>
      <c r="BL135" s="314"/>
      <c r="BM135" s="314"/>
      <c r="BN135" s="314"/>
      <c r="BO135" s="314"/>
      <c r="BP135" s="314"/>
      <c r="BQ135" s="314"/>
      <c r="BR135" s="314"/>
      <c r="BS135" s="314"/>
      <c r="BT135" s="314"/>
      <c r="BU135" s="314"/>
      <c r="BV135" s="314"/>
      <c r="BX135" s="314"/>
      <c r="BY135" s="314"/>
      <c r="BZ135" s="314"/>
      <c r="CA135" s="314"/>
      <c r="CB135" s="314"/>
      <c r="CC135" s="314"/>
      <c r="CD135" s="314"/>
      <c r="CE135" s="314"/>
      <c r="CF135" s="314"/>
      <c r="CG135" s="314"/>
      <c r="CH135" s="314"/>
      <c r="CI135" s="314"/>
      <c r="CJ135" s="314"/>
      <c r="CK135" s="314"/>
      <c r="CL135" s="314"/>
      <c r="CM135" s="314"/>
      <c r="CN135" s="314"/>
      <c r="CO135" s="314"/>
      <c r="CP135" s="314"/>
      <c r="CQ135" s="314"/>
      <c r="CR135" s="314"/>
      <c r="CS135" s="314"/>
      <c r="CT135" s="314"/>
      <c r="CU135" s="314"/>
      <c r="CV135" s="314"/>
      <c r="CW135" s="314"/>
      <c r="CX135" s="314"/>
      <c r="CY135" s="314"/>
      <c r="CZ135" s="314"/>
      <c r="DA135" s="314"/>
      <c r="DB135" s="314"/>
      <c r="DC135" s="314"/>
      <c r="DD135" s="314"/>
      <c r="DE135" s="314"/>
      <c r="DF135" s="314"/>
      <c r="DG135" s="314"/>
      <c r="DH135" s="314"/>
      <c r="DI135" s="314"/>
      <c r="DJ135" s="314"/>
      <c r="DK135" s="314"/>
      <c r="DL135" s="314"/>
      <c r="DM135" s="314"/>
      <c r="DN135" s="314"/>
      <c r="DO135" s="314"/>
      <c r="DP135" s="314"/>
      <c r="DQ135" s="314"/>
      <c r="DR135" s="314"/>
      <c r="DS135" s="314"/>
      <c r="DT135" s="314"/>
      <c r="DU135" s="314"/>
      <c r="DV135" s="314"/>
      <c r="DW135" s="314"/>
      <c r="DX135" s="314"/>
      <c r="DY135" s="314"/>
      <c r="DZ135" s="314"/>
      <c r="EA135" s="314"/>
      <c r="EB135" s="314"/>
      <c r="EC135" s="314"/>
      <c r="ED135" s="314"/>
      <c r="FY135" s="317"/>
      <c r="FZ135" s="317"/>
      <c r="GA135" s="317"/>
      <c r="GB135" s="317"/>
      <c r="GC135" s="301"/>
      <c r="GD135" s="301"/>
      <c r="GE135" s="301"/>
      <c r="GF135" s="301"/>
      <c r="GG135" s="318"/>
      <c r="GH135" s="318"/>
      <c r="GI135" s="318"/>
      <c r="GJ135" s="319"/>
      <c r="GK135" s="320"/>
      <c r="GL135" s="320"/>
      <c r="GM135" s="320"/>
      <c r="GN135" s="320"/>
      <c r="GO135" s="300"/>
      <c r="HD135" s="317"/>
      <c r="HE135" s="317"/>
      <c r="HF135" s="317"/>
      <c r="HG135" s="317"/>
      <c r="HH135" s="301"/>
      <c r="HI135" s="301"/>
      <c r="HJ135" s="301"/>
      <c r="HK135" s="301"/>
      <c r="HL135" s="318"/>
      <c r="HM135" s="318"/>
      <c r="HN135" s="318"/>
      <c r="HO135" s="319"/>
      <c r="HP135" s="320"/>
      <c r="HQ135" s="320"/>
      <c r="HR135" s="320"/>
      <c r="HS135" s="320"/>
      <c r="HT135" s="300"/>
    </row>
    <row r="136" spans="18:228" ht="17.100000000000001" customHeight="1" x14ac:dyDescent="0.3">
      <c r="R136" s="314"/>
      <c r="S136" s="314"/>
      <c r="T136" s="314"/>
      <c r="U136" s="314"/>
      <c r="V136" s="314"/>
      <c r="W136" s="314"/>
      <c r="X136" s="314"/>
      <c r="Y136" s="314"/>
      <c r="Z136" s="314"/>
      <c r="AA136" s="314"/>
      <c r="AB136" s="314"/>
      <c r="AC136" s="314"/>
      <c r="AD136" s="314"/>
      <c r="AE136" s="314"/>
      <c r="AF136" s="314"/>
      <c r="AG136" s="314"/>
      <c r="AH136" s="314"/>
      <c r="AI136" s="314"/>
      <c r="AJ136" s="314"/>
      <c r="AK136" s="314"/>
      <c r="AL136" s="314"/>
      <c r="AM136" s="314"/>
      <c r="AN136" s="314"/>
      <c r="AO136" s="314"/>
      <c r="AP136" s="314"/>
      <c r="AQ136" s="314"/>
      <c r="AR136" s="314"/>
      <c r="AS136" s="314"/>
      <c r="AT136" s="314"/>
      <c r="AU136" s="314"/>
      <c r="AV136" s="314"/>
      <c r="AW136" s="314"/>
      <c r="AX136" s="314"/>
      <c r="AY136" s="314"/>
      <c r="AZ136" s="314"/>
      <c r="BA136" s="314"/>
      <c r="BB136" s="314"/>
      <c r="BC136" s="314"/>
      <c r="BD136" s="314"/>
      <c r="BE136" s="314"/>
      <c r="BF136" s="314"/>
      <c r="BG136" s="314"/>
      <c r="BH136" s="314"/>
      <c r="BI136" s="314"/>
      <c r="BJ136" s="314"/>
      <c r="BK136" s="314"/>
      <c r="BL136" s="314"/>
      <c r="BM136" s="314"/>
      <c r="BN136" s="314"/>
      <c r="BO136" s="314"/>
      <c r="BP136" s="314"/>
      <c r="BQ136" s="314"/>
      <c r="BR136" s="314"/>
      <c r="BS136" s="314"/>
      <c r="BT136" s="314"/>
      <c r="BU136" s="314"/>
      <c r="BV136" s="314"/>
      <c r="BX136" s="314"/>
      <c r="BY136" s="314"/>
      <c r="BZ136" s="314"/>
      <c r="CA136" s="314"/>
      <c r="CB136" s="314"/>
      <c r="CC136" s="314"/>
      <c r="CD136" s="314"/>
      <c r="CE136" s="314"/>
      <c r="CF136" s="314"/>
      <c r="CG136" s="314"/>
      <c r="CH136" s="314"/>
      <c r="CI136" s="314"/>
      <c r="CJ136" s="314"/>
      <c r="CK136" s="314"/>
      <c r="CL136" s="314"/>
      <c r="CM136" s="314"/>
      <c r="CN136" s="314"/>
      <c r="CO136" s="314"/>
      <c r="CP136" s="314"/>
      <c r="CQ136" s="314"/>
      <c r="CR136" s="314"/>
      <c r="CS136" s="314"/>
      <c r="CT136" s="314"/>
      <c r="CU136" s="314"/>
      <c r="CV136" s="314"/>
      <c r="CW136" s="314"/>
      <c r="CX136" s="314"/>
      <c r="CY136" s="314"/>
      <c r="CZ136" s="314"/>
      <c r="DA136" s="314"/>
      <c r="DB136" s="314"/>
      <c r="DC136" s="314"/>
      <c r="DD136" s="314"/>
      <c r="DE136" s="314"/>
      <c r="DF136" s="314"/>
      <c r="DG136" s="314"/>
      <c r="DH136" s="314"/>
      <c r="DI136" s="314"/>
      <c r="DJ136" s="314"/>
      <c r="DK136" s="314"/>
      <c r="DL136" s="314"/>
      <c r="DM136" s="314"/>
      <c r="DN136" s="314"/>
      <c r="DO136" s="314"/>
      <c r="DP136" s="314"/>
      <c r="DQ136" s="314"/>
      <c r="DR136" s="314"/>
      <c r="DS136" s="314"/>
      <c r="DT136" s="314"/>
      <c r="DU136" s="314"/>
      <c r="DV136" s="314"/>
      <c r="DW136" s="314"/>
      <c r="DX136" s="314"/>
      <c r="DY136" s="314"/>
      <c r="DZ136" s="314"/>
      <c r="EA136" s="314"/>
      <c r="EB136" s="314"/>
      <c r="EC136" s="314"/>
      <c r="ED136" s="314"/>
      <c r="FY136" s="317"/>
      <c r="FZ136" s="317"/>
      <c r="GA136" s="317"/>
      <c r="GB136" s="317"/>
      <c r="GC136" s="301"/>
      <c r="GD136" s="301"/>
      <c r="GE136" s="301"/>
      <c r="GF136" s="301"/>
      <c r="GG136" s="318"/>
      <c r="GH136" s="318"/>
      <c r="GI136" s="318"/>
      <c r="GJ136" s="319"/>
      <c r="GK136" s="320"/>
      <c r="GL136" s="320"/>
      <c r="GM136" s="320"/>
      <c r="GN136" s="320"/>
      <c r="GO136" s="300"/>
      <c r="HD136" s="317"/>
      <c r="HE136" s="317"/>
      <c r="HF136" s="317"/>
      <c r="HG136" s="317"/>
      <c r="HH136" s="301"/>
      <c r="HI136" s="301"/>
      <c r="HJ136" s="301"/>
      <c r="HK136" s="301"/>
      <c r="HL136" s="318"/>
      <c r="HM136" s="318"/>
      <c r="HN136" s="318"/>
      <c r="HO136" s="319"/>
      <c r="HP136" s="320"/>
      <c r="HQ136" s="320"/>
      <c r="HR136" s="320"/>
      <c r="HS136" s="320"/>
      <c r="HT136" s="300"/>
    </row>
    <row r="137" spans="18:228" ht="17.100000000000001" customHeight="1" x14ac:dyDescent="0.3">
      <c r="R137" s="314"/>
      <c r="S137" s="314"/>
      <c r="T137" s="314"/>
      <c r="U137" s="314"/>
      <c r="V137" s="314"/>
      <c r="W137" s="314"/>
      <c r="X137" s="314"/>
      <c r="Y137" s="314"/>
      <c r="Z137" s="314"/>
      <c r="AA137" s="314"/>
      <c r="AB137" s="314"/>
      <c r="AC137" s="314"/>
      <c r="AD137" s="314"/>
      <c r="AE137" s="314"/>
      <c r="AF137" s="314"/>
      <c r="AG137" s="314"/>
      <c r="AH137" s="314"/>
      <c r="AI137" s="314"/>
      <c r="AJ137" s="314"/>
      <c r="AK137" s="314"/>
      <c r="AL137" s="314"/>
      <c r="AM137" s="314"/>
      <c r="AN137" s="314"/>
      <c r="AO137" s="314"/>
      <c r="AP137" s="314"/>
      <c r="AQ137" s="314"/>
      <c r="AR137" s="314"/>
      <c r="AS137" s="314"/>
      <c r="AT137" s="314"/>
      <c r="AU137" s="314"/>
      <c r="AV137" s="314"/>
      <c r="AW137" s="314"/>
      <c r="AX137" s="314"/>
      <c r="AY137" s="314"/>
      <c r="AZ137" s="314"/>
      <c r="BA137" s="314"/>
      <c r="BB137" s="314"/>
      <c r="BC137" s="314"/>
      <c r="BD137" s="314"/>
      <c r="BE137" s="314"/>
      <c r="BF137" s="314"/>
      <c r="BG137" s="314"/>
      <c r="BH137" s="314"/>
      <c r="BI137" s="314"/>
      <c r="BJ137" s="314"/>
      <c r="BK137" s="314"/>
      <c r="BL137" s="314"/>
      <c r="BM137" s="314"/>
      <c r="BN137" s="314"/>
      <c r="BO137" s="314"/>
      <c r="BP137" s="314"/>
      <c r="BQ137" s="314"/>
      <c r="BR137" s="314"/>
      <c r="BS137" s="314"/>
      <c r="BT137" s="314"/>
      <c r="BU137" s="314"/>
      <c r="BV137" s="314"/>
      <c r="BX137" s="314"/>
      <c r="BY137" s="314"/>
      <c r="BZ137" s="314"/>
      <c r="CA137" s="314"/>
      <c r="CB137" s="314"/>
      <c r="CC137" s="314"/>
      <c r="CD137" s="314"/>
      <c r="CE137" s="314"/>
      <c r="CF137" s="314"/>
      <c r="CG137" s="314"/>
      <c r="CH137" s="314"/>
      <c r="CI137" s="314"/>
      <c r="CJ137" s="314"/>
      <c r="CK137" s="314"/>
      <c r="CL137" s="314"/>
      <c r="CM137" s="314"/>
      <c r="CN137" s="314"/>
      <c r="CO137" s="314"/>
      <c r="CP137" s="314"/>
      <c r="CQ137" s="314"/>
      <c r="CR137" s="314"/>
      <c r="CS137" s="314"/>
      <c r="CT137" s="314"/>
      <c r="CU137" s="314"/>
      <c r="CV137" s="314"/>
      <c r="CW137" s="314"/>
      <c r="CX137" s="314"/>
      <c r="CY137" s="314"/>
      <c r="CZ137" s="314"/>
      <c r="DA137" s="314"/>
      <c r="DB137" s="314"/>
      <c r="DC137" s="314"/>
      <c r="DD137" s="314"/>
      <c r="DE137" s="314"/>
      <c r="DF137" s="314"/>
      <c r="DG137" s="314"/>
      <c r="DH137" s="314"/>
      <c r="DI137" s="314"/>
      <c r="DJ137" s="314"/>
      <c r="DK137" s="314"/>
      <c r="DL137" s="314"/>
      <c r="DM137" s="314"/>
      <c r="DN137" s="314"/>
      <c r="DO137" s="314"/>
      <c r="DP137" s="314"/>
      <c r="DQ137" s="314"/>
      <c r="DR137" s="314"/>
      <c r="DS137" s="314"/>
      <c r="DT137" s="314"/>
      <c r="DU137" s="314"/>
      <c r="DV137" s="314"/>
      <c r="DW137" s="314"/>
      <c r="DX137" s="314"/>
      <c r="DY137" s="314"/>
      <c r="DZ137" s="314"/>
      <c r="EA137" s="314"/>
      <c r="EB137" s="314"/>
      <c r="EC137" s="314"/>
      <c r="ED137" s="314"/>
      <c r="FY137" s="317"/>
      <c r="FZ137" s="317"/>
      <c r="GA137" s="317"/>
      <c r="GB137" s="317"/>
      <c r="GC137" s="301"/>
      <c r="GD137" s="301"/>
      <c r="GE137" s="301"/>
      <c r="GF137" s="301"/>
      <c r="GG137" s="318"/>
      <c r="GH137" s="318"/>
      <c r="GI137" s="318"/>
      <c r="GJ137" s="319"/>
      <c r="GK137" s="320"/>
      <c r="GL137" s="320"/>
      <c r="GM137" s="320"/>
      <c r="GN137" s="320"/>
      <c r="GO137" s="300"/>
      <c r="HD137" s="317"/>
      <c r="HE137" s="317"/>
      <c r="HF137" s="317"/>
      <c r="HG137" s="317"/>
      <c r="HH137" s="301"/>
      <c r="HI137" s="301"/>
      <c r="HJ137" s="301"/>
      <c r="HK137" s="301"/>
      <c r="HL137" s="318"/>
      <c r="HM137" s="318"/>
      <c r="HN137" s="318"/>
      <c r="HO137" s="319"/>
      <c r="HP137" s="320"/>
      <c r="HQ137" s="320"/>
      <c r="HR137" s="320"/>
      <c r="HS137" s="320"/>
      <c r="HT137" s="300"/>
    </row>
    <row r="138" spans="18:228" ht="17.100000000000001" customHeight="1" x14ac:dyDescent="0.3">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FY138" s="317"/>
      <c r="FZ138" s="317"/>
      <c r="GA138" s="317"/>
      <c r="GB138" s="317"/>
      <c r="GC138" s="301"/>
      <c r="GD138" s="301"/>
      <c r="GE138" s="301"/>
      <c r="GF138" s="301"/>
      <c r="GG138" s="318"/>
      <c r="GH138" s="318"/>
      <c r="GI138" s="318"/>
      <c r="GJ138" s="319"/>
      <c r="GK138" s="320"/>
      <c r="GL138" s="320"/>
      <c r="GM138" s="320"/>
      <c r="GN138" s="320"/>
      <c r="GO138" s="300"/>
      <c r="HD138" s="317"/>
      <c r="HE138" s="317"/>
      <c r="HF138" s="317"/>
      <c r="HG138" s="317"/>
      <c r="HH138" s="301"/>
      <c r="HI138" s="301"/>
      <c r="HJ138" s="301"/>
      <c r="HK138" s="301"/>
      <c r="HL138" s="318"/>
      <c r="HM138" s="318"/>
      <c r="HN138" s="318"/>
      <c r="HO138" s="319"/>
      <c r="HP138" s="320"/>
      <c r="HQ138" s="320"/>
      <c r="HR138" s="320"/>
      <c r="HS138" s="320"/>
      <c r="HT138" s="300"/>
    </row>
    <row r="139" spans="18:228" ht="17.100000000000001" customHeight="1" x14ac:dyDescent="0.3">
      <c r="R139" s="314"/>
      <c r="S139" s="314"/>
      <c r="T139" s="314"/>
      <c r="U139" s="314"/>
      <c r="V139" s="314"/>
      <c r="W139" s="314"/>
      <c r="X139" s="314"/>
      <c r="Y139" s="314"/>
      <c r="Z139" s="314"/>
      <c r="AA139" s="314"/>
      <c r="AB139" s="314"/>
      <c r="AC139" s="314"/>
      <c r="AD139" s="314"/>
      <c r="AE139" s="314"/>
      <c r="AF139" s="314"/>
      <c r="AG139" s="314"/>
      <c r="AH139" s="314"/>
      <c r="AI139" s="314"/>
      <c r="AJ139" s="314"/>
      <c r="AK139" s="314"/>
      <c r="AL139" s="314"/>
      <c r="AM139" s="314"/>
      <c r="AN139" s="314"/>
      <c r="AO139" s="314"/>
      <c r="AP139" s="314"/>
      <c r="AQ139" s="314"/>
      <c r="AR139" s="314"/>
      <c r="AS139" s="314"/>
      <c r="AT139" s="314"/>
      <c r="AU139" s="314"/>
      <c r="AV139" s="314"/>
      <c r="AW139" s="314"/>
      <c r="AX139" s="314"/>
      <c r="AY139" s="314"/>
      <c r="AZ139" s="314"/>
      <c r="BA139" s="314"/>
      <c r="BB139" s="314"/>
      <c r="BC139" s="314"/>
      <c r="BD139" s="314"/>
      <c r="BE139" s="314"/>
      <c r="BF139" s="314"/>
      <c r="BG139" s="314"/>
      <c r="BH139" s="314"/>
      <c r="BI139" s="314"/>
      <c r="BJ139" s="314"/>
      <c r="BK139" s="314"/>
      <c r="BL139" s="314"/>
      <c r="BM139" s="314"/>
      <c r="BN139" s="314"/>
      <c r="BO139" s="314"/>
      <c r="BP139" s="314"/>
      <c r="BQ139" s="314"/>
      <c r="BR139" s="314"/>
      <c r="BS139" s="314"/>
      <c r="BT139" s="314"/>
      <c r="BU139" s="314"/>
      <c r="BV139" s="314"/>
      <c r="BX139" s="314"/>
      <c r="BY139" s="314"/>
      <c r="BZ139" s="314"/>
      <c r="CA139" s="314"/>
      <c r="CB139" s="314"/>
      <c r="CC139" s="314"/>
      <c r="CD139" s="314"/>
      <c r="CE139" s="314"/>
      <c r="CF139" s="314"/>
      <c r="CG139" s="314"/>
      <c r="CH139" s="314"/>
      <c r="CI139" s="314"/>
      <c r="CJ139" s="314"/>
      <c r="CK139" s="314"/>
      <c r="CL139" s="314"/>
      <c r="CM139" s="314"/>
      <c r="CN139" s="314"/>
      <c r="CO139" s="314"/>
      <c r="CP139" s="314"/>
      <c r="CQ139" s="314"/>
      <c r="CR139" s="314"/>
      <c r="CS139" s="314"/>
      <c r="CT139" s="314"/>
      <c r="CU139" s="314"/>
      <c r="CV139" s="314"/>
      <c r="CW139" s="314"/>
      <c r="CX139" s="314"/>
      <c r="CY139" s="314"/>
      <c r="CZ139" s="314"/>
      <c r="DA139" s="314"/>
      <c r="DB139" s="314"/>
      <c r="DC139" s="314"/>
      <c r="DD139" s="314"/>
      <c r="DE139" s="314"/>
      <c r="DF139" s="314"/>
      <c r="DG139" s="314"/>
      <c r="DH139" s="314"/>
      <c r="DI139" s="314"/>
      <c r="DJ139" s="314"/>
      <c r="DK139" s="314"/>
      <c r="DL139" s="314"/>
      <c r="DM139" s="314"/>
      <c r="DN139" s="314"/>
      <c r="DO139" s="314"/>
      <c r="DP139" s="314"/>
      <c r="DQ139" s="314"/>
      <c r="DR139" s="314"/>
      <c r="DS139" s="314"/>
      <c r="DT139" s="314"/>
      <c r="DU139" s="314"/>
      <c r="DV139" s="314"/>
      <c r="DW139" s="314"/>
      <c r="DX139" s="314"/>
      <c r="DY139" s="314"/>
      <c r="DZ139" s="314"/>
      <c r="EA139" s="314"/>
      <c r="EB139" s="314"/>
      <c r="EC139" s="314"/>
      <c r="ED139" s="314"/>
      <c r="FY139" s="317"/>
      <c r="FZ139" s="317"/>
      <c r="GA139" s="317"/>
      <c r="GB139" s="317"/>
      <c r="GC139" s="301"/>
      <c r="GD139" s="301"/>
      <c r="GE139" s="301"/>
      <c r="GF139" s="301"/>
      <c r="GG139" s="318"/>
      <c r="GH139" s="318"/>
      <c r="GI139" s="318"/>
      <c r="GJ139" s="319"/>
      <c r="GK139" s="320"/>
      <c r="GL139" s="320"/>
      <c r="GM139" s="320"/>
      <c r="GN139" s="320"/>
      <c r="GO139" s="300"/>
      <c r="HD139" s="317"/>
      <c r="HE139" s="317"/>
      <c r="HF139" s="317"/>
      <c r="HG139" s="317"/>
      <c r="HH139" s="301"/>
      <c r="HI139" s="301"/>
      <c r="HJ139" s="301"/>
      <c r="HK139" s="301"/>
      <c r="HL139" s="318"/>
      <c r="HM139" s="318"/>
      <c r="HN139" s="318"/>
      <c r="HO139" s="319"/>
      <c r="HP139" s="320"/>
      <c r="HQ139" s="320"/>
      <c r="HR139" s="320"/>
      <c r="HS139" s="320"/>
      <c r="HT139" s="300"/>
    </row>
    <row r="140" spans="18:228" ht="17.100000000000001" customHeight="1" x14ac:dyDescent="0.3">
      <c r="R140" s="314"/>
      <c r="S140" s="314"/>
      <c r="T140" s="314"/>
      <c r="U140" s="314"/>
      <c r="V140" s="314"/>
      <c r="W140" s="314"/>
      <c r="X140" s="314"/>
      <c r="Y140" s="314"/>
      <c r="Z140" s="314"/>
      <c r="AA140" s="314"/>
      <c r="AB140" s="314"/>
      <c r="AC140" s="314"/>
      <c r="AD140" s="314"/>
      <c r="AE140" s="314"/>
      <c r="AF140" s="314"/>
      <c r="AG140" s="314"/>
      <c r="AH140" s="314"/>
      <c r="AI140" s="314"/>
      <c r="AJ140" s="314"/>
      <c r="AK140" s="314"/>
      <c r="AL140" s="314"/>
      <c r="AM140" s="314"/>
      <c r="AN140" s="314"/>
      <c r="AO140" s="314"/>
      <c r="AP140" s="314"/>
      <c r="AQ140" s="314"/>
      <c r="AR140" s="314"/>
      <c r="AS140" s="314"/>
      <c r="AT140" s="314"/>
      <c r="AU140" s="314"/>
      <c r="AV140" s="314"/>
      <c r="AW140" s="314"/>
      <c r="AX140" s="314"/>
      <c r="AY140" s="314"/>
      <c r="AZ140" s="314"/>
      <c r="BA140" s="314"/>
      <c r="BB140" s="314"/>
      <c r="BC140" s="314"/>
      <c r="BD140" s="314"/>
      <c r="BE140" s="314"/>
      <c r="BF140" s="314"/>
      <c r="BG140" s="314"/>
      <c r="BH140" s="314"/>
      <c r="BI140" s="314"/>
      <c r="BJ140" s="314"/>
      <c r="BK140" s="314"/>
      <c r="BL140" s="314"/>
      <c r="BM140" s="314"/>
      <c r="BN140" s="314"/>
      <c r="BO140" s="314"/>
      <c r="BP140" s="314"/>
      <c r="BQ140" s="314"/>
      <c r="BR140" s="314"/>
      <c r="BS140" s="314"/>
      <c r="BT140" s="314"/>
      <c r="BU140" s="314"/>
      <c r="BV140" s="314"/>
      <c r="BX140" s="314"/>
      <c r="BY140" s="314"/>
      <c r="BZ140" s="314"/>
      <c r="CA140" s="314"/>
      <c r="CB140" s="314"/>
      <c r="CC140" s="314"/>
      <c r="CD140" s="314"/>
      <c r="CE140" s="314"/>
      <c r="CF140" s="314"/>
      <c r="CG140" s="314"/>
      <c r="CH140" s="314"/>
      <c r="CI140" s="314"/>
      <c r="CJ140" s="314"/>
      <c r="CK140" s="314"/>
      <c r="CL140" s="314"/>
      <c r="CM140" s="314"/>
      <c r="CN140" s="314"/>
      <c r="CO140" s="314"/>
      <c r="CP140" s="314"/>
      <c r="CQ140" s="314"/>
      <c r="CR140" s="314"/>
      <c r="CS140" s="314"/>
      <c r="CT140" s="314"/>
      <c r="CU140" s="314"/>
      <c r="CV140" s="314"/>
      <c r="CW140" s="314"/>
      <c r="CX140" s="314"/>
      <c r="CY140" s="314"/>
      <c r="CZ140" s="314"/>
      <c r="DA140" s="314"/>
      <c r="DB140" s="314"/>
      <c r="DC140" s="314"/>
      <c r="DD140" s="314"/>
      <c r="DE140" s="314"/>
      <c r="DF140" s="314"/>
      <c r="DG140" s="314"/>
      <c r="DH140" s="314"/>
      <c r="DI140" s="314"/>
      <c r="DJ140" s="314"/>
      <c r="DK140" s="314"/>
      <c r="DL140" s="314"/>
      <c r="DM140" s="314"/>
      <c r="DN140" s="314"/>
      <c r="DO140" s="314"/>
      <c r="DP140" s="314"/>
      <c r="DQ140" s="314"/>
      <c r="DR140" s="314"/>
      <c r="DS140" s="314"/>
      <c r="DT140" s="314"/>
      <c r="DU140" s="314"/>
      <c r="DV140" s="314"/>
      <c r="DW140" s="314"/>
      <c r="DX140" s="314"/>
      <c r="DY140" s="314"/>
      <c r="DZ140" s="314"/>
      <c r="EA140" s="314"/>
      <c r="EB140" s="314"/>
      <c r="EC140" s="314"/>
      <c r="ED140" s="314"/>
      <c r="FY140" s="317"/>
      <c r="FZ140" s="317"/>
      <c r="GA140" s="317"/>
      <c r="GB140" s="317"/>
      <c r="GC140" s="301"/>
      <c r="GD140" s="301"/>
      <c r="GE140" s="301"/>
      <c r="GF140" s="301"/>
      <c r="GG140" s="318"/>
      <c r="GH140" s="318"/>
      <c r="GI140" s="318"/>
      <c r="GJ140" s="319"/>
      <c r="GK140" s="320"/>
      <c r="GL140" s="320"/>
      <c r="GM140" s="320"/>
      <c r="GN140" s="320"/>
      <c r="GO140" s="300"/>
      <c r="HD140" s="317"/>
      <c r="HE140" s="317"/>
      <c r="HF140" s="317"/>
      <c r="HG140" s="317"/>
      <c r="HH140" s="301"/>
      <c r="HI140" s="301"/>
      <c r="HJ140" s="301"/>
      <c r="HK140" s="301"/>
      <c r="HL140" s="318"/>
      <c r="HM140" s="318"/>
      <c r="HN140" s="318"/>
      <c r="HO140" s="319"/>
      <c r="HP140" s="320"/>
      <c r="HQ140" s="320"/>
      <c r="HR140" s="320"/>
      <c r="HS140" s="320"/>
      <c r="HT140" s="300"/>
    </row>
    <row r="141" spans="18:228" ht="17.100000000000001" customHeight="1" x14ac:dyDescent="0.3">
      <c r="R141" s="314"/>
      <c r="S141" s="314"/>
      <c r="T141" s="314"/>
      <c r="U141" s="314"/>
      <c r="V141" s="314"/>
      <c r="W141" s="314"/>
      <c r="X141" s="314"/>
      <c r="Y141" s="314"/>
      <c r="Z141" s="314"/>
      <c r="AA141" s="314"/>
      <c r="AB141" s="314"/>
      <c r="AC141" s="314"/>
      <c r="AD141" s="314"/>
      <c r="AE141" s="314"/>
      <c r="AF141" s="314"/>
      <c r="AG141" s="314"/>
      <c r="AH141" s="314"/>
      <c r="AI141" s="314"/>
      <c r="AJ141" s="314"/>
      <c r="AK141" s="314"/>
      <c r="AL141" s="314"/>
      <c r="AM141" s="314"/>
      <c r="AN141" s="314"/>
      <c r="AO141" s="314"/>
      <c r="AP141" s="314"/>
      <c r="AQ141" s="314"/>
      <c r="AR141" s="314"/>
      <c r="AS141" s="314"/>
      <c r="AT141" s="314"/>
      <c r="AU141" s="314"/>
      <c r="AV141" s="314"/>
      <c r="AW141" s="314"/>
      <c r="AX141" s="314"/>
      <c r="AY141" s="314"/>
      <c r="AZ141" s="314"/>
      <c r="BA141" s="314"/>
      <c r="BB141" s="314"/>
      <c r="BC141" s="314"/>
      <c r="BD141" s="314"/>
      <c r="BE141" s="314"/>
      <c r="BF141" s="314"/>
      <c r="BG141" s="314"/>
      <c r="BH141" s="314"/>
      <c r="BI141" s="314"/>
      <c r="BJ141" s="314"/>
      <c r="BK141" s="314"/>
      <c r="BL141" s="314"/>
      <c r="BM141" s="314"/>
      <c r="BN141" s="314"/>
      <c r="BO141" s="314"/>
      <c r="BP141" s="314"/>
      <c r="BQ141" s="314"/>
      <c r="BR141" s="314"/>
      <c r="BS141" s="314"/>
      <c r="BT141" s="314"/>
      <c r="BU141" s="314"/>
      <c r="BV141" s="314"/>
      <c r="BX141" s="314"/>
      <c r="BY141" s="314"/>
      <c r="BZ141" s="314"/>
      <c r="CA141" s="314"/>
      <c r="CB141" s="314"/>
      <c r="CC141" s="314"/>
      <c r="CD141" s="314"/>
      <c r="CE141" s="314"/>
      <c r="CF141" s="314"/>
      <c r="CG141" s="314"/>
      <c r="CH141" s="314"/>
      <c r="CI141" s="314"/>
      <c r="CJ141" s="314"/>
      <c r="CK141" s="314"/>
      <c r="CL141" s="314"/>
      <c r="CM141" s="314"/>
      <c r="CN141" s="314"/>
      <c r="CO141" s="314"/>
      <c r="CP141" s="314"/>
      <c r="CQ141" s="314"/>
      <c r="CR141" s="314"/>
      <c r="CS141" s="314"/>
      <c r="CT141" s="314"/>
      <c r="CU141" s="314"/>
      <c r="CV141" s="314"/>
      <c r="CW141" s="314"/>
      <c r="CX141" s="314"/>
      <c r="CY141" s="314"/>
      <c r="CZ141" s="314"/>
      <c r="DA141" s="314"/>
      <c r="DB141" s="314"/>
      <c r="DC141" s="314"/>
      <c r="DD141" s="314"/>
      <c r="DE141" s="314"/>
      <c r="DF141" s="314"/>
      <c r="DG141" s="314"/>
      <c r="DH141" s="314"/>
      <c r="DI141" s="314"/>
      <c r="DJ141" s="314"/>
      <c r="DK141" s="314"/>
      <c r="DL141" s="314"/>
      <c r="DM141" s="314"/>
      <c r="DN141" s="314"/>
      <c r="DO141" s="314"/>
      <c r="DP141" s="314"/>
      <c r="DQ141" s="314"/>
      <c r="DR141" s="314"/>
      <c r="DS141" s="314"/>
      <c r="DT141" s="314"/>
      <c r="DU141" s="314"/>
      <c r="DV141" s="314"/>
      <c r="DW141" s="314"/>
      <c r="DX141" s="314"/>
      <c r="DY141" s="314"/>
      <c r="DZ141" s="314"/>
      <c r="EA141" s="314"/>
      <c r="EB141" s="314"/>
      <c r="EC141" s="314"/>
      <c r="ED141" s="314"/>
      <c r="FY141" s="317"/>
      <c r="FZ141" s="317"/>
      <c r="GA141" s="317"/>
      <c r="GB141" s="317"/>
      <c r="GC141" s="301"/>
      <c r="GD141" s="301"/>
      <c r="GE141" s="301"/>
      <c r="GF141" s="301"/>
      <c r="GG141" s="318"/>
      <c r="GH141" s="318"/>
      <c r="GI141" s="318"/>
      <c r="GJ141" s="319"/>
      <c r="GK141" s="320"/>
      <c r="GL141" s="320"/>
      <c r="GM141" s="320"/>
      <c r="GN141" s="320"/>
      <c r="GO141" s="300"/>
      <c r="HD141" s="317"/>
      <c r="HE141" s="317"/>
      <c r="HF141" s="317"/>
      <c r="HG141" s="317"/>
      <c r="HH141" s="301"/>
      <c r="HI141" s="301"/>
      <c r="HJ141" s="301"/>
      <c r="HK141" s="301"/>
      <c r="HL141" s="318"/>
      <c r="HM141" s="318"/>
      <c r="HN141" s="318"/>
      <c r="HO141" s="319"/>
      <c r="HP141" s="320"/>
      <c r="HQ141" s="320"/>
      <c r="HR141" s="320"/>
      <c r="HS141" s="320"/>
      <c r="HT141" s="300"/>
    </row>
    <row r="142" spans="18:228" ht="17.100000000000001" customHeight="1" x14ac:dyDescent="0.3">
      <c r="R142" s="314"/>
      <c r="S142" s="314"/>
      <c r="T142" s="314"/>
      <c r="U142" s="314"/>
      <c r="V142" s="314"/>
      <c r="W142" s="314"/>
      <c r="X142" s="314"/>
      <c r="Y142" s="314"/>
      <c r="Z142" s="314"/>
      <c r="AA142" s="314"/>
      <c r="AB142" s="314"/>
      <c r="AC142" s="314"/>
      <c r="AD142" s="314"/>
      <c r="AE142" s="314"/>
      <c r="AF142" s="314"/>
      <c r="AG142" s="314"/>
      <c r="AH142" s="314"/>
      <c r="AI142" s="314"/>
      <c r="AJ142" s="314"/>
      <c r="AK142" s="314"/>
      <c r="AL142" s="314"/>
      <c r="AM142" s="314"/>
      <c r="AN142" s="314"/>
      <c r="AO142" s="314"/>
      <c r="AP142" s="314"/>
      <c r="AQ142" s="314"/>
      <c r="AR142" s="314"/>
      <c r="AS142" s="314"/>
      <c r="AT142" s="314"/>
      <c r="AU142" s="314"/>
      <c r="AV142" s="314"/>
      <c r="AW142" s="314"/>
      <c r="AX142" s="314"/>
      <c r="AY142" s="314"/>
      <c r="AZ142" s="314"/>
      <c r="BA142" s="314"/>
      <c r="BB142" s="314"/>
      <c r="BC142" s="314"/>
      <c r="BD142" s="314"/>
      <c r="BE142" s="314"/>
      <c r="BF142" s="314"/>
      <c r="BG142" s="314"/>
      <c r="BH142" s="314"/>
      <c r="BI142" s="314"/>
      <c r="BJ142" s="314"/>
      <c r="BK142" s="314"/>
      <c r="BL142" s="314"/>
      <c r="BM142" s="314"/>
      <c r="BN142" s="314"/>
      <c r="BO142" s="314"/>
      <c r="BP142" s="314"/>
      <c r="BQ142" s="314"/>
      <c r="BR142" s="314"/>
      <c r="BS142" s="314"/>
      <c r="BT142" s="314"/>
      <c r="BU142" s="314"/>
      <c r="BV142" s="314"/>
      <c r="BX142" s="314"/>
      <c r="BY142" s="314"/>
      <c r="BZ142" s="314"/>
      <c r="CA142" s="314"/>
      <c r="CB142" s="314"/>
      <c r="CC142" s="314"/>
      <c r="CD142" s="314"/>
      <c r="CE142" s="314"/>
      <c r="CF142" s="314"/>
      <c r="CG142" s="314"/>
      <c r="CH142" s="314"/>
      <c r="CI142" s="314"/>
      <c r="CJ142" s="314"/>
      <c r="CK142" s="314"/>
      <c r="CL142" s="314"/>
      <c r="CM142" s="314"/>
      <c r="CN142" s="314"/>
      <c r="CO142" s="314"/>
      <c r="CP142" s="314"/>
      <c r="CQ142" s="314"/>
      <c r="CR142" s="314"/>
      <c r="CS142" s="314"/>
      <c r="CT142" s="314"/>
      <c r="CU142" s="314"/>
      <c r="CV142" s="314"/>
      <c r="CW142" s="314"/>
      <c r="CX142" s="314"/>
      <c r="CY142" s="314"/>
      <c r="CZ142" s="314"/>
      <c r="DA142" s="314"/>
      <c r="DB142" s="314"/>
      <c r="DC142" s="314"/>
      <c r="DD142" s="314"/>
      <c r="DE142" s="314"/>
      <c r="DF142" s="314"/>
      <c r="DG142" s="314"/>
      <c r="DH142" s="314"/>
      <c r="DI142" s="314"/>
      <c r="DJ142" s="314"/>
      <c r="DK142" s="314"/>
      <c r="DL142" s="314"/>
      <c r="DM142" s="314"/>
      <c r="DN142" s="314"/>
      <c r="DO142" s="314"/>
      <c r="DP142" s="314"/>
      <c r="DQ142" s="314"/>
      <c r="DR142" s="314"/>
      <c r="DS142" s="314"/>
      <c r="DT142" s="314"/>
      <c r="DU142" s="314"/>
      <c r="DV142" s="314"/>
      <c r="DW142" s="314"/>
      <c r="DX142" s="314"/>
      <c r="DY142" s="314"/>
      <c r="DZ142" s="314"/>
      <c r="EA142" s="314"/>
      <c r="EB142" s="314"/>
      <c r="EC142" s="314"/>
      <c r="ED142" s="314"/>
      <c r="FY142" s="317"/>
      <c r="FZ142" s="317"/>
      <c r="GA142" s="317"/>
      <c r="GB142" s="317"/>
      <c r="GC142" s="301"/>
      <c r="GD142" s="301"/>
      <c r="GE142" s="301"/>
      <c r="GF142" s="301"/>
      <c r="GG142" s="318"/>
      <c r="GH142" s="318"/>
      <c r="GI142" s="318"/>
      <c r="GJ142" s="319"/>
      <c r="GK142" s="320"/>
      <c r="GL142" s="320"/>
      <c r="GM142" s="320"/>
      <c r="GN142" s="320"/>
      <c r="GO142" s="300"/>
      <c r="HD142" s="317"/>
      <c r="HE142" s="317"/>
      <c r="HF142" s="317"/>
      <c r="HG142" s="317"/>
      <c r="HH142" s="301"/>
      <c r="HI142" s="301"/>
      <c r="HJ142" s="301"/>
      <c r="HK142" s="301"/>
      <c r="HL142" s="318"/>
      <c r="HM142" s="318"/>
      <c r="HN142" s="318"/>
      <c r="HO142" s="319"/>
      <c r="HP142" s="320"/>
      <c r="HQ142" s="320"/>
      <c r="HR142" s="320"/>
      <c r="HS142" s="320"/>
      <c r="HT142" s="300"/>
    </row>
    <row r="143" spans="18:228" ht="17.100000000000001" customHeight="1" x14ac:dyDescent="0.3">
      <c r="R143" s="314"/>
      <c r="S143" s="314"/>
      <c r="T143" s="314"/>
      <c r="U143" s="314"/>
      <c r="V143" s="314"/>
      <c r="W143" s="314"/>
      <c r="X143" s="314"/>
      <c r="Y143" s="314"/>
      <c r="Z143" s="314"/>
      <c r="AA143" s="314"/>
      <c r="AB143" s="314"/>
      <c r="AC143" s="314"/>
      <c r="AD143" s="314"/>
      <c r="AE143" s="314"/>
      <c r="AF143" s="314"/>
      <c r="AG143" s="314"/>
      <c r="AH143" s="314"/>
      <c r="AI143" s="314"/>
      <c r="AJ143" s="314"/>
      <c r="AK143" s="314"/>
      <c r="AL143" s="314"/>
      <c r="AM143" s="314"/>
      <c r="AN143" s="314"/>
      <c r="AO143" s="314"/>
      <c r="AP143" s="314"/>
      <c r="AQ143" s="314"/>
      <c r="AR143" s="314"/>
      <c r="AS143" s="314"/>
      <c r="AT143" s="314"/>
      <c r="AU143" s="314"/>
      <c r="AV143" s="314"/>
      <c r="AW143" s="314"/>
      <c r="AX143" s="314"/>
      <c r="AY143" s="314"/>
      <c r="AZ143" s="314"/>
      <c r="BA143" s="314"/>
      <c r="BB143" s="314"/>
      <c r="BC143" s="314"/>
      <c r="BD143" s="314"/>
      <c r="BE143" s="314"/>
      <c r="BF143" s="314"/>
      <c r="BG143" s="314"/>
      <c r="BH143" s="314"/>
      <c r="BI143" s="314"/>
      <c r="BJ143" s="314"/>
      <c r="BK143" s="314"/>
      <c r="BL143" s="314"/>
      <c r="BM143" s="314"/>
      <c r="BN143" s="314"/>
      <c r="BO143" s="314"/>
      <c r="BP143" s="314"/>
      <c r="BQ143" s="314"/>
      <c r="BR143" s="314"/>
      <c r="BS143" s="314"/>
      <c r="BT143" s="314"/>
      <c r="BU143" s="314"/>
      <c r="BV143" s="314"/>
      <c r="BX143" s="314"/>
      <c r="BY143" s="314"/>
      <c r="BZ143" s="314"/>
      <c r="CA143" s="314"/>
      <c r="CB143" s="314"/>
      <c r="CC143" s="314"/>
      <c r="CD143" s="314"/>
      <c r="CE143" s="314"/>
      <c r="CF143" s="314"/>
      <c r="CG143" s="314"/>
      <c r="CH143" s="314"/>
      <c r="CI143" s="314"/>
      <c r="CJ143" s="314"/>
      <c r="CK143" s="314"/>
      <c r="CL143" s="314"/>
      <c r="CM143" s="314"/>
      <c r="CN143" s="314"/>
      <c r="CO143" s="314"/>
      <c r="CP143" s="314"/>
      <c r="CQ143" s="314"/>
      <c r="CR143" s="314"/>
      <c r="CS143" s="314"/>
      <c r="CT143" s="314"/>
      <c r="CU143" s="314"/>
      <c r="CV143" s="314"/>
      <c r="CW143" s="314"/>
      <c r="CX143" s="314"/>
      <c r="CY143" s="314"/>
      <c r="CZ143" s="314"/>
      <c r="DA143" s="314"/>
      <c r="DB143" s="314"/>
      <c r="DC143" s="314"/>
      <c r="DD143" s="314"/>
      <c r="DE143" s="314"/>
      <c r="DF143" s="314"/>
      <c r="DG143" s="314"/>
      <c r="DH143" s="314"/>
      <c r="DI143" s="314"/>
      <c r="DJ143" s="314"/>
      <c r="DK143" s="314"/>
      <c r="DL143" s="314"/>
      <c r="DM143" s="314"/>
      <c r="DN143" s="314"/>
      <c r="DO143" s="314"/>
      <c r="DP143" s="314"/>
      <c r="DQ143" s="314"/>
      <c r="DR143" s="314"/>
      <c r="DS143" s="314"/>
      <c r="DT143" s="314"/>
      <c r="DU143" s="314"/>
      <c r="DV143" s="314"/>
      <c r="DW143" s="314"/>
      <c r="DX143" s="314"/>
      <c r="DY143" s="314"/>
      <c r="DZ143" s="314"/>
      <c r="EA143" s="314"/>
      <c r="EB143" s="314"/>
      <c r="EC143" s="314"/>
      <c r="ED143" s="314"/>
      <c r="FY143" s="317"/>
      <c r="FZ143" s="317"/>
      <c r="GA143" s="317"/>
      <c r="GB143" s="317"/>
      <c r="GC143" s="301"/>
      <c r="GD143" s="301"/>
      <c r="GE143" s="301"/>
      <c r="GF143" s="301"/>
      <c r="GG143" s="318"/>
      <c r="GH143" s="318"/>
      <c r="GI143" s="318"/>
      <c r="GJ143" s="319"/>
      <c r="GK143" s="320"/>
      <c r="GL143" s="320"/>
      <c r="GM143" s="320"/>
      <c r="GN143" s="320"/>
      <c r="GO143" s="300"/>
      <c r="HD143" s="317"/>
      <c r="HE143" s="317"/>
      <c r="HF143" s="317"/>
      <c r="HG143" s="317"/>
      <c r="HH143" s="301"/>
      <c r="HI143" s="301"/>
      <c r="HJ143" s="301"/>
      <c r="HK143" s="301"/>
      <c r="HL143" s="318"/>
      <c r="HM143" s="318"/>
      <c r="HN143" s="318"/>
      <c r="HO143" s="319"/>
      <c r="HP143" s="320"/>
      <c r="HQ143" s="320"/>
      <c r="HR143" s="320"/>
      <c r="HS143" s="320"/>
      <c r="HT143" s="300"/>
    </row>
    <row r="144" spans="18:228" ht="17.100000000000001" customHeight="1" x14ac:dyDescent="0.3">
      <c r="R144" s="314"/>
      <c r="S144" s="314"/>
      <c r="T144" s="314"/>
      <c r="U144" s="314"/>
      <c r="V144" s="314"/>
      <c r="W144" s="314"/>
      <c r="X144" s="314"/>
      <c r="Y144" s="314"/>
      <c r="Z144" s="314"/>
      <c r="AA144" s="314"/>
      <c r="AB144" s="314"/>
      <c r="AC144" s="314"/>
      <c r="AD144" s="314"/>
      <c r="AE144" s="314"/>
      <c r="AF144" s="314"/>
      <c r="AG144" s="314"/>
      <c r="AH144" s="314"/>
      <c r="AI144" s="314"/>
      <c r="AJ144" s="314"/>
      <c r="AK144" s="314"/>
      <c r="AL144" s="314"/>
      <c r="AM144" s="314"/>
      <c r="AN144" s="314"/>
      <c r="AO144" s="314"/>
      <c r="AP144" s="314"/>
      <c r="AQ144" s="314"/>
      <c r="AR144" s="314"/>
      <c r="AS144" s="314"/>
      <c r="AT144" s="314"/>
      <c r="AU144" s="314"/>
      <c r="AV144" s="314"/>
      <c r="AW144" s="314"/>
      <c r="AX144" s="314"/>
      <c r="AY144" s="314"/>
      <c r="AZ144" s="314"/>
      <c r="BA144" s="314"/>
      <c r="BB144" s="314"/>
      <c r="BC144" s="314"/>
      <c r="BD144" s="314"/>
      <c r="BE144" s="314"/>
      <c r="BF144" s="314"/>
      <c r="BG144" s="314"/>
      <c r="BH144" s="314"/>
      <c r="BI144" s="314"/>
      <c r="BJ144" s="314"/>
      <c r="BK144" s="314"/>
      <c r="BL144" s="314"/>
      <c r="BM144" s="314"/>
      <c r="BN144" s="314"/>
      <c r="BO144" s="314"/>
      <c r="BP144" s="314"/>
      <c r="BQ144" s="314"/>
      <c r="BR144" s="314"/>
      <c r="BS144" s="314"/>
      <c r="BT144" s="314"/>
      <c r="BU144" s="314"/>
      <c r="BV144" s="314"/>
      <c r="BX144" s="314"/>
      <c r="BY144" s="314"/>
      <c r="BZ144" s="314"/>
      <c r="CA144" s="314"/>
      <c r="CB144" s="314"/>
      <c r="CC144" s="314"/>
      <c r="CD144" s="314"/>
      <c r="CE144" s="314"/>
      <c r="CF144" s="314"/>
      <c r="CG144" s="314"/>
      <c r="CH144" s="314"/>
      <c r="CI144" s="314"/>
      <c r="CJ144" s="314"/>
      <c r="CK144" s="314"/>
      <c r="CL144" s="314"/>
      <c r="CM144" s="314"/>
      <c r="CN144" s="314"/>
      <c r="CO144" s="314"/>
      <c r="CP144" s="314"/>
      <c r="CQ144" s="314"/>
      <c r="CR144" s="314"/>
      <c r="CS144" s="314"/>
      <c r="CT144" s="314"/>
      <c r="CU144" s="314"/>
      <c r="CV144" s="314"/>
      <c r="CW144" s="314"/>
      <c r="CX144" s="314"/>
      <c r="CY144" s="314"/>
      <c r="CZ144" s="314"/>
      <c r="DA144" s="314"/>
      <c r="DB144" s="314"/>
      <c r="DC144" s="314"/>
      <c r="DD144" s="314"/>
      <c r="DE144" s="314"/>
      <c r="DF144" s="314"/>
      <c r="DG144" s="314"/>
      <c r="DH144" s="314"/>
      <c r="DI144" s="314"/>
      <c r="DJ144" s="314"/>
      <c r="DK144" s="314"/>
      <c r="DL144" s="314"/>
      <c r="DM144" s="314"/>
      <c r="DN144" s="314"/>
      <c r="DO144" s="314"/>
      <c r="DP144" s="314"/>
      <c r="DQ144" s="314"/>
      <c r="DR144" s="314"/>
      <c r="DS144" s="314"/>
      <c r="DT144" s="314"/>
      <c r="DU144" s="314"/>
      <c r="DV144" s="314"/>
      <c r="DW144" s="314"/>
      <c r="DX144" s="314"/>
      <c r="DY144" s="314"/>
      <c r="DZ144" s="314"/>
      <c r="EA144" s="314"/>
      <c r="EB144" s="314"/>
      <c r="EC144" s="314"/>
      <c r="ED144" s="314"/>
      <c r="FY144" s="317"/>
      <c r="FZ144" s="317"/>
      <c r="GA144" s="317"/>
      <c r="GB144" s="317"/>
      <c r="GC144" s="301"/>
      <c r="GD144" s="301"/>
      <c r="GE144" s="301"/>
      <c r="GF144" s="301"/>
      <c r="GG144" s="318"/>
      <c r="GH144" s="318"/>
      <c r="GI144" s="318"/>
      <c r="GJ144" s="319"/>
      <c r="GK144" s="320"/>
      <c r="GL144" s="320"/>
      <c r="GM144" s="320"/>
      <c r="GN144" s="320"/>
      <c r="GO144" s="300"/>
      <c r="HD144" s="317"/>
      <c r="HE144" s="317"/>
      <c r="HF144" s="317"/>
      <c r="HG144" s="317"/>
      <c r="HH144" s="301"/>
      <c r="HI144" s="301"/>
      <c r="HJ144" s="301"/>
      <c r="HK144" s="301"/>
      <c r="HL144" s="318"/>
      <c r="HM144" s="318"/>
      <c r="HN144" s="318"/>
      <c r="HO144" s="319"/>
      <c r="HP144" s="320"/>
      <c r="HQ144" s="320"/>
      <c r="HR144" s="320"/>
      <c r="HS144" s="320"/>
      <c r="HT144" s="300"/>
    </row>
    <row r="145" spans="3:228" ht="17.100000000000001" customHeight="1" x14ac:dyDescent="0.3">
      <c r="R145" s="314"/>
      <c r="S145" s="314"/>
      <c r="T145" s="314"/>
      <c r="U145" s="314"/>
      <c r="V145" s="314"/>
      <c r="W145" s="314"/>
      <c r="X145" s="314"/>
      <c r="Y145" s="314"/>
      <c r="Z145" s="314"/>
      <c r="AA145" s="314"/>
      <c r="AB145" s="314"/>
      <c r="AC145" s="314"/>
      <c r="AD145" s="314"/>
      <c r="AE145" s="314"/>
      <c r="AF145" s="314"/>
      <c r="AG145" s="314"/>
      <c r="AH145" s="314"/>
      <c r="AI145" s="314"/>
      <c r="AJ145" s="314"/>
      <c r="AK145" s="314"/>
      <c r="AL145" s="314"/>
      <c r="AM145" s="314"/>
      <c r="AN145" s="314"/>
      <c r="AO145" s="314"/>
      <c r="AP145" s="314"/>
      <c r="AQ145" s="314"/>
      <c r="AR145" s="314"/>
      <c r="AS145" s="314"/>
      <c r="AT145" s="314"/>
      <c r="AU145" s="314"/>
      <c r="AV145" s="314"/>
      <c r="AW145" s="314"/>
      <c r="AX145" s="314"/>
      <c r="AY145" s="314"/>
      <c r="AZ145" s="314"/>
      <c r="BA145" s="314"/>
      <c r="BB145" s="314"/>
      <c r="BC145" s="314"/>
      <c r="BD145" s="314"/>
      <c r="BE145" s="314"/>
      <c r="BF145" s="314"/>
      <c r="BG145" s="314"/>
      <c r="BH145" s="314"/>
      <c r="BI145" s="314"/>
      <c r="BJ145" s="314"/>
      <c r="BK145" s="314"/>
      <c r="BL145" s="314"/>
      <c r="BM145" s="314"/>
      <c r="BN145" s="314"/>
      <c r="BO145" s="314"/>
      <c r="BP145" s="314"/>
      <c r="BQ145" s="314"/>
      <c r="BR145" s="314"/>
      <c r="BS145" s="314"/>
      <c r="BT145" s="314"/>
      <c r="BU145" s="314"/>
      <c r="BV145" s="314"/>
      <c r="BX145" s="314"/>
      <c r="BY145" s="314"/>
      <c r="BZ145" s="314"/>
      <c r="CA145" s="314"/>
      <c r="CB145" s="314"/>
      <c r="CC145" s="314"/>
      <c r="CD145" s="314"/>
      <c r="CE145" s="314"/>
      <c r="CF145" s="314"/>
      <c r="CG145" s="314"/>
      <c r="CH145" s="314"/>
      <c r="CI145" s="314"/>
      <c r="CJ145" s="314"/>
      <c r="CK145" s="314"/>
      <c r="CL145" s="314"/>
      <c r="CM145" s="314"/>
      <c r="CN145" s="314"/>
      <c r="CO145" s="314"/>
      <c r="CP145" s="314"/>
      <c r="CQ145" s="314"/>
      <c r="CR145" s="314"/>
      <c r="CS145" s="314"/>
      <c r="CT145" s="314"/>
      <c r="CU145" s="314"/>
      <c r="CV145" s="314"/>
      <c r="CW145" s="314"/>
      <c r="CX145" s="314"/>
      <c r="CY145" s="314"/>
      <c r="CZ145" s="314"/>
      <c r="DA145" s="314"/>
      <c r="DB145" s="314"/>
      <c r="DC145" s="314"/>
      <c r="DD145" s="314"/>
      <c r="DE145" s="314"/>
      <c r="DF145" s="314"/>
      <c r="DG145" s="314"/>
      <c r="DH145" s="314"/>
      <c r="DI145" s="314"/>
      <c r="DJ145" s="314"/>
      <c r="DK145" s="314"/>
      <c r="DL145" s="314"/>
      <c r="DM145" s="314"/>
      <c r="DN145" s="314"/>
      <c r="DO145" s="314"/>
      <c r="DP145" s="314"/>
      <c r="DQ145" s="314"/>
      <c r="DR145" s="314"/>
      <c r="DS145" s="314"/>
      <c r="DT145" s="314"/>
      <c r="DU145" s="314"/>
      <c r="DV145" s="314"/>
      <c r="DW145" s="314"/>
      <c r="DX145" s="314"/>
      <c r="DY145" s="314"/>
      <c r="DZ145" s="314"/>
      <c r="EA145" s="314"/>
      <c r="EB145" s="314"/>
      <c r="EC145" s="314"/>
      <c r="ED145" s="314"/>
      <c r="FY145" s="317"/>
      <c r="FZ145" s="317"/>
      <c r="GA145" s="317"/>
      <c r="GB145" s="317"/>
      <c r="GC145" s="301"/>
      <c r="GD145" s="301"/>
      <c r="GE145" s="301"/>
      <c r="GF145" s="301"/>
      <c r="GG145" s="318"/>
      <c r="GH145" s="318"/>
      <c r="GI145" s="318"/>
      <c r="GJ145" s="319"/>
      <c r="GK145" s="320"/>
      <c r="GL145" s="320"/>
      <c r="GM145" s="320"/>
      <c r="GN145" s="320"/>
      <c r="GO145" s="300"/>
      <c r="HD145" s="317"/>
      <c r="HE145" s="317"/>
      <c r="HF145" s="317"/>
      <c r="HG145" s="317"/>
      <c r="HH145" s="301"/>
      <c r="HI145" s="301"/>
      <c r="HJ145" s="301"/>
      <c r="HK145" s="301"/>
      <c r="HL145" s="318"/>
      <c r="HM145" s="318"/>
      <c r="HN145" s="318"/>
      <c r="HO145" s="319"/>
      <c r="HP145" s="320"/>
      <c r="HQ145" s="320"/>
      <c r="HR145" s="320"/>
      <c r="HS145" s="320"/>
      <c r="HT145" s="300"/>
    </row>
    <row r="146" spans="3:228" ht="17.100000000000001" customHeight="1" x14ac:dyDescent="0.3">
      <c r="R146" s="314"/>
      <c r="S146" s="314"/>
      <c r="T146" s="314"/>
      <c r="U146" s="314"/>
      <c r="V146" s="314"/>
      <c r="W146" s="314"/>
      <c r="X146" s="314"/>
      <c r="Y146" s="314"/>
      <c r="Z146" s="314"/>
      <c r="AA146" s="314"/>
      <c r="AB146" s="314"/>
      <c r="AC146" s="314"/>
      <c r="AD146" s="314"/>
      <c r="AE146" s="314"/>
      <c r="AF146" s="314"/>
      <c r="AG146" s="314"/>
      <c r="AH146" s="314"/>
      <c r="AI146" s="314"/>
      <c r="AJ146" s="314"/>
      <c r="AK146" s="314"/>
      <c r="AL146" s="314"/>
      <c r="AM146" s="314"/>
      <c r="AN146" s="314"/>
      <c r="AO146" s="314"/>
      <c r="AP146" s="314"/>
      <c r="AQ146" s="314"/>
      <c r="AR146" s="314"/>
      <c r="AS146" s="314"/>
      <c r="AT146" s="314"/>
      <c r="AU146" s="314"/>
      <c r="AV146" s="314"/>
      <c r="AW146" s="314"/>
      <c r="AX146" s="314"/>
      <c r="AY146" s="314"/>
      <c r="AZ146" s="314"/>
      <c r="BA146" s="314"/>
      <c r="BB146" s="314"/>
      <c r="BC146" s="314"/>
      <c r="BD146" s="314"/>
      <c r="BE146" s="314"/>
      <c r="BF146" s="314"/>
      <c r="BG146" s="314"/>
      <c r="BH146" s="314"/>
      <c r="BI146" s="314"/>
      <c r="BJ146" s="314"/>
      <c r="BK146" s="314"/>
      <c r="BL146" s="314"/>
      <c r="BM146" s="314"/>
      <c r="BN146" s="314"/>
      <c r="BO146" s="314"/>
      <c r="BP146" s="314"/>
      <c r="BQ146" s="314"/>
      <c r="BR146" s="314"/>
      <c r="BS146" s="314"/>
      <c r="BT146" s="314"/>
      <c r="BU146" s="314"/>
      <c r="BV146" s="314"/>
      <c r="BX146" s="314"/>
      <c r="BY146" s="314"/>
      <c r="BZ146" s="314"/>
      <c r="CA146" s="314"/>
      <c r="CB146" s="314"/>
      <c r="CC146" s="314"/>
      <c r="CD146" s="314"/>
      <c r="CE146" s="314"/>
      <c r="CF146" s="314"/>
      <c r="CG146" s="314"/>
      <c r="CH146" s="314"/>
      <c r="CI146" s="314"/>
      <c r="CJ146" s="314"/>
      <c r="CK146" s="314"/>
      <c r="CL146" s="314"/>
      <c r="CM146" s="314"/>
      <c r="CN146" s="314"/>
      <c r="CO146" s="314"/>
      <c r="CP146" s="314"/>
      <c r="CQ146" s="314"/>
      <c r="CR146" s="314"/>
      <c r="CS146" s="314"/>
      <c r="CT146" s="314"/>
      <c r="CU146" s="314"/>
      <c r="CV146" s="314"/>
      <c r="CW146" s="314"/>
      <c r="CX146" s="314"/>
      <c r="CY146" s="314"/>
      <c r="CZ146" s="314"/>
      <c r="DA146" s="314"/>
      <c r="DB146" s="314"/>
      <c r="DC146" s="314"/>
      <c r="DD146" s="314"/>
      <c r="DE146" s="314"/>
      <c r="DF146" s="314"/>
      <c r="DG146" s="314"/>
      <c r="DH146" s="314"/>
      <c r="DI146" s="314"/>
      <c r="DJ146" s="314"/>
      <c r="DK146" s="314"/>
      <c r="DL146" s="314"/>
      <c r="DM146" s="314"/>
      <c r="DN146" s="314"/>
      <c r="DO146" s="314"/>
      <c r="DP146" s="314"/>
      <c r="DQ146" s="314"/>
      <c r="DR146" s="314"/>
      <c r="DS146" s="314"/>
      <c r="DT146" s="314"/>
      <c r="DU146" s="314"/>
      <c r="DV146" s="314"/>
      <c r="DW146" s="314"/>
      <c r="DX146" s="314"/>
      <c r="DY146" s="314"/>
      <c r="DZ146" s="314"/>
      <c r="EA146" s="314"/>
      <c r="EB146" s="314"/>
      <c r="EC146" s="314"/>
      <c r="ED146" s="314"/>
      <c r="FY146" s="317"/>
      <c r="FZ146" s="317"/>
      <c r="GA146" s="317"/>
      <c r="GB146" s="317"/>
      <c r="GC146" s="301"/>
      <c r="GD146" s="301"/>
      <c r="GE146" s="301"/>
      <c r="GF146" s="301"/>
      <c r="GG146" s="318"/>
      <c r="GH146" s="318"/>
      <c r="GI146" s="318"/>
      <c r="GJ146" s="319"/>
      <c r="GK146" s="320"/>
      <c r="GL146" s="320"/>
      <c r="GM146" s="320"/>
      <c r="GN146" s="320"/>
      <c r="GO146" s="300"/>
      <c r="HD146" s="317"/>
      <c r="HE146" s="317"/>
      <c r="HF146" s="317"/>
      <c r="HG146" s="317"/>
      <c r="HH146" s="301"/>
      <c r="HI146" s="301"/>
      <c r="HJ146" s="301"/>
      <c r="HK146" s="301"/>
      <c r="HL146" s="318"/>
      <c r="HM146" s="318"/>
      <c r="HN146" s="318"/>
      <c r="HO146" s="319"/>
      <c r="HP146" s="320"/>
      <c r="HQ146" s="320"/>
      <c r="HR146" s="320"/>
      <c r="HS146" s="320"/>
      <c r="HT146" s="300"/>
    </row>
    <row r="147" spans="3:228" ht="17.100000000000001" customHeight="1" x14ac:dyDescent="0.3">
      <c r="R147" s="314"/>
      <c r="S147" s="314"/>
      <c r="T147" s="314"/>
      <c r="U147" s="314"/>
      <c r="V147" s="314"/>
      <c r="W147" s="314"/>
      <c r="X147" s="314"/>
      <c r="Y147" s="314"/>
      <c r="Z147" s="314"/>
      <c r="AA147" s="314"/>
      <c r="AB147" s="314"/>
      <c r="AC147" s="314"/>
      <c r="AD147" s="314"/>
      <c r="AE147" s="314"/>
      <c r="AF147" s="314"/>
      <c r="AG147" s="314"/>
      <c r="AH147" s="314"/>
      <c r="AI147" s="314"/>
      <c r="AJ147" s="314"/>
      <c r="AK147" s="314"/>
      <c r="AL147" s="314"/>
      <c r="AM147" s="314"/>
      <c r="AN147" s="314"/>
      <c r="AO147" s="314"/>
      <c r="AP147" s="314"/>
      <c r="AQ147" s="314"/>
      <c r="AR147" s="314"/>
      <c r="AS147" s="314"/>
      <c r="AT147" s="314"/>
      <c r="AU147" s="314"/>
      <c r="AV147" s="314"/>
      <c r="AW147" s="314"/>
      <c r="AX147" s="314"/>
      <c r="AY147" s="314"/>
      <c r="AZ147" s="314"/>
      <c r="BA147" s="314"/>
      <c r="BB147" s="314"/>
      <c r="BC147" s="314"/>
      <c r="BD147" s="314"/>
      <c r="BE147" s="314"/>
      <c r="BF147" s="314"/>
      <c r="BG147" s="314"/>
      <c r="BH147" s="314"/>
      <c r="BI147" s="314"/>
      <c r="BJ147" s="314"/>
      <c r="BK147" s="314"/>
      <c r="BL147" s="314"/>
      <c r="BM147" s="314"/>
      <c r="BN147" s="314"/>
      <c r="BO147" s="314"/>
      <c r="BP147" s="314"/>
      <c r="BQ147" s="314"/>
      <c r="BR147" s="314"/>
      <c r="BS147" s="314"/>
      <c r="BT147" s="314"/>
      <c r="BU147" s="314"/>
      <c r="BV147" s="314"/>
      <c r="BX147" s="314"/>
      <c r="BY147" s="314"/>
      <c r="BZ147" s="314"/>
      <c r="CA147" s="314"/>
      <c r="CB147" s="314"/>
      <c r="CC147" s="314"/>
      <c r="CD147" s="314"/>
      <c r="CE147" s="314"/>
      <c r="CF147" s="314"/>
      <c r="CG147" s="314"/>
      <c r="CH147" s="314"/>
      <c r="CI147" s="314"/>
      <c r="CJ147" s="314"/>
      <c r="CK147" s="314"/>
      <c r="CL147" s="314"/>
      <c r="CM147" s="314"/>
      <c r="CN147" s="314"/>
      <c r="CO147" s="314"/>
      <c r="CP147" s="314"/>
      <c r="CQ147" s="314"/>
      <c r="CR147" s="314"/>
      <c r="CS147" s="314"/>
      <c r="CT147" s="314"/>
      <c r="CU147" s="314"/>
      <c r="CV147" s="314"/>
      <c r="CW147" s="314"/>
      <c r="CX147" s="314"/>
      <c r="CY147" s="314"/>
      <c r="CZ147" s="314"/>
      <c r="DA147" s="314"/>
      <c r="DB147" s="314"/>
      <c r="DC147" s="314"/>
      <c r="DD147" s="314"/>
      <c r="DE147" s="314"/>
      <c r="DF147" s="314"/>
      <c r="DG147" s="314"/>
      <c r="DH147" s="314"/>
      <c r="DI147" s="314"/>
      <c r="DJ147" s="314"/>
      <c r="DK147" s="314"/>
      <c r="DL147" s="314"/>
      <c r="DM147" s="314"/>
      <c r="DN147" s="314"/>
      <c r="DO147" s="314"/>
      <c r="DP147" s="314"/>
      <c r="DQ147" s="314"/>
      <c r="DR147" s="314"/>
      <c r="DS147" s="314"/>
      <c r="DT147" s="314"/>
      <c r="DU147" s="314"/>
      <c r="DV147" s="314"/>
      <c r="DW147" s="314"/>
      <c r="DX147" s="314"/>
      <c r="DY147" s="314"/>
      <c r="DZ147" s="314"/>
      <c r="EA147" s="314"/>
      <c r="EB147" s="314"/>
      <c r="EC147" s="314"/>
      <c r="ED147" s="314"/>
      <c r="FY147" s="317"/>
      <c r="FZ147" s="317"/>
      <c r="GA147" s="317"/>
      <c r="GB147" s="317"/>
      <c r="GC147" s="301"/>
      <c r="GD147" s="301"/>
      <c r="GE147" s="301"/>
      <c r="GF147" s="301"/>
      <c r="GG147" s="318"/>
      <c r="GH147" s="318"/>
      <c r="GI147" s="318"/>
      <c r="GJ147" s="319"/>
      <c r="GK147" s="320"/>
      <c r="GL147" s="320"/>
      <c r="GM147" s="320"/>
      <c r="GN147" s="320"/>
      <c r="GO147" s="300"/>
      <c r="HD147" s="317"/>
      <c r="HE147" s="317"/>
      <c r="HF147" s="317"/>
      <c r="HG147" s="317"/>
      <c r="HH147" s="301"/>
      <c r="HI147" s="301"/>
      <c r="HJ147" s="301"/>
      <c r="HK147" s="301"/>
      <c r="HL147" s="318"/>
      <c r="HM147" s="318"/>
      <c r="HN147" s="318"/>
      <c r="HO147" s="319"/>
      <c r="HP147" s="320"/>
      <c r="HQ147" s="320"/>
      <c r="HR147" s="320"/>
      <c r="HS147" s="320"/>
      <c r="HT147" s="300"/>
    </row>
    <row r="148" spans="3:228" ht="17.100000000000001" customHeight="1" x14ac:dyDescent="0.3">
      <c r="R148" s="314"/>
      <c r="S148" s="314"/>
      <c r="T148" s="314"/>
      <c r="U148" s="314"/>
      <c r="V148" s="314"/>
      <c r="W148" s="314"/>
      <c r="X148" s="314"/>
      <c r="Y148" s="314"/>
      <c r="Z148" s="314"/>
      <c r="AA148" s="314"/>
      <c r="AB148" s="314"/>
      <c r="AC148" s="314"/>
      <c r="AD148" s="314"/>
      <c r="AE148" s="314"/>
      <c r="AF148" s="314"/>
      <c r="AG148" s="314"/>
      <c r="AH148" s="314"/>
      <c r="AI148" s="314"/>
      <c r="AJ148" s="314"/>
      <c r="AK148" s="314"/>
      <c r="AL148" s="314"/>
      <c r="AM148" s="314"/>
      <c r="AN148" s="314"/>
      <c r="AO148" s="314"/>
      <c r="AP148" s="314"/>
      <c r="AQ148" s="314"/>
      <c r="AR148" s="314"/>
      <c r="AS148" s="314"/>
      <c r="AT148" s="314"/>
      <c r="AU148" s="314"/>
      <c r="AV148" s="314"/>
      <c r="AW148" s="314"/>
      <c r="AX148" s="314"/>
      <c r="AY148" s="314"/>
      <c r="AZ148" s="314"/>
      <c r="BA148" s="314"/>
      <c r="BB148" s="314"/>
      <c r="BC148" s="314"/>
      <c r="BD148" s="314"/>
      <c r="BE148" s="314"/>
      <c r="BF148" s="314"/>
      <c r="BG148" s="314"/>
      <c r="BH148" s="314"/>
      <c r="BI148" s="314"/>
      <c r="BJ148" s="314"/>
      <c r="BK148" s="314"/>
      <c r="BL148" s="314"/>
      <c r="BM148" s="314"/>
      <c r="BN148" s="314"/>
      <c r="BO148" s="314"/>
      <c r="BP148" s="314"/>
      <c r="BQ148" s="314"/>
      <c r="BR148" s="314"/>
      <c r="BS148" s="314"/>
      <c r="BT148" s="314"/>
      <c r="BU148" s="314"/>
      <c r="BV148" s="314"/>
      <c r="BX148" s="314"/>
      <c r="BY148" s="314"/>
      <c r="BZ148" s="314"/>
      <c r="CA148" s="314"/>
      <c r="CB148" s="314"/>
      <c r="CC148" s="314"/>
      <c r="CD148" s="314"/>
      <c r="CE148" s="314"/>
      <c r="CF148" s="314"/>
      <c r="CG148" s="314"/>
      <c r="CH148" s="314"/>
      <c r="CI148" s="314"/>
      <c r="CJ148" s="314"/>
      <c r="CK148" s="314"/>
      <c r="CL148" s="314"/>
      <c r="CM148" s="314"/>
      <c r="CN148" s="314"/>
      <c r="CO148" s="314"/>
      <c r="CP148" s="314"/>
      <c r="CQ148" s="314"/>
      <c r="CR148" s="314"/>
      <c r="CS148" s="314"/>
      <c r="CT148" s="314"/>
      <c r="CU148" s="314"/>
      <c r="CV148" s="314"/>
      <c r="CW148" s="314"/>
      <c r="CX148" s="314"/>
      <c r="CY148" s="314"/>
      <c r="CZ148" s="314"/>
      <c r="DA148" s="314"/>
      <c r="DB148" s="314"/>
      <c r="DC148" s="314"/>
      <c r="DD148" s="314"/>
      <c r="DE148" s="314"/>
      <c r="DF148" s="314"/>
      <c r="DG148" s="314"/>
      <c r="DH148" s="314"/>
      <c r="DI148" s="314"/>
      <c r="DJ148" s="314"/>
      <c r="DK148" s="314"/>
      <c r="DL148" s="314"/>
      <c r="DM148" s="314"/>
      <c r="DN148" s="314"/>
      <c r="DO148" s="314"/>
      <c r="DP148" s="314"/>
      <c r="DQ148" s="314"/>
      <c r="DR148" s="314"/>
      <c r="DS148" s="314"/>
      <c r="DT148" s="314"/>
      <c r="DU148" s="314"/>
      <c r="DV148" s="314"/>
      <c r="DW148" s="314"/>
      <c r="DX148" s="314"/>
      <c r="DY148" s="314"/>
      <c r="DZ148" s="314"/>
      <c r="EA148" s="314"/>
      <c r="EB148" s="314"/>
      <c r="EC148" s="314"/>
      <c r="ED148" s="314"/>
      <c r="FY148" s="317"/>
      <c r="FZ148" s="317"/>
      <c r="GA148" s="317"/>
      <c r="GB148" s="317"/>
      <c r="GC148" s="301"/>
      <c r="GD148" s="301"/>
      <c r="GE148" s="301"/>
      <c r="GF148" s="301"/>
      <c r="GG148" s="318"/>
      <c r="GH148" s="318"/>
      <c r="GI148" s="318"/>
      <c r="GJ148" s="319"/>
      <c r="GK148" s="320"/>
      <c r="GL148" s="320"/>
      <c r="GM148" s="320"/>
      <c r="GN148" s="320"/>
      <c r="GO148" s="300"/>
      <c r="HD148" s="317"/>
      <c r="HE148" s="317"/>
      <c r="HF148" s="317"/>
      <c r="HG148" s="317"/>
      <c r="HH148" s="301"/>
      <c r="HI148" s="301"/>
      <c r="HJ148" s="301"/>
      <c r="HK148" s="301"/>
      <c r="HL148" s="318"/>
      <c r="HM148" s="318"/>
      <c r="HN148" s="318"/>
      <c r="HO148" s="319"/>
      <c r="HP148" s="320"/>
      <c r="HQ148" s="320"/>
      <c r="HR148" s="320"/>
      <c r="HS148" s="320"/>
      <c r="HT148" s="300"/>
    </row>
    <row r="149" spans="3:228" ht="17.100000000000001" customHeight="1" x14ac:dyDescent="0.3">
      <c r="R149" s="314"/>
      <c r="S149" s="314"/>
      <c r="T149" s="314"/>
      <c r="U149" s="314"/>
      <c r="V149" s="314"/>
      <c r="W149" s="314"/>
      <c r="X149" s="314"/>
      <c r="Y149" s="314"/>
      <c r="Z149" s="314"/>
      <c r="AA149" s="314"/>
      <c r="AB149" s="314"/>
      <c r="AC149" s="314"/>
      <c r="AD149" s="314"/>
      <c r="AE149" s="314"/>
      <c r="AF149" s="314"/>
      <c r="AG149" s="314"/>
      <c r="AH149" s="314"/>
      <c r="AI149" s="314"/>
      <c r="AJ149" s="314"/>
      <c r="AK149" s="314"/>
      <c r="AL149" s="314"/>
      <c r="AM149" s="314"/>
      <c r="AN149" s="314"/>
      <c r="AO149" s="314"/>
      <c r="AP149" s="314"/>
      <c r="AQ149" s="314"/>
      <c r="AR149" s="314"/>
      <c r="AS149" s="314"/>
      <c r="AT149" s="314"/>
      <c r="AU149" s="314"/>
      <c r="AV149" s="314"/>
      <c r="AW149" s="314"/>
      <c r="AX149" s="314"/>
      <c r="AY149" s="314"/>
      <c r="AZ149" s="314"/>
      <c r="BA149" s="314"/>
      <c r="BB149" s="314"/>
      <c r="BC149" s="314"/>
      <c r="BD149" s="314"/>
      <c r="BE149" s="314"/>
      <c r="BF149" s="314"/>
      <c r="BG149" s="314"/>
      <c r="BH149" s="314"/>
      <c r="BI149" s="314"/>
      <c r="BJ149" s="314"/>
      <c r="BK149" s="314"/>
      <c r="BL149" s="314"/>
      <c r="BM149" s="314"/>
      <c r="BN149" s="314"/>
      <c r="BO149" s="314"/>
      <c r="BP149" s="314"/>
      <c r="BQ149" s="314"/>
      <c r="BR149" s="314"/>
      <c r="BS149" s="314"/>
      <c r="BT149" s="314"/>
      <c r="BU149" s="314"/>
      <c r="BV149" s="314"/>
      <c r="BX149" s="314"/>
      <c r="BY149" s="314"/>
      <c r="BZ149" s="314"/>
      <c r="CA149" s="314"/>
      <c r="CB149" s="314"/>
      <c r="CC149" s="314"/>
      <c r="CD149" s="314"/>
      <c r="CE149" s="314"/>
      <c r="CF149" s="314"/>
      <c r="CG149" s="314"/>
      <c r="CH149" s="314"/>
      <c r="CI149" s="314"/>
      <c r="CJ149" s="314"/>
      <c r="CK149" s="314"/>
      <c r="CL149" s="314"/>
      <c r="CM149" s="314"/>
      <c r="CN149" s="314"/>
      <c r="CO149" s="314"/>
      <c r="CP149" s="314"/>
      <c r="CQ149" s="314"/>
      <c r="CR149" s="314"/>
      <c r="CS149" s="314"/>
      <c r="CT149" s="314"/>
      <c r="CU149" s="314"/>
      <c r="CV149" s="314"/>
      <c r="CW149" s="314"/>
      <c r="CX149" s="314"/>
      <c r="CY149" s="314"/>
      <c r="CZ149" s="314"/>
      <c r="DA149" s="314"/>
      <c r="DB149" s="314"/>
      <c r="DC149" s="314"/>
      <c r="DD149" s="314"/>
      <c r="DE149" s="314"/>
      <c r="DF149" s="314"/>
      <c r="DG149" s="314"/>
      <c r="DH149" s="314"/>
      <c r="DI149" s="314"/>
      <c r="DJ149" s="314"/>
      <c r="DK149" s="314"/>
      <c r="DL149" s="314"/>
      <c r="DM149" s="314"/>
      <c r="DN149" s="314"/>
      <c r="DO149" s="314"/>
      <c r="DP149" s="314"/>
      <c r="DQ149" s="314"/>
      <c r="DR149" s="314"/>
      <c r="DS149" s="314"/>
      <c r="DT149" s="314"/>
      <c r="DU149" s="314"/>
      <c r="DV149" s="314"/>
      <c r="DW149" s="314"/>
      <c r="DX149" s="314"/>
      <c r="DY149" s="314"/>
      <c r="DZ149" s="314"/>
      <c r="EA149" s="314"/>
      <c r="EB149" s="314"/>
      <c r="EC149" s="314"/>
      <c r="ED149" s="314"/>
      <c r="FY149" s="317"/>
      <c r="FZ149" s="317"/>
      <c r="GA149" s="317"/>
      <c r="GB149" s="317"/>
      <c r="GC149" s="301"/>
      <c r="GD149" s="301"/>
      <c r="GE149" s="301"/>
      <c r="GF149" s="301"/>
      <c r="GG149" s="318"/>
      <c r="GH149" s="318"/>
      <c r="GI149" s="318"/>
      <c r="GJ149" s="319"/>
      <c r="GK149" s="320"/>
      <c r="GL149" s="320"/>
      <c r="GM149" s="320"/>
      <c r="GN149" s="320"/>
      <c r="GO149" s="300"/>
      <c r="HD149" s="317"/>
      <c r="HE149" s="317"/>
      <c r="HF149" s="317"/>
      <c r="HG149" s="317"/>
      <c r="HH149" s="301"/>
      <c r="HI149" s="301"/>
      <c r="HJ149" s="301"/>
      <c r="HK149" s="301"/>
      <c r="HL149" s="318"/>
      <c r="HM149" s="318"/>
      <c r="HN149" s="318"/>
      <c r="HO149" s="319"/>
      <c r="HP149" s="320"/>
      <c r="HQ149" s="320"/>
      <c r="HR149" s="320"/>
      <c r="HS149" s="320"/>
      <c r="HT149" s="300"/>
    </row>
    <row r="150" spans="3:228" ht="17.100000000000001" customHeight="1" x14ac:dyDescent="0.3">
      <c r="R150" s="314"/>
      <c r="S150" s="314"/>
      <c r="T150" s="314"/>
      <c r="U150" s="314"/>
      <c r="V150" s="314"/>
      <c r="W150" s="314"/>
      <c r="X150" s="314"/>
      <c r="Y150" s="314"/>
      <c r="Z150" s="314"/>
      <c r="AA150" s="314"/>
      <c r="AB150" s="314"/>
      <c r="AC150" s="314"/>
      <c r="AD150" s="314"/>
      <c r="AE150" s="314"/>
      <c r="AF150" s="314"/>
      <c r="AG150" s="314"/>
      <c r="AH150" s="314"/>
      <c r="AI150" s="314"/>
      <c r="AJ150" s="314"/>
      <c r="AK150" s="314"/>
      <c r="AL150" s="314"/>
      <c r="AM150" s="314"/>
      <c r="AN150" s="314"/>
      <c r="AO150" s="314"/>
      <c r="AP150" s="314"/>
      <c r="AQ150" s="314"/>
      <c r="AR150" s="314"/>
      <c r="AS150" s="314"/>
      <c r="AT150" s="314"/>
      <c r="AU150" s="314"/>
      <c r="AV150" s="314"/>
      <c r="AW150" s="314"/>
      <c r="AX150" s="314"/>
      <c r="AY150" s="314"/>
      <c r="AZ150" s="314"/>
      <c r="BA150" s="314"/>
      <c r="BB150" s="314"/>
      <c r="BC150" s="314"/>
      <c r="BD150" s="314"/>
      <c r="BE150" s="314"/>
      <c r="BF150" s="314"/>
      <c r="BG150" s="314"/>
      <c r="BH150" s="314"/>
      <c r="BI150" s="314"/>
      <c r="BJ150" s="314"/>
      <c r="BK150" s="314"/>
      <c r="BL150" s="314"/>
      <c r="BM150" s="314"/>
      <c r="BN150" s="314"/>
      <c r="BO150" s="314"/>
      <c r="BP150" s="314"/>
      <c r="BQ150" s="314"/>
      <c r="BR150" s="314"/>
      <c r="BS150" s="314"/>
      <c r="BT150" s="314"/>
      <c r="BU150" s="314"/>
      <c r="BV150" s="314"/>
      <c r="BX150" s="314"/>
      <c r="BY150" s="314"/>
      <c r="BZ150" s="314"/>
      <c r="CA150" s="314"/>
      <c r="CB150" s="314"/>
      <c r="CC150" s="314"/>
      <c r="CD150" s="314"/>
      <c r="CE150" s="314"/>
      <c r="CF150" s="314"/>
      <c r="CG150" s="314"/>
      <c r="CH150" s="314"/>
      <c r="CI150" s="314"/>
      <c r="CJ150" s="314"/>
      <c r="CK150" s="314"/>
      <c r="CL150" s="314"/>
      <c r="CM150" s="314"/>
      <c r="CN150" s="314"/>
      <c r="CO150" s="314"/>
      <c r="CP150" s="314"/>
      <c r="CQ150" s="314"/>
      <c r="CR150" s="314"/>
      <c r="CS150" s="314"/>
      <c r="CT150" s="314"/>
      <c r="CU150" s="314"/>
      <c r="CV150" s="314"/>
      <c r="CW150" s="314"/>
      <c r="CX150" s="314"/>
      <c r="CY150" s="314"/>
      <c r="CZ150" s="314"/>
      <c r="DA150" s="314"/>
      <c r="DB150" s="314"/>
      <c r="DC150" s="314"/>
      <c r="DD150" s="314"/>
      <c r="DE150" s="314"/>
      <c r="DF150" s="314"/>
      <c r="DG150" s="314"/>
      <c r="DH150" s="314"/>
      <c r="DI150" s="314"/>
      <c r="DJ150" s="314"/>
      <c r="DK150" s="314"/>
      <c r="DL150" s="314"/>
      <c r="DM150" s="314"/>
      <c r="DN150" s="314"/>
      <c r="DO150" s="314"/>
      <c r="DP150" s="314"/>
      <c r="DQ150" s="314"/>
      <c r="DR150" s="314"/>
      <c r="DS150" s="314"/>
      <c r="DT150" s="314"/>
      <c r="DU150" s="314"/>
      <c r="DV150" s="314"/>
      <c r="DW150" s="314"/>
      <c r="DX150" s="314"/>
      <c r="DY150" s="314"/>
      <c r="DZ150" s="314"/>
      <c r="EA150" s="314"/>
      <c r="EB150" s="314"/>
      <c r="EC150" s="314"/>
      <c r="ED150" s="314"/>
      <c r="FY150" s="317"/>
      <c r="FZ150" s="317"/>
      <c r="GA150" s="317"/>
      <c r="GB150" s="317"/>
      <c r="GC150" s="301"/>
      <c r="GD150" s="301"/>
      <c r="GE150" s="301"/>
      <c r="GF150" s="301"/>
      <c r="GG150" s="318"/>
      <c r="GH150" s="318"/>
      <c r="GI150" s="318"/>
      <c r="GJ150" s="319"/>
      <c r="GK150" s="320"/>
      <c r="GL150" s="320"/>
      <c r="GM150" s="320"/>
      <c r="GN150" s="320"/>
      <c r="GO150" s="300"/>
      <c r="HD150" s="317"/>
      <c r="HE150" s="317"/>
      <c r="HF150" s="317"/>
      <c r="HG150" s="317"/>
      <c r="HH150" s="301"/>
      <c r="HI150" s="301"/>
      <c r="HJ150" s="301"/>
      <c r="HK150" s="301"/>
      <c r="HL150" s="318"/>
      <c r="HM150" s="318"/>
      <c r="HN150" s="318"/>
      <c r="HO150" s="319"/>
      <c r="HP150" s="320"/>
      <c r="HQ150" s="320"/>
      <c r="HR150" s="320"/>
      <c r="HS150" s="320"/>
      <c r="HT150" s="300"/>
    </row>
    <row r="151" spans="3:228" ht="17.100000000000001" customHeight="1" x14ac:dyDescent="0.3">
      <c r="R151" s="314"/>
      <c r="S151" s="314"/>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FY151" s="317"/>
      <c r="FZ151" s="317"/>
      <c r="GA151" s="317"/>
      <c r="GB151" s="317"/>
      <c r="GC151" s="301"/>
      <c r="GD151" s="301"/>
      <c r="GE151" s="301"/>
      <c r="GF151" s="301"/>
      <c r="GG151" s="318"/>
      <c r="GH151" s="318"/>
      <c r="GI151" s="318"/>
      <c r="GJ151" s="319"/>
      <c r="GK151" s="320"/>
      <c r="GL151" s="320"/>
      <c r="GM151" s="320"/>
      <c r="GN151" s="320"/>
      <c r="GO151" s="300"/>
      <c r="HD151" s="317"/>
      <c r="HE151" s="317"/>
      <c r="HF151" s="317"/>
      <c r="HG151" s="317"/>
      <c r="HH151" s="301"/>
      <c r="HI151" s="301"/>
      <c r="HJ151" s="301"/>
      <c r="HK151" s="301"/>
      <c r="HL151" s="318"/>
      <c r="HM151" s="318"/>
      <c r="HN151" s="318"/>
      <c r="HO151" s="319"/>
      <c r="HP151" s="320"/>
      <c r="HQ151" s="320"/>
      <c r="HR151" s="320"/>
      <c r="HS151" s="320"/>
      <c r="HT151" s="300"/>
    </row>
    <row r="152" spans="3:228" ht="17.100000000000001" customHeight="1" x14ac:dyDescent="0.3">
      <c r="R152" s="314"/>
      <c r="S152" s="314"/>
      <c r="T152" s="314"/>
      <c r="U152" s="314"/>
      <c r="V152" s="314"/>
      <c r="W152" s="314"/>
      <c r="X152" s="314"/>
      <c r="Y152" s="314"/>
      <c r="Z152" s="314"/>
      <c r="AA152" s="314"/>
      <c r="AB152" s="314"/>
      <c r="AC152" s="314"/>
      <c r="AD152" s="314"/>
      <c r="AE152" s="314"/>
      <c r="AF152" s="314"/>
      <c r="AG152" s="314"/>
      <c r="AH152" s="314"/>
      <c r="AI152" s="314"/>
      <c r="AJ152" s="314"/>
      <c r="AK152" s="314"/>
      <c r="AL152" s="314"/>
      <c r="AM152" s="314"/>
      <c r="AN152" s="314"/>
      <c r="AO152" s="314"/>
      <c r="AP152" s="314"/>
      <c r="AQ152" s="314"/>
      <c r="AR152" s="314"/>
      <c r="AS152" s="314"/>
      <c r="AT152" s="314"/>
      <c r="AU152" s="314"/>
      <c r="AV152" s="314"/>
      <c r="AW152" s="314"/>
      <c r="AX152" s="314"/>
      <c r="AY152" s="314"/>
      <c r="AZ152" s="314"/>
      <c r="BA152" s="314"/>
      <c r="BB152" s="314"/>
      <c r="BC152" s="314"/>
      <c r="BD152" s="314"/>
      <c r="BE152" s="314"/>
      <c r="BF152" s="314"/>
      <c r="BG152" s="314"/>
      <c r="BH152" s="314"/>
      <c r="BI152" s="314"/>
      <c r="BJ152" s="314"/>
      <c r="BK152" s="314"/>
      <c r="BL152" s="314"/>
      <c r="BM152" s="314"/>
      <c r="BN152" s="314"/>
      <c r="BO152" s="314"/>
      <c r="BP152" s="314"/>
      <c r="BQ152" s="314"/>
      <c r="BR152" s="314"/>
      <c r="BS152" s="314"/>
      <c r="BT152" s="314"/>
      <c r="BU152" s="314"/>
      <c r="BV152" s="314"/>
      <c r="BW152" s="341"/>
      <c r="BX152" s="314"/>
      <c r="BY152" s="314"/>
      <c r="BZ152" s="314"/>
      <c r="CA152" s="314"/>
      <c r="CB152" s="314"/>
      <c r="CC152" s="314"/>
      <c r="CD152" s="314"/>
      <c r="CE152" s="314"/>
      <c r="CF152" s="314"/>
      <c r="CG152" s="314"/>
      <c r="CH152" s="314"/>
      <c r="CI152" s="314"/>
      <c r="CJ152" s="314"/>
      <c r="CK152" s="314"/>
      <c r="CL152" s="314"/>
      <c r="CM152" s="314"/>
      <c r="CN152" s="314"/>
      <c r="CO152" s="314"/>
      <c r="CP152" s="314"/>
      <c r="CQ152" s="314"/>
      <c r="CR152" s="314"/>
      <c r="CS152" s="314"/>
      <c r="CT152" s="314"/>
      <c r="CU152" s="314"/>
      <c r="CV152" s="314"/>
      <c r="CW152" s="314"/>
      <c r="CX152" s="314"/>
      <c r="CY152" s="314"/>
      <c r="CZ152" s="314"/>
      <c r="DA152" s="314"/>
      <c r="DB152" s="314"/>
      <c r="DC152" s="314"/>
      <c r="DD152" s="314"/>
      <c r="DE152" s="314"/>
      <c r="DF152" s="314"/>
      <c r="DG152" s="314"/>
      <c r="DH152" s="314"/>
      <c r="DI152" s="314"/>
      <c r="DJ152" s="314"/>
      <c r="DK152" s="314"/>
      <c r="DL152" s="314"/>
      <c r="DM152" s="314"/>
      <c r="DN152" s="314"/>
      <c r="DO152" s="314"/>
      <c r="DP152" s="314"/>
      <c r="DQ152" s="314"/>
      <c r="DR152" s="314"/>
      <c r="DS152" s="314"/>
      <c r="DT152" s="314"/>
      <c r="DU152" s="314"/>
      <c r="DV152" s="314"/>
      <c r="DW152" s="314"/>
      <c r="DX152" s="314"/>
      <c r="DY152" s="314"/>
      <c r="DZ152" s="314"/>
      <c r="EA152" s="314"/>
      <c r="EB152" s="314"/>
      <c r="EC152" s="314"/>
      <c r="ED152" s="314"/>
      <c r="FY152" s="317"/>
      <c r="FZ152" s="317"/>
      <c r="GA152" s="317"/>
      <c r="GB152" s="317"/>
      <c r="GC152" s="301"/>
      <c r="GD152" s="301"/>
      <c r="GE152" s="301"/>
      <c r="GF152" s="301"/>
      <c r="GG152" s="318"/>
      <c r="GH152" s="318"/>
      <c r="GI152" s="318"/>
      <c r="GJ152" s="319"/>
      <c r="GK152" s="320"/>
      <c r="GL152" s="320"/>
      <c r="GM152" s="320"/>
      <c r="GN152" s="320"/>
      <c r="GO152" s="300"/>
      <c r="HD152" s="317"/>
      <c r="HE152" s="317"/>
      <c r="HF152" s="317"/>
      <c r="HG152" s="317"/>
      <c r="HH152" s="301"/>
      <c r="HI152" s="301"/>
      <c r="HJ152" s="301"/>
      <c r="HK152" s="301"/>
      <c r="HL152" s="318"/>
      <c r="HM152" s="318"/>
      <c r="HN152" s="318"/>
      <c r="HO152" s="319"/>
      <c r="HP152" s="320"/>
      <c r="HQ152" s="320"/>
      <c r="HR152" s="320"/>
      <c r="HS152" s="320"/>
      <c r="HT152" s="300"/>
    </row>
    <row r="153" spans="3:228" ht="17.100000000000001" customHeight="1" x14ac:dyDescent="0.3">
      <c r="R153" s="314"/>
      <c r="S153" s="314"/>
      <c r="T153" s="314"/>
      <c r="U153" s="314"/>
      <c r="V153" s="314"/>
      <c r="W153" s="314"/>
      <c r="X153" s="314"/>
      <c r="Y153" s="314"/>
      <c r="Z153" s="314"/>
      <c r="AA153" s="314"/>
      <c r="AB153" s="314"/>
      <c r="AC153" s="314"/>
      <c r="AD153" s="314"/>
      <c r="AE153" s="314"/>
      <c r="AF153" s="314"/>
      <c r="AG153" s="314"/>
      <c r="AH153" s="314"/>
      <c r="AI153" s="314"/>
      <c r="AJ153" s="314"/>
      <c r="AK153" s="314"/>
      <c r="AL153" s="314"/>
      <c r="AM153" s="314"/>
      <c r="AN153" s="314"/>
      <c r="AO153" s="314"/>
      <c r="AP153" s="314"/>
      <c r="AQ153" s="314"/>
      <c r="AR153" s="314"/>
      <c r="AS153" s="314"/>
      <c r="AT153" s="314"/>
      <c r="AU153" s="314"/>
      <c r="AV153" s="314"/>
      <c r="AW153" s="314"/>
      <c r="AX153" s="314"/>
      <c r="AY153" s="314"/>
      <c r="AZ153" s="314"/>
      <c r="BA153" s="314"/>
      <c r="BB153" s="314"/>
      <c r="BC153" s="314"/>
      <c r="BD153" s="314"/>
      <c r="BE153" s="314"/>
      <c r="BF153" s="314"/>
      <c r="BG153" s="314"/>
      <c r="BH153" s="314"/>
      <c r="BI153" s="314"/>
      <c r="BJ153" s="314"/>
      <c r="BK153" s="314"/>
      <c r="BL153" s="314"/>
      <c r="BM153" s="314"/>
      <c r="BN153" s="314"/>
      <c r="BO153" s="314"/>
      <c r="BP153" s="314"/>
      <c r="BQ153" s="314"/>
      <c r="BR153" s="314"/>
      <c r="BS153" s="314"/>
      <c r="BT153" s="314"/>
      <c r="BU153" s="314"/>
      <c r="BV153" s="314"/>
      <c r="BW153" s="341"/>
      <c r="BX153" s="314"/>
      <c r="BY153" s="314"/>
      <c r="BZ153" s="314"/>
      <c r="CA153" s="314"/>
      <c r="CB153" s="314"/>
      <c r="CC153" s="314"/>
      <c r="CD153" s="314"/>
      <c r="CE153" s="314"/>
      <c r="CF153" s="314"/>
      <c r="CG153" s="314"/>
      <c r="CH153" s="314"/>
      <c r="CI153" s="314"/>
      <c r="CJ153" s="314"/>
      <c r="CK153" s="314"/>
      <c r="CL153" s="314"/>
      <c r="CM153" s="314"/>
      <c r="CN153" s="314"/>
      <c r="CO153" s="314"/>
      <c r="CP153" s="314"/>
      <c r="CQ153" s="314"/>
      <c r="CR153" s="314"/>
      <c r="CS153" s="314"/>
      <c r="CT153" s="314"/>
      <c r="CU153" s="314"/>
      <c r="CV153" s="314"/>
      <c r="CW153" s="314"/>
      <c r="CX153" s="314"/>
      <c r="CY153" s="314"/>
      <c r="CZ153" s="314"/>
      <c r="DA153" s="314"/>
      <c r="DB153" s="314"/>
      <c r="DC153" s="314"/>
      <c r="DD153" s="314"/>
      <c r="DE153" s="314"/>
      <c r="DF153" s="314"/>
      <c r="DG153" s="314"/>
      <c r="DH153" s="314"/>
      <c r="DI153" s="314"/>
      <c r="DJ153" s="314"/>
      <c r="DK153" s="314"/>
      <c r="DL153" s="314"/>
      <c r="DM153" s="314"/>
      <c r="DN153" s="314"/>
      <c r="DO153" s="314"/>
      <c r="DP153" s="314"/>
      <c r="DQ153" s="314"/>
      <c r="DR153" s="314"/>
      <c r="DS153" s="314"/>
      <c r="DT153" s="314"/>
      <c r="DU153" s="314"/>
      <c r="DV153" s="314"/>
      <c r="DW153" s="314"/>
      <c r="DX153" s="314"/>
      <c r="DY153" s="314"/>
      <c r="DZ153" s="314"/>
      <c r="EA153" s="314"/>
      <c r="EB153" s="314"/>
      <c r="EC153" s="314"/>
      <c r="ED153" s="314"/>
      <c r="FY153" s="317"/>
      <c r="FZ153" s="317"/>
      <c r="GA153" s="317"/>
      <c r="GB153" s="317"/>
      <c r="GC153" s="301"/>
      <c r="GD153" s="301"/>
      <c r="GE153" s="301"/>
      <c r="GF153" s="301"/>
      <c r="GG153" s="318"/>
      <c r="GH153" s="318"/>
      <c r="GI153" s="318"/>
      <c r="GJ153" s="319"/>
      <c r="GK153" s="320"/>
      <c r="GL153" s="320"/>
      <c r="GM153" s="320"/>
      <c r="GN153" s="320"/>
      <c r="GO153" s="300"/>
      <c r="HD153" s="317"/>
      <c r="HE153" s="317"/>
      <c r="HF153" s="317"/>
      <c r="HG153" s="317"/>
      <c r="HH153" s="301"/>
      <c r="HI153" s="301"/>
      <c r="HJ153" s="301"/>
      <c r="HK153" s="301"/>
      <c r="HL153" s="318"/>
      <c r="HM153" s="318"/>
      <c r="HN153" s="318"/>
      <c r="HO153" s="319"/>
      <c r="HP153" s="320"/>
      <c r="HQ153" s="320"/>
      <c r="HR153" s="320"/>
      <c r="HS153" s="320"/>
      <c r="HT153" s="300"/>
    </row>
    <row r="154" spans="3:228" ht="17.100000000000001" customHeight="1" x14ac:dyDescent="0.3">
      <c r="BI154" s="285"/>
      <c r="BJ154" s="286"/>
      <c r="BK154" s="1"/>
      <c r="BL154" s="285"/>
      <c r="BM154" s="287"/>
      <c r="BN154" s="289"/>
      <c r="BO154" s="288"/>
      <c r="BP154" s="286"/>
      <c r="BT154" s="307"/>
      <c r="BU154" s="307"/>
      <c r="BV154" s="307"/>
      <c r="BW154" s="307"/>
      <c r="DQ154" s="285"/>
      <c r="DR154" s="286"/>
      <c r="DS154" s="1"/>
      <c r="DT154" s="285"/>
      <c r="DU154" s="287"/>
      <c r="DV154" s="289"/>
      <c r="DW154" s="288"/>
      <c r="DX154" s="286"/>
      <c r="EB154" s="307"/>
      <c r="EC154" s="307"/>
      <c r="ED154" s="307"/>
      <c r="FY154" s="317"/>
      <c r="FZ154" s="317"/>
      <c r="GA154" s="317"/>
      <c r="GB154" s="317"/>
      <c r="GC154" s="301"/>
      <c r="GD154" s="301"/>
      <c r="GE154" s="301"/>
      <c r="GF154" s="301"/>
      <c r="GG154" s="318"/>
      <c r="GH154" s="318"/>
      <c r="GI154" s="318"/>
      <c r="GJ154" s="319"/>
      <c r="GK154" s="320"/>
      <c r="GL154" s="320"/>
      <c r="GM154" s="320"/>
      <c r="GN154" s="320"/>
      <c r="GO154" s="300"/>
      <c r="HD154" s="317"/>
      <c r="HE154" s="317"/>
      <c r="HF154" s="317"/>
      <c r="HG154" s="317"/>
      <c r="HH154" s="301"/>
      <c r="HI154" s="301"/>
      <c r="HJ154" s="301"/>
      <c r="HK154" s="301"/>
      <c r="HL154" s="318"/>
      <c r="HM154" s="318"/>
      <c r="HN154" s="318"/>
      <c r="HO154" s="319"/>
      <c r="HP154" s="320"/>
      <c r="HQ154" s="320"/>
      <c r="HR154" s="320"/>
      <c r="HS154" s="320"/>
      <c r="HT154" s="300"/>
    </row>
    <row r="155" spans="3:228" ht="17.100000000000001" customHeight="1" x14ac:dyDescent="0.3">
      <c r="E155" s="316"/>
      <c r="F155" s="316"/>
      <c r="G155" s="316"/>
      <c r="H155" s="316"/>
      <c r="I155" s="316"/>
      <c r="J155" s="316"/>
      <c r="K155" s="316"/>
      <c r="L155" s="316"/>
      <c r="M155" s="316"/>
      <c r="N155" s="316"/>
      <c r="O155" s="316"/>
      <c r="P155" s="316"/>
      <c r="Q155" s="316"/>
      <c r="R155" s="314"/>
      <c r="S155" s="314"/>
      <c r="T155" s="314"/>
      <c r="U155" s="314"/>
      <c r="V155" s="314"/>
      <c r="W155" s="314"/>
      <c r="X155" s="314"/>
      <c r="Y155" s="314"/>
      <c r="Z155" s="314"/>
      <c r="AA155" s="314"/>
      <c r="AB155" s="314"/>
      <c r="AC155" s="314"/>
      <c r="AD155" s="314"/>
      <c r="AE155" s="314"/>
      <c r="AF155" s="314"/>
      <c r="AG155" s="314"/>
      <c r="AH155" s="314"/>
      <c r="AI155" s="314"/>
      <c r="AJ155" s="314"/>
      <c r="AK155" s="314"/>
      <c r="AL155" s="314"/>
      <c r="AM155" s="314"/>
      <c r="AN155" s="314"/>
      <c r="AO155" s="314"/>
      <c r="AP155" s="314"/>
      <c r="AQ155" s="314"/>
      <c r="AR155" s="314"/>
      <c r="AS155" s="314"/>
      <c r="AT155" s="314"/>
      <c r="AU155" s="314"/>
      <c r="AV155" s="314"/>
      <c r="AW155" s="314"/>
      <c r="AX155" s="314"/>
      <c r="AY155" s="314"/>
      <c r="AZ155" s="314"/>
      <c r="BA155" s="314"/>
      <c r="BB155" s="314"/>
      <c r="BC155" s="314"/>
      <c r="BD155" s="314"/>
      <c r="BE155" s="314"/>
      <c r="BF155" s="314"/>
      <c r="BG155" s="314"/>
      <c r="BH155" s="314"/>
      <c r="BI155" s="314"/>
      <c r="BJ155" s="314"/>
      <c r="BK155" s="314"/>
      <c r="BL155" s="314"/>
      <c r="BM155" s="314"/>
      <c r="BN155" s="314"/>
      <c r="BO155" s="314"/>
      <c r="BP155" s="314"/>
      <c r="BQ155" s="314"/>
      <c r="BR155" s="314"/>
      <c r="BS155" s="314"/>
      <c r="BT155" s="314"/>
      <c r="BU155" s="314"/>
      <c r="BV155" s="314"/>
      <c r="BX155" s="314"/>
      <c r="BY155" s="314"/>
      <c r="BZ155" s="314"/>
      <c r="CA155" s="314"/>
      <c r="CB155" s="314"/>
      <c r="CC155" s="314"/>
      <c r="CD155" s="314"/>
      <c r="CE155" s="314"/>
      <c r="CF155" s="314"/>
      <c r="CG155" s="314"/>
      <c r="CH155" s="314"/>
      <c r="CI155" s="314"/>
      <c r="CJ155" s="314"/>
      <c r="CK155" s="314"/>
      <c r="CL155" s="314"/>
      <c r="CM155" s="314"/>
      <c r="CN155" s="314"/>
      <c r="CO155" s="314"/>
      <c r="CP155" s="314"/>
      <c r="CQ155" s="314"/>
      <c r="CR155" s="314"/>
      <c r="CS155" s="314"/>
      <c r="CT155" s="314"/>
      <c r="CU155" s="314"/>
      <c r="CV155" s="314"/>
      <c r="CW155" s="314"/>
      <c r="CX155" s="314"/>
      <c r="CY155" s="314"/>
      <c r="CZ155" s="314"/>
      <c r="DA155" s="314"/>
      <c r="DB155" s="314"/>
      <c r="DC155" s="314"/>
      <c r="DD155" s="314"/>
      <c r="DE155" s="314"/>
      <c r="DF155" s="314"/>
      <c r="DG155" s="314"/>
      <c r="DH155" s="314"/>
      <c r="DI155" s="314"/>
      <c r="DJ155" s="314"/>
      <c r="DK155" s="314"/>
      <c r="DL155" s="314"/>
      <c r="DM155" s="314"/>
      <c r="DN155" s="314"/>
      <c r="DO155" s="314"/>
      <c r="DP155" s="314"/>
      <c r="DQ155" s="314"/>
      <c r="DR155" s="314"/>
      <c r="DS155" s="314"/>
      <c r="DT155" s="314"/>
      <c r="DU155" s="314"/>
      <c r="DV155" s="314"/>
      <c r="DW155" s="314"/>
      <c r="DX155" s="314"/>
      <c r="DY155" s="314"/>
      <c r="DZ155" s="314"/>
      <c r="EA155" s="314"/>
      <c r="EB155" s="314"/>
      <c r="EC155" s="314"/>
      <c r="ED155" s="314"/>
      <c r="FY155" s="317"/>
      <c r="FZ155" s="317"/>
      <c r="GA155" s="317"/>
      <c r="GB155" s="317"/>
      <c r="GC155" s="301"/>
      <c r="GD155" s="301"/>
      <c r="GE155" s="301"/>
      <c r="GF155" s="301"/>
      <c r="GG155" s="318"/>
      <c r="GH155" s="318"/>
      <c r="GI155" s="318"/>
      <c r="GJ155" s="319"/>
      <c r="GK155" s="320"/>
      <c r="GL155" s="320"/>
      <c r="GM155" s="320"/>
      <c r="GN155" s="320"/>
      <c r="GO155" s="300"/>
      <c r="HD155" s="317"/>
      <c r="HE155" s="317"/>
      <c r="HF155" s="317"/>
      <c r="HG155" s="317"/>
      <c r="HH155" s="301"/>
      <c r="HI155" s="301"/>
      <c r="HJ155" s="301"/>
      <c r="HK155" s="301"/>
      <c r="HL155" s="318"/>
      <c r="HM155" s="318"/>
      <c r="HN155" s="318"/>
      <c r="HO155" s="319"/>
      <c r="HP155" s="320"/>
      <c r="HQ155" s="320"/>
      <c r="HR155" s="320"/>
      <c r="HS155" s="320"/>
      <c r="HT155" s="300"/>
    </row>
    <row r="156" spans="3:228" ht="17.100000000000001" customHeight="1" x14ac:dyDescent="0.3">
      <c r="E156" s="330"/>
      <c r="F156" s="330"/>
      <c r="G156" s="330"/>
      <c r="H156" s="330"/>
      <c r="I156" s="331"/>
      <c r="J156" s="331"/>
      <c r="K156" s="331"/>
      <c r="L156" s="331"/>
      <c r="M156" s="331"/>
      <c r="N156" s="331"/>
      <c r="O156" s="332"/>
      <c r="P156" s="332"/>
      <c r="Q156" s="332"/>
      <c r="R156" s="314"/>
      <c r="S156" s="314"/>
      <c r="T156" s="314"/>
      <c r="U156" s="314"/>
      <c r="V156" s="314"/>
      <c r="W156" s="314"/>
      <c r="X156" s="314"/>
      <c r="Y156" s="314"/>
      <c r="Z156" s="314"/>
      <c r="AA156" s="314"/>
      <c r="AB156" s="314"/>
      <c r="AC156" s="314"/>
      <c r="AD156" s="314"/>
      <c r="AE156" s="314"/>
      <c r="AF156" s="314"/>
      <c r="AG156" s="314"/>
      <c r="AH156" s="314"/>
      <c r="AI156" s="314"/>
      <c r="AJ156" s="314"/>
      <c r="AK156" s="314"/>
      <c r="AL156" s="314"/>
      <c r="AM156" s="314"/>
      <c r="AN156" s="314"/>
      <c r="AO156" s="314"/>
      <c r="AP156" s="314"/>
      <c r="AQ156" s="314"/>
      <c r="AR156" s="314"/>
      <c r="AS156" s="314"/>
      <c r="AT156" s="314"/>
      <c r="AU156" s="314"/>
      <c r="AV156" s="314"/>
      <c r="AW156" s="314"/>
      <c r="AX156" s="314"/>
      <c r="AY156" s="314"/>
      <c r="AZ156" s="314"/>
      <c r="BA156" s="314"/>
      <c r="BB156" s="314"/>
      <c r="BC156" s="314"/>
      <c r="BD156" s="314"/>
      <c r="BE156" s="314"/>
      <c r="BF156" s="314"/>
      <c r="BG156" s="314"/>
      <c r="BH156" s="314"/>
      <c r="BI156" s="314"/>
      <c r="BJ156" s="314"/>
      <c r="BK156" s="314"/>
      <c r="BL156" s="314"/>
      <c r="BM156" s="314"/>
      <c r="BN156" s="314"/>
      <c r="BO156" s="314"/>
      <c r="BP156" s="314"/>
      <c r="BQ156" s="314"/>
      <c r="BR156" s="314"/>
      <c r="BS156" s="314"/>
      <c r="BT156" s="314"/>
      <c r="BU156" s="314"/>
      <c r="BV156" s="314"/>
      <c r="BX156" s="314"/>
      <c r="BY156" s="314"/>
      <c r="BZ156" s="314"/>
      <c r="CA156" s="314"/>
      <c r="CB156" s="314"/>
      <c r="CC156" s="314"/>
      <c r="CD156" s="314"/>
      <c r="CE156" s="314"/>
      <c r="CF156" s="314"/>
      <c r="CG156" s="314"/>
      <c r="CH156" s="314"/>
      <c r="CI156" s="314"/>
      <c r="CJ156" s="314"/>
      <c r="CK156" s="314"/>
      <c r="CL156" s="314"/>
      <c r="CM156" s="314"/>
      <c r="CN156" s="314"/>
      <c r="CO156" s="314"/>
      <c r="CP156" s="314"/>
      <c r="CQ156" s="314"/>
      <c r="CR156" s="314"/>
      <c r="CS156" s="314"/>
      <c r="CT156" s="314"/>
      <c r="CU156" s="314"/>
      <c r="CV156" s="314"/>
      <c r="CW156" s="314"/>
      <c r="CX156" s="314"/>
      <c r="CY156" s="314"/>
      <c r="CZ156" s="314"/>
      <c r="DA156" s="314"/>
      <c r="DB156" s="314"/>
      <c r="DC156" s="314"/>
      <c r="DD156" s="314"/>
      <c r="DE156" s="314"/>
      <c r="DF156" s="314"/>
      <c r="DG156" s="314"/>
      <c r="DH156" s="314"/>
      <c r="DI156" s="314"/>
      <c r="DJ156" s="314"/>
      <c r="DK156" s="314"/>
      <c r="DL156" s="314"/>
      <c r="DM156" s="314"/>
      <c r="DN156" s="314"/>
      <c r="DO156" s="314"/>
      <c r="DP156" s="314"/>
      <c r="DQ156" s="314"/>
      <c r="DR156" s="314"/>
      <c r="DS156" s="314"/>
      <c r="DT156" s="314"/>
      <c r="DU156" s="314"/>
      <c r="DV156" s="314"/>
      <c r="DW156" s="314"/>
      <c r="DX156" s="314"/>
      <c r="DY156" s="314"/>
      <c r="DZ156" s="314"/>
      <c r="EA156" s="314"/>
      <c r="EB156" s="314"/>
      <c r="EC156" s="314"/>
      <c r="ED156" s="314"/>
      <c r="FY156" s="317"/>
      <c r="FZ156" s="317"/>
      <c r="GA156" s="317"/>
      <c r="GB156" s="317"/>
      <c r="GC156" s="301"/>
      <c r="GD156" s="301"/>
      <c r="GE156" s="301"/>
      <c r="GF156" s="301"/>
      <c r="GG156" s="318"/>
      <c r="GH156" s="318"/>
      <c r="GI156" s="318"/>
      <c r="GJ156" s="319"/>
      <c r="GK156" s="320"/>
      <c r="GL156" s="320"/>
      <c r="GM156" s="320"/>
      <c r="GN156" s="320"/>
      <c r="GO156" s="300"/>
      <c r="HD156" s="317"/>
      <c r="HE156" s="317"/>
      <c r="HF156" s="317"/>
      <c r="HG156" s="317"/>
      <c r="HH156" s="301"/>
      <c r="HI156" s="301"/>
      <c r="HJ156" s="301"/>
      <c r="HK156" s="301"/>
      <c r="HL156" s="318"/>
      <c r="HM156" s="318"/>
      <c r="HN156" s="318"/>
      <c r="HO156" s="319"/>
      <c r="HP156" s="320"/>
      <c r="HQ156" s="320"/>
      <c r="HR156" s="320"/>
      <c r="HS156" s="320"/>
      <c r="HT156" s="300"/>
    </row>
    <row r="157" spans="3:228" ht="17.100000000000001" customHeight="1" x14ac:dyDescent="0.3">
      <c r="C157" s="335"/>
      <c r="R157" s="314"/>
      <c r="S157" s="314"/>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FY157" s="317"/>
      <c r="FZ157" s="317"/>
      <c r="GA157" s="317"/>
      <c r="GB157" s="317"/>
      <c r="GC157" s="301"/>
      <c r="GD157" s="301"/>
      <c r="GE157" s="301"/>
      <c r="GF157" s="301"/>
      <c r="GG157" s="318"/>
      <c r="GH157" s="318"/>
      <c r="GI157" s="318"/>
      <c r="GJ157" s="319"/>
      <c r="GK157" s="320"/>
      <c r="GL157" s="320"/>
      <c r="GM157" s="320"/>
      <c r="GN157" s="320"/>
      <c r="GO157" s="300"/>
      <c r="HD157" s="317"/>
      <c r="HE157" s="317"/>
      <c r="HF157" s="317"/>
      <c r="HG157" s="317"/>
      <c r="HH157" s="301"/>
      <c r="HI157" s="301"/>
      <c r="HJ157" s="301"/>
      <c r="HK157" s="301"/>
      <c r="HL157" s="318"/>
      <c r="HM157" s="318"/>
      <c r="HN157" s="318"/>
      <c r="HO157" s="319"/>
      <c r="HP157" s="320"/>
      <c r="HQ157" s="320"/>
      <c r="HR157" s="320"/>
      <c r="HS157" s="320"/>
      <c r="HT157" s="300"/>
    </row>
    <row r="158" spans="3:228" ht="17.100000000000001" customHeight="1" x14ac:dyDescent="0.3">
      <c r="C158" s="335"/>
      <c r="R158" s="314"/>
      <c r="S158" s="314"/>
      <c r="T158" s="314"/>
      <c r="U158" s="314"/>
      <c r="V158" s="314"/>
      <c r="W158" s="314"/>
      <c r="X158" s="314"/>
      <c r="Y158" s="314"/>
      <c r="Z158" s="314"/>
      <c r="AA158" s="314"/>
      <c r="AB158" s="314"/>
      <c r="AC158" s="314"/>
      <c r="AD158" s="314"/>
      <c r="AE158" s="314"/>
      <c r="AF158" s="314"/>
      <c r="AG158" s="314"/>
      <c r="AH158" s="314"/>
      <c r="AI158" s="314"/>
      <c r="AJ158" s="314"/>
      <c r="AK158" s="314"/>
      <c r="AL158" s="314"/>
      <c r="AM158" s="314"/>
      <c r="AN158" s="314"/>
      <c r="AO158" s="314"/>
      <c r="AP158" s="314"/>
      <c r="AQ158" s="314"/>
      <c r="AR158" s="314"/>
      <c r="AS158" s="314"/>
      <c r="AT158" s="314"/>
      <c r="AU158" s="314"/>
      <c r="AV158" s="314"/>
      <c r="AW158" s="314"/>
      <c r="AX158" s="314"/>
      <c r="AY158" s="314"/>
      <c r="AZ158" s="314"/>
      <c r="BA158" s="314"/>
      <c r="BB158" s="314"/>
      <c r="BC158" s="314"/>
      <c r="BD158" s="314"/>
      <c r="BE158" s="314"/>
      <c r="BF158" s="314"/>
      <c r="BG158" s="314"/>
      <c r="BH158" s="314"/>
      <c r="BI158" s="314"/>
      <c r="BJ158" s="314"/>
      <c r="BK158" s="314"/>
      <c r="BL158" s="314"/>
      <c r="BM158" s="314"/>
      <c r="BN158" s="314"/>
      <c r="BO158" s="314"/>
      <c r="BP158" s="314"/>
      <c r="BQ158" s="314"/>
      <c r="BR158" s="314"/>
      <c r="BS158" s="314"/>
      <c r="BT158" s="314"/>
      <c r="BU158" s="314"/>
      <c r="BV158" s="314"/>
      <c r="BW158" s="336"/>
      <c r="BX158" s="314"/>
      <c r="BY158" s="314"/>
      <c r="BZ158" s="314"/>
      <c r="CA158" s="314"/>
      <c r="CB158" s="314"/>
      <c r="CC158" s="314"/>
      <c r="CD158" s="314"/>
      <c r="CE158" s="314"/>
      <c r="CF158" s="314"/>
      <c r="CG158" s="314"/>
      <c r="CH158" s="314"/>
      <c r="CI158" s="314"/>
      <c r="CJ158" s="314"/>
      <c r="CK158" s="314"/>
      <c r="CL158" s="314"/>
      <c r="CM158" s="314"/>
      <c r="CN158" s="314"/>
      <c r="CO158" s="314"/>
      <c r="CP158" s="314"/>
      <c r="CQ158" s="314"/>
      <c r="CR158" s="314"/>
      <c r="CS158" s="314"/>
      <c r="CT158" s="314"/>
      <c r="CU158" s="314"/>
      <c r="CV158" s="314"/>
      <c r="CW158" s="314"/>
      <c r="CX158" s="314"/>
      <c r="CY158" s="314"/>
      <c r="CZ158" s="314"/>
      <c r="DA158" s="314"/>
      <c r="DB158" s="314"/>
      <c r="DC158" s="314"/>
      <c r="DD158" s="314"/>
      <c r="DE158" s="314"/>
      <c r="DF158" s="314"/>
      <c r="DG158" s="314"/>
      <c r="DH158" s="314"/>
      <c r="DI158" s="314"/>
      <c r="DJ158" s="314"/>
      <c r="DK158" s="314"/>
      <c r="DL158" s="314"/>
      <c r="DM158" s="314"/>
      <c r="DN158" s="314"/>
      <c r="DO158" s="314"/>
      <c r="DP158" s="314"/>
      <c r="DQ158" s="314"/>
      <c r="DR158" s="314"/>
      <c r="DS158" s="314"/>
      <c r="DT158" s="314"/>
      <c r="DU158" s="314"/>
      <c r="DV158" s="314"/>
      <c r="DW158" s="314"/>
      <c r="DX158" s="314"/>
      <c r="DY158" s="314"/>
      <c r="DZ158" s="314"/>
      <c r="EA158" s="314"/>
      <c r="EB158" s="314"/>
      <c r="EC158" s="314"/>
      <c r="ED158" s="314"/>
      <c r="FY158" s="317"/>
      <c r="FZ158" s="317"/>
      <c r="GA158" s="317"/>
      <c r="GB158" s="317"/>
      <c r="GC158" s="301"/>
      <c r="GD158" s="301"/>
      <c r="GE158" s="301"/>
      <c r="GF158" s="301"/>
      <c r="GG158" s="318"/>
      <c r="GH158" s="318"/>
      <c r="GI158" s="318"/>
      <c r="GJ158" s="319"/>
      <c r="GK158" s="320"/>
      <c r="GL158" s="320"/>
      <c r="GM158" s="320"/>
      <c r="GN158" s="320"/>
      <c r="GO158" s="300"/>
      <c r="HD158" s="317"/>
      <c r="HE158" s="317"/>
      <c r="HF158" s="317"/>
      <c r="HG158" s="317"/>
      <c r="HH158" s="301"/>
      <c r="HI158" s="301"/>
      <c r="HJ158" s="301"/>
      <c r="HK158" s="301"/>
      <c r="HL158" s="318"/>
      <c r="HM158" s="318"/>
      <c r="HN158" s="318"/>
      <c r="HO158" s="319"/>
      <c r="HP158" s="320"/>
      <c r="HQ158" s="320"/>
      <c r="HR158" s="320"/>
      <c r="HS158" s="320"/>
      <c r="HT158" s="300"/>
    </row>
    <row r="159" spans="3:228" ht="17.100000000000001" customHeight="1" x14ac:dyDescent="0.3">
      <c r="C159" s="335"/>
      <c r="R159" s="314"/>
      <c r="S159" s="314"/>
      <c r="T159" s="314"/>
      <c r="U159" s="314"/>
      <c r="V159" s="314"/>
      <c r="W159" s="314"/>
      <c r="X159" s="314"/>
      <c r="Y159" s="314"/>
      <c r="Z159" s="314"/>
      <c r="AA159" s="314"/>
      <c r="AB159" s="314"/>
      <c r="AC159" s="314"/>
      <c r="AD159" s="314"/>
      <c r="AE159" s="314"/>
      <c r="AF159" s="314"/>
      <c r="AG159" s="314"/>
      <c r="AH159" s="314"/>
      <c r="AI159" s="314"/>
      <c r="AJ159" s="314"/>
      <c r="AK159" s="314"/>
      <c r="AL159" s="314"/>
      <c r="AM159" s="314"/>
      <c r="AN159" s="314"/>
      <c r="AO159" s="314"/>
      <c r="AP159" s="314"/>
      <c r="AQ159" s="314"/>
      <c r="AR159" s="314"/>
      <c r="AS159" s="314"/>
      <c r="AT159" s="314"/>
      <c r="AU159" s="314"/>
      <c r="AV159" s="314"/>
      <c r="AW159" s="314"/>
      <c r="AX159" s="314"/>
      <c r="AY159" s="314"/>
      <c r="AZ159" s="314"/>
      <c r="BA159" s="314"/>
      <c r="BB159" s="314"/>
      <c r="BC159" s="314"/>
      <c r="BD159" s="314"/>
      <c r="BE159" s="314"/>
      <c r="BF159" s="314"/>
      <c r="BG159" s="314"/>
      <c r="BH159" s="314"/>
      <c r="BI159" s="314"/>
      <c r="BJ159" s="314"/>
      <c r="BK159" s="314"/>
      <c r="BL159" s="314"/>
      <c r="BM159" s="314"/>
      <c r="BN159" s="314"/>
      <c r="BO159" s="314"/>
      <c r="BP159" s="314"/>
      <c r="BQ159" s="314"/>
      <c r="BR159" s="314"/>
      <c r="BS159" s="314"/>
      <c r="BT159" s="314"/>
      <c r="BU159" s="314"/>
      <c r="BV159" s="314"/>
      <c r="BW159" s="337"/>
      <c r="BX159" s="314"/>
      <c r="BY159" s="314"/>
      <c r="BZ159" s="314"/>
      <c r="CA159" s="314"/>
      <c r="CB159" s="314"/>
      <c r="CC159" s="314"/>
      <c r="CD159" s="314"/>
      <c r="CE159" s="314"/>
      <c r="CF159" s="314"/>
      <c r="CG159" s="314"/>
      <c r="CH159" s="314"/>
      <c r="CI159" s="314"/>
      <c r="CJ159" s="314"/>
      <c r="CK159" s="314"/>
      <c r="CL159" s="314"/>
      <c r="CM159" s="314"/>
      <c r="CN159" s="314"/>
      <c r="CO159" s="314"/>
      <c r="CP159" s="314"/>
      <c r="CQ159" s="314"/>
      <c r="CR159" s="314"/>
      <c r="CS159" s="314"/>
      <c r="CT159" s="314"/>
      <c r="CU159" s="314"/>
      <c r="CV159" s="314"/>
      <c r="CW159" s="314"/>
      <c r="CX159" s="314"/>
      <c r="CY159" s="314"/>
      <c r="CZ159" s="314"/>
      <c r="DA159" s="314"/>
      <c r="DB159" s="314"/>
      <c r="DC159" s="314"/>
      <c r="DD159" s="314"/>
      <c r="DE159" s="314"/>
      <c r="DF159" s="314"/>
      <c r="DG159" s="314"/>
      <c r="DH159" s="314"/>
      <c r="DI159" s="314"/>
      <c r="DJ159" s="314"/>
      <c r="DK159" s="314"/>
      <c r="DL159" s="314"/>
      <c r="DM159" s="314"/>
      <c r="DN159" s="314"/>
      <c r="DO159" s="314"/>
      <c r="DP159" s="314"/>
      <c r="DQ159" s="314"/>
      <c r="DR159" s="314"/>
      <c r="DS159" s="314"/>
      <c r="DT159" s="314"/>
      <c r="DU159" s="314"/>
      <c r="DV159" s="314"/>
      <c r="DW159" s="314"/>
      <c r="DX159" s="314"/>
      <c r="DY159" s="314"/>
      <c r="DZ159" s="314"/>
      <c r="EA159" s="314"/>
      <c r="EB159" s="314"/>
      <c r="EC159" s="314"/>
      <c r="ED159" s="314"/>
      <c r="FY159" s="317"/>
      <c r="FZ159" s="317"/>
      <c r="GA159" s="317"/>
      <c r="GB159" s="317"/>
      <c r="GC159" s="301"/>
      <c r="GD159" s="301"/>
      <c r="GE159" s="301"/>
      <c r="GF159" s="301"/>
      <c r="GG159" s="318"/>
      <c r="GH159" s="318"/>
      <c r="GI159" s="318"/>
      <c r="GJ159" s="319"/>
      <c r="GK159" s="320"/>
      <c r="GL159" s="320"/>
      <c r="GM159" s="320"/>
      <c r="GN159" s="320"/>
      <c r="GO159" s="300"/>
      <c r="HD159" s="317"/>
      <c r="HE159" s="317"/>
      <c r="HF159" s="317"/>
      <c r="HG159" s="317"/>
      <c r="HH159" s="301"/>
      <c r="HI159" s="301"/>
      <c r="HJ159" s="301"/>
      <c r="HK159" s="301"/>
      <c r="HL159" s="318"/>
      <c r="HM159" s="318"/>
      <c r="HN159" s="318"/>
      <c r="HO159" s="319"/>
      <c r="HP159" s="320"/>
      <c r="HQ159" s="320"/>
      <c r="HR159" s="320"/>
      <c r="HS159" s="320"/>
      <c r="HT159" s="300"/>
    </row>
    <row r="160" spans="3:228" ht="17.100000000000001" customHeight="1" x14ac:dyDescent="0.3">
      <c r="C160" s="335"/>
      <c r="R160" s="314"/>
      <c r="S160" s="314"/>
      <c r="T160" s="314"/>
      <c r="U160" s="314"/>
      <c r="V160" s="314"/>
      <c r="W160" s="314"/>
      <c r="X160" s="314"/>
      <c r="Y160" s="314"/>
      <c r="Z160" s="314"/>
      <c r="AA160" s="314"/>
      <c r="AB160" s="314"/>
      <c r="AC160" s="314"/>
      <c r="AD160" s="314"/>
      <c r="AE160" s="314"/>
      <c r="AF160" s="314"/>
      <c r="AG160" s="314"/>
      <c r="AH160" s="314"/>
      <c r="AI160" s="314"/>
      <c r="AJ160" s="314"/>
      <c r="AK160" s="314"/>
      <c r="AL160" s="314"/>
      <c r="AM160" s="314"/>
      <c r="AN160" s="314"/>
      <c r="AO160" s="314"/>
      <c r="AP160" s="314"/>
      <c r="AQ160" s="314"/>
      <c r="AR160" s="314"/>
      <c r="AS160" s="314"/>
      <c r="AT160" s="314"/>
      <c r="AU160" s="314"/>
      <c r="AV160" s="314"/>
      <c r="AW160" s="314"/>
      <c r="AX160" s="314"/>
      <c r="AY160" s="314"/>
      <c r="AZ160" s="314"/>
      <c r="BA160" s="314"/>
      <c r="BB160" s="314"/>
      <c r="BC160" s="314"/>
      <c r="BD160" s="314"/>
      <c r="BE160" s="314"/>
      <c r="BF160" s="314"/>
      <c r="BG160" s="314"/>
      <c r="BH160" s="314"/>
      <c r="BI160" s="314"/>
      <c r="BJ160" s="314"/>
      <c r="BK160" s="314"/>
      <c r="BL160" s="314"/>
      <c r="BM160" s="314"/>
      <c r="BN160" s="314"/>
      <c r="BO160" s="314"/>
      <c r="BP160" s="314"/>
      <c r="BQ160" s="314"/>
      <c r="BR160" s="314"/>
      <c r="BS160" s="314"/>
      <c r="BT160" s="314"/>
      <c r="BU160" s="314"/>
      <c r="BV160" s="314"/>
      <c r="BW160" s="291"/>
      <c r="BX160" s="314"/>
      <c r="BY160" s="314"/>
      <c r="BZ160" s="314"/>
      <c r="CA160" s="314"/>
      <c r="CB160" s="314"/>
      <c r="CC160" s="314"/>
      <c r="CD160" s="314"/>
      <c r="CE160" s="314"/>
      <c r="CF160" s="314"/>
      <c r="CG160" s="314"/>
      <c r="CH160" s="314"/>
      <c r="CI160" s="314"/>
      <c r="CJ160" s="314"/>
      <c r="CK160" s="314"/>
      <c r="CL160" s="314"/>
      <c r="CM160" s="314"/>
      <c r="CN160" s="314"/>
      <c r="CO160" s="314"/>
      <c r="CP160" s="314"/>
      <c r="CQ160" s="314"/>
      <c r="CR160" s="314"/>
      <c r="CS160" s="314"/>
      <c r="CT160" s="314"/>
      <c r="CU160" s="314"/>
      <c r="CV160" s="314"/>
      <c r="CW160" s="314"/>
      <c r="CX160" s="314"/>
      <c r="CY160" s="314"/>
      <c r="CZ160" s="314"/>
      <c r="DA160" s="314"/>
      <c r="DB160" s="314"/>
      <c r="DC160" s="314"/>
      <c r="DD160" s="314"/>
      <c r="DE160" s="314"/>
      <c r="DF160" s="314"/>
      <c r="DG160" s="314"/>
      <c r="DH160" s="314"/>
      <c r="DI160" s="314"/>
      <c r="DJ160" s="314"/>
      <c r="DK160" s="314"/>
      <c r="DL160" s="314"/>
      <c r="DM160" s="314"/>
      <c r="DN160" s="314"/>
      <c r="DO160" s="314"/>
      <c r="DP160" s="314"/>
      <c r="DQ160" s="314"/>
      <c r="DR160" s="314"/>
      <c r="DS160" s="314"/>
      <c r="DT160" s="314"/>
      <c r="DU160" s="314"/>
      <c r="DV160" s="314"/>
      <c r="DW160" s="314"/>
      <c r="DX160" s="314"/>
      <c r="DY160" s="314"/>
      <c r="DZ160" s="314"/>
      <c r="EA160" s="314"/>
      <c r="EB160" s="314"/>
      <c r="EC160" s="314"/>
      <c r="ED160" s="314"/>
      <c r="FY160" s="317"/>
      <c r="FZ160" s="317"/>
      <c r="GA160" s="317"/>
      <c r="GB160" s="317"/>
      <c r="GC160" s="301"/>
      <c r="GD160" s="301"/>
      <c r="GE160" s="301"/>
      <c r="GF160" s="301"/>
      <c r="GG160" s="318"/>
      <c r="GH160" s="318"/>
      <c r="GI160" s="318"/>
      <c r="GJ160" s="319"/>
      <c r="GK160" s="320"/>
      <c r="GL160" s="320"/>
      <c r="GM160" s="320"/>
      <c r="GN160" s="320"/>
      <c r="GO160" s="300"/>
      <c r="HD160" s="317"/>
      <c r="HE160" s="317"/>
      <c r="HF160" s="317"/>
      <c r="HG160" s="317"/>
      <c r="HH160" s="301"/>
      <c r="HI160" s="301"/>
      <c r="HJ160" s="301"/>
      <c r="HK160" s="301"/>
      <c r="HL160" s="318"/>
      <c r="HM160" s="318"/>
      <c r="HN160" s="318"/>
      <c r="HO160" s="319"/>
      <c r="HP160" s="320"/>
      <c r="HQ160" s="320"/>
      <c r="HR160" s="320"/>
      <c r="HS160" s="320"/>
      <c r="HT160" s="300"/>
    </row>
    <row r="161" spans="3:228" ht="17.100000000000001" customHeight="1" x14ac:dyDescent="0.3">
      <c r="C161" s="335"/>
      <c r="R161" s="314"/>
      <c r="S161" s="314"/>
      <c r="T161" s="314"/>
      <c r="U161" s="314"/>
      <c r="V161" s="314"/>
      <c r="W161" s="314"/>
      <c r="X161" s="314"/>
      <c r="Y161" s="314"/>
      <c r="Z161" s="314"/>
      <c r="AA161" s="314"/>
      <c r="AB161" s="314"/>
      <c r="AC161" s="314"/>
      <c r="AD161" s="314"/>
      <c r="AE161" s="314"/>
      <c r="AF161" s="314"/>
      <c r="AG161" s="314"/>
      <c r="AH161" s="314"/>
      <c r="AI161" s="314"/>
      <c r="AJ161" s="314"/>
      <c r="AK161" s="314"/>
      <c r="AL161" s="314"/>
      <c r="AM161" s="314"/>
      <c r="AN161" s="314"/>
      <c r="AO161" s="314"/>
      <c r="AP161" s="314"/>
      <c r="AQ161" s="314"/>
      <c r="AR161" s="314"/>
      <c r="AS161" s="314"/>
      <c r="AT161" s="314"/>
      <c r="AU161" s="314"/>
      <c r="AV161" s="314"/>
      <c r="AW161" s="314"/>
      <c r="AX161" s="314"/>
      <c r="AY161" s="314"/>
      <c r="AZ161" s="314"/>
      <c r="BA161" s="314"/>
      <c r="BB161" s="314"/>
      <c r="BC161" s="314"/>
      <c r="BD161" s="314"/>
      <c r="BE161" s="314"/>
      <c r="BF161" s="314"/>
      <c r="BG161" s="314"/>
      <c r="BH161" s="314"/>
      <c r="BI161" s="314"/>
      <c r="BJ161" s="314"/>
      <c r="BK161" s="314"/>
      <c r="BL161" s="314"/>
      <c r="BM161" s="314"/>
      <c r="BN161" s="314"/>
      <c r="BO161" s="314"/>
      <c r="BP161" s="314"/>
      <c r="BQ161" s="314"/>
      <c r="BR161" s="314"/>
      <c r="BS161" s="314"/>
      <c r="BT161" s="314"/>
      <c r="BU161" s="314"/>
      <c r="BV161" s="314"/>
      <c r="BW161" s="258"/>
      <c r="BX161" s="314"/>
      <c r="BY161" s="314"/>
      <c r="BZ161" s="314"/>
      <c r="CA161" s="314"/>
      <c r="CB161" s="314"/>
      <c r="CC161" s="314"/>
      <c r="CD161" s="314"/>
      <c r="CE161" s="314"/>
      <c r="CF161" s="314"/>
      <c r="CG161" s="314"/>
      <c r="CH161" s="314"/>
      <c r="CI161" s="314"/>
      <c r="CJ161" s="314"/>
      <c r="CK161" s="314"/>
      <c r="CL161" s="314"/>
      <c r="CM161" s="314"/>
      <c r="CN161" s="314"/>
      <c r="CO161" s="314"/>
      <c r="CP161" s="314"/>
      <c r="CQ161" s="314"/>
      <c r="CR161" s="314"/>
      <c r="CS161" s="314"/>
      <c r="CT161" s="314"/>
      <c r="CU161" s="314"/>
      <c r="CV161" s="314"/>
      <c r="CW161" s="314"/>
      <c r="CX161" s="314"/>
      <c r="CY161" s="314"/>
      <c r="CZ161" s="314"/>
      <c r="DA161" s="314"/>
      <c r="DB161" s="314"/>
      <c r="DC161" s="314"/>
      <c r="DD161" s="314"/>
      <c r="DE161" s="314"/>
      <c r="DF161" s="314"/>
      <c r="DG161" s="314"/>
      <c r="DH161" s="314"/>
      <c r="DI161" s="314"/>
      <c r="DJ161" s="314"/>
      <c r="DK161" s="314"/>
      <c r="DL161" s="314"/>
      <c r="DM161" s="314"/>
      <c r="DN161" s="314"/>
      <c r="DO161" s="314"/>
      <c r="DP161" s="314"/>
      <c r="DQ161" s="314"/>
      <c r="DR161" s="314"/>
      <c r="DS161" s="314"/>
      <c r="DT161" s="314"/>
      <c r="DU161" s="314"/>
      <c r="DV161" s="314"/>
      <c r="DW161" s="314"/>
      <c r="DX161" s="314"/>
      <c r="DY161" s="314"/>
      <c r="DZ161" s="314"/>
      <c r="EA161" s="314"/>
      <c r="EB161" s="314"/>
      <c r="EC161" s="314"/>
      <c r="ED161" s="314"/>
      <c r="FY161" s="317"/>
      <c r="FZ161" s="317"/>
      <c r="GA161" s="317"/>
      <c r="GB161" s="317"/>
      <c r="GC161" s="301"/>
      <c r="GD161" s="301"/>
      <c r="GE161" s="301"/>
      <c r="GF161" s="301"/>
      <c r="GG161" s="318"/>
      <c r="GH161" s="318"/>
      <c r="GI161" s="318"/>
      <c r="GJ161" s="319"/>
      <c r="GK161" s="320"/>
      <c r="GL161" s="320"/>
      <c r="GM161" s="320"/>
      <c r="GN161" s="320"/>
      <c r="GO161" s="300"/>
      <c r="HD161" s="317"/>
      <c r="HE161" s="317"/>
      <c r="HF161" s="317"/>
      <c r="HG161" s="317"/>
      <c r="HH161" s="301"/>
      <c r="HI161" s="301"/>
      <c r="HJ161" s="301"/>
      <c r="HK161" s="301"/>
      <c r="HL161" s="318"/>
      <c r="HM161" s="318"/>
      <c r="HN161" s="318"/>
      <c r="HO161" s="319"/>
      <c r="HP161" s="320"/>
      <c r="HQ161" s="320"/>
      <c r="HR161" s="320"/>
      <c r="HS161" s="320"/>
      <c r="HT161" s="300"/>
    </row>
    <row r="162" spans="3:228" ht="17.100000000000001" customHeight="1" x14ac:dyDescent="0.3">
      <c r="C162" s="335"/>
      <c r="R162" s="314"/>
      <c r="S162" s="314"/>
      <c r="T162" s="314"/>
      <c r="U162" s="314"/>
      <c r="V162" s="314"/>
      <c r="W162" s="314"/>
      <c r="X162" s="314"/>
      <c r="Y162" s="314"/>
      <c r="Z162" s="314"/>
      <c r="AA162" s="314"/>
      <c r="AB162" s="314"/>
      <c r="AC162" s="314"/>
      <c r="AD162" s="314"/>
      <c r="AE162" s="314"/>
      <c r="AF162" s="314"/>
      <c r="AG162" s="314"/>
      <c r="AH162" s="314"/>
      <c r="AI162" s="314"/>
      <c r="AJ162" s="314"/>
      <c r="AK162" s="314"/>
      <c r="AL162" s="314"/>
      <c r="AM162" s="314"/>
      <c r="AN162" s="314"/>
      <c r="AO162" s="314"/>
      <c r="AP162" s="314"/>
      <c r="AQ162" s="314"/>
      <c r="AR162" s="314"/>
      <c r="AS162" s="314"/>
      <c r="AT162" s="314"/>
      <c r="AU162" s="314"/>
      <c r="AV162" s="314"/>
      <c r="AW162" s="314"/>
      <c r="AX162" s="314"/>
      <c r="AY162" s="314"/>
      <c r="AZ162" s="314"/>
      <c r="BA162" s="314"/>
      <c r="BB162" s="314"/>
      <c r="BC162" s="314"/>
      <c r="BD162" s="314"/>
      <c r="BE162" s="314"/>
      <c r="BF162" s="314"/>
      <c r="BG162" s="314"/>
      <c r="BH162" s="314"/>
      <c r="BI162" s="314"/>
      <c r="BJ162" s="314"/>
      <c r="BK162" s="314"/>
      <c r="BL162" s="314"/>
      <c r="BM162" s="314"/>
      <c r="BN162" s="314"/>
      <c r="BO162" s="314"/>
      <c r="BP162" s="314"/>
      <c r="BQ162" s="314"/>
      <c r="BR162" s="314"/>
      <c r="BS162" s="314"/>
      <c r="BT162" s="314"/>
      <c r="BU162" s="314"/>
      <c r="BV162" s="314"/>
      <c r="BW162" s="258"/>
      <c r="BX162" s="314"/>
      <c r="BY162" s="314"/>
      <c r="BZ162" s="314"/>
      <c r="CA162" s="314"/>
      <c r="CB162" s="314"/>
      <c r="CC162" s="314"/>
      <c r="CD162" s="314"/>
      <c r="CE162" s="314"/>
      <c r="CF162" s="314"/>
      <c r="CG162" s="314"/>
      <c r="CH162" s="314"/>
      <c r="CI162" s="314"/>
      <c r="CJ162" s="314"/>
      <c r="CK162" s="314"/>
      <c r="CL162" s="314"/>
      <c r="CM162" s="314"/>
      <c r="CN162" s="314"/>
      <c r="CO162" s="314"/>
      <c r="CP162" s="314"/>
      <c r="CQ162" s="314"/>
      <c r="CR162" s="314"/>
      <c r="CS162" s="314"/>
      <c r="CT162" s="314"/>
      <c r="CU162" s="314"/>
      <c r="CV162" s="314"/>
      <c r="CW162" s="314"/>
      <c r="CX162" s="314"/>
      <c r="CY162" s="314"/>
      <c r="CZ162" s="314"/>
      <c r="DA162" s="314"/>
      <c r="DB162" s="314"/>
      <c r="DC162" s="314"/>
      <c r="DD162" s="314"/>
      <c r="DE162" s="314"/>
      <c r="DF162" s="314"/>
      <c r="DG162" s="314"/>
      <c r="DH162" s="314"/>
      <c r="DI162" s="314"/>
      <c r="DJ162" s="314"/>
      <c r="DK162" s="314"/>
      <c r="DL162" s="314"/>
      <c r="DM162" s="314"/>
      <c r="DN162" s="314"/>
      <c r="DO162" s="314"/>
      <c r="DP162" s="314"/>
      <c r="DQ162" s="314"/>
      <c r="DR162" s="314"/>
      <c r="DS162" s="314"/>
      <c r="DT162" s="314"/>
      <c r="DU162" s="314"/>
      <c r="DV162" s="314"/>
      <c r="DW162" s="314"/>
      <c r="DX162" s="314"/>
      <c r="DY162" s="314"/>
      <c r="DZ162" s="314"/>
      <c r="EA162" s="314"/>
      <c r="EB162" s="314"/>
      <c r="EC162" s="314"/>
      <c r="ED162" s="314"/>
      <c r="FY162" s="317"/>
      <c r="FZ162" s="317"/>
      <c r="GA162" s="317"/>
      <c r="GB162" s="317"/>
      <c r="GC162" s="301"/>
      <c r="GD162" s="301"/>
      <c r="GE162" s="301"/>
      <c r="GF162" s="301"/>
      <c r="GG162" s="318"/>
      <c r="GH162" s="318"/>
      <c r="GI162" s="318"/>
      <c r="GJ162" s="319"/>
      <c r="GK162" s="320"/>
      <c r="GL162" s="320"/>
      <c r="GM162" s="320"/>
      <c r="GN162" s="320"/>
      <c r="GO162" s="300"/>
      <c r="HD162" s="317"/>
      <c r="HE162" s="317"/>
      <c r="HF162" s="317"/>
      <c r="HG162" s="317"/>
      <c r="HH162" s="301"/>
      <c r="HI162" s="301"/>
      <c r="HJ162" s="301"/>
      <c r="HK162" s="301"/>
      <c r="HL162" s="318"/>
      <c r="HM162" s="318"/>
      <c r="HN162" s="318"/>
      <c r="HO162" s="319"/>
      <c r="HP162" s="320"/>
      <c r="HQ162" s="320"/>
      <c r="HR162" s="320"/>
      <c r="HS162" s="320"/>
      <c r="HT162" s="300"/>
    </row>
    <row r="163" spans="3:228" ht="17.100000000000001" customHeight="1" x14ac:dyDescent="0.3">
      <c r="C163" s="335"/>
      <c r="R163" s="314"/>
      <c r="S163" s="314"/>
      <c r="T163" s="314"/>
      <c r="U163" s="314"/>
      <c r="V163" s="314"/>
      <c r="W163" s="314"/>
      <c r="X163" s="314"/>
      <c r="Y163" s="314"/>
      <c r="Z163" s="314"/>
      <c r="AA163" s="314"/>
      <c r="AB163" s="314"/>
      <c r="AC163" s="314"/>
      <c r="AD163" s="314"/>
      <c r="AE163" s="314"/>
      <c r="AF163" s="314"/>
      <c r="AG163" s="314"/>
      <c r="AH163" s="314"/>
      <c r="AI163" s="314"/>
      <c r="AJ163" s="314"/>
      <c r="AK163" s="314"/>
      <c r="AL163" s="314"/>
      <c r="AM163" s="314"/>
      <c r="AN163" s="314"/>
      <c r="AO163" s="314"/>
      <c r="AP163" s="314"/>
      <c r="AQ163" s="314"/>
      <c r="AR163" s="314"/>
      <c r="AS163" s="314"/>
      <c r="AT163" s="314"/>
      <c r="AU163" s="314"/>
      <c r="AV163" s="314"/>
      <c r="AW163" s="314"/>
      <c r="AX163" s="314"/>
      <c r="AY163" s="314"/>
      <c r="AZ163" s="314"/>
      <c r="BA163" s="314"/>
      <c r="BB163" s="314"/>
      <c r="BC163" s="314"/>
      <c r="BD163" s="314"/>
      <c r="BE163" s="314"/>
      <c r="BF163" s="314"/>
      <c r="BG163" s="314"/>
      <c r="BH163" s="314"/>
      <c r="BI163" s="314"/>
      <c r="BJ163" s="314"/>
      <c r="BK163" s="314"/>
      <c r="BL163" s="314"/>
      <c r="BM163" s="314"/>
      <c r="BN163" s="314"/>
      <c r="BO163" s="314"/>
      <c r="BP163" s="314"/>
      <c r="BQ163" s="314"/>
      <c r="BR163" s="314"/>
      <c r="BS163" s="314"/>
      <c r="BT163" s="314"/>
      <c r="BU163" s="314"/>
      <c r="BV163" s="314"/>
      <c r="BW163" s="291"/>
      <c r="BX163" s="314"/>
      <c r="BY163" s="314"/>
      <c r="BZ163" s="314"/>
      <c r="CA163" s="314"/>
      <c r="CB163" s="314"/>
      <c r="CC163" s="314"/>
      <c r="CD163" s="314"/>
      <c r="CE163" s="314"/>
      <c r="CF163" s="314"/>
      <c r="CG163" s="314"/>
      <c r="CH163" s="314"/>
      <c r="CI163" s="314"/>
      <c r="CJ163" s="314"/>
      <c r="CK163" s="314"/>
      <c r="CL163" s="314"/>
      <c r="CM163" s="314"/>
      <c r="CN163" s="314"/>
      <c r="CO163" s="314"/>
      <c r="CP163" s="314"/>
      <c r="CQ163" s="314"/>
      <c r="CR163" s="314"/>
      <c r="CS163" s="314"/>
      <c r="CT163" s="314"/>
      <c r="CU163" s="314"/>
      <c r="CV163" s="314"/>
      <c r="CW163" s="314"/>
      <c r="CX163" s="314"/>
      <c r="CY163" s="314"/>
      <c r="CZ163" s="314"/>
      <c r="DA163" s="314"/>
      <c r="DB163" s="314"/>
      <c r="DC163" s="314"/>
      <c r="DD163" s="314"/>
      <c r="DE163" s="314"/>
      <c r="DF163" s="314"/>
      <c r="DG163" s="314"/>
      <c r="DH163" s="314"/>
      <c r="DI163" s="314"/>
      <c r="DJ163" s="314"/>
      <c r="DK163" s="314"/>
      <c r="DL163" s="314"/>
      <c r="DM163" s="314"/>
      <c r="DN163" s="314"/>
      <c r="DO163" s="314"/>
      <c r="DP163" s="314"/>
      <c r="DQ163" s="314"/>
      <c r="DR163" s="314"/>
      <c r="DS163" s="314"/>
      <c r="DT163" s="314"/>
      <c r="DU163" s="314"/>
      <c r="DV163" s="314"/>
      <c r="DW163" s="314"/>
      <c r="DX163" s="314"/>
      <c r="DY163" s="314"/>
      <c r="DZ163" s="314"/>
      <c r="EA163" s="314"/>
      <c r="EB163" s="314"/>
      <c r="EC163" s="314"/>
      <c r="ED163" s="314"/>
      <c r="FY163" s="317"/>
      <c r="FZ163" s="317"/>
      <c r="GA163" s="317"/>
      <c r="GB163" s="317"/>
      <c r="GC163" s="301"/>
      <c r="GD163" s="301"/>
      <c r="GE163" s="301"/>
      <c r="GF163" s="301"/>
      <c r="GG163" s="318"/>
      <c r="GH163" s="318"/>
      <c r="GI163" s="318"/>
      <c r="GJ163" s="319"/>
      <c r="GK163" s="320"/>
      <c r="GL163" s="320"/>
      <c r="GM163" s="320"/>
      <c r="GN163" s="320"/>
      <c r="GO163" s="300"/>
      <c r="HD163" s="317"/>
      <c r="HE163" s="317"/>
      <c r="HF163" s="317"/>
      <c r="HG163" s="317"/>
      <c r="HH163" s="301"/>
      <c r="HI163" s="301"/>
      <c r="HJ163" s="301"/>
      <c r="HK163" s="301"/>
      <c r="HL163" s="318"/>
      <c r="HM163" s="318"/>
      <c r="HN163" s="318"/>
      <c r="HO163" s="319"/>
      <c r="HP163" s="320"/>
      <c r="HQ163" s="320"/>
      <c r="HR163" s="320"/>
      <c r="HS163" s="320"/>
      <c r="HT163" s="300"/>
    </row>
    <row r="164" spans="3:228" ht="17.100000000000001" customHeight="1" x14ac:dyDescent="0.3">
      <c r="R164" s="314"/>
      <c r="S164" s="314"/>
      <c r="T164" s="314"/>
      <c r="U164" s="314"/>
      <c r="V164" s="314"/>
      <c r="W164" s="314"/>
      <c r="X164" s="314"/>
      <c r="Y164" s="314"/>
      <c r="Z164" s="314"/>
      <c r="AA164" s="314"/>
      <c r="AB164" s="314"/>
      <c r="AC164" s="314"/>
      <c r="AD164" s="314"/>
      <c r="AE164" s="314"/>
      <c r="AF164" s="314"/>
      <c r="AG164" s="314"/>
      <c r="AH164" s="314"/>
      <c r="AI164" s="314"/>
      <c r="AJ164" s="314"/>
      <c r="AK164" s="314"/>
      <c r="AL164" s="314"/>
      <c r="AM164" s="314"/>
      <c r="AN164" s="314"/>
      <c r="AO164" s="314"/>
      <c r="AP164" s="314"/>
      <c r="AQ164" s="314"/>
      <c r="AR164" s="314"/>
      <c r="AS164" s="314"/>
      <c r="AT164" s="314"/>
      <c r="AU164" s="314"/>
      <c r="AV164" s="314"/>
      <c r="AW164" s="314"/>
      <c r="AX164" s="314"/>
      <c r="AY164" s="314"/>
      <c r="AZ164" s="314"/>
      <c r="BA164" s="314"/>
      <c r="BB164" s="314"/>
      <c r="BC164" s="314"/>
      <c r="BD164" s="314"/>
      <c r="BE164" s="314"/>
      <c r="BF164" s="314"/>
      <c r="BG164" s="314"/>
      <c r="BH164" s="314"/>
      <c r="BI164" s="314"/>
      <c r="BJ164" s="314"/>
      <c r="BK164" s="314"/>
      <c r="BL164" s="314"/>
      <c r="BM164" s="314"/>
      <c r="BN164" s="314"/>
      <c r="BO164" s="314"/>
      <c r="BP164" s="314"/>
      <c r="BQ164" s="314"/>
      <c r="BR164" s="314"/>
      <c r="BS164" s="314"/>
      <c r="BT164" s="314"/>
      <c r="BU164" s="314"/>
      <c r="BV164" s="314"/>
      <c r="BW164" s="259"/>
      <c r="BX164" s="314"/>
      <c r="BY164" s="314"/>
      <c r="BZ164" s="314"/>
      <c r="CA164" s="314"/>
      <c r="CB164" s="314"/>
      <c r="CC164" s="314"/>
      <c r="CD164" s="314"/>
      <c r="CE164" s="314"/>
      <c r="CF164" s="314"/>
      <c r="CG164" s="314"/>
      <c r="CH164" s="314"/>
      <c r="CI164" s="314"/>
      <c r="CJ164" s="314"/>
      <c r="CK164" s="314"/>
      <c r="CL164" s="314"/>
      <c r="CM164" s="314"/>
      <c r="CN164" s="314"/>
      <c r="CO164" s="314"/>
      <c r="CP164" s="314"/>
      <c r="CQ164" s="314"/>
      <c r="CR164" s="314"/>
      <c r="CS164" s="314"/>
      <c r="CT164" s="314"/>
      <c r="CU164" s="314"/>
      <c r="CV164" s="314"/>
      <c r="CW164" s="314"/>
      <c r="CX164" s="314"/>
      <c r="CY164" s="314"/>
      <c r="CZ164" s="314"/>
      <c r="DA164" s="314"/>
      <c r="DB164" s="314"/>
      <c r="DC164" s="314"/>
      <c r="DD164" s="314"/>
      <c r="DE164" s="314"/>
      <c r="DF164" s="314"/>
      <c r="DG164" s="314"/>
      <c r="DH164" s="314"/>
      <c r="DI164" s="314"/>
      <c r="DJ164" s="314"/>
      <c r="DK164" s="314"/>
      <c r="DL164" s="314"/>
      <c r="DM164" s="314"/>
      <c r="DN164" s="314"/>
      <c r="DO164" s="314"/>
      <c r="DP164" s="314"/>
      <c r="DQ164" s="314"/>
      <c r="DR164" s="314"/>
      <c r="DS164" s="314"/>
      <c r="DT164" s="314"/>
      <c r="DU164" s="314"/>
      <c r="DV164" s="314"/>
      <c r="DW164" s="314"/>
      <c r="DX164" s="314"/>
      <c r="DY164" s="314"/>
      <c r="DZ164" s="314"/>
      <c r="EA164" s="314"/>
      <c r="EB164" s="314"/>
      <c r="EC164" s="314"/>
      <c r="ED164" s="314"/>
      <c r="FY164" s="317"/>
      <c r="FZ164" s="317"/>
      <c r="GA164" s="317"/>
      <c r="GB164" s="317"/>
      <c r="GC164" s="301"/>
      <c r="GD164" s="301"/>
      <c r="GE164" s="301"/>
      <c r="GF164" s="301"/>
      <c r="GG164" s="318"/>
      <c r="GH164" s="318"/>
      <c r="GI164" s="318"/>
      <c r="GJ164" s="319"/>
      <c r="GK164" s="320"/>
      <c r="GL164" s="320"/>
      <c r="GM164" s="320"/>
      <c r="GN164" s="320"/>
      <c r="GO164" s="300"/>
      <c r="HD164" s="317"/>
      <c r="HE164" s="317"/>
      <c r="HF164" s="317"/>
      <c r="HG164" s="317"/>
      <c r="HH164" s="301"/>
      <c r="HI164" s="301"/>
      <c r="HJ164" s="301"/>
      <c r="HK164" s="301"/>
      <c r="HL164" s="318"/>
      <c r="HM164" s="318"/>
      <c r="HN164" s="318"/>
      <c r="HO164" s="319"/>
      <c r="HP164" s="320"/>
      <c r="HQ164" s="320"/>
      <c r="HR164" s="320"/>
      <c r="HS164" s="320"/>
      <c r="HT164" s="300"/>
    </row>
    <row r="165" spans="3:228" ht="17.100000000000001" customHeight="1" x14ac:dyDescent="0.3">
      <c r="R165" s="314"/>
      <c r="S165" s="314"/>
      <c r="T165" s="314"/>
      <c r="U165" s="314"/>
      <c r="V165" s="314"/>
      <c r="W165" s="314"/>
      <c r="X165" s="314"/>
      <c r="Y165" s="314"/>
      <c r="Z165" s="314"/>
      <c r="AA165" s="314"/>
      <c r="AB165" s="314"/>
      <c r="AC165" s="314"/>
      <c r="AD165" s="314"/>
      <c r="AE165" s="314"/>
      <c r="AF165" s="314"/>
      <c r="AG165" s="314"/>
      <c r="AH165" s="314"/>
      <c r="AI165" s="314"/>
      <c r="AJ165" s="314"/>
      <c r="AK165" s="314"/>
      <c r="AL165" s="314"/>
      <c r="AM165" s="314"/>
      <c r="AN165" s="314"/>
      <c r="AO165" s="314"/>
      <c r="AP165" s="314"/>
      <c r="AQ165" s="314"/>
      <c r="AR165" s="314"/>
      <c r="AS165" s="314"/>
      <c r="AT165" s="314"/>
      <c r="AU165" s="314"/>
      <c r="AV165" s="314"/>
      <c r="AW165" s="314"/>
      <c r="AX165" s="314"/>
      <c r="AY165" s="314"/>
      <c r="AZ165" s="314"/>
      <c r="BA165" s="314"/>
      <c r="BB165" s="314"/>
      <c r="BC165" s="314"/>
      <c r="BD165" s="314"/>
      <c r="BE165" s="314"/>
      <c r="BF165" s="314"/>
      <c r="BG165" s="314"/>
      <c r="BH165" s="314"/>
      <c r="BI165" s="314"/>
      <c r="BJ165" s="314"/>
      <c r="BK165" s="314"/>
      <c r="BL165" s="314"/>
      <c r="BM165" s="314"/>
      <c r="BN165" s="314"/>
      <c r="BO165" s="314"/>
      <c r="BP165" s="314"/>
      <c r="BQ165" s="314"/>
      <c r="BR165" s="314"/>
      <c r="BS165" s="314"/>
      <c r="BT165" s="314"/>
      <c r="BU165" s="314"/>
      <c r="BV165" s="314"/>
      <c r="BW165" s="259"/>
      <c r="BX165" s="314"/>
      <c r="BY165" s="314"/>
      <c r="BZ165" s="314"/>
      <c r="CA165" s="314"/>
      <c r="CB165" s="314"/>
      <c r="CC165" s="314"/>
      <c r="CD165" s="314"/>
      <c r="CE165" s="314"/>
      <c r="CF165" s="314"/>
      <c r="CG165" s="314"/>
      <c r="CH165" s="314"/>
      <c r="CI165" s="314"/>
      <c r="CJ165" s="314"/>
      <c r="CK165" s="314"/>
      <c r="CL165" s="314"/>
      <c r="CM165" s="314"/>
      <c r="CN165" s="314"/>
      <c r="CO165" s="314"/>
      <c r="CP165" s="314"/>
      <c r="CQ165" s="314"/>
      <c r="CR165" s="314"/>
      <c r="CS165" s="314"/>
      <c r="CT165" s="314"/>
      <c r="CU165" s="314"/>
      <c r="CV165" s="314"/>
      <c r="CW165" s="314"/>
      <c r="CX165" s="314"/>
      <c r="CY165" s="314"/>
      <c r="CZ165" s="314"/>
      <c r="DA165" s="314"/>
      <c r="DB165" s="314"/>
      <c r="DC165" s="314"/>
      <c r="DD165" s="314"/>
      <c r="DE165" s="314"/>
      <c r="DF165" s="314"/>
      <c r="DG165" s="314"/>
      <c r="DH165" s="314"/>
      <c r="DI165" s="314"/>
      <c r="DJ165" s="314"/>
      <c r="DK165" s="314"/>
      <c r="DL165" s="314"/>
      <c r="DM165" s="314"/>
      <c r="DN165" s="314"/>
      <c r="DO165" s="314"/>
      <c r="DP165" s="314"/>
      <c r="DQ165" s="314"/>
      <c r="DR165" s="314"/>
      <c r="DS165" s="314"/>
      <c r="DT165" s="314"/>
      <c r="DU165" s="314"/>
      <c r="DV165" s="314"/>
      <c r="DW165" s="314"/>
      <c r="DX165" s="314"/>
      <c r="DY165" s="314"/>
      <c r="DZ165" s="314"/>
      <c r="EA165" s="314"/>
      <c r="EB165" s="314"/>
      <c r="EC165" s="314"/>
      <c r="ED165" s="314"/>
      <c r="FY165" s="317"/>
      <c r="FZ165" s="317"/>
      <c r="GA165" s="317"/>
      <c r="GB165" s="317"/>
      <c r="GC165" s="301"/>
      <c r="GD165" s="301"/>
      <c r="GE165" s="301"/>
      <c r="GF165" s="301"/>
      <c r="GG165" s="318"/>
      <c r="GH165" s="318"/>
      <c r="GI165" s="318"/>
      <c r="GJ165" s="319"/>
      <c r="GK165" s="320"/>
      <c r="GL165" s="320"/>
      <c r="GM165" s="320"/>
      <c r="GN165" s="320"/>
      <c r="GO165" s="300"/>
      <c r="HD165" s="317"/>
      <c r="HE165" s="317"/>
      <c r="HF165" s="317"/>
      <c r="HG165" s="317"/>
      <c r="HH165" s="301"/>
      <c r="HI165" s="301"/>
      <c r="HJ165" s="301"/>
      <c r="HK165" s="301"/>
      <c r="HL165" s="318"/>
      <c r="HM165" s="318"/>
      <c r="HN165" s="318"/>
      <c r="HO165" s="319"/>
      <c r="HP165" s="320"/>
      <c r="HQ165" s="320"/>
      <c r="HR165" s="320"/>
      <c r="HS165" s="320"/>
      <c r="HT165" s="300"/>
    </row>
    <row r="166" spans="3:228" ht="17.100000000000001" customHeight="1" x14ac:dyDescent="0.3">
      <c r="R166" s="314"/>
      <c r="S166" s="314"/>
      <c r="T166" s="314"/>
      <c r="U166" s="314"/>
      <c r="V166" s="314"/>
      <c r="W166" s="314"/>
      <c r="X166" s="314"/>
      <c r="Y166" s="314"/>
      <c r="Z166" s="314"/>
      <c r="AA166" s="314"/>
      <c r="AB166" s="314"/>
      <c r="AC166" s="314"/>
      <c r="AD166" s="314"/>
      <c r="AE166" s="314"/>
      <c r="AF166" s="314"/>
      <c r="AG166" s="314"/>
      <c r="AH166" s="314"/>
      <c r="AI166" s="314"/>
      <c r="AJ166" s="314"/>
      <c r="AK166" s="314"/>
      <c r="AL166" s="314"/>
      <c r="AM166" s="314"/>
      <c r="AN166" s="314"/>
      <c r="AO166" s="314"/>
      <c r="AP166" s="314"/>
      <c r="AQ166" s="314"/>
      <c r="AR166" s="314"/>
      <c r="AS166" s="314"/>
      <c r="AT166" s="314"/>
      <c r="AU166" s="314"/>
      <c r="AV166" s="314"/>
      <c r="AW166" s="314"/>
      <c r="AX166" s="314"/>
      <c r="AY166" s="314"/>
      <c r="AZ166" s="314"/>
      <c r="BA166" s="314"/>
      <c r="BB166" s="314"/>
      <c r="BC166" s="314"/>
      <c r="BD166" s="314"/>
      <c r="BE166" s="314"/>
      <c r="BF166" s="314"/>
      <c r="BG166" s="314"/>
      <c r="BH166" s="314"/>
      <c r="BI166" s="314"/>
      <c r="BJ166" s="314"/>
      <c r="BK166" s="314"/>
      <c r="BL166" s="314"/>
      <c r="BM166" s="314"/>
      <c r="BN166" s="314"/>
      <c r="BO166" s="314"/>
      <c r="BP166" s="314"/>
      <c r="BQ166" s="314"/>
      <c r="BR166" s="314"/>
      <c r="BS166" s="314"/>
      <c r="BT166" s="314"/>
      <c r="BU166" s="314"/>
      <c r="BV166" s="314"/>
      <c r="BW166" s="291"/>
      <c r="BX166" s="314"/>
      <c r="BY166" s="314"/>
      <c r="BZ166" s="314"/>
      <c r="CA166" s="314"/>
      <c r="CB166" s="314"/>
      <c r="CC166" s="314"/>
      <c r="CD166" s="314"/>
      <c r="CE166" s="314"/>
      <c r="CF166" s="314"/>
      <c r="CG166" s="314"/>
      <c r="CH166" s="314"/>
      <c r="CI166" s="314"/>
      <c r="CJ166" s="314"/>
      <c r="CK166" s="314"/>
      <c r="CL166" s="314"/>
      <c r="CM166" s="314"/>
      <c r="CN166" s="314"/>
      <c r="CO166" s="314"/>
      <c r="CP166" s="314"/>
      <c r="CQ166" s="314"/>
      <c r="CR166" s="314"/>
      <c r="CS166" s="314"/>
      <c r="CT166" s="314"/>
      <c r="CU166" s="314"/>
      <c r="CV166" s="314"/>
      <c r="CW166" s="314"/>
      <c r="CX166" s="314"/>
      <c r="CY166" s="314"/>
      <c r="CZ166" s="314"/>
      <c r="DA166" s="314"/>
      <c r="DB166" s="314"/>
      <c r="DC166" s="314"/>
      <c r="DD166" s="314"/>
      <c r="DE166" s="314"/>
      <c r="DF166" s="314"/>
      <c r="DG166" s="314"/>
      <c r="DH166" s="314"/>
      <c r="DI166" s="314"/>
      <c r="DJ166" s="314"/>
      <c r="DK166" s="314"/>
      <c r="DL166" s="314"/>
      <c r="DM166" s="314"/>
      <c r="DN166" s="314"/>
      <c r="DO166" s="314"/>
      <c r="DP166" s="314"/>
      <c r="DQ166" s="314"/>
      <c r="DR166" s="314"/>
      <c r="DS166" s="314"/>
      <c r="DT166" s="314"/>
      <c r="DU166" s="314"/>
      <c r="DV166" s="314"/>
      <c r="DW166" s="314"/>
      <c r="DX166" s="314"/>
      <c r="DY166" s="314"/>
      <c r="DZ166" s="314"/>
      <c r="EA166" s="314"/>
      <c r="EB166" s="314"/>
      <c r="EC166" s="314"/>
      <c r="ED166" s="314"/>
      <c r="FY166" s="317"/>
      <c r="FZ166" s="317"/>
      <c r="GA166" s="317"/>
      <c r="GB166" s="317"/>
      <c r="GC166" s="301"/>
      <c r="GD166" s="301"/>
      <c r="GE166" s="301"/>
      <c r="GF166" s="301"/>
      <c r="GG166" s="318"/>
      <c r="GH166" s="318"/>
      <c r="GI166" s="318"/>
      <c r="GJ166" s="319"/>
      <c r="GK166" s="320"/>
      <c r="GL166" s="320"/>
      <c r="GM166" s="320"/>
      <c r="GN166" s="320"/>
      <c r="GO166" s="300"/>
      <c r="HD166" s="317"/>
      <c r="HE166" s="317"/>
      <c r="HF166" s="317"/>
      <c r="HG166" s="317"/>
      <c r="HH166" s="301"/>
      <c r="HI166" s="301"/>
      <c r="HJ166" s="301"/>
      <c r="HK166" s="301"/>
      <c r="HL166" s="318"/>
      <c r="HM166" s="318"/>
      <c r="HN166" s="318"/>
      <c r="HO166" s="319"/>
      <c r="HP166" s="320"/>
      <c r="HQ166" s="320"/>
      <c r="HR166" s="320"/>
      <c r="HS166" s="320"/>
      <c r="HT166" s="300"/>
    </row>
    <row r="167" spans="3:228" ht="17.100000000000001" customHeight="1" x14ac:dyDescent="0.3">
      <c r="R167" s="314"/>
      <c r="S167" s="314"/>
      <c r="T167" s="314"/>
      <c r="U167" s="314"/>
      <c r="V167" s="314"/>
      <c r="W167" s="314"/>
      <c r="X167" s="314"/>
      <c r="Y167" s="314"/>
      <c r="Z167" s="314"/>
      <c r="AA167" s="314"/>
      <c r="AB167" s="314"/>
      <c r="AC167" s="314"/>
      <c r="AD167" s="314"/>
      <c r="AE167" s="314"/>
      <c r="AF167" s="314"/>
      <c r="AG167" s="314"/>
      <c r="AH167" s="314"/>
      <c r="AI167" s="314"/>
      <c r="AJ167" s="314"/>
      <c r="AK167" s="314"/>
      <c r="AL167" s="314"/>
      <c r="AM167" s="314"/>
      <c r="AN167" s="314"/>
      <c r="AO167" s="314"/>
      <c r="AP167" s="314"/>
      <c r="AQ167" s="314"/>
      <c r="AR167" s="314"/>
      <c r="AS167" s="314"/>
      <c r="AT167" s="314"/>
      <c r="AU167" s="314"/>
      <c r="AV167" s="314"/>
      <c r="AW167" s="314"/>
      <c r="AX167" s="314"/>
      <c r="AY167" s="314"/>
      <c r="AZ167" s="314"/>
      <c r="BA167" s="314"/>
      <c r="BB167" s="314"/>
      <c r="BC167" s="314"/>
      <c r="BD167" s="314"/>
      <c r="BE167" s="314"/>
      <c r="BF167" s="314"/>
      <c r="BG167" s="314"/>
      <c r="BH167" s="314"/>
      <c r="BI167" s="314"/>
      <c r="BJ167" s="314"/>
      <c r="BK167" s="314"/>
      <c r="BL167" s="314"/>
      <c r="BM167" s="314"/>
      <c r="BN167" s="314"/>
      <c r="BO167" s="314"/>
      <c r="BP167" s="314"/>
      <c r="BQ167" s="314"/>
      <c r="BR167" s="314"/>
      <c r="BS167" s="314"/>
      <c r="BT167" s="314"/>
      <c r="BU167" s="314"/>
      <c r="BV167" s="314"/>
      <c r="BW167" s="339"/>
      <c r="BX167" s="314"/>
      <c r="BY167" s="314"/>
      <c r="BZ167" s="314"/>
      <c r="CA167" s="314"/>
      <c r="CB167" s="314"/>
      <c r="CC167" s="314"/>
      <c r="CD167" s="314"/>
      <c r="CE167" s="314"/>
      <c r="CF167" s="314"/>
      <c r="CG167" s="314"/>
      <c r="CH167" s="314"/>
      <c r="CI167" s="314"/>
      <c r="CJ167" s="314"/>
      <c r="CK167" s="314"/>
      <c r="CL167" s="314"/>
      <c r="CM167" s="314"/>
      <c r="CN167" s="314"/>
      <c r="CO167" s="314"/>
      <c r="CP167" s="314"/>
      <c r="CQ167" s="314"/>
      <c r="CR167" s="314"/>
      <c r="CS167" s="314"/>
      <c r="CT167" s="314"/>
      <c r="CU167" s="314"/>
      <c r="CV167" s="314"/>
      <c r="CW167" s="314"/>
      <c r="CX167" s="314"/>
      <c r="CY167" s="314"/>
      <c r="CZ167" s="314"/>
      <c r="DA167" s="314"/>
      <c r="DB167" s="314"/>
      <c r="DC167" s="314"/>
      <c r="DD167" s="314"/>
      <c r="DE167" s="314"/>
      <c r="DF167" s="314"/>
      <c r="DG167" s="314"/>
      <c r="DH167" s="314"/>
      <c r="DI167" s="314"/>
      <c r="DJ167" s="314"/>
      <c r="DK167" s="314"/>
      <c r="DL167" s="314"/>
      <c r="DM167" s="314"/>
      <c r="DN167" s="314"/>
      <c r="DO167" s="314"/>
      <c r="DP167" s="314"/>
      <c r="DQ167" s="314"/>
      <c r="DR167" s="314"/>
      <c r="DS167" s="314"/>
      <c r="DT167" s="314"/>
      <c r="DU167" s="314"/>
      <c r="DV167" s="314"/>
      <c r="DW167" s="314"/>
      <c r="DX167" s="314"/>
      <c r="DY167" s="314"/>
      <c r="DZ167" s="314"/>
      <c r="EA167" s="314"/>
      <c r="EB167" s="314"/>
      <c r="EC167" s="314"/>
      <c r="ED167" s="314"/>
      <c r="FY167" s="317"/>
      <c r="FZ167" s="317"/>
      <c r="GA167" s="317"/>
      <c r="GB167" s="317"/>
      <c r="GC167" s="301"/>
      <c r="GD167" s="301"/>
      <c r="GE167" s="301"/>
      <c r="GF167" s="301"/>
      <c r="GG167" s="318"/>
      <c r="GH167" s="318"/>
      <c r="GI167" s="318"/>
      <c r="GJ167" s="319"/>
      <c r="GK167" s="320"/>
      <c r="GL167" s="320"/>
      <c r="GM167" s="320"/>
      <c r="GN167" s="320"/>
      <c r="GO167" s="300"/>
      <c r="HD167" s="317"/>
      <c r="HE167" s="317"/>
      <c r="HF167" s="317"/>
      <c r="HG167" s="317"/>
      <c r="HH167" s="301"/>
      <c r="HI167" s="301"/>
      <c r="HJ167" s="301"/>
      <c r="HK167" s="301"/>
      <c r="HL167" s="318"/>
      <c r="HM167" s="318"/>
      <c r="HN167" s="318"/>
      <c r="HO167" s="319"/>
      <c r="HP167" s="320"/>
      <c r="HQ167" s="320"/>
      <c r="HR167" s="320"/>
      <c r="HS167" s="320"/>
      <c r="HT167" s="300"/>
    </row>
    <row r="168" spans="3:228" ht="17.100000000000001" customHeight="1" x14ac:dyDescent="0.3">
      <c r="R168" s="314"/>
      <c r="S168" s="314"/>
      <c r="T168" s="314"/>
      <c r="U168" s="314"/>
      <c r="V168" s="314"/>
      <c r="W168" s="314"/>
      <c r="X168" s="314"/>
      <c r="Y168" s="314"/>
      <c r="Z168" s="314"/>
      <c r="AA168" s="314"/>
      <c r="AB168" s="314"/>
      <c r="AC168" s="314"/>
      <c r="AD168" s="314"/>
      <c r="AE168" s="314"/>
      <c r="AF168" s="314"/>
      <c r="AG168" s="314"/>
      <c r="AH168" s="314"/>
      <c r="AI168" s="314"/>
      <c r="AJ168" s="314"/>
      <c r="AK168" s="314"/>
      <c r="AL168" s="314"/>
      <c r="AM168" s="314"/>
      <c r="AN168" s="314"/>
      <c r="AO168" s="314"/>
      <c r="AP168" s="314"/>
      <c r="AQ168" s="314"/>
      <c r="AR168" s="314"/>
      <c r="AS168" s="314"/>
      <c r="AT168" s="314"/>
      <c r="AU168" s="314"/>
      <c r="AV168" s="314"/>
      <c r="AW168" s="314"/>
      <c r="AX168" s="314"/>
      <c r="AY168" s="314"/>
      <c r="AZ168" s="314"/>
      <c r="BA168" s="314"/>
      <c r="BB168" s="314"/>
      <c r="BC168" s="314"/>
      <c r="BD168" s="314"/>
      <c r="BE168" s="314"/>
      <c r="BF168" s="314"/>
      <c r="BG168" s="314"/>
      <c r="BH168" s="314"/>
      <c r="BI168" s="314"/>
      <c r="BJ168" s="314"/>
      <c r="BK168" s="314"/>
      <c r="BL168" s="314"/>
      <c r="BM168" s="314"/>
      <c r="BN168" s="314"/>
      <c r="BO168" s="314"/>
      <c r="BP168" s="314"/>
      <c r="BQ168" s="314"/>
      <c r="BR168" s="314"/>
      <c r="BS168" s="314"/>
      <c r="BT168" s="314"/>
      <c r="BU168" s="314"/>
      <c r="BV168" s="314"/>
      <c r="BW168" s="339"/>
      <c r="BX168" s="314"/>
      <c r="BY168" s="314"/>
      <c r="BZ168" s="314"/>
      <c r="CA168" s="314"/>
      <c r="CB168" s="314"/>
      <c r="CC168" s="314"/>
      <c r="CD168" s="314"/>
      <c r="CE168" s="314"/>
      <c r="CF168" s="314"/>
      <c r="CG168" s="314"/>
      <c r="CH168" s="314"/>
      <c r="CI168" s="314"/>
      <c r="CJ168" s="314"/>
      <c r="CK168" s="314"/>
      <c r="CL168" s="314"/>
      <c r="CM168" s="314"/>
      <c r="CN168" s="314"/>
      <c r="CO168" s="314"/>
      <c r="CP168" s="314"/>
      <c r="CQ168" s="314"/>
      <c r="CR168" s="314"/>
      <c r="CS168" s="314"/>
      <c r="CT168" s="314"/>
      <c r="CU168" s="314"/>
      <c r="CV168" s="314"/>
      <c r="CW168" s="314"/>
      <c r="CX168" s="314"/>
      <c r="CY168" s="314"/>
      <c r="CZ168" s="314"/>
      <c r="DA168" s="314"/>
      <c r="DB168" s="314"/>
      <c r="DC168" s="314"/>
      <c r="DD168" s="314"/>
      <c r="DE168" s="314"/>
      <c r="DF168" s="314"/>
      <c r="DG168" s="314"/>
      <c r="DH168" s="314"/>
      <c r="DI168" s="314"/>
      <c r="DJ168" s="314"/>
      <c r="DK168" s="314"/>
      <c r="DL168" s="314"/>
      <c r="DM168" s="314"/>
      <c r="DN168" s="314"/>
      <c r="DO168" s="314"/>
      <c r="DP168" s="314"/>
      <c r="DQ168" s="314"/>
      <c r="DR168" s="314"/>
      <c r="DS168" s="314"/>
      <c r="DT168" s="314"/>
      <c r="DU168" s="314"/>
      <c r="DV168" s="314"/>
      <c r="DW168" s="314"/>
      <c r="DX168" s="314"/>
      <c r="DY168" s="314"/>
      <c r="DZ168" s="314"/>
      <c r="EA168" s="314"/>
      <c r="EB168" s="314"/>
      <c r="EC168" s="314"/>
      <c r="ED168" s="314"/>
      <c r="FY168" s="317"/>
      <c r="FZ168" s="317"/>
      <c r="GA168" s="317"/>
      <c r="GB168" s="317"/>
      <c r="GC168" s="301"/>
      <c r="GD168" s="301"/>
      <c r="GE168" s="301"/>
      <c r="GF168" s="301"/>
      <c r="GG168" s="318"/>
      <c r="GH168" s="318"/>
      <c r="GI168" s="318"/>
      <c r="GJ168" s="319"/>
      <c r="GK168" s="320"/>
      <c r="GL168" s="320"/>
      <c r="GM168" s="320"/>
      <c r="GN168" s="320"/>
      <c r="GO168" s="300"/>
      <c r="HD168" s="317"/>
      <c r="HE168" s="317"/>
      <c r="HF168" s="317"/>
      <c r="HG168" s="317"/>
      <c r="HH168" s="301"/>
      <c r="HI168" s="301"/>
      <c r="HJ168" s="301"/>
      <c r="HK168" s="301"/>
      <c r="HL168" s="318"/>
      <c r="HM168" s="318"/>
      <c r="HN168" s="318"/>
      <c r="HO168" s="319"/>
      <c r="HP168" s="320"/>
      <c r="HQ168" s="320"/>
      <c r="HR168" s="320"/>
      <c r="HS168" s="320"/>
      <c r="HT168" s="300"/>
    </row>
    <row r="169" spans="3:228" ht="17.100000000000001" customHeight="1" x14ac:dyDescent="0.3">
      <c r="R169" s="314"/>
      <c r="S169" s="314"/>
      <c r="T169" s="314"/>
      <c r="U169" s="314"/>
      <c r="V169" s="314"/>
      <c r="W169" s="314"/>
      <c r="X169" s="314"/>
      <c r="Y169" s="314"/>
      <c r="Z169" s="314"/>
      <c r="AA169" s="314"/>
      <c r="AB169" s="314"/>
      <c r="AC169" s="314"/>
      <c r="AD169" s="314"/>
      <c r="AE169" s="314"/>
      <c r="AF169" s="314"/>
      <c r="AG169" s="314"/>
      <c r="AH169" s="314"/>
      <c r="AI169" s="314"/>
      <c r="AJ169" s="314"/>
      <c r="AK169" s="314"/>
      <c r="AL169" s="314"/>
      <c r="AM169" s="314"/>
      <c r="AN169" s="314"/>
      <c r="AO169" s="314"/>
      <c r="AP169" s="314"/>
      <c r="AQ169" s="314"/>
      <c r="AR169" s="314"/>
      <c r="AS169" s="314"/>
      <c r="AT169" s="314"/>
      <c r="AU169" s="314"/>
      <c r="AV169" s="314"/>
      <c r="AW169" s="314"/>
      <c r="AX169" s="314"/>
      <c r="AY169" s="314"/>
      <c r="AZ169" s="314"/>
      <c r="BA169" s="314"/>
      <c r="BB169" s="314"/>
      <c r="BC169" s="314"/>
      <c r="BD169" s="314"/>
      <c r="BE169" s="314"/>
      <c r="BF169" s="314"/>
      <c r="BG169" s="314"/>
      <c r="BH169" s="314"/>
      <c r="BI169" s="314"/>
      <c r="BJ169" s="314"/>
      <c r="BK169" s="314"/>
      <c r="BL169" s="314"/>
      <c r="BM169" s="314"/>
      <c r="BN169" s="314"/>
      <c r="BO169" s="314"/>
      <c r="BP169" s="314"/>
      <c r="BQ169" s="314"/>
      <c r="BR169" s="314"/>
      <c r="BS169" s="314"/>
      <c r="BT169" s="314"/>
      <c r="BU169" s="314"/>
      <c r="BV169" s="314"/>
      <c r="BW169" s="291"/>
      <c r="BX169" s="314"/>
      <c r="BY169" s="314"/>
      <c r="BZ169" s="314"/>
      <c r="CA169" s="314"/>
      <c r="CB169" s="314"/>
      <c r="CC169" s="314"/>
      <c r="CD169" s="314"/>
      <c r="CE169" s="314"/>
      <c r="CF169" s="314"/>
      <c r="CG169" s="314"/>
      <c r="CH169" s="314"/>
      <c r="CI169" s="314"/>
      <c r="CJ169" s="314"/>
      <c r="CK169" s="314"/>
      <c r="CL169" s="314"/>
      <c r="CM169" s="314"/>
      <c r="CN169" s="314"/>
      <c r="CO169" s="314"/>
      <c r="CP169" s="314"/>
      <c r="CQ169" s="314"/>
      <c r="CR169" s="314"/>
      <c r="CS169" s="314"/>
      <c r="CT169" s="314"/>
      <c r="CU169" s="314"/>
      <c r="CV169" s="314"/>
      <c r="CW169" s="314"/>
      <c r="CX169" s="314"/>
      <c r="CY169" s="314"/>
      <c r="CZ169" s="314"/>
      <c r="DA169" s="314"/>
      <c r="DB169" s="314"/>
      <c r="DC169" s="314"/>
      <c r="DD169" s="314"/>
      <c r="DE169" s="314"/>
      <c r="DF169" s="314"/>
      <c r="DG169" s="314"/>
      <c r="DH169" s="314"/>
      <c r="DI169" s="314"/>
      <c r="DJ169" s="314"/>
      <c r="DK169" s="314"/>
      <c r="DL169" s="314"/>
      <c r="DM169" s="314"/>
      <c r="DN169" s="314"/>
      <c r="DO169" s="314"/>
      <c r="DP169" s="314"/>
      <c r="DQ169" s="314"/>
      <c r="DR169" s="314"/>
      <c r="DS169" s="314"/>
      <c r="DT169" s="314"/>
      <c r="DU169" s="314"/>
      <c r="DV169" s="314"/>
      <c r="DW169" s="314"/>
      <c r="DX169" s="314"/>
      <c r="DY169" s="314"/>
      <c r="DZ169" s="314"/>
      <c r="EA169" s="314"/>
      <c r="EB169" s="314"/>
      <c r="EC169" s="314"/>
      <c r="ED169" s="314"/>
      <c r="FY169" s="317"/>
      <c r="FZ169" s="317"/>
      <c r="GA169" s="317"/>
      <c r="GB169" s="317"/>
      <c r="GC169" s="301"/>
      <c r="GD169" s="301"/>
      <c r="GE169" s="301"/>
      <c r="GF169" s="301"/>
      <c r="GG169" s="318"/>
      <c r="GH169" s="318"/>
      <c r="GI169" s="318"/>
      <c r="GJ169" s="319"/>
      <c r="GK169" s="320"/>
      <c r="GL169" s="320"/>
      <c r="GM169" s="320"/>
      <c r="GN169" s="320"/>
      <c r="GO169" s="300"/>
      <c r="HD169" s="317"/>
      <c r="HE169" s="317"/>
      <c r="HF169" s="317"/>
      <c r="HG169" s="317"/>
      <c r="HH169" s="301"/>
      <c r="HI169" s="301"/>
      <c r="HJ169" s="301"/>
      <c r="HK169" s="301"/>
      <c r="HL169" s="318"/>
      <c r="HM169" s="318"/>
      <c r="HN169" s="318"/>
      <c r="HO169" s="319"/>
      <c r="HP169" s="320"/>
      <c r="HQ169" s="320"/>
      <c r="HR169" s="320"/>
      <c r="HS169" s="320"/>
      <c r="HT169" s="300"/>
    </row>
    <row r="170" spans="3:228" ht="17.100000000000001" customHeight="1" x14ac:dyDescent="0.3">
      <c r="R170" s="314"/>
      <c r="S170" s="314"/>
      <c r="T170" s="314"/>
      <c r="U170" s="314"/>
      <c r="V170" s="314"/>
      <c r="W170" s="314"/>
      <c r="X170" s="314"/>
      <c r="Y170" s="314"/>
      <c r="Z170" s="314"/>
      <c r="AA170" s="314"/>
      <c r="AB170" s="314"/>
      <c r="AC170" s="314"/>
      <c r="AD170" s="314"/>
      <c r="AE170" s="314"/>
      <c r="AF170" s="314"/>
      <c r="AG170" s="314"/>
      <c r="AH170" s="314"/>
      <c r="AI170" s="314"/>
      <c r="AJ170" s="314"/>
      <c r="AK170" s="314"/>
      <c r="AL170" s="314"/>
      <c r="AM170" s="314"/>
      <c r="AN170" s="314"/>
      <c r="AO170" s="314"/>
      <c r="AP170" s="314"/>
      <c r="AQ170" s="314"/>
      <c r="AR170" s="314"/>
      <c r="AS170" s="314"/>
      <c r="AT170" s="314"/>
      <c r="AU170" s="314"/>
      <c r="AV170" s="314"/>
      <c r="AW170" s="314"/>
      <c r="AX170" s="314"/>
      <c r="AY170" s="314"/>
      <c r="AZ170" s="314"/>
      <c r="BA170" s="314"/>
      <c r="BB170" s="314"/>
      <c r="BC170" s="314"/>
      <c r="BD170" s="314"/>
      <c r="BE170" s="314"/>
      <c r="BF170" s="314"/>
      <c r="BG170" s="314"/>
      <c r="BH170" s="314"/>
      <c r="BI170" s="314"/>
      <c r="BJ170" s="314"/>
      <c r="BK170" s="314"/>
      <c r="BL170" s="314"/>
      <c r="BM170" s="314"/>
      <c r="BN170" s="314"/>
      <c r="BO170" s="314"/>
      <c r="BP170" s="314"/>
      <c r="BQ170" s="314"/>
      <c r="BR170" s="314"/>
      <c r="BS170" s="314"/>
      <c r="BT170" s="314"/>
      <c r="BU170" s="314"/>
      <c r="BV170" s="314"/>
      <c r="BW170" s="340"/>
      <c r="BX170" s="314"/>
      <c r="BY170" s="314"/>
      <c r="BZ170" s="314"/>
      <c r="CA170" s="314"/>
      <c r="CB170" s="314"/>
      <c r="CC170" s="314"/>
      <c r="CD170" s="314"/>
      <c r="CE170" s="314"/>
      <c r="CF170" s="314"/>
      <c r="CG170" s="314"/>
      <c r="CH170" s="314"/>
      <c r="CI170" s="314"/>
      <c r="CJ170" s="314"/>
      <c r="CK170" s="314"/>
      <c r="CL170" s="314"/>
      <c r="CM170" s="314"/>
      <c r="CN170" s="314"/>
      <c r="CO170" s="314"/>
      <c r="CP170" s="314"/>
      <c r="CQ170" s="314"/>
      <c r="CR170" s="314"/>
      <c r="CS170" s="314"/>
      <c r="CT170" s="314"/>
      <c r="CU170" s="314"/>
      <c r="CV170" s="314"/>
      <c r="CW170" s="314"/>
      <c r="CX170" s="314"/>
      <c r="CY170" s="314"/>
      <c r="CZ170" s="314"/>
      <c r="DA170" s="314"/>
      <c r="DB170" s="314"/>
      <c r="DC170" s="314"/>
      <c r="DD170" s="314"/>
      <c r="DE170" s="314"/>
      <c r="DF170" s="314"/>
      <c r="DG170" s="314"/>
      <c r="DH170" s="314"/>
      <c r="DI170" s="314"/>
      <c r="DJ170" s="314"/>
      <c r="DK170" s="314"/>
      <c r="DL170" s="314"/>
      <c r="DM170" s="314"/>
      <c r="DN170" s="314"/>
      <c r="DO170" s="314"/>
      <c r="DP170" s="314"/>
      <c r="DQ170" s="314"/>
      <c r="DR170" s="314"/>
      <c r="DS170" s="314"/>
      <c r="DT170" s="314"/>
      <c r="DU170" s="314"/>
      <c r="DV170" s="314"/>
      <c r="DW170" s="314"/>
      <c r="DX170" s="314"/>
      <c r="DY170" s="314"/>
      <c r="DZ170" s="314"/>
      <c r="EA170" s="314"/>
      <c r="EB170" s="314"/>
      <c r="EC170" s="314"/>
      <c r="ED170" s="314"/>
      <c r="FY170" s="317"/>
      <c r="FZ170" s="317"/>
      <c r="GA170" s="317"/>
      <c r="GB170" s="317"/>
      <c r="GC170" s="301"/>
      <c r="GD170" s="301"/>
      <c r="GE170" s="301"/>
      <c r="GF170" s="301"/>
      <c r="GG170" s="318"/>
      <c r="GH170" s="318"/>
      <c r="GI170" s="318"/>
      <c r="GJ170" s="319"/>
      <c r="GK170" s="320"/>
      <c r="GL170" s="320"/>
      <c r="GM170" s="320"/>
      <c r="GN170" s="320"/>
      <c r="GO170" s="300"/>
      <c r="HD170" s="317"/>
      <c r="HE170" s="317"/>
      <c r="HF170" s="317"/>
      <c r="HG170" s="317"/>
      <c r="HH170" s="301"/>
      <c r="HI170" s="301"/>
      <c r="HJ170" s="301"/>
      <c r="HK170" s="301"/>
      <c r="HL170" s="318"/>
      <c r="HM170" s="318"/>
      <c r="HN170" s="318"/>
      <c r="HO170" s="319"/>
      <c r="HP170" s="320"/>
      <c r="HQ170" s="320"/>
      <c r="HR170" s="320"/>
      <c r="HS170" s="320"/>
      <c r="HT170" s="300"/>
    </row>
    <row r="171" spans="3:228" ht="17.100000000000001" customHeight="1" x14ac:dyDescent="0.3">
      <c r="R171" s="314"/>
      <c r="S171" s="314"/>
      <c r="T171" s="314"/>
      <c r="U171" s="314"/>
      <c r="V171" s="314"/>
      <c r="W171" s="314"/>
      <c r="X171" s="314"/>
      <c r="Y171" s="314"/>
      <c r="Z171" s="314"/>
      <c r="AA171" s="314"/>
      <c r="AB171" s="314"/>
      <c r="AC171" s="314"/>
      <c r="AD171" s="314"/>
      <c r="AE171" s="314"/>
      <c r="AF171" s="314"/>
      <c r="AG171" s="314"/>
      <c r="AH171" s="314"/>
      <c r="AI171" s="314"/>
      <c r="AJ171" s="314"/>
      <c r="AK171" s="314"/>
      <c r="AL171" s="314"/>
      <c r="AM171" s="314"/>
      <c r="AN171" s="314"/>
      <c r="AO171" s="314"/>
      <c r="AP171" s="314"/>
      <c r="AQ171" s="314"/>
      <c r="AR171" s="314"/>
      <c r="AS171" s="314"/>
      <c r="AT171" s="314"/>
      <c r="AU171" s="314"/>
      <c r="AV171" s="314"/>
      <c r="AW171" s="314"/>
      <c r="AX171" s="314"/>
      <c r="AY171" s="314"/>
      <c r="AZ171" s="314"/>
      <c r="BA171" s="314"/>
      <c r="BB171" s="314"/>
      <c r="BC171" s="314"/>
      <c r="BD171" s="314"/>
      <c r="BE171" s="314"/>
      <c r="BF171" s="314"/>
      <c r="BG171" s="314"/>
      <c r="BH171" s="314"/>
      <c r="BI171" s="314"/>
      <c r="BJ171" s="314"/>
      <c r="BK171" s="314"/>
      <c r="BL171" s="314"/>
      <c r="BM171" s="314"/>
      <c r="BN171" s="314"/>
      <c r="BO171" s="314"/>
      <c r="BP171" s="314"/>
      <c r="BQ171" s="314"/>
      <c r="BR171" s="314"/>
      <c r="BS171" s="314"/>
      <c r="BT171" s="314"/>
      <c r="BU171" s="314"/>
      <c r="BV171" s="314"/>
      <c r="BW171" s="340"/>
      <c r="BX171" s="314"/>
      <c r="BY171" s="314"/>
      <c r="BZ171" s="314"/>
      <c r="CA171" s="314"/>
      <c r="CB171" s="314"/>
      <c r="CC171" s="314"/>
      <c r="CD171" s="314"/>
      <c r="CE171" s="314"/>
      <c r="CF171" s="314"/>
      <c r="CG171" s="314"/>
      <c r="CH171" s="314"/>
      <c r="CI171" s="314"/>
      <c r="CJ171" s="314"/>
      <c r="CK171" s="314"/>
      <c r="CL171" s="314"/>
      <c r="CM171" s="314"/>
      <c r="CN171" s="314"/>
      <c r="CO171" s="314"/>
      <c r="CP171" s="314"/>
      <c r="CQ171" s="314"/>
      <c r="CR171" s="314"/>
      <c r="CS171" s="314"/>
      <c r="CT171" s="314"/>
      <c r="CU171" s="314"/>
      <c r="CV171" s="314"/>
      <c r="CW171" s="314"/>
      <c r="CX171" s="314"/>
      <c r="CY171" s="314"/>
      <c r="CZ171" s="314"/>
      <c r="DA171" s="314"/>
      <c r="DB171" s="314"/>
      <c r="DC171" s="314"/>
      <c r="DD171" s="314"/>
      <c r="DE171" s="314"/>
      <c r="DF171" s="314"/>
      <c r="DG171" s="314"/>
      <c r="DH171" s="314"/>
      <c r="DI171" s="314"/>
      <c r="DJ171" s="314"/>
      <c r="DK171" s="314"/>
      <c r="DL171" s="314"/>
      <c r="DM171" s="314"/>
      <c r="DN171" s="314"/>
      <c r="DO171" s="314"/>
      <c r="DP171" s="314"/>
      <c r="DQ171" s="314"/>
      <c r="DR171" s="314"/>
      <c r="DS171" s="314"/>
      <c r="DT171" s="314"/>
      <c r="DU171" s="314"/>
      <c r="DV171" s="314"/>
      <c r="DW171" s="314"/>
      <c r="DX171" s="314"/>
      <c r="DY171" s="314"/>
      <c r="DZ171" s="314"/>
      <c r="EA171" s="314"/>
      <c r="EB171" s="314"/>
      <c r="EC171" s="314"/>
      <c r="ED171" s="314"/>
      <c r="FY171" s="317"/>
      <c r="FZ171" s="317"/>
      <c r="GA171" s="317"/>
      <c r="GB171" s="317"/>
      <c r="GC171" s="301"/>
      <c r="GD171" s="301"/>
      <c r="GE171" s="301"/>
      <c r="GF171" s="301"/>
      <c r="GG171" s="318"/>
      <c r="GH171" s="318"/>
      <c r="GI171" s="318"/>
      <c r="GJ171" s="319"/>
      <c r="GK171" s="320"/>
      <c r="GL171" s="320"/>
      <c r="GM171" s="320"/>
      <c r="GN171" s="320"/>
      <c r="GO171" s="300"/>
      <c r="HD171" s="317"/>
      <c r="HE171" s="317"/>
      <c r="HF171" s="317"/>
      <c r="HG171" s="317"/>
      <c r="HH171" s="301"/>
      <c r="HI171" s="301"/>
      <c r="HJ171" s="301"/>
      <c r="HK171" s="301"/>
      <c r="HL171" s="318"/>
      <c r="HM171" s="318"/>
      <c r="HN171" s="318"/>
      <c r="HO171" s="319"/>
      <c r="HP171" s="320"/>
      <c r="HQ171" s="320"/>
      <c r="HR171" s="320"/>
      <c r="HS171" s="320"/>
      <c r="HT171" s="300"/>
    </row>
    <row r="172" spans="3:228" ht="17.100000000000001" customHeight="1" x14ac:dyDescent="0.3">
      <c r="R172" s="314"/>
      <c r="S172" s="314"/>
      <c r="T172" s="314"/>
      <c r="U172" s="314"/>
      <c r="V172" s="314"/>
      <c r="W172" s="314"/>
      <c r="X172" s="314"/>
      <c r="Y172" s="314"/>
      <c r="Z172" s="314"/>
      <c r="AA172" s="314"/>
      <c r="AB172" s="314"/>
      <c r="AC172" s="314"/>
      <c r="AD172" s="314"/>
      <c r="AE172" s="314"/>
      <c r="AF172" s="314"/>
      <c r="AG172" s="314"/>
      <c r="AH172" s="314"/>
      <c r="AI172" s="314"/>
      <c r="AJ172" s="314"/>
      <c r="AK172" s="314"/>
      <c r="AL172" s="314"/>
      <c r="AM172" s="314"/>
      <c r="AN172" s="314"/>
      <c r="AO172" s="314"/>
      <c r="AP172" s="314"/>
      <c r="AQ172" s="314"/>
      <c r="AR172" s="314"/>
      <c r="AS172" s="314"/>
      <c r="AT172" s="314"/>
      <c r="AU172" s="314"/>
      <c r="AV172" s="314"/>
      <c r="AW172" s="314"/>
      <c r="AX172" s="314"/>
      <c r="AY172" s="314"/>
      <c r="AZ172" s="314"/>
      <c r="BA172" s="314"/>
      <c r="BB172" s="314"/>
      <c r="BC172" s="314"/>
      <c r="BD172" s="314"/>
      <c r="BE172" s="314"/>
      <c r="BF172" s="314"/>
      <c r="BG172" s="314"/>
      <c r="BH172" s="314"/>
      <c r="BI172" s="314"/>
      <c r="BJ172" s="314"/>
      <c r="BK172" s="314"/>
      <c r="BL172" s="314"/>
      <c r="BM172" s="314"/>
      <c r="BN172" s="314"/>
      <c r="BO172" s="314"/>
      <c r="BP172" s="314"/>
      <c r="BQ172" s="314"/>
      <c r="BR172" s="314"/>
      <c r="BS172" s="314"/>
      <c r="BT172" s="314"/>
      <c r="BU172" s="314"/>
      <c r="BV172" s="314"/>
      <c r="BX172" s="314"/>
      <c r="BY172" s="314"/>
      <c r="BZ172" s="314"/>
      <c r="CA172" s="314"/>
      <c r="CB172" s="314"/>
      <c r="CC172" s="314"/>
      <c r="CD172" s="314"/>
      <c r="CE172" s="314"/>
      <c r="CF172" s="314"/>
      <c r="CG172" s="314"/>
      <c r="CH172" s="314"/>
      <c r="CI172" s="314"/>
      <c r="CJ172" s="314"/>
      <c r="CK172" s="314"/>
      <c r="CL172" s="314"/>
      <c r="CM172" s="314"/>
      <c r="CN172" s="314"/>
      <c r="CO172" s="314"/>
      <c r="CP172" s="314"/>
      <c r="CQ172" s="314"/>
      <c r="CR172" s="314"/>
      <c r="CS172" s="314"/>
      <c r="CT172" s="314"/>
      <c r="CU172" s="314"/>
      <c r="CV172" s="314"/>
      <c r="CW172" s="314"/>
      <c r="CX172" s="314"/>
      <c r="CY172" s="314"/>
      <c r="CZ172" s="314"/>
      <c r="DA172" s="314"/>
      <c r="DB172" s="314"/>
      <c r="DC172" s="314"/>
      <c r="DD172" s="314"/>
      <c r="DE172" s="314"/>
      <c r="DF172" s="314"/>
      <c r="DG172" s="314"/>
      <c r="DH172" s="314"/>
      <c r="DI172" s="314"/>
      <c r="DJ172" s="314"/>
      <c r="DK172" s="314"/>
      <c r="DL172" s="314"/>
      <c r="DM172" s="314"/>
      <c r="DN172" s="314"/>
      <c r="DO172" s="314"/>
      <c r="DP172" s="314"/>
      <c r="DQ172" s="314"/>
      <c r="DR172" s="314"/>
      <c r="DS172" s="314"/>
      <c r="DT172" s="314"/>
      <c r="DU172" s="314"/>
      <c r="DV172" s="314"/>
      <c r="DW172" s="314"/>
      <c r="DX172" s="314"/>
      <c r="DY172" s="314"/>
      <c r="DZ172" s="314"/>
      <c r="EA172" s="314"/>
      <c r="EB172" s="314"/>
      <c r="EC172" s="314"/>
      <c r="ED172" s="314"/>
      <c r="FY172" s="317"/>
      <c r="FZ172" s="317"/>
      <c r="GA172" s="317"/>
      <c r="GB172" s="317"/>
      <c r="GC172" s="301"/>
      <c r="GD172" s="301"/>
      <c r="GE172" s="301"/>
      <c r="GF172" s="301"/>
      <c r="GG172" s="318"/>
      <c r="GH172" s="318"/>
      <c r="GI172" s="318"/>
      <c r="GJ172" s="319"/>
      <c r="GK172" s="320"/>
      <c r="GL172" s="320"/>
      <c r="GM172" s="320"/>
      <c r="GN172" s="320"/>
      <c r="GO172" s="300"/>
      <c r="HD172" s="317"/>
      <c r="HE172" s="317"/>
      <c r="HF172" s="317"/>
      <c r="HG172" s="317"/>
      <c r="HH172" s="301"/>
      <c r="HI172" s="301"/>
      <c r="HJ172" s="301"/>
      <c r="HK172" s="301"/>
      <c r="HL172" s="318"/>
      <c r="HM172" s="318"/>
      <c r="HN172" s="318"/>
      <c r="HO172" s="319"/>
      <c r="HP172" s="320"/>
      <c r="HQ172" s="320"/>
      <c r="HR172" s="320"/>
      <c r="HS172" s="320"/>
      <c r="HT172" s="300"/>
    </row>
    <row r="173" spans="3:228" ht="17.100000000000001" customHeight="1" x14ac:dyDescent="0.3">
      <c r="R173" s="314"/>
      <c r="S173" s="314"/>
      <c r="T173" s="314"/>
      <c r="U173" s="314"/>
      <c r="V173" s="314"/>
      <c r="W173" s="314"/>
      <c r="X173" s="314"/>
      <c r="Y173" s="314"/>
      <c r="Z173" s="314"/>
      <c r="AA173" s="314"/>
      <c r="AB173" s="314"/>
      <c r="AC173" s="314"/>
      <c r="AD173" s="314"/>
      <c r="AE173" s="314"/>
      <c r="AF173" s="314"/>
      <c r="AG173" s="314"/>
      <c r="AH173" s="314"/>
      <c r="AI173" s="314"/>
      <c r="AJ173" s="314"/>
      <c r="AK173" s="314"/>
      <c r="AL173" s="314"/>
      <c r="AM173" s="314"/>
      <c r="AN173" s="314"/>
      <c r="AO173" s="314"/>
      <c r="AP173" s="314"/>
      <c r="AQ173" s="314"/>
      <c r="AR173" s="314"/>
      <c r="AS173" s="314"/>
      <c r="AT173" s="314"/>
      <c r="AU173" s="314"/>
      <c r="AV173" s="314"/>
      <c r="AW173" s="314"/>
      <c r="AX173" s="314"/>
      <c r="AY173" s="314"/>
      <c r="AZ173" s="314"/>
      <c r="BA173" s="314"/>
      <c r="BB173" s="314"/>
      <c r="BC173" s="314"/>
      <c r="BD173" s="314"/>
      <c r="BE173" s="314"/>
      <c r="BF173" s="314"/>
      <c r="BG173" s="314"/>
      <c r="BH173" s="314"/>
      <c r="BI173" s="314"/>
      <c r="BJ173" s="314"/>
      <c r="BK173" s="314"/>
      <c r="BL173" s="314"/>
      <c r="BM173" s="314"/>
      <c r="BN173" s="314"/>
      <c r="BO173" s="314"/>
      <c r="BP173" s="314"/>
      <c r="BQ173" s="314"/>
      <c r="BR173" s="314"/>
      <c r="BS173" s="314"/>
      <c r="BT173" s="314"/>
      <c r="BU173" s="314"/>
      <c r="BV173" s="314"/>
      <c r="BX173" s="314"/>
      <c r="BY173" s="314"/>
      <c r="BZ173" s="314"/>
      <c r="CA173" s="314"/>
      <c r="CB173" s="314"/>
      <c r="CC173" s="314"/>
      <c r="CD173" s="314"/>
      <c r="CE173" s="314"/>
      <c r="CF173" s="314"/>
      <c r="CG173" s="314"/>
      <c r="CH173" s="314"/>
      <c r="CI173" s="314"/>
      <c r="CJ173" s="314"/>
      <c r="CK173" s="314"/>
      <c r="CL173" s="314"/>
      <c r="CM173" s="314"/>
      <c r="CN173" s="314"/>
      <c r="CO173" s="314"/>
      <c r="CP173" s="314"/>
      <c r="CQ173" s="314"/>
      <c r="CR173" s="314"/>
      <c r="CS173" s="314"/>
      <c r="CT173" s="314"/>
      <c r="CU173" s="314"/>
      <c r="CV173" s="314"/>
      <c r="CW173" s="314"/>
      <c r="CX173" s="314"/>
      <c r="CY173" s="314"/>
      <c r="CZ173" s="314"/>
      <c r="DA173" s="314"/>
      <c r="DB173" s="314"/>
      <c r="DC173" s="314"/>
      <c r="DD173" s="314"/>
      <c r="DE173" s="314"/>
      <c r="DF173" s="314"/>
      <c r="DG173" s="314"/>
      <c r="DH173" s="314"/>
      <c r="DI173" s="314"/>
      <c r="DJ173" s="314"/>
      <c r="DK173" s="314"/>
      <c r="DL173" s="314"/>
      <c r="DM173" s="314"/>
      <c r="DN173" s="314"/>
      <c r="DO173" s="314"/>
      <c r="DP173" s="314"/>
      <c r="DQ173" s="314"/>
      <c r="DR173" s="314"/>
      <c r="DS173" s="314"/>
      <c r="DT173" s="314"/>
      <c r="DU173" s="314"/>
      <c r="DV173" s="314"/>
      <c r="DW173" s="314"/>
      <c r="DX173" s="314"/>
      <c r="DY173" s="314"/>
      <c r="DZ173" s="314"/>
      <c r="EA173" s="314"/>
      <c r="EB173" s="314"/>
      <c r="EC173" s="314"/>
      <c r="ED173" s="314"/>
      <c r="FY173" s="317"/>
      <c r="FZ173" s="317"/>
      <c r="GA173" s="317"/>
      <c r="GB173" s="317"/>
      <c r="GC173" s="301"/>
      <c r="GD173" s="301"/>
      <c r="GE173" s="301"/>
      <c r="GF173" s="301"/>
      <c r="GG173" s="318"/>
      <c r="GH173" s="318"/>
      <c r="GI173" s="318"/>
      <c r="GJ173" s="319"/>
      <c r="GK173" s="320"/>
      <c r="GL173" s="320"/>
      <c r="GM173" s="320"/>
      <c r="GN173" s="320"/>
      <c r="GO173" s="300"/>
      <c r="HD173" s="317"/>
      <c r="HE173" s="317"/>
      <c r="HF173" s="317"/>
      <c r="HG173" s="317"/>
      <c r="HH173" s="301"/>
      <c r="HI173" s="301"/>
      <c r="HJ173" s="301"/>
      <c r="HK173" s="301"/>
      <c r="HL173" s="318"/>
      <c r="HM173" s="318"/>
      <c r="HN173" s="318"/>
      <c r="HO173" s="319"/>
      <c r="HP173" s="320"/>
      <c r="HQ173" s="320"/>
      <c r="HR173" s="320"/>
      <c r="HS173" s="320"/>
      <c r="HT173" s="300"/>
    </row>
    <row r="174" spans="3:228" ht="17.100000000000001" customHeight="1" x14ac:dyDescent="0.3">
      <c r="R174" s="314"/>
      <c r="S174" s="314"/>
      <c r="T174" s="314"/>
      <c r="U174" s="314"/>
      <c r="V174" s="314"/>
      <c r="W174" s="314"/>
      <c r="X174" s="314"/>
      <c r="Y174" s="314"/>
      <c r="Z174" s="314"/>
      <c r="AA174" s="314"/>
      <c r="AB174" s="314"/>
      <c r="AC174" s="314"/>
      <c r="AD174" s="314"/>
      <c r="AE174" s="314"/>
      <c r="AF174" s="314"/>
      <c r="AG174" s="314"/>
      <c r="AH174" s="314"/>
      <c r="AI174" s="314"/>
      <c r="AJ174" s="314"/>
      <c r="AK174" s="314"/>
      <c r="AL174" s="314"/>
      <c r="AM174" s="314"/>
      <c r="AN174" s="314"/>
      <c r="AO174" s="314"/>
      <c r="AP174" s="314"/>
      <c r="AQ174" s="314"/>
      <c r="AR174" s="314"/>
      <c r="AS174" s="314"/>
      <c r="AT174" s="314"/>
      <c r="AU174" s="314"/>
      <c r="AV174" s="314"/>
      <c r="AW174" s="314"/>
      <c r="AX174" s="314"/>
      <c r="AY174" s="314"/>
      <c r="AZ174" s="314"/>
      <c r="BA174" s="314"/>
      <c r="BB174" s="314"/>
      <c r="BC174" s="314"/>
      <c r="BD174" s="314"/>
      <c r="BE174" s="314"/>
      <c r="BF174" s="314"/>
      <c r="BG174" s="314"/>
      <c r="BH174" s="314"/>
      <c r="BI174" s="314"/>
      <c r="BJ174" s="314"/>
      <c r="BK174" s="314"/>
      <c r="BL174" s="314"/>
      <c r="BM174" s="314"/>
      <c r="BN174" s="314"/>
      <c r="BO174" s="314"/>
      <c r="BP174" s="314"/>
      <c r="BQ174" s="314"/>
      <c r="BR174" s="314"/>
      <c r="BS174" s="314"/>
      <c r="BT174" s="314"/>
      <c r="BU174" s="314"/>
      <c r="BV174" s="314"/>
      <c r="BX174" s="314"/>
      <c r="BY174" s="314"/>
      <c r="BZ174" s="314"/>
      <c r="CA174" s="314"/>
      <c r="CB174" s="314"/>
      <c r="CC174" s="314"/>
      <c r="CD174" s="314"/>
      <c r="CE174" s="314"/>
      <c r="CF174" s="314"/>
      <c r="CG174" s="314"/>
      <c r="CH174" s="314"/>
      <c r="CI174" s="314"/>
      <c r="CJ174" s="314"/>
      <c r="CK174" s="314"/>
      <c r="CL174" s="314"/>
      <c r="CM174" s="314"/>
      <c r="CN174" s="314"/>
      <c r="CO174" s="314"/>
      <c r="CP174" s="314"/>
      <c r="CQ174" s="314"/>
      <c r="CR174" s="314"/>
      <c r="CS174" s="314"/>
      <c r="CT174" s="314"/>
      <c r="CU174" s="314"/>
      <c r="CV174" s="314"/>
      <c r="CW174" s="314"/>
      <c r="CX174" s="314"/>
      <c r="CY174" s="314"/>
      <c r="CZ174" s="314"/>
      <c r="DA174" s="314"/>
      <c r="DB174" s="314"/>
      <c r="DC174" s="314"/>
      <c r="DD174" s="314"/>
      <c r="DE174" s="314"/>
      <c r="DF174" s="314"/>
      <c r="DG174" s="314"/>
      <c r="DH174" s="314"/>
      <c r="DI174" s="314"/>
      <c r="DJ174" s="314"/>
      <c r="DK174" s="314"/>
      <c r="DL174" s="314"/>
      <c r="DM174" s="314"/>
      <c r="DN174" s="314"/>
      <c r="DO174" s="314"/>
      <c r="DP174" s="314"/>
      <c r="DQ174" s="314"/>
      <c r="DR174" s="314"/>
      <c r="DS174" s="314"/>
      <c r="DT174" s="314"/>
      <c r="DU174" s="314"/>
      <c r="DV174" s="314"/>
      <c r="DW174" s="314"/>
      <c r="DX174" s="314"/>
      <c r="DY174" s="314"/>
      <c r="DZ174" s="314"/>
      <c r="EA174" s="314"/>
      <c r="EB174" s="314"/>
      <c r="EC174" s="314"/>
      <c r="ED174" s="314"/>
      <c r="FY174" s="317"/>
      <c r="FZ174" s="317"/>
      <c r="GA174" s="317"/>
      <c r="GB174" s="317"/>
      <c r="GC174" s="301"/>
      <c r="GD174" s="301"/>
      <c r="GE174" s="301"/>
      <c r="GF174" s="301"/>
      <c r="GG174" s="318"/>
      <c r="GH174" s="318"/>
      <c r="GI174" s="318"/>
      <c r="GJ174" s="319"/>
      <c r="GK174" s="320"/>
      <c r="GL174" s="320"/>
      <c r="GM174" s="320"/>
      <c r="GN174" s="320"/>
      <c r="GO174" s="300"/>
      <c r="HD174" s="317"/>
      <c r="HE174" s="317"/>
      <c r="HF174" s="317"/>
      <c r="HG174" s="317"/>
      <c r="HH174" s="301"/>
      <c r="HI174" s="301"/>
      <c r="HJ174" s="301"/>
      <c r="HK174" s="301"/>
      <c r="HL174" s="318"/>
      <c r="HM174" s="318"/>
      <c r="HN174" s="318"/>
      <c r="HO174" s="319"/>
      <c r="HP174" s="320"/>
      <c r="HQ174" s="320"/>
      <c r="HR174" s="320"/>
      <c r="HS174" s="320"/>
      <c r="HT174" s="300"/>
    </row>
    <row r="175" spans="3:228" ht="17.100000000000001" customHeight="1" x14ac:dyDescent="0.3">
      <c r="R175" s="314"/>
      <c r="S175" s="314"/>
      <c r="T175" s="314"/>
      <c r="U175" s="314"/>
      <c r="V175" s="314"/>
      <c r="W175" s="314"/>
      <c r="X175" s="314"/>
      <c r="Y175" s="314"/>
      <c r="Z175" s="314"/>
      <c r="AA175" s="314"/>
      <c r="AB175" s="314"/>
      <c r="AC175" s="314"/>
      <c r="AD175" s="314"/>
      <c r="AE175" s="314"/>
      <c r="AF175" s="314"/>
      <c r="AG175" s="314"/>
      <c r="AH175" s="314"/>
      <c r="AI175" s="314"/>
      <c r="AJ175" s="314"/>
      <c r="AK175" s="314"/>
      <c r="AL175" s="314"/>
      <c r="AM175" s="314"/>
      <c r="AN175" s="314"/>
      <c r="AO175" s="314"/>
      <c r="AP175" s="314"/>
      <c r="AQ175" s="314"/>
      <c r="AR175" s="314"/>
      <c r="AS175" s="314"/>
      <c r="AT175" s="314"/>
      <c r="AU175" s="314"/>
      <c r="AV175" s="314"/>
      <c r="AW175" s="314"/>
      <c r="AX175" s="314"/>
      <c r="AY175" s="314"/>
      <c r="AZ175" s="314"/>
      <c r="BA175" s="314"/>
      <c r="BB175" s="314"/>
      <c r="BC175" s="314"/>
      <c r="BD175" s="314"/>
      <c r="BE175" s="314"/>
      <c r="BF175" s="314"/>
      <c r="BG175" s="314"/>
      <c r="BH175" s="314"/>
      <c r="BI175" s="314"/>
      <c r="BJ175" s="314"/>
      <c r="BK175" s="314"/>
      <c r="BL175" s="314"/>
      <c r="BM175" s="314"/>
      <c r="BN175" s="314"/>
      <c r="BO175" s="314"/>
      <c r="BP175" s="314"/>
      <c r="BQ175" s="314"/>
      <c r="BR175" s="314"/>
      <c r="BS175" s="314"/>
      <c r="BT175" s="314"/>
      <c r="BU175" s="314"/>
      <c r="BV175" s="314"/>
      <c r="BX175" s="314"/>
      <c r="BY175" s="314"/>
      <c r="BZ175" s="314"/>
      <c r="CA175" s="314"/>
      <c r="CB175" s="314"/>
      <c r="CC175" s="314"/>
      <c r="CD175" s="314"/>
      <c r="CE175" s="314"/>
      <c r="CF175" s="314"/>
      <c r="CG175" s="314"/>
      <c r="CH175" s="314"/>
      <c r="CI175" s="314"/>
      <c r="CJ175" s="314"/>
      <c r="CK175" s="314"/>
      <c r="CL175" s="314"/>
      <c r="CM175" s="314"/>
      <c r="CN175" s="314"/>
      <c r="CO175" s="314"/>
      <c r="CP175" s="314"/>
      <c r="CQ175" s="314"/>
      <c r="CR175" s="314"/>
      <c r="CS175" s="314"/>
      <c r="CT175" s="314"/>
      <c r="CU175" s="314"/>
      <c r="CV175" s="314"/>
      <c r="CW175" s="314"/>
      <c r="CX175" s="314"/>
      <c r="CY175" s="314"/>
      <c r="CZ175" s="314"/>
      <c r="DA175" s="314"/>
      <c r="DB175" s="314"/>
      <c r="DC175" s="314"/>
      <c r="DD175" s="314"/>
      <c r="DE175" s="314"/>
      <c r="DF175" s="314"/>
      <c r="DG175" s="314"/>
      <c r="DH175" s="314"/>
      <c r="DI175" s="314"/>
      <c r="DJ175" s="314"/>
      <c r="DK175" s="314"/>
      <c r="DL175" s="314"/>
      <c r="DM175" s="314"/>
      <c r="DN175" s="314"/>
      <c r="DO175" s="314"/>
      <c r="DP175" s="314"/>
      <c r="DQ175" s="314"/>
      <c r="DR175" s="314"/>
      <c r="DS175" s="314"/>
      <c r="DT175" s="314"/>
      <c r="DU175" s="314"/>
      <c r="DV175" s="314"/>
      <c r="DW175" s="314"/>
      <c r="DX175" s="314"/>
      <c r="DY175" s="314"/>
      <c r="DZ175" s="314"/>
      <c r="EA175" s="314"/>
      <c r="EB175" s="314"/>
      <c r="EC175" s="314"/>
      <c r="ED175" s="314"/>
      <c r="FY175" s="317"/>
      <c r="FZ175" s="317"/>
      <c r="GA175" s="317"/>
      <c r="GB175" s="317"/>
      <c r="GC175" s="301"/>
      <c r="GD175" s="301"/>
      <c r="GE175" s="301"/>
      <c r="GF175" s="301"/>
      <c r="GG175" s="318"/>
      <c r="GH175" s="318"/>
      <c r="GI175" s="318"/>
      <c r="GJ175" s="319"/>
      <c r="GK175" s="320"/>
      <c r="GL175" s="320"/>
      <c r="GM175" s="320"/>
      <c r="GN175" s="320"/>
      <c r="GO175" s="300"/>
      <c r="HD175" s="317"/>
      <c r="HE175" s="317"/>
      <c r="HF175" s="317"/>
      <c r="HG175" s="317"/>
      <c r="HH175" s="301"/>
      <c r="HI175" s="301"/>
      <c r="HJ175" s="301"/>
      <c r="HK175" s="301"/>
      <c r="HL175" s="318"/>
      <c r="HM175" s="318"/>
      <c r="HN175" s="318"/>
      <c r="HO175" s="319"/>
      <c r="HP175" s="320"/>
      <c r="HQ175" s="320"/>
      <c r="HR175" s="320"/>
      <c r="HS175" s="320"/>
      <c r="HT175" s="300"/>
    </row>
    <row r="176" spans="3:228" ht="17.100000000000001" customHeight="1" x14ac:dyDescent="0.3">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FY176" s="317"/>
      <c r="FZ176" s="317"/>
      <c r="GA176" s="317"/>
      <c r="GB176" s="317"/>
      <c r="GC176" s="301"/>
      <c r="GD176" s="301"/>
      <c r="GE176" s="301"/>
      <c r="GF176" s="301"/>
      <c r="GG176" s="318"/>
      <c r="GH176" s="318"/>
      <c r="GI176" s="318"/>
      <c r="GJ176" s="319"/>
      <c r="GK176" s="320"/>
      <c r="GL176" s="320"/>
      <c r="GM176" s="320"/>
      <c r="GN176" s="320"/>
      <c r="GO176" s="300"/>
      <c r="HD176" s="317"/>
      <c r="HE176" s="317"/>
      <c r="HF176" s="317"/>
      <c r="HG176" s="317"/>
      <c r="HH176" s="301"/>
      <c r="HI176" s="301"/>
      <c r="HJ176" s="301"/>
      <c r="HK176" s="301"/>
      <c r="HL176" s="318"/>
      <c r="HM176" s="318"/>
      <c r="HN176" s="318"/>
      <c r="HO176" s="319"/>
      <c r="HP176" s="320"/>
      <c r="HQ176" s="320"/>
      <c r="HR176" s="320"/>
      <c r="HS176" s="320"/>
      <c r="HT176" s="300"/>
    </row>
    <row r="177" spans="5:228" ht="17.100000000000001" customHeight="1" x14ac:dyDescent="0.3">
      <c r="R177" s="314"/>
      <c r="S177" s="314"/>
      <c r="T177" s="314"/>
      <c r="U177" s="314"/>
      <c r="V177" s="314"/>
      <c r="W177" s="314"/>
      <c r="X177" s="314"/>
      <c r="Y177" s="314"/>
      <c r="Z177" s="314"/>
      <c r="AA177" s="314"/>
      <c r="AB177" s="314"/>
      <c r="AC177" s="314"/>
      <c r="AD177" s="314"/>
      <c r="AE177" s="314"/>
      <c r="AF177" s="314"/>
      <c r="AG177" s="314"/>
      <c r="AH177" s="314"/>
      <c r="AI177" s="314"/>
      <c r="AJ177" s="314"/>
      <c r="AK177" s="314"/>
      <c r="AL177" s="314"/>
      <c r="AM177" s="314"/>
      <c r="AN177" s="314"/>
      <c r="AO177" s="314"/>
      <c r="AP177" s="314"/>
      <c r="AQ177" s="314"/>
      <c r="AR177" s="314"/>
      <c r="AS177" s="314"/>
      <c r="AT177" s="314"/>
      <c r="AU177" s="314"/>
      <c r="AV177" s="314"/>
      <c r="AW177" s="314"/>
      <c r="AX177" s="314"/>
      <c r="AY177" s="314"/>
      <c r="AZ177" s="314"/>
      <c r="BA177" s="314"/>
      <c r="BB177" s="314"/>
      <c r="BC177" s="314"/>
      <c r="BD177" s="314"/>
      <c r="BE177" s="314"/>
      <c r="BF177" s="314"/>
      <c r="BG177" s="314"/>
      <c r="BH177" s="314"/>
      <c r="BI177" s="314"/>
      <c r="BJ177" s="314"/>
      <c r="BK177" s="314"/>
      <c r="BL177" s="314"/>
      <c r="BM177" s="314"/>
      <c r="BN177" s="314"/>
      <c r="BO177" s="314"/>
      <c r="BP177" s="314"/>
      <c r="BQ177" s="314"/>
      <c r="BR177" s="314"/>
      <c r="BS177" s="314"/>
      <c r="BT177" s="314"/>
      <c r="BU177" s="314"/>
      <c r="BV177" s="314"/>
      <c r="BX177" s="314"/>
      <c r="BY177" s="314"/>
      <c r="BZ177" s="314"/>
      <c r="CA177" s="314"/>
      <c r="CB177" s="314"/>
      <c r="CC177" s="314"/>
      <c r="CD177" s="314"/>
      <c r="CE177" s="314"/>
      <c r="CF177" s="314"/>
      <c r="CG177" s="314"/>
      <c r="CH177" s="314"/>
      <c r="CI177" s="314"/>
      <c r="CJ177" s="314"/>
      <c r="CK177" s="314"/>
      <c r="CL177" s="314"/>
      <c r="CM177" s="314"/>
      <c r="CN177" s="314"/>
      <c r="CO177" s="314"/>
      <c r="CP177" s="314"/>
      <c r="CQ177" s="314"/>
      <c r="CR177" s="314"/>
      <c r="CS177" s="314"/>
      <c r="CT177" s="314"/>
      <c r="CU177" s="314"/>
      <c r="CV177" s="314"/>
      <c r="CW177" s="314"/>
      <c r="CX177" s="314"/>
      <c r="CY177" s="314"/>
      <c r="CZ177" s="314"/>
      <c r="DA177" s="314"/>
      <c r="DB177" s="314"/>
      <c r="DC177" s="314"/>
      <c r="DD177" s="314"/>
      <c r="DE177" s="314"/>
      <c r="DF177" s="314"/>
      <c r="DG177" s="314"/>
      <c r="DH177" s="314"/>
      <c r="DI177" s="314"/>
      <c r="DJ177" s="314"/>
      <c r="DK177" s="314"/>
      <c r="DL177" s="314"/>
      <c r="DM177" s="314"/>
      <c r="DN177" s="314"/>
      <c r="DO177" s="314"/>
      <c r="DP177" s="314"/>
      <c r="DQ177" s="314"/>
      <c r="DR177" s="314"/>
      <c r="DS177" s="314"/>
      <c r="DT177" s="314"/>
      <c r="DU177" s="314"/>
      <c r="DV177" s="314"/>
      <c r="DW177" s="314"/>
      <c r="DX177" s="314"/>
      <c r="DY177" s="314"/>
      <c r="DZ177" s="314"/>
      <c r="EA177" s="314"/>
      <c r="EB177" s="314"/>
      <c r="EC177" s="314"/>
      <c r="ED177" s="314"/>
      <c r="FY177" s="317"/>
      <c r="FZ177" s="317"/>
      <c r="GA177" s="317"/>
      <c r="GB177" s="317"/>
      <c r="GC177" s="301"/>
      <c r="GD177" s="301"/>
      <c r="GE177" s="301"/>
      <c r="GF177" s="301"/>
      <c r="GG177" s="318"/>
      <c r="GH177" s="318"/>
      <c r="GI177" s="318"/>
      <c r="GJ177" s="319"/>
      <c r="GK177" s="320"/>
      <c r="GL177" s="320"/>
      <c r="GM177" s="320"/>
      <c r="GN177" s="320"/>
      <c r="GO177" s="300"/>
      <c r="HD177" s="317"/>
      <c r="HE177" s="317"/>
      <c r="HF177" s="317"/>
      <c r="HG177" s="317"/>
      <c r="HH177" s="301"/>
      <c r="HI177" s="301"/>
      <c r="HJ177" s="301"/>
      <c r="HK177" s="301"/>
      <c r="HL177" s="318"/>
      <c r="HM177" s="318"/>
      <c r="HN177" s="318"/>
      <c r="HO177" s="319"/>
      <c r="HP177" s="320"/>
      <c r="HQ177" s="320"/>
      <c r="HR177" s="320"/>
      <c r="HS177" s="320"/>
      <c r="HT177" s="300"/>
    </row>
    <row r="178" spans="5:228" ht="17.100000000000001" customHeight="1" x14ac:dyDescent="0.3">
      <c r="R178" s="314"/>
      <c r="S178" s="314"/>
      <c r="T178" s="314"/>
      <c r="U178" s="314"/>
      <c r="V178" s="314"/>
      <c r="W178" s="314"/>
      <c r="X178" s="314"/>
      <c r="Y178" s="314"/>
      <c r="Z178" s="314"/>
      <c r="AA178" s="314"/>
      <c r="AB178" s="314"/>
      <c r="AC178" s="314"/>
      <c r="AD178" s="314"/>
      <c r="AE178" s="314"/>
      <c r="AF178" s="314"/>
      <c r="AG178" s="314"/>
      <c r="AH178" s="314"/>
      <c r="AI178" s="314"/>
      <c r="AJ178" s="314"/>
      <c r="AK178" s="314"/>
      <c r="AL178" s="314"/>
      <c r="AM178" s="314"/>
      <c r="AN178" s="314"/>
      <c r="AO178" s="314"/>
      <c r="AP178" s="314"/>
      <c r="AQ178" s="314"/>
      <c r="AR178" s="314"/>
      <c r="AS178" s="314"/>
      <c r="AT178" s="314"/>
      <c r="AU178" s="314"/>
      <c r="AV178" s="314"/>
      <c r="AW178" s="314"/>
      <c r="AX178" s="314"/>
      <c r="AY178" s="314"/>
      <c r="AZ178" s="314"/>
      <c r="BA178" s="314"/>
      <c r="BB178" s="314"/>
      <c r="BC178" s="314"/>
      <c r="BD178" s="314"/>
      <c r="BE178" s="314"/>
      <c r="BF178" s="314"/>
      <c r="BG178" s="314"/>
      <c r="BH178" s="314"/>
      <c r="BI178" s="314"/>
      <c r="BJ178" s="314"/>
      <c r="BK178" s="314"/>
      <c r="BL178" s="314"/>
      <c r="BM178" s="314"/>
      <c r="BN178" s="314"/>
      <c r="BO178" s="314"/>
      <c r="BP178" s="314"/>
      <c r="BQ178" s="314"/>
      <c r="BR178" s="314"/>
      <c r="BS178" s="314"/>
      <c r="BT178" s="314"/>
      <c r="BU178" s="314"/>
      <c r="BV178" s="314"/>
      <c r="BX178" s="314"/>
      <c r="BY178" s="314"/>
      <c r="BZ178" s="314"/>
      <c r="CA178" s="314"/>
      <c r="CB178" s="314"/>
      <c r="CC178" s="314"/>
      <c r="CD178" s="314"/>
      <c r="CE178" s="314"/>
      <c r="CF178" s="314"/>
      <c r="CG178" s="314"/>
      <c r="CH178" s="314"/>
      <c r="CI178" s="314"/>
      <c r="CJ178" s="314"/>
      <c r="CK178" s="314"/>
      <c r="CL178" s="314"/>
      <c r="CM178" s="314"/>
      <c r="CN178" s="314"/>
      <c r="CO178" s="314"/>
      <c r="CP178" s="314"/>
      <c r="CQ178" s="314"/>
      <c r="CR178" s="314"/>
      <c r="CS178" s="314"/>
      <c r="CT178" s="314"/>
      <c r="CU178" s="314"/>
      <c r="CV178" s="314"/>
      <c r="CW178" s="314"/>
      <c r="CX178" s="314"/>
      <c r="CY178" s="314"/>
      <c r="CZ178" s="314"/>
      <c r="DA178" s="314"/>
      <c r="DB178" s="314"/>
      <c r="DC178" s="314"/>
      <c r="DD178" s="314"/>
      <c r="DE178" s="314"/>
      <c r="DF178" s="314"/>
      <c r="DG178" s="314"/>
      <c r="DH178" s="314"/>
      <c r="DI178" s="314"/>
      <c r="DJ178" s="314"/>
      <c r="DK178" s="314"/>
      <c r="DL178" s="314"/>
      <c r="DM178" s="314"/>
      <c r="DN178" s="314"/>
      <c r="DO178" s="314"/>
      <c r="DP178" s="314"/>
      <c r="DQ178" s="314"/>
      <c r="DR178" s="314"/>
      <c r="DS178" s="314"/>
      <c r="DT178" s="314"/>
      <c r="DU178" s="314"/>
      <c r="DV178" s="314"/>
      <c r="DW178" s="314"/>
      <c r="DX178" s="314"/>
      <c r="DY178" s="314"/>
      <c r="DZ178" s="314"/>
      <c r="EA178" s="314"/>
      <c r="EB178" s="314"/>
      <c r="EC178" s="314"/>
      <c r="ED178" s="314"/>
      <c r="FY178" s="317"/>
      <c r="FZ178" s="317"/>
      <c r="GA178" s="317"/>
      <c r="GB178" s="317"/>
      <c r="GC178" s="301"/>
      <c r="GD178" s="301"/>
      <c r="GE178" s="301"/>
      <c r="GF178" s="301"/>
      <c r="GG178" s="318"/>
      <c r="GH178" s="318"/>
      <c r="GI178" s="318"/>
      <c r="GJ178" s="319"/>
      <c r="GK178" s="320"/>
      <c r="GL178" s="320"/>
      <c r="GM178" s="320"/>
      <c r="GN178" s="320"/>
      <c r="GO178" s="300"/>
      <c r="HD178" s="317"/>
      <c r="HE178" s="317"/>
      <c r="HF178" s="317"/>
      <c r="HG178" s="317"/>
      <c r="HH178" s="301"/>
      <c r="HI178" s="301"/>
      <c r="HJ178" s="301"/>
      <c r="HK178" s="301"/>
      <c r="HL178" s="318"/>
      <c r="HM178" s="318"/>
      <c r="HN178" s="318"/>
      <c r="HO178" s="319"/>
      <c r="HP178" s="320"/>
      <c r="HQ178" s="320"/>
      <c r="HR178" s="320"/>
      <c r="HS178" s="320"/>
      <c r="HT178" s="300"/>
    </row>
    <row r="179" spans="5:228" ht="17.100000000000001" customHeight="1" x14ac:dyDescent="0.3">
      <c r="R179" s="314"/>
      <c r="S179" s="314"/>
      <c r="T179" s="314"/>
      <c r="U179" s="314"/>
      <c r="V179" s="314"/>
      <c r="W179" s="314"/>
      <c r="X179" s="314"/>
      <c r="Y179" s="314"/>
      <c r="Z179" s="314"/>
      <c r="AA179" s="314"/>
      <c r="AB179" s="314"/>
      <c r="AC179" s="314"/>
      <c r="AD179" s="314"/>
      <c r="AE179" s="314"/>
      <c r="AF179" s="314"/>
      <c r="AG179" s="314"/>
      <c r="AH179" s="314"/>
      <c r="AI179" s="314"/>
      <c r="AJ179" s="314"/>
      <c r="AK179" s="314"/>
      <c r="AL179" s="314"/>
      <c r="AM179" s="314"/>
      <c r="AN179" s="314"/>
      <c r="AO179" s="314"/>
      <c r="AP179" s="314"/>
      <c r="AQ179" s="314"/>
      <c r="AR179" s="314"/>
      <c r="AS179" s="314"/>
      <c r="AT179" s="314"/>
      <c r="AU179" s="314"/>
      <c r="AV179" s="314"/>
      <c r="AW179" s="314"/>
      <c r="AX179" s="314"/>
      <c r="AY179" s="314"/>
      <c r="AZ179" s="314"/>
      <c r="BA179" s="314"/>
      <c r="BB179" s="314"/>
      <c r="BC179" s="314"/>
      <c r="BD179" s="314"/>
      <c r="BE179" s="314"/>
      <c r="BF179" s="314"/>
      <c r="BG179" s="314"/>
      <c r="BH179" s="314"/>
      <c r="BI179" s="314"/>
      <c r="BJ179" s="314"/>
      <c r="BK179" s="314"/>
      <c r="BL179" s="314"/>
      <c r="BM179" s="314"/>
      <c r="BN179" s="314"/>
      <c r="BO179" s="314"/>
      <c r="BP179" s="314"/>
      <c r="BQ179" s="314"/>
      <c r="BR179" s="314"/>
      <c r="BS179" s="314"/>
      <c r="BT179" s="314"/>
      <c r="BU179" s="314"/>
      <c r="BV179" s="314"/>
      <c r="BX179" s="314"/>
      <c r="BY179" s="314"/>
      <c r="BZ179" s="314"/>
      <c r="CA179" s="314"/>
      <c r="CB179" s="314"/>
      <c r="CC179" s="314"/>
      <c r="CD179" s="314"/>
      <c r="CE179" s="314"/>
      <c r="CF179" s="314"/>
      <c r="CG179" s="314"/>
      <c r="CH179" s="314"/>
      <c r="CI179" s="314"/>
      <c r="CJ179" s="314"/>
      <c r="CK179" s="314"/>
      <c r="CL179" s="314"/>
      <c r="CM179" s="314"/>
      <c r="CN179" s="314"/>
      <c r="CO179" s="314"/>
      <c r="CP179" s="314"/>
      <c r="CQ179" s="314"/>
      <c r="CR179" s="314"/>
      <c r="CS179" s="314"/>
      <c r="CT179" s="314"/>
      <c r="CU179" s="314"/>
      <c r="CV179" s="314"/>
      <c r="CW179" s="314"/>
      <c r="CX179" s="314"/>
      <c r="CY179" s="314"/>
      <c r="CZ179" s="314"/>
      <c r="DA179" s="314"/>
      <c r="DB179" s="314"/>
      <c r="DC179" s="314"/>
      <c r="DD179" s="314"/>
      <c r="DE179" s="314"/>
      <c r="DF179" s="314"/>
      <c r="DG179" s="314"/>
      <c r="DH179" s="314"/>
      <c r="DI179" s="314"/>
      <c r="DJ179" s="314"/>
      <c r="DK179" s="314"/>
      <c r="DL179" s="314"/>
      <c r="DM179" s="314"/>
      <c r="DN179" s="314"/>
      <c r="DO179" s="314"/>
      <c r="DP179" s="314"/>
      <c r="DQ179" s="314"/>
      <c r="DR179" s="314"/>
      <c r="DS179" s="314"/>
      <c r="DT179" s="314"/>
      <c r="DU179" s="314"/>
      <c r="DV179" s="314"/>
      <c r="DW179" s="314"/>
      <c r="DX179" s="314"/>
      <c r="DY179" s="314"/>
      <c r="DZ179" s="314"/>
      <c r="EA179" s="314"/>
      <c r="EB179" s="314"/>
      <c r="EC179" s="314"/>
      <c r="ED179" s="314"/>
      <c r="FY179" s="317"/>
      <c r="FZ179" s="317"/>
      <c r="GA179" s="317"/>
      <c r="GB179" s="317"/>
      <c r="GC179" s="301"/>
      <c r="GD179" s="301"/>
      <c r="GE179" s="301"/>
      <c r="GF179" s="301"/>
      <c r="GG179" s="318"/>
      <c r="GH179" s="318"/>
      <c r="GI179" s="318"/>
      <c r="GJ179" s="319"/>
      <c r="GK179" s="320"/>
      <c r="GL179" s="320"/>
      <c r="GM179" s="320"/>
      <c r="GN179" s="320"/>
      <c r="GO179" s="300"/>
      <c r="HD179" s="317"/>
      <c r="HE179" s="317"/>
      <c r="HF179" s="317"/>
      <c r="HG179" s="317"/>
      <c r="HH179" s="301"/>
      <c r="HI179" s="301"/>
      <c r="HJ179" s="301"/>
      <c r="HK179" s="301"/>
      <c r="HL179" s="318"/>
      <c r="HM179" s="318"/>
      <c r="HN179" s="318"/>
      <c r="HO179" s="319"/>
      <c r="HP179" s="320"/>
      <c r="HQ179" s="320"/>
      <c r="HR179" s="320"/>
      <c r="HS179" s="320"/>
      <c r="HT179" s="300"/>
    </row>
    <row r="180" spans="5:228" ht="17.100000000000001" customHeight="1" x14ac:dyDescent="0.3">
      <c r="R180" s="314"/>
      <c r="S180" s="314"/>
      <c r="T180" s="314"/>
      <c r="U180" s="314"/>
      <c r="V180" s="314"/>
      <c r="W180" s="314"/>
      <c r="X180" s="314"/>
      <c r="Y180" s="314"/>
      <c r="Z180" s="314"/>
      <c r="AA180" s="314"/>
      <c r="AB180" s="314"/>
      <c r="AC180" s="314"/>
      <c r="AD180" s="314"/>
      <c r="AE180" s="314"/>
      <c r="AF180" s="314"/>
      <c r="AG180" s="314"/>
      <c r="AH180" s="314"/>
      <c r="AI180" s="314"/>
      <c r="AJ180" s="314"/>
      <c r="AK180" s="314"/>
      <c r="AL180" s="314"/>
      <c r="AM180" s="314"/>
      <c r="AN180" s="314"/>
      <c r="AO180" s="314"/>
      <c r="AP180" s="314"/>
      <c r="AQ180" s="314"/>
      <c r="AR180" s="314"/>
      <c r="AS180" s="314"/>
      <c r="AT180" s="314"/>
      <c r="AU180" s="314"/>
      <c r="AV180" s="314"/>
      <c r="AW180" s="314"/>
      <c r="AX180" s="314"/>
      <c r="AY180" s="314"/>
      <c r="AZ180" s="314"/>
      <c r="BA180" s="314"/>
      <c r="BB180" s="314"/>
      <c r="BC180" s="314"/>
      <c r="BD180" s="314"/>
      <c r="BE180" s="314"/>
      <c r="BF180" s="314"/>
      <c r="BG180" s="314"/>
      <c r="BH180" s="314"/>
      <c r="BI180" s="314"/>
      <c r="BJ180" s="314"/>
      <c r="BK180" s="314"/>
      <c r="BL180" s="314"/>
      <c r="BM180" s="314"/>
      <c r="BN180" s="314"/>
      <c r="BO180" s="314"/>
      <c r="BP180" s="314"/>
      <c r="BQ180" s="314"/>
      <c r="BR180" s="314"/>
      <c r="BS180" s="314"/>
      <c r="BT180" s="314"/>
      <c r="BU180" s="314"/>
      <c r="BV180" s="314"/>
      <c r="BX180" s="314"/>
      <c r="BY180" s="314"/>
      <c r="BZ180" s="314"/>
      <c r="CA180" s="314"/>
      <c r="CB180" s="314"/>
      <c r="CC180" s="314"/>
      <c r="CD180" s="314"/>
      <c r="CE180" s="314"/>
      <c r="CF180" s="314"/>
      <c r="CG180" s="314"/>
      <c r="CH180" s="314"/>
      <c r="CI180" s="314"/>
      <c r="CJ180" s="314"/>
      <c r="CK180" s="314"/>
      <c r="CL180" s="314"/>
      <c r="CM180" s="314"/>
      <c r="CN180" s="314"/>
      <c r="CO180" s="314"/>
      <c r="CP180" s="314"/>
      <c r="CQ180" s="314"/>
      <c r="CR180" s="314"/>
      <c r="CS180" s="314"/>
      <c r="CT180" s="314"/>
      <c r="CU180" s="314"/>
      <c r="CV180" s="314"/>
      <c r="CW180" s="314"/>
      <c r="CX180" s="314"/>
      <c r="CY180" s="314"/>
      <c r="CZ180" s="314"/>
      <c r="DA180" s="314"/>
      <c r="DB180" s="314"/>
      <c r="DC180" s="314"/>
      <c r="DD180" s="314"/>
      <c r="DE180" s="314"/>
      <c r="DF180" s="314"/>
      <c r="DG180" s="314"/>
      <c r="DH180" s="314"/>
      <c r="DI180" s="314"/>
      <c r="DJ180" s="314"/>
      <c r="DK180" s="314"/>
      <c r="DL180" s="314"/>
      <c r="DM180" s="314"/>
      <c r="DN180" s="314"/>
      <c r="DO180" s="314"/>
      <c r="DP180" s="314"/>
      <c r="DQ180" s="314"/>
      <c r="DR180" s="314"/>
      <c r="DS180" s="314"/>
      <c r="DT180" s="314"/>
      <c r="DU180" s="314"/>
      <c r="DV180" s="314"/>
      <c r="DW180" s="314"/>
      <c r="DX180" s="314"/>
      <c r="DY180" s="314"/>
      <c r="DZ180" s="314"/>
      <c r="EA180" s="314"/>
      <c r="EB180" s="314"/>
      <c r="EC180" s="314"/>
      <c r="ED180" s="314"/>
      <c r="FY180" s="317"/>
      <c r="FZ180" s="317"/>
      <c r="GA180" s="317"/>
      <c r="GB180" s="317"/>
      <c r="GC180" s="301"/>
      <c r="GD180" s="301"/>
      <c r="GE180" s="301"/>
      <c r="GF180" s="301"/>
      <c r="GG180" s="318"/>
      <c r="GH180" s="318"/>
      <c r="GI180" s="318"/>
      <c r="GJ180" s="319"/>
      <c r="GK180" s="320"/>
      <c r="GL180" s="320"/>
      <c r="GM180" s="320"/>
      <c r="GN180" s="320"/>
      <c r="GO180" s="300"/>
      <c r="HD180" s="317"/>
      <c r="HE180" s="317"/>
      <c r="HF180" s="317"/>
      <c r="HG180" s="317"/>
      <c r="HH180" s="301"/>
      <c r="HI180" s="301"/>
      <c r="HJ180" s="301"/>
      <c r="HK180" s="301"/>
      <c r="HL180" s="318"/>
      <c r="HM180" s="318"/>
      <c r="HN180" s="318"/>
      <c r="HO180" s="319"/>
      <c r="HP180" s="320"/>
      <c r="HQ180" s="320"/>
      <c r="HR180" s="320"/>
      <c r="HS180" s="320"/>
      <c r="HT180" s="300"/>
    </row>
    <row r="181" spans="5:228" ht="17.100000000000001" customHeight="1" x14ac:dyDescent="0.3">
      <c r="R181" s="314"/>
      <c r="S181" s="314"/>
      <c r="T181" s="314"/>
      <c r="U181" s="314"/>
      <c r="V181" s="314"/>
      <c r="W181" s="314"/>
      <c r="X181" s="314"/>
      <c r="Y181" s="314"/>
      <c r="Z181" s="314"/>
      <c r="AA181" s="314"/>
      <c r="AB181" s="314"/>
      <c r="AC181" s="314"/>
      <c r="AD181" s="314"/>
      <c r="AE181" s="314"/>
      <c r="AF181" s="314"/>
      <c r="AG181" s="314"/>
      <c r="AH181" s="314"/>
      <c r="AI181" s="314"/>
      <c r="AJ181" s="314"/>
      <c r="AK181" s="314"/>
      <c r="AL181" s="314"/>
      <c r="AM181" s="314"/>
      <c r="AN181" s="314"/>
      <c r="AO181" s="314"/>
      <c r="AP181" s="314"/>
      <c r="AQ181" s="314"/>
      <c r="AR181" s="314"/>
      <c r="AS181" s="314"/>
      <c r="AT181" s="314"/>
      <c r="AU181" s="314"/>
      <c r="AV181" s="314"/>
      <c r="AW181" s="314"/>
      <c r="AX181" s="314"/>
      <c r="AY181" s="314"/>
      <c r="AZ181" s="314"/>
      <c r="BA181" s="314"/>
      <c r="BB181" s="314"/>
      <c r="BC181" s="314"/>
      <c r="BD181" s="314"/>
      <c r="BE181" s="314"/>
      <c r="BF181" s="314"/>
      <c r="BG181" s="314"/>
      <c r="BH181" s="314"/>
      <c r="BI181" s="314"/>
      <c r="BJ181" s="314"/>
      <c r="BK181" s="314"/>
      <c r="BL181" s="314"/>
      <c r="BM181" s="314"/>
      <c r="BN181" s="314"/>
      <c r="BO181" s="314"/>
      <c r="BP181" s="314"/>
      <c r="BQ181" s="314"/>
      <c r="BR181" s="314"/>
      <c r="BS181" s="314"/>
      <c r="BT181" s="314"/>
      <c r="BU181" s="314"/>
      <c r="BV181" s="314"/>
      <c r="BX181" s="314"/>
      <c r="BY181" s="314"/>
      <c r="BZ181" s="314"/>
      <c r="CA181" s="314"/>
      <c r="CB181" s="314"/>
      <c r="CC181" s="314"/>
      <c r="CD181" s="314"/>
      <c r="CE181" s="314"/>
      <c r="CF181" s="314"/>
      <c r="CG181" s="314"/>
      <c r="CH181" s="314"/>
      <c r="CI181" s="314"/>
      <c r="CJ181" s="314"/>
      <c r="CK181" s="314"/>
      <c r="CL181" s="314"/>
      <c r="CM181" s="314"/>
      <c r="CN181" s="314"/>
      <c r="CO181" s="314"/>
      <c r="CP181" s="314"/>
      <c r="CQ181" s="314"/>
      <c r="CR181" s="314"/>
      <c r="CS181" s="314"/>
      <c r="CT181" s="314"/>
      <c r="CU181" s="314"/>
      <c r="CV181" s="314"/>
      <c r="CW181" s="314"/>
      <c r="CX181" s="314"/>
      <c r="CY181" s="314"/>
      <c r="CZ181" s="314"/>
      <c r="DA181" s="314"/>
      <c r="DB181" s="314"/>
      <c r="DC181" s="314"/>
      <c r="DD181" s="314"/>
      <c r="DE181" s="314"/>
      <c r="DF181" s="314"/>
      <c r="DG181" s="314"/>
      <c r="DH181" s="314"/>
      <c r="DI181" s="314"/>
      <c r="DJ181" s="314"/>
      <c r="DK181" s="314"/>
      <c r="DL181" s="314"/>
      <c r="DM181" s="314"/>
      <c r="DN181" s="314"/>
      <c r="DO181" s="314"/>
      <c r="DP181" s="314"/>
      <c r="DQ181" s="314"/>
      <c r="DR181" s="314"/>
      <c r="DS181" s="314"/>
      <c r="DT181" s="314"/>
      <c r="DU181" s="314"/>
      <c r="DV181" s="314"/>
      <c r="DW181" s="314"/>
      <c r="DX181" s="314"/>
      <c r="DY181" s="314"/>
      <c r="DZ181" s="314"/>
      <c r="EA181" s="314"/>
      <c r="EB181" s="314"/>
      <c r="EC181" s="314"/>
      <c r="ED181" s="314"/>
      <c r="FY181" s="317"/>
      <c r="FZ181" s="317"/>
      <c r="GA181" s="317"/>
      <c r="GB181" s="317"/>
      <c r="GC181" s="301"/>
      <c r="GD181" s="301"/>
      <c r="GE181" s="301"/>
      <c r="GF181" s="301"/>
      <c r="GG181" s="318"/>
      <c r="GH181" s="318"/>
      <c r="GI181" s="318"/>
      <c r="GJ181" s="319"/>
      <c r="GK181" s="320"/>
      <c r="GL181" s="320"/>
      <c r="GM181" s="320"/>
      <c r="GN181" s="320"/>
      <c r="GO181" s="300"/>
      <c r="HD181" s="317"/>
      <c r="HE181" s="317"/>
      <c r="HF181" s="317"/>
      <c r="HG181" s="317"/>
      <c r="HH181" s="301"/>
      <c r="HI181" s="301"/>
      <c r="HJ181" s="301"/>
      <c r="HK181" s="301"/>
      <c r="HL181" s="318"/>
      <c r="HM181" s="318"/>
      <c r="HN181" s="318"/>
      <c r="HO181" s="319"/>
      <c r="HP181" s="320"/>
      <c r="HQ181" s="320"/>
      <c r="HR181" s="320"/>
      <c r="HS181" s="320"/>
      <c r="HT181" s="300"/>
    </row>
    <row r="182" spans="5:228" ht="17.100000000000001" customHeight="1" x14ac:dyDescent="0.3">
      <c r="R182" s="314"/>
      <c r="S182" s="314"/>
      <c r="T182" s="314"/>
      <c r="U182" s="314"/>
      <c r="V182" s="314"/>
      <c r="W182" s="314"/>
      <c r="X182" s="314"/>
      <c r="Y182" s="314"/>
      <c r="Z182" s="314"/>
      <c r="AA182" s="314"/>
      <c r="AB182" s="314"/>
      <c r="AC182" s="314"/>
      <c r="AD182" s="314"/>
      <c r="AE182" s="314"/>
      <c r="AF182" s="314"/>
      <c r="AG182" s="314"/>
      <c r="AH182" s="314"/>
      <c r="AI182" s="314"/>
      <c r="AJ182" s="314"/>
      <c r="AK182" s="314"/>
      <c r="AL182" s="314"/>
      <c r="AM182" s="314"/>
      <c r="AN182" s="314"/>
      <c r="AO182" s="314"/>
      <c r="AP182" s="314"/>
      <c r="AQ182" s="314"/>
      <c r="AR182" s="314"/>
      <c r="AS182" s="314"/>
      <c r="AT182" s="314"/>
      <c r="AU182" s="314"/>
      <c r="AV182" s="314"/>
      <c r="AW182" s="314"/>
      <c r="AX182" s="314"/>
      <c r="AY182" s="314"/>
      <c r="AZ182" s="314"/>
      <c r="BA182" s="314"/>
      <c r="BB182" s="314"/>
      <c r="BC182" s="314"/>
      <c r="BD182" s="314"/>
      <c r="BE182" s="314"/>
      <c r="BF182" s="314"/>
      <c r="BG182" s="314"/>
      <c r="BH182" s="314"/>
      <c r="BI182" s="314"/>
      <c r="BJ182" s="314"/>
      <c r="BK182" s="314"/>
      <c r="BL182" s="314"/>
      <c r="BM182" s="314"/>
      <c r="BN182" s="314"/>
      <c r="BO182" s="314"/>
      <c r="BP182" s="314"/>
      <c r="BQ182" s="314"/>
      <c r="BR182" s="314"/>
      <c r="BS182" s="314"/>
      <c r="BT182" s="314"/>
      <c r="BU182" s="314"/>
      <c r="BV182" s="314"/>
      <c r="BX182" s="314"/>
      <c r="BY182" s="314"/>
      <c r="BZ182" s="314"/>
      <c r="CA182" s="314"/>
      <c r="CB182" s="314"/>
      <c r="CC182" s="314"/>
      <c r="CD182" s="314"/>
      <c r="CE182" s="314"/>
      <c r="CF182" s="314"/>
      <c r="CG182" s="314"/>
      <c r="CH182" s="314"/>
      <c r="CI182" s="314"/>
      <c r="CJ182" s="314"/>
      <c r="CK182" s="314"/>
      <c r="CL182" s="314"/>
      <c r="CM182" s="314"/>
      <c r="CN182" s="314"/>
      <c r="CO182" s="314"/>
      <c r="CP182" s="314"/>
      <c r="CQ182" s="314"/>
      <c r="CR182" s="314"/>
      <c r="CS182" s="314"/>
      <c r="CT182" s="314"/>
      <c r="CU182" s="314"/>
      <c r="CV182" s="314"/>
      <c r="CW182" s="314"/>
      <c r="CX182" s="314"/>
      <c r="CY182" s="314"/>
      <c r="CZ182" s="314"/>
      <c r="DA182" s="314"/>
      <c r="DB182" s="314"/>
      <c r="DC182" s="314"/>
      <c r="DD182" s="314"/>
      <c r="DE182" s="314"/>
      <c r="DF182" s="314"/>
      <c r="DG182" s="314"/>
      <c r="DH182" s="314"/>
      <c r="DI182" s="314"/>
      <c r="DJ182" s="314"/>
      <c r="DK182" s="314"/>
      <c r="DL182" s="314"/>
      <c r="DM182" s="314"/>
      <c r="DN182" s="314"/>
      <c r="DO182" s="314"/>
      <c r="DP182" s="314"/>
      <c r="DQ182" s="314"/>
      <c r="DR182" s="314"/>
      <c r="DS182" s="314"/>
      <c r="DT182" s="314"/>
      <c r="DU182" s="314"/>
      <c r="DV182" s="314"/>
      <c r="DW182" s="314"/>
      <c r="DX182" s="314"/>
      <c r="DY182" s="314"/>
      <c r="DZ182" s="314"/>
      <c r="EA182" s="314"/>
      <c r="EB182" s="314"/>
      <c r="EC182" s="314"/>
      <c r="ED182" s="314"/>
      <c r="FY182" s="317"/>
      <c r="FZ182" s="317"/>
      <c r="GA182" s="317"/>
      <c r="GB182" s="317"/>
      <c r="GC182" s="301"/>
      <c r="GD182" s="301"/>
      <c r="GE182" s="301"/>
      <c r="GF182" s="301"/>
      <c r="GG182" s="318"/>
      <c r="GH182" s="318"/>
      <c r="GI182" s="318"/>
      <c r="GJ182" s="319"/>
      <c r="GK182" s="320"/>
      <c r="GL182" s="320"/>
      <c r="GM182" s="320"/>
      <c r="GN182" s="320"/>
      <c r="GO182" s="300"/>
      <c r="HD182" s="317"/>
      <c r="HE182" s="317"/>
      <c r="HF182" s="317"/>
      <c r="HG182" s="317"/>
      <c r="HH182" s="301"/>
      <c r="HI182" s="301"/>
      <c r="HJ182" s="301"/>
      <c r="HK182" s="301"/>
      <c r="HL182" s="318"/>
      <c r="HM182" s="318"/>
      <c r="HN182" s="318"/>
      <c r="HO182" s="319"/>
      <c r="HP182" s="320"/>
      <c r="HQ182" s="320"/>
      <c r="HR182" s="320"/>
      <c r="HS182" s="320"/>
      <c r="HT182" s="300"/>
    </row>
    <row r="183" spans="5:228" ht="17.100000000000001" customHeight="1" x14ac:dyDescent="0.3">
      <c r="R183" s="314"/>
      <c r="S183" s="314"/>
      <c r="T183" s="314"/>
      <c r="U183" s="314"/>
      <c r="V183" s="314"/>
      <c r="W183" s="314"/>
      <c r="X183" s="314"/>
      <c r="Y183" s="314"/>
      <c r="Z183" s="314"/>
      <c r="AA183" s="314"/>
      <c r="AB183" s="314"/>
      <c r="AC183" s="314"/>
      <c r="AD183" s="314"/>
      <c r="AE183" s="314"/>
      <c r="AF183" s="314"/>
      <c r="AG183" s="314"/>
      <c r="AH183" s="314"/>
      <c r="AI183" s="314"/>
      <c r="AJ183" s="314"/>
      <c r="AK183" s="314"/>
      <c r="AL183" s="314"/>
      <c r="AM183" s="314"/>
      <c r="AN183" s="314"/>
      <c r="AO183" s="314"/>
      <c r="AP183" s="314"/>
      <c r="AQ183" s="314"/>
      <c r="AR183" s="314"/>
      <c r="AS183" s="314"/>
      <c r="AT183" s="314"/>
      <c r="AU183" s="314"/>
      <c r="AV183" s="314"/>
      <c r="AW183" s="314"/>
      <c r="AX183" s="314"/>
      <c r="AY183" s="314"/>
      <c r="AZ183" s="314"/>
      <c r="BA183" s="314"/>
      <c r="BB183" s="314"/>
      <c r="BC183" s="314"/>
      <c r="BD183" s="314"/>
      <c r="BE183" s="314"/>
      <c r="BF183" s="314"/>
      <c r="BG183" s="314"/>
      <c r="BH183" s="314"/>
      <c r="BI183" s="314"/>
      <c r="BJ183" s="314"/>
      <c r="BK183" s="314"/>
      <c r="BL183" s="314"/>
      <c r="BM183" s="314"/>
      <c r="BN183" s="314"/>
      <c r="BO183" s="314"/>
      <c r="BP183" s="314"/>
      <c r="BQ183" s="314"/>
      <c r="BR183" s="314"/>
      <c r="BS183" s="314"/>
      <c r="BT183" s="314"/>
      <c r="BU183" s="314"/>
      <c r="BV183" s="314"/>
      <c r="BX183" s="314"/>
      <c r="BY183" s="314"/>
      <c r="BZ183" s="314"/>
      <c r="CA183" s="314"/>
      <c r="CB183" s="314"/>
      <c r="CC183" s="314"/>
      <c r="CD183" s="314"/>
      <c r="CE183" s="314"/>
      <c r="CF183" s="314"/>
      <c r="CG183" s="314"/>
      <c r="CH183" s="314"/>
      <c r="CI183" s="314"/>
      <c r="CJ183" s="314"/>
      <c r="CK183" s="314"/>
      <c r="CL183" s="314"/>
      <c r="CM183" s="314"/>
      <c r="CN183" s="314"/>
      <c r="CO183" s="314"/>
      <c r="CP183" s="314"/>
      <c r="CQ183" s="314"/>
      <c r="CR183" s="314"/>
      <c r="CS183" s="314"/>
      <c r="CT183" s="314"/>
      <c r="CU183" s="314"/>
      <c r="CV183" s="314"/>
      <c r="CW183" s="314"/>
      <c r="CX183" s="314"/>
      <c r="CY183" s="314"/>
      <c r="CZ183" s="314"/>
      <c r="DA183" s="314"/>
      <c r="DB183" s="314"/>
      <c r="DC183" s="314"/>
      <c r="DD183" s="314"/>
      <c r="DE183" s="314"/>
      <c r="DF183" s="314"/>
      <c r="DG183" s="314"/>
      <c r="DH183" s="314"/>
      <c r="DI183" s="314"/>
      <c r="DJ183" s="314"/>
      <c r="DK183" s="314"/>
      <c r="DL183" s="314"/>
      <c r="DM183" s="314"/>
      <c r="DN183" s="314"/>
      <c r="DO183" s="314"/>
      <c r="DP183" s="314"/>
      <c r="DQ183" s="314"/>
      <c r="DR183" s="314"/>
      <c r="DS183" s="314"/>
      <c r="DT183" s="314"/>
      <c r="DU183" s="314"/>
      <c r="DV183" s="314"/>
      <c r="DW183" s="314"/>
      <c r="DX183" s="314"/>
      <c r="DY183" s="314"/>
      <c r="DZ183" s="314"/>
      <c r="EA183" s="314"/>
      <c r="EB183" s="314"/>
      <c r="EC183" s="314"/>
      <c r="ED183" s="314"/>
      <c r="FY183" s="317"/>
      <c r="FZ183" s="317"/>
      <c r="GA183" s="317"/>
      <c r="GB183" s="317"/>
      <c r="GC183" s="301"/>
      <c r="GD183" s="301"/>
      <c r="GE183" s="301"/>
      <c r="GF183" s="301"/>
      <c r="GG183" s="318"/>
      <c r="GH183" s="318"/>
      <c r="GI183" s="318"/>
      <c r="GJ183" s="319"/>
      <c r="GK183" s="320"/>
      <c r="GL183" s="320"/>
      <c r="GM183" s="320"/>
      <c r="GN183" s="320"/>
      <c r="GO183" s="300"/>
      <c r="HD183" s="317"/>
      <c r="HE183" s="317"/>
      <c r="HF183" s="317"/>
      <c r="HG183" s="317"/>
      <c r="HH183" s="301"/>
      <c r="HI183" s="301"/>
      <c r="HJ183" s="301"/>
      <c r="HK183" s="301"/>
      <c r="HL183" s="318"/>
      <c r="HM183" s="318"/>
      <c r="HN183" s="318"/>
      <c r="HO183" s="319"/>
      <c r="HP183" s="320"/>
      <c r="HQ183" s="320"/>
      <c r="HR183" s="320"/>
      <c r="HS183" s="320"/>
      <c r="HT183" s="300"/>
    </row>
    <row r="184" spans="5:228" ht="17.100000000000001" customHeight="1" x14ac:dyDescent="0.3">
      <c r="R184" s="314"/>
      <c r="S184" s="314"/>
      <c r="T184" s="314"/>
      <c r="U184" s="314"/>
      <c r="V184" s="314"/>
      <c r="W184" s="314"/>
      <c r="X184" s="314"/>
      <c r="Y184" s="314"/>
      <c r="Z184" s="314"/>
      <c r="AA184" s="314"/>
      <c r="AB184" s="314"/>
      <c r="AC184" s="314"/>
      <c r="AD184" s="314"/>
      <c r="AE184" s="314"/>
      <c r="AF184" s="314"/>
      <c r="AG184" s="314"/>
      <c r="AH184" s="314"/>
      <c r="AI184" s="314"/>
      <c r="AJ184" s="314"/>
      <c r="AK184" s="314"/>
      <c r="AL184" s="314"/>
      <c r="AM184" s="314"/>
      <c r="AN184" s="314"/>
      <c r="AO184" s="314"/>
      <c r="AP184" s="314"/>
      <c r="AQ184" s="314"/>
      <c r="AR184" s="314"/>
      <c r="AS184" s="314"/>
      <c r="AT184" s="314"/>
      <c r="AU184" s="314"/>
      <c r="AV184" s="314"/>
      <c r="AW184" s="314"/>
      <c r="AX184" s="314"/>
      <c r="AY184" s="314"/>
      <c r="AZ184" s="314"/>
      <c r="BA184" s="314"/>
      <c r="BB184" s="314"/>
      <c r="BC184" s="314"/>
      <c r="BD184" s="314"/>
      <c r="BE184" s="314"/>
      <c r="BF184" s="314"/>
      <c r="BG184" s="314"/>
      <c r="BH184" s="314"/>
      <c r="BI184" s="314"/>
      <c r="BJ184" s="314"/>
      <c r="BK184" s="314"/>
      <c r="BL184" s="314"/>
      <c r="BM184" s="314"/>
      <c r="BN184" s="314"/>
      <c r="BO184" s="314"/>
      <c r="BP184" s="314"/>
      <c r="BQ184" s="314"/>
      <c r="BR184" s="314"/>
      <c r="BS184" s="314"/>
      <c r="BT184" s="314"/>
      <c r="BU184" s="314"/>
      <c r="BV184" s="314"/>
      <c r="BX184" s="314"/>
      <c r="BY184" s="314"/>
      <c r="BZ184" s="314"/>
      <c r="CA184" s="314"/>
      <c r="CB184" s="314"/>
      <c r="CC184" s="314"/>
      <c r="CD184" s="314"/>
      <c r="CE184" s="314"/>
      <c r="CF184" s="314"/>
      <c r="CG184" s="314"/>
      <c r="CH184" s="314"/>
      <c r="CI184" s="314"/>
      <c r="CJ184" s="314"/>
      <c r="CK184" s="314"/>
      <c r="CL184" s="314"/>
      <c r="CM184" s="314"/>
      <c r="CN184" s="314"/>
      <c r="CO184" s="314"/>
      <c r="CP184" s="314"/>
      <c r="CQ184" s="314"/>
      <c r="CR184" s="314"/>
      <c r="CS184" s="314"/>
      <c r="CT184" s="314"/>
      <c r="CU184" s="314"/>
      <c r="CV184" s="314"/>
      <c r="CW184" s="314"/>
      <c r="CX184" s="314"/>
      <c r="CY184" s="314"/>
      <c r="CZ184" s="314"/>
      <c r="DA184" s="314"/>
      <c r="DB184" s="314"/>
      <c r="DC184" s="314"/>
      <c r="DD184" s="314"/>
      <c r="DE184" s="314"/>
      <c r="DF184" s="314"/>
      <c r="DG184" s="314"/>
      <c r="DH184" s="314"/>
      <c r="DI184" s="314"/>
      <c r="DJ184" s="314"/>
      <c r="DK184" s="314"/>
      <c r="DL184" s="314"/>
      <c r="DM184" s="314"/>
      <c r="DN184" s="314"/>
      <c r="DO184" s="314"/>
      <c r="DP184" s="314"/>
      <c r="DQ184" s="314"/>
      <c r="DR184" s="314"/>
      <c r="DS184" s="314"/>
      <c r="DT184" s="314"/>
      <c r="DU184" s="314"/>
      <c r="DV184" s="314"/>
      <c r="DW184" s="314"/>
      <c r="DX184" s="314"/>
      <c r="DY184" s="314"/>
      <c r="DZ184" s="314"/>
      <c r="EA184" s="314"/>
      <c r="EB184" s="314"/>
      <c r="EC184" s="314"/>
      <c r="ED184" s="314"/>
      <c r="FY184" s="317"/>
      <c r="FZ184" s="317"/>
      <c r="GA184" s="317"/>
      <c r="GB184" s="317"/>
      <c r="GC184" s="301"/>
      <c r="GD184" s="301"/>
      <c r="GE184" s="301"/>
      <c r="GF184" s="301"/>
      <c r="GG184" s="318"/>
      <c r="GH184" s="318"/>
      <c r="GI184" s="318"/>
      <c r="GJ184" s="319"/>
      <c r="GK184" s="320"/>
      <c r="GL184" s="320"/>
      <c r="GM184" s="320"/>
      <c r="GN184" s="320"/>
      <c r="GO184" s="300"/>
      <c r="HD184" s="317"/>
      <c r="HE184" s="317"/>
      <c r="HF184" s="317"/>
      <c r="HG184" s="317"/>
      <c r="HH184" s="301"/>
      <c r="HI184" s="301"/>
      <c r="HJ184" s="301"/>
      <c r="HK184" s="301"/>
      <c r="HL184" s="318"/>
      <c r="HM184" s="318"/>
      <c r="HN184" s="318"/>
      <c r="HO184" s="319"/>
      <c r="HP184" s="320"/>
      <c r="HQ184" s="320"/>
      <c r="HR184" s="320"/>
      <c r="HS184" s="320"/>
      <c r="HT184" s="300"/>
    </row>
    <row r="185" spans="5:228" ht="17.100000000000001" customHeight="1" x14ac:dyDescent="0.3">
      <c r="R185" s="314"/>
      <c r="S185" s="314"/>
      <c r="T185" s="314"/>
      <c r="U185" s="314"/>
      <c r="V185" s="314"/>
      <c r="W185" s="314"/>
      <c r="X185" s="314"/>
      <c r="Y185" s="314"/>
      <c r="Z185" s="314"/>
      <c r="AA185" s="314"/>
      <c r="AB185" s="314"/>
      <c r="AC185" s="314"/>
      <c r="AD185" s="314"/>
      <c r="AE185" s="314"/>
      <c r="AF185" s="314"/>
      <c r="AG185" s="314"/>
      <c r="AH185" s="314"/>
      <c r="AI185" s="314"/>
      <c r="AJ185" s="314"/>
      <c r="AK185" s="314"/>
      <c r="AL185" s="314"/>
      <c r="AM185" s="314"/>
      <c r="AN185" s="314"/>
      <c r="AO185" s="314"/>
      <c r="AP185" s="314"/>
      <c r="AQ185" s="314"/>
      <c r="AR185" s="314"/>
      <c r="AS185" s="314"/>
      <c r="AT185" s="314"/>
      <c r="AU185" s="314"/>
      <c r="AV185" s="314"/>
      <c r="AW185" s="314"/>
      <c r="AX185" s="314"/>
      <c r="AY185" s="314"/>
      <c r="AZ185" s="314"/>
      <c r="BA185" s="314"/>
      <c r="BB185" s="314"/>
      <c r="BC185" s="314"/>
      <c r="BD185" s="314"/>
      <c r="BE185" s="314"/>
      <c r="BF185" s="314"/>
      <c r="BG185" s="314"/>
      <c r="BH185" s="314"/>
      <c r="BI185" s="314"/>
      <c r="BJ185" s="314"/>
      <c r="BK185" s="314"/>
      <c r="BL185" s="314"/>
      <c r="BM185" s="314"/>
      <c r="BN185" s="314"/>
      <c r="BO185" s="314"/>
      <c r="BP185" s="314"/>
      <c r="BQ185" s="314"/>
      <c r="BR185" s="314"/>
      <c r="BS185" s="314"/>
      <c r="BT185" s="314"/>
      <c r="BU185" s="314"/>
      <c r="BV185" s="314"/>
      <c r="BX185" s="314"/>
      <c r="BY185" s="314"/>
      <c r="BZ185" s="314"/>
      <c r="CA185" s="314"/>
      <c r="CB185" s="314"/>
      <c r="CC185" s="314"/>
      <c r="CD185" s="314"/>
      <c r="CE185" s="314"/>
      <c r="CF185" s="314"/>
      <c r="CG185" s="314"/>
      <c r="CH185" s="314"/>
      <c r="CI185" s="314"/>
      <c r="CJ185" s="314"/>
      <c r="CK185" s="314"/>
      <c r="CL185" s="314"/>
      <c r="CM185" s="314"/>
      <c r="CN185" s="314"/>
      <c r="CO185" s="314"/>
      <c r="CP185" s="314"/>
      <c r="CQ185" s="314"/>
      <c r="CR185" s="314"/>
      <c r="CS185" s="314"/>
      <c r="CT185" s="314"/>
      <c r="CU185" s="314"/>
      <c r="CV185" s="314"/>
      <c r="CW185" s="314"/>
      <c r="CX185" s="314"/>
      <c r="CY185" s="314"/>
      <c r="CZ185" s="314"/>
      <c r="DA185" s="314"/>
      <c r="DB185" s="314"/>
      <c r="DC185" s="314"/>
      <c r="DD185" s="314"/>
      <c r="DE185" s="314"/>
      <c r="DF185" s="314"/>
      <c r="DG185" s="314"/>
      <c r="DH185" s="314"/>
      <c r="DI185" s="314"/>
      <c r="DJ185" s="314"/>
      <c r="DK185" s="314"/>
      <c r="DL185" s="314"/>
      <c r="DM185" s="314"/>
      <c r="DN185" s="314"/>
      <c r="DO185" s="314"/>
      <c r="DP185" s="314"/>
      <c r="DQ185" s="314"/>
      <c r="DR185" s="314"/>
      <c r="DS185" s="314"/>
      <c r="DT185" s="314"/>
      <c r="DU185" s="314"/>
      <c r="DV185" s="314"/>
      <c r="DW185" s="314"/>
      <c r="DX185" s="314"/>
      <c r="DY185" s="314"/>
      <c r="DZ185" s="314"/>
      <c r="EA185" s="314"/>
      <c r="EB185" s="314"/>
      <c r="EC185" s="314"/>
      <c r="ED185" s="314"/>
      <c r="FY185" s="317"/>
      <c r="FZ185" s="317"/>
      <c r="GA185" s="317"/>
      <c r="GB185" s="317"/>
      <c r="GC185" s="301"/>
      <c r="GD185" s="301"/>
      <c r="GE185" s="301"/>
      <c r="GF185" s="301"/>
      <c r="GG185" s="318"/>
      <c r="GH185" s="318"/>
      <c r="GI185" s="318"/>
      <c r="GJ185" s="319"/>
      <c r="GK185" s="320"/>
      <c r="GL185" s="320"/>
      <c r="GM185" s="320"/>
      <c r="GN185" s="320"/>
      <c r="GO185" s="300"/>
      <c r="HD185" s="317"/>
      <c r="HE185" s="317"/>
      <c r="HF185" s="317"/>
      <c r="HG185" s="317"/>
      <c r="HH185" s="301"/>
      <c r="HI185" s="301"/>
      <c r="HJ185" s="301"/>
      <c r="HK185" s="301"/>
      <c r="HL185" s="318"/>
      <c r="HM185" s="318"/>
      <c r="HN185" s="318"/>
      <c r="HO185" s="319"/>
      <c r="HP185" s="320"/>
      <c r="HQ185" s="320"/>
      <c r="HR185" s="320"/>
      <c r="HS185" s="320"/>
      <c r="HT185" s="300"/>
    </row>
    <row r="186" spans="5:228" ht="17.100000000000001" customHeight="1" x14ac:dyDescent="0.3">
      <c r="R186" s="314"/>
      <c r="S186" s="314"/>
      <c r="T186" s="314"/>
      <c r="U186" s="314"/>
      <c r="V186" s="314"/>
      <c r="W186" s="314"/>
      <c r="X186" s="314"/>
      <c r="Y186" s="314"/>
      <c r="Z186" s="314"/>
      <c r="AA186" s="314"/>
      <c r="AB186" s="314"/>
      <c r="AC186" s="314"/>
      <c r="AD186" s="314"/>
      <c r="AE186" s="314"/>
      <c r="AF186" s="314"/>
      <c r="AG186" s="314"/>
      <c r="AH186" s="314"/>
      <c r="AI186" s="314"/>
      <c r="AJ186" s="314"/>
      <c r="AK186" s="314"/>
      <c r="AL186" s="314"/>
      <c r="AM186" s="314"/>
      <c r="AN186" s="314"/>
      <c r="AO186" s="314"/>
      <c r="AP186" s="314"/>
      <c r="AQ186" s="314"/>
      <c r="AR186" s="314"/>
      <c r="AS186" s="314"/>
      <c r="AT186" s="314"/>
      <c r="AU186" s="314"/>
      <c r="AV186" s="314"/>
      <c r="AW186" s="314"/>
      <c r="AX186" s="314"/>
      <c r="AY186" s="314"/>
      <c r="AZ186" s="314"/>
      <c r="BA186" s="314"/>
      <c r="BB186" s="314"/>
      <c r="BC186" s="314"/>
      <c r="BD186" s="314"/>
      <c r="BE186" s="314"/>
      <c r="BF186" s="314"/>
      <c r="BG186" s="314"/>
      <c r="BH186" s="314"/>
      <c r="BI186" s="314"/>
      <c r="BJ186" s="314"/>
      <c r="BK186" s="314"/>
      <c r="BL186" s="314"/>
      <c r="BM186" s="314"/>
      <c r="BN186" s="314"/>
      <c r="BO186" s="314"/>
      <c r="BP186" s="314"/>
      <c r="BQ186" s="314"/>
      <c r="BR186" s="314"/>
      <c r="BS186" s="314"/>
      <c r="BT186" s="314"/>
      <c r="BU186" s="314"/>
      <c r="BV186" s="314"/>
      <c r="BX186" s="314"/>
      <c r="BY186" s="314"/>
      <c r="BZ186" s="314"/>
      <c r="CA186" s="314"/>
      <c r="CB186" s="314"/>
      <c r="CC186" s="314"/>
      <c r="CD186" s="314"/>
      <c r="CE186" s="314"/>
      <c r="CF186" s="314"/>
      <c r="CG186" s="314"/>
      <c r="CH186" s="314"/>
      <c r="CI186" s="314"/>
      <c r="CJ186" s="314"/>
      <c r="CK186" s="314"/>
      <c r="CL186" s="314"/>
      <c r="CM186" s="314"/>
      <c r="CN186" s="314"/>
      <c r="CO186" s="314"/>
      <c r="CP186" s="314"/>
      <c r="CQ186" s="314"/>
      <c r="CR186" s="314"/>
      <c r="CS186" s="314"/>
      <c r="CT186" s="314"/>
      <c r="CU186" s="314"/>
      <c r="CV186" s="314"/>
      <c r="CW186" s="314"/>
      <c r="CX186" s="314"/>
      <c r="CY186" s="314"/>
      <c r="CZ186" s="314"/>
      <c r="DA186" s="314"/>
      <c r="DB186" s="314"/>
      <c r="DC186" s="314"/>
      <c r="DD186" s="314"/>
      <c r="DE186" s="314"/>
      <c r="DF186" s="314"/>
      <c r="DG186" s="314"/>
      <c r="DH186" s="314"/>
      <c r="DI186" s="314"/>
      <c r="DJ186" s="314"/>
      <c r="DK186" s="314"/>
      <c r="DL186" s="314"/>
      <c r="DM186" s="314"/>
      <c r="DN186" s="314"/>
      <c r="DO186" s="314"/>
      <c r="DP186" s="314"/>
      <c r="DQ186" s="314"/>
      <c r="DR186" s="314"/>
      <c r="DS186" s="314"/>
      <c r="DT186" s="314"/>
      <c r="DU186" s="314"/>
      <c r="DV186" s="314"/>
      <c r="DW186" s="314"/>
      <c r="DX186" s="314"/>
      <c r="DY186" s="314"/>
      <c r="DZ186" s="314"/>
      <c r="EA186" s="314"/>
      <c r="EB186" s="314"/>
      <c r="EC186" s="314"/>
      <c r="ED186" s="314"/>
      <c r="FY186" s="317"/>
      <c r="FZ186" s="317"/>
      <c r="GA186" s="317"/>
      <c r="GB186" s="317"/>
      <c r="GC186" s="301"/>
      <c r="GD186" s="301"/>
      <c r="GE186" s="301"/>
      <c r="GF186" s="301"/>
      <c r="GG186" s="318"/>
      <c r="GH186" s="318"/>
      <c r="GI186" s="318"/>
      <c r="GJ186" s="319"/>
      <c r="GK186" s="320"/>
      <c r="GL186" s="320"/>
      <c r="GM186" s="320"/>
      <c r="GN186" s="320"/>
      <c r="GO186" s="300"/>
      <c r="HD186" s="317"/>
      <c r="HE186" s="317"/>
      <c r="HF186" s="317"/>
      <c r="HG186" s="317"/>
      <c r="HH186" s="301"/>
      <c r="HI186" s="301"/>
      <c r="HJ186" s="301"/>
      <c r="HK186" s="301"/>
      <c r="HL186" s="318"/>
      <c r="HM186" s="318"/>
      <c r="HN186" s="318"/>
      <c r="HO186" s="319"/>
      <c r="HP186" s="320"/>
      <c r="HQ186" s="320"/>
      <c r="HR186" s="320"/>
      <c r="HS186" s="320"/>
      <c r="HT186" s="300"/>
    </row>
    <row r="187" spans="5:228" ht="17.100000000000001" customHeight="1" x14ac:dyDescent="0.3">
      <c r="R187" s="314"/>
      <c r="S187" s="314"/>
      <c r="T187" s="314"/>
      <c r="U187" s="314"/>
      <c r="V187" s="314"/>
      <c r="W187" s="314"/>
      <c r="X187" s="314"/>
      <c r="Y187" s="314"/>
      <c r="Z187" s="314"/>
      <c r="AA187" s="314"/>
      <c r="AB187" s="314"/>
      <c r="AC187" s="314"/>
      <c r="AD187" s="314"/>
      <c r="AE187" s="314"/>
      <c r="AF187" s="314"/>
      <c r="AG187" s="314"/>
      <c r="AH187" s="314"/>
      <c r="AI187" s="314"/>
      <c r="AJ187" s="314"/>
      <c r="AK187" s="314"/>
      <c r="AL187" s="314"/>
      <c r="AM187" s="314"/>
      <c r="AN187" s="314"/>
      <c r="AO187" s="314"/>
      <c r="AP187" s="314"/>
      <c r="AQ187" s="314"/>
      <c r="AR187" s="314"/>
      <c r="AS187" s="314"/>
      <c r="AT187" s="314"/>
      <c r="AU187" s="314"/>
      <c r="AV187" s="314"/>
      <c r="AW187" s="314"/>
      <c r="AX187" s="314"/>
      <c r="AY187" s="314"/>
      <c r="AZ187" s="314"/>
      <c r="BA187" s="314"/>
      <c r="BB187" s="314"/>
      <c r="BC187" s="314"/>
      <c r="BD187" s="314"/>
      <c r="BE187" s="314"/>
      <c r="BF187" s="314"/>
      <c r="BG187" s="314"/>
      <c r="BH187" s="314"/>
      <c r="BI187" s="314"/>
      <c r="BJ187" s="314"/>
      <c r="BK187" s="314"/>
      <c r="BL187" s="314"/>
      <c r="BM187" s="314"/>
      <c r="BN187" s="314"/>
      <c r="BO187" s="314"/>
      <c r="BP187" s="314"/>
      <c r="BQ187" s="314"/>
      <c r="BR187" s="314"/>
      <c r="BS187" s="314"/>
      <c r="BT187" s="314"/>
      <c r="BU187" s="314"/>
      <c r="BV187" s="314"/>
      <c r="BX187" s="314"/>
      <c r="BY187" s="314"/>
      <c r="BZ187" s="314"/>
      <c r="CA187" s="314"/>
      <c r="CB187" s="314"/>
      <c r="CC187" s="314"/>
      <c r="CD187" s="314"/>
      <c r="CE187" s="314"/>
      <c r="CF187" s="314"/>
      <c r="CG187" s="314"/>
      <c r="CH187" s="314"/>
      <c r="CI187" s="314"/>
      <c r="CJ187" s="314"/>
      <c r="CK187" s="314"/>
      <c r="CL187" s="314"/>
      <c r="CM187" s="314"/>
      <c r="CN187" s="314"/>
      <c r="CO187" s="314"/>
      <c r="CP187" s="314"/>
      <c r="CQ187" s="314"/>
      <c r="CR187" s="314"/>
      <c r="CS187" s="314"/>
      <c r="CT187" s="314"/>
      <c r="CU187" s="314"/>
      <c r="CV187" s="314"/>
      <c r="CW187" s="314"/>
      <c r="CX187" s="314"/>
      <c r="CY187" s="314"/>
      <c r="CZ187" s="314"/>
      <c r="DA187" s="314"/>
      <c r="DB187" s="314"/>
      <c r="DC187" s="314"/>
      <c r="DD187" s="314"/>
      <c r="DE187" s="314"/>
      <c r="DF187" s="314"/>
      <c r="DG187" s="314"/>
      <c r="DH187" s="314"/>
      <c r="DI187" s="314"/>
      <c r="DJ187" s="314"/>
      <c r="DK187" s="314"/>
      <c r="DL187" s="314"/>
      <c r="DM187" s="314"/>
      <c r="DN187" s="314"/>
      <c r="DO187" s="314"/>
      <c r="DP187" s="314"/>
      <c r="DQ187" s="314"/>
      <c r="DR187" s="314"/>
      <c r="DS187" s="314"/>
      <c r="DT187" s="314"/>
      <c r="DU187" s="314"/>
      <c r="DV187" s="314"/>
      <c r="DW187" s="314"/>
      <c r="DX187" s="314"/>
      <c r="DY187" s="314"/>
      <c r="DZ187" s="314"/>
      <c r="EA187" s="314"/>
      <c r="EB187" s="314"/>
      <c r="EC187" s="314"/>
      <c r="ED187" s="314"/>
      <c r="FY187" s="317"/>
      <c r="FZ187" s="317"/>
      <c r="GA187" s="317"/>
      <c r="GB187" s="317"/>
      <c r="GC187" s="301"/>
      <c r="GD187" s="301"/>
      <c r="GE187" s="301"/>
      <c r="GF187" s="301"/>
      <c r="GG187" s="318"/>
      <c r="GH187" s="318"/>
      <c r="GI187" s="318"/>
      <c r="GJ187" s="319"/>
      <c r="GK187" s="320"/>
      <c r="GL187" s="320"/>
      <c r="GM187" s="320"/>
      <c r="GN187" s="320"/>
      <c r="GO187" s="300"/>
      <c r="HD187" s="317"/>
      <c r="HE187" s="317"/>
      <c r="HF187" s="317"/>
      <c r="HG187" s="317"/>
      <c r="HH187" s="301"/>
      <c r="HI187" s="301"/>
      <c r="HJ187" s="301"/>
      <c r="HK187" s="301"/>
      <c r="HL187" s="318"/>
      <c r="HM187" s="318"/>
      <c r="HN187" s="318"/>
      <c r="HO187" s="319"/>
      <c r="HP187" s="320"/>
      <c r="HQ187" s="320"/>
      <c r="HR187" s="320"/>
      <c r="HS187" s="320"/>
      <c r="HT187" s="300"/>
    </row>
    <row r="188" spans="5:228" ht="17.100000000000001" customHeight="1" x14ac:dyDescent="0.3">
      <c r="R188" s="314"/>
      <c r="S188" s="314"/>
      <c r="T188" s="314"/>
      <c r="U188" s="314"/>
      <c r="V188" s="314"/>
      <c r="W188" s="314"/>
      <c r="X188" s="314"/>
      <c r="Y188" s="314"/>
      <c r="Z188" s="314"/>
      <c r="AA188" s="314"/>
      <c r="AB188" s="314"/>
      <c r="AC188" s="314"/>
      <c r="AD188" s="314"/>
      <c r="AE188" s="314"/>
      <c r="AF188" s="314"/>
      <c r="AG188" s="314"/>
      <c r="AH188" s="314"/>
      <c r="AI188" s="314"/>
      <c r="AJ188" s="314"/>
      <c r="AK188" s="314"/>
      <c r="AL188" s="314"/>
      <c r="AM188" s="314"/>
      <c r="AN188" s="314"/>
      <c r="AO188" s="314"/>
      <c r="AP188" s="314"/>
      <c r="AQ188" s="314"/>
      <c r="AR188" s="314"/>
      <c r="AS188" s="314"/>
      <c r="AT188" s="314"/>
      <c r="AU188" s="314"/>
      <c r="AV188" s="314"/>
      <c r="AW188" s="314"/>
      <c r="AX188" s="314"/>
      <c r="AY188" s="314"/>
      <c r="AZ188" s="314"/>
      <c r="BA188" s="314"/>
      <c r="BB188" s="314"/>
      <c r="BC188" s="314"/>
      <c r="BD188" s="314"/>
      <c r="BE188" s="314"/>
      <c r="BF188" s="314"/>
      <c r="BG188" s="314"/>
      <c r="BH188" s="314"/>
      <c r="BI188" s="314"/>
      <c r="BJ188" s="314"/>
      <c r="BK188" s="314"/>
      <c r="BL188" s="314"/>
      <c r="BM188" s="314"/>
      <c r="BN188" s="314"/>
      <c r="BO188" s="314"/>
      <c r="BP188" s="314"/>
      <c r="BQ188" s="314"/>
      <c r="BR188" s="314"/>
      <c r="BS188" s="314"/>
      <c r="BT188" s="314"/>
      <c r="BU188" s="314"/>
      <c r="BV188" s="314"/>
      <c r="BX188" s="314"/>
      <c r="BY188" s="314"/>
      <c r="BZ188" s="314"/>
      <c r="CA188" s="314"/>
      <c r="CB188" s="314"/>
      <c r="CC188" s="314"/>
      <c r="CD188" s="314"/>
      <c r="CE188" s="314"/>
      <c r="CF188" s="314"/>
      <c r="CG188" s="314"/>
      <c r="CH188" s="314"/>
      <c r="CI188" s="314"/>
      <c r="CJ188" s="314"/>
      <c r="CK188" s="314"/>
      <c r="CL188" s="314"/>
      <c r="CM188" s="314"/>
      <c r="CN188" s="314"/>
      <c r="CO188" s="314"/>
      <c r="CP188" s="314"/>
      <c r="CQ188" s="314"/>
      <c r="CR188" s="314"/>
      <c r="CS188" s="314"/>
      <c r="CT188" s="314"/>
      <c r="CU188" s="314"/>
      <c r="CV188" s="314"/>
      <c r="CW188" s="314"/>
      <c r="CX188" s="314"/>
      <c r="CY188" s="314"/>
      <c r="CZ188" s="314"/>
      <c r="DA188" s="314"/>
      <c r="DB188" s="314"/>
      <c r="DC188" s="314"/>
      <c r="DD188" s="314"/>
      <c r="DE188" s="314"/>
      <c r="DF188" s="314"/>
      <c r="DG188" s="314"/>
      <c r="DH188" s="314"/>
      <c r="DI188" s="314"/>
      <c r="DJ188" s="314"/>
      <c r="DK188" s="314"/>
      <c r="DL188" s="314"/>
      <c r="DM188" s="314"/>
      <c r="DN188" s="314"/>
      <c r="DO188" s="314"/>
      <c r="DP188" s="314"/>
      <c r="DQ188" s="314"/>
      <c r="DR188" s="314"/>
      <c r="DS188" s="314"/>
      <c r="DT188" s="314"/>
      <c r="DU188" s="314"/>
      <c r="DV188" s="314"/>
      <c r="DW188" s="314"/>
      <c r="DX188" s="314"/>
      <c r="DY188" s="314"/>
      <c r="DZ188" s="314"/>
      <c r="EA188" s="314"/>
      <c r="EB188" s="314"/>
      <c r="EC188" s="314"/>
      <c r="ED188" s="314"/>
      <c r="FY188" s="317"/>
      <c r="FZ188" s="317"/>
      <c r="GA188" s="317"/>
      <c r="GB188" s="317"/>
      <c r="GC188" s="301"/>
      <c r="GD188" s="301"/>
      <c r="GE188" s="301"/>
      <c r="GF188" s="301"/>
      <c r="GG188" s="318"/>
      <c r="GH188" s="318"/>
      <c r="GI188" s="318"/>
      <c r="GJ188" s="319"/>
      <c r="GK188" s="320"/>
      <c r="GL188" s="320"/>
      <c r="GM188" s="320"/>
      <c r="GN188" s="320"/>
      <c r="GO188" s="300"/>
      <c r="HD188" s="317"/>
      <c r="HE188" s="317"/>
      <c r="HF188" s="317"/>
      <c r="HG188" s="317"/>
      <c r="HH188" s="301"/>
      <c r="HI188" s="301"/>
      <c r="HJ188" s="301"/>
      <c r="HK188" s="301"/>
      <c r="HL188" s="318"/>
      <c r="HM188" s="318"/>
      <c r="HN188" s="318"/>
      <c r="HO188" s="319"/>
      <c r="HP188" s="320"/>
      <c r="HQ188" s="320"/>
      <c r="HR188" s="320"/>
      <c r="HS188" s="320"/>
      <c r="HT188" s="300"/>
    </row>
    <row r="189" spans="5:228" ht="17.100000000000001" customHeight="1" x14ac:dyDescent="0.3">
      <c r="R189" s="314"/>
      <c r="S189" s="314"/>
      <c r="T189" s="314"/>
      <c r="U189" s="314"/>
      <c r="V189" s="314"/>
      <c r="W189" s="314"/>
      <c r="X189" s="314"/>
      <c r="Y189" s="314"/>
      <c r="Z189" s="314"/>
      <c r="AA189" s="314"/>
      <c r="AB189" s="314"/>
      <c r="AC189" s="314"/>
      <c r="AD189" s="314"/>
      <c r="AE189" s="314"/>
      <c r="AF189" s="314"/>
      <c r="AG189" s="314"/>
      <c r="AH189" s="314"/>
      <c r="AI189" s="314"/>
      <c r="AJ189" s="314"/>
      <c r="AK189" s="314"/>
      <c r="AL189" s="314"/>
      <c r="AM189" s="314"/>
      <c r="AN189" s="314"/>
      <c r="AO189" s="314"/>
      <c r="AP189" s="314"/>
      <c r="AQ189" s="314"/>
      <c r="AR189" s="314"/>
      <c r="AS189" s="314"/>
      <c r="AT189" s="314"/>
      <c r="AU189" s="314"/>
      <c r="AV189" s="314"/>
      <c r="AW189" s="314"/>
      <c r="AX189" s="314"/>
      <c r="AY189" s="314"/>
      <c r="AZ189" s="314"/>
      <c r="BA189" s="314"/>
      <c r="BB189" s="314"/>
      <c r="BC189" s="314"/>
      <c r="BD189" s="314"/>
      <c r="BE189" s="314"/>
      <c r="BF189" s="314"/>
      <c r="BG189" s="314"/>
      <c r="BH189" s="314"/>
      <c r="BI189" s="314"/>
      <c r="BJ189" s="314"/>
      <c r="BK189" s="314"/>
      <c r="BL189" s="314"/>
      <c r="BM189" s="314"/>
      <c r="BN189" s="314"/>
      <c r="BO189" s="314"/>
      <c r="BP189" s="314"/>
      <c r="BQ189" s="314"/>
      <c r="BR189" s="314"/>
      <c r="BS189" s="314"/>
      <c r="BT189" s="314"/>
      <c r="BU189" s="314"/>
      <c r="BV189" s="314"/>
      <c r="BW189" s="341"/>
      <c r="BX189" s="314"/>
      <c r="BY189" s="314"/>
      <c r="BZ189" s="314"/>
      <c r="CA189" s="314"/>
      <c r="CB189" s="314"/>
      <c r="CC189" s="314"/>
      <c r="CD189" s="314"/>
      <c r="CE189" s="314"/>
      <c r="CF189" s="314"/>
      <c r="CG189" s="314"/>
      <c r="CH189" s="314"/>
      <c r="CI189" s="314"/>
      <c r="CJ189" s="314"/>
      <c r="CK189" s="314"/>
      <c r="CL189" s="314"/>
      <c r="CM189" s="314"/>
      <c r="CN189" s="314"/>
      <c r="CO189" s="314"/>
      <c r="CP189" s="314"/>
      <c r="CQ189" s="314"/>
      <c r="CR189" s="314"/>
      <c r="CS189" s="314"/>
      <c r="CT189" s="314"/>
      <c r="CU189" s="314"/>
      <c r="CV189" s="314"/>
      <c r="CW189" s="314"/>
      <c r="CX189" s="314"/>
      <c r="CY189" s="314"/>
      <c r="CZ189" s="314"/>
      <c r="DA189" s="314"/>
      <c r="DB189" s="314"/>
      <c r="DC189" s="314"/>
      <c r="DD189" s="314"/>
      <c r="DE189" s="314"/>
      <c r="DF189" s="314"/>
      <c r="DG189" s="314"/>
      <c r="DH189" s="314"/>
      <c r="DI189" s="314"/>
      <c r="DJ189" s="314"/>
      <c r="DK189" s="314"/>
      <c r="DL189" s="314"/>
      <c r="DM189" s="314"/>
      <c r="DN189" s="314"/>
      <c r="DO189" s="314"/>
      <c r="DP189" s="314"/>
      <c r="DQ189" s="314"/>
      <c r="DR189" s="314"/>
      <c r="DS189" s="314"/>
      <c r="DT189" s="314"/>
      <c r="DU189" s="314"/>
      <c r="DV189" s="314"/>
      <c r="DW189" s="314"/>
      <c r="DX189" s="314"/>
      <c r="DY189" s="314"/>
      <c r="DZ189" s="314"/>
      <c r="EA189" s="314"/>
      <c r="EB189" s="314"/>
      <c r="EC189" s="314"/>
      <c r="ED189" s="314"/>
      <c r="FY189" s="317"/>
      <c r="FZ189" s="317"/>
      <c r="GA189" s="317"/>
      <c r="GB189" s="317"/>
      <c r="GC189" s="301"/>
      <c r="GD189" s="301"/>
      <c r="GE189" s="301"/>
      <c r="GF189" s="301"/>
      <c r="GG189" s="318"/>
      <c r="GH189" s="318"/>
      <c r="GI189" s="318"/>
      <c r="GJ189" s="319"/>
      <c r="GK189" s="320"/>
      <c r="GL189" s="320"/>
      <c r="GM189" s="320"/>
      <c r="GN189" s="320"/>
      <c r="GO189" s="300"/>
      <c r="HD189" s="317"/>
      <c r="HE189" s="317"/>
      <c r="HF189" s="317"/>
      <c r="HG189" s="317"/>
      <c r="HH189" s="301"/>
      <c r="HI189" s="301"/>
      <c r="HJ189" s="301"/>
      <c r="HK189" s="301"/>
      <c r="HL189" s="318"/>
      <c r="HM189" s="318"/>
      <c r="HN189" s="318"/>
      <c r="HO189" s="319"/>
      <c r="HP189" s="320"/>
      <c r="HQ189" s="320"/>
      <c r="HR189" s="320"/>
      <c r="HS189" s="320"/>
      <c r="HT189" s="300"/>
    </row>
    <row r="190" spans="5:228" ht="17.100000000000001" customHeight="1" x14ac:dyDescent="0.3">
      <c r="R190" s="314"/>
      <c r="S190" s="314"/>
      <c r="T190" s="314"/>
      <c r="U190" s="314"/>
      <c r="V190" s="314"/>
      <c r="W190" s="314"/>
      <c r="X190" s="314"/>
      <c r="Y190" s="314"/>
      <c r="Z190" s="314"/>
      <c r="AA190" s="314"/>
      <c r="AB190" s="314"/>
      <c r="AC190" s="314"/>
      <c r="AD190" s="314"/>
      <c r="AE190" s="314"/>
      <c r="AF190" s="314"/>
      <c r="AG190" s="314"/>
      <c r="AH190" s="314"/>
      <c r="AI190" s="314"/>
      <c r="AJ190" s="314"/>
      <c r="AK190" s="314"/>
      <c r="AL190" s="314"/>
      <c r="AM190" s="314"/>
      <c r="AN190" s="314"/>
      <c r="AO190" s="314"/>
      <c r="AP190" s="314"/>
      <c r="AQ190" s="314"/>
      <c r="AR190" s="314"/>
      <c r="AS190" s="314"/>
      <c r="AT190" s="314"/>
      <c r="AU190" s="314"/>
      <c r="AV190" s="314"/>
      <c r="AW190" s="314"/>
      <c r="AX190" s="314"/>
      <c r="AY190" s="314"/>
      <c r="AZ190" s="314"/>
      <c r="BA190" s="314"/>
      <c r="BB190" s="314"/>
      <c r="BC190" s="314"/>
      <c r="BD190" s="314"/>
      <c r="BE190" s="314"/>
      <c r="BF190" s="314"/>
      <c r="BG190" s="314"/>
      <c r="BH190" s="314"/>
      <c r="BI190" s="314"/>
      <c r="BJ190" s="314"/>
      <c r="BK190" s="314"/>
      <c r="BL190" s="314"/>
      <c r="BM190" s="314"/>
      <c r="BN190" s="314"/>
      <c r="BO190" s="314"/>
      <c r="BP190" s="314"/>
      <c r="BQ190" s="314"/>
      <c r="BR190" s="314"/>
      <c r="BS190" s="314"/>
      <c r="BT190" s="314"/>
      <c r="BU190" s="314"/>
      <c r="BV190" s="314"/>
      <c r="BW190" s="341"/>
      <c r="BX190" s="314"/>
      <c r="BY190" s="314"/>
      <c r="BZ190" s="314"/>
      <c r="CA190" s="314"/>
      <c r="CB190" s="314"/>
      <c r="CC190" s="314"/>
      <c r="CD190" s="314"/>
      <c r="CE190" s="314"/>
      <c r="CF190" s="314"/>
      <c r="CG190" s="314"/>
      <c r="CH190" s="314"/>
      <c r="CI190" s="314"/>
      <c r="CJ190" s="314"/>
      <c r="CK190" s="314"/>
      <c r="CL190" s="314"/>
      <c r="CM190" s="314"/>
      <c r="CN190" s="314"/>
      <c r="CO190" s="314"/>
      <c r="CP190" s="314"/>
      <c r="CQ190" s="314"/>
      <c r="CR190" s="314"/>
      <c r="CS190" s="314"/>
      <c r="CT190" s="314"/>
      <c r="CU190" s="314"/>
      <c r="CV190" s="314"/>
      <c r="CW190" s="314"/>
      <c r="CX190" s="314"/>
      <c r="CY190" s="314"/>
      <c r="CZ190" s="314"/>
      <c r="DA190" s="314"/>
      <c r="DB190" s="314"/>
      <c r="DC190" s="314"/>
      <c r="DD190" s="314"/>
      <c r="DE190" s="314"/>
      <c r="DF190" s="314"/>
      <c r="DG190" s="314"/>
      <c r="DH190" s="314"/>
      <c r="DI190" s="314"/>
      <c r="DJ190" s="314"/>
      <c r="DK190" s="314"/>
      <c r="DL190" s="314"/>
      <c r="DM190" s="314"/>
      <c r="DN190" s="314"/>
      <c r="DO190" s="314"/>
      <c r="DP190" s="314"/>
      <c r="DQ190" s="314"/>
      <c r="DR190" s="314"/>
      <c r="DS190" s="314"/>
      <c r="DT190" s="314"/>
      <c r="DU190" s="314"/>
      <c r="DV190" s="314"/>
      <c r="DW190" s="314"/>
      <c r="DX190" s="314"/>
      <c r="DY190" s="314"/>
      <c r="DZ190" s="314"/>
      <c r="EA190" s="314"/>
      <c r="EB190" s="314"/>
      <c r="EC190" s="314"/>
      <c r="ED190" s="314"/>
      <c r="FY190" s="317"/>
      <c r="FZ190" s="317"/>
      <c r="GA190" s="317"/>
      <c r="GB190" s="317"/>
      <c r="GC190" s="301"/>
      <c r="GD190" s="301"/>
      <c r="GE190" s="301"/>
      <c r="GF190" s="301"/>
      <c r="GG190" s="318"/>
      <c r="GH190" s="318"/>
      <c r="GI190" s="318"/>
      <c r="GJ190" s="319"/>
      <c r="GK190" s="320"/>
      <c r="GL190" s="320"/>
      <c r="GM190" s="320"/>
      <c r="GN190" s="320"/>
      <c r="GO190" s="300"/>
      <c r="HD190" s="317"/>
      <c r="HE190" s="317"/>
      <c r="HF190" s="317"/>
      <c r="HG190" s="317"/>
      <c r="HH190" s="301"/>
      <c r="HI190" s="301"/>
      <c r="HJ190" s="301"/>
      <c r="HK190" s="301"/>
      <c r="HL190" s="318"/>
      <c r="HM190" s="318"/>
      <c r="HN190" s="318"/>
      <c r="HO190" s="319"/>
      <c r="HP190" s="320"/>
      <c r="HQ190" s="320"/>
      <c r="HR190" s="320"/>
      <c r="HS190" s="320"/>
      <c r="HT190" s="300"/>
    </row>
    <row r="191" spans="5:228" ht="17.100000000000001" customHeight="1" x14ac:dyDescent="0.3">
      <c r="BI191" s="285"/>
      <c r="BJ191" s="286"/>
      <c r="BK191" s="1"/>
      <c r="BL191" s="285"/>
      <c r="BM191" s="287"/>
      <c r="BN191" s="289"/>
      <c r="BO191" s="288"/>
      <c r="BP191" s="286"/>
      <c r="BT191" s="307"/>
      <c r="BU191" s="307"/>
      <c r="BV191" s="307"/>
      <c r="BW191" s="307"/>
      <c r="DQ191" s="285"/>
      <c r="DR191" s="286"/>
      <c r="DS191" s="1"/>
      <c r="DT191" s="285"/>
      <c r="DU191" s="287"/>
      <c r="DV191" s="289"/>
      <c r="DW191" s="288"/>
      <c r="DX191" s="286"/>
      <c r="EB191" s="307"/>
      <c r="EC191" s="307"/>
      <c r="ED191" s="307"/>
      <c r="FY191" s="317"/>
      <c r="FZ191" s="317"/>
      <c r="GA191" s="317"/>
      <c r="GB191" s="317"/>
      <c r="GC191" s="301"/>
      <c r="GD191" s="301"/>
      <c r="GE191" s="301"/>
      <c r="GF191" s="301"/>
      <c r="GG191" s="318"/>
      <c r="GH191" s="318"/>
      <c r="GI191" s="318"/>
      <c r="GJ191" s="319"/>
      <c r="GK191" s="320"/>
      <c r="GL191" s="320"/>
      <c r="GM191" s="320"/>
      <c r="GN191" s="320"/>
      <c r="GO191" s="300"/>
      <c r="HD191" s="317"/>
      <c r="HE191" s="317"/>
      <c r="HF191" s="317"/>
      <c r="HG191" s="317"/>
      <c r="HH191" s="301"/>
      <c r="HI191" s="301"/>
      <c r="HJ191" s="301"/>
      <c r="HK191" s="301"/>
      <c r="HL191" s="318"/>
      <c r="HM191" s="318"/>
      <c r="HN191" s="318"/>
      <c r="HO191" s="319"/>
      <c r="HP191" s="320"/>
      <c r="HQ191" s="320"/>
      <c r="HR191" s="320"/>
      <c r="HS191" s="320"/>
      <c r="HT191" s="300"/>
    </row>
    <row r="192" spans="5:228" ht="17.100000000000001" customHeight="1" x14ac:dyDescent="0.3">
      <c r="E192" s="316"/>
      <c r="F192" s="316"/>
      <c r="G192" s="316"/>
      <c r="H192" s="316"/>
      <c r="I192" s="316"/>
      <c r="J192" s="316"/>
      <c r="K192" s="316"/>
      <c r="L192" s="316"/>
      <c r="M192" s="316"/>
      <c r="N192" s="316"/>
      <c r="O192" s="316"/>
      <c r="P192" s="316"/>
      <c r="Q192" s="316"/>
      <c r="R192" s="314"/>
      <c r="S192" s="314"/>
      <c r="T192" s="314"/>
      <c r="U192" s="314"/>
      <c r="V192" s="314"/>
      <c r="W192" s="314"/>
      <c r="X192" s="314"/>
      <c r="Y192" s="314"/>
      <c r="Z192" s="314"/>
      <c r="AA192" s="314"/>
      <c r="AB192" s="314"/>
      <c r="AC192" s="314"/>
      <c r="AD192" s="314"/>
      <c r="AE192" s="314"/>
      <c r="AF192" s="314"/>
      <c r="AG192" s="314"/>
      <c r="AH192" s="314"/>
      <c r="AI192" s="314"/>
      <c r="AJ192" s="314"/>
      <c r="AK192" s="314"/>
      <c r="AL192" s="314"/>
      <c r="AM192" s="314"/>
      <c r="AN192" s="314"/>
      <c r="AO192" s="314"/>
      <c r="AP192" s="314"/>
      <c r="AQ192" s="314"/>
      <c r="AR192" s="314"/>
      <c r="AS192" s="314"/>
      <c r="AT192" s="314"/>
      <c r="AU192" s="314"/>
      <c r="AV192" s="314"/>
      <c r="AW192" s="314"/>
      <c r="AX192" s="314"/>
      <c r="AY192" s="314"/>
      <c r="AZ192" s="314"/>
      <c r="BA192" s="314"/>
      <c r="BB192" s="314"/>
      <c r="BC192" s="314"/>
      <c r="BD192" s="314"/>
      <c r="BE192" s="314"/>
      <c r="BF192" s="314"/>
      <c r="BG192" s="314"/>
      <c r="BH192" s="314"/>
      <c r="BI192" s="314"/>
      <c r="BJ192" s="314"/>
      <c r="BK192" s="314"/>
      <c r="BL192" s="314"/>
      <c r="BM192" s="314"/>
      <c r="BN192" s="314"/>
      <c r="BO192" s="314"/>
      <c r="BP192" s="314"/>
      <c r="BQ192" s="314"/>
      <c r="BR192" s="314"/>
      <c r="BS192" s="314"/>
      <c r="BT192" s="314"/>
      <c r="BU192" s="314"/>
      <c r="BV192" s="314"/>
      <c r="BX192" s="314"/>
      <c r="BY192" s="314"/>
      <c r="BZ192" s="314"/>
      <c r="CA192" s="314"/>
      <c r="CB192" s="314"/>
      <c r="CC192" s="314"/>
      <c r="CD192" s="314"/>
      <c r="CE192" s="314"/>
      <c r="CF192" s="314"/>
      <c r="CG192" s="314"/>
      <c r="CH192" s="314"/>
      <c r="CI192" s="314"/>
      <c r="CJ192" s="314"/>
      <c r="CK192" s="314"/>
      <c r="CL192" s="314"/>
      <c r="CM192" s="314"/>
      <c r="CN192" s="314"/>
      <c r="CO192" s="314"/>
      <c r="CP192" s="314"/>
      <c r="CQ192" s="314"/>
      <c r="CR192" s="314"/>
      <c r="CS192" s="314"/>
      <c r="CT192" s="314"/>
      <c r="CU192" s="314"/>
      <c r="CV192" s="314"/>
      <c r="CW192" s="314"/>
      <c r="CX192" s="314"/>
      <c r="CY192" s="314"/>
      <c r="CZ192" s="314"/>
      <c r="DA192" s="314"/>
      <c r="DB192" s="314"/>
      <c r="DC192" s="314"/>
      <c r="DD192" s="314"/>
      <c r="DE192" s="314"/>
      <c r="DF192" s="314"/>
      <c r="DG192" s="314"/>
      <c r="DH192" s="314"/>
      <c r="DI192" s="314"/>
      <c r="DJ192" s="314"/>
      <c r="DK192" s="314"/>
      <c r="DL192" s="314"/>
      <c r="DM192" s="314"/>
      <c r="DN192" s="314"/>
      <c r="DO192" s="314"/>
      <c r="DP192" s="314"/>
      <c r="DQ192" s="314"/>
      <c r="DR192" s="314"/>
      <c r="DS192" s="314"/>
      <c r="DT192" s="314"/>
      <c r="DU192" s="314"/>
      <c r="DV192" s="314"/>
      <c r="DW192" s="314"/>
      <c r="DX192" s="314"/>
      <c r="DY192" s="314"/>
      <c r="DZ192" s="314"/>
      <c r="EA192" s="314"/>
      <c r="EB192" s="314"/>
      <c r="EC192" s="314"/>
      <c r="ED192" s="314"/>
      <c r="FY192" s="317"/>
      <c r="FZ192" s="317"/>
      <c r="GA192" s="317"/>
      <c r="GB192" s="317"/>
      <c r="GC192" s="301"/>
      <c r="GD192" s="301"/>
      <c r="GE192" s="301"/>
      <c r="GF192" s="301"/>
      <c r="GG192" s="318"/>
      <c r="GH192" s="318"/>
      <c r="GI192" s="318"/>
      <c r="GJ192" s="319"/>
      <c r="GK192" s="320"/>
      <c r="GL192" s="320"/>
      <c r="GM192" s="320"/>
      <c r="GN192" s="320"/>
      <c r="GO192" s="300"/>
      <c r="HD192" s="317"/>
      <c r="HE192" s="317"/>
      <c r="HF192" s="317"/>
      <c r="HG192" s="317"/>
      <c r="HH192" s="301"/>
      <c r="HI192" s="301"/>
      <c r="HJ192" s="301"/>
      <c r="HK192" s="301"/>
      <c r="HL192" s="318"/>
      <c r="HM192" s="318"/>
      <c r="HN192" s="318"/>
      <c r="HO192" s="319"/>
      <c r="HP192" s="320"/>
      <c r="HQ192" s="320"/>
      <c r="HR192" s="320"/>
      <c r="HS192" s="320"/>
      <c r="HT192" s="300"/>
    </row>
    <row r="193" spans="3:228" ht="17.100000000000001" customHeight="1" x14ac:dyDescent="0.3">
      <c r="E193" s="330"/>
      <c r="F193" s="330"/>
      <c r="G193" s="330"/>
      <c r="H193" s="330"/>
      <c r="I193" s="331"/>
      <c r="J193" s="331"/>
      <c r="K193" s="331"/>
      <c r="L193" s="331"/>
      <c r="M193" s="331"/>
      <c r="N193" s="331"/>
      <c r="O193" s="332"/>
      <c r="P193" s="332"/>
      <c r="Q193" s="332"/>
      <c r="R193" s="314"/>
      <c r="S193" s="314"/>
      <c r="T193" s="314"/>
      <c r="U193" s="314"/>
      <c r="V193" s="314"/>
      <c r="W193" s="314"/>
      <c r="X193" s="314"/>
      <c r="Y193" s="314"/>
      <c r="Z193" s="314"/>
      <c r="AA193" s="314"/>
      <c r="AB193" s="314"/>
      <c r="AC193" s="314"/>
      <c r="AD193" s="314"/>
      <c r="AE193" s="314"/>
      <c r="AF193" s="314"/>
      <c r="AG193" s="314"/>
      <c r="AH193" s="314"/>
      <c r="AI193" s="314"/>
      <c r="AJ193" s="314"/>
      <c r="AK193" s="314"/>
      <c r="AL193" s="314"/>
      <c r="AM193" s="314"/>
      <c r="AN193" s="314"/>
      <c r="AO193" s="314"/>
      <c r="AP193" s="314"/>
      <c r="AQ193" s="314"/>
      <c r="AR193" s="314"/>
      <c r="AS193" s="314"/>
      <c r="AT193" s="314"/>
      <c r="AU193" s="314"/>
      <c r="AV193" s="314"/>
      <c r="AW193" s="314"/>
      <c r="AX193" s="314"/>
      <c r="AY193" s="314"/>
      <c r="AZ193" s="314"/>
      <c r="BA193" s="314"/>
      <c r="BB193" s="314"/>
      <c r="BC193" s="314"/>
      <c r="BD193" s="314"/>
      <c r="BE193" s="314"/>
      <c r="BF193" s="314"/>
      <c r="BG193" s="314"/>
      <c r="BH193" s="314"/>
      <c r="BI193" s="314"/>
      <c r="BJ193" s="314"/>
      <c r="BK193" s="314"/>
      <c r="BL193" s="314"/>
      <c r="BM193" s="314"/>
      <c r="BN193" s="314"/>
      <c r="BO193" s="314"/>
      <c r="BP193" s="314"/>
      <c r="BQ193" s="314"/>
      <c r="BR193" s="314"/>
      <c r="BS193" s="314"/>
      <c r="BT193" s="314"/>
      <c r="BU193" s="314"/>
      <c r="BV193" s="314"/>
      <c r="BX193" s="314"/>
      <c r="BY193" s="314"/>
      <c r="BZ193" s="314"/>
      <c r="CA193" s="314"/>
      <c r="CB193" s="314"/>
      <c r="CC193" s="314"/>
      <c r="CD193" s="314"/>
      <c r="CE193" s="314"/>
      <c r="CF193" s="314"/>
      <c r="CG193" s="314"/>
      <c r="CH193" s="314"/>
      <c r="CI193" s="314"/>
      <c r="CJ193" s="314"/>
      <c r="CK193" s="314"/>
      <c r="CL193" s="314"/>
      <c r="CM193" s="314"/>
      <c r="CN193" s="314"/>
      <c r="CO193" s="314"/>
      <c r="CP193" s="314"/>
      <c r="CQ193" s="314"/>
      <c r="CR193" s="314"/>
      <c r="CS193" s="314"/>
      <c r="CT193" s="314"/>
      <c r="CU193" s="314"/>
      <c r="CV193" s="314"/>
      <c r="CW193" s="314"/>
      <c r="CX193" s="314"/>
      <c r="CY193" s="314"/>
      <c r="CZ193" s="314"/>
      <c r="DA193" s="314"/>
      <c r="DB193" s="314"/>
      <c r="DC193" s="314"/>
      <c r="DD193" s="314"/>
      <c r="DE193" s="314"/>
      <c r="DF193" s="314"/>
      <c r="DG193" s="314"/>
      <c r="DH193" s="314"/>
      <c r="DI193" s="314"/>
      <c r="DJ193" s="314"/>
      <c r="DK193" s="314"/>
      <c r="DL193" s="314"/>
      <c r="DM193" s="314"/>
      <c r="DN193" s="314"/>
      <c r="DO193" s="314"/>
      <c r="DP193" s="314"/>
      <c r="DQ193" s="314"/>
      <c r="DR193" s="314"/>
      <c r="DS193" s="314"/>
      <c r="DT193" s="314"/>
      <c r="DU193" s="314"/>
      <c r="DV193" s="314"/>
      <c r="DW193" s="314"/>
      <c r="DX193" s="314"/>
      <c r="DY193" s="314"/>
      <c r="DZ193" s="314"/>
      <c r="EA193" s="314"/>
      <c r="EB193" s="314"/>
      <c r="EC193" s="314"/>
      <c r="ED193" s="314"/>
      <c r="FY193" s="317"/>
      <c r="FZ193" s="317"/>
      <c r="GA193" s="317"/>
      <c r="GB193" s="317"/>
      <c r="GC193" s="301"/>
      <c r="GD193" s="301"/>
      <c r="GE193" s="301"/>
      <c r="GF193" s="301"/>
      <c r="GG193" s="318"/>
      <c r="GH193" s="318"/>
      <c r="GI193" s="318"/>
      <c r="GJ193" s="319"/>
      <c r="GK193" s="320"/>
      <c r="GL193" s="320"/>
      <c r="GM193" s="320"/>
      <c r="GN193" s="320"/>
      <c r="GO193" s="300"/>
      <c r="HD193" s="317"/>
      <c r="HE193" s="317"/>
      <c r="HF193" s="317"/>
      <c r="HG193" s="317"/>
      <c r="HH193" s="301"/>
      <c r="HI193" s="301"/>
      <c r="HJ193" s="301"/>
      <c r="HK193" s="301"/>
      <c r="HL193" s="318"/>
      <c r="HM193" s="318"/>
      <c r="HN193" s="318"/>
      <c r="HO193" s="319"/>
      <c r="HP193" s="320"/>
      <c r="HQ193" s="320"/>
      <c r="HR193" s="320"/>
      <c r="HS193" s="320"/>
      <c r="HT193" s="300"/>
    </row>
    <row r="194" spans="3:228" ht="17.100000000000001" customHeight="1" x14ac:dyDescent="0.3">
      <c r="C194" s="335"/>
      <c r="R194" s="314"/>
      <c r="S194" s="314"/>
      <c r="T194" s="314"/>
      <c r="U194" s="314"/>
      <c r="V194" s="314"/>
      <c r="W194" s="314"/>
      <c r="X194" s="314"/>
      <c r="Y194" s="314"/>
      <c r="Z194" s="314"/>
      <c r="AA194" s="314"/>
      <c r="AB194" s="314"/>
      <c r="AC194" s="314"/>
      <c r="AD194" s="314"/>
      <c r="AE194" s="314"/>
      <c r="AF194" s="314"/>
      <c r="AG194" s="314"/>
      <c r="AH194" s="314"/>
      <c r="AI194" s="314"/>
      <c r="AJ194" s="314"/>
      <c r="AK194" s="314"/>
      <c r="AL194" s="314"/>
      <c r="AM194" s="314"/>
      <c r="AN194" s="314"/>
      <c r="AO194" s="314"/>
      <c r="AP194" s="314"/>
      <c r="AQ194" s="314"/>
      <c r="AR194" s="314"/>
      <c r="AS194" s="314"/>
      <c r="AT194" s="314"/>
      <c r="AU194" s="314"/>
      <c r="AV194" s="314"/>
      <c r="AW194" s="314"/>
      <c r="AX194" s="314"/>
      <c r="AY194" s="314"/>
      <c r="AZ194" s="314"/>
      <c r="BA194" s="314"/>
      <c r="BB194" s="314"/>
      <c r="BC194" s="314"/>
      <c r="BD194" s="314"/>
      <c r="BE194" s="314"/>
      <c r="BF194" s="314"/>
      <c r="BG194" s="314"/>
      <c r="BH194" s="314"/>
      <c r="BI194" s="314"/>
      <c r="BJ194" s="314"/>
      <c r="BK194" s="314"/>
      <c r="BL194" s="314"/>
      <c r="BM194" s="314"/>
      <c r="BN194" s="314"/>
      <c r="BO194" s="314"/>
      <c r="BP194" s="314"/>
      <c r="BQ194" s="314"/>
      <c r="BR194" s="314"/>
      <c r="BS194" s="314"/>
      <c r="BT194" s="314"/>
      <c r="BU194" s="314"/>
      <c r="BV194" s="314"/>
      <c r="BX194" s="314"/>
      <c r="BY194" s="314"/>
      <c r="BZ194" s="314"/>
      <c r="CA194" s="314"/>
      <c r="CB194" s="314"/>
      <c r="CC194" s="314"/>
      <c r="CD194" s="314"/>
      <c r="CE194" s="314"/>
      <c r="CF194" s="314"/>
      <c r="CG194" s="314"/>
      <c r="CH194" s="314"/>
      <c r="CI194" s="314"/>
      <c r="CJ194" s="314"/>
      <c r="CK194" s="314"/>
      <c r="CL194" s="314"/>
      <c r="CM194" s="314"/>
      <c r="CN194" s="314"/>
      <c r="CO194" s="314"/>
      <c r="CP194" s="314"/>
      <c r="CQ194" s="314"/>
      <c r="CR194" s="314"/>
      <c r="CS194" s="314"/>
      <c r="CT194" s="314"/>
      <c r="CU194" s="314"/>
      <c r="CV194" s="314"/>
      <c r="CW194" s="314"/>
      <c r="CX194" s="314"/>
      <c r="CY194" s="314"/>
      <c r="CZ194" s="314"/>
      <c r="DA194" s="314"/>
      <c r="DB194" s="314"/>
      <c r="DC194" s="314"/>
      <c r="DD194" s="314"/>
      <c r="DE194" s="314"/>
      <c r="DF194" s="314"/>
      <c r="DG194" s="314"/>
      <c r="DH194" s="314"/>
      <c r="DI194" s="314"/>
      <c r="DJ194" s="314"/>
      <c r="DK194" s="314"/>
      <c r="DL194" s="314"/>
      <c r="DM194" s="314"/>
      <c r="DN194" s="314"/>
      <c r="DO194" s="314"/>
      <c r="DP194" s="314"/>
      <c r="DQ194" s="314"/>
      <c r="DR194" s="314"/>
      <c r="DS194" s="314"/>
      <c r="DT194" s="314"/>
      <c r="DU194" s="314"/>
      <c r="DV194" s="314"/>
      <c r="DW194" s="314"/>
      <c r="DX194" s="314"/>
      <c r="DY194" s="314"/>
      <c r="DZ194" s="314"/>
      <c r="EA194" s="314"/>
      <c r="EB194" s="314"/>
      <c r="EC194" s="314"/>
      <c r="ED194" s="314"/>
      <c r="FY194" s="317"/>
      <c r="FZ194" s="317"/>
      <c r="GA194" s="317"/>
      <c r="GB194" s="317"/>
      <c r="GC194" s="301"/>
      <c r="GD194" s="301"/>
      <c r="GE194" s="301"/>
      <c r="GF194" s="301"/>
      <c r="GG194" s="318"/>
      <c r="GH194" s="318"/>
      <c r="GI194" s="318"/>
      <c r="GJ194" s="319"/>
      <c r="GK194" s="320"/>
      <c r="GL194" s="320"/>
      <c r="GM194" s="320"/>
      <c r="GN194" s="320"/>
      <c r="GO194" s="300"/>
      <c r="HD194" s="317"/>
      <c r="HE194" s="317"/>
      <c r="HF194" s="317"/>
      <c r="HG194" s="317"/>
      <c r="HH194" s="301"/>
      <c r="HI194" s="301"/>
      <c r="HJ194" s="301"/>
      <c r="HK194" s="301"/>
      <c r="HL194" s="318"/>
      <c r="HM194" s="318"/>
      <c r="HN194" s="318"/>
      <c r="HO194" s="319"/>
      <c r="HP194" s="320"/>
      <c r="HQ194" s="320"/>
      <c r="HR194" s="320"/>
      <c r="HS194" s="320"/>
      <c r="HT194" s="300"/>
    </row>
    <row r="195" spans="3:228" ht="17.100000000000001" customHeight="1" x14ac:dyDescent="0.3">
      <c r="C195" s="335"/>
      <c r="R195" s="314"/>
      <c r="S195" s="314"/>
      <c r="T195" s="314"/>
      <c r="U195" s="314"/>
      <c r="V195" s="314"/>
      <c r="W195" s="314"/>
      <c r="X195" s="314"/>
      <c r="Y195" s="314"/>
      <c r="Z195" s="314"/>
      <c r="AA195" s="314"/>
      <c r="AB195" s="314"/>
      <c r="AC195" s="314"/>
      <c r="AD195" s="314"/>
      <c r="AE195" s="314"/>
      <c r="AF195" s="314"/>
      <c r="AG195" s="314"/>
      <c r="AH195" s="314"/>
      <c r="AI195" s="314"/>
      <c r="AJ195" s="314"/>
      <c r="AK195" s="314"/>
      <c r="AL195" s="314"/>
      <c r="AM195" s="314"/>
      <c r="AN195" s="314"/>
      <c r="AO195" s="314"/>
      <c r="AP195" s="314"/>
      <c r="AQ195" s="314"/>
      <c r="AR195" s="314"/>
      <c r="AS195" s="314"/>
      <c r="AT195" s="314"/>
      <c r="AU195" s="314"/>
      <c r="AV195" s="314"/>
      <c r="AW195" s="314"/>
      <c r="AX195" s="314"/>
      <c r="AY195" s="314"/>
      <c r="AZ195" s="314"/>
      <c r="BA195" s="314"/>
      <c r="BB195" s="314"/>
      <c r="BC195" s="314"/>
      <c r="BD195" s="314"/>
      <c r="BE195" s="314"/>
      <c r="BF195" s="314"/>
      <c r="BG195" s="314"/>
      <c r="BH195" s="314"/>
      <c r="BI195" s="314"/>
      <c r="BJ195" s="314"/>
      <c r="BK195" s="314"/>
      <c r="BL195" s="314"/>
      <c r="BM195" s="314"/>
      <c r="BN195" s="314"/>
      <c r="BO195" s="314"/>
      <c r="BP195" s="314"/>
      <c r="BQ195" s="314"/>
      <c r="BR195" s="314"/>
      <c r="BS195" s="314"/>
      <c r="BT195" s="314"/>
      <c r="BU195" s="314"/>
      <c r="BV195" s="314"/>
      <c r="BW195" s="336"/>
      <c r="BX195" s="314"/>
      <c r="BY195" s="314"/>
      <c r="BZ195" s="314"/>
      <c r="CA195" s="314"/>
      <c r="CB195" s="314"/>
      <c r="CC195" s="314"/>
      <c r="CD195" s="314"/>
      <c r="CE195" s="314"/>
      <c r="CF195" s="314"/>
      <c r="CG195" s="314"/>
      <c r="CH195" s="314"/>
      <c r="CI195" s="314"/>
      <c r="CJ195" s="314"/>
      <c r="CK195" s="314"/>
      <c r="CL195" s="314"/>
      <c r="CM195" s="314"/>
      <c r="CN195" s="314"/>
      <c r="CO195" s="314"/>
      <c r="CP195" s="314"/>
      <c r="CQ195" s="314"/>
      <c r="CR195" s="314"/>
      <c r="CS195" s="314"/>
      <c r="CT195" s="314"/>
      <c r="CU195" s="314"/>
      <c r="CV195" s="314"/>
      <c r="CW195" s="314"/>
      <c r="CX195" s="314"/>
      <c r="CY195" s="314"/>
      <c r="CZ195" s="314"/>
      <c r="DA195" s="314"/>
      <c r="DB195" s="314"/>
      <c r="DC195" s="314"/>
      <c r="DD195" s="314"/>
      <c r="DE195" s="314"/>
      <c r="DF195" s="314"/>
      <c r="DG195" s="314"/>
      <c r="DH195" s="314"/>
      <c r="DI195" s="314"/>
      <c r="DJ195" s="314"/>
      <c r="DK195" s="314"/>
      <c r="DL195" s="314"/>
      <c r="DM195" s="314"/>
      <c r="DN195" s="314"/>
      <c r="DO195" s="314"/>
      <c r="DP195" s="314"/>
      <c r="DQ195" s="314"/>
      <c r="DR195" s="314"/>
      <c r="DS195" s="314"/>
      <c r="DT195" s="314"/>
      <c r="DU195" s="314"/>
      <c r="DV195" s="314"/>
      <c r="DW195" s="314"/>
      <c r="DX195" s="314"/>
      <c r="DY195" s="314"/>
      <c r="DZ195" s="314"/>
      <c r="EA195" s="314"/>
      <c r="EB195" s="314"/>
      <c r="EC195" s="314"/>
      <c r="ED195" s="314"/>
      <c r="FY195" s="317"/>
      <c r="FZ195" s="317"/>
      <c r="GA195" s="317"/>
      <c r="GB195" s="317"/>
      <c r="GC195" s="301"/>
      <c r="GD195" s="301"/>
      <c r="GE195" s="301"/>
      <c r="GF195" s="301"/>
      <c r="GG195" s="318"/>
      <c r="GH195" s="318"/>
      <c r="GI195" s="318"/>
      <c r="GJ195" s="319"/>
      <c r="GK195" s="320"/>
      <c r="GL195" s="320"/>
      <c r="GM195" s="320"/>
      <c r="GN195" s="320"/>
      <c r="GO195" s="300"/>
      <c r="HD195" s="317"/>
      <c r="HE195" s="317"/>
      <c r="HF195" s="317"/>
      <c r="HG195" s="317"/>
      <c r="HH195" s="301"/>
      <c r="HI195" s="301"/>
      <c r="HJ195" s="301"/>
      <c r="HK195" s="301"/>
      <c r="HL195" s="318"/>
      <c r="HM195" s="318"/>
      <c r="HN195" s="318"/>
      <c r="HO195" s="319"/>
      <c r="HP195" s="320"/>
      <c r="HQ195" s="320"/>
      <c r="HR195" s="320"/>
      <c r="HS195" s="320"/>
      <c r="HT195" s="300"/>
    </row>
    <row r="196" spans="3:228" ht="17.100000000000001" customHeight="1" x14ac:dyDescent="0.3">
      <c r="C196" s="335"/>
      <c r="R196" s="314"/>
      <c r="S196" s="314"/>
      <c r="T196" s="314"/>
      <c r="U196" s="314"/>
      <c r="V196" s="314"/>
      <c r="W196" s="314"/>
      <c r="X196" s="314"/>
      <c r="Y196" s="314"/>
      <c r="Z196" s="314"/>
      <c r="AA196" s="314"/>
      <c r="AB196" s="314"/>
      <c r="AC196" s="314"/>
      <c r="AD196" s="314"/>
      <c r="AE196" s="314"/>
      <c r="AF196" s="314"/>
      <c r="AG196" s="314"/>
      <c r="AH196" s="314"/>
      <c r="AI196" s="314"/>
      <c r="AJ196" s="314"/>
      <c r="AK196" s="314"/>
      <c r="AL196" s="314"/>
      <c r="AM196" s="314"/>
      <c r="AN196" s="314"/>
      <c r="AO196" s="314"/>
      <c r="AP196" s="314"/>
      <c r="AQ196" s="314"/>
      <c r="AR196" s="314"/>
      <c r="AS196" s="314"/>
      <c r="AT196" s="314"/>
      <c r="AU196" s="314"/>
      <c r="AV196" s="314"/>
      <c r="AW196" s="314"/>
      <c r="AX196" s="314"/>
      <c r="AY196" s="314"/>
      <c r="AZ196" s="314"/>
      <c r="BA196" s="314"/>
      <c r="BB196" s="314"/>
      <c r="BC196" s="314"/>
      <c r="BD196" s="314"/>
      <c r="BE196" s="314"/>
      <c r="BF196" s="314"/>
      <c r="BG196" s="314"/>
      <c r="BH196" s="314"/>
      <c r="BI196" s="314"/>
      <c r="BJ196" s="314"/>
      <c r="BK196" s="314"/>
      <c r="BL196" s="314"/>
      <c r="BM196" s="314"/>
      <c r="BN196" s="314"/>
      <c r="BO196" s="314"/>
      <c r="BP196" s="314"/>
      <c r="BQ196" s="314"/>
      <c r="BR196" s="314"/>
      <c r="BS196" s="314"/>
      <c r="BT196" s="314"/>
      <c r="BU196" s="314"/>
      <c r="BV196" s="314"/>
      <c r="BW196" s="337"/>
      <c r="BX196" s="314"/>
      <c r="BY196" s="314"/>
      <c r="BZ196" s="314"/>
      <c r="CA196" s="314"/>
      <c r="CB196" s="314"/>
      <c r="CC196" s="314"/>
      <c r="CD196" s="314"/>
      <c r="CE196" s="314"/>
      <c r="CF196" s="314"/>
      <c r="CG196" s="314"/>
      <c r="CH196" s="314"/>
      <c r="CI196" s="314"/>
      <c r="CJ196" s="314"/>
      <c r="CK196" s="314"/>
      <c r="CL196" s="314"/>
      <c r="CM196" s="314"/>
      <c r="CN196" s="314"/>
      <c r="CO196" s="314"/>
      <c r="CP196" s="314"/>
      <c r="CQ196" s="314"/>
      <c r="CR196" s="314"/>
      <c r="CS196" s="314"/>
      <c r="CT196" s="314"/>
      <c r="CU196" s="314"/>
      <c r="CV196" s="314"/>
      <c r="CW196" s="314"/>
      <c r="CX196" s="314"/>
      <c r="CY196" s="314"/>
      <c r="CZ196" s="314"/>
      <c r="DA196" s="314"/>
      <c r="DB196" s="314"/>
      <c r="DC196" s="314"/>
      <c r="DD196" s="314"/>
      <c r="DE196" s="314"/>
      <c r="DF196" s="314"/>
      <c r="DG196" s="314"/>
      <c r="DH196" s="314"/>
      <c r="DI196" s="314"/>
      <c r="DJ196" s="314"/>
      <c r="DK196" s="314"/>
      <c r="DL196" s="314"/>
      <c r="DM196" s="314"/>
      <c r="DN196" s="314"/>
      <c r="DO196" s="314"/>
      <c r="DP196" s="314"/>
      <c r="DQ196" s="314"/>
      <c r="DR196" s="314"/>
      <c r="DS196" s="314"/>
      <c r="DT196" s="314"/>
      <c r="DU196" s="314"/>
      <c r="DV196" s="314"/>
      <c r="DW196" s="314"/>
      <c r="DX196" s="314"/>
      <c r="DY196" s="314"/>
      <c r="DZ196" s="314"/>
      <c r="EA196" s="314"/>
      <c r="EB196" s="314"/>
      <c r="EC196" s="314"/>
      <c r="ED196" s="314"/>
      <c r="FY196" s="317"/>
      <c r="FZ196" s="317"/>
      <c r="GA196" s="317"/>
      <c r="GB196" s="317"/>
      <c r="GC196" s="301"/>
      <c r="GD196" s="301"/>
      <c r="GE196" s="301"/>
      <c r="GF196" s="301"/>
      <c r="GG196" s="318"/>
      <c r="GH196" s="318"/>
      <c r="GI196" s="318"/>
      <c r="GJ196" s="319"/>
      <c r="GK196" s="320"/>
      <c r="GL196" s="320"/>
      <c r="GM196" s="320"/>
      <c r="GN196" s="320"/>
      <c r="GO196" s="300"/>
      <c r="HD196" s="317"/>
      <c r="HE196" s="317"/>
      <c r="HF196" s="317"/>
      <c r="HG196" s="317"/>
      <c r="HH196" s="301"/>
      <c r="HI196" s="301"/>
      <c r="HJ196" s="301"/>
      <c r="HK196" s="301"/>
      <c r="HL196" s="318"/>
      <c r="HM196" s="318"/>
      <c r="HN196" s="318"/>
      <c r="HO196" s="319"/>
      <c r="HP196" s="320"/>
      <c r="HQ196" s="320"/>
      <c r="HR196" s="320"/>
      <c r="HS196" s="320"/>
      <c r="HT196" s="300"/>
    </row>
    <row r="197" spans="3:228" ht="17.100000000000001" customHeight="1" x14ac:dyDescent="0.3">
      <c r="C197" s="335"/>
      <c r="R197" s="314"/>
      <c r="S197" s="314"/>
      <c r="T197" s="314"/>
      <c r="U197" s="314"/>
      <c r="V197" s="314"/>
      <c r="W197" s="314"/>
      <c r="X197" s="314"/>
      <c r="Y197" s="314"/>
      <c r="Z197" s="314"/>
      <c r="AA197" s="314"/>
      <c r="AB197" s="314"/>
      <c r="AC197" s="314"/>
      <c r="AD197" s="314"/>
      <c r="AE197" s="314"/>
      <c r="AF197" s="314"/>
      <c r="AG197" s="314"/>
      <c r="AH197" s="314"/>
      <c r="AI197" s="314"/>
      <c r="AJ197" s="314"/>
      <c r="AK197" s="314"/>
      <c r="AL197" s="314"/>
      <c r="AM197" s="314"/>
      <c r="AN197" s="314"/>
      <c r="AO197" s="314"/>
      <c r="AP197" s="314"/>
      <c r="AQ197" s="314"/>
      <c r="AR197" s="314"/>
      <c r="AS197" s="314"/>
      <c r="AT197" s="314"/>
      <c r="AU197" s="314"/>
      <c r="AV197" s="314"/>
      <c r="AW197" s="314"/>
      <c r="AX197" s="314"/>
      <c r="AY197" s="314"/>
      <c r="AZ197" s="314"/>
      <c r="BA197" s="314"/>
      <c r="BB197" s="314"/>
      <c r="BC197" s="314"/>
      <c r="BD197" s="314"/>
      <c r="BE197" s="314"/>
      <c r="BF197" s="314"/>
      <c r="BG197" s="314"/>
      <c r="BH197" s="314"/>
      <c r="BI197" s="314"/>
      <c r="BJ197" s="314"/>
      <c r="BK197" s="314"/>
      <c r="BL197" s="314"/>
      <c r="BM197" s="314"/>
      <c r="BN197" s="314"/>
      <c r="BO197" s="314"/>
      <c r="BP197" s="314"/>
      <c r="BQ197" s="314"/>
      <c r="BR197" s="314"/>
      <c r="BS197" s="314"/>
      <c r="BT197" s="314"/>
      <c r="BU197" s="314"/>
      <c r="BV197" s="314"/>
      <c r="BW197" s="291"/>
      <c r="BX197" s="314"/>
      <c r="BY197" s="314"/>
      <c r="BZ197" s="314"/>
      <c r="CA197" s="314"/>
      <c r="CB197" s="314"/>
      <c r="CC197" s="314"/>
      <c r="CD197" s="314"/>
      <c r="CE197" s="314"/>
      <c r="CF197" s="314"/>
      <c r="CG197" s="314"/>
      <c r="CH197" s="314"/>
      <c r="CI197" s="314"/>
      <c r="CJ197" s="314"/>
      <c r="CK197" s="314"/>
      <c r="CL197" s="314"/>
      <c r="CM197" s="314"/>
      <c r="CN197" s="314"/>
      <c r="CO197" s="314"/>
      <c r="CP197" s="314"/>
      <c r="CQ197" s="314"/>
      <c r="CR197" s="314"/>
      <c r="CS197" s="314"/>
      <c r="CT197" s="314"/>
      <c r="CU197" s="314"/>
      <c r="CV197" s="314"/>
      <c r="CW197" s="314"/>
      <c r="CX197" s="314"/>
      <c r="CY197" s="314"/>
      <c r="CZ197" s="314"/>
      <c r="DA197" s="314"/>
      <c r="DB197" s="314"/>
      <c r="DC197" s="314"/>
      <c r="DD197" s="314"/>
      <c r="DE197" s="314"/>
      <c r="DF197" s="314"/>
      <c r="DG197" s="314"/>
      <c r="DH197" s="314"/>
      <c r="DI197" s="314"/>
      <c r="DJ197" s="314"/>
      <c r="DK197" s="314"/>
      <c r="DL197" s="314"/>
      <c r="DM197" s="314"/>
      <c r="DN197" s="314"/>
      <c r="DO197" s="314"/>
      <c r="DP197" s="314"/>
      <c r="DQ197" s="314"/>
      <c r="DR197" s="314"/>
      <c r="DS197" s="314"/>
      <c r="DT197" s="314"/>
      <c r="DU197" s="314"/>
      <c r="DV197" s="314"/>
      <c r="DW197" s="314"/>
      <c r="DX197" s="314"/>
      <c r="DY197" s="314"/>
      <c r="DZ197" s="314"/>
      <c r="EA197" s="314"/>
      <c r="EB197" s="314"/>
      <c r="EC197" s="314"/>
      <c r="ED197" s="314"/>
      <c r="FY197" s="317"/>
      <c r="FZ197" s="317"/>
      <c r="GA197" s="317"/>
      <c r="GB197" s="317"/>
      <c r="GC197" s="301"/>
      <c r="GD197" s="301"/>
      <c r="GE197" s="301"/>
      <c r="GF197" s="301"/>
      <c r="GG197" s="318"/>
      <c r="GH197" s="318"/>
      <c r="GI197" s="318"/>
      <c r="GJ197" s="319"/>
      <c r="GK197" s="320"/>
      <c r="GL197" s="320"/>
      <c r="GM197" s="320"/>
      <c r="GN197" s="320"/>
      <c r="GO197" s="300"/>
      <c r="HD197" s="317"/>
      <c r="HE197" s="317"/>
      <c r="HF197" s="317"/>
      <c r="HG197" s="317"/>
      <c r="HH197" s="301"/>
      <c r="HI197" s="301"/>
      <c r="HJ197" s="301"/>
      <c r="HK197" s="301"/>
      <c r="HL197" s="318"/>
      <c r="HM197" s="318"/>
      <c r="HN197" s="318"/>
      <c r="HO197" s="319"/>
      <c r="HP197" s="320"/>
      <c r="HQ197" s="320"/>
      <c r="HR197" s="320"/>
      <c r="HS197" s="320"/>
      <c r="HT197" s="300"/>
    </row>
    <row r="198" spans="3:228" ht="17.100000000000001" customHeight="1" x14ac:dyDescent="0.3">
      <c r="C198" s="335"/>
      <c r="R198" s="314"/>
      <c r="S198" s="314"/>
      <c r="T198" s="314"/>
      <c r="U198" s="314"/>
      <c r="V198" s="314"/>
      <c r="W198" s="314"/>
      <c r="X198" s="314"/>
      <c r="Y198" s="314"/>
      <c r="Z198" s="314"/>
      <c r="AA198" s="314"/>
      <c r="AB198" s="314"/>
      <c r="AC198" s="314"/>
      <c r="AD198" s="314"/>
      <c r="AE198" s="314"/>
      <c r="AF198" s="314"/>
      <c r="AG198" s="314"/>
      <c r="AH198" s="314"/>
      <c r="AI198" s="314"/>
      <c r="AJ198" s="314"/>
      <c r="AK198" s="314"/>
      <c r="AL198" s="314"/>
      <c r="AM198" s="314"/>
      <c r="AN198" s="314"/>
      <c r="AO198" s="314"/>
      <c r="AP198" s="314"/>
      <c r="AQ198" s="314"/>
      <c r="AR198" s="314"/>
      <c r="AS198" s="314"/>
      <c r="AT198" s="314"/>
      <c r="AU198" s="314"/>
      <c r="AV198" s="314"/>
      <c r="AW198" s="314"/>
      <c r="AX198" s="314"/>
      <c r="AY198" s="314"/>
      <c r="AZ198" s="314"/>
      <c r="BA198" s="314"/>
      <c r="BB198" s="314"/>
      <c r="BC198" s="314"/>
      <c r="BD198" s="314"/>
      <c r="BE198" s="314"/>
      <c r="BF198" s="314"/>
      <c r="BG198" s="314"/>
      <c r="BH198" s="314"/>
      <c r="BI198" s="314"/>
      <c r="BJ198" s="314"/>
      <c r="BK198" s="314"/>
      <c r="BL198" s="314"/>
      <c r="BM198" s="314"/>
      <c r="BN198" s="314"/>
      <c r="BO198" s="314"/>
      <c r="BP198" s="314"/>
      <c r="BQ198" s="314"/>
      <c r="BR198" s="314"/>
      <c r="BS198" s="314"/>
      <c r="BT198" s="314"/>
      <c r="BU198" s="314"/>
      <c r="BV198" s="314"/>
      <c r="BW198" s="258"/>
      <c r="BX198" s="314"/>
      <c r="BY198" s="314"/>
      <c r="BZ198" s="314"/>
      <c r="CA198" s="314"/>
      <c r="CB198" s="314"/>
      <c r="CC198" s="314"/>
      <c r="CD198" s="314"/>
      <c r="CE198" s="314"/>
      <c r="CF198" s="314"/>
      <c r="CG198" s="314"/>
      <c r="CH198" s="314"/>
      <c r="CI198" s="314"/>
      <c r="CJ198" s="314"/>
      <c r="CK198" s="314"/>
      <c r="CL198" s="314"/>
      <c r="CM198" s="314"/>
      <c r="CN198" s="314"/>
      <c r="CO198" s="314"/>
      <c r="CP198" s="314"/>
      <c r="CQ198" s="314"/>
      <c r="CR198" s="314"/>
      <c r="CS198" s="314"/>
      <c r="CT198" s="314"/>
      <c r="CU198" s="314"/>
      <c r="CV198" s="314"/>
      <c r="CW198" s="314"/>
      <c r="CX198" s="314"/>
      <c r="CY198" s="314"/>
      <c r="CZ198" s="314"/>
      <c r="DA198" s="314"/>
      <c r="DB198" s="314"/>
      <c r="DC198" s="314"/>
      <c r="DD198" s="314"/>
      <c r="DE198" s="314"/>
      <c r="DF198" s="314"/>
      <c r="DG198" s="314"/>
      <c r="DH198" s="314"/>
      <c r="DI198" s="314"/>
      <c r="DJ198" s="314"/>
      <c r="DK198" s="314"/>
      <c r="DL198" s="314"/>
      <c r="DM198" s="314"/>
      <c r="DN198" s="314"/>
      <c r="DO198" s="314"/>
      <c r="DP198" s="314"/>
      <c r="DQ198" s="314"/>
      <c r="DR198" s="314"/>
      <c r="DS198" s="314"/>
      <c r="DT198" s="314"/>
      <c r="DU198" s="314"/>
      <c r="DV198" s="314"/>
      <c r="DW198" s="314"/>
      <c r="DX198" s="314"/>
      <c r="DY198" s="314"/>
      <c r="DZ198" s="314"/>
      <c r="EA198" s="314"/>
      <c r="EB198" s="314"/>
      <c r="EC198" s="314"/>
      <c r="ED198" s="314"/>
      <c r="FY198" s="317"/>
      <c r="FZ198" s="317"/>
      <c r="GA198" s="317"/>
      <c r="GB198" s="317"/>
      <c r="GC198" s="301"/>
      <c r="GD198" s="301"/>
      <c r="GE198" s="301"/>
      <c r="GF198" s="301"/>
      <c r="GG198" s="318"/>
      <c r="GH198" s="318"/>
      <c r="GI198" s="318"/>
      <c r="GJ198" s="319"/>
      <c r="GK198" s="320"/>
      <c r="GL198" s="320"/>
      <c r="GM198" s="320"/>
      <c r="GN198" s="320"/>
      <c r="GO198" s="300"/>
      <c r="HD198" s="317"/>
      <c r="HE198" s="317"/>
      <c r="HF198" s="317"/>
      <c r="HG198" s="317"/>
      <c r="HH198" s="301"/>
      <c r="HI198" s="301"/>
      <c r="HJ198" s="301"/>
      <c r="HK198" s="301"/>
      <c r="HL198" s="318"/>
      <c r="HM198" s="318"/>
      <c r="HN198" s="318"/>
      <c r="HO198" s="319"/>
      <c r="HP198" s="320"/>
      <c r="HQ198" s="320"/>
      <c r="HR198" s="320"/>
      <c r="HS198" s="320"/>
      <c r="HT198" s="300"/>
    </row>
    <row r="199" spans="3:228" ht="17.100000000000001" customHeight="1" x14ac:dyDescent="0.3">
      <c r="C199" s="335"/>
      <c r="R199" s="314"/>
      <c r="S199" s="314"/>
      <c r="T199" s="314"/>
      <c r="U199" s="314"/>
      <c r="V199" s="314"/>
      <c r="W199" s="314"/>
      <c r="X199" s="314"/>
      <c r="Y199" s="314"/>
      <c r="Z199" s="314"/>
      <c r="AA199" s="314"/>
      <c r="AB199" s="314"/>
      <c r="AC199" s="314"/>
      <c r="AD199" s="314"/>
      <c r="AE199" s="314"/>
      <c r="AF199" s="314"/>
      <c r="AG199" s="314"/>
      <c r="AH199" s="314"/>
      <c r="AI199" s="314"/>
      <c r="AJ199" s="314"/>
      <c r="AK199" s="314"/>
      <c r="AL199" s="314"/>
      <c r="AM199" s="314"/>
      <c r="AN199" s="314"/>
      <c r="AO199" s="314"/>
      <c r="AP199" s="314"/>
      <c r="AQ199" s="314"/>
      <c r="AR199" s="314"/>
      <c r="AS199" s="314"/>
      <c r="AT199" s="314"/>
      <c r="AU199" s="314"/>
      <c r="AV199" s="314"/>
      <c r="AW199" s="314"/>
      <c r="AX199" s="314"/>
      <c r="AY199" s="314"/>
      <c r="AZ199" s="314"/>
      <c r="BA199" s="314"/>
      <c r="BB199" s="314"/>
      <c r="BC199" s="314"/>
      <c r="BD199" s="314"/>
      <c r="BE199" s="314"/>
      <c r="BF199" s="314"/>
      <c r="BG199" s="314"/>
      <c r="BH199" s="314"/>
      <c r="BI199" s="314"/>
      <c r="BJ199" s="314"/>
      <c r="BK199" s="314"/>
      <c r="BL199" s="314"/>
      <c r="BM199" s="314"/>
      <c r="BN199" s="314"/>
      <c r="BO199" s="314"/>
      <c r="BP199" s="314"/>
      <c r="BQ199" s="314"/>
      <c r="BR199" s="314"/>
      <c r="BS199" s="314"/>
      <c r="BT199" s="314"/>
      <c r="BU199" s="314"/>
      <c r="BV199" s="314"/>
      <c r="BW199" s="258"/>
      <c r="BX199" s="314"/>
      <c r="BY199" s="314"/>
      <c r="BZ199" s="314"/>
      <c r="CA199" s="314"/>
      <c r="CB199" s="314"/>
      <c r="CC199" s="314"/>
      <c r="CD199" s="314"/>
      <c r="CE199" s="314"/>
      <c r="CF199" s="314"/>
      <c r="CG199" s="314"/>
      <c r="CH199" s="314"/>
      <c r="CI199" s="314"/>
      <c r="CJ199" s="314"/>
      <c r="CK199" s="314"/>
      <c r="CL199" s="314"/>
      <c r="CM199" s="314"/>
      <c r="CN199" s="314"/>
      <c r="CO199" s="314"/>
      <c r="CP199" s="314"/>
      <c r="CQ199" s="314"/>
      <c r="CR199" s="314"/>
      <c r="CS199" s="314"/>
      <c r="CT199" s="314"/>
      <c r="CU199" s="314"/>
      <c r="CV199" s="314"/>
      <c r="CW199" s="314"/>
      <c r="CX199" s="314"/>
      <c r="CY199" s="314"/>
      <c r="CZ199" s="314"/>
      <c r="DA199" s="314"/>
      <c r="DB199" s="314"/>
      <c r="DC199" s="314"/>
      <c r="DD199" s="314"/>
      <c r="DE199" s="314"/>
      <c r="DF199" s="314"/>
      <c r="DG199" s="314"/>
      <c r="DH199" s="314"/>
      <c r="DI199" s="314"/>
      <c r="DJ199" s="314"/>
      <c r="DK199" s="314"/>
      <c r="DL199" s="314"/>
      <c r="DM199" s="314"/>
      <c r="DN199" s="314"/>
      <c r="DO199" s="314"/>
      <c r="DP199" s="314"/>
      <c r="DQ199" s="314"/>
      <c r="DR199" s="314"/>
      <c r="DS199" s="314"/>
      <c r="DT199" s="314"/>
      <c r="DU199" s="314"/>
      <c r="DV199" s="314"/>
      <c r="DW199" s="314"/>
      <c r="DX199" s="314"/>
      <c r="DY199" s="314"/>
      <c r="DZ199" s="314"/>
      <c r="EA199" s="314"/>
      <c r="EB199" s="314"/>
      <c r="EC199" s="314"/>
      <c r="ED199" s="314"/>
      <c r="FY199" s="317"/>
      <c r="FZ199" s="317"/>
      <c r="GA199" s="317"/>
      <c r="GB199" s="317"/>
      <c r="GC199" s="301"/>
      <c r="GD199" s="301"/>
      <c r="GE199" s="301"/>
      <c r="GF199" s="301"/>
      <c r="GG199" s="318"/>
      <c r="GH199" s="318"/>
      <c r="GI199" s="318"/>
      <c r="GJ199" s="319"/>
      <c r="GK199" s="320"/>
      <c r="GL199" s="320"/>
      <c r="GM199" s="320"/>
      <c r="GN199" s="320"/>
      <c r="GO199" s="300"/>
      <c r="HD199" s="317"/>
      <c r="HE199" s="317"/>
      <c r="HF199" s="317"/>
      <c r="HG199" s="317"/>
      <c r="HH199" s="301"/>
      <c r="HI199" s="301"/>
      <c r="HJ199" s="301"/>
      <c r="HK199" s="301"/>
      <c r="HL199" s="318"/>
      <c r="HM199" s="318"/>
      <c r="HN199" s="318"/>
      <c r="HO199" s="319"/>
      <c r="HP199" s="320"/>
      <c r="HQ199" s="320"/>
      <c r="HR199" s="320"/>
      <c r="HS199" s="320"/>
      <c r="HT199" s="300"/>
    </row>
    <row r="200" spans="3:228" ht="17.100000000000001" customHeight="1" x14ac:dyDescent="0.3">
      <c r="R200" s="314"/>
      <c r="S200" s="314"/>
      <c r="T200" s="314"/>
      <c r="U200" s="314"/>
      <c r="V200" s="314"/>
      <c r="W200" s="314"/>
      <c r="X200" s="314"/>
      <c r="Y200" s="314"/>
      <c r="Z200" s="314"/>
      <c r="AA200" s="314"/>
      <c r="AB200" s="314"/>
      <c r="AC200" s="314"/>
      <c r="AD200" s="314"/>
      <c r="AE200" s="314"/>
      <c r="AF200" s="314"/>
      <c r="AG200" s="314"/>
      <c r="AH200" s="314"/>
      <c r="AI200" s="314"/>
      <c r="AJ200" s="314"/>
      <c r="AK200" s="314"/>
      <c r="AL200" s="314"/>
      <c r="AM200" s="314"/>
      <c r="AN200" s="314"/>
      <c r="AO200" s="314"/>
      <c r="AP200" s="314"/>
      <c r="AQ200" s="314"/>
      <c r="AR200" s="314"/>
      <c r="AS200" s="314"/>
      <c r="AT200" s="314"/>
      <c r="AU200" s="314"/>
      <c r="AV200" s="314"/>
      <c r="AW200" s="314"/>
      <c r="AX200" s="314"/>
      <c r="AY200" s="314"/>
      <c r="AZ200" s="314"/>
      <c r="BA200" s="314"/>
      <c r="BB200" s="314"/>
      <c r="BC200" s="314"/>
      <c r="BD200" s="314"/>
      <c r="BE200" s="314"/>
      <c r="BF200" s="314"/>
      <c r="BG200" s="314"/>
      <c r="BH200" s="314"/>
      <c r="BI200" s="314"/>
      <c r="BJ200" s="314"/>
      <c r="BK200" s="314"/>
      <c r="BL200" s="314"/>
      <c r="BM200" s="314"/>
      <c r="BN200" s="314"/>
      <c r="BO200" s="314"/>
      <c r="BP200" s="314"/>
      <c r="BQ200" s="314"/>
      <c r="BR200" s="314"/>
      <c r="BS200" s="314"/>
      <c r="BT200" s="314"/>
      <c r="BU200" s="314"/>
      <c r="BV200" s="314"/>
      <c r="BW200" s="291"/>
      <c r="BX200" s="314"/>
      <c r="BY200" s="314"/>
      <c r="BZ200" s="314"/>
      <c r="CA200" s="314"/>
      <c r="CB200" s="314"/>
      <c r="CC200" s="314"/>
      <c r="CD200" s="314"/>
      <c r="CE200" s="314"/>
      <c r="CF200" s="314"/>
      <c r="CG200" s="314"/>
      <c r="CH200" s="314"/>
      <c r="CI200" s="314"/>
      <c r="CJ200" s="314"/>
      <c r="CK200" s="314"/>
      <c r="CL200" s="314"/>
      <c r="CM200" s="314"/>
      <c r="CN200" s="314"/>
      <c r="CO200" s="314"/>
      <c r="CP200" s="314"/>
      <c r="CQ200" s="314"/>
      <c r="CR200" s="314"/>
      <c r="CS200" s="314"/>
      <c r="CT200" s="314"/>
      <c r="CU200" s="314"/>
      <c r="CV200" s="314"/>
      <c r="CW200" s="314"/>
      <c r="CX200" s="314"/>
      <c r="CY200" s="314"/>
      <c r="CZ200" s="314"/>
      <c r="DA200" s="314"/>
      <c r="DB200" s="314"/>
      <c r="DC200" s="314"/>
      <c r="DD200" s="314"/>
      <c r="DE200" s="314"/>
      <c r="DF200" s="314"/>
      <c r="DG200" s="314"/>
      <c r="DH200" s="314"/>
      <c r="DI200" s="314"/>
      <c r="DJ200" s="314"/>
      <c r="DK200" s="314"/>
      <c r="DL200" s="314"/>
      <c r="DM200" s="314"/>
      <c r="DN200" s="314"/>
      <c r="DO200" s="314"/>
      <c r="DP200" s="314"/>
      <c r="DQ200" s="314"/>
      <c r="DR200" s="314"/>
      <c r="DS200" s="314"/>
      <c r="DT200" s="314"/>
      <c r="DU200" s="314"/>
      <c r="DV200" s="314"/>
      <c r="DW200" s="314"/>
      <c r="DX200" s="314"/>
      <c r="DY200" s="314"/>
      <c r="DZ200" s="314"/>
      <c r="EA200" s="314"/>
      <c r="EB200" s="314"/>
      <c r="EC200" s="314"/>
      <c r="ED200" s="314"/>
      <c r="FY200" s="317"/>
      <c r="FZ200" s="317"/>
      <c r="GA200" s="317"/>
      <c r="GB200" s="317"/>
      <c r="GC200" s="301"/>
      <c r="GD200" s="301"/>
      <c r="GE200" s="301"/>
      <c r="GF200" s="301"/>
      <c r="GG200" s="318"/>
      <c r="GH200" s="318"/>
      <c r="GI200" s="318"/>
      <c r="GJ200" s="319"/>
      <c r="GK200" s="320"/>
      <c r="GL200" s="320"/>
      <c r="GM200" s="320"/>
      <c r="GN200" s="320"/>
      <c r="GO200" s="300"/>
      <c r="HD200" s="317"/>
      <c r="HE200" s="317"/>
      <c r="HF200" s="317"/>
      <c r="HG200" s="317"/>
      <c r="HH200" s="301"/>
      <c r="HI200" s="301"/>
      <c r="HJ200" s="301"/>
      <c r="HK200" s="301"/>
      <c r="HL200" s="318"/>
      <c r="HM200" s="318"/>
      <c r="HN200" s="318"/>
      <c r="HO200" s="319"/>
      <c r="HP200" s="320"/>
      <c r="HQ200" s="320"/>
      <c r="HR200" s="320"/>
      <c r="HS200" s="320"/>
      <c r="HT200" s="300"/>
    </row>
    <row r="201" spans="3:228" ht="17.100000000000001" customHeight="1" x14ac:dyDescent="0.3">
      <c r="R201" s="314"/>
      <c r="S201" s="314"/>
      <c r="T201" s="314"/>
      <c r="U201" s="314"/>
      <c r="V201" s="314"/>
      <c r="W201" s="314"/>
      <c r="X201" s="314"/>
      <c r="Y201" s="314"/>
      <c r="Z201" s="314"/>
      <c r="AA201" s="314"/>
      <c r="AB201" s="314"/>
      <c r="AC201" s="314"/>
      <c r="AD201" s="314"/>
      <c r="AE201" s="314"/>
      <c r="AF201" s="314"/>
      <c r="AG201" s="314"/>
      <c r="AH201" s="314"/>
      <c r="AI201" s="314"/>
      <c r="AJ201" s="314"/>
      <c r="AK201" s="314"/>
      <c r="AL201" s="314"/>
      <c r="AM201" s="314"/>
      <c r="AN201" s="314"/>
      <c r="AO201" s="314"/>
      <c r="AP201" s="314"/>
      <c r="AQ201" s="314"/>
      <c r="AR201" s="314"/>
      <c r="AS201" s="314"/>
      <c r="AT201" s="314"/>
      <c r="AU201" s="314"/>
      <c r="AV201" s="314"/>
      <c r="AW201" s="314"/>
      <c r="AX201" s="314"/>
      <c r="AY201" s="314"/>
      <c r="AZ201" s="314"/>
      <c r="BA201" s="314"/>
      <c r="BB201" s="314"/>
      <c r="BC201" s="314"/>
      <c r="BD201" s="314"/>
      <c r="BE201" s="314"/>
      <c r="BF201" s="314"/>
      <c r="BG201" s="314"/>
      <c r="BH201" s="314"/>
      <c r="BI201" s="314"/>
      <c r="BJ201" s="314"/>
      <c r="BK201" s="314"/>
      <c r="BL201" s="314"/>
      <c r="BM201" s="314"/>
      <c r="BN201" s="314"/>
      <c r="BO201" s="314"/>
      <c r="BP201" s="314"/>
      <c r="BQ201" s="314"/>
      <c r="BR201" s="314"/>
      <c r="BS201" s="314"/>
      <c r="BT201" s="314"/>
      <c r="BU201" s="314"/>
      <c r="BV201" s="314"/>
      <c r="BW201" s="259"/>
      <c r="BX201" s="314"/>
      <c r="BY201" s="314"/>
      <c r="BZ201" s="314"/>
      <c r="CA201" s="314"/>
      <c r="CB201" s="314"/>
      <c r="CC201" s="314"/>
      <c r="CD201" s="314"/>
      <c r="CE201" s="314"/>
      <c r="CF201" s="314"/>
      <c r="CG201" s="314"/>
      <c r="CH201" s="314"/>
      <c r="CI201" s="314"/>
      <c r="CJ201" s="314"/>
      <c r="CK201" s="314"/>
      <c r="CL201" s="314"/>
      <c r="CM201" s="314"/>
      <c r="CN201" s="314"/>
      <c r="CO201" s="314"/>
      <c r="CP201" s="314"/>
      <c r="CQ201" s="314"/>
      <c r="CR201" s="314"/>
      <c r="CS201" s="314"/>
      <c r="CT201" s="314"/>
      <c r="CU201" s="314"/>
      <c r="CV201" s="314"/>
      <c r="CW201" s="314"/>
      <c r="CX201" s="314"/>
      <c r="CY201" s="314"/>
      <c r="CZ201" s="314"/>
      <c r="DA201" s="314"/>
      <c r="DB201" s="314"/>
      <c r="DC201" s="314"/>
      <c r="DD201" s="314"/>
      <c r="DE201" s="314"/>
      <c r="DF201" s="314"/>
      <c r="DG201" s="314"/>
      <c r="DH201" s="314"/>
      <c r="DI201" s="314"/>
      <c r="DJ201" s="314"/>
      <c r="DK201" s="314"/>
      <c r="DL201" s="314"/>
      <c r="DM201" s="314"/>
      <c r="DN201" s="314"/>
      <c r="DO201" s="314"/>
      <c r="DP201" s="314"/>
      <c r="DQ201" s="314"/>
      <c r="DR201" s="314"/>
      <c r="DS201" s="314"/>
      <c r="DT201" s="314"/>
      <c r="DU201" s="314"/>
      <c r="DV201" s="314"/>
      <c r="DW201" s="314"/>
      <c r="DX201" s="314"/>
      <c r="DY201" s="314"/>
      <c r="DZ201" s="314"/>
      <c r="EA201" s="314"/>
      <c r="EB201" s="314"/>
      <c r="EC201" s="314"/>
      <c r="ED201" s="314"/>
      <c r="FY201" s="317"/>
      <c r="FZ201" s="317"/>
      <c r="GA201" s="317"/>
      <c r="GB201" s="317"/>
      <c r="GC201" s="301"/>
      <c r="GD201" s="301"/>
      <c r="GE201" s="301"/>
      <c r="GF201" s="301"/>
      <c r="GG201" s="318"/>
      <c r="GH201" s="318"/>
      <c r="GI201" s="318"/>
      <c r="GJ201" s="319"/>
      <c r="GK201" s="320"/>
      <c r="GL201" s="320"/>
      <c r="GM201" s="320"/>
      <c r="GN201" s="320"/>
      <c r="GO201" s="300"/>
      <c r="HD201" s="317"/>
      <c r="HE201" s="317"/>
      <c r="HF201" s="317"/>
      <c r="HG201" s="317"/>
      <c r="HH201" s="301"/>
      <c r="HI201" s="301"/>
      <c r="HJ201" s="301"/>
      <c r="HK201" s="301"/>
      <c r="HL201" s="318"/>
      <c r="HM201" s="318"/>
      <c r="HN201" s="318"/>
      <c r="HO201" s="319"/>
      <c r="HP201" s="320"/>
      <c r="HQ201" s="320"/>
      <c r="HR201" s="320"/>
      <c r="HS201" s="320"/>
      <c r="HT201" s="300"/>
    </row>
    <row r="202" spans="3:228" ht="17.100000000000001" customHeight="1" x14ac:dyDescent="0.3">
      <c r="R202" s="314"/>
      <c r="S202" s="314"/>
      <c r="T202" s="314"/>
      <c r="U202" s="314"/>
      <c r="V202" s="314"/>
      <c r="W202" s="314"/>
      <c r="X202" s="314"/>
      <c r="Y202" s="314"/>
      <c r="Z202" s="314"/>
      <c r="AA202" s="314"/>
      <c r="AB202" s="314"/>
      <c r="AC202" s="314"/>
      <c r="AD202" s="314"/>
      <c r="AE202" s="314"/>
      <c r="AF202" s="314"/>
      <c r="AG202" s="314"/>
      <c r="AH202" s="314"/>
      <c r="AI202" s="314"/>
      <c r="AJ202" s="314"/>
      <c r="AK202" s="314"/>
      <c r="AL202" s="314"/>
      <c r="AM202" s="314"/>
      <c r="AN202" s="314"/>
      <c r="AO202" s="314"/>
      <c r="AP202" s="314"/>
      <c r="AQ202" s="314"/>
      <c r="AR202" s="314"/>
      <c r="AS202" s="314"/>
      <c r="AT202" s="314"/>
      <c r="AU202" s="314"/>
      <c r="AV202" s="314"/>
      <c r="AW202" s="314"/>
      <c r="AX202" s="314"/>
      <c r="AY202" s="314"/>
      <c r="AZ202" s="314"/>
      <c r="BA202" s="314"/>
      <c r="BB202" s="314"/>
      <c r="BC202" s="314"/>
      <c r="BD202" s="314"/>
      <c r="BE202" s="314"/>
      <c r="BF202" s="314"/>
      <c r="BG202" s="314"/>
      <c r="BH202" s="314"/>
      <c r="BI202" s="314"/>
      <c r="BJ202" s="314"/>
      <c r="BK202" s="314"/>
      <c r="BL202" s="314"/>
      <c r="BM202" s="314"/>
      <c r="BN202" s="314"/>
      <c r="BO202" s="314"/>
      <c r="BP202" s="314"/>
      <c r="BQ202" s="314"/>
      <c r="BR202" s="314"/>
      <c r="BS202" s="314"/>
      <c r="BT202" s="314"/>
      <c r="BU202" s="314"/>
      <c r="BV202" s="314"/>
      <c r="BW202" s="259"/>
      <c r="BX202" s="314"/>
      <c r="BY202" s="314"/>
      <c r="BZ202" s="314"/>
      <c r="CA202" s="314"/>
      <c r="CB202" s="314"/>
      <c r="CC202" s="314"/>
      <c r="CD202" s="314"/>
      <c r="CE202" s="314"/>
      <c r="CF202" s="314"/>
      <c r="CG202" s="314"/>
      <c r="CH202" s="314"/>
      <c r="CI202" s="314"/>
      <c r="CJ202" s="314"/>
      <c r="CK202" s="314"/>
      <c r="CL202" s="314"/>
      <c r="CM202" s="314"/>
      <c r="CN202" s="314"/>
      <c r="CO202" s="314"/>
      <c r="CP202" s="314"/>
      <c r="CQ202" s="314"/>
      <c r="CR202" s="314"/>
      <c r="CS202" s="314"/>
      <c r="CT202" s="314"/>
      <c r="CU202" s="314"/>
      <c r="CV202" s="314"/>
      <c r="CW202" s="314"/>
      <c r="CX202" s="314"/>
      <c r="CY202" s="314"/>
      <c r="CZ202" s="314"/>
      <c r="DA202" s="314"/>
      <c r="DB202" s="314"/>
      <c r="DC202" s="314"/>
      <c r="DD202" s="314"/>
      <c r="DE202" s="314"/>
      <c r="DF202" s="314"/>
      <c r="DG202" s="314"/>
      <c r="DH202" s="314"/>
      <c r="DI202" s="314"/>
      <c r="DJ202" s="314"/>
      <c r="DK202" s="314"/>
      <c r="DL202" s="314"/>
      <c r="DM202" s="314"/>
      <c r="DN202" s="314"/>
      <c r="DO202" s="314"/>
      <c r="DP202" s="314"/>
      <c r="DQ202" s="314"/>
      <c r="DR202" s="314"/>
      <c r="DS202" s="314"/>
      <c r="DT202" s="314"/>
      <c r="DU202" s="314"/>
      <c r="DV202" s="314"/>
      <c r="DW202" s="314"/>
      <c r="DX202" s="314"/>
      <c r="DY202" s="314"/>
      <c r="DZ202" s="314"/>
      <c r="EA202" s="314"/>
      <c r="EB202" s="314"/>
      <c r="EC202" s="314"/>
      <c r="ED202" s="314"/>
      <c r="FY202" s="317"/>
      <c r="FZ202" s="317"/>
      <c r="GA202" s="317"/>
      <c r="GB202" s="317"/>
      <c r="GC202" s="301"/>
      <c r="GD202" s="301"/>
      <c r="GE202" s="301"/>
      <c r="GF202" s="301"/>
      <c r="GG202" s="318"/>
      <c r="GH202" s="318"/>
      <c r="GI202" s="318"/>
      <c r="GJ202" s="319"/>
      <c r="GK202" s="320"/>
      <c r="GL202" s="320"/>
      <c r="GM202" s="320"/>
      <c r="GN202" s="320"/>
      <c r="GO202" s="300"/>
      <c r="HD202" s="317"/>
      <c r="HE202" s="317"/>
      <c r="HF202" s="317"/>
      <c r="HG202" s="317"/>
      <c r="HH202" s="301"/>
      <c r="HI202" s="301"/>
      <c r="HJ202" s="301"/>
      <c r="HK202" s="301"/>
      <c r="HL202" s="318"/>
      <c r="HM202" s="318"/>
      <c r="HN202" s="318"/>
      <c r="HO202" s="319"/>
      <c r="HP202" s="320"/>
      <c r="HQ202" s="320"/>
      <c r="HR202" s="320"/>
      <c r="HS202" s="320"/>
      <c r="HT202" s="300"/>
    </row>
    <row r="203" spans="3:228" ht="17.100000000000001" customHeight="1" x14ac:dyDescent="0.3">
      <c r="R203" s="314"/>
      <c r="S203" s="314"/>
      <c r="T203" s="314"/>
      <c r="U203" s="314"/>
      <c r="V203" s="314"/>
      <c r="W203" s="314"/>
      <c r="X203" s="314"/>
      <c r="Y203" s="314"/>
      <c r="Z203" s="314"/>
      <c r="AA203" s="314"/>
      <c r="AB203" s="314"/>
      <c r="AC203" s="314"/>
      <c r="AD203" s="314"/>
      <c r="AE203" s="314"/>
      <c r="AF203" s="314"/>
      <c r="AG203" s="314"/>
      <c r="AH203" s="314"/>
      <c r="AI203" s="314"/>
      <c r="AJ203" s="314"/>
      <c r="AK203" s="314"/>
      <c r="AL203" s="314"/>
      <c r="AM203" s="314"/>
      <c r="AN203" s="314"/>
      <c r="AO203" s="314"/>
      <c r="AP203" s="314"/>
      <c r="AQ203" s="314"/>
      <c r="AR203" s="314"/>
      <c r="AS203" s="314"/>
      <c r="AT203" s="314"/>
      <c r="AU203" s="314"/>
      <c r="AV203" s="314"/>
      <c r="AW203" s="314"/>
      <c r="AX203" s="314"/>
      <c r="AY203" s="314"/>
      <c r="AZ203" s="314"/>
      <c r="BA203" s="314"/>
      <c r="BB203" s="314"/>
      <c r="BC203" s="314"/>
      <c r="BD203" s="314"/>
      <c r="BE203" s="314"/>
      <c r="BF203" s="314"/>
      <c r="BG203" s="314"/>
      <c r="BH203" s="314"/>
      <c r="BI203" s="314"/>
      <c r="BJ203" s="314"/>
      <c r="BK203" s="314"/>
      <c r="BL203" s="314"/>
      <c r="BM203" s="314"/>
      <c r="BN203" s="314"/>
      <c r="BO203" s="314"/>
      <c r="BP203" s="314"/>
      <c r="BQ203" s="314"/>
      <c r="BR203" s="314"/>
      <c r="BS203" s="314"/>
      <c r="BT203" s="314"/>
      <c r="BU203" s="314"/>
      <c r="BV203" s="314"/>
      <c r="BW203" s="291"/>
      <c r="BX203" s="314"/>
      <c r="BY203" s="314"/>
      <c r="BZ203" s="314"/>
      <c r="CA203" s="314"/>
      <c r="CB203" s="314"/>
      <c r="CC203" s="314"/>
      <c r="CD203" s="314"/>
      <c r="CE203" s="314"/>
      <c r="CF203" s="314"/>
      <c r="CG203" s="314"/>
      <c r="CH203" s="314"/>
      <c r="CI203" s="314"/>
      <c r="CJ203" s="314"/>
      <c r="CK203" s="314"/>
      <c r="CL203" s="314"/>
      <c r="CM203" s="314"/>
      <c r="CN203" s="314"/>
      <c r="CO203" s="314"/>
      <c r="CP203" s="314"/>
      <c r="CQ203" s="314"/>
      <c r="CR203" s="314"/>
      <c r="CS203" s="314"/>
      <c r="CT203" s="314"/>
      <c r="CU203" s="314"/>
      <c r="CV203" s="314"/>
      <c r="CW203" s="314"/>
      <c r="CX203" s="314"/>
      <c r="CY203" s="314"/>
      <c r="CZ203" s="314"/>
      <c r="DA203" s="314"/>
      <c r="DB203" s="314"/>
      <c r="DC203" s="314"/>
      <c r="DD203" s="314"/>
      <c r="DE203" s="314"/>
      <c r="DF203" s="314"/>
      <c r="DG203" s="314"/>
      <c r="DH203" s="314"/>
      <c r="DI203" s="314"/>
      <c r="DJ203" s="314"/>
      <c r="DK203" s="314"/>
      <c r="DL203" s="314"/>
      <c r="DM203" s="314"/>
      <c r="DN203" s="314"/>
      <c r="DO203" s="314"/>
      <c r="DP203" s="314"/>
      <c r="DQ203" s="314"/>
      <c r="DR203" s="314"/>
      <c r="DS203" s="314"/>
      <c r="DT203" s="314"/>
      <c r="DU203" s="314"/>
      <c r="DV203" s="314"/>
      <c r="DW203" s="314"/>
      <c r="DX203" s="314"/>
      <c r="DY203" s="314"/>
      <c r="DZ203" s="314"/>
      <c r="EA203" s="314"/>
      <c r="EB203" s="314"/>
      <c r="EC203" s="314"/>
      <c r="ED203" s="314"/>
      <c r="FY203" s="317"/>
      <c r="FZ203" s="317"/>
      <c r="GA203" s="317"/>
      <c r="GB203" s="317"/>
      <c r="GC203" s="301"/>
      <c r="GD203" s="301"/>
      <c r="GE203" s="301"/>
      <c r="GF203" s="301"/>
      <c r="GG203" s="318"/>
      <c r="GH203" s="318"/>
      <c r="GI203" s="318"/>
      <c r="GJ203" s="319"/>
      <c r="GK203" s="320"/>
      <c r="GL203" s="320"/>
      <c r="GM203" s="320"/>
      <c r="GN203" s="320"/>
      <c r="GO203" s="300"/>
      <c r="HD203" s="317"/>
      <c r="HE203" s="317"/>
      <c r="HF203" s="317"/>
      <c r="HG203" s="317"/>
      <c r="HH203" s="301"/>
      <c r="HI203" s="301"/>
      <c r="HJ203" s="301"/>
      <c r="HK203" s="301"/>
      <c r="HL203" s="318"/>
      <c r="HM203" s="318"/>
      <c r="HN203" s="318"/>
      <c r="HO203" s="319"/>
      <c r="HP203" s="320"/>
      <c r="HQ203" s="320"/>
      <c r="HR203" s="320"/>
      <c r="HS203" s="320"/>
      <c r="HT203" s="300"/>
    </row>
    <row r="204" spans="3:228" ht="17.100000000000001" customHeight="1" x14ac:dyDescent="0.3">
      <c r="R204" s="314"/>
      <c r="S204" s="314"/>
      <c r="T204" s="314"/>
      <c r="U204" s="314"/>
      <c r="V204" s="314"/>
      <c r="W204" s="314"/>
      <c r="X204" s="314"/>
      <c r="Y204" s="314"/>
      <c r="Z204" s="314"/>
      <c r="AA204" s="314"/>
      <c r="AB204" s="314"/>
      <c r="AC204" s="314"/>
      <c r="AD204" s="314"/>
      <c r="AE204" s="314"/>
      <c r="AF204" s="314"/>
      <c r="AG204" s="314"/>
      <c r="AH204" s="314"/>
      <c r="AI204" s="314"/>
      <c r="AJ204" s="314"/>
      <c r="AK204" s="314"/>
      <c r="AL204" s="314"/>
      <c r="AM204" s="314"/>
      <c r="AN204" s="314"/>
      <c r="AO204" s="314"/>
      <c r="AP204" s="314"/>
      <c r="AQ204" s="314"/>
      <c r="AR204" s="314"/>
      <c r="AS204" s="314"/>
      <c r="AT204" s="314"/>
      <c r="AU204" s="314"/>
      <c r="AV204" s="314"/>
      <c r="AW204" s="314"/>
      <c r="AX204" s="314"/>
      <c r="AY204" s="314"/>
      <c r="AZ204" s="314"/>
      <c r="BA204" s="314"/>
      <c r="BB204" s="314"/>
      <c r="BC204" s="314"/>
      <c r="BD204" s="314"/>
      <c r="BE204" s="314"/>
      <c r="BF204" s="314"/>
      <c r="BG204" s="314"/>
      <c r="BH204" s="314"/>
      <c r="BI204" s="314"/>
      <c r="BJ204" s="314"/>
      <c r="BK204" s="314"/>
      <c r="BL204" s="314"/>
      <c r="BM204" s="314"/>
      <c r="BN204" s="314"/>
      <c r="BO204" s="314"/>
      <c r="BP204" s="314"/>
      <c r="BQ204" s="314"/>
      <c r="BR204" s="314"/>
      <c r="BS204" s="314"/>
      <c r="BT204" s="314"/>
      <c r="BU204" s="314"/>
      <c r="BV204" s="314"/>
      <c r="BW204" s="339"/>
      <c r="BX204" s="314"/>
      <c r="BY204" s="314"/>
      <c r="BZ204" s="314"/>
      <c r="CA204" s="314"/>
      <c r="CB204" s="314"/>
      <c r="CC204" s="314"/>
      <c r="CD204" s="314"/>
      <c r="CE204" s="314"/>
      <c r="CF204" s="314"/>
      <c r="CG204" s="314"/>
      <c r="CH204" s="314"/>
      <c r="CI204" s="314"/>
      <c r="CJ204" s="314"/>
      <c r="CK204" s="314"/>
      <c r="CL204" s="314"/>
      <c r="CM204" s="314"/>
      <c r="CN204" s="314"/>
      <c r="CO204" s="314"/>
      <c r="CP204" s="314"/>
      <c r="CQ204" s="314"/>
      <c r="CR204" s="314"/>
      <c r="CS204" s="314"/>
      <c r="CT204" s="314"/>
      <c r="CU204" s="314"/>
      <c r="CV204" s="314"/>
      <c r="CW204" s="314"/>
      <c r="CX204" s="314"/>
      <c r="CY204" s="314"/>
      <c r="CZ204" s="314"/>
      <c r="DA204" s="314"/>
      <c r="DB204" s="314"/>
      <c r="DC204" s="314"/>
      <c r="DD204" s="314"/>
      <c r="DE204" s="314"/>
      <c r="DF204" s="314"/>
      <c r="DG204" s="314"/>
      <c r="DH204" s="314"/>
      <c r="DI204" s="314"/>
      <c r="DJ204" s="314"/>
      <c r="DK204" s="314"/>
      <c r="DL204" s="314"/>
      <c r="DM204" s="314"/>
      <c r="DN204" s="314"/>
      <c r="DO204" s="314"/>
      <c r="DP204" s="314"/>
      <c r="DQ204" s="314"/>
      <c r="DR204" s="314"/>
      <c r="DS204" s="314"/>
      <c r="DT204" s="314"/>
      <c r="DU204" s="314"/>
      <c r="DV204" s="314"/>
      <c r="DW204" s="314"/>
      <c r="DX204" s="314"/>
      <c r="DY204" s="314"/>
      <c r="DZ204" s="314"/>
      <c r="EA204" s="314"/>
      <c r="EB204" s="314"/>
      <c r="EC204" s="314"/>
      <c r="ED204" s="314"/>
      <c r="FY204" s="317"/>
      <c r="FZ204" s="317"/>
      <c r="GA204" s="317"/>
      <c r="GB204" s="317"/>
      <c r="GC204" s="301"/>
      <c r="GD204" s="301"/>
      <c r="GE204" s="301"/>
      <c r="GF204" s="301"/>
      <c r="GG204" s="318"/>
      <c r="GH204" s="318"/>
      <c r="GI204" s="318"/>
      <c r="GJ204" s="319"/>
      <c r="GK204" s="320"/>
      <c r="GL204" s="320"/>
      <c r="GM204" s="320"/>
      <c r="GN204" s="320"/>
      <c r="GO204" s="300"/>
      <c r="HD204" s="317"/>
      <c r="HE204" s="317"/>
      <c r="HF204" s="317"/>
      <c r="HG204" s="317"/>
      <c r="HH204" s="301"/>
      <c r="HI204" s="301"/>
      <c r="HJ204" s="301"/>
      <c r="HK204" s="301"/>
      <c r="HL204" s="318"/>
      <c r="HM204" s="318"/>
      <c r="HN204" s="318"/>
      <c r="HO204" s="319"/>
      <c r="HP204" s="320"/>
      <c r="HQ204" s="320"/>
      <c r="HR204" s="320"/>
      <c r="HS204" s="320"/>
      <c r="HT204" s="300"/>
    </row>
    <row r="205" spans="3:228" ht="17.100000000000001" customHeight="1" x14ac:dyDescent="0.3">
      <c r="R205" s="314"/>
      <c r="S205" s="314"/>
      <c r="T205" s="314"/>
      <c r="U205" s="314"/>
      <c r="V205" s="314"/>
      <c r="W205" s="314"/>
      <c r="X205" s="314"/>
      <c r="Y205" s="314"/>
      <c r="Z205" s="314"/>
      <c r="AA205" s="314"/>
      <c r="AB205" s="314"/>
      <c r="AC205" s="314"/>
      <c r="AD205" s="314"/>
      <c r="AE205" s="314"/>
      <c r="AF205" s="314"/>
      <c r="AG205" s="314"/>
      <c r="AH205" s="314"/>
      <c r="AI205" s="314"/>
      <c r="AJ205" s="314"/>
      <c r="AK205" s="314"/>
      <c r="AL205" s="314"/>
      <c r="AM205" s="314"/>
      <c r="AN205" s="314"/>
      <c r="AO205" s="314"/>
      <c r="AP205" s="314"/>
      <c r="AQ205" s="314"/>
      <c r="AR205" s="314"/>
      <c r="AS205" s="314"/>
      <c r="AT205" s="314"/>
      <c r="AU205" s="314"/>
      <c r="AV205" s="314"/>
      <c r="AW205" s="314"/>
      <c r="AX205" s="314"/>
      <c r="AY205" s="314"/>
      <c r="AZ205" s="314"/>
      <c r="BA205" s="314"/>
      <c r="BB205" s="314"/>
      <c r="BC205" s="314"/>
      <c r="BD205" s="314"/>
      <c r="BE205" s="314"/>
      <c r="BF205" s="314"/>
      <c r="BG205" s="314"/>
      <c r="BH205" s="314"/>
      <c r="BI205" s="314"/>
      <c r="BJ205" s="314"/>
      <c r="BK205" s="314"/>
      <c r="BL205" s="314"/>
      <c r="BM205" s="314"/>
      <c r="BN205" s="314"/>
      <c r="BO205" s="314"/>
      <c r="BP205" s="314"/>
      <c r="BQ205" s="314"/>
      <c r="BR205" s="314"/>
      <c r="BS205" s="314"/>
      <c r="BT205" s="314"/>
      <c r="BU205" s="314"/>
      <c r="BV205" s="314"/>
      <c r="BW205" s="339"/>
      <c r="BX205" s="314"/>
      <c r="BY205" s="314"/>
      <c r="BZ205" s="314"/>
      <c r="CA205" s="314"/>
      <c r="CB205" s="314"/>
      <c r="CC205" s="314"/>
      <c r="CD205" s="314"/>
      <c r="CE205" s="314"/>
      <c r="CF205" s="314"/>
      <c r="CG205" s="314"/>
      <c r="CH205" s="314"/>
      <c r="CI205" s="314"/>
      <c r="CJ205" s="314"/>
      <c r="CK205" s="314"/>
      <c r="CL205" s="314"/>
      <c r="CM205" s="314"/>
      <c r="CN205" s="314"/>
      <c r="CO205" s="314"/>
      <c r="CP205" s="314"/>
      <c r="CQ205" s="314"/>
      <c r="CR205" s="314"/>
      <c r="CS205" s="314"/>
      <c r="CT205" s="314"/>
      <c r="CU205" s="314"/>
      <c r="CV205" s="314"/>
      <c r="CW205" s="314"/>
      <c r="CX205" s="314"/>
      <c r="CY205" s="314"/>
      <c r="CZ205" s="314"/>
      <c r="DA205" s="314"/>
      <c r="DB205" s="314"/>
      <c r="DC205" s="314"/>
      <c r="DD205" s="314"/>
      <c r="DE205" s="314"/>
      <c r="DF205" s="314"/>
      <c r="DG205" s="314"/>
      <c r="DH205" s="314"/>
      <c r="DI205" s="314"/>
      <c r="DJ205" s="314"/>
      <c r="DK205" s="314"/>
      <c r="DL205" s="314"/>
      <c r="DM205" s="314"/>
      <c r="DN205" s="314"/>
      <c r="DO205" s="314"/>
      <c r="DP205" s="314"/>
      <c r="DQ205" s="314"/>
      <c r="DR205" s="314"/>
      <c r="DS205" s="314"/>
      <c r="DT205" s="314"/>
      <c r="DU205" s="314"/>
      <c r="DV205" s="314"/>
      <c r="DW205" s="314"/>
      <c r="DX205" s="314"/>
      <c r="DY205" s="314"/>
      <c r="DZ205" s="314"/>
      <c r="EA205" s="314"/>
      <c r="EB205" s="314"/>
      <c r="EC205" s="314"/>
      <c r="ED205" s="314"/>
      <c r="FY205" s="317"/>
      <c r="FZ205" s="317"/>
      <c r="GA205" s="317"/>
      <c r="GB205" s="317"/>
      <c r="GC205" s="301"/>
      <c r="GD205" s="301"/>
      <c r="GE205" s="301"/>
      <c r="GF205" s="301"/>
      <c r="GG205" s="318"/>
      <c r="GH205" s="318"/>
      <c r="GI205" s="318"/>
      <c r="GJ205" s="319"/>
      <c r="GK205" s="320"/>
      <c r="GL205" s="320"/>
      <c r="GM205" s="320"/>
      <c r="GN205" s="320"/>
      <c r="GO205" s="300"/>
      <c r="HD205" s="317"/>
      <c r="HE205" s="317"/>
      <c r="HF205" s="317"/>
      <c r="HG205" s="317"/>
      <c r="HH205" s="301"/>
      <c r="HI205" s="301"/>
      <c r="HJ205" s="301"/>
      <c r="HK205" s="301"/>
      <c r="HL205" s="318"/>
      <c r="HM205" s="318"/>
      <c r="HN205" s="318"/>
      <c r="HO205" s="319"/>
      <c r="HP205" s="320"/>
      <c r="HQ205" s="320"/>
      <c r="HR205" s="320"/>
      <c r="HS205" s="320"/>
      <c r="HT205" s="300"/>
    </row>
    <row r="206" spans="3:228" ht="17.100000000000001" customHeight="1" x14ac:dyDescent="0.3">
      <c r="R206" s="314"/>
      <c r="S206" s="314"/>
      <c r="T206" s="314"/>
      <c r="U206" s="314"/>
      <c r="V206" s="314"/>
      <c r="W206" s="314"/>
      <c r="X206" s="314"/>
      <c r="Y206" s="314"/>
      <c r="Z206" s="314"/>
      <c r="AA206" s="314"/>
      <c r="AB206" s="314"/>
      <c r="AC206" s="314"/>
      <c r="AD206" s="314"/>
      <c r="AE206" s="314"/>
      <c r="AF206" s="314"/>
      <c r="AG206" s="314"/>
      <c r="AH206" s="314"/>
      <c r="AI206" s="314"/>
      <c r="AJ206" s="314"/>
      <c r="AK206" s="314"/>
      <c r="AL206" s="314"/>
      <c r="AM206" s="314"/>
      <c r="AN206" s="314"/>
      <c r="AO206" s="314"/>
      <c r="AP206" s="314"/>
      <c r="AQ206" s="314"/>
      <c r="AR206" s="314"/>
      <c r="AS206" s="314"/>
      <c r="AT206" s="314"/>
      <c r="AU206" s="314"/>
      <c r="AV206" s="314"/>
      <c r="AW206" s="314"/>
      <c r="AX206" s="314"/>
      <c r="AY206" s="314"/>
      <c r="AZ206" s="314"/>
      <c r="BA206" s="314"/>
      <c r="BB206" s="314"/>
      <c r="BC206" s="314"/>
      <c r="BD206" s="314"/>
      <c r="BE206" s="314"/>
      <c r="BF206" s="314"/>
      <c r="BG206" s="314"/>
      <c r="BH206" s="314"/>
      <c r="BI206" s="314"/>
      <c r="BJ206" s="314"/>
      <c r="BK206" s="314"/>
      <c r="BL206" s="314"/>
      <c r="BM206" s="314"/>
      <c r="BN206" s="314"/>
      <c r="BO206" s="314"/>
      <c r="BP206" s="314"/>
      <c r="BQ206" s="314"/>
      <c r="BR206" s="314"/>
      <c r="BS206" s="314"/>
      <c r="BT206" s="314"/>
      <c r="BU206" s="314"/>
      <c r="BV206" s="314"/>
      <c r="BW206" s="291"/>
      <c r="BX206" s="314"/>
      <c r="BY206" s="314"/>
      <c r="BZ206" s="314"/>
      <c r="CA206" s="314"/>
      <c r="CB206" s="314"/>
      <c r="CC206" s="314"/>
      <c r="CD206" s="314"/>
      <c r="CE206" s="314"/>
      <c r="CF206" s="314"/>
      <c r="CG206" s="314"/>
      <c r="CH206" s="314"/>
      <c r="CI206" s="314"/>
      <c r="CJ206" s="314"/>
      <c r="CK206" s="314"/>
      <c r="CL206" s="314"/>
      <c r="CM206" s="314"/>
      <c r="CN206" s="314"/>
      <c r="CO206" s="314"/>
      <c r="CP206" s="314"/>
      <c r="CQ206" s="314"/>
      <c r="CR206" s="314"/>
      <c r="CS206" s="314"/>
      <c r="CT206" s="314"/>
      <c r="CU206" s="314"/>
      <c r="CV206" s="314"/>
      <c r="CW206" s="314"/>
      <c r="CX206" s="314"/>
      <c r="CY206" s="314"/>
      <c r="CZ206" s="314"/>
      <c r="DA206" s="314"/>
      <c r="DB206" s="314"/>
      <c r="DC206" s="314"/>
      <c r="DD206" s="314"/>
      <c r="DE206" s="314"/>
      <c r="DF206" s="314"/>
      <c r="DG206" s="314"/>
      <c r="DH206" s="314"/>
      <c r="DI206" s="314"/>
      <c r="DJ206" s="314"/>
      <c r="DK206" s="314"/>
      <c r="DL206" s="314"/>
      <c r="DM206" s="314"/>
      <c r="DN206" s="314"/>
      <c r="DO206" s="314"/>
      <c r="DP206" s="314"/>
      <c r="DQ206" s="314"/>
      <c r="DR206" s="314"/>
      <c r="DS206" s="314"/>
      <c r="DT206" s="314"/>
      <c r="DU206" s="314"/>
      <c r="DV206" s="314"/>
      <c r="DW206" s="314"/>
      <c r="DX206" s="314"/>
      <c r="DY206" s="314"/>
      <c r="DZ206" s="314"/>
      <c r="EA206" s="314"/>
      <c r="EB206" s="314"/>
      <c r="EC206" s="314"/>
      <c r="ED206" s="314"/>
      <c r="FY206" s="317"/>
      <c r="FZ206" s="317"/>
      <c r="GA206" s="317"/>
      <c r="GB206" s="317"/>
      <c r="GC206" s="301"/>
      <c r="GD206" s="301"/>
      <c r="GE206" s="301"/>
      <c r="GF206" s="301"/>
      <c r="GG206" s="318"/>
      <c r="GH206" s="318"/>
      <c r="GI206" s="318"/>
      <c r="GJ206" s="319"/>
      <c r="GK206" s="320"/>
      <c r="GL206" s="320"/>
      <c r="GM206" s="320"/>
      <c r="GN206" s="320"/>
      <c r="GO206" s="300"/>
      <c r="HD206" s="317"/>
      <c r="HE206" s="317"/>
      <c r="HF206" s="317"/>
      <c r="HG206" s="317"/>
      <c r="HH206" s="301"/>
      <c r="HI206" s="301"/>
      <c r="HJ206" s="301"/>
      <c r="HK206" s="301"/>
      <c r="HL206" s="318"/>
      <c r="HM206" s="318"/>
      <c r="HN206" s="318"/>
      <c r="HO206" s="319"/>
      <c r="HP206" s="320"/>
      <c r="HQ206" s="320"/>
      <c r="HR206" s="320"/>
      <c r="HS206" s="320"/>
      <c r="HT206" s="300"/>
    </row>
    <row r="207" spans="3:228" ht="17.100000000000001" customHeight="1" x14ac:dyDescent="0.3">
      <c r="R207" s="314"/>
      <c r="S207" s="314"/>
      <c r="T207" s="314"/>
      <c r="U207" s="314"/>
      <c r="V207" s="314"/>
      <c r="W207" s="314"/>
      <c r="X207" s="314"/>
      <c r="Y207" s="314"/>
      <c r="Z207" s="314"/>
      <c r="AA207" s="314"/>
      <c r="AB207" s="314"/>
      <c r="AC207" s="314"/>
      <c r="AD207" s="314"/>
      <c r="AE207" s="314"/>
      <c r="AF207" s="314"/>
      <c r="AG207" s="314"/>
      <c r="AH207" s="314"/>
      <c r="AI207" s="314"/>
      <c r="AJ207" s="314"/>
      <c r="AK207" s="314"/>
      <c r="AL207" s="314"/>
      <c r="AM207" s="314"/>
      <c r="AN207" s="314"/>
      <c r="AO207" s="314"/>
      <c r="AP207" s="314"/>
      <c r="AQ207" s="314"/>
      <c r="AR207" s="314"/>
      <c r="AS207" s="314"/>
      <c r="AT207" s="314"/>
      <c r="AU207" s="314"/>
      <c r="AV207" s="314"/>
      <c r="AW207" s="314"/>
      <c r="AX207" s="314"/>
      <c r="AY207" s="314"/>
      <c r="AZ207" s="314"/>
      <c r="BA207" s="314"/>
      <c r="BB207" s="314"/>
      <c r="BC207" s="314"/>
      <c r="BD207" s="314"/>
      <c r="BE207" s="314"/>
      <c r="BF207" s="314"/>
      <c r="BG207" s="314"/>
      <c r="BH207" s="314"/>
      <c r="BI207" s="314"/>
      <c r="BJ207" s="314"/>
      <c r="BK207" s="314"/>
      <c r="BL207" s="314"/>
      <c r="BM207" s="314"/>
      <c r="BN207" s="314"/>
      <c r="BO207" s="314"/>
      <c r="BP207" s="314"/>
      <c r="BQ207" s="314"/>
      <c r="BR207" s="314"/>
      <c r="BS207" s="314"/>
      <c r="BT207" s="314"/>
      <c r="BU207" s="314"/>
      <c r="BV207" s="314"/>
      <c r="BW207" s="340"/>
      <c r="BX207" s="314"/>
      <c r="BY207" s="314"/>
      <c r="BZ207" s="314"/>
      <c r="CA207" s="314"/>
      <c r="CB207" s="314"/>
      <c r="CC207" s="314"/>
      <c r="CD207" s="314"/>
      <c r="CE207" s="314"/>
      <c r="CF207" s="314"/>
      <c r="CG207" s="314"/>
      <c r="CH207" s="314"/>
      <c r="CI207" s="314"/>
      <c r="CJ207" s="314"/>
      <c r="CK207" s="314"/>
      <c r="CL207" s="314"/>
      <c r="CM207" s="314"/>
      <c r="CN207" s="314"/>
      <c r="CO207" s="314"/>
      <c r="CP207" s="314"/>
      <c r="CQ207" s="314"/>
      <c r="CR207" s="314"/>
      <c r="CS207" s="314"/>
      <c r="CT207" s="314"/>
      <c r="CU207" s="314"/>
      <c r="CV207" s="314"/>
      <c r="CW207" s="314"/>
      <c r="CX207" s="314"/>
      <c r="CY207" s="314"/>
      <c r="CZ207" s="314"/>
      <c r="DA207" s="314"/>
      <c r="DB207" s="314"/>
      <c r="DC207" s="314"/>
      <c r="DD207" s="314"/>
      <c r="DE207" s="314"/>
      <c r="DF207" s="314"/>
      <c r="DG207" s="314"/>
      <c r="DH207" s="314"/>
      <c r="DI207" s="314"/>
      <c r="DJ207" s="314"/>
      <c r="DK207" s="314"/>
      <c r="DL207" s="314"/>
      <c r="DM207" s="314"/>
      <c r="DN207" s="314"/>
      <c r="DO207" s="314"/>
      <c r="DP207" s="314"/>
      <c r="DQ207" s="314"/>
      <c r="DR207" s="314"/>
      <c r="DS207" s="314"/>
      <c r="DT207" s="314"/>
      <c r="DU207" s="314"/>
      <c r="DV207" s="314"/>
      <c r="DW207" s="314"/>
      <c r="DX207" s="314"/>
      <c r="DY207" s="314"/>
      <c r="DZ207" s="314"/>
      <c r="EA207" s="314"/>
      <c r="EB207" s="314"/>
      <c r="EC207" s="314"/>
      <c r="ED207" s="314"/>
      <c r="FY207" s="317"/>
      <c r="FZ207" s="317"/>
      <c r="GA207" s="317"/>
      <c r="GB207" s="317"/>
      <c r="GC207" s="301"/>
      <c r="GD207" s="301"/>
      <c r="GE207" s="301"/>
      <c r="GF207" s="301"/>
      <c r="GG207" s="318"/>
      <c r="GH207" s="318"/>
      <c r="GI207" s="318"/>
      <c r="GJ207" s="319"/>
      <c r="GK207" s="320"/>
      <c r="GL207" s="320"/>
      <c r="GM207" s="320"/>
      <c r="GN207" s="320"/>
      <c r="GO207" s="300"/>
      <c r="HD207" s="317"/>
      <c r="HE207" s="317"/>
      <c r="HF207" s="317"/>
      <c r="HG207" s="317"/>
      <c r="HH207" s="301"/>
      <c r="HI207" s="301"/>
      <c r="HJ207" s="301"/>
      <c r="HK207" s="301"/>
      <c r="HL207" s="318"/>
      <c r="HM207" s="318"/>
      <c r="HN207" s="318"/>
      <c r="HO207" s="319"/>
      <c r="HP207" s="320"/>
      <c r="HQ207" s="320"/>
      <c r="HR207" s="320"/>
      <c r="HS207" s="320"/>
      <c r="HT207" s="300"/>
    </row>
    <row r="208" spans="3:228" ht="17.100000000000001" customHeight="1" x14ac:dyDescent="0.3">
      <c r="R208" s="314"/>
      <c r="S208" s="314"/>
      <c r="T208" s="314"/>
      <c r="U208" s="314"/>
      <c r="V208" s="314"/>
      <c r="W208" s="314"/>
      <c r="X208" s="314"/>
      <c r="Y208" s="314"/>
      <c r="Z208" s="314"/>
      <c r="AA208" s="314"/>
      <c r="AB208" s="314"/>
      <c r="AC208" s="314"/>
      <c r="AD208" s="314"/>
      <c r="AE208" s="314"/>
      <c r="AF208" s="314"/>
      <c r="AG208" s="314"/>
      <c r="AH208" s="314"/>
      <c r="AI208" s="314"/>
      <c r="AJ208" s="314"/>
      <c r="AK208" s="314"/>
      <c r="AL208" s="314"/>
      <c r="AM208" s="314"/>
      <c r="AN208" s="314"/>
      <c r="AO208" s="314"/>
      <c r="AP208" s="314"/>
      <c r="AQ208" s="314"/>
      <c r="AR208" s="314"/>
      <c r="AS208" s="314"/>
      <c r="AT208" s="314"/>
      <c r="AU208" s="314"/>
      <c r="AV208" s="314"/>
      <c r="AW208" s="314"/>
      <c r="AX208" s="314"/>
      <c r="AY208" s="314"/>
      <c r="AZ208" s="314"/>
      <c r="BA208" s="314"/>
      <c r="BB208" s="314"/>
      <c r="BC208" s="314"/>
      <c r="BD208" s="314"/>
      <c r="BE208" s="314"/>
      <c r="BF208" s="314"/>
      <c r="BG208" s="314"/>
      <c r="BH208" s="314"/>
      <c r="BI208" s="314"/>
      <c r="BJ208" s="314"/>
      <c r="BK208" s="314"/>
      <c r="BL208" s="314"/>
      <c r="BM208" s="314"/>
      <c r="BN208" s="314"/>
      <c r="BO208" s="314"/>
      <c r="BP208" s="314"/>
      <c r="BQ208" s="314"/>
      <c r="BR208" s="314"/>
      <c r="BS208" s="314"/>
      <c r="BT208" s="314"/>
      <c r="BU208" s="314"/>
      <c r="BV208" s="314"/>
      <c r="BW208" s="340"/>
      <c r="BX208" s="314"/>
      <c r="BY208" s="314"/>
      <c r="BZ208" s="314"/>
      <c r="CA208" s="314"/>
      <c r="CB208" s="314"/>
      <c r="CC208" s="314"/>
      <c r="CD208" s="314"/>
      <c r="CE208" s="314"/>
      <c r="CF208" s="314"/>
      <c r="CG208" s="314"/>
      <c r="CH208" s="314"/>
      <c r="CI208" s="314"/>
      <c r="CJ208" s="314"/>
      <c r="CK208" s="314"/>
      <c r="CL208" s="314"/>
      <c r="CM208" s="314"/>
      <c r="CN208" s="314"/>
      <c r="CO208" s="314"/>
      <c r="CP208" s="314"/>
      <c r="CQ208" s="314"/>
      <c r="CR208" s="314"/>
      <c r="CS208" s="314"/>
      <c r="CT208" s="314"/>
      <c r="CU208" s="314"/>
      <c r="CV208" s="314"/>
      <c r="CW208" s="314"/>
      <c r="CX208" s="314"/>
      <c r="CY208" s="314"/>
      <c r="CZ208" s="314"/>
      <c r="DA208" s="314"/>
      <c r="DB208" s="314"/>
      <c r="DC208" s="314"/>
      <c r="DD208" s="314"/>
      <c r="DE208" s="314"/>
      <c r="DF208" s="314"/>
      <c r="DG208" s="314"/>
      <c r="DH208" s="314"/>
      <c r="DI208" s="314"/>
      <c r="DJ208" s="314"/>
      <c r="DK208" s="314"/>
      <c r="DL208" s="314"/>
      <c r="DM208" s="314"/>
      <c r="DN208" s="314"/>
      <c r="DO208" s="314"/>
      <c r="DP208" s="314"/>
      <c r="DQ208" s="314"/>
      <c r="DR208" s="314"/>
      <c r="DS208" s="314"/>
      <c r="DT208" s="314"/>
      <c r="DU208" s="314"/>
      <c r="DV208" s="314"/>
      <c r="DW208" s="314"/>
      <c r="DX208" s="314"/>
      <c r="DY208" s="314"/>
      <c r="DZ208" s="314"/>
      <c r="EA208" s="314"/>
      <c r="EB208" s="314"/>
      <c r="EC208" s="314"/>
      <c r="ED208" s="314"/>
      <c r="FY208" s="317"/>
      <c r="FZ208" s="317"/>
      <c r="GA208" s="317"/>
      <c r="GB208" s="317"/>
      <c r="GC208" s="301"/>
      <c r="GD208" s="301"/>
      <c r="GE208" s="301"/>
      <c r="GF208" s="301"/>
      <c r="GG208" s="318"/>
      <c r="GH208" s="318"/>
      <c r="GI208" s="318"/>
      <c r="GJ208" s="319"/>
      <c r="GK208" s="320"/>
      <c r="GL208" s="320"/>
      <c r="GM208" s="320"/>
      <c r="GN208" s="320"/>
      <c r="GO208" s="300"/>
      <c r="HD208" s="317"/>
      <c r="HE208" s="317"/>
      <c r="HF208" s="317"/>
      <c r="HG208" s="317"/>
      <c r="HH208" s="301"/>
      <c r="HI208" s="301"/>
      <c r="HJ208" s="301"/>
      <c r="HK208" s="301"/>
      <c r="HL208" s="318"/>
      <c r="HM208" s="318"/>
      <c r="HN208" s="318"/>
      <c r="HO208" s="319"/>
      <c r="HP208" s="320"/>
      <c r="HQ208" s="320"/>
      <c r="HR208" s="320"/>
      <c r="HS208" s="320"/>
      <c r="HT208" s="300"/>
    </row>
    <row r="209" spans="18:228" ht="17.100000000000001" customHeight="1" x14ac:dyDescent="0.3">
      <c r="R209" s="314"/>
      <c r="S209" s="314"/>
      <c r="T209" s="314"/>
      <c r="U209" s="314"/>
      <c r="V209" s="314"/>
      <c r="W209" s="314"/>
      <c r="X209" s="314"/>
      <c r="Y209" s="314"/>
      <c r="Z209" s="314"/>
      <c r="AA209" s="314"/>
      <c r="AB209" s="314"/>
      <c r="AC209" s="314"/>
      <c r="AD209" s="314"/>
      <c r="AE209" s="314"/>
      <c r="AF209" s="314"/>
      <c r="AG209" s="314"/>
      <c r="AH209" s="314"/>
      <c r="AI209" s="314"/>
      <c r="AJ209" s="314"/>
      <c r="AK209" s="314"/>
      <c r="AL209" s="314"/>
      <c r="AM209" s="314"/>
      <c r="AN209" s="314"/>
      <c r="AO209" s="314"/>
      <c r="AP209" s="314"/>
      <c r="AQ209" s="314"/>
      <c r="AR209" s="314"/>
      <c r="AS209" s="314"/>
      <c r="AT209" s="314"/>
      <c r="AU209" s="314"/>
      <c r="AV209" s="314"/>
      <c r="AW209" s="314"/>
      <c r="AX209" s="314"/>
      <c r="AY209" s="314"/>
      <c r="AZ209" s="314"/>
      <c r="BA209" s="314"/>
      <c r="BB209" s="314"/>
      <c r="BC209" s="314"/>
      <c r="BD209" s="314"/>
      <c r="BE209" s="314"/>
      <c r="BF209" s="314"/>
      <c r="BG209" s="314"/>
      <c r="BH209" s="314"/>
      <c r="BI209" s="314"/>
      <c r="BJ209" s="314"/>
      <c r="BK209" s="314"/>
      <c r="BL209" s="314"/>
      <c r="BM209" s="314"/>
      <c r="BN209" s="314"/>
      <c r="BO209" s="314"/>
      <c r="BP209" s="314"/>
      <c r="BQ209" s="314"/>
      <c r="BR209" s="314"/>
      <c r="BS209" s="314"/>
      <c r="BT209" s="314"/>
      <c r="BU209" s="314"/>
      <c r="BV209" s="314"/>
      <c r="BX209" s="314"/>
      <c r="BY209" s="314"/>
      <c r="BZ209" s="314"/>
      <c r="CA209" s="314"/>
      <c r="CB209" s="314"/>
      <c r="CC209" s="314"/>
      <c r="CD209" s="314"/>
      <c r="CE209" s="314"/>
      <c r="CF209" s="314"/>
      <c r="CG209" s="314"/>
      <c r="CH209" s="314"/>
      <c r="CI209" s="314"/>
      <c r="CJ209" s="314"/>
      <c r="CK209" s="314"/>
      <c r="CL209" s="314"/>
      <c r="CM209" s="314"/>
      <c r="CN209" s="314"/>
      <c r="CO209" s="314"/>
      <c r="CP209" s="314"/>
      <c r="CQ209" s="314"/>
      <c r="CR209" s="314"/>
      <c r="CS209" s="314"/>
      <c r="CT209" s="314"/>
      <c r="CU209" s="314"/>
      <c r="CV209" s="314"/>
      <c r="CW209" s="314"/>
      <c r="CX209" s="314"/>
      <c r="CY209" s="314"/>
      <c r="CZ209" s="314"/>
      <c r="DA209" s="314"/>
      <c r="DB209" s="314"/>
      <c r="DC209" s="314"/>
      <c r="DD209" s="314"/>
      <c r="DE209" s="314"/>
      <c r="DF209" s="314"/>
      <c r="DG209" s="314"/>
      <c r="DH209" s="314"/>
      <c r="DI209" s="314"/>
      <c r="DJ209" s="314"/>
      <c r="DK209" s="314"/>
      <c r="DL209" s="314"/>
      <c r="DM209" s="314"/>
      <c r="DN209" s="314"/>
      <c r="DO209" s="314"/>
      <c r="DP209" s="314"/>
      <c r="DQ209" s="314"/>
      <c r="DR209" s="314"/>
      <c r="DS209" s="314"/>
      <c r="DT209" s="314"/>
      <c r="DU209" s="314"/>
      <c r="DV209" s="314"/>
      <c r="DW209" s="314"/>
      <c r="DX209" s="314"/>
      <c r="DY209" s="314"/>
      <c r="DZ209" s="314"/>
      <c r="EA209" s="314"/>
      <c r="EB209" s="314"/>
      <c r="EC209" s="314"/>
      <c r="ED209" s="314"/>
      <c r="FY209" s="317"/>
      <c r="FZ209" s="317"/>
      <c r="GA209" s="317"/>
      <c r="GB209" s="317"/>
      <c r="GC209" s="301"/>
      <c r="GD209" s="301"/>
      <c r="GE209" s="301"/>
      <c r="GF209" s="301"/>
      <c r="GG209" s="318"/>
      <c r="GH209" s="318"/>
      <c r="GI209" s="318"/>
      <c r="GJ209" s="319"/>
      <c r="GK209" s="320"/>
      <c r="GL209" s="320"/>
      <c r="GM209" s="320"/>
      <c r="GN209" s="320"/>
      <c r="GO209" s="300"/>
      <c r="HD209" s="317"/>
      <c r="HE209" s="317"/>
      <c r="HF209" s="317"/>
      <c r="HG209" s="317"/>
      <c r="HH209" s="301"/>
      <c r="HI209" s="301"/>
      <c r="HJ209" s="301"/>
      <c r="HK209" s="301"/>
      <c r="HL209" s="318"/>
      <c r="HM209" s="318"/>
      <c r="HN209" s="318"/>
      <c r="HO209" s="319"/>
      <c r="HP209" s="320"/>
      <c r="HQ209" s="320"/>
      <c r="HR209" s="320"/>
      <c r="HS209" s="320"/>
      <c r="HT209" s="300"/>
    </row>
    <row r="210" spans="18:228" ht="17.100000000000001" customHeight="1" x14ac:dyDescent="0.3">
      <c r="R210" s="314"/>
      <c r="S210" s="314"/>
      <c r="T210" s="314"/>
      <c r="U210" s="314"/>
      <c r="V210" s="314"/>
      <c r="W210" s="314"/>
      <c r="X210" s="314"/>
      <c r="Y210" s="314"/>
      <c r="Z210" s="314"/>
      <c r="AA210" s="314"/>
      <c r="AB210" s="314"/>
      <c r="AC210" s="314"/>
      <c r="AD210" s="314"/>
      <c r="AE210" s="314"/>
      <c r="AF210" s="314"/>
      <c r="AG210" s="314"/>
      <c r="AH210" s="314"/>
      <c r="AI210" s="314"/>
      <c r="AJ210" s="314"/>
      <c r="AK210" s="314"/>
      <c r="AL210" s="314"/>
      <c r="AM210" s="314"/>
      <c r="AN210" s="314"/>
      <c r="AO210" s="314"/>
      <c r="AP210" s="314"/>
      <c r="AQ210" s="314"/>
      <c r="AR210" s="314"/>
      <c r="AS210" s="314"/>
      <c r="AT210" s="314"/>
      <c r="AU210" s="314"/>
      <c r="AV210" s="314"/>
      <c r="AW210" s="314"/>
      <c r="AX210" s="314"/>
      <c r="AY210" s="314"/>
      <c r="AZ210" s="314"/>
      <c r="BA210" s="314"/>
      <c r="BB210" s="314"/>
      <c r="BC210" s="314"/>
      <c r="BD210" s="314"/>
      <c r="BE210" s="314"/>
      <c r="BF210" s="314"/>
      <c r="BG210" s="314"/>
      <c r="BH210" s="314"/>
      <c r="BI210" s="314"/>
      <c r="BJ210" s="314"/>
      <c r="BK210" s="314"/>
      <c r="BL210" s="314"/>
      <c r="BM210" s="314"/>
      <c r="BN210" s="314"/>
      <c r="BO210" s="314"/>
      <c r="BP210" s="314"/>
      <c r="BQ210" s="314"/>
      <c r="BR210" s="314"/>
      <c r="BS210" s="314"/>
      <c r="BT210" s="314"/>
      <c r="BU210" s="314"/>
      <c r="BV210" s="314"/>
      <c r="BX210" s="314"/>
      <c r="BY210" s="314"/>
      <c r="BZ210" s="314"/>
      <c r="CA210" s="314"/>
      <c r="CB210" s="314"/>
      <c r="CC210" s="314"/>
      <c r="CD210" s="314"/>
      <c r="CE210" s="314"/>
      <c r="CF210" s="314"/>
      <c r="CG210" s="314"/>
      <c r="CH210" s="314"/>
      <c r="CI210" s="314"/>
      <c r="CJ210" s="314"/>
      <c r="CK210" s="314"/>
      <c r="CL210" s="314"/>
      <c r="CM210" s="314"/>
      <c r="CN210" s="314"/>
      <c r="CO210" s="314"/>
      <c r="CP210" s="314"/>
      <c r="CQ210" s="314"/>
      <c r="CR210" s="314"/>
      <c r="CS210" s="314"/>
      <c r="CT210" s="314"/>
      <c r="CU210" s="314"/>
      <c r="CV210" s="314"/>
      <c r="CW210" s="314"/>
      <c r="CX210" s="314"/>
      <c r="CY210" s="314"/>
      <c r="CZ210" s="314"/>
      <c r="DA210" s="314"/>
      <c r="DB210" s="314"/>
      <c r="DC210" s="314"/>
      <c r="DD210" s="314"/>
      <c r="DE210" s="314"/>
      <c r="DF210" s="314"/>
      <c r="DG210" s="314"/>
      <c r="DH210" s="314"/>
      <c r="DI210" s="314"/>
      <c r="DJ210" s="314"/>
      <c r="DK210" s="314"/>
      <c r="DL210" s="314"/>
      <c r="DM210" s="314"/>
      <c r="DN210" s="314"/>
      <c r="DO210" s="314"/>
      <c r="DP210" s="314"/>
      <c r="DQ210" s="314"/>
      <c r="DR210" s="314"/>
      <c r="DS210" s="314"/>
      <c r="DT210" s="314"/>
      <c r="DU210" s="314"/>
      <c r="DV210" s="314"/>
      <c r="DW210" s="314"/>
      <c r="DX210" s="314"/>
      <c r="DY210" s="314"/>
      <c r="DZ210" s="314"/>
      <c r="EA210" s="314"/>
      <c r="EB210" s="314"/>
      <c r="EC210" s="314"/>
      <c r="ED210" s="314"/>
      <c r="FY210" s="317"/>
      <c r="FZ210" s="317"/>
      <c r="GA210" s="317"/>
      <c r="GB210" s="317"/>
      <c r="GC210" s="301"/>
      <c r="GD210" s="301"/>
      <c r="GE210" s="301"/>
      <c r="GF210" s="301"/>
      <c r="GG210" s="318"/>
      <c r="GH210" s="318"/>
      <c r="GI210" s="318"/>
      <c r="GJ210" s="319"/>
      <c r="GK210" s="320"/>
      <c r="GL210" s="320"/>
      <c r="GM210" s="320"/>
      <c r="GN210" s="320"/>
      <c r="GO210" s="300"/>
      <c r="HD210" s="317"/>
      <c r="HE210" s="317"/>
      <c r="HF210" s="317"/>
      <c r="HG210" s="317"/>
      <c r="HH210" s="301"/>
      <c r="HI210" s="301"/>
      <c r="HJ210" s="301"/>
      <c r="HK210" s="301"/>
      <c r="HL210" s="318"/>
      <c r="HM210" s="318"/>
      <c r="HN210" s="318"/>
      <c r="HO210" s="319"/>
      <c r="HP210" s="320"/>
      <c r="HQ210" s="320"/>
      <c r="HR210" s="320"/>
      <c r="HS210" s="320"/>
      <c r="HT210" s="300"/>
    </row>
    <row r="211" spans="18:228" ht="17.100000000000001" customHeight="1" x14ac:dyDescent="0.3">
      <c r="R211" s="314"/>
      <c r="S211" s="314"/>
      <c r="T211" s="314"/>
      <c r="U211" s="314"/>
      <c r="V211" s="314"/>
      <c r="W211" s="314"/>
      <c r="X211" s="314"/>
      <c r="Y211" s="314"/>
      <c r="Z211" s="314"/>
      <c r="AA211" s="314"/>
      <c r="AB211" s="314"/>
      <c r="AC211" s="314"/>
      <c r="AD211" s="314"/>
      <c r="AE211" s="314"/>
      <c r="AF211" s="314"/>
      <c r="AG211" s="314"/>
      <c r="AH211" s="314"/>
      <c r="AI211" s="314"/>
      <c r="AJ211" s="314"/>
      <c r="AK211" s="314"/>
      <c r="AL211" s="314"/>
      <c r="AM211" s="314"/>
      <c r="AN211" s="314"/>
      <c r="AO211" s="314"/>
      <c r="AP211" s="314"/>
      <c r="AQ211" s="314"/>
      <c r="AR211" s="314"/>
      <c r="AS211" s="314"/>
      <c r="AT211" s="314"/>
      <c r="AU211" s="314"/>
      <c r="AV211" s="314"/>
      <c r="AW211" s="314"/>
      <c r="AX211" s="314"/>
      <c r="AY211" s="314"/>
      <c r="AZ211" s="314"/>
      <c r="BA211" s="314"/>
      <c r="BB211" s="314"/>
      <c r="BC211" s="314"/>
      <c r="BD211" s="314"/>
      <c r="BE211" s="314"/>
      <c r="BF211" s="314"/>
      <c r="BG211" s="314"/>
      <c r="BH211" s="314"/>
      <c r="BI211" s="314"/>
      <c r="BJ211" s="314"/>
      <c r="BK211" s="314"/>
      <c r="BL211" s="314"/>
      <c r="BM211" s="314"/>
      <c r="BN211" s="314"/>
      <c r="BO211" s="314"/>
      <c r="BP211" s="314"/>
      <c r="BQ211" s="314"/>
      <c r="BR211" s="314"/>
      <c r="BS211" s="314"/>
      <c r="BT211" s="314"/>
      <c r="BU211" s="314"/>
      <c r="BV211" s="314"/>
      <c r="BX211" s="314"/>
      <c r="BY211" s="314"/>
      <c r="BZ211" s="314"/>
      <c r="CA211" s="314"/>
      <c r="CB211" s="314"/>
      <c r="CC211" s="314"/>
      <c r="CD211" s="314"/>
      <c r="CE211" s="314"/>
      <c r="CF211" s="314"/>
      <c r="CG211" s="314"/>
      <c r="CH211" s="314"/>
      <c r="CI211" s="314"/>
      <c r="CJ211" s="314"/>
      <c r="CK211" s="314"/>
      <c r="CL211" s="314"/>
      <c r="CM211" s="314"/>
      <c r="CN211" s="314"/>
      <c r="CO211" s="314"/>
      <c r="CP211" s="314"/>
      <c r="CQ211" s="314"/>
      <c r="CR211" s="314"/>
      <c r="CS211" s="314"/>
      <c r="CT211" s="314"/>
      <c r="CU211" s="314"/>
      <c r="CV211" s="314"/>
      <c r="CW211" s="314"/>
      <c r="CX211" s="314"/>
      <c r="CY211" s="314"/>
      <c r="CZ211" s="314"/>
      <c r="DA211" s="314"/>
      <c r="DB211" s="314"/>
      <c r="DC211" s="314"/>
      <c r="DD211" s="314"/>
      <c r="DE211" s="314"/>
      <c r="DF211" s="314"/>
      <c r="DG211" s="314"/>
      <c r="DH211" s="314"/>
      <c r="DI211" s="314"/>
      <c r="DJ211" s="314"/>
      <c r="DK211" s="314"/>
      <c r="DL211" s="314"/>
      <c r="DM211" s="314"/>
      <c r="DN211" s="314"/>
      <c r="DO211" s="314"/>
      <c r="DP211" s="314"/>
      <c r="DQ211" s="314"/>
      <c r="DR211" s="314"/>
      <c r="DS211" s="314"/>
      <c r="DT211" s="314"/>
      <c r="DU211" s="314"/>
      <c r="DV211" s="314"/>
      <c r="DW211" s="314"/>
      <c r="DX211" s="314"/>
      <c r="DY211" s="314"/>
      <c r="DZ211" s="314"/>
      <c r="EA211" s="314"/>
      <c r="EB211" s="314"/>
      <c r="EC211" s="314"/>
      <c r="ED211" s="314"/>
      <c r="FY211" s="317"/>
      <c r="FZ211" s="317"/>
      <c r="GA211" s="317"/>
      <c r="GB211" s="317"/>
      <c r="GC211" s="301"/>
      <c r="GD211" s="301"/>
      <c r="GE211" s="301"/>
      <c r="GF211" s="301"/>
      <c r="GG211" s="318"/>
      <c r="GH211" s="318"/>
      <c r="GI211" s="318"/>
      <c r="GJ211" s="319"/>
      <c r="GK211" s="320"/>
      <c r="GL211" s="320"/>
      <c r="GM211" s="320"/>
      <c r="GN211" s="320"/>
      <c r="GO211" s="300"/>
      <c r="HD211" s="317"/>
      <c r="HE211" s="317"/>
      <c r="HF211" s="317"/>
      <c r="HG211" s="317"/>
      <c r="HH211" s="301"/>
      <c r="HI211" s="301"/>
      <c r="HJ211" s="301"/>
      <c r="HK211" s="301"/>
      <c r="HL211" s="318"/>
      <c r="HM211" s="318"/>
      <c r="HN211" s="318"/>
      <c r="HO211" s="319"/>
      <c r="HP211" s="320"/>
      <c r="HQ211" s="320"/>
      <c r="HR211" s="320"/>
      <c r="HS211" s="320"/>
      <c r="HT211" s="300"/>
    </row>
    <row r="212" spans="18:228" ht="17.100000000000001" customHeight="1" x14ac:dyDescent="0.3">
      <c r="R212" s="314"/>
      <c r="S212" s="314"/>
      <c r="T212" s="314"/>
      <c r="U212" s="314"/>
      <c r="V212" s="314"/>
      <c r="W212" s="314"/>
      <c r="X212" s="314"/>
      <c r="Y212" s="314"/>
      <c r="Z212" s="314"/>
      <c r="AA212" s="314"/>
      <c r="AB212" s="314"/>
      <c r="AC212" s="314"/>
      <c r="AD212" s="314"/>
      <c r="AE212" s="314"/>
      <c r="AF212" s="314"/>
      <c r="AG212" s="314"/>
      <c r="AH212" s="314"/>
      <c r="AI212" s="314"/>
      <c r="AJ212" s="314"/>
      <c r="AK212" s="314"/>
      <c r="AL212" s="314"/>
      <c r="AM212" s="314"/>
      <c r="AN212" s="314"/>
      <c r="AO212" s="314"/>
      <c r="AP212" s="314"/>
      <c r="AQ212" s="314"/>
      <c r="AR212" s="314"/>
      <c r="AS212" s="314"/>
      <c r="AT212" s="314"/>
      <c r="AU212" s="314"/>
      <c r="AV212" s="314"/>
      <c r="AW212" s="314"/>
      <c r="AX212" s="314"/>
      <c r="AY212" s="314"/>
      <c r="AZ212" s="314"/>
      <c r="BA212" s="314"/>
      <c r="BB212" s="314"/>
      <c r="BC212" s="314"/>
      <c r="BD212" s="314"/>
      <c r="BE212" s="314"/>
      <c r="BF212" s="314"/>
      <c r="BG212" s="314"/>
      <c r="BH212" s="314"/>
      <c r="BI212" s="314"/>
      <c r="BJ212" s="314"/>
      <c r="BK212" s="314"/>
      <c r="BL212" s="314"/>
      <c r="BM212" s="314"/>
      <c r="BN212" s="314"/>
      <c r="BO212" s="314"/>
      <c r="BP212" s="314"/>
      <c r="BQ212" s="314"/>
      <c r="BR212" s="314"/>
      <c r="BS212" s="314"/>
      <c r="BT212" s="314"/>
      <c r="BU212" s="314"/>
      <c r="BV212" s="314"/>
      <c r="BX212" s="314"/>
      <c r="BY212" s="314"/>
      <c r="BZ212" s="314"/>
      <c r="CA212" s="314"/>
      <c r="CB212" s="314"/>
      <c r="CC212" s="314"/>
      <c r="CD212" s="314"/>
      <c r="CE212" s="314"/>
      <c r="CF212" s="314"/>
      <c r="CG212" s="314"/>
      <c r="CH212" s="314"/>
      <c r="CI212" s="314"/>
      <c r="CJ212" s="314"/>
      <c r="CK212" s="314"/>
      <c r="CL212" s="314"/>
      <c r="CM212" s="314"/>
      <c r="CN212" s="314"/>
      <c r="CO212" s="314"/>
      <c r="CP212" s="314"/>
      <c r="CQ212" s="314"/>
      <c r="CR212" s="314"/>
      <c r="CS212" s="314"/>
      <c r="CT212" s="314"/>
      <c r="CU212" s="314"/>
      <c r="CV212" s="314"/>
      <c r="CW212" s="314"/>
      <c r="CX212" s="314"/>
      <c r="CY212" s="314"/>
      <c r="CZ212" s="314"/>
      <c r="DA212" s="314"/>
      <c r="DB212" s="314"/>
      <c r="DC212" s="314"/>
      <c r="DD212" s="314"/>
      <c r="DE212" s="314"/>
      <c r="DF212" s="314"/>
      <c r="DG212" s="314"/>
      <c r="DH212" s="314"/>
      <c r="DI212" s="314"/>
      <c r="DJ212" s="314"/>
      <c r="DK212" s="314"/>
      <c r="DL212" s="314"/>
      <c r="DM212" s="314"/>
      <c r="DN212" s="314"/>
      <c r="DO212" s="314"/>
      <c r="DP212" s="314"/>
      <c r="DQ212" s="314"/>
      <c r="DR212" s="314"/>
      <c r="DS212" s="314"/>
      <c r="DT212" s="314"/>
      <c r="DU212" s="314"/>
      <c r="DV212" s="314"/>
      <c r="DW212" s="314"/>
      <c r="DX212" s="314"/>
      <c r="DY212" s="314"/>
      <c r="DZ212" s="314"/>
      <c r="EA212" s="314"/>
      <c r="EB212" s="314"/>
      <c r="EC212" s="314"/>
      <c r="ED212" s="314"/>
      <c r="FY212" s="317"/>
      <c r="FZ212" s="317"/>
      <c r="GA212" s="317"/>
      <c r="GB212" s="317"/>
      <c r="GC212" s="301"/>
      <c r="GD212" s="301"/>
      <c r="GE212" s="301"/>
      <c r="GF212" s="301"/>
      <c r="GG212" s="318"/>
      <c r="GH212" s="318"/>
      <c r="GI212" s="318"/>
      <c r="GJ212" s="319"/>
      <c r="GK212" s="320"/>
      <c r="GL212" s="320"/>
      <c r="GM212" s="320"/>
      <c r="GN212" s="320"/>
      <c r="GO212" s="300"/>
      <c r="HD212" s="317"/>
      <c r="HE212" s="317"/>
      <c r="HF212" s="317"/>
      <c r="HG212" s="317"/>
      <c r="HH212" s="301"/>
      <c r="HI212" s="301"/>
      <c r="HJ212" s="301"/>
      <c r="HK212" s="301"/>
      <c r="HL212" s="318"/>
      <c r="HM212" s="318"/>
      <c r="HN212" s="318"/>
      <c r="HO212" s="319"/>
      <c r="HP212" s="320"/>
      <c r="HQ212" s="320"/>
      <c r="HR212" s="320"/>
      <c r="HS212" s="320"/>
      <c r="HT212" s="300"/>
    </row>
    <row r="213" spans="18:228" ht="17.100000000000001" customHeight="1" x14ac:dyDescent="0.3">
      <c r="R213" s="314"/>
      <c r="S213" s="314"/>
      <c r="T213" s="314"/>
      <c r="U213" s="314"/>
      <c r="V213" s="314"/>
      <c r="W213" s="314"/>
      <c r="X213" s="314"/>
      <c r="Y213" s="314"/>
      <c r="Z213" s="314"/>
      <c r="AA213" s="314"/>
      <c r="AB213" s="314"/>
      <c r="AC213" s="314"/>
      <c r="AD213" s="314"/>
      <c r="AE213" s="314"/>
      <c r="AF213" s="314"/>
      <c r="AG213" s="314"/>
      <c r="AH213" s="314"/>
      <c r="AI213" s="314"/>
      <c r="AJ213" s="314"/>
      <c r="AK213" s="314"/>
      <c r="AL213" s="314"/>
      <c r="AM213" s="314"/>
      <c r="AN213" s="314"/>
      <c r="AO213" s="314"/>
      <c r="AP213" s="314"/>
      <c r="AQ213" s="314"/>
      <c r="AR213" s="314"/>
      <c r="AS213" s="314"/>
      <c r="AT213" s="314"/>
      <c r="AU213" s="314"/>
      <c r="AV213" s="314"/>
      <c r="AW213" s="314"/>
      <c r="AX213" s="314"/>
      <c r="AY213" s="314"/>
      <c r="AZ213" s="314"/>
      <c r="BA213" s="314"/>
      <c r="BB213" s="314"/>
      <c r="BC213" s="314"/>
      <c r="BD213" s="314"/>
      <c r="BE213" s="314"/>
      <c r="BF213" s="314"/>
      <c r="BG213" s="314"/>
      <c r="BH213" s="314"/>
      <c r="BI213" s="314"/>
      <c r="BJ213" s="314"/>
      <c r="BK213" s="314"/>
      <c r="BL213" s="314"/>
      <c r="BM213" s="314"/>
      <c r="BN213" s="314"/>
      <c r="BO213" s="314"/>
      <c r="BP213" s="314"/>
      <c r="BQ213" s="314"/>
      <c r="BR213" s="314"/>
      <c r="BS213" s="314"/>
      <c r="BT213" s="314"/>
      <c r="BU213" s="314"/>
      <c r="BV213" s="314"/>
      <c r="BX213" s="314"/>
      <c r="BY213" s="314"/>
      <c r="BZ213" s="314"/>
      <c r="CA213" s="314"/>
      <c r="CB213" s="314"/>
      <c r="CC213" s="314"/>
      <c r="CD213" s="314"/>
      <c r="CE213" s="314"/>
      <c r="CF213" s="314"/>
      <c r="CG213" s="314"/>
      <c r="CH213" s="314"/>
      <c r="CI213" s="314"/>
      <c r="CJ213" s="314"/>
      <c r="CK213" s="314"/>
      <c r="CL213" s="314"/>
      <c r="CM213" s="314"/>
      <c r="CN213" s="314"/>
      <c r="CO213" s="314"/>
      <c r="CP213" s="314"/>
      <c r="CQ213" s="314"/>
      <c r="CR213" s="314"/>
      <c r="CS213" s="314"/>
      <c r="CT213" s="314"/>
      <c r="CU213" s="314"/>
      <c r="CV213" s="314"/>
      <c r="CW213" s="314"/>
      <c r="CX213" s="314"/>
      <c r="CY213" s="314"/>
      <c r="CZ213" s="314"/>
      <c r="DA213" s="314"/>
      <c r="DB213" s="314"/>
      <c r="DC213" s="314"/>
      <c r="DD213" s="314"/>
      <c r="DE213" s="314"/>
      <c r="DF213" s="314"/>
      <c r="DG213" s="314"/>
      <c r="DH213" s="314"/>
      <c r="DI213" s="314"/>
      <c r="DJ213" s="314"/>
      <c r="DK213" s="314"/>
      <c r="DL213" s="314"/>
      <c r="DM213" s="314"/>
      <c r="DN213" s="314"/>
      <c r="DO213" s="314"/>
      <c r="DP213" s="314"/>
      <c r="DQ213" s="314"/>
      <c r="DR213" s="314"/>
      <c r="DS213" s="314"/>
      <c r="DT213" s="314"/>
      <c r="DU213" s="314"/>
      <c r="DV213" s="314"/>
      <c r="DW213" s="314"/>
      <c r="DX213" s="314"/>
      <c r="DY213" s="314"/>
      <c r="DZ213" s="314"/>
      <c r="EA213" s="314"/>
      <c r="EB213" s="314"/>
      <c r="EC213" s="314"/>
      <c r="ED213" s="314"/>
      <c r="FY213" s="317"/>
      <c r="FZ213" s="317"/>
      <c r="GA213" s="317"/>
      <c r="GB213" s="317"/>
      <c r="GC213" s="301"/>
      <c r="GD213" s="301"/>
      <c r="GE213" s="301"/>
      <c r="GF213" s="301"/>
      <c r="GG213" s="318"/>
      <c r="GH213" s="318"/>
      <c r="GI213" s="318"/>
      <c r="GJ213" s="319"/>
      <c r="GK213" s="320"/>
      <c r="GL213" s="320"/>
      <c r="GM213" s="320"/>
      <c r="GN213" s="320"/>
      <c r="GO213" s="300"/>
      <c r="HD213" s="317"/>
      <c r="HE213" s="317"/>
      <c r="HF213" s="317"/>
      <c r="HG213" s="317"/>
      <c r="HH213" s="301"/>
      <c r="HI213" s="301"/>
      <c r="HJ213" s="301"/>
      <c r="HK213" s="301"/>
      <c r="HL213" s="318"/>
      <c r="HM213" s="318"/>
      <c r="HN213" s="318"/>
      <c r="HO213" s="319"/>
      <c r="HP213" s="320"/>
      <c r="HQ213" s="320"/>
      <c r="HR213" s="320"/>
      <c r="HS213" s="320"/>
      <c r="HT213" s="300"/>
    </row>
    <row r="214" spans="18:228" ht="17.100000000000001" customHeight="1" x14ac:dyDescent="0.3">
      <c r="R214" s="314"/>
      <c r="S214" s="314"/>
      <c r="T214" s="314"/>
      <c r="U214" s="314"/>
      <c r="V214" s="314"/>
      <c r="W214" s="314"/>
      <c r="X214" s="314"/>
      <c r="Y214" s="314"/>
      <c r="Z214" s="314"/>
      <c r="AA214" s="314"/>
      <c r="AB214" s="314"/>
      <c r="AC214" s="314"/>
      <c r="AD214" s="314"/>
      <c r="AE214" s="314"/>
      <c r="AF214" s="314"/>
      <c r="AG214" s="314"/>
      <c r="AH214" s="314"/>
      <c r="AI214" s="314"/>
      <c r="AJ214" s="314"/>
      <c r="AK214" s="314"/>
      <c r="AL214" s="314"/>
      <c r="AM214" s="314"/>
      <c r="AN214" s="314"/>
      <c r="AO214" s="314"/>
      <c r="AP214" s="314"/>
      <c r="AQ214" s="314"/>
      <c r="AR214" s="314"/>
      <c r="AS214" s="314"/>
      <c r="AT214" s="314"/>
      <c r="AU214" s="314"/>
      <c r="AV214" s="314"/>
      <c r="AW214" s="314"/>
      <c r="AX214" s="314"/>
      <c r="AY214" s="314"/>
      <c r="AZ214" s="314"/>
      <c r="BA214" s="314"/>
      <c r="BB214" s="314"/>
      <c r="BC214" s="314"/>
      <c r="BD214" s="314"/>
      <c r="BE214" s="314"/>
      <c r="BF214" s="314"/>
      <c r="BG214" s="314"/>
      <c r="BH214" s="314"/>
      <c r="BI214" s="314"/>
      <c r="BJ214" s="314"/>
      <c r="BK214" s="314"/>
      <c r="BL214" s="314"/>
      <c r="BM214" s="314"/>
      <c r="BN214" s="314"/>
      <c r="BO214" s="314"/>
      <c r="BP214" s="314"/>
      <c r="BQ214" s="314"/>
      <c r="BR214" s="314"/>
      <c r="BS214" s="314"/>
      <c r="BT214" s="314"/>
      <c r="BU214" s="314"/>
      <c r="BV214" s="314"/>
      <c r="BX214" s="314"/>
      <c r="BY214" s="314"/>
      <c r="BZ214" s="314"/>
      <c r="CA214" s="314"/>
      <c r="CB214" s="314"/>
      <c r="CC214" s="314"/>
      <c r="CD214" s="314"/>
      <c r="CE214" s="314"/>
      <c r="CF214" s="314"/>
      <c r="CG214" s="314"/>
      <c r="CH214" s="314"/>
      <c r="CI214" s="314"/>
      <c r="CJ214" s="314"/>
      <c r="CK214" s="314"/>
      <c r="CL214" s="314"/>
      <c r="CM214" s="314"/>
      <c r="CN214" s="314"/>
      <c r="CO214" s="314"/>
      <c r="CP214" s="314"/>
      <c r="CQ214" s="314"/>
      <c r="CR214" s="314"/>
      <c r="CS214" s="314"/>
      <c r="CT214" s="314"/>
      <c r="CU214" s="314"/>
      <c r="CV214" s="314"/>
      <c r="CW214" s="314"/>
      <c r="CX214" s="314"/>
      <c r="CY214" s="314"/>
      <c r="CZ214" s="314"/>
      <c r="DA214" s="314"/>
      <c r="DB214" s="314"/>
      <c r="DC214" s="314"/>
      <c r="DD214" s="314"/>
      <c r="DE214" s="314"/>
      <c r="DF214" s="314"/>
      <c r="DG214" s="314"/>
      <c r="DH214" s="314"/>
      <c r="DI214" s="314"/>
      <c r="DJ214" s="314"/>
      <c r="DK214" s="314"/>
      <c r="DL214" s="314"/>
      <c r="DM214" s="314"/>
      <c r="DN214" s="314"/>
      <c r="DO214" s="314"/>
      <c r="DP214" s="314"/>
      <c r="DQ214" s="314"/>
      <c r="DR214" s="314"/>
      <c r="DS214" s="314"/>
      <c r="DT214" s="314"/>
      <c r="DU214" s="314"/>
      <c r="DV214" s="314"/>
      <c r="DW214" s="314"/>
      <c r="DX214" s="314"/>
      <c r="DY214" s="314"/>
      <c r="DZ214" s="314"/>
      <c r="EA214" s="314"/>
      <c r="EB214" s="314"/>
      <c r="EC214" s="314"/>
      <c r="ED214" s="314"/>
      <c r="FY214" s="317"/>
      <c r="FZ214" s="317"/>
      <c r="GA214" s="317"/>
      <c r="GB214" s="317"/>
      <c r="GC214" s="301"/>
      <c r="GD214" s="301"/>
      <c r="GE214" s="301"/>
      <c r="GF214" s="301"/>
      <c r="GG214" s="318"/>
      <c r="GH214" s="318"/>
      <c r="GI214" s="318"/>
      <c r="GJ214" s="319"/>
      <c r="GK214" s="320"/>
      <c r="GL214" s="320"/>
      <c r="GM214" s="320"/>
      <c r="GN214" s="320"/>
      <c r="GO214" s="300"/>
      <c r="HD214" s="317"/>
      <c r="HE214" s="317"/>
      <c r="HF214" s="317"/>
      <c r="HG214" s="317"/>
      <c r="HH214" s="301"/>
      <c r="HI214" s="301"/>
      <c r="HJ214" s="301"/>
      <c r="HK214" s="301"/>
      <c r="HL214" s="318"/>
      <c r="HM214" s="318"/>
      <c r="HN214" s="318"/>
      <c r="HO214" s="319"/>
      <c r="HP214" s="320"/>
      <c r="HQ214" s="320"/>
      <c r="HR214" s="320"/>
      <c r="HS214" s="320"/>
      <c r="HT214" s="300"/>
    </row>
    <row r="215" spans="18:228" ht="17.100000000000001" customHeight="1" x14ac:dyDescent="0.3">
      <c r="R215" s="314"/>
      <c r="S215" s="314"/>
      <c r="T215" s="314"/>
      <c r="U215" s="314"/>
      <c r="V215" s="314"/>
      <c r="W215" s="314"/>
      <c r="X215" s="314"/>
      <c r="Y215" s="314"/>
      <c r="Z215" s="314"/>
      <c r="AA215" s="314"/>
      <c r="AB215" s="314"/>
      <c r="AC215" s="314"/>
      <c r="AD215" s="314"/>
      <c r="AE215" s="314"/>
      <c r="AF215" s="314"/>
      <c r="AG215" s="314"/>
      <c r="AH215" s="314"/>
      <c r="AI215" s="314"/>
      <c r="AJ215" s="314"/>
      <c r="AK215" s="314"/>
      <c r="AL215" s="314"/>
      <c r="AM215" s="314"/>
      <c r="AN215" s="314"/>
      <c r="AO215" s="314"/>
      <c r="AP215" s="314"/>
      <c r="AQ215" s="314"/>
      <c r="AR215" s="314"/>
      <c r="AS215" s="314"/>
      <c r="AT215" s="314"/>
      <c r="AU215" s="314"/>
      <c r="AV215" s="314"/>
      <c r="AW215" s="314"/>
      <c r="AX215" s="314"/>
      <c r="AY215" s="314"/>
      <c r="AZ215" s="314"/>
      <c r="BA215" s="314"/>
      <c r="BB215" s="314"/>
      <c r="BC215" s="314"/>
      <c r="BD215" s="314"/>
      <c r="BE215" s="314"/>
      <c r="BF215" s="314"/>
      <c r="BG215" s="314"/>
      <c r="BH215" s="314"/>
      <c r="BI215" s="314"/>
      <c r="BJ215" s="314"/>
      <c r="BK215" s="314"/>
      <c r="BL215" s="314"/>
      <c r="BM215" s="314"/>
      <c r="BN215" s="314"/>
      <c r="BO215" s="314"/>
      <c r="BP215" s="314"/>
      <c r="BQ215" s="314"/>
      <c r="BR215" s="314"/>
      <c r="BS215" s="314"/>
      <c r="BT215" s="314"/>
      <c r="BU215" s="314"/>
      <c r="BV215" s="314"/>
      <c r="BX215" s="314"/>
      <c r="BY215" s="314"/>
      <c r="BZ215" s="314"/>
      <c r="CA215" s="314"/>
      <c r="CB215" s="314"/>
      <c r="CC215" s="314"/>
      <c r="CD215" s="314"/>
      <c r="CE215" s="314"/>
      <c r="CF215" s="314"/>
      <c r="CG215" s="314"/>
      <c r="CH215" s="314"/>
      <c r="CI215" s="314"/>
      <c r="CJ215" s="314"/>
      <c r="CK215" s="314"/>
      <c r="CL215" s="314"/>
      <c r="CM215" s="314"/>
      <c r="CN215" s="314"/>
      <c r="CO215" s="314"/>
      <c r="CP215" s="314"/>
      <c r="CQ215" s="314"/>
      <c r="CR215" s="314"/>
      <c r="CS215" s="314"/>
      <c r="CT215" s="314"/>
      <c r="CU215" s="314"/>
      <c r="CV215" s="314"/>
      <c r="CW215" s="314"/>
      <c r="CX215" s="314"/>
      <c r="CY215" s="314"/>
      <c r="CZ215" s="314"/>
      <c r="DA215" s="314"/>
      <c r="DB215" s="314"/>
      <c r="DC215" s="314"/>
      <c r="DD215" s="314"/>
      <c r="DE215" s="314"/>
      <c r="DF215" s="314"/>
      <c r="DG215" s="314"/>
      <c r="DH215" s="314"/>
      <c r="DI215" s="314"/>
      <c r="DJ215" s="314"/>
      <c r="DK215" s="314"/>
      <c r="DL215" s="314"/>
      <c r="DM215" s="314"/>
      <c r="DN215" s="314"/>
      <c r="DO215" s="314"/>
      <c r="DP215" s="314"/>
      <c r="DQ215" s="314"/>
      <c r="DR215" s="314"/>
      <c r="DS215" s="314"/>
      <c r="DT215" s="314"/>
      <c r="DU215" s="314"/>
      <c r="DV215" s="314"/>
      <c r="DW215" s="314"/>
      <c r="DX215" s="314"/>
      <c r="DY215" s="314"/>
      <c r="DZ215" s="314"/>
      <c r="EA215" s="314"/>
      <c r="EB215" s="314"/>
      <c r="EC215" s="314"/>
      <c r="ED215" s="314"/>
      <c r="FY215" s="317"/>
      <c r="FZ215" s="317"/>
      <c r="GA215" s="317"/>
      <c r="GB215" s="317"/>
      <c r="GC215" s="301"/>
      <c r="GD215" s="301"/>
      <c r="GE215" s="301"/>
      <c r="GF215" s="301"/>
      <c r="GG215" s="318"/>
      <c r="GH215" s="318"/>
      <c r="GI215" s="318"/>
      <c r="GJ215" s="319"/>
      <c r="GK215" s="320"/>
      <c r="GL215" s="320"/>
      <c r="GM215" s="320"/>
      <c r="GN215" s="320"/>
      <c r="GO215" s="300"/>
      <c r="HD215" s="317"/>
      <c r="HE215" s="317"/>
      <c r="HF215" s="317"/>
      <c r="HG215" s="317"/>
      <c r="HH215" s="301"/>
      <c r="HI215" s="301"/>
      <c r="HJ215" s="301"/>
      <c r="HK215" s="301"/>
      <c r="HL215" s="318"/>
      <c r="HM215" s="318"/>
      <c r="HN215" s="318"/>
      <c r="HO215" s="319"/>
      <c r="HP215" s="320"/>
      <c r="HQ215" s="320"/>
      <c r="HR215" s="320"/>
      <c r="HS215" s="320"/>
      <c r="HT215" s="300"/>
    </row>
    <row r="216" spans="18:228" ht="17.100000000000001" customHeight="1" x14ac:dyDescent="0.3">
      <c r="R216" s="314"/>
      <c r="S216" s="314"/>
      <c r="T216" s="314"/>
      <c r="U216" s="314"/>
      <c r="V216" s="314"/>
      <c r="W216" s="314"/>
      <c r="X216" s="314"/>
      <c r="Y216" s="314"/>
      <c r="Z216" s="314"/>
      <c r="AA216" s="314"/>
      <c r="AB216" s="314"/>
      <c r="AC216" s="314"/>
      <c r="AD216" s="314"/>
      <c r="AE216" s="314"/>
      <c r="AF216" s="314"/>
      <c r="AG216" s="314"/>
      <c r="AH216" s="314"/>
      <c r="AI216" s="314"/>
      <c r="AJ216" s="314"/>
      <c r="AK216" s="314"/>
      <c r="AL216" s="314"/>
      <c r="AM216" s="314"/>
      <c r="AN216" s="314"/>
      <c r="AO216" s="314"/>
      <c r="AP216" s="314"/>
      <c r="AQ216" s="314"/>
      <c r="AR216" s="314"/>
      <c r="AS216" s="314"/>
      <c r="AT216" s="314"/>
      <c r="AU216" s="314"/>
      <c r="AV216" s="314"/>
      <c r="AW216" s="314"/>
      <c r="AX216" s="314"/>
      <c r="AY216" s="314"/>
      <c r="AZ216" s="314"/>
      <c r="BA216" s="314"/>
      <c r="BB216" s="314"/>
      <c r="BC216" s="314"/>
      <c r="BD216" s="314"/>
      <c r="BE216" s="314"/>
      <c r="BF216" s="314"/>
      <c r="BG216" s="314"/>
      <c r="BH216" s="314"/>
      <c r="BI216" s="314"/>
      <c r="BJ216" s="314"/>
      <c r="BK216" s="314"/>
      <c r="BL216" s="314"/>
      <c r="BM216" s="314"/>
      <c r="BN216" s="314"/>
      <c r="BO216" s="314"/>
      <c r="BP216" s="314"/>
      <c r="BQ216" s="314"/>
      <c r="BR216" s="314"/>
      <c r="BS216" s="314"/>
      <c r="BT216" s="314"/>
      <c r="BU216" s="314"/>
      <c r="BV216" s="314"/>
      <c r="BX216" s="314"/>
      <c r="BY216" s="314"/>
      <c r="BZ216" s="314"/>
      <c r="CA216" s="314"/>
      <c r="CB216" s="314"/>
      <c r="CC216" s="314"/>
      <c r="CD216" s="314"/>
      <c r="CE216" s="314"/>
      <c r="CF216" s="314"/>
      <c r="CG216" s="314"/>
      <c r="CH216" s="314"/>
      <c r="CI216" s="314"/>
      <c r="CJ216" s="314"/>
      <c r="CK216" s="314"/>
      <c r="CL216" s="314"/>
      <c r="CM216" s="314"/>
      <c r="CN216" s="314"/>
      <c r="CO216" s="314"/>
      <c r="CP216" s="314"/>
      <c r="CQ216" s="314"/>
      <c r="CR216" s="314"/>
      <c r="CS216" s="314"/>
      <c r="CT216" s="314"/>
      <c r="CU216" s="314"/>
      <c r="CV216" s="314"/>
      <c r="CW216" s="314"/>
      <c r="CX216" s="314"/>
      <c r="CY216" s="314"/>
      <c r="CZ216" s="314"/>
      <c r="DA216" s="314"/>
      <c r="DB216" s="314"/>
      <c r="DC216" s="314"/>
      <c r="DD216" s="314"/>
      <c r="DE216" s="314"/>
      <c r="DF216" s="314"/>
      <c r="DG216" s="314"/>
      <c r="DH216" s="314"/>
      <c r="DI216" s="314"/>
      <c r="DJ216" s="314"/>
      <c r="DK216" s="314"/>
      <c r="DL216" s="314"/>
      <c r="DM216" s="314"/>
      <c r="DN216" s="314"/>
      <c r="DO216" s="314"/>
      <c r="DP216" s="314"/>
      <c r="DQ216" s="314"/>
      <c r="DR216" s="314"/>
      <c r="DS216" s="314"/>
      <c r="DT216" s="314"/>
      <c r="DU216" s="314"/>
      <c r="DV216" s="314"/>
      <c r="DW216" s="314"/>
      <c r="DX216" s="314"/>
      <c r="DY216" s="314"/>
      <c r="DZ216" s="314"/>
      <c r="EA216" s="314"/>
      <c r="EB216" s="314"/>
      <c r="EC216" s="314"/>
      <c r="ED216" s="314"/>
      <c r="FY216" s="317"/>
      <c r="FZ216" s="317"/>
      <c r="GA216" s="317"/>
      <c r="GB216" s="317"/>
      <c r="GC216" s="301"/>
      <c r="GD216" s="301"/>
      <c r="GE216" s="301"/>
      <c r="GF216" s="301"/>
      <c r="GG216" s="318"/>
      <c r="GH216" s="318"/>
      <c r="GI216" s="318"/>
      <c r="GJ216" s="319"/>
      <c r="GK216" s="320"/>
      <c r="GL216" s="320"/>
      <c r="GM216" s="320"/>
      <c r="GN216" s="320"/>
      <c r="GO216" s="300"/>
      <c r="HD216" s="317"/>
      <c r="HE216" s="317"/>
      <c r="HF216" s="317"/>
      <c r="HG216" s="317"/>
      <c r="HH216" s="301"/>
      <c r="HI216" s="301"/>
      <c r="HJ216" s="301"/>
      <c r="HK216" s="301"/>
      <c r="HL216" s="318"/>
      <c r="HM216" s="318"/>
      <c r="HN216" s="318"/>
      <c r="HO216" s="319"/>
      <c r="HP216" s="320"/>
      <c r="HQ216" s="320"/>
      <c r="HR216" s="320"/>
      <c r="HS216" s="320"/>
      <c r="HT216" s="300"/>
    </row>
    <row r="217" spans="18:228" ht="17.100000000000001" customHeight="1" x14ac:dyDescent="0.3">
      <c r="R217" s="314"/>
      <c r="S217" s="314"/>
      <c r="T217" s="314"/>
      <c r="U217" s="314"/>
      <c r="V217" s="314"/>
      <c r="W217" s="314"/>
      <c r="X217" s="314"/>
      <c r="Y217" s="314"/>
      <c r="Z217" s="314"/>
      <c r="AA217" s="314"/>
      <c r="AB217" s="314"/>
      <c r="AC217" s="314"/>
      <c r="AD217" s="314"/>
      <c r="AE217" s="314"/>
      <c r="AF217" s="314"/>
      <c r="AG217" s="314"/>
      <c r="AH217" s="314"/>
      <c r="AI217" s="314"/>
      <c r="AJ217" s="314"/>
      <c r="AK217" s="314"/>
      <c r="AL217" s="314"/>
      <c r="AM217" s="314"/>
      <c r="AN217" s="314"/>
      <c r="AO217" s="314"/>
      <c r="AP217" s="314"/>
      <c r="AQ217" s="314"/>
      <c r="AR217" s="314"/>
      <c r="AS217" s="314"/>
      <c r="AT217" s="314"/>
      <c r="AU217" s="314"/>
      <c r="AV217" s="314"/>
      <c r="AW217" s="314"/>
      <c r="AX217" s="314"/>
      <c r="AY217" s="314"/>
      <c r="AZ217" s="314"/>
      <c r="BA217" s="314"/>
      <c r="BB217" s="314"/>
      <c r="BC217" s="314"/>
      <c r="BD217" s="314"/>
      <c r="BE217" s="314"/>
      <c r="BF217" s="314"/>
      <c r="BG217" s="314"/>
      <c r="BH217" s="314"/>
      <c r="BI217" s="314"/>
      <c r="BJ217" s="314"/>
      <c r="BK217" s="314"/>
      <c r="BL217" s="314"/>
      <c r="BM217" s="314"/>
      <c r="BN217" s="314"/>
      <c r="BO217" s="314"/>
      <c r="BP217" s="314"/>
      <c r="BQ217" s="314"/>
      <c r="BR217" s="314"/>
      <c r="BS217" s="314"/>
      <c r="BT217" s="314"/>
      <c r="BU217" s="314"/>
      <c r="BV217" s="314"/>
      <c r="BX217" s="314"/>
      <c r="BY217" s="314"/>
      <c r="BZ217" s="314"/>
      <c r="CA217" s="314"/>
      <c r="CB217" s="314"/>
      <c r="CC217" s="314"/>
      <c r="CD217" s="314"/>
      <c r="CE217" s="314"/>
      <c r="CF217" s="314"/>
      <c r="CG217" s="314"/>
      <c r="CH217" s="314"/>
      <c r="CI217" s="314"/>
      <c r="CJ217" s="314"/>
      <c r="CK217" s="314"/>
      <c r="CL217" s="314"/>
      <c r="CM217" s="314"/>
      <c r="CN217" s="314"/>
      <c r="CO217" s="314"/>
      <c r="CP217" s="314"/>
      <c r="CQ217" s="314"/>
      <c r="CR217" s="314"/>
      <c r="CS217" s="314"/>
      <c r="CT217" s="314"/>
      <c r="CU217" s="314"/>
      <c r="CV217" s="314"/>
      <c r="CW217" s="314"/>
      <c r="CX217" s="314"/>
      <c r="CY217" s="314"/>
      <c r="CZ217" s="314"/>
      <c r="DA217" s="314"/>
      <c r="DB217" s="314"/>
      <c r="DC217" s="314"/>
      <c r="DD217" s="314"/>
      <c r="DE217" s="314"/>
      <c r="DF217" s="314"/>
      <c r="DG217" s="314"/>
      <c r="DH217" s="314"/>
      <c r="DI217" s="314"/>
      <c r="DJ217" s="314"/>
      <c r="DK217" s="314"/>
      <c r="DL217" s="314"/>
      <c r="DM217" s="314"/>
      <c r="DN217" s="314"/>
      <c r="DO217" s="314"/>
      <c r="DP217" s="314"/>
      <c r="DQ217" s="314"/>
      <c r="DR217" s="314"/>
      <c r="DS217" s="314"/>
      <c r="DT217" s="314"/>
      <c r="DU217" s="314"/>
      <c r="DV217" s="314"/>
      <c r="DW217" s="314"/>
      <c r="DX217" s="314"/>
      <c r="DY217" s="314"/>
      <c r="DZ217" s="314"/>
      <c r="EA217" s="314"/>
      <c r="EB217" s="314"/>
      <c r="EC217" s="314"/>
      <c r="ED217" s="314"/>
      <c r="FY217" s="317"/>
      <c r="FZ217" s="317"/>
      <c r="GA217" s="317"/>
      <c r="GB217" s="317"/>
      <c r="GC217" s="301"/>
      <c r="GD217" s="301"/>
      <c r="GE217" s="301"/>
      <c r="GF217" s="301"/>
      <c r="GG217" s="318"/>
      <c r="GH217" s="318"/>
      <c r="GI217" s="318"/>
      <c r="GJ217" s="319"/>
      <c r="GK217" s="320"/>
      <c r="GL217" s="320"/>
      <c r="GM217" s="320"/>
      <c r="GN217" s="320"/>
      <c r="GO217" s="300"/>
      <c r="HD217" s="317"/>
      <c r="HE217" s="317"/>
      <c r="HF217" s="317"/>
      <c r="HG217" s="317"/>
      <c r="HH217" s="301"/>
      <c r="HI217" s="301"/>
      <c r="HJ217" s="301"/>
      <c r="HK217" s="301"/>
      <c r="HL217" s="318"/>
      <c r="HM217" s="318"/>
      <c r="HN217" s="318"/>
      <c r="HO217" s="319"/>
      <c r="HP217" s="320"/>
      <c r="HQ217" s="320"/>
      <c r="HR217" s="320"/>
      <c r="HS217" s="320"/>
      <c r="HT217" s="300"/>
    </row>
    <row r="218" spans="18:228" ht="17.100000000000001" customHeight="1" x14ac:dyDescent="0.3">
      <c r="R218" s="314"/>
      <c r="S218" s="314"/>
      <c r="T218" s="314"/>
      <c r="U218" s="314"/>
      <c r="V218" s="314"/>
      <c r="W218" s="314"/>
      <c r="X218" s="314"/>
      <c r="Y218" s="314"/>
      <c r="Z218" s="314"/>
      <c r="AA218" s="314"/>
      <c r="AB218" s="314"/>
      <c r="AC218" s="314"/>
      <c r="AD218" s="314"/>
      <c r="AE218" s="314"/>
      <c r="AF218" s="314"/>
      <c r="AG218" s="314"/>
      <c r="AH218" s="314"/>
      <c r="AI218" s="314"/>
      <c r="AJ218" s="314"/>
      <c r="AK218" s="314"/>
      <c r="AL218" s="314"/>
      <c r="AM218" s="314"/>
      <c r="AN218" s="314"/>
      <c r="AO218" s="314"/>
      <c r="AP218" s="314"/>
      <c r="AQ218" s="314"/>
      <c r="AR218" s="314"/>
      <c r="AS218" s="314"/>
      <c r="AT218" s="314"/>
      <c r="AU218" s="314"/>
      <c r="AV218" s="314"/>
      <c r="AW218" s="314"/>
      <c r="AX218" s="314"/>
      <c r="AY218" s="314"/>
      <c r="AZ218" s="314"/>
      <c r="BA218" s="314"/>
      <c r="BB218" s="314"/>
      <c r="BC218" s="314"/>
      <c r="BD218" s="314"/>
      <c r="BE218" s="314"/>
      <c r="BF218" s="314"/>
      <c r="BG218" s="314"/>
      <c r="BH218" s="314"/>
      <c r="BI218" s="314"/>
      <c r="BJ218" s="314"/>
      <c r="BK218" s="314"/>
      <c r="BL218" s="314"/>
      <c r="BM218" s="314"/>
      <c r="BN218" s="314"/>
      <c r="BO218" s="314"/>
      <c r="BP218" s="314"/>
      <c r="BQ218" s="314"/>
      <c r="BR218" s="314"/>
      <c r="BS218" s="314"/>
      <c r="BT218" s="314"/>
      <c r="BU218" s="314"/>
      <c r="BV218" s="314"/>
      <c r="BX218" s="314"/>
      <c r="BY218" s="314"/>
      <c r="BZ218" s="314"/>
      <c r="CA218" s="314"/>
      <c r="CB218" s="314"/>
      <c r="CC218" s="314"/>
      <c r="CD218" s="314"/>
      <c r="CE218" s="314"/>
      <c r="CF218" s="314"/>
      <c r="CG218" s="314"/>
      <c r="CH218" s="314"/>
      <c r="CI218" s="314"/>
      <c r="CJ218" s="314"/>
      <c r="CK218" s="314"/>
      <c r="CL218" s="314"/>
      <c r="CM218" s="314"/>
      <c r="CN218" s="314"/>
      <c r="CO218" s="314"/>
      <c r="CP218" s="314"/>
      <c r="CQ218" s="314"/>
      <c r="CR218" s="314"/>
      <c r="CS218" s="314"/>
      <c r="CT218" s="314"/>
      <c r="CU218" s="314"/>
      <c r="CV218" s="314"/>
      <c r="CW218" s="314"/>
      <c r="CX218" s="314"/>
      <c r="CY218" s="314"/>
      <c r="CZ218" s="314"/>
      <c r="DA218" s="314"/>
      <c r="DB218" s="314"/>
      <c r="DC218" s="314"/>
      <c r="DD218" s="314"/>
      <c r="DE218" s="314"/>
      <c r="DF218" s="314"/>
      <c r="DG218" s="314"/>
      <c r="DH218" s="314"/>
      <c r="DI218" s="314"/>
      <c r="DJ218" s="314"/>
      <c r="DK218" s="314"/>
      <c r="DL218" s="314"/>
      <c r="DM218" s="314"/>
      <c r="DN218" s="314"/>
      <c r="DO218" s="314"/>
      <c r="DP218" s="314"/>
      <c r="DQ218" s="314"/>
      <c r="DR218" s="314"/>
      <c r="DS218" s="314"/>
      <c r="DT218" s="314"/>
      <c r="DU218" s="314"/>
      <c r="DV218" s="314"/>
      <c r="DW218" s="314"/>
      <c r="DX218" s="314"/>
      <c r="DY218" s="314"/>
      <c r="DZ218" s="314"/>
      <c r="EA218" s="314"/>
      <c r="EB218" s="314"/>
      <c r="EC218" s="314"/>
      <c r="ED218" s="314"/>
      <c r="FY218" s="317"/>
      <c r="FZ218" s="317"/>
      <c r="GA218" s="317"/>
      <c r="GB218" s="317"/>
      <c r="GC218" s="301"/>
      <c r="GD218" s="301"/>
      <c r="GE218" s="301"/>
      <c r="GF218" s="301"/>
      <c r="GG218" s="318"/>
      <c r="GH218" s="318"/>
      <c r="GI218" s="318"/>
      <c r="GJ218" s="319"/>
      <c r="GK218" s="320"/>
      <c r="GL218" s="320"/>
      <c r="GM218" s="320"/>
      <c r="GN218" s="320"/>
      <c r="GO218" s="300"/>
      <c r="HD218" s="317"/>
      <c r="HE218" s="317"/>
      <c r="HF218" s="317"/>
      <c r="HG218" s="317"/>
      <c r="HH218" s="301"/>
      <c r="HI218" s="301"/>
      <c r="HJ218" s="301"/>
      <c r="HK218" s="301"/>
      <c r="HL218" s="318"/>
      <c r="HM218" s="318"/>
      <c r="HN218" s="318"/>
      <c r="HO218" s="319"/>
      <c r="HP218" s="320"/>
      <c r="HQ218" s="320"/>
      <c r="HR218" s="320"/>
      <c r="HS218" s="320"/>
      <c r="HT218" s="300"/>
    </row>
    <row r="219" spans="18:228" ht="17.100000000000001" customHeight="1" x14ac:dyDescent="0.3">
      <c r="R219" s="314"/>
      <c r="S219" s="314"/>
      <c r="T219" s="314"/>
      <c r="U219" s="314"/>
      <c r="V219" s="314"/>
      <c r="W219" s="314"/>
      <c r="X219" s="314"/>
      <c r="Y219" s="314"/>
      <c r="Z219" s="314"/>
      <c r="AA219" s="314"/>
      <c r="AB219" s="314"/>
      <c r="AC219" s="314"/>
      <c r="AD219" s="314"/>
      <c r="AE219" s="314"/>
      <c r="AF219" s="314"/>
      <c r="AG219" s="314"/>
      <c r="AH219" s="314"/>
      <c r="AI219" s="314"/>
      <c r="AJ219" s="314"/>
      <c r="AK219" s="314"/>
      <c r="AL219" s="314"/>
      <c r="AM219" s="314"/>
      <c r="AN219" s="314"/>
      <c r="AO219" s="314"/>
      <c r="AP219" s="314"/>
      <c r="AQ219" s="314"/>
      <c r="AR219" s="314"/>
      <c r="AS219" s="314"/>
      <c r="AT219" s="314"/>
      <c r="AU219" s="314"/>
      <c r="AV219" s="314"/>
      <c r="AW219" s="314"/>
      <c r="AX219" s="314"/>
      <c r="AY219" s="314"/>
      <c r="AZ219" s="314"/>
      <c r="BA219" s="314"/>
      <c r="BB219" s="314"/>
      <c r="BC219" s="314"/>
      <c r="BD219" s="314"/>
      <c r="BE219" s="314"/>
      <c r="BF219" s="314"/>
      <c r="BG219" s="314"/>
      <c r="BH219" s="314"/>
      <c r="BI219" s="314"/>
      <c r="BJ219" s="314"/>
      <c r="BK219" s="314"/>
      <c r="BL219" s="314"/>
      <c r="BM219" s="314"/>
      <c r="BN219" s="314"/>
      <c r="BO219" s="314"/>
      <c r="BP219" s="314"/>
      <c r="BQ219" s="314"/>
      <c r="BR219" s="314"/>
      <c r="BS219" s="314"/>
      <c r="BT219" s="314"/>
      <c r="BU219" s="314"/>
      <c r="BV219" s="314"/>
      <c r="BX219" s="314"/>
      <c r="BY219" s="314"/>
      <c r="BZ219" s="314"/>
      <c r="CA219" s="314"/>
      <c r="CB219" s="314"/>
      <c r="CC219" s="314"/>
      <c r="CD219" s="314"/>
      <c r="CE219" s="314"/>
      <c r="CF219" s="314"/>
      <c r="CG219" s="314"/>
      <c r="CH219" s="314"/>
      <c r="CI219" s="314"/>
      <c r="CJ219" s="314"/>
      <c r="CK219" s="314"/>
      <c r="CL219" s="314"/>
      <c r="CM219" s="314"/>
      <c r="CN219" s="314"/>
      <c r="CO219" s="314"/>
      <c r="CP219" s="314"/>
      <c r="CQ219" s="314"/>
      <c r="CR219" s="314"/>
      <c r="CS219" s="314"/>
      <c r="CT219" s="314"/>
      <c r="CU219" s="314"/>
      <c r="CV219" s="314"/>
      <c r="CW219" s="314"/>
      <c r="CX219" s="314"/>
      <c r="CY219" s="314"/>
      <c r="CZ219" s="314"/>
      <c r="DA219" s="314"/>
      <c r="DB219" s="314"/>
      <c r="DC219" s="314"/>
      <c r="DD219" s="314"/>
      <c r="DE219" s="314"/>
      <c r="DF219" s="314"/>
      <c r="DG219" s="314"/>
      <c r="DH219" s="314"/>
      <c r="DI219" s="314"/>
      <c r="DJ219" s="314"/>
      <c r="DK219" s="314"/>
      <c r="DL219" s="314"/>
      <c r="DM219" s="314"/>
      <c r="DN219" s="314"/>
      <c r="DO219" s="314"/>
      <c r="DP219" s="314"/>
      <c r="DQ219" s="314"/>
      <c r="DR219" s="314"/>
      <c r="DS219" s="314"/>
      <c r="DT219" s="314"/>
      <c r="DU219" s="314"/>
      <c r="DV219" s="314"/>
      <c r="DW219" s="314"/>
      <c r="DX219" s="314"/>
      <c r="DY219" s="314"/>
      <c r="DZ219" s="314"/>
      <c r="EA219" s="314"/>
      <c r="EB219" s="314"/>
      <c r="EC219" s="314"/>
      <c r="ED219" s="314"/>
      <c r="FY219" s="317"/>
      <c r="FZ219" s="317"/>
      <c r="GA219" s="317"/>
      <c r="GB219" s="317"/>
      <c r="GC219" s="301"/>
      <c r="GD219" s="301"/>
      <c r="GE219" s="301"/>
      <c r="GF219" s="301"/>
      <c r="GG219" s="318"/>
      <c r="GH219" s="318"/>
      <c r="GI219" s="318"/>
      <c r="GJ219" s="319"/>
      <c r="GK219" s="320"/>
      <c r="GL219" s="320"/>
      <c r="GM219" s="320"/>
      <c r="GN219" s="320"/>
      <c r="GO219" s="300"/>
      <c r="HD219" s="317"/>
      <c r="HE219" s="317"/>
      <c r="HF219" s="317"/>
      <c r="HG219" s="317"/>
      <c r="HH219" s="301"/>
      <c r="HI219" s="301"/>
      <c r="HJ219" s="301"/>
      <c r="HK219" s="301"/>
      <c r="HL219" s="318"/>
      <c r="HM219" s="318"/>
      <c r="HN219" s="318"/>
      <c r="HO219" s="319"/>
      <c r="HP219" s="320"/>
      <c r="HQ219" s="320"/>
      <c r="HR219" s="320"/>
      <c r="HS219" s="320"/>
      <c r="HT219" s="300"/>
    </row>
    <row r="220" spans="18:228" ht="17.100000000000001" customHeight="1" x14ac:dyDescent="0.3">
      <c r="R220" s="314"/>
      <c r="S220" s="314"/>
      <c r="T220" s="314"/>
      <c r="U220" s="314"/>
      <c r="V220" s="314"/>
      <c r="W220" s="314"/>
      <c r="X220" s="314"/>
      <c r="Y220" s="314"/>
      <c r="Z220" s="314"/>
      <c r="AA220" s="314"/>
      <c r="AB220" s="314"/>
      <c r="AC220" s="314"/>
      <c r="AD220" s="314"/>
      <c r="AE220" s="314"/>
      <c r="AF220" s="314"/>
      <c r="AG220" s="314"/>
      <c r="AH220" s="314"/>
      <c r="AI220" s="314"/>
      <c r="AJ220" s="314"/>
      <c r="AK220" s="314"/>
      <c r="AL220" s="314"/>
      <c r="AM220" s="314"/>
      <c r="AN220" s="314"/>
      <c r="AO220" s="314"/>
      <c r="AP220" s="314"/>
      <c r="AQ220" s="314"/>
      <c r="AR220" s="314"/>
      <c r="AS220" s="314"/>
      <c r="AT220" s="314"/>
      <c r="AU220" s="314"/>
      <c r="AV220" s="314"/>
      <c r="AW220" s="314"/>
      <c r="AX220" s="314"/>
      <c r="AY220" s="314"/>
      <c r="AZ220" s="314"/>
      <c r="BA220" s="314"/>
      <c r="BB220" s="314"/>
      <c r="BC220" s="314"/>
      <c r="BD220" s="314"/>
      <c r="BE220" s="314"/>
      <c r="BF220" s="314"/>
      <c r="BG220" s="314"/>
      <c r="BH220" s="314"/>
      <c r="BI220" s="314"/>
      <c r="BJ220" s="314"/>
      <c r="BK220" s="314"/>
      <c r="BL220" s="314"/>
      <c r="BM220" s="314"/>
      <c r="BN220" s="314"/>
      <c r="BO220" s="314"/>
      <c r="BP220" s="314"/>
      <c r="BQ220" s="314"/>
      <c r="BR220" s="314"/>
      <c r="BS220" s="314"/>
      <c r="BT220" s="314"/>
      <c r="BU220" s="314"/>
      <c r="BV220" s="314"/>
      <c r="BX220" s="314"/>
      <c r="BY220" s="314"/>
      <c r="BZ220" s="314"/>
      <c r="CA220" s="314"/>
      <c r="CB220" s="314"/>
      <c r="CC220" s="314"/>
      <c r="CD220" s="314"/>
      <c r="CE220" s="314"/>
      <c r="CF220" s="314"/>
      <c r="CG220" s="314"/>
      <c r="CH220" s="314"/>
      <c r="CI220" s="314"/>
      <c r="CJ220" s="314"/>
      <c r="CK220" s="314"/>
      <c r="CL220" s="314"/>
      <c r="CM220" s="314"/>
      <c r="CN220" s="314"/>
      <c r="CO220" s="314"/>
      <c r="CP220" s="314"/>
      <c r="CQ220" s="314"/>
      <c r="CR220" s="314"/>
      <c r="CS220" s="314"/>
      <c r="CT220" s="314"/>
      <c r="CU220" s="314"/>
      <c r="CV220" s="314"/>
      <c r="CW220" s="314"/>
      <c r="CX220" s="314"/>
      <c r="CY220" s="314"/>
      <c r="CZ220" s="314"/>
      <c r="DA220" s="314"/>
      <c r="DB220" s="314"/>
      <c r="DC220" s="314"/>
      <c r="DD220" s="314"/>
      <c r="DE220" s="314"/>
      <c r="DF220" s="314"/>
      <c r="DG220" s="314"/>
      <c r="DH220" s="314"/>
      <c r="DI220" s="314"/>
      <c r="DJ220" s="314"/>
      <c r="DK220" s="314"/>
      <c r="DL220" s="314"/>
      <c r="DM220" s="314"/>
      <c r="DN220" s="314"/>
      <c r="DO220" s="314"/>
      <c r="DP220" s="314"/>
      <c r="DQ220" s="314"/>
      <c r="DR220" s="314"/>
      <c r="DS220" s="314"/>
      <c r="DT220" s="314"/>
      <c r="DU220" s="314"/>
      <c r="DV220" s="314"/>
      <c r="DW220" s="314"/>
      <c r="DX220" s="314"/>
      <c r="DY220" s="314"/>
      <c r="DZ220" s="314"/>
      <c r="EA220" s="314"/>
      <c r="EB220" s="314"/>
      <c r="EC220" s="314"/>
      <c r="ED220" s="314"/>
      <c r="FY220" s="317"/>
      <c r="FZ220" s="317"/>
      <c r="GA220" s="317"/>
      <c r="GB220" s="317"/>
      <c r="GC220" s="301"/>
      <c r="GD220" s="301"/>
      <c r="GE220" s="301"/>
      <c r="GF220" s="301"/>
      <c r="GG220" s="318"/>
      <c r="GH220" s="318"/>
      <c r="GI220" s="318"/>
      <c r="GJ220" s="319"/>
      <c r="GK220" s="320"/>
      <c r="GL220" s="320"/>
      <c r="GM220" s="320"/>
      <c r="GN220" s="320"/>
      <c r="GO220" s="300"/>
      <c r="HD220" s="317"/>
      <c r="HE220" s="317"/>
      <c r="HF220" s="317"/>
      <c r="HG220" s="317"/>
      <c r="HH220" s="301"/>
      <c r="HI220" s="301"/>
      <c r="HJ220" s="301"/>
      <c r="HK220" s="301"/>
      <c r="HL220" s="318"/>
      <c r="HM220" s="318"/>
      <c r="HN220" s="318"/>
      <c r="HO220" s="319"/>
      <c r="HP220" s="320"/>
      <c r="HQ220" s="320"/>
      <c r="HR220" s="320"/>
      <c r="HS220" s="320"/>
      <c r="HT220" s="300"/>
    </row>
    <row r="221" spans="18:228" ht="17.100000000000001" customHeight="1" x14ac:dyDescent="0.3">
      <c r="R221" s="314"/>
      <c r="S221" s="314"/>
      <c r="T221" s="314"/>
      <c r="U221" s="314"/>
      <c r="V221" s="314"/>
      <c r="W221" s="314"/>
      <c r="X221" s="314"/>
      <c r="Y221" s="314"/>
      <c r="Z221" s="314"/>
      <c r="AA221" s="314"/>
      <c r="AB221" s="314"/>
      <c r="AC221" s="314"/>
      <c r="AD221" s="314"/>
      <c r="AE221" s="314"/>
      <c r="AF221" s="314"/>
      <c r="AG221" s="314"/>
      <c r="AH221" s="314"/>
      <c r="AI221" s="314"/>
      <c r="AJ221" s="314"/>
      <c r="AK221" s="314"/>
      <c r="AL221" s="314"/>
      <c r="AM221" s="314"/>
      <c r="AN221" s="314"/>
      <c r="AO221" s="314"/>
      <c r="AP221" s="314"/>
      <c r="AQ221" s="314"/>
      <c r="AR221" s="314"/>
      <c r="AS221" s="314"/>
      <c r="AT221" s="314"/>
      <c r="AU221" s="314"/>
      <c r="AV221" s="314"/>
      <c r="AW221" s="314"/>
      <c r="AX221" s="314"/>
      <c r="AY221" s="314"/>
      <c r="AZ221" s="314"/>
      <c r="BA221" s="314"/>
      <c r="BB221" s="314"/>
      <c r="BC221" s="314"/>
      <c r="BD221" s="314"/>
      <c r="BE221" s="314"/>
      <c r="BF221" s="314"/>
      <c r="BG221" s="314"/>
      <c r="BH221" s="314"/>
      <c r="BI221" s="314"/>
      <c r="BJ221" s="314"/>
      <c r="BK221" s="314"/>
      <c r="BL221" s="314"/>
      <c r="BM221" s="314"/>
      <c r="BN221" s="314"/>
      <c r="BO221" s="314"/>
      <c r="BP221" s="314"/>
      <c r="BQ221" s="314"/>
      <c r="BR221" s="314"/>
      <c r="BS221" s="314"/>
      <c r="BT221" s="314"/>
      <c r="BU221" s="314"/>
      <c r="BV221" s="314"/>
      <c r="BX221" s="314"/>
      <c r="BY221" s="314"/>
      <c r="BZ221" s="314"/>
      <c r="CA221" s="314"/>
      <c r="CB221" s="314"/>
      <c r="CC221" s="314"/>
      <c r="CD221" s="314"/>
      <c r="CE221" s="314"/>
      <c r="CF221" s="314"/>
      <c r="CG221" s="314"/>
      <c r="CH221" s="314"/>
      <c r="CI221" s="314"/>
      <c r="CJ221" s="314"/>
      <c r="CK221" s="314"/>
      <c r="CL221" s="314"/>
      <c r="CM221" s="314"/>
      <c r="CN221" s="314"/>
      <c r="CO221" s="314"/>
      <c r="CP221" s="314"/>
      <c r="CQ221" s="314"/>
      <c r="CR221" s="314"/>
      <c r="CS221" s="314"/>
      <c r="CT221" s="314"/>
      <c r="CU221" s="314"/>
      <c r="CV221" s="314"/>
      <c r="CW221" s="314"/>
      <c r="CX221" s="314"/>
      <c r="CY221" s="314"/>
      <c r="CZ221" s="314"/>
      <c r="DA221" s="314"/>
      <c r="DB221" s="314"/>
      <c r="DC221" s="314"/>
      <c r="DD221" s="314"/>
      <c r="DE221" s="314"/>
      <c r="DF221" s="314"/>
      <c r="DG221" s="314"/>
      <c r="DH221" s="314"/>
      <c r="DI221" s="314"/>
      <c r="DJ221" s="314"/>
      <c r="DK221" s="314"/>
      <c r="DL221" s="314"/>
      <c r="DM221" s="314"/>
      <c r="DN221" s="314"/>
      <c r="DO221" s="314"/>
      <c r="DP221" s="314"/>
      <c r="DQ221" s="314"/>
      <c r="DR221" s="314"/>
      <c r="DS221" s="314"/>
      <c r="DT221" s="314"/>
      <c r="DU221" s="314"/>
      <c r="DV221" s="314"/>
      <c r="DW221" s="314"/>
      <c r="DX221" s="314"/>
      <c r="DY221" s="314"/>
      <c r="DZ221" s="314"/>
      <c r="EA221" s="314"/>
      <c r="EB221" s="314"/>
      <c r="EC221" s="314"/>
      <c r="ED221" s="314"/>
      <c r="FY221" s="317"/>
      <c r="FZ221" s="317"/>
      <c r="GA221" s="317"/>
      <c r="GB221" s="317"/>
      <c r="GC221" s="301"/>
      <c r="GD221" s="301"/>
      <c r="GE221" s="301"/>
      <c r="GF221" s="301"/>
      <c r="GG221" s="318"/>
      <c r="GH221" s="318"/>
      <c r="GI221" s="318"/>
      <c r="GJ221" s="319"/>
      <c r="GK221" s="320"/>
      <c r="GL221" s="320"/>
      <c r="GM221" s="320"/>
      <c r="GN221" s="320"/>
      <c r="GO221" s="300"/>
      <c r="HD221" s="317"/>
      <c r="HE221" s="317"/>
      <c r="HF221" s="317"/>
      <c r="HG221" s="317"/>
      <c r="HH221" s="301"/>
      <c r="HI221" s="301"/>
      <c r="HJ221" s="301"/>
      <c r="HK221" s="301"/>
      <c r="HL221" s="318"/>
      <c r="HM221" s="318"/>
      <c r="HN221" s="318"/>
      <c r="HO221" s="319"/>
      <c r="HP221" s="320"/>
      <c r="HQ221" s="320"/>
      <c r="HR221" s="320"/>
      <c r="HS221" s="320"/>
      <c r="HT221" s="300"/>
    </row>
    <row r="222" spans="18:228" ht="17.100000000000001" customHeight="1" x14ac:dyDescent="0.3">
      <c r="R222" s="314"/>
      <c r="S222" s="314"/>
      <c r="T222" s="314"/>
      <c r="U222" s="314"/>
      <c r="V222" s="314"/>
      <c r="W222" s="314"/>
      <c r="X222" s="314"/>
      <c r="Y222" s="314"/>
      <c r="Z222" s="314"/>
      <c r="AA222" s="314"/>
      <c r="AB222" s="314"/>
      <c r="AC222" s="314"/>
      <c r="AD222" s="314"/>
      <c r="AE222" s="314"/>
      <c r="AF222" s="314"/>
      <c r="AG222" s="314"/>
      <c r="AH222" s="314"/>
      <c r="AI222" s="314"/>
      <c r="AJ222" s="314"/>
      <c r="AK222" s="314"/>
      <c r="AL222" s="314"/>
      <c r="AM222" s="314"/>
      <c r="AN222" s="314"/>
      <c r="AO222" s="314"/>
      <c r="AP222" s="314"/>
      <c r="AQ222" s="314"/>
      <c r="AR222" s="314"/>
      <c r="AS222" s="314"/>
      <c r="AT222" s="314"/>
      <c r="AU222" s="314"/>
      <c r="AV222" s="314"/>
      <c r="AW222" s="314"/>
      <c r="AX222" s="314"/>
      <c r="AY222" s="314"/>
      <c r="AZ222" s="314"/>
      <c r="BA222" s="314"/>
      <c r="BB222" s="314"/>
      <c r="BC222" s="314"/>
      <c r="BD222" s="314"/>
      <c r="BE222" s="314"/>
      <c r="BF222" s="314"/>
      <c r="BG222" s="314"/>
      <c r="BH222" s="314"/>
      <c r="BI222" s="314"/>
      <c r="BJ222" s="314"/>
      <c r="BK222" s="314"/>
      <c r="BL222" s="314"/>
      <c r="BM222" s="314"/>
      <c r="BN222" s="314"/>
      <c r="BO222" s="314"/>
      <c r="BP222" s="314"/>
      <c r="BQ222" s="314"/>
      <c r="BR222" s="314"/>
      <c r="BS222" s="314"/>
      <c r="BT222" s="314"/>
      <c r="BU222" s="314"/>
      <c r="BV222" s="314"/>
      <c r="BX222" s="314"/>
      <c r="BY222" s="314"/>
      <c r="BZ222" s="314"/>
      <c r="CA222" s="314"/>
      <c r="CB222" s="314"/>
      <c r="CC222" s="314"/>
      <c r="CD222" s="314"/>
      <c r="CE222" s="314"/>
      <c r="CF222" s="314"/>
      <c r="CG222" s="314"/>
      <c r="CH222" s="314"/>
      <c r="CI222" s="314"/>
      <c r="CJ222" s="314"/>
      <c r="CK222" s="314"/>
      <c r="CL222" s="314"/>
      <c r="CM222" s="314"/>
      <c r="CN222" s="314"/>
      <c r="CO222" s="314"/>
      <c r="CP222" s="314"/>
      <c r="CQ222" s="314"/>
      <c r="CR222" s="314"/>
      <c r="CS222" s="314"/>
      <c r="CT222" s="314"/>
      <c r="CU222" s="314"/>
      <c r="CV222" s="314"/>
      <c r="CW222" s="314"/>
      <c r="CX222" s="314"/>
      <c r="CY222" s="314"/>
      <c r="CZ222" s="314"/>
      <c r="DA222" s="314"/>
      <c r="DB222" s="314"/>
      <c r="DC222" s="314"/>
      <c r="DD222" s="314"/>
      <c r="DE222" s="314"/>
      <c r="DF222" s="314"/>
      <c r="DG222" s="314"/>
      <c r="DH222" s="314"/>
      <c r="DI222" s="314"/>
      <c r="DJ222" s="314"/>
      <c r="DK222" s="314"/>
      <c r="DL222" s="314"/>
      <c r="DM222" s="314"/>
      <c r="DN222" s="314"/>
      <c r="DO222" s="314"/>
      <c r="DP222" s="314"/>
      <c r="DQ222" s="314"/>
      <c r="DR222" s="314"/>
      <c r="DS222" s="314"/>
      <c r="DT222" s="314"/>
      <c r="DU222" s="314"/>
      <c r="DV222" s="314"/>
      <c r="DW222" s="314"/>
      <c r="DX222" s="314"/>
      <c r="DY222" s="314"/>
      <c r="DZ222" s="314"/>
      <c r="EA222" s="314"/>
      <c r="EB222" s="314"/>
      <c r="EC222" s="314"/>
      <c r="ED222" s="314"/>
      <c r="FY222" s="317"/>
      <c r="FZ222" s="317"/>
      <c r="GA222" s="317"/>
      <c r="GB222" s="317"/>
      <c r="GC222" s="301"/>
      <c r="GD222" s="301"/>
      <c r="GE222" s="301"/>
      <c r="GF222" s="301"/>
      <c r="GG222" s="318"/>
      <c r="GH222" s="318"/>
      <c r="GI222" s="318"/>
      <c r="GJ222" s="319"/>
      <c r="GK222" s="320"/>
      <c r="GL222" s="320"/>
      <c r="GM222" s="320"/>
      <c r="GN222" s="320"/>
      <c r="GO222" s="300"/>
      <c r="HD222" s="317"/>
      <c r="HE222" s="317"/>
      <c r="HF222" s="317"/>
      <c r="HG222" s="317"/>
      <c r="HH222" s="301"/>
      <c r="HI222" s="301"/>
      <c r="HJ222" s="301"/>
      <c r="HK222" s="301"/>
      <c r="HL222" s="318"/>
      <c r="HM222" s="318"/>
      <c r="HN222" s="318"/>
      <c r="HO222" s="319"/>
      <c r="HP222" s="320"/>
      <c r="HQ222" s="320"/>
      <c r="HR222" s="320"/>
      <c r="HS222" s="320"/>
      <c r="HT222" s="300"/>
    </row>
    <row r="223" spans="18:228" ht="17.100000000000001" customHeight="1" x14ac:dyDescent="0.3">
      <c r="R223" s="314"/>
      <c r="S223" s="314"/>
      <c r="T223" s="314"/>
      <c r="U223" s="314"/>
      <c r="V223" s="314"/>
      <c r="W223" s="314"/>
      <c r="X223" s="314"/>
      <c r="Y223" s="314"/>
      <c r="Z223" s="314"/>
      <c r="AA223" s="314"/>
      <c r="AB223" s="314"/>
      <c r="AC223" s="314"/>
      <c r="AD223" s="314"/>
      <c r="AE223" s="314"/>
      <c r="AF223" s="314"/>
      <c r="AG223" s="314"/>
      <c r="AH223" s="314"/>
      <c r="AI223" s="314"/>
      <c r="AJ223" s="314"/>
      <c r="AK223" s="314"/>
      <c r="AL223" s="314"/>
      <c r="AM223" s="314"/>
      <c r="AN223" s="314"/>
      <c r="AO223" s="314"/>
      <c r="AP223" s="314"/>
      <c r="AQ223" s="314"/>
      <c r="AR223" s="314"/>
      <c r="AS223" s="314"/>
      <c r="AT223" s="314"/>
      <c r="AU223" s="314"/>
      <c r="AV223" s="314"/>
      <c r="AW223" s="314"/>
      <c r="AX223" s="314"/>
      <c r="AY223" s="314"/>
      <c r="AZ223" s="314"/>
      <c r="BA223" s="314"/>
      <c r="BB223" s="314"/>
      <c r="BC223" s="314"/>
      <c r="BD223" s="314"/>
      <c r="BE223" s="314"/>
      <c r="BF223" s="314"/>
      <c r="BG223" s="314"/>
      <c r="BH223" s="314"/>
      <c r="BI223" s="314"/>
      <c r="BJ223" s="314"/>
      <c r="BK223" s="314"/>
      <c r="BL223" s="314"/>
      <c r="BM223" s="314"/>
      <c r="BN223" s="314"/>
      <c r="BO223" s="314"/>
      <c r="BP223" s="314"/>
      <c r="BQ223" s="314"/>
      <c r="BR223" s="314"/>
      <c r="BS223" s="314"/>
      <c r="BT223" s="314"/>
      <c r="BU223" s="314"/>
      <c r="BV223" s="314"/>
      <c r="BX223" s="314"/>
      <c r="BY223" s="314"/>
      <c r="BZ223" s="314"/>
      <c r="CA223" s="314"/>
      <c r="CB223" s="314"/>
      <c r="CC223" s="314"/>
      <c r="CD223" s="314"/>
      <c r="CE223" s="314"/>
      <c r="CF223" s="314"/>
      <c r="CG223" s="314"/>
      <c r="CH223" s="314"/>
      <c r="CI223" s="314"/>
      <c r="CJ223" s="314"/>
      <c r="CK223" s="314"/>
      <c r="CL223" s="314"/>
      <c r="CM223" s="314"/>
      <c r="CN223" s="314"/>
      <c r="CO223" s="314"/>
      <c r="CP223" s="314"/>
      <c r="CQ223" s="314"/>
      <c r="CR223" s="314"/>
      <c r="CS223" s="314"/>
      <c r="CT223" s="314"/>
      <c r="CU223" s="314"/>
      <c r="CV223" s="314"/>
      <c r="CW223" s="314"/>
      <c r="CX223" s="314"/>
      <c r="CY223" s="314"/>
      <c r="CZ223" s="314"/>
      <c r="DA223" s="314"/>
      <c r="DB223" s="314"/>
      <c r="DC223" s="314"/>
      <c r="DD223" s="314"/>
      <c r="DE223" s="314"/>
      <c r="DF223" s="314"/>
      <c r="DG223" s="314"/>
      <c r="DH223" s="314"/>
      <c r="DI223" s="314"/>
      <c r="DJ223" s="314"/>
      <c r="DK223" s="314"/>
      <c r="DL223" s="314"/>
      <c r="DM223" s="314"/>
      <c r="DN223" s="314"/>
      <c r="DO223" s="314"/>
      <c r="DP223" s="314"/>
      <c r="DQ223" s="314"/>
      <c r="DR223" s="314"/>
      <c r="DS223" s="314"/>
      <c r="DT223" s="314"/>
      <c r="DU223" s="314"/>
      <c r="DV223" s="314"/>
      <c r="DW223" s="314"/>
      <c r="DX223" s="314"/>
      <c r="DY223" s="314"/>
      <c r="DZ223" s="314"/>
      <c r="EA223" s="314"/>
      <c r="EB223" s="314"/>
      <c r="EC223" s="314"/>
      <c r="ED223" s="314"/>
      <c r="FY223" s="317"/>
      <c r="FZ223" s="317"/>
      <c r="GA223" s="317"/>
      <c r="GB223" s="317"/>
      <c r="GC223" s="301"/>
      <c r="GD223" s="301"/>
      <c r="GE223" s="301"/>
      <c r="GF223" s="301"/>
      <c r="GG223" s="318"/>
      <c r="GH223" s="318"/>
      <c r="GI223" s="318"/>
      <c r="GJ223" s="319"/>
      <c r="GK223" s="320"/>
      <c r="GL223" s="320"/>
      <c r="GM223" s="320"/>
      <c r="GN223" s="320"/>
      <c r="GO223" s="300"/>
      <c r="HD223" s="317"/>
      <c r="HE223" s="317"/>
      <c r="HF223" s="317"/>
      <c r="HG223" s="317"/>
      <c r="HH223" s="301"/>
      <c r="HI223" s="301"/>
      <c r="HJ223" s="301"/>
      <c r="HK223" s="301"/>
      <c r="HL223" s="318"/>
      <c r="HM223" s="318"/>
      <c r="HN223" s="318"/>
      <c r="HO223" s="319"/>
      <c r="HP223" s="320"/>
      <c r="HQ223" s="320"/>
      <c r="HR223" s="320"/>
      <c r="HS223" s="320"/>
      <c r="HT223" s="300"/>
    </row>
    <row r="224" spans="18:228" ht="17.100000000000001" customHeight="1" x14ac:dyDescent="0.3">
      <c r="R224" s="314"/>
      <c r="S224" s="314"/>
      <c r="T224" s="314"/>
      <c r="U224" s="314"/>
      <c r="V224" s="314"/>
      <c r="W224" s="314"/>
      <c r="X224" s="314"/>
      <c r="Y224" s="314"/>
      <c r="Z224" s="314"/>
      <c r="AA224" s="314"/>
      <c r="AB224" s="314"/>
      <c r="AC224" s="314"/>
      <c r="AD224" s="314"/>
      <c r="AE224" s="314"/>
      <c r="AF224" s="314"/>
      <c r="AG224" s="314"/>
      <c r="AH224" s="314"/>
      <c r="AI224" s="314"/>
      <c r="AJ224" s="314"/>
      <c r="AK224" s="314"/>
      <c r="AL224" s="314"/>
      <c r="AM224" s="314"/>
      <c r="AN224" s="314"/>
      <c r="AO224" s="314"/>
      <c r="AP224" s="314"/>
      <c r="AQ224" s="314"/>
      <c r="AR224" s="314"/>
      <c r="AS224" s="314"/>
      <c r="AT224" s="314"/>
      <c r="AU224" s="314"/>
      <c r="AV224" s="314"/>
      <c r="AW224" s="314"/>
      <c r="AX224" s="314"/>
      <c r="AY224" s="314"/>
      <c r="AZ224" s="314"/>
      <c r="BA224" s="314"/>
      <c r="BB224" s="314"/>
      <c r="BC224" s="314"/>
      <c r="BD224" s="314"/>
      <c r="BE224" s="314"/>
      <c r="BF224" s="314"/>
      <c r="BG224" s="314"/>
      <c r="BH224" s="314"/>
      <c r="BI224" s="314"/>
      <c r="BJ224" s="314"/>
      <c r="BK224" s="314"/>
      <c r="BL224" s="314"/>
      <c r="BM224" s="314"/>
      <c r="BN224" s="314"/>
      <c r="BO224" s="314"/>
      <c r="BP224" s="314"/>
      <c r="BQ224" s="314"/>
      <c r="BR224" s="314"/>
      <c r="BS224" s="314"/>
      <c r="BT224" s="314"/>
      <c r="BU224" s="314"/>
      <c r="BV224" s="314"/>
      <c r="BX224" s="314"/>
      <c r="BY224" s="314"/>
      <c r="BZ224" s="314"/>
      <c r="CA224" s="314"/>
      <c r="CB224" s="314"/>
      <c r="CC224" s="314"/>
      <c r="CD224" s="314"/>
      <c r="CE224" s="314"/>
      <c r="CF224" s="314"/>
      <c r="CG224" s="314"/>
      <c r="CH224" s="314"/>
      <c r="CI224" s="314"/>
      <c r="CJ224" s="314"/>
      <c r="CK224" s="314"/>
      <c r="CL224" s="314"/>
      <c r="CM224" s="314"/>
      <c r="CN224" s="314"/>
      <c r="CO224" s="314"/>
      <c r="CP224" s="314"/>
      <c r="CQ224" s="314"/>
      <c r="CR224" s="314"/>
      <c r="CS224" s="314"/>
      <c r="CT224" s="314"/>
      <c r="CU224" s="314"/>
      <c r="CV224" s="314"/>
      <c r="CW224" s="314"/>
      <c r="CX224" s="314"/>
      <c r="CY224" s="314"/>
      <c r="CZ224" s="314"/>
      <c r="DA224" s="314"/>
      <c r="DB224" s="314"/>
      <c r="DC224" s="314"/>
      <c r="DD224" s="314"/>
      <c r="DE224" s="314"/>
      <c r="DF224" s="314"/>
      <c r="DG224" s="314"/>
      <c r="DH224" s="314"/>
      <c r="DI224" s="314"/>
      <c r="DJ224" s="314"/>
      <c r="DK224" s="314"/>
      <c r="DL224" s="314"/>
      <c r="DM224" s="314"/>
      <c r="DN224" s="314"/>
      <c r="DO224" s="314"/>
      <c r="DP224" s="314"/>
      <c r="DQ224" s="314"/>
      <c r="DR224" s="314"/>
      <c r="DS224" s="314"/>
      <c r="DT224" s="314"/>
      <c r="DU224" s="314"/>
      <c r="DV224" s="314"/>
      <c r="DW224" s="314"/>
      <c r="DX224" s="314"/>
      <c r="DY224" s="314"/>
      <c r="DZ224" s="314"/>
      <c r="EA224" s="314"/>
      <c r="EB224" s="314"/>
      <c r="EC224" s="314"/>
      <c r="ED224" s="314"/>
      <c r="FY224" s="317"/>
      <c r="FZ224" s="317"/>
      <c r="GA224" s="317"/>
      <c r="GB224" s="317"/>
      <c r="GC224" s="301"/>
      <c r="GD224" s="301"/>
      <c r="GE224" s="301"/>
      <c r="GF224" s="301"/>
      <c r="GG224" s="318"/>
      <c r="GH224" s="318"/>
      <c r="GI224" s="318"/>
      <c r="GJ224" s="319"/>
      <c r="GK224" s="320"/>
      <c r="GL224" s="320"/>
      <c r="GM224" s="320"/>
      <c r="GN224" s="320"/>
      <c r="GO224" s="300"/>
      <c r="HD224" s="317"/>
      <c r="HE224" s="317"/>
      <c r="HF224" s="317"/>
      <c r="HG224" s="317"/>
      <c r="HH224" s="301"/>
      <c r="HI224" s="301"/>
      <c r="HJ224" s="301"/>
      <c r="HK224" s="301"/>
      <c r="HL224" s="318"/>
      <c r="HM224" s="318"/>
      <c r="HN224" s="318"/>
      <c r="HO224" s="319"/>
      <c r="HP224" s="320"/>
      <c r="HQ224" s="320"/>
      <c r="HR224" s="320"/>
      <c r="HS224" s="320"/>
      <c r="HT224" s="300"/>
    </row>
    <row r="225" spans="3:228" ht="17.100000000000001" customHeight="1" x14ac:dyDescent="0.3">
      <c r="R225" s="314"/>
      <c r="S225" s="314"/>
      <c r="T225" s="314"/>
      <c r="U225" s="314"/>
      <c r="V225" s="314"/>
      <c r="W225" s="314"/>
      <c r="X225" s="314"/>
      <c r="Y225" s="314"/>
      <c r="Z225" s="314"/>
      <c r="AA225" s="314"/>
      <c r="AB225" s="314"/>
      <c r="AC225" s="314"/>
      <c r="AD225" s="314"/>
      <c r="AE225" s="314"/>
      <c r="AF225" s="314"/>
      <c r="AG225" s="314"/>
      <c r="AH225" s="314"/>
      <c r="AI225" s="314"/>
      <c r="AJ225" s="314"/>
      <c r="AK225" s="314"/>
      <c r="AL225" s="314"/>
      <c r="AM225" s="314"/>
      <c r="AN225" s="314"/>
      <c r="AO225" s="314"/>
      <c r="AP225" s="314"/>
      <c r="AQ225" s="314"/>
      <c r="AR225" s="314"/>
      <c r="AS225" s="314"/>
      <c r="AT225" s="314"/>
      <c r="AU225" s="314"/>
      <c r="AV225" s="314"/>
      <c r="AW225" s="314"/>
      <c r="AX225" s="314"/>
      <c r="AY225" s="314"/>
      <c r="AZ225" s="314"/>
      <c r="BA225" s="314"/>
      <c r="BB225" s="314"/>
      <c r="BC225" s="314"/>
      <c r="BD225" s="314"/>
      <c r="BE225" s="314"/>
      <c r="BF225" s="314"/>
      <c r="BG225" s="314"/>
      <c r="BH225" s="314"/>
      <c r="BI225" s="314"/>
      <c r="BJ225" s="314"/>
      <c r="BK225" s="314"/>
      <c r="BL225" s="314"/>
      <c r="BM225" s="314"/>
      <c r="BN225" s="314"/>
      <c r="BO225" s="314"/>
      <c r="BP225" s="314"/>
      <c r="BQ225" s="314"/>
      <c r="BR225" s="314"/>
      <c r="BS225" s="314"/>
      <c r="BT225" s="314"/>
      <c r="BU225" s="314"/>
      <c r="BV225" s="314"/>
      <c r="BX225" s="314"/>
      <c r="BY225" s="314"/>
      <c r="BZ225" s="314"/>
      <c r="CA225" s="314"/>
      <c r="CB225" s="314"/>
      <c r="CC225" s="314"/>
      <c r="CD225" s="314"/>
      <c r="CE225" s="314"/>
      <c r="CF225" s="314"/>
      <c r="CG225" s="314"/>
      <c r="CH225" s="314"/>
      <c r="CI225" s="314"/>
      <c r="CJ225" s="314"/>
      <c r="CK225" s="314"/>
      <c r="CL225" s="314"/>
      <c r="CM225" s="314"/>
      <c r="CN225" s="314"/>
      <c r="CO225" s="314"/>
      <c r="CP225" s="314"/>
      <c r="CQ225" s="314"/>
      <c r="CR225" s="314"/>
      <c r="CS225" s="314"/>
      <c r="CT225" s="314"/>
      <c r="CU225" s="314"/>
      <c r="CV225" s="314"/>
      <c r="CW225" s="314"/>
      <c r="CX225" s="314"/>
      <c r="CY225" s="314"/>
      <c r="CZ225" s="314"/>
      <c r="DA225" s="314"/>
      <c r="DB225" s="314"/>
      <c r="DC225" s="314"/>
      <c r="DD225" s="314"/>
      <c r="DE225" s="314"/>
      <c r="DF225" s="314"/>
      <c r="DG225" s="314"/>
      <c r="DH225" s="314"/>
      <c r="DI225" s="314"/>
      <c r="DJ225" s="314"/>
      <c r="DK225" s="314"/>
      <c r="DL225" s="314"/>
      <c r="DM225" s="314"/>
      <c r="DN225" s="314"/>
      <c r="DO225" s="314"/>
      <c r="DP225" s="314"/>
      <c r="DQ225" s="314"/>
      <c r="DR225" s="314"/>
      <c r="DS225" s="314"/>
      <c r="DT225" s="314"/>
      <c r="DU225" s="314"/>
      <c r="DV225" s="314"/>
      <c r="DW225" s="314"/>
      <c r="DX225" s="314"/>
      <c r="DY225" s="314"/>
      <c r="DZ225" s="314"/>
      <c r="EA225" s="314"/>
      <c r="EB225" s="314"/>
      <c r="EC225" s="314"/>
      <c r="ED225" s="314"/>
      <c r="FY225" s="317"/>
      <c r="FZ225" s="317"/>
      <c r="GA225" s="317"/>
      <c r="GB225" s="317"/>
      <c r="GC225" s="301"/>
      <c r="GD225" s="301"/>
      <c r="GE225" s="301"/>
      <c r="GF225" s="301"/>
      <c r="GG225" s="318"/>
      <c r="GH225" s="318"/>
      <c r="GI225" s="318"/>
      <c r="GJ225" s="319"/>
      <c r="GK225" s="320"/>
      <c r="GL225" s="320"/>
      <c r="GM225" s="320"/>
      <c r="GN225" s="320"/>
      <c r="GO225" s="300"/>
      <c r="HD225" s="317"/>
      <c r="HE225" s="317"/>
      <c r="HF225" s="317"/>
      <c r="HG225" s="317"/>
      <c r="HH225" s="301"/>
      <c r="HI225" s="301"/>
      <c r="HJ225" s="301"/>
      <c r="HK225" s="301"/>
      <c r="HL225" s="318"/>
      <c r="HM225" s="318"/>
      <c r="HN225" s="318"/>
      <c r="HO225" s="319"/>
      <c r="HP225" s="320"/>
      <c r="HQ225" s="320"/>
      <c r="HR225" s="320"/>
      <c r="HS225" s="320"/>
      <c r="HT225" s="300"/>
    </row>
    <row r="226" spans="3:228" ht="17.100000000000001" customHeight="1" x14ac:dyDescent="0.3">
      <c r="R226" s="314"/>
      <c r="S226" s="314"/>
      <c r="T226" s="314"/>
      <c r="U226" s="314"/>
      <c r="V226" s="314"/>
      <c r="W226" s="314"/>
      <c r="X226" s="314"/>
      <c r="Y226" s="314"/>
      <c r="Z226" s="314"/>
      <c r="AA226" s="314"/>
      <c r="AB226" s="314"/>
      <c r="AC226" s="314"/>
      <c r="AD226" s="314"/>
      <c r="AE226" s="314"/>
      <c r="AF226" s="314"/>
      <c r="AG226" s="314"/>
      <c r="AH226" s="314"/>
      <c r="AI226" s="314"/>
      <c r="AJ226" s="314"/>
      <c r="AK226" s="314"/>
      <c r="AL226" s="314"/>
      <c r="AM226" s="314"/>
      <c r="AN226" s="314"/>
      <c r="AO226" s="314"/>
      <c r="AP226" s="314"/>
      <c r="AQ226" s="314"/>
      <c r="AR226" s="314"/>
      <c r="AS226" s="314"/>
      <c r="AT226" s="314"/>
      <c r="AU226" s="314"/>
      <c r="AV226" s="314"/>
      <c r="AW226" s="314"/>
      <c r="AX226" s="314"/>
      <c r="AY226" s="314"/>
      <c r="AZ226" s="314"/>
      <c r="BA226" s="314"/>
      <c r="BB226" s="314"/>
      <c r="BC226" s="314"/>
      <c r="BD226" s="314"/>
      <c r="BE226" s="314"/>
      <c r="BF226" s="314"/>
      <c r="BG226" s="314"/>
      <c r="BH226" s="314"/>
      <c r="BI226" s="314"/>
      <c r="BJ226" s="314"/>
      <c r="BK226" s="314"/>
      <c r="BL226" s="314"/>
      <c r="BM226" s="314"/>
      <c r="BN226" s="314"/>
      <c r="BO226" s="314"/>
      <c r="BP226" s="314"/>
      <c r="BQ226" s="314"/>
      <c r="BR226" s="314"/>
      <c r="BS226" s="314"/>
      <c r="BT226" s="314"/>
      <c r="BU226" s="314"/>
      <c r="BV226" s="314"/>
      <c r="BW226" s="341"/>
      <c r="BX226" s="314"/>
      <c r="BY226" s="314"/>
      <c r="BZ226" s="314"/>
      <c r="CA226" s="314"/>
      <c r="CB226" s="314"/>
      <c r="CC226" s="314"/>
      <c r="CD226" s="314"/>
      <c r="CE226" s="314"/>
      <c r="CF226" s="314"/>
      <c r="CG226" s="314"/>
      <c r="CH226" s="314"/>
      <c r="CI226" s="314"/>
      <c r="CJ226" s="314"/>
      <c r="CK226" s="314"/>
      <c r="CL226" s="314"/>
      <c r="CM226" s="314"/>
      <c r="CN226" s="314"/>
      <c r="CO226" s="314"/>
      <c r="CP226" s="314"/>
      <c r="CQ226" s="314"/>
      <c r="CR226" s="314"/>
      <c r="CS226" s="314"/>
      <c r="CT226" s="314"/>
      <c r="CU226" s="314"/>
      <c r="CV226" s="314"/>
      <c r="CW226" s="314"/>
      <c r="CX226" s="314"/>
      <c r="CY226" s="314"/>
      <c r="CZ226" s="314"/>
      <c r="DA226" s="314"/>
      <c r="DB226" s="314"/>
      <c r="DC226" s="314"/>
      <c r="DD226" s="314"/>
      <c r="DE226" s="314"/>
      <c r="DF226" s="314"/>
      <c r="DG226" s="314"/>
      <c r="DH226" s="314"/>
      <c r="DI226" s="314"/>
      <c r="DJ226" s="314"/>
      <c r="DK226" s="314"/>
      <c r="DL226" s="314"/>
      <c r="DM226" s="314"/>
      <c r="DN226" s="314"/>
      <c r="DO226" s="314"/>
      <c r="DP226" s="314"/>
      <c r="DQ226" s="314"/>
      <c r="DR226" s="314"/>
      <c r="DS226" s="314"/>
      <c r="DT226" s="314"/>
      <c r="DU226" s="314"/>
      <c r="DV226" s="314"/>
      <c r="DW226" s="314"/>
      <c r="DX226" s="314"/>
      <c r="DY226" s="314"/>
      <c r="DZ226" s="314"/>
      <c r="EA226" s="314"/>
      <c r="EB226" s="314"/>
      <c r="EC226" s="314"/>
      <c r="ED226" s="314"/>
      <c r="FY226" s="317"/>
      <c r="FZ226" s="317"/>
      <c r="GA226" s="317"/>
      <c r="GB226" s="317"/>
      <c r="GC226" s="301"/>
      <c r="GD226" s="301"/>
      <c r="GE226" s="301"/>
      <c r="GF226" s="301"/>
      <c r="GG226" s="318"/>
      <c r="GH226" s="318"/>
      <c r="GI226" s="318"/>
      <c r="GJ226" s="319"/>
      <c r="GK226" s="320"/>
      <c r="GL226" s="320"/>
      <c r="GM226" s="320"/>
      <c r="GN226" s="320"/>
      <c r="GO226" s="300"/>
      <c r="HD226" s="317"/>
      <c r="HE226" s="317"/>
      <c r="HF226" s="317"/>
      <c r="HG226" s="317"/>
      <c r="HH226" s="301"/>
      <c r="HI226" s="301"/>
      <c r="HJ226" s="301"/>
      <c r="HK226" s="301"/>
      <c r="HL226" s="318"/>
      <c r="HM226" s="318"/>
      <c r="HN226" s="318"/>
      <c r="HO226" s="319"/>
      <c r="HP226" s="320"/>
      <c r="HQ226" s="320"/>
      <c r="HR226" s="320"/>
      <c r="HS226" s="320"/>
      <c r="HT226" s="300"/>
    </row>
    <row r="227" spans="3:228" ht="17.100000000000001" customHeight="1" x14ac:dyDescent="0.3">
      <c r="R227" s="314"/>
      <c r="S227" s="314"/>
      <c r="T227" s="314"/>
      <c r="U227" s="314"/>
      <c r="V227" s="314"/>
      <c r="W227" s="314"/>
      <c r="X227" s="314"/>
      <c r="Y227" s="314"/>
      <c r="Z227" s="314"/>
      <c r="AA227" s="314"/>
      <c r="AB227" s="314"/>
      <c r="AC227" s="314"/>
      <c r="AD227" s="314"/>
      <c r="AE227" s="314"/>
      <c r="AF227" s="314"/>
      <c r="AG227" s="314"/>
      <c r="AH227" s="314"/>
      <c r="AI227" s="314"/>
      <c r="AJ227" s="314"/>
      <c r="AK227" s="314"/>
      <c r="AL227" s="314"/>
      <c r="AM227" s="314"/>
      <c r="AN227" s="314"/>
      <c r="AO227" s="314"/>
      <c r="AP227" s="314"/>
      <c r="AQ227" s="314"/>
      <c r="AR227" s="314"/>
      <c r="AS227" s="314"/>
      <c r="AT227" s="314"/>
      <c r="AU227" s="314"/>
      <c r="AV227" s="314"/>
      <c r="AW227" s="314"/>
      <c r="AX227" s="314"/>
      <c r="AY227" s="314"/>
      <c r="AZ227" s="314"/>
      <c r="BA227" s="314"/>
      <c r="BB227" s="314"/>
      <c r="BC227" s="314"/>
      <c r="BD227" s="314"/>
      <c r="BE227" s="314"/>
      <c r="BF227" s="314"/>
      <c r="BG227" s="314"/>
      <c r="BH227" s="314"/>
      <c r="BI227" s="314"/>
      <c r="BJ227" s="314"/>
      <c r="BK227" s="314"/>
      <c r="BL227" s="314"/>
      <c r="BM227" s="314"/>
      <c r="BN227" s="314"/>
      <c r="BO227" s="314"/>
      <c r="BP227" s="314"/>
      <c r="BQ227" s="314"/>
      <c r="BR227" s="314"/>
      <c r="BS227" s="314"/>
      <c r="BT227" s="314"/>
      <c r="BU227" s="314"/>
      <c r="BV227" s="314"/>
      <c r="BW227" s="341"/>
      <c r="BX227" s="314"/>
      <c r="BY227" s="314"/>
      <c r="BZ227" s="314"/>
      <c r="CA227" s="314"/>
      <c r="CB227" s="314"/>
      <c r="CC227" s="314"/>
      <c r="CD227" s="314"/>
      <c r="CE227" s="314"/>
      <c r="CF227" s="314"/>
      <c r="CG227" s="314"/>
      <c r="CH227" s="314"/>
      <c r="CI227" s="314"/>
      <c r="CJ227" s="314"/>
      <c r="CK227" s="314"/>
      <c r="CL227" s="314"/>
      <c r="CM227" s="314"/>
      <c r="CN227" s="314"/>
      <c r="CO227" s="314"/>
      <c r="CP227" s="314"/>
      <c r="CQ227" s="314"/>
      <c r="CR227" s="314"/>
      <c r="CS227" s="314"/>
      <c r="CT227" s="314"/>
      <c r="CU227" s="314"/>
      <c r="CV227" s="314"/>
      <c r="CW227" s="314"/>
      <c r="CX227" s="314"/>
      <c r="CY227" s="314"/>
      <c r="CZ227" s="314"/>
      <c r="DA227" s="314"/>
      <c r="DB227" s="314"/>
      <c r="DC227" s="314"/>
      <c r="DD227" s="314"/>
      <c r="DE227" s="314"/>
      <c r="DF227" s="314"/>
      <c r="DG227" s="314"/>
      <c r="DH227" s="314"/>
      <c r="DI227" s="314"/>
      <c r="DJ227" s="314"/>
      <c r="DK227" s="314"/>
      <c r="DL227" s="314"/>
      <c r="DM227" s="314"/>
      <c r="DN227" s="314"/>
      <c r="DO227" s="314"/>
      <c r="DP227" s="314"/>
      <c r="DQ227" s="314"/>
      <c r="DR227" s="314"/>
      <c r="DS227" s="314"/>
      <c r="DT227" s="314"/>
      <c r="DU227" s="314"/>
      <c r="DV227" s="314"/>
      <c r="DW227" s="314"/>
      <c r="DX227" s="314"/>
      <c r="DY227" s="314"/>
      <c r="DZ227" s="314"/>
      <c r="EA227" s="314"/>
      <c r="EB227" s="314"/>
      <c r="EC227" s="314"/>
      <c r="ED227" s="314"/>
      <c r="FY227" s="317"/>
      <c r="FZ227" s="317"/>
      <c r="GA227" s="317"/>
      <c r="GB227" s="317"/>
      <c r="GC227" s="301"/>
      <c r="GD227" s="301"/>
      <c r="GE227" s="301"/>
      <c r="GF227" s="301"/>
      <c r="GG227" s="318"/>
      <c r="GH227" s="318"/>
      <c r="GI227" s="318"/>
      <c r="GJ227" s="319"/>
      <c r="GK227" s="320"/>
      <c r="GL227" s="320"/>
      <c r="GM227" s="320"/>
      <c r="GN227" s="320"/>
      <c r="GO227" s="300"/>
      <c r="HD227" s="317"/>
      <c r="HE227" s="317"/>
      <c r="HF227" s="317"/>
      <c r="HG227" s="317"/>
      <c r="HH227" s="301"/>
      <c r="HI227" s="301"/>
      <c r="HJ227" s="301"/>
      <c r="HK227" s="301"/>
      <c r="HL227" s="318"/>
      <c r="HM227" s="318"/>
      <c r="HN227" s="318"/>
      <c r="HO227" s="319"/>
      <c r="HP227" s="320"/>
      <c r="HQ227" s="320"/>
      <c r="HR227" s="320"/>
      <c r="HS227" s="320"/>
      <c r="HT227" s="300"/>
    </row>
    <row r="228" spans="3:228" ht="17.100000000000001" customHeight="1" x14ac:dyDescent="0.3">
      <c r="BI228" s="285"/>
      <c r="BJ228" s="286"/>
      <c r="BK228" s="1"/>
      <c r="BL228" s="285"/>
      <c r="BM228" s="287"/>
      <c r="BN228" s="289"/>
      <c r="BO228" s="288"/>
      <c r="BP228" s="286"/>
      <c r="BT228" s="307"/>
      <c r="BU228" s="307"/>
      <c r="BV228" s="307"/>
      <c r="BW228" s="307"/>
      <c r="DQ228" s="285"/>
      <c r="DR228" s="286"/>
      <c r="DS228" s="1"/>
      <c r="DT228" s="285"/>
      <c r="DU228" s="287"/>
      <c r="DV228" s="289"/>
      <c r="DW228" s="288"/>
      <c r="DX228" s="286"/>
      <c r="EB228" s="307"/>
      <c r="EC228" s="307"/>
      <c r="ED228" s="307"/>
      <c r="FY228" s="317"/>
      <c r="FZ228" s="317"/>
      <c r="GA228" s="317"/>
      <c r="GB228" s="317"/>
      <c r="GC228" s="301"/>
      <c r="GD228" s="301"/>
      <c r="GE228" s="301"/>
      <c r="GF228" s="301"/>
      <c r="GG228" s="318"/>
      <c r="GH228" s="318"/>
      <c r="GI228" s="318"/>
      <c r="GJ228" s="319"/>
      <c r="GK228" s="320"/>
      <c r="GL228" s="320"/>
      <c r="GM228" s="320"/>
      <c r="GN228" s="320"/>
      <c r="GO228" s="300"/>
      <c r="HD228" s="317"/>
      <c r="HE228" s="317"/>
      <c r="HF228" s="317"/>
      <c r="HG228" s="317"/>
      <c r="HH228" s="301"/>
      <c r="HI228" s="301"/>
      <c r="HJ228" s="301"/>
      <c r="HK228" s="301"/>
      <c r="HL228" s="318"/>
      <c r="HM228" s="318"/>
      <c r="HN228" s="318"/>
      <c r="HO228" s="319"/>
      <c r="HP228" s="320"/>
      <c r="HQ228" s="320"/>
      <c r="HR228" s="320"/>
      <c r="HS228" s="320"/>
      <c r="HT228" s="300"/>
    </row>
    <row r="229" spans="3:228" ht="17.100000000000001" customHeight="1" x14ac:dyDescent="0.3">
      <c r="E229" s="316"/>
      <c r="F229" s="316"/>
      <c r="G229" s="316"/>
      <c r="H229" s="316"/>
      <c r="I229" s="316"/>
      <c r="J229" s="316"/>
      <c r="K229" s="316"/>
      <c r="L229" s="316"/>
      <c r="M229" s="316"/>
      <c r="N229" s="316"/>
      <c r="O229" s="316"/>
      <c r="P229" s="316"/>
      <c r="Q229" s="316"/>
      <c r="R229" s="314"/>
      <c r="S229" s="314"/>
      <c r="T229" s="314"/>
      <c r="U229" s="314"/>
      <c r="V229" s="314"/>
      <c r="W229" s="314"/>
      <c r="X229" s="314"/>
      <c r="Y229" s="314"/>
      <c r="Z229" s="314"/>
      <c r="AA229" s="314"/>
      <c r="AB229" s="314"/>
      <c r="AC229" s="314"/>
      <c r="AD229" s="314"/>
      <c r="AE229" s="314"/>
      <c r="AF229" s="314"/>
      <c r="AG229" s="314"/>
      <c r="AH229" s="314"/>
      <c r="AI229" s="314"/>
      <c r="AJ229" s="314"/>
      <c r="AK229" s="314"/>
      <c r="AL229" s="314"/>
      <c r="AM229" s="314"/>
      <c r="AN229" s="314"/>
      <c r="AO229" s="314"/>
      <c r="AP229" s="314"/>
      <c r="AQ229" s="314"/>
      <c r="AR229" s="314"/>
      <c r="AS229" s="314"/>
      <c r="AT229" s="314"/>
      <c r="AU229" s="314"/>
      <c r="AV229" s="314"/>
      <c r="AW229" s="314"/>
      <c r="AX229" s="314"/>
      <c r="AY229" s="314"/>
      <c r="AZ229" s="314"/>
      <c r="BA229" s="314"/>
      <c r="BB229" s="314"/>
      <c r="BC229" s="314"/>
      <c r="BD229" s="314"/>
      <c r="BE229" s="314"/>
      <c r="BF229" s="314"/>
      <c r="BG229" s="314"/>
      <c r="BH229" s="314"/>
      <c r="BI229" s="314"/>
      <c r="BJ229" s="314"/>
      <c r="BK229" s="314"/>
      <c r="BL229" s="314"/>
      <c r="BM229" s="314"/>
      <c r="BN229" s="314"/>
      <c r="BO229" s="314"/>
      <c r="BP229" s="314"/>
      <c r="BQ229" s="314"/>
      <c r="BR229" s="314"/>
      <c r="BS229" s="314"/>
      <c r="BT229" s="314"/>
      <c r="BU229" s="314"/>
      <c r="BV229" s="314"/>
      <c r="BX229" s="314"/>
      <c r="BY229" s="314"/>
      <c r="BZ229" s="314"/>
      <c r="CA229" s="314"/>
      <c r="CB229" s="314"/>
      <c r="CC229" s="314"/>
      <c r="CD229" s="314"/>
      <c r="CE229" s="314"/>
      <c r="CF229" s="314"/>
      <c r="CG229" s="314"/>
      <c r="CH229" s="314"/>
      <c r="CI229" s="314"/>
      <c r="CJ229" s="314"/>
      <c r="CK229" s="314"/>
      <c r="CL229" s="314"/>
      <c r="CM229" s="314"/>
      <c r="CN229" s="314"/>
      <c r="CO229" s="314"/>
      <c r="CP229" s="314"/>
      <c r="CQ229" s="314"/>
      <c r="CR229" s="314"/>
      <c r="CS229" s="314"/>
      <c r="CT229" s="314"/>
      <c r="CU229" s="314"/>
      <c r="CV229" s="314"/>
      <c r="CW229" s="314"/>
      <c r="CX229" s="314"/>
      <c r="CY229" s="314"/>
      <c r="CZ229" s="314"/>
      <c r="DA229" s="314"/>
      <c r="DB229" s="314"/>
      <c r="DC229" s="314"/>
      <c r="DD229" s="314"/>
      <c r="DE229" s="314"/>
      <c r="DF229" s="314"/>
      <c r="DG229" s="314"/>
      <c r="DH229" s="314"/>
      <c r="DI229" s="314"/>
      <c r="DJ229" s="314"/>
      <c r="DK229" s="314"/>
      <c r="DL229" s="314"/>
      <c r="DM229" s="314"/>
      <c r="DN229" s="314"/>
      <c r="DO229" s="314"/>
      <c r="DP229" s="314"/>
      <c r="DQ229" s="314"/>
      <c r="DR229" s="314"/>
      <c r="DS229" s="314"/>
      <c r="DT229" s="314"/>
      <c r="DU229" s="314"/>
      <c r="DV229" s="314"/>
      <c r="DW229" s="314"/>
      <c r="DX229" s="314"/>
      <c r="DY229" s="314"/>
      <c r="DZ229" s="314"/>
      <c r="EA229" s="314"/>
      <c r="EB229" s="314"/>
      <c r="EC229" s="314"/>
      <c r="ED229" s="314"/>
      <c r="FY229" s="317"/>
      <c r="FZ229" s="317"/>
      <c r="GA229" s="317"/>
      <c r="GB229" s="317"/>
      <c r="GC229" s="301"/>
      <c r="GD229" s="301"/>
      <c r="GE229" s="301"/>
      <c r="GF229" s="301"/>
      <c r="GG229" s="318"/>
      <c r="GH229" s="318"/>
      <c r="GI229" s="318"/>
      <c r="GJ229" s="319"/>
      <c r="GK229" s="320"/>
      <c r="GL229" s="320"/>
      <c r="GM229" s="320"/>
      <c r="GN229" s="320"/>
      <c r="GO229" s="300"/>
      <c r="HD229" s="317"/>
      <c r="HE229" s="317"/>
      <c r="HF229" s="317"/>
      <c r="HG229" s="317"/>
      <c r="HH229" s="301"/>
      <c r="HI229" s="301"/>
      <c r="HJ229" s="301"/>
      <c r="HK229" s="301"/>
      <c r="HL229" s="318"/>
      <c r="HM229" s="318"/>
      <c r="HN229" s="318"/>
      <c r="HO229" s="319"/>
      <c r="HP229" s="320"/>
      <c r="HQ229" s="320"/>
      <c r="HR229" s="320"/>
      <c r="HS229" s="320"/>
      <c r="HT229" s="300"/>
    </row>
    <row r="230" spans="3:228" ht="17.100000000000001" customHeight="1" x14ac:dyDescent="0.3">
      <c r="E230" s="330"/>
      <c r="F230" s="330"/>
      <c r="G230" s="330"/>
      <c r="H230" s="330"/>
      <c r="I230" s="331"/>
      <c r="J230" s="331"/>
      <c r="K230" s="331"/>
      <c r="L230" s="331"/>
      <c r="M230" s="331"/>
      <c r="N230" s="331"/>
      <c r="O230" s="332"/>
      <c r="P230" s="332"/>
      <c r="Q230" s="332"/>
      <c r="R230" s="314"/>
      <c r="S230" s="314"/>
      <c r="T230" s="314"/>
      <c r="U230" s="314"/>
      <c r="V230" s="314"/>
      <c r="W230" s="314"/>
      <c r="X230" s="314"/>
      <c r="Y230" s="314"/>
      <c r="Z230" s="314"/>
      <c r="AA230" s="314"/>
      <c r="AB230" s="314"/>
      <c r="AC230" s="314"/>
      <c r="AD230" s="314"/>
      <c r="AE230" s="314"/>
      <c r="AF230" s="314"/>
      <c r="AG230" s="314"/>
      <c r="AH230" s="314"/>
      <c r="AI230" s="314"/>
      <c r="AJ230" s="314"/>
      <c r="AK230" s="314"/>
      <c r="AL230" s="314"/>
      <c r="AM230" s="314"/>
      <c r="AN230" s="314"/>
      <c r="AO230" s="314"/>
      <c r="AP230" s="314"/>
      <c r="AQ230" s="314"/>
      <c r="AR230" s="314"/>
      <c r="AS230" s="314"/>
      <c r="AT230" s="314"/>
      <c r="AU230" s="314"/>
      <c r="AV230" s="314"/>
      <c r="AW230" s="314"/>
      <c r="AX230" s="314"/>
      <c r="AY230" s="314"/>
      <c r="AZ230" s="314"/>
      <c r="BA230" s="314"/>
      <c r="BB230" s="314"/>
      <c r="BC230" s="314"/>
      <c r="BD230" s="314"/>
      <c r="BE230" s="314"/>
      <c r="BF230" s="314"/>
      <c r="BG230" s="314"/>
      <c r="BH230" s="314"/>
      <c r="BI230" s="314"/>
      <c r="BJ230" s="314"/>
      <c r="BK230" s="314"/>
      <c r="BL230" s="314"/>
      <c r="BM230" s="314"/>
      <c r="BN230" s="314"/>
      <c r="BO230" s="314"/>
      <c r="BP230" s="314"/>
      <c r="BQ230" s="314"/>
      <c r="BR230" s="314"/>
      <c r="BS230" s="314"/>
      <c r="BT230" s="314"/>
      <c r="BU230" s="314"/>
      <c r="BV230" s="314"/>
      <c r="BX230" s="314"/>
      <c r="BY230" s="314"/>
      <c r="BZ230" s="314"/>
      <c r="CA230" s="314"/>
      <c r="CB230" s="314"/>
      <c r="CC230" s="314"/>
      <c r="CD230" s="314"/>
      <c r="CE230" s="314"/>
      <c r="CF230" s="314"/>
      <c r="CG230" s="314"/>
      <c r="CH230" s="314"/>
      <c r="CI230" s="314"/>
      <c r="CJ230" s="314"/>
      <c r="CK230" s="314"/>
      <c r="CL230" s="314"/>
      <c r="CM230" s="314"/>
      <c r="CN230" s="314"/>
      <c r="CO230" s="314"/>
      <c r="CP230" s="314"/>
      <c r="CQ230" s="314"/>
      <c r="CR230" s="314"/>
      <c r="CS230" s="314"/>
      <c r="CT230" s="314"/>
      <c r="CU230" s="314"/>
      <c r="CV230" s="314"/>
      <c r="CW230" s="314"/>
      <c r="CX230" s="314"/>
      <c r="CY230" s="314"/>
      <c r="CZ230" s="314"/>
      <c r="DA230" s="314"/>
      <c r="DB230" s="314"/>
      <c r="DC230" s="314"/>
      <c r="DD230" s="314"/>
      <c r="DE230" s="314"/>
      <c r="DF230" s="314"/>
      <c r="DG230" s="314"/>
      <c r="DH230" s="314"/>
      <c r="DI230" s="314"/>
      <c r="DJ230" s="314"/>
      <c r="DK230" s="314"/>
      <c r="DL230" s="314"/>
      <c r="DM230" s="314"/>
      <c r="DN230" s="314"/>
      <c r="DO230" s="314"/>
      <c r="DP230" s="314"/>
      <c r="DQ230" s="314"/>
      <c r="DR230" s="314"/>
      <c r="DS230" s="314"/>
      <c r="DT230" s="314"/>
      <c r="DU230" s="314"/>
      <c r="DV230" s="314"/>
      <c r="DW230" s="314"/>
      <c r="DX230" s="314"/>
      <c r="DY230" s="314"/>
      <c r="DZ230" s="314"/>
      <c r="EA230" s="314"/>
      <c r="EB230" s="314"/>
      <c r="EC230" s="314"/>
      <c r="ED230" s="314"/>
      <c r="FY230" s="317"/>
      <c r="FZ230" s="317"/>
      <c r="GA230" s="317"/>
      <c r="GB230" s="317"/>
      <c r="GC230" s="301"/>
      <c r="GD230" s="301"/>
      <c r="GE230" s="301"/>
      <c r="GF230" s="301"/>
      <c r="GG230" s="318"/>
      <c r="GH230" s="318"/>
      <c r="GI230" s="318"/>
      <c r="GJ230" s="319"/>
      <c r="GK230" s="320"/>
      <c r="GL230" s="320"/>
      <c r="GM230" s="320"/>
      <c r="GN230" s="320"/>
      <c r="GO230" s="300"/>
      <c r="HD230" s="317"/>
      <c r="HE230" s="317"/>
      <c r="HF230" s="317"/>
      <c r="HG230" s="317"/>
      <c r="HH230" s="301"/>
      <c r="HI230" s="301"/>
      <c r="HJ230" s="301"/>
      <c r="HK230" s="301"/>
      <c r="HL230" s="318"/>
      <c r="HM230" s="318"/>
      <c r="HN230" s="318"/>
      <c r="HO230" s="319"/>
      <c r="HP230" s="320"/>
      <c r="HQ230" s="320"/>
      <c r="HR230" s="320"/>
      <c r="HS230" s="320"/>
      <c r="HT230" s="300"/>
    </row>
    <row r="231" spans="3:228" ht="17.100000000000001" customHeight="1" x14ac:dyDescent="0.3">
      <c r="C231" s="335"/>
      <c r="R231" s="314"/>
      <c r="S231" s="314"/>
      <c r="T231" s="314"/>
      <c r="U231" s="314"/>
      <c r="V231" s="314"/>
      <c r="W231" s="314"/>
      <c r="X231" s="314"/>
      <c r="Y231" s="314"/>
      <c r="Z231" s="314"/>
      <c r="AA231" s="314"/>
      <c r="AB231" s="314"/>
      <c r="AC231" s="314"/>
      <c r="AD231" s="314"/>
      <c r="AE231" s="314"/>
      <c r="AF231" s="314"/>
      <c r="AG231" s="314"/>
      <c r="AH231" s="314"/>
      <c r="AI231" s="314"/>
      <c r="AJ231" s="314"/>
      <c r="AK231" s="314"/>
      <c r="AL231" s="314"/>
      <c r="AM231" s="314"/>
      <c r="AN231" s="314"/>
      <c r="AO231" s="314"/>
      <c r="AP231" s="314"/>
      <c r="AQ231" s="314"/>
      <c r="AR231" s="314"/>
      <c r="AS231" s="314"/>
      <c r="AT231" s="314"/>
      <c r="AU231" s="314"/>
      <c r="AV231" s="314"/>
      <c r="AW231" s="314"/>
      <c r="AX231" s="314"/>
      <c r="AY231" s="314"/>
      <c r="AZ231" s="314"/>
      <c r="BA231" s="314"/>
      <c r="BB231" s="314"/>
      <c r="BC231" s="314"/>
      <c r="BD231" s="314"/>
      <c r="BE231" s="314"/>
      <c r="BF231" s="314"/>
      <c r="BG231" s="314"/>
      <c r="BH231" s="314"/>
      <c r="BI231" s="314"/>
      <c r="BJ231" s="314"/>
      <c r="BK231" s="314"/>
      <c r="BL231" s="314"/>
      <c r="BM231" s="314"/>
      <c r="BN231" s="314"/>
      <c r="BO231" s="314"/>
      <c r="BP231" s="314"/>
      <c r="BQ231" s="314"/>
      <c r="BR231" s="314"/>
      <c r="BS231" s="314"/>
      <c r="BT231" s="314"/>
      <c r="BU231" s="314"/>
      <c r="BV231" s="314"/>
      <c r="BX231" s="314"/>
      <c r="BY231" s="314"/>
      <c r="BZ231" s="314"/>
      <c r="CA231" s="314"/>
      <c r="CB231" s="314"/>
      <c r="CC231" s="314"/>
      <c r="CD231" s="314"/>
      <c r="CE231" s="314"/>
      <c r="CF231" s="314"/>
      <c r="CG231" s="314"/>
      <c r="CH231" s="314"/>
      <c r="CI231" s="314"/>
      <c r="CJ231" s="314"/>
      <c r="CK231" s="314"/>
      <c r="CL231" s="314"/>
      <c r="CM231" s="314"/>
      <c r="CN231" s="314"/>
      <c r="CO231" s="314"/>
      <c r="CP231" s="314"/>
      <c r="CQ231" s="314"/>
      <c r="CR231" s="314"/>
      <c r="CS231" s="314"/>
      <c r="CT231" s="314"/>
      <c r="CU231" s="314"/>
      <c r="CV231" s="314"/>
      <c r="CW231" s="314"/>
      <c r="CX231" s="314"/>
      <c r="CY231" s="314"/>
      <c r="CZ231" s="314"/>
      <c r="DA231" s="314"/>
      <c r="DB231" s="314"/>
      <c r="DC231" s="314"/>
      <c r="DD231" s="314"/>
      <c r="DE231" s="314"/>
      <c r="DF231" s="314"/>
      <c r="DG231" s="314"/>
      <c r="DH231" s="314"/>
      <c r="DI231" s="314"/>
      <c r="DJ231" s="314"/>
      <c r="DK231" s="314"/>
      <c r="DL231" s="314"/>
      <c r="DM231" s="314"/>
      <c r="DN231" s="314"/>
      <c r="DO231" s="314"/>
      <c r="DP231" s="314"/>
      <c r="DQ231" s="314"/>
      <c r="DR231" s="314"/>
      <c r="DS231" s="314"/>
      <c r="DT231" s="314"/>
      <c r="DU231" s="314"/>
      <c r="DV231" s="314"/>
      <c r="DW231" s="314"/>
      <c r="DX231" s="314"/>
      <c r="DY231" s="314"/>
      <c r="DZ231" s="314"/>
      <c r="EA231" s="314"/>
      <c r="EB231" s="314"/>
      <c r="EC231" s="314"/>
      <c r="ED231" s="314"/>
      <c r="FY231" s="317"/>
      <c r="FZ231" s="317"/>
      <c r="GA231" s="317"/>
      <c r="GB231" s="317"/>
      <c r="GC231" s="301"/>
      <c r="GD231" s="301"/>
      <c r="GE231" s="301"/>
      <c r="GF231" s="301"/>
      <c r="GG231" s="318"/>
      <c r="GH231" s="318"/>
      <c r="GI231" s="318"/>
      <c r="GJ231" s="319"/>
      <c r="GK231" s="320"/>
      <c r="GL231" s="320"/>
      <c r="GM231" s="320"/>
      <c r="GN231" s="320"/>
      <c r="GO231" s="300"/>
      <c r="HD231" s="317"/>
      <c r="HE231" s="317"/>
      <c r="HF231" s="317"/>
      <c r="HG231" s="317"/>
      <c r="HH231" s="301"/>
      <c r="HI231" s="301"/>
      <c r="HJ231" s="301"/>
      <c r="HK231" s="301"/>
      <c r="HL231" s="318"/>
      <c r="HM231" s="318"/>
      <c r="HN231" s="318"/>
      <c r="HO231" s="319"/>
      <c r="HP231" s="320"/>
      <c r="HQ231" s="320"/>
      <c r="HR231" s="320"/>
      <c r="HS231" s="320"/>
      <c r="HT231" s="300"/>
    </row>
    <row r="232" spans="3:228" ht="17.100000000000001" customHeight="1" x14ac:dyDescent="0.3">
      <c r="C232" s="335"/>
      <c r="R232" s="314"/>
      <c r="S232" s="314"/>
      <c r="T232" s="314"/>
      <c r="U232" s="314"/>
      <c r="V232" s="314"/>
      <c r="W232" s="314"/>
      <c r="X232" s="314"/>
      <c r="Y232" s="314"/>
      <c r="Z232" s="314"/>
      <c r="AA232" s="314"/>
      <c r="AB232" s="314"/>
      <c r="AC232" s="314"/>
      <c r="AD232" s="314"/>
      <c r="AE232" s="314"/>
      <c r="AF232" s="314"/>
      <c r="AG232" s="314"/>
      <c r="AH232" s="314"/>
      <c r="AI232" s="314"/>
      <c r="AJ232" s="314"/>
      <c r="AK232" s="314"/>
      <c r="AL232" s="314"/>
      <c r="AM232" s="314"/>
      <c r="AN232" s="314"/>
      <c r="AO232" s="314"/>
      <c r="AP232" s="314"/>
      <c r="AQ232" s="314"/>
      <c r="AR232" s="314"/>
      <c r="AS232" s="314"/>
      <c r="AT232" s="314"/>
      <c r="AU232" s="314"/>
      <c r="AV232" s="314"/>
      <c r="AW232" s="314"/>
      <c r="AX232" s="314"/>
      <c r="AY232" s="314"/>
      <c r="AZ232" s="314"/>
      <c r="BA232" s="314"/>
      <c r="BB232" s="314"/>
      <c r="BC232" s="314"/>
      <c r="BD232" s="314"/>
      <c r="BE232" s="314"/>
      <c r="BF232" s="314"/>
      <c r="BG232" s="314"/>
      <c r="BH232" s="314"/>
      <c r="BI232" s="314"/>
      <c r="BJ232" s="314"/>
      <c r="BK232" s="314"/>
      <c r="BL232" s="314"/>
      <c r="BM232" s="314"/>
      <c r="BN232" s="314"/>
      <c r="BO232" s="314"/>
      <c r="BP232" s="314"/>
      <c r="BQ232" s="314"/>
      <c r="BR232" s="314"/>
      <c r="BS232" s="314"/>
      <c r="BT232" s="314"/>
      <c r="BU232" s="314"/>
      <c r="BV232" s="314"/>
      <c r="BW232" s="336"/>
      <c r="BX232" s="314"/>
      <c r="BY232" s="314"/>
      <c r="BZ232" s="314"/>
      <c r="CA232" s="314"/>
      <c r="CB232" s="314"/>
      <c r="CC232" s="314"/>
      <c r="CD232" s="314"/>
      <c r="CE232" s="314"/>
      <c r="CF232" s="314"/>
      <c r="CG232" s="314"/>
      <c r="CH232" s="314"/>
      <c r="CI232" s="314"/>
      <c r="CJ232" s="314"/>
      <c r="CK232" s="314"/>
      <c r="CL232" s="314"/>
      <c r="CM232" s="314"/>
      <c r="CN232" s="314"/>
      <c r="CO232" s="314"/>
      <c r="CP232" s="314"/>
      <c r="CQ232" s="314"/>
      <c r="CR232" s="314"/>
      <c r="CS232" s="314"/>
      <c r="CT232" s="314"/>
      <c r="CU232" s="314"/>
      <c r="CV232" s="314"/>
      <c r="CW232" s="314"/>
      <c r="CX232" s="314"/>
      <c r="CY232" s="314"/>
      <c r="CZ232" s="314"/>
      <c r="DA232" s="314"/>
      <c r="DB232" s="314"/>
      <c r="DC232" s="314"/>
      <c r="DD232" s="314"/>
      <c r="DE232" s="314"/>
      <c r="DF232" s="314"/>
      <c r="DG232" s="314"/>
      <c r="DH232" s="314"/>
      <c r="DI232" s="314"/>
      <c r="DJ232" s="314"/>
      <c r="DK232" s="314"/>
      <c r="DL232" s="314"/>
      <c r="DM232" s="314"/>
      <c r="DN232" s="314"/>
      <c r="DO232" s="314"/>
      <c r="DP232" s="314"/>
      <c r="DQ232" s="314"/>
      <c r="DR232" s="314"/>
      <c r="DS232" s="314"/>
      <c r="DT232" s="314"/>
      <c r="DU232" s="314"/>
      <c r="DV232" s="314"/>
      <c r="DW232" s="314"/>
      <c r="DX232" s="314"/>
      <c r="DY232" s="314"/>
      <c r="DZ232" s="314"/>
      <c r="EA232" s="314"/>
      <c r="EB232" s="314"/>
      <c r="EC232" s="314"/>
      <c r="ED232" s="314"/>
      <c r="FY232" s="317"/>
      <c r="FZ232" s="317"/>
      <c r="GA232" s="317"/>
      <c r="GB232" s="317"/>
      <c r="GC232" s="301"/>
      <c r="GD232" s="301"/>
      <c r="GE232" s="301"/>
      <c r="GF232" s="301"/>
      <c r="GG232" s="318"/>
      <c r="GH232" s="318"/>
      <c r="GI232" s="318"/>
      <c r="GJ232" s="319"/>
      <c r="GK232" s="320"/>
      <c r="GL232" s="320"/>
      <c r="GM232" s="320"/>
      <c r="GN232" s="320"/>
      <c r="GO232" s="300"/>
      <c r="HD232" s="317"/>
      <c r="HE232" s="317"/>
      <c r="HF232" s="317"/>
      <c r="HG232" s="317"/>
      <c r="HH232" s="301"/>
      <c r="HI232" s="301"/>
      <c r="HJ232" s="301"/>
      <c r="HK232" s="301"/>
      <c r="HL232" s="318"/>
      <c r="HM232" s="318"/>
      <c r="HN232" s="318"/>
      <c r="HO232" s="319"/>
      <c r="HP232" s="320"/>
      <c r="HQ232" s="320"/>
      <c r="HR232" s="320"/>
      <c r="HS232" s="320"/>
      <c r="HT232" s="300"/>
    </row>
    <row r="233" spans="3:228" ht="17.100000000000001" customHeight="1" x14ac:dyDescent="0.3">
      <c r="C233" s="335"/>
      <c r="R233" s="314"/>
      <c r="S233" s="314"/>
      <c r="T233" s="314"/>
      <c r="U233" s="314"/>
      <c r="V233" s="314"/>
      <c r="W233" s="314"/>
      <c r="X233" s="314"/>
      <c r="Y233" s="314"/>
      <c r="Z233" s="314"/>
      <c r="AA233" s="314"/>
      <c r="AB233" s="314"/>
      <c r="AC233" s="314"/>
      <c r="AD233" s="314"/>
      <c r="AE233" s="314"/>
      <c r="AF233" s="314"/>
      <c r="AG233" s="314"/>
      <c r="AH233" s="314"/>
      <c r="AI233" s="314"/>
      <c r="AJ233" s="314"/>
      <c r="AK233" s="314"/>
      <c r="AL233" s="314"/>
      <c r="AM233" s="314"/>
      <c r="AN233" s="314"/>
      <c r="AO233" s="314"/>
      <c r="AP233" s="314"/>
      <c r="AQ233" s="314"/>
      <c r="AR233" s="314"/>
      <c r="AS233" s="314"/>
      <c r="AT233" s="314"/>
      <c r="AU233" s="314"/>
      <c r="AV233" s="314"/>
      <c r="AW233" s="314"/>
      <c r="AX233" s="314"/>
      <c r="AY233" s="314"/>
      <c r="AZ233" s="314"/>
      <c r="BA233" s="314"/>
      <c r="BB233" s="314"/>
      <c r="BC233" s="314"/>
      <c r="BD233" s="314"/>
      <c r="BE233" s="314"/>
      <c r="BF233" s="314"/>
      <c r="BG233" s="314"/>
      <c r="BH233" s="314"/>
      <c r="BI233" s="314"/>
      <c r="BJ233" s="314"/>
      <c r="BK233" s="314"/>
      <c r="BL233" s="314"/>
      <c r="BM233" s="314"/>
      <c r="BN233" s="314"/>
      <c r="BO233" s="314"/>
      <c r="BP233" s="314"/>
      <c r="BQ233" s="314"/>
      <c r="BR233" s="314"/>
      <c r="BS233" s="314"/>
      <c r="BT233" s="314"/>
      <c r="BU233" s="314"/>
      <c r="BV233" s="314"/>
      <c r="BW233" s="337"/>
      <c r="BX233" s="314"/>
      <c r="BY233" s="314"/>
      <c r="BZ233" s="314"/>
      <c r="CA233" s="314"/>
      <c r="CB233" s="314"/>
      <c r="CC233" s="314"/>
      <c r="CD233" s="314"/>
      <c r="CE233" s="314"/>
      <c r="CF233" s="314"/>
      <c r="CG233" s="314"/>
      <c r="CH233" s="314"/>
      <c r="CI233" s="314"/>
      <c r="CJ233" s="314"/>
      <c r="CK233" s="314"/>
      <c r="CL233" s="314"/>
      <c r="CM233" s="314"/>
      <c r="CN233" s="314"/>
      <c r="CO233" s="314"/>
      <c r="CP233" s="314"/>
      <c r="CQ233" s="314"/>
      <c r="CR233" s="314"/>
      <c r="CS233" s="314"/>
      <c r="CT233" s="314"/>
      <c r="CU233" s="314"/>
      <c r="CV233" s="314"/>
      <c r="CW233" s="314"/>
      <c r="CX233" s="314"/>
      <c r="CY233" s="314"/>
      <c r="CZ233" s="314"/>
      <c r="DA233" s="314"/>
      <c r="DB233" s="314"/>
      <c r="DC233" s="314"/>
      <c r="DD233" s="314"/>
      <c r="DE233" s="314"/>
      <c r="DF233" s="314"/>
      <c r="DG233" s="314"/>
      <c r="DH233" s="314"/>
      <c r="DI233" s="314"/>
      <c r="DJ233" s="314"/>
      <c r="DK233" s="314"/>
      <c r="DL233" s="314"/>
      <c r="DM233" s="314"/>
      <c r="DN233" s="314"/>
      <c r="DO233" s="314"/>
      <c r="DP233" s="314"/>
      <c r="DQ233" s="314"/>
      <c r="DR233" s="314"/>
      <c r="DS233" s="314"/>
      <c r="DT233" s="314"/>
      <c r="DU233" s="314"/>
      <c r="DV233" s="314"/>
      <c r="DW233" s="314"/>
      <c r="DX233" s="314"/>
      <c r="DY233" s="314"/>
      <c r="DZ233" s="314"/>
      <c r="EA233" s="314"/>
      <c r="EB233" s="314"/>
      <c r="EC233" s="314"/>
      <c r="ED233" s="314"/>
      <c r="FY233" s="317"/>
      <c r="FZ233" s="317"/>
      <c r="GA233" s="317"/>
      <c r="GB233" s="317"/>
      <c r="GC233" s="301"/>
      <c r="GD233" s="301"/>
      <c r="GE233" s="301"/>
      <c r="GF233" s="301"/>
      <c r="GG233" s="318"/>
      <c r="GH233" s="318"/>
      <c r="GI233" s="318"/>
      <c r="GJ233" s="319"/>
      <c r="GK233" s="320"/>
      <c r="GL233" s="320"/>
      <c r="GM233" s="320"/>
      <c r="GN233" s="320"/>
      <c r="GO233" s="300"/>
      <c r="HD233" s="317"/>
      <c r="HE233" s="317"/>
      <c r="HF233" s="317"/>
      <c r="HG233" s="317"/>
      <c r="HH233" s="301"/>
      <c r="HI233" s="301"/>
      <c r="HJ233" s="301"/>
      <c r="HK233" s="301"/>
      <c r="HL233" s="318"/>
      <c r="HM233" s="318"/>
      <c r="HN233" s="318"/>
      <c r="HO233" s="319"/>
      <c r="HP233" s="320"/>
      <c r="HQ233" s="320"/>
      <c r="HR233" s="320"/>
      <c r="HS233" s="320"/>
      <c r="HT233" s="300"/>
    </row>
    <row r="234" spans="3:228" ht="17.100000000000001" customHeight="1" x14ac:dyDescent="0.3">
      <c r="C234" s="335"/>
      <c r="R234" s="314"/>
      <c r="S234" s="314"/>
      <c r="T234" s="314"/>
      <c r="U234" s="314"/>
      <c r="V234" s="314"/>
      <c r="W234" s="314"/>
      <c r="X234" s="314"/>
      <c r="Y234" s="314"/>
      <c r="Z234" s="314"/>
      <c r="AA234" s="314"/>
      <c r="AB234" s="314"/>
      <c r="AC234" s="314"/>
      <c r="AD234" s="314"/>
      <c r="AE234" s="314"/>
      <c r="AF234" s="314"/>
      <c r="AG234" s="314"/>
      <c r="AH234" s="314"/>
      <c r="AI234" s="314"/>
      <c r="AJ234" s="314"/>
      <c r="AK234" s="314"/>
      <c r="AL234" s="314"/>
      <c r="AM234" s="314"/>
      <c r="AN234" s="314"/>
      <c r="AO234" s="314"/>
      <c r="AP234" s="314"/>
      <c r="AQ234" s="314"/>
      <c r="AR234" s="314"/>
      <c r="AS234" s="314"/>
      <c r="AT234" s="314"/>
      <c r="AU234" s="314"/>
      <c r="AV234" s="314"/>
      <c r="AW234" s="314"/>
      <c r="AX234" s="314"/>
      <c r="AY234" s="314"/>
      <c r="AZ234" s="314"/>
      <c r="BA234" s="314"/>
      <c r="BB234" s="314"/>
      <c r="BC234" s="314"/>
      <c r="BD234" s="314"/>
      <c r="BE234" s="314"/>
      <c r="BF234" s="314"/>
      <c r="BG234" s="314"/>
      <c r="BH234" s="314"/>
      <c r="BI234" s="314"/>
      <c r="BJ234" s="314"/>
      <c r="BK234" s="314"/>
      <c r="BL234" s="314"/>
      <c r="BM234" s="314"/>
      <c r="BN234" s="314"/>
      <c r="BO234" s="314"/>
      <c r="BP234" s="314"/>
      <c r="BQ234" s="314"/>
      <c r="BR234" s="314"/>
      <c r="BS234" s="314"/>
      <c r="BT234" s="314"/>
      <c r="BU234" s="314"/>
      <c r="BV234" s="314"/>
      <c r="BW234" s="291"/>
      <c r="BX234" s="314"/>
      <c r="BY234" s="314"/>
      <c r="BZ234" s="314"/>
      <c r="CA234" s="314"/>
      <c r="CB234" s="314"/>
      <c r="CC234" s="314"/>
      <c r="CD234" s="314"/>
      <c r="CE234" s="314"/>
      <c r="CF234" s="314"/>
      <c r="CG234" s="314"/>
      <c r="CH234" s="314"/>
      <c r="CI234" s="314"/>
      <c r="CJ234" s="314"/>
      <c r="CK234" s="314"/>
      <c r="CL234" s="314"/>
      <c r="CM234" s="314"/>
      <c r="CN234" s="314"/>
      <c r="CO234" s="314"/>
      <c r="CP234" s="314"/>
      <c r="CQ234" s="314"/>
      <c r="CR234" s="314"/>
      <c r="CS234" s="314"/>
      <c r="CT234" s="314"/>
      <c r="CU234" s="314"/>
      <c r="CV234" s="314"/>
      <c r="CW234" s="314"/>
      <c r="CX234" s="314"/>
      <c r="CY234" s="314"/>
      <c r="CZ234" s="314"/>
      <c r="DA234" s="314"/>
      <c r="DB234" s="314"/>
      <c r="DC234" s="314"/>
      <c r="DD234" s="314"/>
      <c r="DE234" s="314"/>
      <c r="DF234" s="314"/>
      <c r="DG234" s="314"/>
      <c r="DH234" s="314"/>
      <c r="DI234" s="314"/>
      <c r="DJ234" s="314"/>
      <c r="DK234" s="314"/>
      <c r="DL234" s="314"/>
      <c r="DM234" s="314"/>
      <c r="DN234" s="314"/>
      <c r="DO234" s="314"/>
      <c r="DP234" s="314"/>
      <c r="DQ234" s="314"/>
      <c r="DR234" s="314"/>
      <c r="DS234" s="314"/>
      <c r="DT234" s="314"/>
      <c r="DU234" s="314"/>
      <c r="DV234" s="314"/>
      <c r="DW234" s="314"/>
      <c r="DX234" s="314"/>
      <c r="DY234" s="314"/>
      <c r="DZ234" s="314"/>
      <c r="EA234" s="314"/>
      <c r="EB234" s="314"/>
      <c r="EC234" s="314"/>
      <c r="ED234" s="314"/>
      <c r="FY234" s="317"/>
      <c r="FZ234" s="317"/>
      <c r="GA234" s="317"/>
      <c r="GB234" s="317"/>
      <c r="GC234" s="301"/>
      <c r="GD234" s="301"/>
      <c r="GE234" s="301"/>
      <c r="GF234" s="301"/>
      <c r="GG234" s="318"/>
      <c r="GH234" s="318"/>
      <c r="GI234" s="318"/>
      <c r="GJ234" s="319"/>
      <c r="GK234" s="320"/>
      <c r="GL234" s="320"/>
      <c r="GM234" s="320"/>
      <c r="GN234" s="320"/>
      <c r="GO234" s="300"/>
      <c r="HD234" s="317"/>
      <c r="HE234" s="317"/>
      <c r="HF234" s="317"/>
      <c r="HG234" s="317"/>
      <c r="HH234" s="301"/>
      <c r="HI234" s="301"/>
      <c r="HJ234" s="301"/>
      <c r="HK234" s="301"/>
      <c r="HL234" s="318"/>
      <c r="HM234" s="318"/>
      <c r="HN234" s="318"/>
      <c r="HO234" s="319"/>
      <c r="HP234" s="320"/>
      <c r="HQ234" s="320"/>
      <c r="HR234" s="320"/>
      <c r="HS234" s="320"/>
      <c r="HT234" s="300"/>
    </row>
    <row r="235" spans="3:228" ht="17.100000000000001" customHeight="1" x14ac:dyDescent="0.3">
      <c r="C235" s="335"/>
      <c r="R235" s="314"/>
      <c r="S235" s="314"/>
      <c r="T235" s="314"/>
      <c r="U235" s="314"/>
      <c r="V235" s="314"/>
      <c r="W235" s="314"/>
      <c r="X235" s="314"/>
      <c r="Y235" s="314"/>
      <c r="Z235" s="314"/>
      <c r="AA235" s="314"/>
      <c r="AB235" s="314"/>
      <c r="AC235" s="314"/>
      <c r="AD235" s="314"/>
      <c r="AE235" s="314"/>
      <c r="AF235" s="314"/>
      <c r="AG235" s="314"/>
      <c r="AH235" s="314"/>
      <c r="AI235" s="314"/>
      <c r="AJ235" s="314"/>
      <c r="AK235" s="314"/>
      <c r="AL235" s="314"/>
      <c r="AM235" s="314"/>
      <c r="AN235" s="314"/>
      <c r="AO235" s="314"/>
      <c r="AP235" s="314"/>
      <c r="AQ235" s="314"/>
      <c r="AR235" s="314"/>
      <c r="AS235" s="314"/>
      <c r="AT235" s="314"/>
      <c r="AU235" s="314"/>
      <c r="AV235" s="314"/>
      <c r="AW235" s="314"/>
      <c r="AX235" s="314"/>
      <c r="AY235" s="314"/>
      <c r="AZ235" s="314"/>
      <c r="BA235" s="314"/>
      <c r="BB235" s="314"/>
      <c r="BC235" s="314"/>
      <c r="BD235" s="314"/>
      <c r="BE235" s="314"/>
      <c r="BF235" s="314"/>
      <c r="BG235" s="314"/>
      <c r="BH235" s="314"/>
      <c r="BI235" s="314"/>
      <c r="BJ235" s="314"/>
      <c r="BK235" s="314"/>
      <c r="BL235" s="314"/>
      <c r="BM235" s="314"/>
      <c r="BN235" s="314"/>
      <c r="BO235" s="314"/>
      <c r="BP235" s="314"/>
      <c r="BQ235" s="314"/>
      <c r="BR235" s="314"/>
      <c r="BS235" s="314"/>
      <c r="BT235" s="314"/>
      <c r="BU235" s="314"/>
      <c r="BV235" s="314"/>
      <c r="BW235" s="258"/>
      <c r="BX235" s="314"/>
      <c r="BY235" s="314"/>
      <c r="BZ235" s="314"/>
      <c r="CA235" s="314"/>
      <c r="CB235" s="314"/>
      <c r="CC235" s="314"/>
      <c r="CD235" s="314"/>
      <c r="CE235" s="314"/>
      <c r="CF235" s="314"/>
      <c r="CG235" s="314"/>
      <c r="CH235" s="314"/>
      <c r="CI235" s="314"/>
      <c r="CJ235" s="314"/>
      <c r="CK235" s="314"/>
      <c r="CL235" s="314"/>
      <c r="CM235" s="314"/>
      <c r="CN235" s="314"/>
      <c r="CO235" s="314"/>
      <c r="CP235" s="314"/>
      <c r="CQ235" s="314"/>
      <c r="CR235" s="314"/>
      <c r="CS235" s="314"/>
      <c r="CT235" s="314"/>
      <c r="CU235" s="314"/>
      <c r="CV235" s="314"/>
      <c r="CW235" s="314"/>
      <c r="CX235" s="314"/>
      <c r="CY235" s="314"/>
      <c r="CZ235" s="314"/>
      <c r="DA235" s="314"/>
      <c r="DB235" s="314"/>
      <c r="DC235" s="314"/>
      <c r="DD235" s="314"/>
      <c r="DE235" s="314"/>
      <c r="DF235" s="314"/>
      <c r="DG235" s="314"/>
      <c r="DH235" s="314"/>
      <c r="DI235" s="314"/>
      <c r="DJ235" s="314"/>
      <c r="DK235" s="314"/>
      <c r="DL235" s="314"/>
      <c r="DM235" s="314"/>
      <c r="DN235" s="314"/>
      <c r="DO235" s="314"/>
      <c r="DP235" s="314"/>
      <c r="DQ235" s="314"/>
      <c r="DR235" s="314"/>
      <c r="DS235" s="314"/>
      <c r="DT235" s="314"/>
      <c r="DU235" s="314"/>
      <c r="DV235" s="314"/>
      <c r="DW235" s="314"/>
      <c r="DX235" s="314"/>
      <c r="DY235" s="314"/>
      <c r="DZ235" s="314"/>
      <c r="EA235" s="314"/>
      <c r="EB235" s="314"/>
      <c r="EC235" s="314"/>
      <c r="ED235" s="314"/>
      <c r="FY235" s="317"/>
      <c r="FZ235" s="317"/>
      <c r="GA235" s="317"/>
      <c r="GB235" s="317"/>
      <c r="GC235" s="301"/>
      <c r="GD235" s="301"/>
      <c r="GE235" s="301"/>
      <c r="GF235" s="301"/>
      <c r="GG235" s="318"/>
      <c r="GH235" s="318"/>
      <c r="GI235" s="318"/>
      <c r="GJ235" s="319"/>
      <c r="GK235" s="320"/>
      <c r="GL235" s="320"/>
      <c r="GM235" s="320"/>
      <c r="GN235" s="320"/>
      <c r="GO235" s="300"/>
      <c r="HD235" s="317"/>
      <c r="HE235" s="317"/>
      <c r="HF235" s="317"/>
      <c r="HG235" s="317"/>
      <c r="HH235" s="301"/>
      <c r="HI235" s="301"/>
      <c r="HJ235" s="301"/>
      <c r="HK235" s="301"/>
      <c r="HL235" s="318"/>
      <c r="HM235" s="318"/>
      <c r="HN235" s="318"/>
      <c r="HO235" s="319"/>
      <c r="HP235" s="320"/>
      <c r="HQ235" s="320"/>
      <c r="HR235" s="320"/>
      <c r="HS235" s="320"/>
      <c r="HT235" s="300"/>
    </row>
    <row r="236" spans="3:228" ht="17.100000000000001" customHeight="1" x14ac:dyDescent="0.3">
      <c r="R236" s="314"/>
      <c r="S236" s="314"/>
      <c r="T236" s="314"/>
      <c r="U236" s="314"/>
      <c r="V236" s="314"/>
      <c r="W236" s="314"/>
      <c r="X236" s="314"/>
      <c r="Y236" s="314"/>
      <c r="Z236" s="314"/>
      <c r="AA236" s="314"/>
      <c r="AB236" s="314"/>
      <c r="AC236" s="314"/>
      <c r="AD236" s="314"/>
      <c r="AE236" s="314"/>
      <c r="AF236" s="314"/>
      <c r="AG236" s="314"/>
      <c r="AH236" s="314"/>
      <c r="AI236" s="314"/>
      <c r="AJ236" s="314"/>
      <c r="AK236" s="314"/>
      <c r="AL236" s="314"/>
      <c r="AM236" s="314"/>
      <c r="AN236" s="314"/>
      <c r="AO236" s="314"/>
      <c r="AP236" s="314"/>
      <c r="AQ236" s="314"/>
      <c r="AR236" s="314"/>
      <c r="AS236" s="314"/>
      <c r="AT236" s="314"/>
      <c r="AU236" s="314"/>
      <c r="AV236" s="314"/>
      <c r="AW236" s="314"/>
      <c r="AX236" s="314"/>
      <c r="AY236" s="314"/>
      <c r="AZ236" s="314"/>
      <c r="BA236" s="314"/>
      <c r="BB236" s="314"/>
      <c r="BC236" s="314"/>
      <c r="BD236" s="314"/>
      <c r="BE236" s="314"/>
      <c r="BF236" s="314"/>
      <c r="BG236" s="314"/>
      <c r="BH236" s="314"/>
      <c r="BI236" s="314"/>
      <c r="BJ236" s="314"/>
      <c r="BK236" s="314"/>
      <c r="BL236" s="314"/>
      <c r="BM236" s="314"/>
      <c r="BN236" s="314"/>
      <c r="BO236" s="314"/>
      <c r="BP236" s="314"/>
      <c r="BQ236" s="314"/>
      <c r="BR236" s="314"/>
      <c r="BS236" s="314"/>
      <c r="BT236" s="314"/>
      <c r="BU236" s="314"/>
      <c r="BV236" s="314"/>
      <c r="BW236" s="258"/>
      <c r="BX236" s="314"/>
      <c r="BY236" s="314"/>
      <c r="BZ236" s="314"/>
      <c r="CA236" s="314"/>
      <c r="CB236" s="314"/>
      <c r="CC236" s="314"/>
      <c r="CD236" s="314"/>
      <c r="CE236" s="314"/>
      <c r="CF236" s="314"/>
      <c r="CG236" s="314"/>
      <c r="CH236" s="314"/>
      <c r="CI236" s="314"/>
      <c r="CJ236" s="314"/>
      <c r="CK236" s="314"/>
      <c r="CL236" s="314"/>
      <c r="CM236" s="314"/>
      <c r="CN236" s="314"/>
      <c r="CO236" s="314"/>
      <c r="CP236" s="314"/>
      <c r="CQ236" s="314"/>
      <c r="CR236" s="314"/>
      <c r="CS236" s="314"/>
      <c r="CT236" s="314"/>
      <c r="CU236" s="314"/>
      <c r="CV236" s="314"/>
      <c r="CW236" s="314"/>
      <c r="CX236" s="314"/>
      <c r="CY236" s="314"/>
      <c r="CZ236" s="314"/>
      <c r="DA236" s="314"/>
      <c r="DB236" s="314"/>
      <c r="DC236" s="314"/>
      <c r="DD236" s="314"/>
      <c r="DE236" s="314"/>
      <c r="DF236" s="314"/>
      <c r="DG236" s="314"/>
      <c r="DH236" s="314"/>
      <c r="DI236" s="314"/>
      <c r="DJ236" s="314"/>
      <c r="DK236" s="314"/>
      <c r="DL236" s="314"/>
      <c r="DM236" s="314"/>
      <c r="DN236" s="314"/>
      <c r="DO236" s="314"/>
      <c r="DP236" s="314"/>
      <c r="DQ236" s="314"/>
      <c r="DR236" s="314"/>
      <c r="DS236" s="314"/>
      <c r="DT236" s="314"/>
      <c r="DU236" s="314"/>
      <c r="DV236" s="314"/>
      <c r="DW236" s="314"/>
      <c r="DX236" s="314"/>
      <c r="DY236" s="314"/>
      <c r="DZ236" s="314"/>
      <c r="EA236" s="314"/>
      <c r="EB236" s="314"/>
      <c r="EC236" s="314"/>
      <c r="ED236" s="314"/>
      <c r="FY236" s="317"/>
      <c r="FZ236" s="317"/>
      <c r="GA236" s="317"/>
      <c r="GB236" s="317"/>
      <c r="GC236" s="301"/>
      <c r="GD236" s="301"/>
      <c r="GE236" s="301"/>
      <c r="GF236" s="301"/>
      <c r="GG236" s="318"/>
      <c r="GH236" s="318"/>
      <c r="GI236" s="318"/>
      <c r="GJ236" s="319"/>
      <c r="GK236" s="320"/>
      <c r="GL236" s="320"/>
      <c r="GM236" s="320"/>
      <c r="GN236" s="320"/>
      <c r="GO236" s="300"/>
      <c r="HD236" s="317"/>
      <c r="HE236" s="317"/>
      <c r="HF236" s="317"/>
      <c r="HG236" s="317"/>
      <c r="HH236" s="301"/>
      <c r="HI236" s="301"/>
      <c r="HJ236" s="301"/>
      <c r="HK236" s="301"/>
      <c r="HL236" s="318"/>
      <c r="HM236" s="318"/>
      <c r="HN236" s="318"/>
      <c r="HO236" s="319"/>
      <c r="HP236" s="320"/>
      <c r="HQ236" s="320"/>
      <c r="HR236" s="320"/>
      <c r="HS236" s="320"/>
      <c r="HT236" s="300"/>
    </row>
    <row r="237" spans="3:228" ht="17.100000000000001" customHeight="1" x14ac:dyDescent="0.3">
      <c r="R237" s="314"/>
      <c r="S237" s="314"/>
      <c r="T237" s="314"/>
      <c r="U237" s="314"/>
      <c r="V237" s="314"/>
      <c r="W237" s="314"/>
      <c r="X237" s="314"/>
      <c r="Y237" s="314"/>
      <c r="Z237" s="314"/>
      <c r="AA237" s="314"/>
      <c r="AB237" s="314"/>
      <c r="AC237" s="314"/>
      <c r="AD237" s="314"/>
      <c r="AE237" s="314"/>
      <c r="AF237" s="314"/>
      <c r="AG237" s="314"/>
      <c r="AH237" s="314"/>
      <c r="AI237" s="314"/>
      <c r="AJ237" s="314"/>
      <c r="AK237" s="314"/>
      <c r="AL237" s="314"/>
      <c r="AM237" s="314"/>
      <c r="AN237" s="314"/>
      <c r="AO237" s="314"/>
      <c r="AP237" s="314"/>
      <c r="AQ237" s="314"/>
      <c r="AR237" s="314"/>
      <c r="AS237" s="314"/>
      <c r="AT237" s="314"/>
      <c r="AU237" s="314"/>
      <c r="AV237" s="314"/>
      <c r="AW237" s="314"/>
      <c r="AX237" s="314"/>
      <c r="AY237" s="314"/>
      <c r="AZ237" s="314"/>
      <c r="BA237" s="314"/>
      <c r="BB237" s="314"/>
      <c r="BC237" s="314"/>
      <c r="BD237" s="314"/>
      <c r="BE237" s="314"/>
      <c r="BF237" s="314"/>
      <c r="BG237" s="314"/>
      <c r="BH237" s="314"/>
      <c r="BI237" s="314"/>
      <c r="BJ237" s="314"/>
      <c r="BK237" s="314"/>
      <c r="BL237" s="314"/>
      <c r="BM237" s="314"/>
      <c r="BN237" s="314"/>
      <c r="BO237" s="314"/>
      <c r="BP237" s="314"/>
      <c r="BQ237" s="314"/>
      <c r="BR237" s="314"/>
      <c r="BS237" s="314"/>
      <c r="BT237" s="314"/>
      <c r="BU237" s="314"/>
      <c r="BV237" s="314"/>
      <c r="BW237" s="291"/>
      <c r="BX237" s="314"/>
      <c r="BY237" s="314"/>
      <c r="BZ237" s="314"/>
      <c r="CA237" s="314"/>
      <c r="CB237" s="314"/>
      <c r="CC237" s="314"/>
      <c r="CD237" s="314"/>
      <c r="CE237" s="314"/>
      <c r="CF237" s="314"/>
      <c r="CG237" s="314"/>
      <c r="CH237" s="314"/>
      <c r="CI237" s="314"/>
      <c r="CJ237" s="314"/>
      <c r="CK237" s="314"/>
      <c r="CL237" s="314"/>
      <c r="CM237" s="314"/>
      <c r="CN237" s="314"/>
      <c r="CO237" s="314"/>
      <c r="CP237" s="314"/>
      <c r="CQ237" s="314"/>
      <c r="CR237" s="314"/>
      <c r="CS237" s="314"/>
      <c r="CT237" s="314"/>
      <c r="CU237" s="314"/>
      <c r="CV237" s="314"/>
      <c r="CW237" s="314"/>
      <c r="CX237" s="314"/>
      <c r="CY237" s="314"/>
      <c r="CZ237" s="314"/>
      <c r="DA237" s="314"/>
      <c r="DB237" s="314"/>
      <c r="DC237" s="314"/>
      <c r="DD237" s="314"/>
      <c r="DE237" s="314"/>
      <c r="DF237" s="314"/>
      <c r="DG237" s="314"/>
      <c r="DH237" s="314"/>
      <c r="DI237" s="314"/>
      <c r="DJ237" s="314"/>
      <c r="DK237" s="314"/>
      <c r="DL237" s="314"/>
      <c r="DM237" s="314"/>
      <c r="DN237" s="314"/>
      <c r="DO237" s="314"/>
      <c r="DP237" s="314"/>
      <c r="DQ237" s="314"/>
      <c r="DR237" s="314"/>
      <c r="DS237" s="314"/>
      <c r="DT237" s="314"/>
      <c r="DU237" s="314"/>
      <c r="DV237" s="314"/>
      <c r="DW237" s="314"/>
      <c r="DX237" s="314"/>
      <c r="DY237" s="314"/>
      <c r="DZ237" s="314"/>
      <c r="EA237" s="314"/>
      <c r="EB237" s="314"/>
      <c r="EC237" s="314"/>
      <c r="ED237" s="314"/>
      <c r="FY237" s="317"/>
      <c r="FZ237" s="317"/>
      <c r="GA237" s="317"/>
      <c r="GB237" s="317"/>
      <c r="GC237" s="301"/>
      <c r="GD237" s="301"/>
      <c r="GE237" s="301"/>
      <c r="GF237" s="301"/>
      <c r="GG237" s="318"/>
      <c r="GH237" s="318"/>
      <c r="GI237" s="318"/>
      <c r="GJ237" s="319"/>
      <c r="GK237" s="320"/>
      <c r="GL237" s="320"/>
      <c r="GM237" s="320"/>
      <c r="GN237" s="320"/>
      <c r="GO237" s="300"/>
      <c r="HD237" s="317"/>
      <c r="HE237" s="317"/>
      <c r="HF237" s="317"/>
      <c r="HG237" s="317"/>
      <c r="HH237" s="301"/>
      <c r="HI237" s="301"/>
      <c r="HJ237" s="301"/>
      <c r="HK237" s="301"/>
      <c r="HL237" s="318"/>
      <c r="HM237" s="318"/>
      <c r="HN237" s="318"/>
      <c r="HO237" s="319"/>
      <c r="HP237" s="320"/>
      <c r="HQ237" s="320"/>
      <c r="HR237" s="320"/>
      <c r="HS237" s="320"/>
      <c r="HT237" s="300"/>
    </row>
    <row r="238" spans="3:228" ht="17.100000000000001" customHeight="1" x14ac:dyDescent="0.3">
      <c r="R238" s="314"/>
      <c r="S238" s="314"/>
      <c r="T238" s="314"/>
      <c r="U238" s="314"/>
      <c r="V238" s="314"/>
      <c r="W238" s="314"/>
      <c r="X238" s="314"/>
      <c r="Y238" s="314"/>
      <c r="Z238" s="314"/>
      <c r="AA238" s="314"/>
      <c r="AB238" s="314"/>
      <c r="AC238" s="314"/>
      <c r="AD238" s="314"/>
      <c r="AE238" s="314"/>
      <c r="AF238" s="314"/>
      <c r="AG238" s="314"/>
      <c r="AH238" s="314"/>
      <c r="AI238" s="314"/>
      <c r="AJ238" s="314"/>
      <c r="AK238" s="314"/>
      <c r="AL238" s="314"/>
      <c r="AM238" s="314"/>
      <c r="AN238" s="314"/>
      <c r="AO238" s="314"/>
      <c r="AP238" s="314"/>
      <c r="AQ238" s="314"/>
      <c r="AR238" s="314"/>
      <c r="AS238" s="314"/>
      <c r="AT238" s="314"/>
      <c r="AU238" s="314"/>
      <c r="AV238" s="314"/>
      <c r="AW238" s="314"/>
      <c r="AX238" s="314"/>
      <c r="AY238" s="314"/>
      <c r="AZ238" s="314"/>
      <c r="BA238" s="314"/>
      <c r="BB238" s="314"/>
      <c r="BC238" s="314"/>
      <c r="BD238" s="314"/>
      <c r="BE238" s="314"/>
      <c r="BF238" s="314"/>
      <c r="BG238" s="314"/>
      <c r="BH238" s="314"/>
      <c r="BI238" s="314"/>
      <c r="BJ238" s="314"/>
      <c r="BK238" s="314"/>
      <c r="BL238" s="314"/>
      <c r="BM238" s="314"/>
      <c r="BN238" s="314"/>
      <c r="BO238" s="314"/>
      <c r="BP238" s="314"/>
      <c r="BQ238" s="314"/>
      <c r="BR238" s="314"/>
      <c r="BS238" s="314"/>
      <c r="BT238" s="314"/>
      <c r="BU238" s="314"/>
      <c r="BV238" s="314"/>
      <c r="BW238" s="259"/>
      <c r="BX238" s="314"/>
      <c r="BY238" s="314"/>
      <c r="BZ238" s="314"/>
      <c r="CA238" s="314"/>
      <c r="CB238" s="314"/>
      <c r="CC238" s="314"/>
      <c r="CD238" s="314"/>
      <c r="CE238" s="314"/>
      <c r="CF238" s="314"/>
      <c r="CG238" s="314"/>
      <c r="CH238" s="314"/>
      <c r="CI238" s="314"/>
      <c r="CJ238" s="314"/>
      <c r="CK238" s="314"/>
      <c r="CL238" s="314"/>
      <c r="CM238" s="314"/>
      <c r="CN238" s="314"/>
      <c r="CO238" s="314"/>
      <c r="CP238" s="314"/>
      <c r="CQ238" s="314"/>
      <c r="CR238" s="314"/>
      <c r="CS238" s="314"/>
      <c r="CT238" s="314"/>
      <c r="CU238" s="314"/>
      <c r="CV238" s="314"/>
      <c r="CW238" s="314"/>
      <c r="CX238" s="314"/>
      <c r="CY238" s="314"/>
      <c r="CZ238" s="314"/>
      <c r="DA238" s="314"/>
      <c r="DB238" s="314"/>
      <c r="DC238" s="314"/>
      <c r="DD238" s="314"/>
      <c r="DE238" s="314"/>
      <c r="DF238" s="314"/>
      <c r="DG238" s="314"/>
      <c r="DH238" s="314"/>
      <c r="DI238" s="314"/>
      <c r="DJ238" s="314"/>
      <c r="DK238" s="314"/>
      <c r="DL238" s="314"/>
      <c r="DM238" s="314"/>
      <c r="DN238" s="314"/>
      <c r="DO238" s="314"/>
      <c r="DP238" s="314"/>
      <c r="DQ238" s="314"/>
      <c r="DR238" s="314"/>
      <c r="DS238" s="314"/>
      <c r="DT238" s="314"/>
      <c r="DU238" s="314"/>
      <c r="DV238" s="314"/>
      <c r="DW238" s="314"/>
      <c r="DX238" s="314"/>
      <c r="DY238" s="314"/>
      <c r="DZ238" s="314"/>
      <c r="EA238" s="314"/>
      <c r="EB238" s="314"/>
      <c r="EC238" s="314"/>
      <c r="ED238" s="314"/>
      <c r="FY238" s="317"/>
      <c r="FZ238" s="317"/>
      <c r="GA238" s="317"/>
      <c r="GB238" s="317"/>
      <c r="GC238" s="301"/>
      <c r="GD238" s="301"/>
      <c r="GE238" s="301"/>
      <c r="GF238" s="301"/>
      <c r="GG238" s="318"/>
      <c r="GH238" s="318"/>
      <c r="GI238" s="318"/>
      <c r="GJ238" s="319"/>
      <c r="GK238" s="320"/>
      <c r="GL238" s="320"/>
      <c r="GM238" s="320"/>
      <c r="GN238" s="320"/>
      <c r="GO238" s="300"/>
      <c r="HD238" s="317"/>
      <c r="HE238" s="317"/>
      <c r="HF238" s="317"/>
      <c r="HG238" s="317"/>
      <c r="HH238" s="301"/>
      <c r="HI238" s="301"/>
      <c r="HJ238" s="301"/>
      <c r="HK238" s="301"/>
      <c r="HL238" s="318"/>
      <c r="HM238" s="318"/>
      <c r="HN238" s="318"/>
      <c r="HO238" s="319"/>
      <c r="HP238" s="320"/>
      <c r="HQ238" s="320"/>
      <c r="HR238" s="320"/>
      <c r="HS238" s="320"/>
      <c r="HT238" s="300"/>
    </row>
    <row r="239" spans="3:228" ht="17.100000000000001" customHeight="1" x14ac:dyDescent="0.3">
      <c r="R239" s="314"/>
      <c r="S239" s="314"/>
      <c r="T239" s="314"/>
      <c r="U239" s="314"/>
      <c r="V239" s="314"/>
      <c r="W239" s="314"/>
      <c r="X239" s="314"/>
      <c r="Y239" s="314"/>
      <c r="Z239" s="314"/>
      <c r="AA239" s="314"/>
      <c r="AB239" s="314"/>
      <c r="AC239" s="314"/>
      <c r="AD239" s="314"/>
      <c r="AE239" s="314"/>
      <c r="AF239" s="314"/>
      <c r="AG239" s="314"/>
      <c r="AH239" s="314"/>
      <c r="AI239" s="314"/>
      <c r="AJ239" s="314"/>
      <c r="AK239" s="314"/>
      <c r="AL239" s="314"/>
      <c r="AM239" s="314"/>
      <c r="AN239" s="314"/>
      <c r="AO239" s="314"/>
      <c r="AP239" s="314"/>
      <c r="AQ239" s="314"/>
      <c r="AR239" s="314"/>
      <c r="AS239" s="314"/>
      <c r="AT239" s="314"/>
      <c r="AU239" s="314"/>
      <c r="AV239" s="314"/>
      <c r="AW239" s="314"/>
      <c r="AX239" s="314"/>
      <c r="AY239" s="314"/>
      <c r="AZ239" s="314"/>
      <c r="BA239" s="314"/>
      <c r="BB239" s="314"/>
      <c r="BC239" s="314"/>
      <c r="BD239" s="314"/>
      <c r="BE239" s="314"/>
      <c r="BF239" s="314"/>
      <c r="BG239" s="314"/>
      <c r="BH239" s="314"/>
      <c r="BI239" s="314"/>
      <c r="BJ239" s="314"/>
      <c r="BK239" s="314"/>
      <c r="BL239" s="314"/>
      <c r="BM239" s="314"/>
      <c r="BN239" s="314"/>
      <c r="BO239" s="314"/>
      <c r="BP239" s="314"/>
      <c r="BQ239" s="314"/>
      <c r="BR239" s="314"/>
      <c r="BS239" s="314"/>
      <c r="BT239" s="314"/>
      <c r="BU239" s="314"/>
      <c r="BV239" s="314"/>
      <c r="BW239" s="259"/>
      <c r="BX239" s="314"/>
      <c r="BY239" s="314"/>
      <c r="BZ239" s="314"/>
      <c r="CA239" s="314"/>
      <c r="CB239" s="314"/>
      <c r="CC239" s="314"/>
      <c r="CD239" s="314"/>
      <c r="CE239" s="314"/>
      <c r="CF239" s="314"/>
      <c r="CG239" s="314"/>
      <c r="CH239" s="314"/>
      <c r="CI239" s="314"/>
      <c r="CJ239" s="314"/>
      <c r="CK239" s="314"/>
      <c r="CL239" s="314"/>
      <c r="CM239" s="314"/>
      <c r="CN239" s="314"/>
      <c r="CO239" s="314"/>
      <c r="CP239" s="314"/>
      <c r="CQ239" s="314"/>
      <c r="CR239" s="314"/>
      <c r="CS239" s="314"/>
      <c r="CT239" s="314"/>
      <c r="CU239" s="314"/>
      <c r="CV239" s="314"/>
      <c r="CW239" s="314"/>
      <c r="CX239" s="314"/>
      <c r="CY239" s="314"/>
      <c r="CZ239" s="314"/>
      <c r="DA239" s="314"/>
      <c r="DB239" s="314"/>
      <c r="DC239" s="314"/>
      <c r="DD239" s="314"/>
      <c r="DE239" s="314"/>
      <c r="DF239" s="314"/>
      <c r="DG239" s="314"/>
      <c r="DH239" s="314"/>
      <c r="DI239" s="314"/>
      <c r="DJ239" s="314"/>
      <c r="DK239" s="314"/>
      <c r="DL239" s="314"/>
      <c r="DM239" s="314"/>
      <c r="DN239" s="314"/>
      <c r="DO239" s="314"/>
      <c r="DP239" s="314"/>
      <c r="DQ239" s="314"/>
      <c r="DR239" s="314"/>
      <c r="DS239" s="314"/>
      <c r="DT239" s="314"/>
      <c r="DU239" s="314"/>
      <c r="DV239" s="314"/>
      <c r="DW239" s="314"/>
      <c r="DX239" s="314"/>
      <c r="DY239" s="314"/>
      <c r="DZ239" s="314"/>
      <c r="EA239" s="314"/>
      <c r="EB239" s="314"/>
      <c r="EC239" s="314"/>
      <c r="ED239" s="314"/>
      <c r="FY239" s="317"/>
      <c r="FZ239" s="317"/>
      <c r="GA239" s="317"/>
      <c r="GB239" s="317"/>
      <c r="GC239" s="301"/>
      <c r="GD239" s="301"/>
      <c r="GE239" s="301"/>
      <c r="GF239" s="301"/>
      <c r="GG239" s="318"/>
      <c r="GH239" s="318"/>
      <c r="GI239" s="318"/>
      <c r="GJ239" s="319"/>
      <c r="GK239" s="320"/>
      <c r="GL239" s="320"/>
      <c r="GM239" s="320"/>
      <c r="GN239" s="320"/>
      <c r="GO239" s="300"/>
      <c r="HD239" s="317"/>
      <c r="HE239" s="317"/>
      <c r="HF239" s="317"/>
      <c r="HG239" s="317"/>
      <c r="HH239" s="301"/>
      <c r="HI239" s="301"/>
      <c r="HJ239" s="301"/>
      <c r="HK239" s="301"/>
      <c r="HL239" s="318"/>
      <c r="HM239" s="318"/>
      <c r="HN239" s="318"/>
      <c r="HO239" s="319"/>
      <c r="HP239" s="320"/>
      <c r="HQ239" s="320"/>
      <c r="HR239" s="320"/>
      <c r="HS239" s="320"/>
      <c r="HT239" s="300"/>
    </row>
    <row r="240" spans="3:228" ht="17.100000000000001" customHeight="1" x14ac:dyDescent="0.3">
      <c r="R240" s="314"/>
      <c r="S240" s="314"/>
      <c r="T240" s="314"/>
      <c r="U240" s="314"/>
      <c r="V240" s="314"/>
      <c r="W240" s="314"/>
      <c r="X240" s="314"/>
      <c r="Y240" s="314"/>
      <c r="Z240" s="314"/>
      <c r="AA240" s="314"/>
      <c r="AB240" s="314"/>
      <c r="AC240" s="314"/>
      <c r="AD240" s="314"/>
      <c r="AE240" s="314"/>
      <c r="AF240" s="314"/>
      <c r="AG240" s="314"/>
      <c r="AH240" s="314"/>
      <c r="AI240" s="314"/>
      <c r="AJ240" s="314"/>
      <c r="AK240" s="314"/>
      <c r="AL240" s="314"/>
      <c r="AM240" s="314"/>
      <c r="AN240" s="314"/>
      <c r="AO240" s="314"/>
      <c r="AP240" s="314"/>
      <c r="AQ240" s="314"/>
      <c r="AR240" s="314"/>
      <c r="AS240" s="314"/>
      <c r="AT240" s="314"/>
      <c r="AU240" s="314"/>
      <c r="AV240" s="314"/>
      <c r="AW240" s="314"/>
      <c r="AX240" s="314"/>
      <c r="AY240" s="314"/>
      <c r="AZ240" s="314"/>
      <c r="BA240" s="314"/>
      <c r="BB240" s="314"/>
      <c r="BC240" s="314"/>
      <c r="BD240" s="314"/>
      <c r="BE240" s="314"/>
      <c r="BF240" s="314"/>
      <c r="BG240" s="314"/>
      <c r="BH240" s="314"/>
      <c r="BI240" s="314"/>
      <c r="BJ240" s="314"/>
      <c r="BK240" s="314"/>
      <c r="BL240" s="314"/>
      <c r="BM240" s="314"/>
      <c r="BN240" s="314"/>
      <c r="BO240" s="314"/>
      <c r="BP240" s="314"/>
      <c r="BQ240" s="314"/>
      <c r="BR240" s="314"/>
      <c r="BS240" s="314"/>
      <c r="BT240" s="314"/>
      <c r="BU240" s="314"/>
      <c r="BV240" s="314"/>
      <c r="BW240" s="291"/>
      <c r="BX240" s="314"/>
      <c r="BY240" s="314"/>
      <c r="BZ240" s="314"/>
      <c r="CA240" s="314"/>
      <c r="CB240" s="314"/>
      <c r="CC240" s="314"/>
      <c r="CD240" s="314"/>
      <c r="CE240" s="314"/>
      <c r="CF240" s="314"/>
      <c r="CG240" s="314"/>
      <c r="CH240" s="314"/>
      <c r="CI240" s="314"/>
      <c r="CJ240" s="314"/>
      <c r="CK240" s="314"/>
      <c r="CL240" s="314"/>
      <c r="CM240" s="314"/>
      <c r="CN240" s="314"/>
      <c r="CO240" s="314"/>
      <c r="CP240" s="314"/>
      <c r="CQ240" s="314"/>
      <c r="CR240" s="314"/>
      <c r="CS240" s="314"/>
      <c r="CT240" s="314"/>
      <c r="CU240" s="314"/>
      <c r="CV240" s="314"/>
      <c r="CW240" s="314"/>
      <c r="CX240" s="314"/>
      <c r="CY240" s="314"/>
      <c r="CZ240" s="314"/>
      <c r="DA240" s="314"/>
      <c r="DB240" s="314"/>
      <c r="DC240" s="314"/>
      <c r="DD240" s="314"/>
      <c r="DE240" s="314"/>
      <c r="DF240" s="314"/>
      <c r="DG240" s="314"/>
      <c r="DH240" s="314"/>
      <c r="DI240" s="314"/>
      <c r="DJ240" s="314"/>
      <c r="DK240" s="314"/>
      <c r="DL240" s="314"/>
      <c r="DM240" s="314"/>
      <c r="DN240" s="314"/>
      <c r="DO240" s="314"/>
      <c r="DP240" s="314"/>
      <c r="DQ240" s="314"/>
      <c r="DR240" s="314"/>
      <c r="DS240" s="314"/>
      <c r="DT240" s="314"/>
      <c r="DU240" s="314"/>
      <c r="DV240" s="314"/>
      <c r="DW240" s="314"/>
      <c r="DX240" s="314"/>
      <c r="DY240" s="314"/>
      <c r="DZ240" s="314"/>
      <c r="EA240" s="314"/>
      <c r="EB240" s="314"/>
      <c r="EC240" s="314"/>
      <c r="ED240" s="314"/>
      <c r="FY240" s="317"/>
      <c r="FZ240" s="317"/>
      <c r="GA240" s="317"/>
      <c r="GB240" s="317"/>
      <c r="GC240" s="301"/>
      <c r="GD240" s="301"/>
      <c r="GE240" s="301"/>
      <c r="GF240" s="301"/>
      <c r="GG240" s="318"/>
      <c r="GH240" s="318"/>
      <c r="GI240" s="318"/>
      <c r="GJ240" s="319"/>
      <c r="GK240" s="320"/>
      <c r="GL240" s="320"/>
      <c r="GM240" s="320"/>
      <c r="GN240" s="320"/>
      <c r="GO240" s="300"/>
      <c r="HD240" s="317"/>
      <c r="HE240" s="317"/>
      <c r="HF240" s="317"/>
      <c r="HG240" s="317"/>
      <c r="HH240" s="301"/>
      <c r="HI240" s="301"/>
      <c r="HJ240" s="301"/>
      <c r="HK240" s="301"/>
      <c r="HL240" s="318"/>
      <c r="HM240" s="318"/>
      <c r="HN240" s="318"/>
      <c r="HO240" s="319"/>
      <c r="HP240" s="320"/>
      <c r="HQ240" s="320"/>
      <c r="HR240" s="320"/>
      <c r="HS240" s="320"/>
      <c r="HT240" s="300"/>
    </row>
    <row r="241" spans="18:228" ht="17.100000000000001" customHeight="1" x14ac:dyDescent="0.3">
      <c r="R241" s="314"/>
      <c r="S241" s="314"/>
      <c r="T241" s="314"/>
      <c r="U241" s="314"/>
      <c r="V241" s="314"/>
      <c r="W241" s="314"/>
      <c r="X241" s="314"/>
      <c r="Y241" s="314"/>
      <c r="Z241" s="314"/>
      <c r="AA241" s="314"/>
      <c r="AB241" s="314"/>
      <c r="AC241" s="314"/>
      <c r="AD241" s="314"/>
      <c r="AE241" s="314"/>
      <c r="AF241" s="314"/>
      <c r="AG241" s="314"/>
      <c r="AH241" s="314"/>
      <c r="AI241" s="314"/>
      <c r="AJ241" s="314"/>
      <c r="AK241" s="314"/>
      <c r="AL241" s="314"/>
      <c r="AM241" s="314"/>
      <c r="AN241" s="314"/>
      <c r="AO241" s="314"/>
      <c r="AP241" s="314"/>
      <c r="AQ241" s="314"/>
      <c r="AR241" s="314"/>
      <c r="AS241" s="314"/>
      <c r="AT241" s="314"/>
      <c r="AU241" s="314"/>
      <c r="AV241" s="314"/>
      <c r="AW241" s="314"/>
      <c r="AX241" s="314"/>
      <c r="AY241" s="314"/>
      <c r="AZ241" s="314"/>
      <c r="BA241" s="314"/>
      <c r="BB241" s="314"/>
      <c r="BC241" s="314"/>
      <c r="BD241" s="314"/>
      <c r="BE241" s="314"/>
      <c r="BF241" s="314"/>
      <c r="BG241" s="314"/>
      <c r="BH241" s="314"/>
      <c r="BI241" s="314"/>
      <c r="BJ241" s="314"/>
      <c r="BK241" s="314"/>
      <c r="BL241" s="314"/>
      <c r="BM241" s="314"/>
      <c r="BN241" s="314"/>
      <c r="BO241" s="314"/>
      <c r="BP241" s="314"/>
      <c r="BQ241" s="314"/>
      <c r="BR241" s="314"/>
      <c r="BS241" s="314"/>
      <c r="BT241" s="314"/>
      <c r="BU241" s="314"/>
      <c r="BV241" s="314"/>
      <c r="BW241" s="339"/>
      <c r="BX241" s="314"/>
      <c r="BY241" s="314"/>
      <c r="BZ241" s="314"/>
      <c r="CA241" s="314"/>
      <c r="CB241" s="314"/>
      <c r="CC241" s="314"/>
      <c r="CD241" s="314"/>
      <c r="CE241" s="314"/>
      <c r="CF241" s="314"/>
      <c r="CG241" s="314"/>
      <c r="CH241" s="314"/>
      <c r="CI241" s="314"/>
      <c r="CJ241" s="314"/>
      <c r="CK241" s="314"/>
      <c r="CL241" s="314"/>
      <c r="CM241" s="314"/>
      <c r="CN241" s="314"/>
      <c r="CO241" s="314"/>
      <c r="CP241" s="314"/>
      <c r="CQ241" s="314"/>
      <c r="CR241" s="314"/>
      <c r="CS241" s="314"/>
      <c r="CT241" s="314"/>
      <c r="CU241" s="314"/>
      <c r="CV241" s="314"/>
      <c r="CW241" s="314"/>
      <c r="CX241" s="314"/>
      <c r="CY241" s="314"/>
      <c r="CZ241" s="314"/>
      <c r="DA241" s="314"/>
      <c r="DB241" s="314"/>
      <c r="DC241" s="314"/>
      <c r="DD241" s="314"/>
      <c r="DE241" s="314"/>
      <c r="DF241" s="314"/>
      <c r="DG241" s="314"/>
      <c r="DH241" s="314"/>
      <c r="DI241" s="314"/>
      <c r="DJ241" s="314"/>
      <c r="DK241" s="314"/>
      <c r="DL241" s="314"/>
      <c r="DM241" s="314"/>
      <c r="DN241" s="314"/>
      <c r="DO241" s="314"/>
      <c r="DP241" s="314"/>
      <c r="DQ241" s="314"/>
      <c r="DR241" s="314"/>
      <c r="DS241" s="314"/>
      <c r="DT241" s="314"/>
      <c r="DU241" s="314"/>
      <c r="DV241" s="314"/>
      <c r="DW241" s="314"/>
      <c r="DX241" s="314"/>
      <c r="DY241" s="314"/>
      <c r="DZ241" s="314"/>
      <c r="EA241" s="314"/>
      <c r="EB241" s="314"/>
      <c r="EC241" s="314"/>
      <c r="ED241" s="314"/>
      <c r="FY241" s="317"/>
      <c r="FZ241" s="317"/>
      <c r="GA241" s="317"/>
      <c r="GB241" s="317"/>
      <c r="GC241" s="301"/>
      <c r="GD241" s="301"/>
      <c r="GE241" s="301"/>
      <c r="GF241" s="301"/>
      <c r="GG241" s="318"/>
      <c r="GH241" s="318"/>
      <c r="GI241" s="318"/>
      <c r="GJ241" s="319"/>
      <c r="GK241" s="320"/>
      <c r="GL241" s="320"/>
      <c r="GM241" s="320"/>
      <c r="GN241" s="320"/>
      <c r="GO241" s="300"/>
      <c r="HD241" s="317"/>
      <c r="HE241" s="317"/>
      <c r="HF241" s="317"/>
      <c r="HG241" s="317"/>
      <c r="HH241" s="301"/>
      <c r="HI241" s="301"/>
      <c r="HJ241" s="301"/>
      <c r="HK241" s="301"/>
      <c r="HL241" s="318"/>
      <c r="HM241" s="318"/>
      <c r="HN241" s="318"/>
      <c r="HO241" s="319"/>
      <c r="HP241" s="320"/>
      <c r="HQ241" s="320"/>
      <c r="HR241" s="320"/>
      <c r="HS241" s="320"/>
      <c r="HT241" s="300"/>
    </row>
    <row r="242" spans="18:228" ht="17.100000000000001" customHeight="1" x14ac:dyDescent="0.3">
      <c r="R242" s="314"/>
      <c r="S242" s="314"/>
      <c r="T242" s="314"/>
      <c r="U242" s="314"/>
      <c r="V242" s="314"/>
      <c r="W242" s="314"/>
      <c r="X242" s="314"/>
      <c r="Y242" s="314"/>
      <c r="Z242" s="314"/>
      <c r="AA242" s="314"/>
      <c r="AB242" s="314"/>
      <c r="AC242" s="314"/>
      <c r="AD242" s="314"/>
      <c r="AE242" s="314"/>
      <c r="AF242" s="314"/>
      <c r="AG242" s="314"/>
      <c r="AH242" s="314"/>
      <c r="AI242" s="314"/>
      <c r="AJ242" s="314"/>
      <c r="AK242" s="314"/>
      <c r="AL242" s="314"/>
      <c r="AM242" s="314"/>
      <c r="AN242" s="314"/>
      <c r="AO242" s="314"/>
      <c r="AP242" s="314"/>
      <c r="AQ242" s="314"/>
      <c r="AR242" s="314"/>
      <c r="AS242" s="314"/>
      <c r="AT242" s="314"/>
      <c r="AU242" s="314"/>
      <c r="AV242" s="314"/>
      <c r="AW242" s="314"/>
      <c r="AX242" s="314"/>
      <c r="AY242" s="314"/>
      <c r="AZ242" s="314"/>
      <c r="BA242" s="314"/>
      <c r="BB242" s="314"/>
      <c r="BC242" s="314"/>
      <c r="BD242" s="314"/>
      <c r="BE242" s="314"/>
      <c r="BF242" s="314"/>
      <c r="BG242" s="314"/>
      <c r="BH242" s="314"/>
      <c r="BI242" s="314"/>
      <c r="BJ242" s="314"/>
      <c r="BK242" s="314"/>
      <c r="BL242" s="314"/>
      <c r="BM242" s="314"/>
      <c r="BN242" s="314"/>
      <c r="BO242" s="314"/>
      <c r="BP242" s="314"/>
      <c r="BQ242" s="314"/>
      <c r="BR242" s="314"/>
      <c r="BS242" s="314"/>
      <c r="BT242" s="314"/>
      <c r="BU242" s="314"/>
      <c r="BV242" s="314"/>
      <c r="BW242" s="339"/>
      <c r="BX242" s="314"/>
      <c r="BY242" s="314"/>
      <c r="BZ242" s="314"/>
      <c r="CA242" s="314"/>
      <c r="CB242" s="314"/>
      <c r="CC242" s="314"/>
      <c r="CD242" s="314"/>
      <c r="CE242" s="314"/>
      <c r="CF242" s="314"/>
      <c r="CG242" s="314"/>
      <c r="CH242" s="314"/>
      <c r="CI242" s="314"/>
      <c r="CJ242" s="314"/>
      <c r="CK242" s="314"/>
      <c r="CL242" s="314"/>
      <c r="CM242" s="314"/>
      <c r="CN242" s="314"/>
      <c r="CO242" s="314"/>
      <c r="CP242" s="314"/>
      <c r="CQ242" s="314"/>
      <c r="CR242" s="314"/>
      <c r="CS242" s="314"/>
      <c r="CT242" s="314"/>
      <c r="CU242" s="314"/>
      <c r="CV242" s="314"/>
      <c r="CW242" s="314"/>
      <c r="CX242" s="314"/>
      <c r="CY242" s="314"/>
      <c r="CZ242" s="314"/>
      <c r="DA242" s="314"/>
      <c r="DB242" s="314"/>
      <c r="DC242" s="314"/>
      <c r="DD242" s="314"/>
      <c r="DE242" s="314"/>
      <c r="DF242" s="314"/>
      <c r="DG242" s="314"/>
      <c r="DH242" s="314"/>
      <c r="DI242" s="314"/>
      <c r="DJ242" s="314"/>
      <c r="DK242" s="314"/>
      <c r="DL242" s="314"/>
      <c r="DM242" s="314"/>
      <c r="DN242" s="314"/>
      <c r="DO242" s="314"/>
      <c r="DP242" s="314"/>
      <c r="DQ242" s="314"/>
      <c r="DR242" s="314"/>
      <c r="DS242" s="314"/>
      <c r="DT242" s="314"/>
      <c r="DU242" s="314"/>
      <c r="DV242" s="314"/>
      <c r="DW242" s="314"/>
      <c r="DX242" s="314"/>
      <c r="DY242" s="314"/>
      <c r="DZ242" s="314"/>
      <c r="EA242" s="314"/>
      <c r="EB242" s="314"/>
      <c r="EC242" s="314"/>
      <c r="ED242" s="314"/>
      <c r="FY242" s="317"/>
      <c r="FZ242" s="317"/>
      <c r="GA242" s="317"/>
      <c r="GB242" s="317"/>
      <c r="GC242" s="301"/>
      <c r="GD242" s="301"/>
      <c r="GE242" s="301"/>
      <c r="GF242" s="301"/>
      <c r="GG242" s="318"/>
      <c r="GH242" s="318"/>
      <c r="GI242" s="318"/>
      <c r="GJ242" s="319"/>
      <c r="GK242" s="320"/>
      <c r="GL242" s="320"/>
      <c r="GM242" s="320"/>
      <c r="GN242" s="320"/>
      <c r="GO242" s="300"/>
      <c r="HD242" s="317"/>
      <c r="HE242" s="317"/>
      <c r="HF242" s="317"/>
      <c r="HG242" s="317"/>
      <c r="HH242" s="301"/>
      <c r="HI242" s="301"/>
      <c r="HJ242" s="301"/>
      <c r="HK242" s="301"/>
      <c r="HL242" s="318"/>
      <c r="HM242" s="318"/>
      <c r="HN242" s="318"/>
      <c r="HO242" s="319"/>
      <c r="HP242" s="320"/>
      <c r="HQ242" s="320"/>
      <c r="HR242" s="320"/>
      <c r="HS242" s="320"/>
      <c r="HT242" s="300"/>
    </row>
    <row r="243" spans="18:228" ht="17.100000000000001" customHeight="1" x14ac:dyDescent="0.3">
      <c r="R243" s="314"/>
      <c r="S243" s="314"/>
      <c r="T243" s="314"/>
      <c r="U243" s="314"/>
      <c r="V243" s="314"/>
      <c r="W243" s="314"/>
      <c r="X243" s="314"/>
      <c r="Y243" s="314"/>
      <c r="Z243" s="314"/>
      <c r="AA243" s="314"/>
      <c r="AB243" s="314"/>
      <c r="AC243" s="314"/>
      <c r="AD243" s="314"/>
      <c r="AE243" s="314"/>
      <c r="AF243" s="314"/>
      <c r="AG243" s="314"/>
      <c r="AH243" s="314"/>
      <c r="AI243" s="314"/>
      <c r="AJ243" s="314"/>
      <c r="AK243" s="314"/>
      <c r="AL243" s="314"/>
      <c r="AM243" s="314"/>
      <c r="AN243" s="314"/>
      <c r="AO243" s="314"/>
      <c r="AP243" s="314"/>
      <c r="AQ243" s="314"/>
      <c r="AR243" s="314"/>
      <c r="AS243" s="314"/>
      <c r="AT243" s="314"/>
      <c r="AU243" s="314"/>
      <c r="AV243" s="314"/>
      <c r="AW243" s="314"/>
      <c r="AX243" s="314"/>
      <c r="AY243" s="314"/>
      <c r="AZ243" s="314"/>
      <c r="BA243" s="314"/>
      <c r="BB243" s="314"/>
      <c r="BC243" s="314"/>
      <c r="BD243" s="314"/>
      <c r="BE243" s="314"/>
      <c r="BF243" s="314"/>
      <c r="BG243" s="314"/>
      <c r="BH243" s="314"/>
      <c r="BI243" s="314"/>
      <c r="BJ243" s="314"/>
      <c r="BK243" s="314"/>
      <c r="BL243" s="314"/>
      <c r="BM243" s="314"/>
      <c r="BN243" s="314"/>
      <c r="BO243" s="314"/>
      <c r="BP243" s="314"/>
      <c r="BQ243" s="314"/>
      <c r="BR243" s="314"/>
      <c r="BS243" s="314"/>
      <c r="BT243" s="314"/>
      <c r="BU243" s="314"/>
      <c r="BV243" s="314"/>
      <c r="BW243" s="291"/>
      <c r="BX243" s="314"/>
      <c r="BY243" s="314"/>
      <c r="BZ243" s="314"/>
      <c r="CA243" s="314"/>
      <c r="CB243" s="314"/>
      <c r="CC243" s="314"/>
      <c r="CD243" s="314"/>
      <c r="CE243" s="314"/>
      <c r="CF243" s="314"/>
      <c r="CG243" s="314"/>
      <c r="CH243" s="314"/>
      <c r="CI243" s="314"/>
      <c r="CJ243" s="314"/>
      <c r="CK243" s="314"/>
      <c r="CL243" s="314"/>
      <c r="CM243" s="314"/>
      <c r="CN243" s="314"/>
      <c r="CO243" s="314"/>
      <c r="CP243" s="314"/>
      <c r="CQ243" s="314"/>
      <c r="CR243" s="314"/>
      <c r="CS243" s="314"/>
      <c r="CT243" s="314"/>
      <c r="CU243" s="314"/>
      <c r="CV243" s="314"/>
      <c r="CW243" s="314"/>
      <c r="CX243" s="314"/>
      <c r="CY243" s="314"/>
      <c r="CZ243" s="314"/>
      <c r="DA243" s="314"/>
      <c r="DB243" s="314"/>
      <c r="DC243" s="314"/>
      <c r="DD243" s="314"/>
      <c r="DE243" s="314"/>
      <c r="DF243" s="314"/>
      <c r="DG243" s="314"/>
      <c r="DH243" s="314"/>
      <c r="DI243" s="314"/>
      <c r="DJ243" s="314"/>
      <c r="DK243" s="314"/>
      <c r="DL243" s="314"/>
      <c r="DM243" s="314"/>
      <c r="DN243" s="314"/>
      <c r="DO243" s="314"/>
      <c r="DP243" s="314"/>
      <c r="DQ243" s="314"/>
      <c r="DR243" s="314"/>
      <c r="DS243" s="314"/>
      <c r="DT243" s="314"/>
      <c r="DU243" s="314"/>
      <c r="DV243" s="314"/>
      <c r="DW243" s="314"/>
      <c r="DX243" s="314"/>
      <c r="DY243" s="314"/>
      <c r="DZ243" s="314"/>
      <c r="EA243" s="314"/>
      <c r="EB243" s="314"/>
      <c r="EC243" s="314"/>
      <c r="ED243" s="314"/>
      <c r="FY243" s="317"/>
      <c r="FZ243" s="317"/>
      <c r="GA243" s="317"/>
      <c r="GB243" s="317"/>
      <c r="GC243" s="301"/>
      <c r="GD243" s="301"/>
      <c r="GE243" s="301"/>
      <c r="GF243" s="301"/>
      <c r="GG243" s="318"/>
      <c r="GH243" s="318"/>
      <c r="GI243" s="318"/>
      <c r="GJ243" s="319"/>
      <c r="GK243" s="320"/>
      <c r="GL243" s="320"/>
      <c r="GM243" s="320"/>
      <c r="GN243" s="320"/>
      <c r="GO243" s="300"/>
      <c r="HD243" s="317"/>
      <c r="HE243" s="317"/>
      <c r="HF243" s="317"/>
      <c r="HG243" s="317"/>
      <c r="HH243" s="301"/>
      <c r="HI243" s="301"/>
      <c r="HJ243" s="301"/>
      <c r="HK243" s="301"/>
      <c r="HL243" s="318"/>
      <c r="HM243" s="318"/>
      <c r="HN243" s="318"/>
      <c r="HO243" s="319"/>
      <c r="HP243" s="320"/>
      <c r="HQ243" s="320"/>
      <c r="HR243" s="320"/>
      <c r="HS243" s="320"/>
      <c r="HT243" s="300"/>
    </row>
    <row r="244" spans="18:228" ht="17.100000000000001" customHeight="1" x14ac:dyDescent="0.3">
      <c r="R244" s="314"/>
      <c r="S244" s="314"/>
      <c r="T244" s="314"/>
      <c r="U244" s="314"/>
      <c r="V244" s="314"/>
      <c r="W244" s="314"/>
      <c r="X244" s="314"/>
      <c r="Y244" s="314"/>
      <c r="Z244" s="314"/>
      <c r="AA244" s="314"/>
      <c r="AB244" s="314"/>
      <c r="AC244" s="314"/>
      <c r="AD244" s="314"/>
      <c r="AE244" s="314"/>
      <c r="AF244" s="314"/>
      <c r="AG244" s="314"/>
      <c r="AH244" s="314"/>
      <c r="AI244" s="314"/>
      <c r="AJ244" s="314"/>
      <c r="AK244" s="314"/>
      <c r="AL244" s="314"/>
      <c r="AM244" s="314"/>
      <c r="AN244" s="314"/>
      <c r="AO244" s="314"/>
      <c r="AP244" s="314"/>
      <c r="AQ244" s="314"/>
      <c r="AR244" s="314"/>
      <c r="AS244" s="314"/>
      <c r="AT244" s="314"/>
      <c r="AU244" s="314"/>
      <c r="AV244" s="314"/>
      <c r="AW244" s="314"/>
      <c r="AX244" s="314"/>
      <c r="AY244" s="314"/>
      <c r="AZ244" s="314"/>
      <c r="BA244" s="314"/>
      <c r="BB244" s="314"/>
      <c r="BC244" s="314"/>
      <c r="BD244" s="314"/>
      <c r="BE244" s="314"/>
      <c r="BF244" s="314"/>
      <c r="BG244" s="314"/>
      <c r="BH244" s="314"/>
      <c r="BI244" s="314"/>
      <c r="BJ244" s="314"/>
      <c r="BK244" s="314"/>
      <c r="BL244" s="314"/>
      <c r="BM244" s="314"/>
      <c r="BN244" s="314"/>
      <c r="BO244" s="314"/>
      <c r="BP244" s="314"/>
      <c r="BQ244" s="314"/>
      <c r="BR244" s="314"/>
      <c r="BS244" s="314"/>
      <c r="BT244" s="314"/>
      <c r="BU244" s="314"/>
      <c r="BV244" s="314"/>
      <c r="BW244" s="340"/>
      <c r="BX244" s="314"/>
      <c r="BY244" s="314"/>
      <c r="BZ244" s="314"/>
      <c r="CA244" s="314"/>
      <c r="CB244" s="314"/>
      <c r="CC244" s="314"/>
      <c r="CD244" s="314"/>
      <c r="CE244" s="314"/>
      <c r="CF244" s="314"/>
      <c r="CG244" s="314"/>
      <c r="CH244" s="314"/>
      <c r="CI244" s="314"/>
      <c r="CJ244" s="314"/>
      <c r="CK244" s="314"/>
      <c r="CL244" s="314"/>
      <c r="CM244" s="314"/>
      <c r="CN244" s="314"/>
      <c r="CO244" s="314"/>
      <c r="CP244" s="314"/>
      <c r="CQ244" s="314"/>
      <c r="CR244" s="314"/>
      <c r="CS244" s="314"/>
      <c r="CT244" s="314"/>
      <c r="CU244" s="314"/>
      <c r="CV244" s="314"/>
      <c r="CW244" s="314"/>
      <c r="CX244" s="314"/>
      <c r="CY244" s="314"/>
      <c r="CZ244" s="314"/>
      <c r="DA244" s="314"/>
      <c r="DB244" s="314"/>
      <c r="DC244" s="314"/>
      <c r="DD244" s="314"/>
      <c r="DE244" s="314"/>
      <c r="DF244" s="314"/>
      <c r="DG244" s="314"/>
      <c r="DH244" s="314"/>
      <c r="DI244" s="314"/>
      <c r="DJ244" s="314"/>
      <c r="DK244" s="314"/>
      <c r="DL244" s="314"/>
      <c r="DM244" s="314"/>
      <c r="DN244" s="314"/>
      <c r="DO244" s="314"/>
      <c r="DP244" s="314"/>
      <c r="DQ244" s="314"/>
      <c r="DR244" s="314"/>
      <c r="DS244" s="314"/>
      <c r="DT244" s="314"/>
      <c r="DU244" s="314"/>
      <c r="DV244" s="314"/>
      <c r="DW244" s="314"/>
      <c r="DX244" s="314"/>
      <c r="DY244" s="314"/>
      <c r="DZ244" s="314"/>
      <c r="EA244" s="314"/>
      <c r="EB244" s="314"/>
      <c r="EC244" s="314"/>
      <c r="ED244" s="314"/>
      <c r="FY244" s="317"/>
      <c r="FZ244" s="317"/>
      <c r="GA244" s="317"/>
      <c r="GB244" s="317"/>
      <c r="GC244" s="301"/>
      <c r="GD244" s="301"/>
      <c r="GE244" s="301"/>
      <c r="GF244" s="301"/>
      <c r="GG244" s="318"/>
      <c r="GH244" s="318"/>
      <c r="GI244" s="318"/>
      <c r="GJ244" s="319"/>
      <c r="GK244" s="320"/>
      <c r="GL244" s="320"/>
      <c r="GM244" s="320"/>
      <c r="GN244" s="320"/>
      <c r="GO244" s="300"/>
      <c r="HD244" s="317"/>
      <c r="HE244" s="317"/>
      <c r="HF244" s="317"/>
      <c r="HG244" s="317"/>
      <c r="HH244" s="301"/>
      <c r="HI244" s="301"/>
      <c r="HJ244" s="301"/>
      <c r="HK244" s="301"/>
      <c r="HL244" s="318"/>
      <c r="HM244" s="318"/>
      <c r="HN244" s="318"/>
      <c r="HO244" s="319"/>
      <c r="HP244" s="320"/>
      <c r="HQ244" s="320"/>
      <c r="HR244" s="320"/>
      <c r="HS244" s="320"/>
      <c r="HT244" s="300"/>
    </row>
    <row r="245" spans="18:228" ht="17.100000000000001" customHeight="1" x14ac:dyDescent="0.3">
      <c r="R245" s="314"/>
      <c r="S245" s="314"/>
      <c r="T245" s="314"/>
      <c r="U245" s="314"/>
      <c r="V245" s="314"/>
      <c r="W245" s="314"/>
      <c r="X245" s="314"/>
      <c r="Y245" s="314"/>
      <c r="Z245" s="314"/>
      <c r="AA245" s="314"/>
      <c r="AB245" s="314"/>
      <c r="AC245" s="314"/>
      <c r="AD245" s="314"/>
      <c r="AE245" s="314"/>
      <c r="AF245" s="314"/>
      <c r="AG245" s="314"/>
      <c r="AH245" s="314"/>
      <c r="AI245" s="314"/>
      <c r="AJ245" s="314"/>
      <c r="AK245" s="314"/>
      <c r="AL245" s="314"/>
      <c r="AM245" s="314"/>
      <c r="AN245" s="314"/>
      <c r="AO245" s="314"/>
      <c r="AP245" s="314"/>
      <c r="AQ245" s="314"/>
      <c r="AR245" s="314"/>
      <c r="AS245" s="314"/>
      <c r="AT245" s="314"/>
      <c r="AU245" s="314"/>
      <c r="AV245" s="314"/>
      <c r="AW245" s="314"/>
      <c r="AX245" s="314"/>
      <c r="AY245" s="314"/>
      <c r="AZ245" s="314"/>
      <c r="BA245" s="314"/>
      <c r="BB245" s="314"/>
      <c r="BC245" s="314"/>
      <c r="BD245" s="314"/>
      <c r="BE245" s="314"/>
      <c r="BF245" s="314"/>
      <c r="BG245" s="314"/>
      <c r="BH245" s="314"/>
      <c r="BI245" s="314"/>
      <c r="BJ245" s="314"/>
      <c r="BK245" s="314"/>
      <c r="BL245" s="314"/>
      <c r="BM245" s="314"/>
      <c r="BN245" s="314"/>
      <c r="BO245" s="314"/>
      <c r="BP245" s="314"/>
      <c r="BQ245" s="314"/>
      <c r="BR245" s="314"/>
      <c r="BS245" s="314"/>
      <c r="BT245" s="314"/>
      <c r="BU245" s="314"/>
      <c r="BV245" s="314"/>
      <c r="BW245" s="340"/>
      <c r="BX245" s="314"/>
      <c r="BY245" s="314"/>
      <c r="BZ245" s="314"/>
      <c r="CA245" s="314"/>
      <c r="CB245" s="314"/>
      <c r="CC245" s="314"/>
      <c r="CD245" s="314"/>
      <c r="CE245" s="314"/>
      <c r="CF245" s="314"/>
      <c r="CG245" s="314"/>
      <c r="CH245" s="314"/>
      <c r="CI245" s="314"/>
      <c r="CJ245" s="314"/>
      <c r="CK245" s="314"/>
      <c r="CL245" s="314"/>
      <c r="CM245" s="314"/>
      <c r="CN245" s="314"/>
      <c r="CO245" s="314"/>
      <c r="CP245" s="314"/>
      <c r="CQ245" s="314"/>
      <c r="CR245" s="314"/>
      <c r="CS245" s="314"/>
      <c r="CT245" s="314"/>
      <c r="CU245" s="314"/>
      <c r="CV245" s="314"/>
      <c r="CW245" s="314"/>
      <c r="CX245" s="314"/>
      <c r="CY245" s="314"/>
      <c r="CZ245" s="314"/>
      <c r="DA245" s="314"/>
      <c r="DB245" s="314"/>
      <c r="DC245" s="314"/>
      <c r="DD245" s="314"/>
      <c r="DE245" s="314"/>
      <c r="DF245" s="314"/>
      <c r="DG245" s="314"/>
      <c r="DH245" s="314"/>
      <c r="DI245" s="314"/>
      <c r="DJ245" s="314"/>
      <c r="DK245" s="314"/>
      <c r="DL245" s="314"/>
      <c r="DM245" s="314"/>
      <c r="DN245" s="314"/>
      <c r="DO245" s="314"/>
      <c r="DP245" s="314"/>
      <c r="DQ245" s="314"/>
      <c r="DR245" s="314"/>
      <c r="DS245" s="314"/>
      <c r="DT245" s="314"/>
      <c r="DU245" s="314"/>
      <c r="DV245" s="314"/>
      <c r="DW245" s="314"/>
      <c r="DX245" s="314"/>
      <c r="DY245" s="314"/>
      <c r="DZ245" s="314"/>
      <c r="EA245" s="314"/>
      <c r="EB245" s="314"/>
      <c r="EC245" s="314"/>
      <c r="ED245" s="314"/>
      <c r="FY245" s="317"/>
      <c r="FZ245" s="317"/>
      <c r="GA245" s="317"/>
      <c r="GB245" s="317"/>
      <c r="GC245" s="301"/>
      <c r="GD245" s="301"/>
      <c r="GE245" s="301"/>
      <c r="GF245" s="301"/>
      <c r="GG245" s="318"/>
      <c r="GH245" s="318"/>
      <c r="GI245" s="318"/>
      <c r="GJ245" s="319"/>
      <c r="GK245" s="320"/>
      <c r="GL245" s="320"/>
      <c r="GM245" s="320"/>
      <c r="GN245" s="320"/>
      <c r="GO245" s="300"/>
      <c r="HD245" s="317"/>
      <c r="HE245" s="317"/>
      <c r="HF245" s="317"/>
      <c r="HG245" s="317"/>
      <c r="HH245" s="301"/>
      <c r="HI245" s="301"/>
      <c r="HJ245" s="301"/>
      <c r="HK245" s="301"/>
      <c r="HL245" s="318"/>
      <c r="HM245" s="318"/>
      <c r="HN245" s="318"/>
      <c r="HO245" s="319"/>
      <c r="HP245" s="320"/>
      <c r="HQ245" s="320"/>
      <c r="HR245" s="320"/>
      <c r="HS245" s="320"/>
      <c r="HT245" s="300"/>
    </row>
    <row r="246" spans="18:228" ht="17.100000000000001" customHeight="1" x14ac:dyDescent="0.3">
      <c r="R246" s="314"/>
      <c r="S246" s="314"/>
      <c r="T246" s="314"/>
      <c r="U246" s="314"/>
      <c r="V246" s="314"/>
      <c r="W246" s="314"/>
      <c r="X246" s="314"/>
      <c r="Y246" s="314"/>
      <c r="Z246" s="314"/>
      <c r="AA246" s="314"/>
      <c r="AB246" s="314"/>
      <c r="AC246" s="314"/>
      <c r="AD246" s="314"/>
      <c r="AE246" s="314"/>
      <c r="AF246" s="314"/>
      <c r="AG246" s="314"/>
      <c r="AH246" s="314"/>
      <c r="AI246" s="314"/>
      <c r="AJ246" s="314"/>
      <c r="AK246" s="314"/>
      <c r="AL246" s="314"/>
      <c r="AM246" s="314"/>
      <c r="AN246" s="314"/>
      <c r="AO246" s="314"/>
      <c r="AP246" s="314"/>
      <c r="AQ246" s="314"/>
      <c r="AR246" s="314"/>
      <c r="AS246" s="314"/>
      <c r="AT246" s="314"/>
      <c r="AU246" s="314"/>
      <c r="AV246" s="314"/>
      <c r="AW246" s="314"/>
      <c r="AX246" s="314"/>
      <c r="AY246" s="314"/>
      <c r="AZ246" s="314"/>
      <c r="BA246" s="314"/>
      <c r="BB246" s="314"/>
      <c r="BC246" s="314"/>
      <c r="BD246" s="314"/>
      <c r="BE246" s="314"/>
      <c r="BF246" s="314"/>
      <c r="BG246" s="314"/>
      <c r="BH246" s="314"/>
      <c r="BI246" s="314"/>
      <c r="BJ246" s="314"/>
      <c r="BK246" s="314"/>
      <c r="BL246" s="314"/>
      <c r="BM246" s="314"/>
      <c r="BN246" s="314"/>
      <c r="BO246" s="314"/>
      <c r="BP246" s="314"/>
      <c r="BQ246" s="314"/>
      <c r="BR246" s="314"/>
      <c r="BS246" s="314"/>
      <c r="BT246" s="314"/>
      <c r="BU246" s="314"/>
      <c r="BV246" s="314"/>
      <c r="BX246" s="314"/>
      <c r="BY246" s="314"/>
      <c r="BZ246" s="314"/>
      <c r="CA246" s="314"/>
      <c r="CB246" s="314"/>
      <c r="CC246" s="314"/>
      <c r="CD246" s="314"/>
      <c r="CE246" s="314"/>
      <c r="CF246" s="314"/>
      <c r="CG246" s="314"/>
      <c r="CH246" s="314"/>
      <c r="CI246" s="314"/>
      <c r="CJ246" s="314"/>
      <c r="CK246" s="314"/>
      <c r="CL246" s="314"/>
      <c r="CM246" s="314"/>
      <c r="CN246" s="314"/>
      <c r="CO246" s="314"/>
      <c r="CP246" s="314"/>
      <c r="CQ246" s="314"/>
      <c r="CR246" s="314"/>
      <c r="CS246" s="314"/>
      <c r="CT246" s="314"/>
      <c r="CU246" s="314"/>
      <c r="CV246" s="314"/>
      <c r="CW246" s="314"/>
      <c r="CX246" s="314"/>
      <c r="CY246" s="314"/>
      <c r="CZ246" s="314"/>
      <c r="DA246" s="314"/>
      <c r="DB246" s="314"/>
      <c r="DC246" s="314"/>
      <c r="DD246" s="314"/>
      <c r="DE246" s="314"/>
      <c r="DF246" s="314"/>
      <c r="DG246" s="314"/>
      <c r="DH246" s="314"/>
      <c r="DI246" s="314"/>
      <c r="DJ246" s="314"/>
      <c r="DK246" s="314"/>
      <c r="DL246" s="314"/>
      <c r="DM246" s="314"/>
      <c r="DN246" s="314"/>
      <c r="DO246" s="314"/>
      <c r="DP246" s="314"/>
      <c r="DQ246" s="314"/>
      <c r="DR246" s="314"/>
      <c r="DS246" s="314"/>
      <c r="DT246" s="314"/>
      <c r="DU246" s="314"/>
      <c r="DV246" s="314"/>
      <c r="DW246" s="314"/>
      <c r="DX246" s="314"/>
      <c r="DY246" s="314"/>
      <c r="DZ246" s="314"/>
      <c r="EA246" s="314"/>
      <c r="EB246" s="314"/>
      <c r="EC246" s="314"/>
      <c r="ED246" s="314"/>
      <c r="FY246" s="317"/>
      <c r="FZ246" s="317"/>
      <c r="GA246" s="317"/>
      <c r="GB246" s="317"/>
      <c r="GC246" s="301"/>
      <c r="GD246" s="301"/>
      <c r="GE246" s="301"/>
      <c r="GF246" s="301"/>
      <c r="GG246" s="318"/>
      <c r="GH246" s="318"/>
      <c r="GI246" s="318"/>
      <c r="GJ246" s="319"/>
      <c r="GK246" s="320"/>
      <c r="GL246" s="320"/>
      <c r="GM246" s="320"/>
      <c r="GN246" s="320"/>
      <c r="GO246" s="300"/>
      <c r="HD246" s="317"/>
      <c r="HE246" s="317"/>
      <c r="HF246" s="317"/>
      <c r="HG246" s="317"/>
      <c r="HH246" s="301"/>
      <c r="HI246" s="301"/>
      <c r="HJ246" s="301"/>
      <c r="HK246" s="301"/>
      <c r="HL246" s="318"/>
      <c r="HM246" s="318"/>
      <c r="HN246" s="318"/>
      <c r="HO246" s="319"/>
      <c r="HP246" s="320"/>
      <c r="HQ246" s="320"/>
      <c r="HR246" s="320"/>
      <c r="HS246" s="320"/>
      <c r="HT246" s="300"/>
    </row>
    <row r="247" spans="18:228" ht="17.100000000000001" customHeight="1" x14ac:dyDescent="0.3">
      <c r="R247" s="314"/>
      <c r="S247" s="314"/>
      <c r="T247" s="314"/>
      <c r="U247" s="314"/>
      <c r="V247" s="314"/>
      <c r="W247" s="314"/>
      <c r="X247" s="314"/>
      <c r="Y247" s="314"/>
      <c r="Z247" s="314"/>
      <c r="AA247" s="314"/>
      <c r="AB247" s="314"/>
      <c r="AC247" s="314"/>
      <c r="AD247" s="314"/>
      <c r="AE247" s="314"/>
      <c r="AF247" s="314"/>
      <c r="AG247" s="314"/>
      <c r="AH247" s="314"/>
      <c r="AI247" s="314"/>
      <c r="AJ247" s="314"/>
      <c r="AK247" s="314"/>
      <c r="AL247" s="314"/>
      <c r="AM247" s="314"/>
      <c r="AN247" s="314"/>
      <c r="AO247" s="314"/>
      <c r="AP247" s="314"/>
      <c r="AQ247" s="314"/>
      <c r="AR247" s="314"/>
      <c r="AS247" s="314"/>
      <c r="AT247" s="314"/>
      <c r="AU247" s="314"/>
      <c r="AV247" s="314"/>
      <c r="AW247" s="314"/>
      <c r="AX247" s="314"/>
      <c r="AY247" s="314"/>
      <c r="AZ247" s="314"/>
      <c r="BA247" s="314"/>
      <c r="BB247" s="314"/>
      <c r="BC247" s="314"/>
      <c r="BD247" s="314"/>
      <c r="BE247" s="314"/>
      <c r="BF247" s="314"/>
      <c r="BG247" s="314"/>
      <c r="BH247" s="314"/>
      <c r="BI247" s="314"/>
      <c r="BJ247" s="314"/>
      <c r="BK247" s="314"/>
      <c r="BL247" s="314"/>
      <c r="BM247" s="314"/>
      <c r="BN247" s="314"/>
      <c r="BO247" s="314"/>
      <c r="BP247" s="314"/>
      <c r="BQ247" s="314"/>
      <c r="BR247" s="314"/>
      <c r="BS247" s="314"/>
      <c r="BT247" s="314"/>
      <c r="BU247" s="314"/>
      <c r="BV247" s="314"/>
      <c r="BX247" s="314"/>
      <c r="BY247" s="314"/>
      <c r="BZ247" s="314"/>
      <c r="CA247" s="314"/>
      <c r="CB247" s="314"/>
      <c r="CC247" s="314"/>
      <c r="CD247" s="314"/>
      <c r="CE247" s="314"/>
      <c r="CF247" s="314"/>
      <c r="CG247" s="314"/>
      <c r="CH247" s="314"/>
      <c r="CI247" s="314"/>
      <c r="CJ247" s="314"/>
      <c r="CK247" s="314"/>
      <c r="CL247" s="314"/>
      <c r="CM247" s="314"/>
      <c r="CN247" s="314"/>
      <c r="CO247" s="314"/>
      <c r="CP247" s="314"/>
      <c r="CQ247" s="314"/>
      <c r="CR247" s="314"/>
      <c r="CS247" s="314"/>
      <c r="CT247" s="314"/>
      <c r="CU247" s="314"/>
      <c r="CV247" s="314"/>
      <c r="CW247" s="314"/>
      <c r="CX247" s="314"/>
      <c r="CY247" s="314"/>
      <c r="CZ247" s="314"/>
      <c r="DA247" s="314"/>
      <c r="DB247" s="314"/>
      <c r="DC247" s="314"/>
      <c r="DD247" s="314"/>
      <c r="DE247" s="314"/>
      <c r="DF247" s="314"/>
      <c r="DG247" s="314"/>
      <c r="DH247" s="314"/>
      <c r="DI247" s="314"/>
      <c r="DJ247" s="314"/>
      <c r="DK247" s="314"/>
      <c r="DL247" s="314"/>
      <c r="DM247" s="314"/>
      <c r="DN247" s="314"/>
      <c r="DO247" s="314"/>
      <c r="DP247" s="314"/>
      <c r="DQ247" s="314"/>
      <c r="DR247" s="314"/>
      <c r="DS247" s="314"/>
      <c r="DT247" s="314"/>
      <c r="DU247" s="314"/>
      <c r="DV247" s="314"/>
      <c r="DW247" s="314"/>
      <c r="DX247" s="314"/>
      <c r="DY247" s="314"/>
      <c r="DZ247" s="314"/>
      <c r="EA247" s="314"/>
      <c r="EB247" s="314"/>
      <c r="EC247" s="314"/>
      <c r="ED247" s="314"/>
      <c r="FY247" s="317"/>
      <c r="FZ247" s="317"/>
      <c r="GA247" s="317"/>
      <c r="GB247" s="317"/>
      <c r="GC247" s="301"/>
      <c r="GD247" s="301"/>
      <c r="GE247" s="301"/>
      <c r="GF247" s="301"/>
      <c r="GG247" s="318"/>
      <c r="GH247" s="318"/>
      <c r="GI247" s="318"/>
      <c r="GJ247" s="319"/>
      <c r="GK247" s="320"/>
      <c r="GL247" s="320"/>
      <c r="GM247" s="320"/>
      <c r="GN247" s="320"/>
      <c r="GO247" s="300"/>
      <c r="HD247" s="317"/>
      <c r="HE247" s="317"/>
      <c r="HF247" s="317"/>
      <c r="HG247" s="317"/>
      <c r="HH247" s="301"/>
      <c r="HI247" s="301"/>
      <c r="HJ247" s="301"/>
      <c r="HK247" s="301"/>
      <c r="HL247" s="318"/>
      <c r="HM247" s="318"/>
      <c r="HN247" s="318"/>
      <c r="HO247" s="319"/>
      <c r="HP247" s="320"/>
      <c r="HQ247" s="320"/>
      <c r="HR247" s="320"/>
      <c r="HS247" s="320"/>
      <c r="HT247" s="300"/>
    </row>
    <row r="248" spans="18:228" ht="17.100000000000001" customHeight="1" x14ac:dyDescent="0.3">
      <c r="R248" s="314"/>
      <c r="S248" s="314"/>
      <c r="T248" s="314"/>
      <c r="U248" s="314"/>
      <c r="V248" s="314"/>
      <c r="W248" s="314"/>
      <c r="X248" s="314"/>
      <c r="Y248" s="314"/>
      <c r="Z248" s="314"/>
      <c r="AA248" s="314"/>
      <c r="AB248" s="314"/>
      <c r="AC248" s="314"/>
      <c r="AD248" s="314"/>
      <c r="AE248" s="314"/>
      <c r="AF248" s="314"/>
      <c r="AG248" s="314"/>
      <c r="AH248" s="314"/>
      <c r="AI248" s="314"/>
      <c r="AJ248" s="314"/>
      <c r="AK248" s="314"/>
      <c r="AL248" s="314"/>
      <c r="AM248" s="314"/>
      <c r="AN248" s="314"/>
      <c r="AO248" s="314"/>
      <c r="AP248" s="314"/>
      <c r="AQ248" s="314"/>
      <c r="AR248" s="314"/>
      <c r="AS248" s="314"/>
      <c r="AT248" s="314"/>
      <c r="AU248" s="314"/>
      <c r="AV248" s="314"/>
      <c r="AW248" s="314"/>
      <c r="AX248" s="314"/>
      <c r="AY248" s="314"/>
      <c r="AZ248" s="314"/>
      <c r="BA248" s="314"/>
      <c r="BB248" s="314"/>
      <c r="BC248" s="314"/>
      <c r="BD248" s="314"/>
      <c r="BE248" s="314"/>
      <c r="BF248" s="314"/>
      <c r="BG248" s="314"/>
      <c r="BH248" s="314"/>
      <c r="BI248" s="314"/>
      <c r="BJ248" s="314"/>
      <c r="BK248" s="314"/>
      <c r="BL248" s="314"/>
      <c r="BM248" s="314"/>
      <c r="BN248" s="314"/>
      <c r="BO248" s="314"/>
      <c r="BP248" s="314"/>
      <c r="BQ248" s="314"/>
      <c r="BR248" s="314"/>
      <c r="BS248" s="314"/>
      <c r="BT248" s="314"/>
      <c r="BU248" s="314"/>
      <c r="BV248" s="314"/>
      <c r="BX248" s="314"/>
      <c r="BY248" s="314"/>
      <c r="BZ248" s="314"/>
      <c r="CA248" s="314"/>
      <c r="CB248" s="314"/>
      <c r="CC248" s="314"/>
      <c r="CD248" s="314"/>
      <c r="CE248" s="314"/>
      <c r="CF248" s="314"/>
      <c r="CG248" s="314"/>
      <c r="CH248" s="314"/>
      <c r="CI248" s="314"/>
      <c r="CJ248" s="314"/>
      <c r="CK248" s="314"/>
      <c r="CL248" s="314"/>
      <c r="CM248" s="314"/>
      <c r="CN248" s="314"/>
      <c r="CO248" s="314"/>
      <c r="CP248" s="314"/>
      <c r="CQ248" s="314"/>
      <c r="CR248" s="314"/>
      <c r="CS248" s="314"/>
      <c r="CT248" s="314"/>
      <c r="CU248" s="314"/>
      <c r="CV248" s="314"/>
      <c r="CW248" s="314"/>
      <c r="CX248" s="314"/>
      <c r="CY248" s="314"/>
      <c r="CZ248" s="314"/>
      <c r="DA248" s="314"/>
      <c r="DB248" s="314"/>
      <c r="DC248" s="314"/>
      <c r="DD248" s="314"/>
      <c r="DE248" s="314"/>
      <c r="DF248" s="314"/>
      <c r="DG248" s="314"/>
      <c r="DH248" s="314"/>
      <c r="DI248" s="314"/>
      <c r="DJ248" s="314"/>
      <c r="DK248" s="314"/>
      <c r="DL248" s="314"/>
      <c r="DM248" s="314"/>
      <c r="DN248" s="314"/>
      <c r="DO248" s="314"/>
      <c r="DP248" s="314"/>
      <c r="DQ248" s="314"/>
      <c r="DR248" s="314"/>
      <c r="DS248" s="314"/>
      <c r="DT248" s="314"/>
      <c r="DU248" s="314"/>
      <c r="DV248" s="314"/>
      <c r="DW248" s="314"/>
      <c r="DX248" s="314"/>
      <c r="DY248" s="314"/>
      <c r="DZ248" s="314"/>
      <c r="EA248" s="314"/>
      <c r="EB248" s="314"/>
      <c r="EC248" s="314"/>
      <c r="ED248" s="314"/>
      <c r="FY248" s="317"/>
      <c r="FZ248" s="317"/>
      <c r="GA248" s="317"/>
      <c r="GB248" s="317"/>
      <c r="GC248" s="301"/>
      <c r="GD248" s="301"/>
      <c r="GE248" s="301"/>
      <c r="GF248" s="301"/>
      <c r="GG248" s="318"/>
      <c r="GH248" s="318"/>
      <c r="GI248" s="318"/>
      <c r="GJ248" s="319"/>
      <c r="GK248" s="320"/>
      <c r="GL248" s="320"/>
      <c r="GM248" s="320"/>
      <c r="GN248" s="320"/>
      <c r="GO248" s="300"/>
      <c r="HD248" s="317"/>
      <c r="HE248" s="317"/>
      <c r="HF248" s="317"/>
      <c r="HG248" s="317"/>
      <c r="HH248" s="301"/>
      <c r="HI248" s="301"/>
      <c r="HJ248" s="301"/>
      <c r="HK248" s="301"/>
      <c r="HL248" s="318"/>
      <c r="HM248" s="318"/>
      <c r="HN248" s="318"/>
      <c r="HO248" s="319"/>
      <c r="HP248" s="320"/>
      <c r="HQ248" s="320"/>
      <c r="HR248" s="320"/>
      <c r="HS248" s="320"/>
      <c r="HT248" s="300"/>
    </row>
    <row r="249" spans="18:228" ht="17.100000000000001" customHeight="1" x14ac:dyDescent="0.3">
      <c r="R249" s="314"/>
      <c r="S249" s="314"/>
      <c r="T249" s="314"/>
      <c r="U249" s="314"/>
      <c r="V249" s="314"/>
      <c r="W249" s="314"/>
      <c r="X249" s="314"/>
      <c r="Y249" s="314"/>
      <c r="Z249" s="314"/>
      <c r="AA249" s="314"/>
      <c r="AB249" s="314"/>
      <c r="AC249" s="314"/>
      <c r="AD249" s="314"/>
      <c r="AE249" s="314"/>
      <c r="AF249" s="314"/>
      <c r="AG249" s="314"/>
      <c r="AH249" s="314"/>
      <c r="AI249" s="314"/>
      <c r="AJ249" s="314"/>
      <c r="AK249" s="314"/>
      <c r="AL249" s="314"/>
      <c r="AM249" s="314"/>
      <c r="AN249" s="314"/>
      <c r="AO249" s="314"/>
      <c r="AP249" s="314"/>
      <c r="AQ249" s="314"/>
      <c r="AR249" s="314"/>
      <c r="AS249" s="314"/>
      <c r="AT249" s="314"/>
      <c r="AU249" s="314"/>
      <c r="AV249" s="314"/>
      <c r="AW249" s="314"/>
      <c r="AX249" s="314"/>
      <c r="AY249" s="314"/>
      <c r="AZ249" s="314"/>
      <c r="BA249" s="314"/>
      <c r="BB249" s="314"/>
      <c r="BC249" s="314"/>
      <c r="BD249" s="314"/>
      <c r="BE249" s="314"/>
      <c r="BF249" s="314"/>
      <c r="BG249" s="314"/>
      <c r="BH249" s="314"/>
      <c r="BI249" s="314"/>
      <c r="BJ249" s="314"/>
      <c r="BK249" s="314"/>
      <c r="BL249" s="314"/>
      <c r="BM249" s="314"/>
      <c r="BN249" s="314"/>
      <c r="BO249" s="314"/>
      <c r="BP249" s="314"/>
      <c r="BQ249" s="314"/>
      <c r="BR249" s="314"/>
      <c r="BS249" s="314"/>
      <c r="BT249" s="314"/>
      <c r="BU249" s="314"/>
      <c r="BV249" s="314"/>
      <c r="BX249" s="314"/>
      <c r="BY249" s="314"/>
      <c r="BZ249" s="314"/>
      <c r="CA249" s="314"/>
      <c r="CB249" s="314"/>
      <c r="CC249" s="314"/>
      <c r="CD249" s="314"/>
      <c r="CE249" s="314"/>
      <c r="CF249" s="314"/>
      <c r="CG249" s="314"/>
      <c r="CH249" s="314"/>
      <c r="CI249" s="314"/>
      <c r="CJ249" s="314"/>
      <c r="CK249" s="314"/>
      <c r="CL249" s="314"/>
      <c r="CM249" s="314"/>
      <c r="CN249" s="314"/>
      <c r="CO249" s="314"/>
      <c r="CP249" s="314"/>
      <c r="CQ249" s="314"/>
      <c r="CR249" s="314"/>
      <c r="CS249" s="314"/>
      <c r="CT249" s="314"/>
      <c r="CU249" s="314"/>
      <c r="CV249" s="314"/>
      <c r="CW249" s="314"/>
      <c r="CX249" s="314"/>
      <c r="CY249" s="314"/>
      <c r="CZ249" s="314"/>
      <c r="DA249" s="314"/>
      <c r="DB249" s="314"/>
      <c r="DC249" s="314"/>
      <c r="DD249" s="314"/>
      <c r="DE249" s="314"/>
      <c r="DF249" s="314"/>
      <c r="DG249" s="314"/>
      <c r="DH249" s="314"/>
      <c r="DI249" s="314"/>
      <c r="DJ249" s="314"/>
      <c r="DK249" s="314"/>
      <c r="DL249" s="314"/>
      <c r="DM249" s="314"/>
      <c r="DN249" s="314"/>
      <c r="DO249" s="314"/>
      <c r="DP249" s="314"/>
      <c r="DQ249" s="314"/>
      <c r="DR249" s="314"/>
      <c r="DS249" s="314"/>
      <c r="DT249" s="314"/>
      <c r="DU249" s="314"/>
      <c r="DV249" s="314"/>
      <c r="DW249" s="314"/>
      <c r="DX249" s="314"/>
      <c r="DY249" s="314"/>
      <c r="DZ249" s="314"/>
      <c r="EA249" s="314"/>
      <c r="EB249" s="314"/>
      <c r="EC249" s="314"/>
      <c r="ED249" s="314"/>
      <c r="FY249" s="317"/>
      <c r="FZ249" s="317"/>
      <c r="GA249" s="317"/>
      <c r="GB249" s="317"/>
      <c r="GC249" s="301"/>
      <c r="GD249" s="301"/>
      <c r="GE249" s="301"/>
      <c r="GF249" s="301"/>
      <c r="GG249" s="318"/>
      <c r="GH249" s="318"/>
      <c r="GI249" s="318"/>
      <c r="GJ249" s="319"/>
      <c r="GK249" s="320"/>
      <c r="GL249" s="320"/>
      <c r="GM249" s="320"/>
      <c r="GN249" s="320"/>
      <c r="GO249" s="300"/>
      <c r="HD249" s="317"/>
      <c r="HE249" s="317"/>
      <c r="HF249" s="317"/>
      <c r="HG249" s="317"/>
      <c r="HH249" s="301"/>
      <c r="HI249" s="301"/>
      <c r="HJ249" s="301"/>
      <c r="HK249" s="301"/>
      <c r="HL249" s="318"/>
      <c r="HM249" s="318"/>
      <c r="HN249" s="318"/>
      <c r="HO249" s="319"/>
      <c r="HP249" s="320"/>
      <c r="HQ249" s="320"/>
      <c r="HR249" s="320"/>
      <c r="HS249" s="320"/>
      <c r="HT249" s="300"/>
    </row>
    <row r="250" spans="18:228" ht="17.100000000000001" customHeight="1" x14ac:dyDescent="0.3">
      <c r="R250" s="314"/>
      <c r="S250" s="314"/>
      <c r="T250" s="314"/>
      <c r="U250" s="314"/>
      <c r="V250" s="314"/>
      <c r="W250" s="314"/>
      <c r="X250" s="314"/>
      <c r="Y250" s="314"/>
      <c r="Z250" s="314"/>
      <c r="AA250" s="314"/>
      <c r="AB250" s="314"/>
      <c r="AC250" s="314"/>
      <c r="AD250" s="314"/>
      <c r="AE250" s="314"/>
      <c r="AF250" s="314"/>
      <c r="AG250" s="314"/>
      <c r="AH250" s="314"/>
      <c r="AI250" s="314"/>
      <c r="AJ250" s="314"/>
      <c r="AK250" s="314"/>
      <c r="AL250" s="314"/>
      <c r="AM250" s="314"/>
      <c r="AN250" s="314"/>
      <c r="AO250" s="314"/>
      <c r="AP250" s="314"/>
      <c r="AQ250" s="314"/>
      <c r="AR250" s="314"/>
      <c r="AS250" s="314"/>
      <c r="AT250" s="314"/>
      <c r="AU250" s="314"/>
      <c r="AV250" s="314"/>
      <c r="AW250" s="314"/>
      <c r="AX250" s="314"/>
      <c r="AY250" s="314"/>
      <c r="AZ250" s="314"/>
      <c r="BA250" s="314"/>
      <c r="BB250" s="314"/>
      <c r="BC250" s="314"/>
      <c r="BD250" s="314"/>
      <c r="BE250" s="314"/>
      <c r="BF250" s="314"/>
      <c r="BG250" s="314"/>
      <c r="BH250" s="314"/>
      <c r="BI250" s="314"/>
      <c r="BJ250" s="314"/>
      <c r="BK250" s="314"/>
      <c r="BL250" s="314"/>
      <c r="BM250" s="314"/>
      <c r="BN250" s="314"/>
      <c r="BO250" s="314"/>
      <c r="BP250" s="314"/>
      <c r="BQ250" s="314"/>
      <c r="BR250" s="314"/>
      <c r="BS250" s="314"/>
      <c r="BT250" s="314"/>
      <c r="BU250" s="314"/>
      <c r="BV250" s="314"/>
      <c r="BX250" s="314"/>
      <c r="BY250" s="314"/>
      <c r="BZ250" s="314"/>
      <c r="CA250" s="314"/>
      <c r="CB250" s="314"/>
      <c r="CC250" s="314"/>
      <c r="CD250" s="314"/>
      <c r="CE250" s="314"/>
      <c r="CF250" s="314"/>
      <c r="CG250" s="314"/>
      <c r="CH250" s="314"/>
      <c r="CI250" s="314"/>
      <c r="CJ250" s="314"/>
      <c r="CK250" s="314"/>
      <c r="CL250" s="314"/>
      <c r="CM250" s="314"/>
      <c r="CN250" s="314"/>
      <c r="CO250" s="314"/>
      <c r="CP250" s="314"/>
      <c r="CQ250" s="314"/>
      <c r="CR250" s="314"/>
      <c r="CS250" s="314"/>
      <c r="CT250" s="314"/>
      <c r="CU250" s="314"/>
      <c r="CV250" s="314"/>
      <c r="CW250" s="314"/>
      <c r="CX250" s="314"/>
      <c r="CY250" s="314"/>
      <c r="CZ250" s="314"/>
      <c r="DA250" s="314"/>
      <c r="DB250" s="314"/>
      <c r="DC250" s="314"/>
      <c r="DD250" s="314"/>
      <c r="DE250" s="314"/>
      <c r="DF250" s="314"/>
      <c r="DG250" s="314"/>
      <c r="DH250" s="314"/>
      <c r="DI250" s="314"/>
      <c r="DJ250" s="314"/>
      <c r="DK250" s="314"/>
      <c r="DL250" s="314"/>
      <c r="DM250" s="314"/>
      <c r="DN250" s="314"/>
      <c r="DO250" s="314"/>
      <c r="DP250" s="314"/>
      <c r="DQ250" s="314"/>
      <c r="DR250" s="314"/>
      <c r="DS250" s="314"/>
      <c r="DT250" s="314"/>
      <c r="DU250" s="314"/>
      <c r="DV250" s="314"/>
      <c r="DW250" s="314"/>
      <c r="DX250" s="314"/>
      <c r="DY250" s="314"/>
      <c r="DZ250" s="314"/>
      <c r="EA250" s="314"/>
      <c r="EB250" s="314"/>
      <c r="EC250" s="314"/>
      <c r="ED250" s="314"/>
      <c r="FY250" s="317"/>
      <c r="FZ250" s="317"/>
      <c r="GA250" s="317"/>
      <c r="GB250" s="317"/>
      <c r="GC250" s="301"/>
      <c r="GD250" s="301"/>
      <c r="GE250" s="301"/>
      <c r="GF250" s="301"/>
      <c r="GG250" s="318"/>
      <c r="GH250" s="318"/>
      <c r="GI250" s="318"/>
      <c r="GJ250" s="319"/>
      <c r="GK250" s="320"/>
      <c r="GL250" s="320"/>
      <c r="GM250" s="320"/>
      <c r="GN250" s="320"/>
      <c r="GO250" s="300"/>
      <c r="HD250" s="317"/>
      <c r="HE250" s="317"/>
      <c r="HF250" s="317"/>
      <c r="HG250" s="317"/>
      <c r="HH250" s="301"/>
      <c r="HI250" s="301"/>
      <c r="HJ250" s="301"/>
      <c r="HK250" s="301"/>
      <c r="HL250" s="318"/>
      <c r="HM250" s="318"/>
      <c r="HN250" s="318"/>
      <c r="HO250" s="319"/>
      <c r="HP250" s="320"/>
      <c r="HQ250" s="320"/>
      <c r="HR250" s="320"/>
      <c r="HS250" s="320"/>
      <c r="HT250" s="300"/>
    </row>
    <row r="251" spans="18:228" ht="17.100000000000001" customHeight="1" x14ac:dyDescent="0.3">
      <c r="R251" s="314"/>
      <c r="S251" s="314"/>
      <c r="T251" s="314"/>
      <c r="U251" s="314"/>
      <c r="V251" s="314"/>
      <c r="W251" s="314"/>
      <c r="X251" s="314"/>
      <c r="Y251" s="314"/>
      <c r="Z251" s="314"/>
      <c r="AA251" s="314"/>
      <c r="AB251" s="314"/>
      <c r="AC251" s="314"/>
      <c r="AD251" s="314"/>
      <c r="AE251" s="314"/>
      <c r="AF251" s="314"/>
      <c r="AG251" s="314"/>
      <c r="AH251" s="314"/>
      <c r="AI251" s="314"/>
      <c r="AJ251" s="314"/>
      <c r="AK251" s="314"/>
      <c r="AL251" s="314"/>
      <c r="AM251" s="314"/>
      <c r="AN251" s="314"/>
      <c r="AO251" s="314"/>
      <c r="AP251" s="314"/>
      <c r="AQ251" s="314"/>
      <c r="AR251" s="314"/>
      <c r="AS251" s="314"/>
      <c r="AT251" s="314"/>
      <c r="AU251" s="314"/>
      <c r="AV251" s="314"/>
      <c r="AW251" s="314"/>
      <c r="AX251" s="314"/>
      <c r="AY251" s="314"/>
      <c r="AZ251" s="314"/>
      <c r="BA251" s="314"/>
      <c r="BB251" s="314"/>
      <c r="BC251" s="314"/>
      <c r="BD251" s="314"/>
      <c r="BE251" s="314"/>
      <c r="BF251" s="314"/>
      <c r="BG251" s="314"/>
      <c r="BH251" s="314"/>
      <c r="BI251" s="314"/>
      <c r="BJ251" s="314"/>
      <c r="BK251" s="314"/>
      <c r="BL251" s="314"/>
      <c r="BM251" s="314"/>
      <c r="BN251" s="314"/>
      <c r="BO251" s="314"/>
      <c r="BP251" s="314"/>
      <c r="BQ251" s="314"/>
      <c r="BR251" s="314"/>
      <c r="BS251" s="314"/>
      <c r="BT251" s="314"/>
      <c r="BU251" s="314"/>
      <c r="BV251" s="314"/>
      <c r="BX251" s="314"/>
      <c r="BY251" s="314"/>
      <c r="BZ251" s="314"/>
      <c r="CA251" s="314"/>
      <c r="CB251" s="314"/>
      <c r="CC251" s="314"/>
      <c r="CD251" s="314"/>
      <c r="CE251" s="314"/>
      <c r="CF251" s="314"/>
      <c r="CG251" s="314"/>
      <c r="CH251" s="314"/>
      <c r="CI251" s="314"/>
      <c r="CJ251" s="314"/>
      <c r="CK251" s="314"/>
      <c r="CL251" s="314"/>
      <c r="CM251" s="314"/>
      <c r="CN251" s="314"/>
      <c r="CO251" s="314"/>
      <c r="CP251" s="314"/>
      <c r="CQ251" s="314"/>
      <c r="CR251" s="314"/>
      <c r="CS251" s="314"/>
      <c r="CT251" s="314"/>
      <c r="CU251" s="314"/>
      <c r="CV251" s="314"/>
      <c r="CW251" s="314"/>
      <c r="CX251" s="314"/>
      <c r="CY251" s="314"/>
      <c r="CZ251" s="314"/>
      <c r="DA251" s="314"/>
      <c r="DB251" s="314"/>
      <c r="DC251" s="314"/>
      <c r="DD251" s="314"/>
      <c r="DE251" s="314"/>
      <c r="DF251" s="314"/>
      <c r="DG251" s="314"/>
      <c r="DH251" s="314"/>
      <c r="DI251" s="314"/>
      <c r="DJ251" s="314"/>
      <c r="DK251" s="314"/>
      <c r="DL251" s="314"/>
      <c r="DM251" s="314"/>
      <c r="DN251" s="314"/>
      <c r="DO251" s="314"/>
      <c r="DP251" s="314"/>
      <c r="DQ251" s="314"/>
      <c r="DR251" s="314"/>
      <c r="DS251" s="314"/>
      <c r="DT251" s="314"/>
      <c r="DU251" s="314"/>
      <c r="DV251" s="314"/>
      <c r="DW251" s="314"/>
      <c r="DX251" s="314"/>
      <c r="DY251" s="314"/>
      <c r="DZ251" s="314"/>
      <c r="EA251" s="314"/>
      <c r="EB251" s="314"/>
      <c r="EC251" s="314"/>
      <c r="ED251" s="314"/>
      <c r="FY251" s="317"/>
      <c r="FZ251" s="317"/>
      <c r="GA251" s="317"/>
      <c r="GB251" s="317"/>
      <c r="GC251" s="301"/>
      <c r="GD251" s="301"/>
      <c r="GE251" s="301"/>
      <c r="GF251" s="301"/>
      <c r="GG251" s="318"/>
      <c r="GH251" s="318"/>
      <c r="GI251" s="318"/>
      <c r="GJ251" s="319"/>
      <c r="GK251" s="320"/>
      <c r="GL251" s="320"/>
      <c r="GM251" s="320"/>
      <c r="GN251" s="320"/>
      <c r="GO251" s="300"/>
      <c r="HD251" s="317"/>
      <c r="HE251" s="317"/>
      <c r="HF251" s="317"/>
      <c r="HG251" s="317"/>
      <c r="HH251" s="301"/>
      <c r="HI251" s="301"/>
      <c r="HJ251" s="301"/>
      <c r="HK251" s="301"/>
      <c r="HL251" s="318"/>
      <c r="HM251" s="318"/>
      <c r="HN251" s="318"/>
      <c r="HO251" s="319"/>
      <c r="HP251" s="320"/>
      <c r="HQ251" s="320"/>
      <c r="HR251" s="320"/>
      <c r="HS251" s="320"/>
      <c r="HT251" s="300"/>
    </row>
    <row r="252" spans="18:228" ht="17.100000000000001" customHeight="1" x14ac:dyDescent="0.3">
      <c r="R252" s="314"/>
      <c r="S252" s="314"/>
      <c r="T252" s="314"/>
      <c r="U252" s="314"/>
      <c r="V252" s="314"/>
      <c r="W252" s="314"/>
      <c r="X252" s="314"/>
      <c r="Y252" s="314"/>
      <c r="Z252" s="314"/>
      <c r="AA252" s="314"/>
      <c r="AB252" s="314"/>
      <c r="AC252" s="314"/>
      <c r="AD252" s="314"/>
      <c r="AE252" s="314"/>
      <c r="AF252" s="314"/>
      <c r="AG252" s="314"/>
      <c r="AH252" s="314"/>
      <c r="AI252" s="314"/>
      <c r="AJ252" s="314"/>
      <c r="AK252" s="314"/>
      <c r="AL252" s="314"/>
      <c r="AM252" s="314"/>
      <c r="AN252" s="314"/>
      <c r="AO252" s="314"/>
      <c r="AP252" s="314"/>
      <c r="AQ252" s="314"/>
      <c r="AR252" s="314"/>
      <c r="AS252" s="314"/>
      <c r="AT252" s="314"/>
      <c r="AU252" s="314"/>
      <c r="AV252" s="314"/>
      <c r="AW252" s="314"/>
      <c r="AX252" s="314"/>
      <c r="AY252" s="314"/>
      <c r="AZ252" s="314"/>
      <c r="BA252" s="314"/>
      <c r="BB252" s="314"/>
      <c r="BC252" s="314"/>
      <c r="BD252" s="314"/>
      <c r="BE252" s="314"/>
      <c r="BF252" s="314"/>
      <c r="BG252" s="314"/>
      <c r="BH252" s="314"/>
      <c r="BI252" s="314"/>
      <c r="BJ252" s="314"/>
      <c r="BK252" s="314"/>
      <c r="BL252" s="314"/>
      <c r="BM252" s="314"/>
      <c r="BN252" s="314"/>
      <c r="BO252" s="314"/>
      <c r="BP252" s="314"/>
      <c r="BQ252" s="314"/>
      <c r="BR252" s="314"/>
      <c r="BS252" s="314"/>
      <c r="BT252" s="314"/>
      <c r="BU252" s="314"/>
      <c r="BV252" s="314"/>
      <c r="BX252" s="314"/>
      <c r="BY252" s="314"/>
      <c r="BZ252" s="314"/>
      <c r="CA252" s="314"/>
      <c r="CB252" s="314"/>
      <c r="CC252" s="314"/>
      <c r="CD252" s="314"/>
      <c r="CE252" s="314"/>
      <c r="CF252" s="314"/>
      <c r="CG252" s="314"/>
      <c r="CH252" s="314"/>
      <c r="CI252" s="314"/>
      <c r="CJ252" s="314"/>
      <c r="CK252" s="314"/>
      <c r="CL252" s="314"/>
      <c r="CM252" s="314"/>
      <c r="CN252" s="314"/>
      <c r="CO252" s="314"/>
      <c r="CP252" s="314"/>
      <c r="CQ252" s="314"/>
      <c r="CR252" s="314"/>
      <c r="CS252" s="314"/>
      <c r="CT252" s="314"/>
      <c r="CU252" s="314"/>
      <c r="CV252" s="314"/>
      <c r="CW252" s="314"/>
      <c r="CX252" s="314"/>
      <c r="CY252" s="314"/>
      <c r="CZ252" s="314"/>
      <c r="DA252" s="314"/>
      <c r="DB252" s="314"/>
      <c r="DC252" s="314"/>
      <c r="DD252" s="314"/>
      <c r="DE252" s="314"/>
      <c r="DF252" s="314"/>
      <c r="DG252" s="314"/>
      <c r="DH252" s="314"/>
      <c r="DI252" s="314"/>
      <c r="DJ252" s="314"/>
      <c r="DK252" s="314"/>
      <c r="DL252" s="314"/>
      <c r="DM252" s="314"/>
      <c r="DN252" s="314"/>
      <c r="DO252" s="314"/>
      <c r="DP252" s="314"/>
      <c r="DQ252" s="314"/>
      <c r="DR252" s="314"/>
      <c r="DS252" s="314"/>
      <c r="DT252" s="314"/>
      <c r="DU252" s="314"/>
      <c r="DV252" s="314"/>
      <c r="DW252" s="314"/>
      <c r="DX252" s="314"/>
      <c r="DY252" s="314"/>
      <c r="DZ252" s="314"/>
      <c r="EA252" s="314"/>
      <c r="EB252" s="314"/>
      <c r="EC252" s="314"/>
      <c r="ED252" s="314"/>
      <c r="FY252" s="317"/>
      <c r="FZ252" s="317"/>
      <c r="GA252" s="317"/>
      <c r="GB252" s="317"/>
      <c r="GC252" s="301"/>
      <c r="GD252" s="301"/>
      <c r="GE252" s="301"/>
      <c r="GF252" s="301"/>
      <c r="GG252" s="318"/>
      <c r="GH252" s="318"/>
      <c r="GI252" s="318"/>
      <c r="GJ252" s="319"/>
      <c r="GK252" s="320"/>
      <c r="GL252" s="320"/>
      <c r="GM252" s="320"/>
      <c r="GN252" s="320"/>
      <c r="GO252" s="300"/>
      <c r="HD252" s="317"/>
      <c r="HE252" s="317"/>
      <c r="HF252" s="317"/>
      <c r="HG252" s="317"/>
      <c r="HH252" s="301"/>
      <c r="HI252" s="301"/>
      <c r="HJ252" s="301"/>
      <c r="HK252" s="301"/>
      <c r="HL252" s="318"/>
      <c r="HM252" s="318"/>
      <c r="HN252" s="318"/>
      <c r="HO252" s="319"/>
      <c r="HP252" s="320"/>
      <c r="HQ252" s="320"/>
      <c r="HR252" s="320"/>
      <c r="HS252" s="320"/>
      <c r="HT252" s="300"/>
    </row>
    <row r="253" spans="18:228" ht="17.100000000000001" customHeight="1" x14ac:dyDescent="0.3">
      <c r="R253" s="314"/>
      <c r="S253" s="314"/>
      <c r="T253" s="314"/>
      <c r="U253" s="314"/>
      <c r="V253" s="314"/>
      <c r="W253" s="314"/>
      <c r="X253" s="314"/>
      <c r="Y253" s="314"/>
      <c r="Z253" s="314"/>
      <c r="AA253" s="314"/>
      <c r="AB253" s="314"/>
      <c r="AC253" s="314"/>
      <c r="AD253" s="314"/>
      <c r="AE253" s="314"/>
      <c r="AF253" s="314"/>
      <c r="AG253" s="314"/>
      <c r="AH253" s="314"/>
      <c r="AI253" s="314"/>
      <c r="AJ253" s="314"/>
      <c r="AK253" s="314"/>
      <c r="AL253" s="314"/>
      <c r="AM253" s="314"/>
      <c r="AN253" s="314"/>
      <c r="AO253" s="314"/>
      <c r="AP253" s="314"/>
      <c r="AQ253" s="314"/>
      <c r="AR253" s="314"/>
      <c r="AS253" s="314"/>
      <c r="AT253" s="314"/>
      <c r="AU253" s="314"/>
      <c r="AV253" s="314"/>
      <c r="AW253" s="314"/>
      <c r="AX253" s="314"/>
      <c r="AY253" s="314"/>
      <c r="AZ253" s="314"/>
      <c r="BA253" s="314"/>
      <c r="BB253" s="314"/>
      <c r="BC253" s="314"/>
      <c r="BD253" s="314"/>
      <c r="BE253" s="314"/>
      <c r="BF253" s="314"/>
      <c r="BG253" s="314"/>
      <c r="BH253" s="314"/>
      <c r="BI253" s="314"/>
      <c r="BJ253" s="314"/>
      <c r="BK253" s="314"/>
      <c r="BL253" s="314"/>
      <c r="BM253" s="314"/>
      <c r="BN253" s="314"/>
      <c r="BO253" s="314"/>
      <c r="BP253" s="314"/>
      <c r="BQ253" s="314"/>
      <c r="BR253" s="314"/>
      <c r="BS253" s="314"/>
      <c r="BT253" s="314"/>
      <c r="BU253" s="314"/>
      <c r="BV253" s="314"/>
      <c r="BX253" s="314"/>
      <c r="BY253" s="314"/>
      <c r="BZ253" s="314"/>
      <c r="CA253" s="314"/>
      <c r="CB253" s="314"/>
      <c r="CC253" s="314"/>
      <c r="CD253" s="314"/>
      <c r="CE253" s="314"/>
      <c r="CF253" s="314"/>
      <c r="CG253" s="314"/>
      <c r="CH253" s="314"/>
      <c r="CI253" s="314"/>
      <c r="CJ253" s="314"/>
      <c r="CK253" s="314"/>
      <c r="CL253" s="314"/>
      <c r="CM253" s="314"/>
      <c r="CN253" s="314"/>
      <c r="CO253" s="314"/>
      <c r="CP253" s="314"/>
      <c r="CQ253" s="314"/>
      <c r="CR253" s="314"/>
      <c r="CS253" s="314"/>
      <c r="CT253" s="314"/>
      <c r="CU253" s="314"/>
      <c r="CV253" s="314"/>
      <c r="CW253" s="314"/>
      <c r="CX253" s="314"/>
      <c r="CY253" s="314"/>
      <c r="CZ253" s="314"/>
      <c r="DA253" s="314"/>
      <c r="DB253" s="314"/>
      <c r="DC253" s="314"/>
      <c r="DD253" s="314"/>
      <c r="DE253" s="314"/>
      <c r="DF253" s="314"/>
      <c r="DG253" s="314"/>
      <c r="DH253" s="314"/>
      <c r="DI253" s="314"/>
      <c r="DJ253" s="314"/>
      <c r="DK253" s="314"/>
      <c r="DL253" s="314"/>
      <c r="DM253" s="314"/>
      <c r="DN253" s="314"/>
      <c r="DO253" s="314"/>
      <c r="DP253" s="314"/>
      <c r="DQ253" s="314"/>
      <c r="DR253" s="314"/>
      <c r="DS253" s="314"/>
      <c r="DT253" s="314"/>
      <c r="DU253" s="314"/>
      <c r="DV253" s="314"/>
      <c r="DW253" s="314"/>
      <c r="DX253" s="314"/>
      <c r="DY253" s="314"/>
      <c r="DZ253" s="314"/>
      <c r="EA253" s="314"/>
      <c r="EB253" s="314"/>
      <c r="EC253" s="314"/>
      <c r="ED253" s="314"/>
      <c r="FY253" s="317"/>
      <c r="FZ253" s="317"/>
      <c r="GA253" s="317"/>
      <c r="GB253" s="317"/>
      <c r="GC253" s="301"/>
      <c r="GD253" s="301"/>
      <c r="GE253" s="301"/>
      <c r="GF253" s="301"/>
      <c r="GG253" s="318"/>
      <c r="GH253" s="318"/>
      <c r="GI253" s="318"/>
      <c r="GJ253" s="319"/>
      <c r="GK253" s="320"/>
      <c r="GL253" s="320"/>
      <c r="GM253" s="320"/>
      <c r="GN253" s="320"/>
      <c r="GO253" s="300"/>
      <c r="HD253" s="317"/>
      <c r="HE253" s="317"/>
      <c r="HF253" s="317"/>
      <c r="HG253" s="317"/>
      <c r="HH253" s="301"/>
      <c r="HI253" s="301"/>
      <c r="HJ253" s="301"/>
      <c r="HK253" s="301"/>
      <c r="HL253" s="318"/>
      <c r="HM253" s="318"/>
      <c r="HN253" s="318"/>
      <c r="HO253" s="319"/>
      <c r="HP253" s="320"/>
      <c r="HQ253" s="320"/>
      <c r="HR253" s="320"/>
      <c r="HS253" s="320"/>
      <c r="HT253" s="300"/>
    </row>
    <row r="254" spans="18:228" ht="17.100000000000001" customHeight="1" x14ac:dyDescent="0.3">
      <c r="R254" s="314"/>
      <c r="S254" s="314"/>
      <c r="T254" s="314"/>
      <c r="U254" s="314"/>
      <c r="V254" s="314"/>
      <c r="W254" s="314"/>
      <c r="X254" s="314"/>
      <c r="Y254" s="314"/>
      <c r="Z254" s="314"/>
      <c r="AA254" s="314"/>
      <c r="AB254" s="314"/>
      <c r="AC254" s="314"/>
      <c r="AD254" s="314"/>
      <c r="AE254" s="314"/>
      <c r="AF254" s="314"/>
      <c r="AG254" s="314"/>
      <c r="AH254" s="314"/>
      <c r="AI254" s="314"/>
      <c r="AJ254" s="314"/>
      <c r="AK254" s="314"/>
      <c r="AL254" s="314"/>
      <c r="AM254" s="314"/>
      <c r="AN254" s="314"/>
      <c r="AO254" s="314"/>
      <c r="AP254" s="314"/>
      <c r="AQ254" s="314"/>
      <c r="AR254" s="314"/>
      <c r="AS254" s="314"/>
      <c r="AT254" s="314"/>
      <c r="AU254" s="314"/>
      <c r="AV254" s="314"/>
      <c r="AW254" s="314"/>
      <c r="AX254" s="314"/>
      <c r="AY254" s="314"/>
      <c r="AZ254" s="314"/>
      <c r="BA254" s="314"/>
      <c r="BB254" s="314"/>
      <c r="BC254" s="314"/>
      <c r="BD254" s="314"/>
      <c r="BE254" s="314"/>
      <c r="BF254" s="314"/>
      <c r="BG254" s="314"/>
      <c r="BH254" s="314"/>
      <c r="BI254" s="314"/>
      <c r="BJ254" s="314"/>
      <c r="BK254" s="314"/>
      <c r="BL254" s="314"/>
      <c r="BM254" s="314"/>
      <c r="BN254" s="314"/>
      <c r="BO254" s="314"/>
      <c r="BP254" s="314"/>
      <c r="BQ254" s="314"/>
      <c r="BR254" s="314"/>
      <c r="BS254" s="314"/>
      <c r="BT254" s="314"/>
      <c r="BU254" s="314"/>
      <c r="BV254" s="314"/>
      <c r="BX254" s="314"/>
      <c r="BY254" s="314"/>
      <c r="BZ254" s="314"/>
      <c r="CA254" s="314"/>
      <c r="CB254" s="314"/>
      <c r="CC254" s="314"/>
      <c r="CD254" s="314"/>
      <c r="CE254" s="314"/>
      <c r="CF254" s="314"/>
      <c r="CG254" s="314"/>
      <c r="CH254" s="314"/>
      <c r="CI254" s="314"/>
      <c r="CJ254" s="314"/>
      <c r="CK254" s="314"/>
      <c r="CL254" s="314"/>
      <c r="CM254" s="314"/>
      <c r="CN254" s="314"/>
      <c r="CO254" s="314"/>
      <c r="CP254" s="314"/>
      <c r="CQ254" s="314"/>
      <c r="CR254" s="314"/>
      <c r="CS254" s="314"/>
      <c r="CT254" s="314"/>
      <c r="CU254" s="314"/>
      <c r="CV254" s="314"/>
      <c r="CW254" s="314"/>
      <c r="CX254" s="314"/>
      <c r="CY254" s="314"/>
      <c r="CZ254" s="314"/>
      <c r="DA254" s="314"/>
      <c r="DB254" s="314"/>
      <c r="DC254" s="314"/>
      <c r="DD254" s="314"/>
      <c r="DE254" s="314"/>
      <c r="DF254" s="314"/>
      <c r="DG254" s="314"/>
      <c r="DH254" s="314"/>
      <c r="DI254" s="314"/>
      <c r="DJ254" s="314"/>
      <c r="DK254" s="314"/>
      <c r="DL254" s="314"/>
      <c r="DM254" s="314"/>
      <c r="DN254" s="314"/>
      <c r="DO254" s="314"/>
      <c r="DP254" s="314"/>
      <c r="DQ254" s="314"/>
      <c r="DR254" s="314"/>
      <c r="DS254" s="314"/>
      <c r="DT254" s="314"/>
      <c r="DU254" s="314"/>
      <c r="DV254" s="314"/>
      <c r="DW254" s="314"/>
      <c r="DX254" s="314"/>
      <c r="DY254" s="314"/>
      <c r="DZ254" s="314"/>
      <c r="EA254" s="314"/>
      <c r="EB254" s="314"/>
      <c r="EC254" s="314"/>
      <c r="ED254" s="314"/>
      <c r="FY254" s="317"/>
      <c r="FZ254" s="317"/>
      <c r="GA254" s="317"/>
      <c r="GB254" s="317"/>
      <c r="GC254" s="301"/>
      <c r="GD254" s="301"/>
      <c r="GE254" s="301"/>
      <c r="GF254" s="301"/>
      <c r="GG254" s="318"/>
      <c r="GH254" s="318"/>
      <c r="GI254" s="318"/>
      <c r="GJ254" s="319"/>
      <c r="GK254" s="320"/>
      <c r="GL254" s="320"/>
      <c r="GM254" s="320"/>
      <c r="GN254" s="320"/>
      <c r="GO254" s="300"/>
      <c r="HD254" s="317"/>
      <c r="HE254" s="317"/>
      <c r="HF254" s="317"/>
      <c r="HG254" s="317"/>
      <c r="HH254" s="301"/>
      <c r="HI254" s="301"/>
      <c r="HJ254" s="301"/>
      <c r="HK254" s="301"/>
      <c r="HL254" s="318"/>
      <c r="HM254" s="318"/>
      <c r="HN254" s="318"/>
      <c r="HO254" s="319"/>
      <c r="HP254" s="320"/>
      <c r="HQ254" s="320"/>
      <c r="HR254" s="320"/>
      <c r="HS254" s="320"/>
      <c r="HT254" s="300"/>
    </row>
    <row r="255" spans="18:228" ht="17.100000000000001" customHeight="1" x14ac:dyDescent="0.3">
      <c r="R255" s="314"/>
      <c r="S255" s="314"/>
      <c r="T255" s="314"/>
      <c r="U255" s="314"/>
      <c r="V255" s="314"/>
      <c r="W255" s="314"/>
      <c r="X255" s="314"/>
      <c r="Y255" s="314"/>
      <c r="Z255" s="314"/>
      <c r="AA255" s="314"/>
      <c r="AB255" s="314"/>
      <c r="AC255" s="314"/>
      <c r="AD255" s="314"/>
      <c r="AE255" s="314"/>
      <c r="AF255" s="314"/>
      <c r="AG255" s="314"/>
      <c r="AH255" s="314"/>
      <c r="AI255" s="314"/>
      <c r="AJ255" s="314"/>
      <c r="AK255" s="314"/>
      <c r="AL255" s="314"/>
      <c r="AM255" s="314"/>
      <c r="AN255" s="314"/>
      <c r="AO255" s="314"/>
      <c r="AP255" s="314"/>
      <c r="AQ255" s="314"/>
      <c r="AR255" s="314"/>
      <c r="AS255" s="314"/>
      <c r="AT255" s="314"/>
      <c r="AU255" s="314"/>
      <c r="AV255" s="314"/>
      <c r="AW255" s="314"/>
      <c r="AX255" s="314"/>
      <c r="AY255" s="314"/>
      <c r="AZ255" s="314"/>
      <c r="BA255" s="314"/>
      <c r="BB255" s="314"/>
      <c r="BC255" s="314"/>
      <c r="BD255" s="314"/>
      <c r="BE255" s="314"/>
      <c r="BF255" s="314"/>
      <c r="BG255" s="314"/>
      <c r="BH255" s="314"/>
      <c r="BI255" s="314"/>
      <c r="BJ255" s="314"/>
      <c r="BK255" s="314"/>
      <c r="BL255" s="314"/>
      <c r="BM255" s="314"/>
      <c r="BN255" s="314"/>
      <c r="BO255" s="314"/>
      <c r="BP255" s="314"/>
      <c r="BQ255" s="314"/>
      <c r="BR255" s="314"/>
      <c r="BS255" s="314"/>
      <c r="BT255" s="314"/>
      <c r="BU255" s="314"/>
      <c r="BV255" s="314"/>
      <c r="BX255" s="314"/>
      <c r="BY255" s="314"/>
      <c r="BZ255" s="314"/>
      <c r="CA255" s="314"/>
      <c r="CB255" s="314"/>
      <c r="CC255" s="314"/>
      <c r="CD255" s="314"/>
      <c r="CE255" s="314"/>
      <c r="CF255" s="314"/>
      <c r="CG255" s="314"/>
      <c r="CH255" s="314"/>
      <c r="CI255" s="314"/>
      <c r="CJ255" s="314"/>
      <c r="CK255" s="314"/>
      <c r="CL255" s="314"/>
      <c r="CM255" s="314"/>
      <c r="CN255" s="314"/>
      <c r="CO255" s="314"/>
      <c r="CP255" s="314"/>
      <c r="CQ255" s="314"/>
      <c r="CR255" s="314"/>
      <c r="CS255" s="314"/>
      <c r="CT255" s="314"/>
      <c r="CU255" s="314"/>
      <c r="CV255" s="314"/>
      <c r="CW255" s="314"/>
      <c r="CX255" s="314"/>
      <c r="CY255" s="314"/>
      <c r="CZ255" s="314"/>
      <c r="DA255" s="314"/>
      <c r="DB255" s="314"/>
      <c r="DC255" s="314"/>
      <c r="DD255" s="314"/>
      <c r="DE255" s="314"/>
      <c r="DF255" s="314"/>
      <c r="DG255" s="314"/>
      <c r="DH255" s="314"/>
      <c r="DI255" s="314"/>
      <c r="DJ255" s="314"/>
      <c r="DK255" s="314"/>
      <c r="DL255" s="314"/>
      <c r="DM255" s="314"/>
      <c r="DN255" s="314"/>
      <c r="DO255" s="314"/>
      <c r="DP255" s="314"/>
      <c r="DQ255" s="314"/>
      <c r="DR255" s="314"/>
      <c r="DS255" s="314"/>
      <c r="DT255" s="314"/>
      <c r="DU255" s="314"/>
      <c r="DV255" s="314"/>
      <c r="DW255" s="314"/>
      <c r="DX255" s="314"/>
      <c r="DY255" s="314"/>
      <c r="DZ255" s="314"/>
      <c r="EA255" s="314"/>
      <c r="EB255" s="314"/>
      <c r="EC255" s="314"/>
      <c r="ED255" s="314"/>
      <c r="FY255" s="317"/>
      <c r="FZ255" s="317"/>
      <c r="GA255" s="317"/>
      <c r="GB255" s="317"/>
      <c r="GC255" s="301"/>
      <c r="GD255" s="301"/>
      <c r="GE255" s="301"/>
      <c r="GF255" s="301"/>
      <c r="GG255" s="318"/>
      <c r="GH255" s="318"/>
      <c r="GI255" s="318"/>
      <c r="GJ255" s="319"/>
      <c r="GK255" s="320"/>
      <c r="GL255" s="320"/>
      <c r="GM255" s="320"/>
      <c r="GN255" s="320"/>
      <c r="GO255" s="300"/>
      <c r="HD255" s="317"/>
      <c r="HE255" s="317"/>
      <c r="HF255" s="317"/>
      <c r="HG255" s="317"/>
      <c r="HH255" s="301"/>
      <c r="HI255" s="301"/>
      <c r="HJ255" s="301"/>
      <c r="HK255" s="301"/>
      <c r="HL255" s="318"/>
      <c r="HM255" s="318"/>
      <c r="HN255" s="318"/>
      <c r="HO255" s="319"/>
      <c r="HP255" s="320"/>
      <c r="HQ255" s="320"/>
      <c r="HR255" s="320"/>
      <c r="HS255" s="320"/>
      <c r="HT255" s="300"/>
    </row>
    <row r="256" spans="18:228" ht="17.100000000000001" customHeight="1" x14ac:dyDescent="0.3">
      <c r="R256" s="314"/>
      <c r="S256" s="314"/>
      <c r="T256" s="314"/>
      <c r="U256" s="314"/>
      <c r="V256" s="314"/>
      <c r="W256" s="314"/>
      <c r="X256" s="314"/>
      <c r="Y256" s="314"/>
      <c r="Z256" s="314"/>
      <c r="AA256" s="314"/>
      <c r="AB256" s="314"/>
      <c r="AC256" s="314"/>
      <c r="AD256" s="314"/>
      <c r="AE256" s="314"/>
      <c r="AF256" s="314"/>
      <c r="AG256" s="314"/>
      <c r="AH256" s="314"/>
      <c r="AI256" s="314"/>
      <c r="AJ256" s="314"/>
      <c r="AK256" s="314"/>
      <c r="AL256" s="314"/>
      <c r="AM256" s="314"/>
      <c r="AN256" s="314"/>
      <c r="AO256" s="314"/>
      <c r="AP256" s="314"/>
      <c r="AQ256" s="314"/>
      <c r="AR256" s="314"/>
      <c r="AS256" s="314"/>
      <c r="AT256" s="314"/>
      <c r="AU256" s="314"/>
      <c r="AV256" s="314"/>
      <c r="AW256" s="314"/>
      <c r="AX256" s="314"/>
      <c r="AY256" s="314"/>
      <c r="AZ256" s="314"/>
      <c r="BA256" s="314"/>
      <c r="BB256" s="314"/>
      <c r="BC256" s="314"/>
      <c r="BD256" s="314"/>
      <c r="BE256" s="314"/>
      <c r="BF256" s="314"/>
      <c r="BG256" s="314"/>
      <c r="BH256" s="314"/>
      <c r="BI256" s="314"/>
      <c r="BJ256" s="314"/>
      <c r="BK256" s="314"/>
      <c r="BL256" s="314"/>
      <c r="BM256" s="314"/>
      <c r="BN256" s="314"/>
      <c r="BO256" s="314"/>
      <c r="BP256" s="314"/>
      <c r="BQ256" s="314"/>
      <c r="BR256" s="314"/>
      <c r="BS256" s="314"/>
      <c r="BT256" s="314"/>
      <c r="BU256" s="314"/>
      <c r="BV256" s="314"/>
      <c r="BX256" s="314"/>
      <c r="BY256" s="314"/>
      <c r="BZ256" s="314"/>
      <c r="CA256" s="314"/>
      <c r="CB256" s="314"/>
      <c r="CC256" s="314"/>
      <c r="CD256" s="314"/>
      <c r="CE256" s="314"/>
      <c r="CF256" s="314"/>
      <c r="CG256" s="314"/>
      <c r="CH256" s="314"/>
      <c r="CI256" s="314"/>
      <c r="CJ256" s="314"/>
      <c r="CK256" s="314"/>
      <c r="CL256" s="314"/>
      <c r="CM256" s="314"/>
      <c r="CN256" s="314"/>
      <c r="CO256" s="314"/>
      <c r="CP256" s="314"/>
      <c r="CQ256" s="314"/>
      <c r="CR256" s="314"/>
      <c r="CS256" s="314"/>
      <c r="CT256" s="314"/>
      <c r="CU256" s="314"/>
      <c r="CV256" s="314"/>
      <c r="CW256" s="314"/>
      <c r="CX256" s="314"/>
      <c r="CY256" s="314"/>
      <c r="CZ256" s="314"/>
      <c r="DA256" s="314"/>
      <c r="DB256" s="314"/>
      <c r="DC256" s="314"/>
      <c r="DD256" s="314"/>
      <c r="DE256" s="314"/>
      <c r="DF256" s="314"/>
      <c r="DG256" s="314"/>
      <c r="DH256" s="314"/>
      <c r="DI256" s="314"/>
      <c r="DJ256" s="314"/>
      <c r="DK256" s="314"/>
      <c r="DL256" s="314"/>
      <c r="DM256" s="314"/>
      <c r="DN256" s="314"/>
      <c r="DO256" s="314"/>
      <c r="DP256" s="314"/>
      <c r="DQ256" s="314"/>
      <c r="DR256" s="314"/>
      <c r="DS256" s="314"/>
      <c r="DT256" s="314"/>
      <c r="DU256" s="314"/>
      <c r="DV256" s="314"/>
      <c r="DW256" s="314"/>
      <c r="DX256" s="314"/>
      <c r="DY256" s="314"/>
      <c r="DZ256" s="314"/>
      <c r="EA256" s="314"/>
      <c r="EB256" s="314"/>
      <c r="EC256" s="314"/>
      <c r="ED256" s="314"/>
      <c r="FY256" s="317"/>
      <c r="FZ256" s="317"/>
      <c r="GA256" s="317"/>
      <c r="GB256" s="317"/>
      <c r="GC256" s="301"/>
      <c r="GD256" s="301"/>
      <c r="GE256" s="301"/>
      <c r="GF256" s="301"/>
      <c r="GG256" s="318"/>
      <c r="GH256" s="318"/>
      <c r="GI256" s="318"/>
      <c r="GJ256" s="319"/>
      <c r="GK256" s="320"/>
      <c r="GL256" s="320"/>
      <c r="GM256" s="320"/>
      <c r="GN256" s="320"/>
      <c r="GO256" s="300"/>
      <c r="HD256" s="317"/>
      <c r="HE256" s="317"/>
      <c r="HF256" s="317"/>
      <c r="HG256" s="317"/>
      <c r="HH256" s="301"/>
      <c r="HI256" s="301"/>
      <c r="HJ256" s="301"/>
      <c r="HK256" s="301"/>
      <c r="HL256" s="318"/>
      <c r="HM256" s="318"/>
      <c r="HN256" s="318"/>
      <c r="HO256" s="319"/>
      <c r="HP256" s="320"/>
      <c r="HQ256" s="320"/>
      <c r="HR256" s="320"/>
      <c r="HS256" s="320"/>
      <c r="HT256" s="300"/>
    </row>
    <row r="257" spans="3:228" ht="17.100000000000001" customHeight="1" x14ac:dyDescent="0.3">
      <c r="R257" s="314"/>
      <c r="S257" s="314"/>
      <c r="T257" s="314"/>
      <c r="U257" s="314"/>
      <c r="V257" s="314"/>
      <c r="W257" s="314"/>
      <c r="X257" s="314"/>
      <c r="Y257" s="314"/>
      <c r="Z257" s="314"/>
      <c r="AA257" s="314"/>
      <c r="AB257" s="314"/>
      <c r="AC257" s="314"/>
      <c r="AD257" s="314"/>
      <c r="AE257" s="314"/>
      <c r="AF257" s="314"/>
      <c r="AG257" s="314"/>
      <c r="AH257" s="314"/>
      <c r="AI257" s="314"/>
      <c r="AJ257" s="314"/>
      <c r="AK257" s="314"/>
      <c r="AL257" s="314"/>
      <c r="AM257" s="314"/>
      <c r="AN257" s="314"/>
      <c r="AO257" s="314"/>
      <c r="AP257" s="314"/>
      <c r="AQ257" s="314"/>
      <c r="AR257" s="314"/>
      <c r="AS257" s="314"/>
      <c r="AT257" s="314"/>
      <c r="AU257" s="314"/>
      <c r="AV257" s="314"/>
      <c r="AW257" s="314"/>
      <c r="AX257" s="314"/>
      <c r="AY257" s="314"/>
      <c r="AZ257" s="314"/>
      <c r="BA257" s="314"/>
      <c r="BB257" s="314"/>
      <c r="BC257" s="314"/>
      <c r="BD257" s="314"/>
      <c r="BE257" s="314"/>
      <c r="BF257" s="314"/>
      <c r="BG257" s="314"/>
      <c r="BH257" s="314"/>
      <c r="BI257" s="314"/>
      <c r="BJ257" s="314"/>
      <c r="BK257" s="314"/>
      <c r="BL257" s="314"/>
      <c r="BM257" s="314"/>
      <c r="BN257" s="314"/>
      <c r="BO257" s="314"/>
      <c r="BP257" s="314"/>
      <c r="BQ257" s="314"/>
      <c r="BR257" s="314"/>
      <c r="BS257" s="314"/>
      <c r="BT257" s="314"/>
      <c r="BU257" s="314"/>
      <c r="BV257" s="314"/>
      <c r="BX257" s="314"/>
      <c r="BY257" s="314"/>
      <c r="BZ257" s="314"/>
      <c r="CA257" s="314"/>
      <c r="CB257" s="314"/>
      <c r="CC257" s="314"/>
      <c r="CD257" s="314"/>
      <c r="CE257" s="314"/>
      <c r="CF257" s="314"/>
      <c r="CG257" s="314"/>
      <c r="CH257" s="314"/>
      <c r="CI257" s="314"/>
      <c r="CJ257" s="314"/>
      <c r="CK257" s="314"/>
      <c r="CL257" s="314"/>
      <c r="CM257" s="314"/>
      <c r="CN257" s="314"/>
      <c r="CO257" s="314"/>
      <c r="CP257" s="314"/>
      <c r="CQ257" s="314"/>
      <c r="CR257" s="314"/>
      <c r="CS257" s="314"/>
      <c r="CT257" s="314"/>
      <c r="CU257" s="314"/>
      <c r="CV257" s="314"/>
      <c r="CW257" s="314"/>
      <c r="CX257" s="314"/>
      <c r="CY257" s="314"/>
      <c r="CZ257" s="314"/>
      <c r="DA257" s="314"/>
      <c r="DB257" s="314"/>
      <c r="DC257" s="314"/>
      <c r="DD257" s="314"/>
      <c r="DE257" s="314"/>
      <c r="DF257" s="314"/>
      <c r="DG257" s="314"/>
      <c r="DH257" s="314"/>
      <c r="DI257" s="314"/>
      <c r="DJ257" s="314"/>
      <c r="DK257" s="314"/>
      <c r="DL257" s="314"/>
      <c r="DM257" s="314"/>
      <c r="DN257" s="314"/>
      <c r="DO257" s="314"/>
      <c r="DP257" s="314"/>
      <c r="DQ257" s="314"/>
      <c r="DR257" s="314"/>
      <c r="DS257" s="314"/>
      <c r="DT257" s="314"/>
      <c r="DU257" s="314"/>
      <c r="DV257" s="314"/>
      <c r="DW257" s="314"/>
      <c r="DX257" s="314"/>
      <c r="DY257" s="314"/>
      <c r="DZ257" s="314"/>
      <c r="EA257" s="314"/>
      <c r="EB257" s="314"/>
      <c r="EC257" s="314"/>
      <c r="ED257" s="314"/>
      <c r="FY257" s="317"/>
      <c r="FZ257" s="317"/>
      <c r="GA257" s="317"/>
      <c r="GB257" s="317"/>
      <c r="GC257" s="301"/>
      <c r="GD257" s="301"/>
      <c r="GE257" s="301"/>
      <c r="GF257" s="301"/>
      <c r="GG257" s="318"/>
      <c r="GH257" s="318"/>
      <c r="GI257" s="318"/>
      <c r="GJ257" s="319"/>
      <c r="GK257" s="320"/>
      <c r="GL257" s="320"/>
      <c r="GM257" s="320"/>
      <c r="GN257" s="320"/>
      <c r="GO257" s="300"/>
      <c r="HD257" s="317"/>
      <c r="HE257" s="317"/>
      <c r="HF257" s="317"/>
      <c r="HG257" s="317"/>
      <c r="HH257" s="301"/>
      <c r="HI257" s="301"/>
      <c r="HJ257" s="301"/>
      <c r="HK257" s="301"/>
      <c r="HL257" s="318"/>
      <c r="HM257" s="318"/>
      <c r="HN257" s="318"/>
      <c r="HO257" s="319"/>
      <c r="HP257" s="320"/>
      <c r="HQ257" s="320"/>
      <c r="HR257" s="320"/>
      <c r="HS257" s="320"/>
      <c r="HT257" s="300"/>
    </row>
    <row r="258" spans="3:228" ht="17.100000000000001" customHeight="1" x14ac:dyDescent="0.3">
      <c r="R258" s="314"/>
      <c r="S258" s="314"/>
      <c r="T258" s="314"/>
      <c r="U258" s="314"/>
      <c r="V258" s="314"/>
      <c r="W258" s="314"/>
      <c r="X258" s="314"/>
      <c r="Y258" s="314"/>
      <c r="Z258" s="314"/>
      <c r="AA258" s="314"/>
      <c r="AB258" s="314"/>
      <c r="AC258" s="314"/>
      <c r="AD258" s="314"/>
      <c r="AE258" s="314"/>
      <c r="AF258" s="314"/>
      <c r="AG258" s="314"/>
      <c r="AH258" s="314"/>
      <c r="AI258" s="314"/>
      <c r="AJ258" s="314"/>
      <c r="AK258" s="314"/>
      <c r="AL258" s="314"/>
      <c r="AM258" s="314"/>
      <c r="AN258" s="314"/>
      <c r="AO258" s="314"/>
      <c r="AP258" s="314"/>
      <c r="AQ258" s="314"/>
      <c r="AR258" s="314"/>
      <c r="AS258" s="314"/>
      <c r="AT258" s="314"/>
      <c r="AU258" s="314"/>
      <c r="AV258" s="314"/>
      <c r="AW258" s="314"/>
      <c r="AX258" s="314"/>
      <c r="AY258" s="314"/>
      <c r="AZ258" s="314"/>
      <c r="BA258" s="314"/>
      <c r="BB258" s="314"/>
      <c r="BC258" s="314"/>
      <c r="BD258" s="314"/>
      <c r="BE258" s="314"/>
      <c r="BF258" s="314"/>
      <c r="BG258" s="314"/>
      <c r="BH258" s="314"/>
      <c r="BI258" s="314"/>
      <c r="BJ258" s="314"/>
      <c r="BK258" s="314"/>
      <c r="BL258" s="314"/>
      <c r="BM258" s="314"/>
      <c r="BN258" s="314"/>
      <c r="BO258" s="314"/>
      <c r="BP258" s="314"/>
      <c r="BQ258" s="314"/>
      <c r="BR258" s="314"/>
      <c r="BS258" s="314"/>
      <c r="BT258" s="314"/>
      <c r="BU258" s="314"/>
      <c r="BV258" s="314"/>
      <c r="BX258" s="314"/>
      <c r="BY258" s="314"/>
      <c r="BZ258" s="314"/>
      <c r="CA258" s="314"/>
      <c r="CB258" s="314"/>
      <c r="CC258" s="314"/>
      <c r="CD258" s="314"/>
      <c r="CE258" s="314"/>
      <c r="CF258" s="314"/>
      <c r="CG258" s="314"/>
      <c r="CH258" s="314"/>
      <c r="CI258" s="314"/>
      <c r="CJ258" s="314"/>
      <c r="CK258" s="314"/>
      <c r="CL258" s="314"/>
      <c r="CM258" s="314"/>
      <c r="CN258" s="314"/>
      <c r="CO258" s="314"/>
      <c r="CP258" s="314"/>
      <c r="CQ258" s="314"/>
      <c r="CR258" s="314"/>
      <c r="CS258" s="314"/>
      <c r="CT258" s="314"/>
      <c r="CU258" s="314"/>
      <c r="CV258" s="314"/>
      <c r="CW258" s="314"/>
      <c r="CX258" s="314"/>
      <c r="CY258" s="314"/>
      <c r="CZ258" s="314"/>
      <c r="DA258" s="314"/>
      <c r="DB258" s="314"/>
      <c r="DC258" s="314"/>
      <c r="DD258" s="314"/>
      <c r="DE258" s="314"/>
      <c r="DF258" s="314"/>
      <c r="DG258" s="314"/>
      <c r="DH258" s="314"/>
      <c r="DI258" s="314"/>
      <c r="DJ258" s="314"/>
      <c r="DK258" s="314"/>
      <c r="DL258" s="314"/>
      <c r="DM258" s="314"/>
      <c r="DN258" s="314"/>
      <c r="DO258" s="314"/>
      <c r="DP258" s="314"/>
      <c r="DQ258" s="314"/>
      <c r="DR258" s="314"/>
      <c r="DS258" s="314"/>
      <c r="DT258" s="314"/>
      <c r="DU258" s="314"/>
      <c r="DV258" s="314"/>
      <c r="DW258" s="314"/>
      <c r="DX258" s="314"/>
      <c r="DY258" s="314"/>
      <c r="DZ258" s="314"/>
      <c r="EA258" s="314"/>
      <c r="EB258" s="314"/>
      <c r="EC258" s="314"/>
      <c r="ED258" s="314"/>
      <c r="FY258" s="317"/>
      <c r="FZ258" s="317"/>
      <c r="GA258" s="317"/>
      <c r="GB258" s="317"/>
      <c r="GC258" s="301"/>
      <c r="GD258" s="301"/>
      <c r="GE258" s="301"/>
      <c r="GF258" s="301"/>
      <c r="GG258" s="318"/>
      <c r="GH258" s="318"/>
      <c r="GI258" s="318"/>
      <c r="GJ258" s="319"/>
      <c r="GK258" s="320"/>
      <c r="GL258" s="320"/>
      <c r="GM258" s="320"/>
      <c r="GN258" s="320"/>
      <c r="GO258" s="300"/>
      <c r="HD258" s="317"/>
      <c r="HE258" s="317"/>
      <c r="HF258" s="317"/>
      <c r="HG258" s="317"/>
      <c r="HH258" s="301"/>
      <c r="HI258" s="301"/>
      <c r="HJ258" s="301"/>
      <c r="HK258" s="301"/>
      <c r="HL258" s="318"/>
      <c r="HM258" s="318"/>
      <c r="HN258" s="318"/>
      <c r="HO258" s="319"/>
      <c r="HP258" s="320"/>
      <c r="HQ258" s="320"/>
      <c r="HR258" s="320"/>
      <c r="HS258" s="320"/>
      <c r="HT258" s="300"/>
    </row>
    <row r="259" spans="3:228" ht="17.100000000000001" customHeight="1" x14ac:dyDescent="0.3">
      <c r="R259" s="314"/>
      <c r="S259" s="314"/>
      <c r="T259" s="314"/>
      <c r="U259" s="314"/>
      <c r="V259" s="314"/>
      <c r="W259" s="314"/>
      <c r="X259" s="314"/>
      <c r="Y259" s="314"/>
      <c r="Z259" s="314"/>
      <c r="AA259" s="314"/>
      <c r="AB259" s="314"/>
      <c r="AC259" s="314"/>
      <c r="AD259" s="314"/>
      <c r="AE259" s="314"/>
      <c r="AF259" s="314"/>
      <c r="AG259" s="314"/>
      <c r="AH259" s="314"/>
      <c r="AI259" s="314"/>
      <c r="AJ259" s="314"/>
      <c r="AK259" s="314"/>
      <c r="AL259" s="314"/>
      <c r="AM259" s="314"/>
      <c r="AN259" s="314"/>
      <c r="AO259" s="314"/>
      <c r="AP259" s="314"/>
      <c r="AQ259" s="314"/>
      <c r="AR259" s="314"/>
      <c r="AS259" s="314"/>
      <c r="AT259" s="314"/>
      <c r="AU259" s="314"/>
      <c r="AV259" s="314"/>
      <c r="AW259" s="314"/>
      <c r="AX259" s="314"/>
      <c r="AY259" s="314"/>
      <c r="AZ259" s="314"/>
      <c r="BA259" s="314"/>
      <c r="BB259" s="314"/>
      <c r="BC259" s="314"/>
      <c r="BD259" s="314"/>
      <c r="BE259" s="314"/>
      <c r="BF259" s="314"/>
      <c r="BG259" s="314"/>
      <c r="BH259" s="314"/>
      <c r="BI259" s="314"/>
      <c r="BJ259" s="314"/>
      <c r="BK259" s="314"/>
      <c r="BL259" s="314"/>
      <c r="BM259" s="314"/>
      <c r="BN259" s="314"/>
      <c r="BO259" s="314"/>
      <c r="BP259" s="314"/>
      <c r="BQ259" s="314"/>
      <c r="BR259" s="314"/>
      <c r="BS259" s="314"/>
      <c r="BT259" s="314"/>
      <c r="BU259" s="314"/>
      <c r="BV259" s="314"/>
      <c r="BX259" s="314"/>
      <c r="BY259" s="314"/>
      <c r="BZ259" s="314"/>
      <c r="CA259" s="314"/>
      <c r="CB259" s="314"/>
      <c r="CC259" s="314"/>
      <c r="CD259" s="314"/>
      <c r="CE259" s="314"/>
      <c r="CF259" s="314"/>
      <c r="CG259" s="314"/>
      <c r="CH259" s="314"/>
      <c r="CI259" s="314"/>
      <c r="CJ259" s="314"/>
      <c r="CK259" s="314"/>
      <c r="CL259" s="314"/>
      <c r="CM259" s="314"/>
      <c r="CN259" s="314"/>
      <c r="CO259" s="314"/>
      <c r="CP259" s="314"/>
      <c r="CQ259" s="314"/>
      <c r="CR259" s="314"/>
      <c r="CS259" s="314"/>
      <c r="CT259" s="314"/>
      <c r="CU259" s="314"/>
      <c r="CV259" s="314"/>
      <c r="CW259" s="314"/>
      <c r="CX259" s="314"/>
      <c r="CY259" s="314"/>
      <c r="CZ259" s="314"/>
      <c r="DA259" s="314"/>
      <c r="DB259" s="314"/>
      <c r="DC259" s="314"/>
      <c r="DD259" s="314"/>
      <c r="DE259" s="314"/>
      <c r="DF259" s="314"/>
      <c r="DG259" s="314"/>
      <c r="DH259" s="314"/>
      <c r="DI259" s="314"/>
      <c r="DJ259" s="314"/>
      <c r="DK259" s="314"/>
      <c r="DL259" s="314"/>
      <c r="DM259" s="314"/>
      <c r="DN259" s="314"/>
      <c r="DO259" s="314"/>
      <c r="DP259" s="314"/>
      <c r="DQ259" s="314"/>
      <c r="DR259" s="314"/>
      <c r="DS259" s="314"/>
      <c r="DT259" s="314"/>
      <c r="DU259" s="314"/>
      <c r="DV259" s="314"/>
      <c r="DW259" s="314"/>
      <c r="DX259" s="314"/>
      <c r="DY259" s="314"/>
      <c r="DZ259" s="314"/>
      <c r="EA259" s="314"/>
      <c r="EB259" s="314"/>
      <c r="EC259" s="314"/>
      <c r="ED259" s="314"/>
      <c r="FY259" s="317"/>
      <c r="FZ259" s="317"/>
      <c r="GA259" s="317"/>
      <c r="GB259" s="317"/>
      <c r="GC259" s="301"/>
      <c r="GD259" s="301"/>
      <c r="GE259" s="301"/>
      <c r="GF259" s="301"/>
      <c r="GG259" s="318"/>
      <c r="GH259" s="318"/>
      <c r="GI259" s="318"/>
      <c r="GJ259" s="319"/>
      <c r="GK259" s="320"/>
      <c r="GL259" s="320"/>
      <c r="GM259" s="320"/>
      <c r="GN259" s="320"/>
      <c r="GO259" s="300"/>
      <c r="HD259" s="317"/>
      <c r="HE259" s="317"/>
      <c r="HF259" s="317"/>
      <c r="HG259" s="317"/>
      <c r="HH259" s="301"/>
      <c r="HI259" s="301"/>
      <c r="HJ259" s="301"/>
      <c r="HK259" s="301"/>
      <c r="HL259" s="318"/>
      <c r="HM259" s="318"/>
      <c r="HN259" s="318"/>
      <c r="HO259" s="319"/>
      <c r="HP259" s="320"/>
      <c r="HQ259" s="320"/>
      <c r="HR259" s="320"/>
      <c r="HS259" s="320"/>
      <c r="HT259" s="300"/>
    </row>
    <row r="260" spans="3:228" ht="17.100000000000001" customHeight="1" x14ac:dyDescent="0.3">
      <c r="R260" s="314"/>
      <c r="S260" s="314"/>
      <c r="T260" s="314"/>
      <c r="U260" s="314"/>
      <c r="V260" s="314"/>
      <c r="W260" s="314"/>
      <c r="X260" s="314"/>
      <c r="Y260" s="314"/>
      <c r="Z260" s="314"/>
      <c r="AA260" s="314"/>
      <c r="AB260" s="314"/>
      <c r="AC260" s="314"/>
      <c r="AD260" s="314"/>
      <c r="AE260" s="314"/>
      <c r="AF260" s="314"/>
      <c r="AG260" s="314"/>
      <c r="AH260" s="314"/>
      <c r="AI260" s="314"/>
      <c r="AJ260" s="314"/>
      <c r="AK260" s="314"/>
      <c r="AL260" s="314"/>
      <c r="AM260" s="314"/>
      <c r="AN260" s="314"/>
      <c r="AO260" s="314"/>
      <c r="AP260" s="314"/>
      <c r="AQ260" s="314"/>
      <c r="AR260" s="314"/>
      <c r="AS260" s="314"/>
      <c r="AT260" s="314"/>
      <c r="AU260" s="314"/>
      <c r="AV260" s="314"/>
      <c r="AW260" s="314"/>
      <c r="AX260" s="314"/>
      <c r="AY260" s="314"/>
      <c r="AZ260" s="314"/>
      <c r="BA260" s="314"/>
      <c r="BB260" s="314"/>
      <c r="BC260" s="314"/>
      <c r="BD260" s="314"/>
      <c r="BE260" s="314"/>
      <c r="BF260" s="314"/>
      <c r="BG260" s="314"/>
      <c r="BH260" s="314"/>
      <c r="BI260" s="314"/>
      <c r="BJ260" s="314"/>
      <c r="BK260" s="314"/>
      <c r="BL260" s="314"/>
      <c r="BM260" s="314"/>
      <c r="BN260" s="314"/>
      <c r="BO260" s="314"/>
      <c r="BP260" s="314"/>
      <c r="BQ260" s="314"/>
      <c r="BR260" s="314"/>
      <c r="BS260" s="314"/>
      <c r="BT260" s="314"/>
      <c r="BU260" s="314"/>
      <c r="BV260" s="314"/>
      <c r="BX260" s="314"/>
      <c r="BY260" s="314"/>
      <c r="BZ260" s="314"/>
      <c r="CA260" s="314"/>
      <c r="CB260" s="314"/>
      <c r="CC260" s="314"/>
      <c r="CD260" s="314"/>
      <c r="CE260" s="314"/>
      <c r="CF260" s="314"/>
      <c r="CG260" s="314"/>
      <c r="CH260" s="314"/>
      <c r="CI260" s="314"/>
      <c r="CJ260" s="314"/>
      <c r="CK260" s="314"/>
      <c r="CL260" s="314"/>
      <c r="CM260" s="314"/>
      <c r="CN260" s="314"/>
      <c r="CO260" s="314"/>
      <c r="CP260" s="314"/>
      <c r="CQ260" s="314"/>
      <c r="CR260" s="314"/>
      <c r="CS260" s="314"/>
      <c r="CT260" s="314"/>
      <c r="CU260" s="314"/>
      <c r="CV260" s="314"/>
      <c r="CW260" s="314"/>
      <c r="CX260" s="314"/>
      <c r="CY260" s="314"/>
      <c r="CZ260" s="314"/>
      <c r="DA260" s="314"/>
      <c r="DB260" s="314"/>
      <c r="DC260" s="314"/>
      <c r="DD260" s="314"/>
      <c r="DE260" s="314"/>
      <c r="DF260" s="314"/>
      <c r="DG260" s="314"/>
      <c r="DH260" s="314"/>
      <c r="DI260" s="314"/>
      <c r="DJ260" s="314"/>
      <c r="DK260" s="314"/>
      <c r="DL260" s="314"/>
      <c r="DM260" s="314"/>
      <c r="DN260" s="314"/>
      <c r="DO260" s="314"/>
      <c r="DP260" s="314"/>
      <c r="DQ260" s="314"/>
      <c r="DR260" s="314"/>
      <c r="DS260" s="314"/>
      <c r="DT260" s="314"/>
      <c r="DU260" s="314"/>
      <c r="DV260" s="314"/>
      <c r="DW260" s="314"/>
      <c r="DX260" s="314"/>
      <c r="DY260" s="314"/>
      <c r="DZ260" s="314"/>
      <c r="EA260" s="314"/>
      <c r="EB260" s="314"/>
      <c r="EC260" s="314"/>
      <c r="ED260" s="314"/>
      <c r="FY260" s="317"/>
      <c r="FZ260" s="317"/>
      <c r="GA260" s="317"/>
      <c r="GB260" s="317"/>
      <c r="GC260" s="301"/>
      <c r="GD260" s="301"/>
      <c r="GE260" s="301"/>
      <c r="GF260" s="301"/>
      <c r="GG260" s="318"/>
      <c r="GH260" s="318"/>
      <c r="GI260" s="318"/>
      <c r="GJ260" s="319"/>
      <c r="GK260" s="320"/>
      <c r="GL260" s="320"/>
      <c r="GM260" s="320"/>
      <c r="GN260" s="320"/>
      <c r="GO260" s="300"/>
      <c r="HD260" s="317"/>
      <c r="HE260" s="317"/>
      <c r="HF260" s="317"/>
      <c r="HG260" s="317"/>
      <c r="HH260" s="301"/>
      <c r="HI260" s="301"/>
      <c r="HJ260" s="301"/>
      <c r="HK260" s="301"/>
      <c r="HL260" s="318"/>
      <c r="HM260" s="318"/>
      <c r="HN260" s="318"/>
      <c r="HO260" s="319"/>
      <c r="HP260" s="320"/>
      <c r="HQ260" s="320"/>
      <c r="HR260" s="320"/>
      <c r="HS260" s="320"/>
      <c r="HT260" s="300"/>
    </row>
    <row r="261" spans="3:228" ht="17.100000000000001" customHeight="1" x14ac:dyDescent="0.3">
      <c r="R261" s="314"/>
      <c r="S261" s="314"/>
      <c r="T261" s="314"/>
      <c r="U261" s="314"/>
      <c r="V261" s="314"/>
      <c r="W261" s="314"/>
      <c r="X261" s="314"/>
      <c r="Y261" s="314"/>
      <c r="Z261" s="314"/>
      <c r="AA261" s="314"/>
      <c r="AB261" s="314"/>
      <c r="AC261" s="314"/>
      <c r="AD261" s="314"/>
      <c r="AE261" s="314"/>
      <c r="AF261" s="314"/>
      <c r="AG261" s="314"/>
      <c r="AH261" s="314"/>
      <c r="AI261" s="314"/>
      <c r="AJ261" s="314"/>
      <c r="AK261" s="314"/>
      <c r="AL261" s="314"/>
      <c r="AM261" s="314"/>
      <c r="AN261" s="314"/>
      <c r="AO261" s="314"/>
      <c r="AP261" s="314"/>
      <c r="AQ261" s="314"/>
      <c r="AR261" s="314"/>
      <c r="AS261" s="314"/>
      <c r="AT261" s="314"/>
      <c r="AU261" s="314"/>
      <c r="AV261" s="314"/>
      <c r="AW261" s="314"/>
      <c r="AX261" s="314"/>
      <c r="AY261" s="314"/>
      <c r="AZ261" s="314"/>
      <c r="BA261" s="314"/>
      <c r="BB261" s="314"/>
      <c r="BC261" s="314"/>
      <c r="BD261" s="314"/>
      <c r="BE261" s="314"/>
      <c r="BF261" s="314"/>
      <c r="BG261" s="314"/>
      <c r="BH261" s="314"/>
      <c r="BI261" s="314"/>
      <c r="BJ261" s="314"/>
      <c r="BK261" s="314"/>
      <c r="BL261" s="314"/>
      <c r="BM261" s="314"/>
      <c r="BN261" s="314"/>
      <c r="BO261" s="314"/>
      <c r="BP261" s="314"/>
      <c r="BQ261" s="314"/>
      <c r="BR261" s="314"/>
      <c r="BS261" s="314"/>
      <c r="BT261" s="314"/>
      <c r="BU261" s="314"/>
      <c r="BV261" s="314"/>
      <c r="BX261" s="314"/>
      <c r="BY261" s="314"/>
      <c r="BZ261" s="314"/>
      <c r="CA261" s="314"/>
      <c r="CB261" s="314"/>
      <c r="CC261" s="314"/>
      <c r="CD261" s="314"/>
      <c r="CE261" s="314"/>
      <c r="CF261" s="314"/>
      <c r="CG261" s="314"/>
      <c r="CH261" s="314"/>
      <c r="CI261" s="314"/>
      <c r="CJ261" s="314"/>
      <c r="CK261" s="314"/>
      <c r="CL261" s="314"/>
      <c r="CM261" s="314"/>
      <c r="CN261" s="314"/>
      <c r="CO261" s="314"/>
      <c r="CP261" s="314"/>
      <c r="CQ261" s="314"/>
      <c r="CR261" s="314"/>
      <c r="CS261" s="314"/>
      <c r="CT261" s="314"/>
      <c r="CU261" s="314"/>
      <c r="CV261" s="314"/>
      <c r="CW261" s="314"/>
      <c r="CX261" s="314"/>
      <c r="CY261" s="314"/>
      <c r="CZ261" s="314"/>
      <c r="DA261" s="314"/>
      <c r="DB261" s="314"/>
      <c r="DC261" s="314"/>
      <c r="DD261" s="314"/>
      <c r="DE261" s="314"/>
      <c r="DF261" s="314"/>
      <c r="DG261" s="314"/>
      <c r="DH261" s="314"/>
      <c r="DI261" s="314"/>
      <c r="DJ261" s="314"/>
      <c r="DK261" s="314"/>
      <c r="DL261" s="314"/>
      <c r="DM261" s="314"/>
      <c r="DN261" s="314"/>
      <c r="DO261" s="314"/>
      <c r="DP261" s="314"/>
      <c r="DQ261" s="314"/>
      <c r="DR261" s="314"/>
      <c r="DS261" s="314"/>
      <c r="DT261" s="314"/>
      <c r="DU261" s="314"/>
      <c r="DV261" s="314"/>
      <c r="DW261" s="314"/>
      <c r="DX261" s="314"/>
      <c r="DY261" s="314"/>
      <c r="DZ261" s="314"/>
      <c r="EA261" s="314"/>
      <c r="EB261" s="314"/>
      <c r="EC261" s="314"/>
      <c r="ED261" s="314"/>
      <c r="FY261" s="317"/>
      <c r="FZ261" s="317"/>
      <c r="GA261" s="317"/>
      <c r="GB261" s="317"/>
      <c r="GC261" s="301"/>
      <c r="GD261" s="301"/>
      <c r="GE261" s="301"/>
      <c r="GF261" s="301"/>
      <c r="GG261" s="318"/>
      <c r="GH261" s="318"/>
      <c r="GI261" s="318"/>
      <c r="GJ261" s="319"/>
      <c r="GK261" s="320"/>
      <c r="GL261" s="320"/>
      <c r="GM261" s="320"/>
      <c r="GN261" s="320"/>
      <c r="GO261" s="300"/>
      <c r="HD261" s="317"/>
      <c r="HE261" s="317"/>
      <c r="HF261" s="317"/>
      <c r="HG261" s="317"/>
      <c r="HH261" s="301"/>
      <c r="HI261" s="301"/>
      <c r="HJ261" s="301"/>
      <c r="HK261" s="301"/>
      <c r="HL261" s="318"/>
      <c r="HM261" s="318"/>
      <c r="HN261" s="318"/>
      <c r="HO261" s="319"/>
      <c r="HP261" s="320"/>
      <c r="HQ261" s="320"/>
      <c r="HR261" s="320"/>
      <c r="HS261" s="320"/>
      <c r="HT261" s="300"/>
    </row>
    <row r="262" spans="3:228" ht="17.100000000000001" customHeight="1" x14ac:dyDescent="0.3">
      <c r="R262" s="314"/>
      <c r="S262" s="314"/>
      <c r="T262" s="314"/>
      <c r="U262" s="314"/>
      <c r="V262" s="314"/>
      <c r="W262" s="314"/>
      <c r="X262" s="314"/>
      <c r="Y262" s="314"/>
      <c r="Z262" s="314"/>
      <c r="AA262" s="314"/>
      <c r="AB262" s="314"/>
      <c r="AC262" s="314"/>
      <c r="AD262" s="314"/>
      <c r="AE262" s="314"/>
      <c r="AF262" s="314"/>
      <c r="AG262" s="314"/>
      <c r="AH262" s="314"/>
      <c r="AI262" s="314"/>
      <c r="AJ262" s="314"/>
      <c r="AK262" s="314"/>
      <c r="AL262" s="314"/>
      <c r="AM262" s="314"/>
      <c r="AN262" s="314"/>
      <c r="AO262" s="314"/>
      <c r="AP262" s="314"/>
      <c r="AQ262" s="314"/>
      <c r="AR262" s="314"/>
      <c r="AS262" s="314"/>
      <c r="AT262" s="314"/>
      <c r="AU262" s="314"/>
      <c r="AV262" s="314"/>
      <c r="AW262" s="314"/>
      <c r="AX262" s="314"/>
      <c r="AY262" s="314"/>
      <c r="AZ262" s="314"/>
      <c r="BA262" s="314"/>
      <c r="BB262" s="314"/>
      <c r="BC262" s="314"/>
      <c r="BD262" s="314"/>
      <c r="BE262" s="314"/>
      <c r="BF262" s="314"/>
      <c r="BG262" s="314"/>
      <c r="BH262" s="314"/>
      <c r="BI262" s="314"/>
      <c r="BJ262" s="314"/>
      <c r="BK262" s="314"/>
      <c r="BL262" s="314"/>
      <c r="BM262" s="314"/>
      <c r="BN262" s="314"/>
      <c r="BO262" s="314"/>
      <c r="BP262" s="314"/>
      <c r="BQ262" s="314"/>
      <c r="BR262" s="314"/>
      <c r="BS262" s="314"/>
      <c r="BT262" s="314"/>
      <c r="BU262" s="314"/>
      <c r="BV262" s="314"/>
      <c r="BX262" s="314"/>
      <c r="BY262" s="314"/>
      <c r="BZ262" s="314"/>
      <c r="CA262" s="314"/>
      <c r="CB262" s="314"/>
      <c r="CC262" s="314"/>
      <c r="CD262" s="314"/>
      <c r="CE262" s="314"/>
      <c r="CF262" s="314"/>
      <c r="CG262" s="314"/>
      <c r="CH262" s="314"/>
      <c r="CI262" s="314"/>
      <c r="CJ262" s="314"/>
      <c r="CK262" s="314"/>
      <c r="CL262" s="314"/>
      <c r="CM262" s="314"/>
      <c r="CN262" s="314"/>
      <c r="CO262" s="314"/>
      <c r="CP262" s="314"/>
      <c r="CQ262" s="314"/>
      <c r="CR262" s="314"/>
      <c r="CS262" s="314"/>
      <c r="CT262" s="314"/>
      <c r="CU262" s="314"/>
      <c r="CV262" s="314"/>
      <c r="CW262" s="314"/>
      <c r="CX262" s="314"/>
      <c r="CY262" s="314"/>
      <c r="CZ262" s="314"/>
      <c r="DA262" s="314"/>
      <c r="DB262" s="314"/>
      <c r="DC262" s="314"/>
      <c r="DD262" s="314"/>
      <c r="DE262" s="314"/>
      <c r="DF262" s="314"/>
      <c r="DG262" s="314"/>
      <c r="DH262" s="314"/>
      <c r="DI262" s="314"/>
      <c r="DJ262" s="314"/>
      <c r="DK262" s="314"/>
      <c r="DL262" s="314"/>
      <c r="DM262" s="314"/>
      <c r="DN262" s="314"/>
      <c r="DO262" s="314"/>
      <c r="DP262" s="314"/>
      <c r="DQ262" s="314"/>
      <c r="DR262" s="314"/>
      <c r="DS262" s="314"/>
      <c r="DT262" s="314"/>
      <c r="DU262" s="314"/>
      <c r="DV262" s="314"/>
      <c r="DW262" s="314"/>
      <c r="DX262" s="314"/>
      <c r="DY262" s="314"/>
      <c r="DZ262" s="314"/>
      <c r="EA262" s="314"/>
      <c r="EB262" s="314"/>
      <c r="EC262" s="314"/>
      <c r="ED262" s="314"/>
      <c r="FY262" s="317"/>
      <c r="FZ262" s="317"/>
      <c r="GA262" s="317"/>
      <c r="GB262" s="317"/>
      <c r="GC262" s="301"/>
      <c r="GD262" s="301"/>
      <c r="GE262" s="301"/>
      <c r="GF262" s="301"/>
      <c r="GG262" s="318"/>
      <c r="GH262" s="318"/>
      <c r="GI262" s="318"/>
      <c r="GJ262" s="319"/>
      <c r="GK262" s="320"/>
      <c r="GL262" s="320"/>
      <c r="GM262" s="320"/>
      <c r="GN262" s="320"/>
      <c r="GO262" s="300"/>
      <c r="HD262" s="317"/>
      <c r="HE262" s="317"/>
      <c r="HF262" s="317"/>
      <c r="HG262" s="317"/>
      <c r="HH262" s="301"/>
      <c r="HI262" s="301"/>
      <c r="HJ262" s="301"/>
      <c r="HK262" s="301"/>
      <c r="HL262" s="318"/>
      <c r="HM262" s="318"/>
      <c r="HN262" s="318"/>
      <c r="HO262" s="319"/>
      <c r="HP262" s="320"/>
      <c r="HQ262" s="320"/>
      <c r="HR262" s="320"/>
      <c r="HS262" s="320"/>
      <c r="HT262" s="300"/>
    </row>
    <row r="263" spans="3:228" ht="17.100000000000001" customHeight="1" x14ac:dyDescent="0.3">
      <c r="R263" s="314"/>
      <c r="S263" s="314"/>
      <c r="T263" s="314"/>
      <c r="U263" s="314"/>
      <c r="V263" s="314"/>
      <c r="W263" s="314"/>
      <c r="X263" s="314"/>
      <c r="Y263" s="314"/>
      <c r="Z263" s="314"/>
      <c r="AA263" s="314"/>
      <c r="AB263" s="314"/>
      <c r="AC263" s="314"/>
      <c r="AD263" s="314"/>
      <c r="AE263" s="314"/>
      <c r="AF263" s="314"/>
      <c r="AG263" s="314"/>
      <c r="AH263" s="314"/>
      <c r="AI263" s="314"/>
      <c r="AJ263" s="314"/>
      <c r="AK263" s="314"/>
      <c r="AL263" s="314"/>
      <c r="AM263" s="314"/>
      <c r="AN263" s="314"/>
      <c r="AO263" s="314"/>
      <c r="AP263" s="314"/>
      <c r="AQ263" s="314"/>
      <c r="AR263" s="314"/>
      <c r="AS263" s="314"/>
      <c r="AT263" s="314"/>
      <c r="AU263" s="314"/>
      <c r="AV263" s="314"/>
      <c r="AW263" s="314"/>
      <c r="AX263" s="314"/>
      <c r="AY263" s="314"/>
      <c r="AZ263" s="314"/>
      <c r="BA263" s="314"/>
      <c r="BB263" s="314"/>
      <c r="BC263" s="314"/>
      <c r="BD263" s="314"/>
      <c r="BE263" s="314"/>
      <c r="BF263" s="314"/>
      <c r="BG263" s="314"/>
      <c r="BH263" s="314"/>
      <c r="BI263" s="314"/>
      <c r="BJ263" s="314"/>
      <c r="BK263" s="314"/>
      <c r="BL263" s="314"/>
      <c r="BM263" s="314"/>
      <c r="BN263" s="314"/>
      <c r="BO263" s="314"/>
      <c r="BP263" s="314"/>
      <c r="BQ263" s="314"/>
      <c r="BR263" s="314"/>
      <c r="BS263" s="314"/>
      <c r="BT263" s="314"/>
      <c r="BU263" s="314"/>
      <c r="BV263" s="314"/>
      <c r="BW263" s="341"/>
      <c r="BX263" s="314"/>
      <c r="BY263" s="314"/>
      <c r="BZ263" s="314"/>
      <c r="CA263" s="314"/>
      <c r="CB263" s="314"/>
      <c r="CC263" s="314"/>
      <c r="CD263" s="314"/>
      <c r="CE263" s="314"/>
      <c r="CF263" s="314"/>
      <c r="CG263" s="314"/>
      <c r="CH263" s="314"/>
      <c r="CI263" s="314"/>
      <c r="CJ263" s="314"/>
      <c r="CK263" s="314"/>
      <c r="CL263" s="314"/>
      <c r="CM263" s="314"/>
      <c r="CN263" s="314"/>
      <c r="CO263" s="314"/>
      <c r="CP263" s="314"/>
      <c r="CQ263" s="314"/>
      <c r="CR263" s="314"/>
      <c r="CS263" s="314"/>
      <c r="CT263" s="314"/>
      <c r="CU263" s="314"/>
      <c r="CV263" s="314"/>
      <c r="CW263" s="314"/>
      <c r="CX263" s="314"/>
      <c r="CY263" s="314"/>
      <c r="CZ263" s="314"/>
      <c r="DA263" s="314"/>
      <c r="DB263" s="314"/>
      <c r="DC263" s="314"/>
      <c r="DD263" s="314"/>
      <c r="DE263" s="314"/>
      <c r="DF263" s="314"/>
      <c r="DG263" s="314"/>
      <c r="DH263" s="314"/>
      <c r="DI263" s="314"/>
      <c r="DJ263" s="314"/>
      <c r="DK263" s="314"/>
      <c r="DL263" s="314"/>
      <c r="DM263" s="314"/>
      <c r="DN263" s="314"/>
      <c r="DO263" s="314"/>
      <c r="DP263" s="314"/>
      <c r="DQ263" s="314"/>
      <c r="DR263" s="314"/>
      <c r="DS263" s="314"/>
      <c r="DT263" s="314"/>
      <c r="DU263" s="314"/>
      <c r="DV263" s="314"/>
      <c r="DW263" s="314"/>
      <c r="DX263" s="314"/>
      <c r="DY263" s="314"/>
      <c r="DZ263" s="314"/>
      <c r="EA263" s="314"/>
      <c r="EB263" s="314"/>
      <c r="EC263" s="314"/>
      <c r="ED263" s="314"/>
      <c r="FY263" s="317"/>
      <c r="FZ263" s="317"/>
      <c r="GA263" s="317"/>
      <c r="GB263" s="317"/>
      <c r="GC263" s="301"/>
      <c r="GD263" s="301"/>
      <c r="GE263" s="301"/>
      <c r="GF263" s="301"/>
      <c r="GG263" s="318"/>
      <c r="GH263" s="318"/>
      <c r="GI263" s="318"/>
      <c r="GJ263" s="319"/>
      <c r="GK263" s="320"/>
      <c r="GL263" s="320"/>
      <c r="GM263" s="320"/>
      <c r="GN263" s="320"/>
      <c r="GO263" s="300"/>
      <c r="HD263" s="317"/>
      <c r="HE263" s="317"/>
      <c r="HF263" s="317"/>
      <c r="HG263" s="317"/>
      <c r="HH263" s="301"/>
      <c r="HI263" s="301"/>
      <c r="HJ263" s="301"/>
      <c r="HK263" s="301"/>
      <c r="HL263" s="318"/>
      <c r="HM263" s="318"/>
      <c r="HN263" s="318"/>
      <c r="HO263" s="319"/>
      <c r="HP263" s="320"/>
      <c r="HQ263" s="320"/>
      <c r="HR263" s="320"/>
      <c r="HS263" s="320"/>
      <c r="HT263" s="300"/>
    </row>
    <row r="264" spans="3:228" ht="17.100000000000001" customHeight="1" x14ac:dyDescent="0.3">
      <c r="R264" s="314"/>
      <c r="S264" s="314"/>
      <c r="T264" s="314"/>
      <c r="U264" s="314"/>
      <c r="V264" s="314"/>
      <c r="W264" s="314"/>
      <c r="X264" s="314"/>
      <c r="Y264" s="314"/>
      <c r="Z264" s="314"/>
      <c r="AA264" s="314"/>
      <c r="AB264" s="314"/>
      <c r="AC264" s="314"/>
      <c r="AD264" s="314"/>
      <c r="AE264" s="314"/>
      <c r="AF264" s="314"/>
      <c r="AG264" s="314"/>
      <c r="AH264" s="314"/>
      <c r="AI264" s="314"/>
      <c r="AJ264" s="314"/>
      <c r="AK264" s="314"/>
      <c r="AL264" s="314"/>
      <c r="AM264" s="314"/>
      <c r="AN264" s="314"/>
      <c r="AO264" s="314"/>
      <c r="AP264" s="314"/>
      <c r="AQ264" s="314"/>
      <c r="AR264" s="314"/>
      <c r="AS264" s="314"/>
      <c r="AT264" s="314"/>
      <c r="AU264" s="314"/>
      <c r="AV264" s="314"/>
      <c r="AW264" s="314"/>
      <c r="AX264" s="314"/>
      <c r="AY264" s="314"/>
      <c r="AZ264" s="314"/>
      <c r="BA264" s="314"/>
      <c r="BB264" s="314"/>
      <c r="BC264" s="314"/>
      <c r="BD264" s="314"/>
      <c r="BE264" s="314"/>
      <c r="BF264" s="314"/>
      <c r="BG264" s="314"/>
      <c r="BH264" s="314"/>
      <c r="BI264" s="314"/>
      <c r="BJ264" s="314"/>
      <c r="BK264" s="314"/>
      <c r="BL264" s="314"/>
      <c r="BM264" s="314"/>
      <c r="BN264" s="314"/>
      <c r="BO264" s="314"/>
      <c r="BP264" s="314"/>
      <c r="BQ264" s="314"/>
      <c r="BR264" s="314"/>
      <c r="BS264" s="314"/>
      <c r="BT264" s="314"/>
      <c r="BU264" s="314"/>
      <c r="BV264" s="314"/>
      <c r="BW264" s="341"/>
      <c r="BX264" s="314"/>
      <c r="BY264" s="314"/>
      <c r="BZ264" s="314"/>
      <c r="CA264" s="314"/>
      <c r="CB264" s="314"/>
      <c r="CC264" s="314"/>
      <c r="CD264" s="314"/>
      <c r="CE264" s="314"/>
      <c r="CF264" s="314"/>
      <c r="CG264" s="314"/>
      <c r="CH264" s="314"/>
      <c r="CI264" s="314"/>
      <c r="CJ264" s="314"/>
      <c r="CK264" s="314"/>
      <c r="CL264" s="314"/>
      <c r="CM264" s="314"/>
      <c r="CN264" s="314"/>
      <c r="CO264" s="314"/>
      <c r="CP264" s="314"/>
      <c r="CQ264" s="314"/>
      <c r="CR264" s="314"/>
      <c r="CS264" s="314"/>
      <c r="CT264" s="314"/>
      <c r="CU264" s="314"/>
      <c r="CV264" s="314"/>
      <c r="CW264" s="314"/>
      <c r="CX264" s="314"/>
      <c r="CY264" s="314"/>
      <c r="CZ264" s="314"/>
      <c r="DA264" s="314"/>
      <c r="DB264" s="314"/>
      <c r="DC264" s="314"/>
      <c r="DD264" s="314"/>
      <c r="DE264" s="314"/>
      <c r="DF264" s="314"/>
      <c r="DG264" s="314"/>
      <c r="DH264" s="314"/>
      <c r="DI264" s="314"/>
      <c r="DJ264" s="314"/>
      <c r="DK264" s="314"/>
      <c r="DL264" s="314"/>
      <c r="DM264" s="314"/>
      <c r="DN264" s="314"/>
      <c r="DO264" s="314"/>
      <c r="DP264" s="314"/>
      <c r="DQ264" s="314"/>
      <c r="DR264" s="314"/>
      <c r="DS264" s="314"/>
      <c r="DT264" s="314"/>
      <c r="DU264" s="314"/>
      <c r="DV264" s="314"/>
      <c r="DW264" s="314"/>
      <c r="DX264" s="314"/>
      <c r="DY264" s="314"/>
      <c r="DZ264" s="314"/>
      <c r="EA264" s="314"/>
      <c r="EB264" s="314"/>
      <c r="EC264" s="314"/>
      <c r="ED264" s="314"/>
      <c r="FY264" s="317"/>
      <c r="FZ264" s="317"/>
      <c r="GA264" s="317"/>
      <c r="GB264" s="317"/>
      <c r="GC264" s="301"/>
      <c r="GD264" s="301"/>
      <c r="GE264" s="301"/>
      <c r="GF264" s="301"/>
      <c r="GG264" s="318"/>
      <c r="GH264" s="318"/>
      <c r="GI264" s="318"/>
      <c r="GJ264" s="319"/>
      <c r="GK264" s="320"/>
      <c r="GL264" s="320"/>
      <c r="GM264" s="320"/>
      <c r="GN264" s="320"/>
      <c r="GO264" s="300"/>
      <c r="HD264" s="317"/>
      <c r="HE264" s="317"/>
      <c r="HF264" s="317"/>
      <c r="HG264" s="317"/>
      <c r="HH264" s="301"/>
      <c r="HI264" s="301"/>
      <c r="HJ264" s="301"/>
      <c r="HK264" s="301"/>
      <c r="HL264" s="318"/>
      <c r="HM264" s="318"/>
      <c r="HN264" s="318"/>
      <c r="HO264" s="319"/>
      <c r="HP264" s="320"/>
      <c r="HQ264" s="320"/>
      <c r="HR264" s="320"/>
      <c r="HS264" s="320"/>
      <c r="HT264" s="300"/>
    </row>
    <row r="265" spans="3:228" ht="17.100000000000001" customHeight="1" x14ac:dyDescent="0.3">
      <c r="BI265" s="285"/>
      <c r="BJ265" s="286"/>
      <c r="BK265" s="1"/>
      <c r="BL265" s="285"/>
      <c r="BM265" s="287"/>
      <c r="BN265" s="289"/>
      <c r="BO265" s="288"/>
      <c r="BP265" s="286"/>
      <c r="BT265" s="307"/>
      <c r="BU265" s="307"/>
      <c r="BV265" s="307"/>
      <c r="BW265" s="307"/>
      <c r="DQ265" s="285"/>
      <c r="DR265" s="286"/>
      <c r="DS265" s="1"/>
      <c r="DT265" s="285"/>
      <c r="DU265" s="287"/>
      <c r="DV265" s="289"/>
      <c r="DW265" s="288"/>
      <c r="DX265" s="286"/>
      <c r="EB265" s="307"/>
      <c r="EC265" s="307"/>
      <c r="ED265" s="307"/>
      <c r="FY265" s="317"/>
      <c r="FZ265" s="317"/>
      <c r="GA265" s="317"/>
      <c r="GB265" s="317"/>
      <c r="GC265" s="301"/>
      <c r="GD265" s="301"/>
      <c r="GE265" s="301"/>
      <c r="GF265" s="301"/>
      <c r="GG265" s="318"/>
      <c r="GH265" s="318"/>
      <c r="GI265" s="318"/>
      <c r="GJ265" s="319"/>
      <c r="GK265" s="320"/>
      <c r="GL265" s="320"/>
      <c r="GM265" s="320"/>
      <c r="GN265" s="320"/>
      <c r="GO265" s="300"/>
      <c r="HD265" s="317"/>
      <c r="HE265" s="317"/>
      <c r="HF265" s="317"/>
      <c r="HG265" s="317"/>
      <c r="HH265" s="301"/>
      <c r="HI265" s="301"/>
      <c r="HJ265" s="301"/>
      <c r="HK265" s="301"/>
      <c r="HL265" s="318"/>
      <c r="HM265" s="318"/>
      <c r="HN265" s="318"/>
      <c r="HO265" s="319"/>
      <c r="HP265" s="320"/>
      <c r="HQ265" s="320"/>
      <c r="HR265" s="320"/>
      <c r="HS265" s="320"/>
      <c r="HT265" s="300"/>
    </row>
    <row r="266" spans="3:228" ht="17.100000000000001" customHeight="1" x14ac:dyDescent="0.3">
      <c r="E266" s="316"/>
      <c r="F266" s="316"/>
      <c r="G266" s="316"/>
      <c r="H266" s="316"/>
      <c r="I266" s="316"/>
      <c r="J266" s="316"/>
      <c r="K266" s="316"/>
      <c r="L266" s="316"/>
      <c r="M266" s="316"/>
      <c r="N266" s="316"/>
      <c r="O266" s="316"/>
      <c r="P266" s="316"/>
      <c r="Q266" s="316"/>
      <c r="R266" s="314"/>
      <c r="S266" s="314"/>
      <c r="T266" s="314"/>
      <c r="U266" s="314"/>
      <c r="V266" s="314"/>
      <c r="W266" s="314"/>
      <c r="X266" s="314"/>
      <c r="Y266" s="314"/>
      <c r="Z266" s="314"/>
      <c r="AA266" s="314"/>
      <c r="AB266" s="314"/>
      <c r="AC266" s="314"/>
      <c r="AD266" s="314"/>
      <c r="AE266" s="314"/>
      <c r="AF266" s="314"/>
      <c r="AG266" s="314"/>
      <c r="AH266" s="314"/>
      <c r="AI266" s="314"/>
      <c r="AJ266" s="314"/>
      <c r="AK266" s="314"/>
      <c r="AL266" s="314"/>
      <c r="AM266" s="314"/>
      <c r="AN266" s="314"/>
      <c r="AO266" s="314"/>
      <c r="AP266" s="314"/>
      <c r="AQ266" s="314"/>
      <c r="AR266" s="314"/>
      <c r="AS266" s="314"/>
      <c r="AT266" s="314"/>
      <c r="AU266" s="314"/>
      <c r="AV266" s="314"/>
      <c r="AW266" s="314"/>
      <c r="AX266" s="314"/>
      <c r="AY266" s="314"/>
      <c r="AZ266" s="314"/>
      <c r="BA266" s="314"/>
      <c r="BB266" s="314"/>
      <c r="BC266" s="314"/>
      <c r="BD266" s="314"/>
      <c r="BE266" s="314"/>
      <c r="BF266" s="314"/>
      <c r="BG266" s="314"/>
      <c r="BH266" s="314"/>
      <c r="BI266" s="314"/>
      <c r="BJ266" s="314"/>
      <c r="BK266" s="314"/>
      <c r="BL266" s="314"/>
      <c r="BM266" s="314"/>
      <c r="BN266" s="314"/>
      <c r="BO266" s="314"/>
      <c r="BP266" s="314"/>
      <c r="BQ266" s="314"/>
      <c r="BR266" s="314"/>
      <c r="BS266" s="314"/>
      <c r="BT266" s="314"/>
      <c r="BU266" s="314"/>
      <c r="BV266" s="314"/>
      <c r="BX266" s="314"/>
      <c r="BY266" s="314"/>
      <c r="BZ266" s="314"/>
      <c r="CA266" s="314"/>
      <c r="CB266" s="314"/>
      <c r="CC266" s="314"/>
      <c r="CD266" s="314"/>
      <c r="CE266" s="314"/>
      <c r="CF266" s="314"/>
      <c r="CG266" s="314"/>
      <c r="CH266" s="314"/>
      <c r="CI266" s="314"/>
      <c r="CJ266" s="314"/>
      <c r="CK266" s="314"/>
      <c r="CL266" s="314"/>
      <c r="CM266" s="314"/>
      <c r="CN266" s="314"/>
      <c r="CO266" s="314"/>
      <c r="CP266" s="314"/>
      <c r="CQ266" s="314"/>
      <c r="CR266" s="314"/>
      <c r="CS266" s="314"/>
      <c r="CT266" s="314"/>
      <c r="CU266" s="314"/>
      <c r="CV266" s="314"/>
      <c r="CW266" s="314"/>
      <c r="CX266" s="314"/>
      <c r="CY266" s="314"/>
      <c r="CZ266" s="314"/>
      <c r="DA266" s="314"/>
      <c r="DB266" s="314"/>
      <c r="DC266" s="314"/>
      <c r="DD266" s="314"/>
      <c r="DE266" s="314"/>
      <c r="DF266" s="314"/>
      <c r="DG266" s="314"/>
      <c r="DH266" s="314"/>
      <c r="DI266" s="314"/>
      <c r="DJ266" s="314"/>
      <c r="DK266" s="314"/>
      <c r="DL266" s="314"/>
      <c r="DM266" s="314"/>
      <c r="DN266" s="314"/>
      <c r="DO266" s="314"/>
      <c r="DP266" s="314"/>
      <c r="DQ266" s="314"/>
      <c r="DR266" s="314"/>
      <c r="DS266" s="314"/>
      <c r="DT266" s="314"/>
      <c r="DU266" s="314"/>
      <c r="DV266" s="314"/>
      <c r="DW266" s="314"/>
      <c r="DX266" s="314"/>
      <c r="DY266" s="314"/>
      <c r="DZ266" s="314"/>
      <c r="EA266" s="314"/>
      <c r="EB266" s="314"/>
      <c r="EC266" s="314"/>
      <c r="ED266" s="314"/>
      <c r="FY266" s="317"/>
      <c r="FZ266" s="317"/>
      <c r="GA266" s="317"/>
      <c r="GB266" s="317"/>
      <c r="GC266" s="301"/>
      <c r="GD266" s="301"/>
      <c r="GE266" s="301"/>
      <c r="GF266" s="301"/>
      <c r="GG266" s="318"/>
      <c r="GH266" s="318"/>
      <c r="GI266" s="318"/>
      <c r="GJ266" s="319"/>
      <c r="GK266" s="320"/>
      <c r="GL266" s="320"/>
      <c r="GM266" s="320"/>
      <c r="GN266" s="320"/>
      <c r="GO266" s="300"/>
      <c r="HD266" s="317"/>
      <c r="HE266" s="317"/>
      <c r="HF266" s="317"/>
      <c r="HG266" s="317"/>
      <c r="HH266" s="301"/>
      <c r="HI266" s="301"/>
      <c r="HJ266" s="301"/>
      <c r="HK266" s="301"/>
      <c r="HL266" s="318"/>
      <c r="HM266" s="318"/>
      <c r="HN266" s="318"/>
      <c r="HO266" s="319"/>
      <c r="HP266" s="320"/>
      <c r="HQ266" s="320"/>
      <c r="HR266" s="320"/>
      <c r="HS266" s="320"/>
      <c r="HT266" s="300"/>
    </row>
    <row r="267" spans="3:228" ht="17.100000000000001" customHeight="1" x14ac:dyDescent="0.3">
      <c r="E267" s="330"/>
      <c r="F267" s="330"/>
      <c r="G267" s="330"/>
      <c r="H267" s="330"/>
      <c r="I267" s="331"/>
      <c r="J267" s="331"/>
      <c r="K267" s="331"/>
      <c r="L267" s="331"/>
      <c r="M267" s="331"/>
      <c r="N267" s="331"/>
      <c r="O267" s="332"/>
      <c r="P267" s="332"/>
      <c r="Q267" s="332"/>
      <c r="R267" s="314"/>
      <c r="S267" s="314"/>
      <c r="T267" s="314"/>
      <c r="U267" s="314"/>
      <c r="V267" s="314"/>
      <c r="W267" s="314"/>
      <c r="X267" s="314"/>
      <c r="Y267" s="314"/>
      <c r="Z267" s="314"/>
      <c r="AA267" s="314"/>
      <c r="AB267" s="314"/>
      <c r="AC267" s="314"/>
      <c r="AD267" s="314"/>
      <c r="AE267" s="314"/>
      <c r="AF267" s="314"/>
      <c r="AG267" s="314"/>
      <c r="AH267" s="314"/>
      <c r="AI267" s="314"/>
      <c r="AJ267" s="314"/>
      <c r="AK267" s="314"/>
      <c r="AL267" s="314"/>
      <c r="AM267" s="314"/>
      <c r="AN267" s="314"/>
      <c r="AO267" s="314"/>
      <c r="AP267" s="314"/>
      <c r="AQ267" s="314"/>
      <c r="AR267" s="314"/>
      <c r="AS267" s="314"/>
      <c r="AT267" s="314"/>
      <c r="AU267" s="314"/>
      <c r="AV267" s="314"/>
      <c r="AW267" s="314"/>
      <c r="AX267" s="314"/>
      <c r="AY267" s="314"/>
      <c r="AZ267" s="314"/>
      <c r="BA267" s="314"/>
      <c r="BB267" s="314"/>
      <c r="BC267" s="314"/>
      <c r="BD267" s="314"/>
      <c r="BE267" s="314"/>
      <c r="BF267" s="314"/>
      <c r="BG267" s="314"/>
      <c r="BH267" s="314"/>
      <c r="BI267" s="314"/>
      <c r="BJ267" s="314"/>
      <c r="BK267" s="314"/>
      <c r="BL267" s="314"/>
      <c r="BM267" s="314"/>
      <c r="BN267" s="314"/>
      <c r="BO267" s="314"/>
      <c r="BP267" s="314"/>
      <c r="BQ267" s="314"/>
      <c r="BR267" s="314"/>
      <c r="BS267" s="314"/>
      <c r="BT267" s="314"/>
      <c r="BU267" s="314"/>
      <c r="BV267" s="314"/>
      <c r="BX267" s="314"/>
      <c r="BY267" s="314"/>
      <c r="BZ267" s="314"/>
      <c r="CA267" s="314"/>
      <c r="CB267" s="314"/>
      <c r="CC267" s="314"/>
      <c r="CD267" s="314"/>
      <c r="CE267" s="314"/>
      <c r="CF267" s="314"/>
      <c r="CG267" s="314"/>
      <c r="CH267" s="314"/>
      <c r="CI267" s="314"/>
      <c r="CJ267" s="314"/>
      <c r="CK267" s="314"/>
      <c r="CL267" s="314"/>
      <c r="CM267" s="314"/>
      <c r="CN267" s="314"/>
      <c r="CO267" s="314"/>
      <c r="CP267" s="314"/>
      <c r="CQ267" s="314"/>
      <c r="CR267" s="314"/>
      <c r="CS267" s="314"/>
      <c r="CT267" s="314"/>
      <c r="CU267" s="314"/>
      <c r="CV267" s="314"/>
      <c r="CW267" s="314"/>
      <c r="CX267" s="314"/>
      <c r="CY267" s="314"/>
      <c r="CZ267" s="314"/>
      <c r="DA267" s="314"/>
      <c r="DB267" s="314"/>
      <c r="DC267" s="314"/>
      <c r="DD267" s="314"/>
      <c r="DE267" s="314"/>
      <c r="DF267" s="314"/>
      <c r="DG267" s="314"/>
      <c r="DH267" s="314"/>
      <c r="DI267" s="314"/>
      <c r="DJ267" s="314"/>
      <c r="DK267" s="314"/>
      <c r="DL267" s="314"/>
      <c r="DM267" s="314"/>
      <c r="DN267" s="314"/>
      <c r="DO267" s="314"/>
      <c r="DP267" s="314"/>
      <c r="DQ267" s="314"/>
      <c r="DR267" s="314"/>
      <c r="DS267" s="314"/>
      <c r="DT267" s="314"/>
      <c r="DU267" s="314"/>
      <c r="DV267" s="314"/>
      <c r="DW267" s="314"/>
      <c r="DX267" s="314"/>
      <c r="DY267" s="314"/>
      <c r="DZ267" s="314"/>
      <c r="EA267" s="314"/>
      <c r="EB267" s="314"/>
      <c r="EC267" s="314"/>
      <c r="ED267" s="314"/>
      <c r="FY267" s="317"/>
      <c r="FZ267" s="317"/>
      <c r="GA267" s="317"/>
      <c r="GB267" s="317"/>
      <c r="GC267" s="301"/>
      <c r="GD267" s="301"/>
      <c r="GE267" s="301"/>
      <c r="GF267" s="301"/>
      <c r="GG267" s="318"/>
      <c r="GH267" s="318"/>
      <c r="GI267" s="318"/>
      <c r="GJ267" s="319"/>
      <c r="GK267" s="320"/>
      <c r="GL267" s="320"/>
      <c r="GM267" s="320"/>
      <c r="GN267" s="320"/>
      <c r="GO267" s="300"/>
      <c r="HD267" s="317"/>
      <c r="HE267" s="317"/>
      <c r="HF267" s="317"/>
      <c r="HG267" s="317"/>
      <c r="HH267" s="301"/>
      <c r="HI267" s="301"/>
      <c r="HJ267" s="301"/>
      <c r="HK267" s="301"/>
      <c r="HL267" s="318"/>
      <c r="HM267" s="318"/>
      <c r="HN267" s="318"/>
      <c r="HO267" s="319"/>
      <c r="HP267" s="320"/>
      <c r="HQ267" s="320"/>
      <c r="HR267" s="320"/>
      <c r="HS267" s="320"/>
      <c r="HT267" s="300"/>
    </row>
    <row r="268" spans="3:228" ht="17.100000000000001" customHeight="1" x14ac:dyDescent="0.3">
      <c r="C268" s="335"/>
      <c r="R268" s="314"/>
      <c r="S268" s="314"/>
      <c r="T268" s="314"/>
      <c r="U268" s="314"/>
      <c r="V268" s="314"/>
      <c r="W268" s="314"/>
      <c r="X268" s="314"/>
      <c r="Y268" s="314"/>
      <c r="Z268" s="314"/>
      <c r="AA268" s="314"/>
      <c r="AB268" s="314"/>
      <c r="AC268" s="314"/>
      <c r="AD268" s="314"/>
      <c r="AE268" s="314"/>
      <c r="AF268" s="314"/>
      <c r="AG268" s="314"/>
      <c r="AH268" s="314"/>
      <c r="AI268" s="314"/>
      <c r="AJ268" s="314"/>
      <c r="AK268" s="314"/>
      <c r="AL268" s="314"/>
      <c r="AM268" s="314"/>
      <c r="AN268" s="314"/>
      <c r="AO268" s="314"/>
      <c r="AP268" s="314"/>
      <c r="AQ268" s="314"/>
      <c r="AR268" s="314"/>
      <c r="AS268" s="314"/>
      <c r="AT268" s="314"/>
      <c r="AU268" s="314"/>
      <c r="AV268" s="314"/>
      <c r="AW268" s="314"/>
      <c r="AX268" s="314"/>
      <c r="AY268" s="314"/>
      <c r="AZ268" s="314"/>
      <c r="BA268" s="314"/>
      <c r="BB268" s="314"/>
      <c r="BC268" s="314"/>
      <c r="BD268" s="314"/>
      <c r="BE268" s="314"/>
      <c r="BF268" s="314"/>
      <c r="BG268" s="314"/>
      <c r="BH268" s="314"/>
      <c r="BI268" s="314"/>
      <c r="BJ268" s="314"/>
      <c r="BK268" s="314"/>
      <c r="BL268" s="314"/>
      <c r="BM268" s="314"/>
      <c r="BN268" s="314"/>
      <c r="BO268" s="314"/>
      <c r="BP268" s="314"/>
      <c r="BQ268" s="314"/>
      <c r="BR268" s="314"/>
      <c r="BS268" s="314"/>
      <c r="BT268" s="314"/>
      <c r="BU268" s="314"/>
      <c r="BV268" s="314"/>
      <c r="BX268" s="314"/>
      <c r="BY268" s="314"/>
      <c r="BZ268" s="314"/>
      <c r="CA268" s="314"/>
      <c r="CB268" s="314"/>
      <c r="CC268" s="314"/>
      <c r="CD268" s="314"/>
      <c r="CE268" s="314"/>
      <c r="CF268" s="314"/>
      <c r="CG268" s="314"/>
      <c r="CH268" s="314"/>
      <c r="CI268" s="314"/>
      <c r="CJ268" s="314"/>
      <c r="CK268" s="314"/>
      <c r="CL268" s="314"/>
      <c r="CM268" s="314"/>
      <c r="CN268" s="314"/>
      <c r="CO268" s="314"/>
      <c r="CP268" s="314"/>
      <c r="CQ268" s="314"/>
      <c r="CR268" s="314"/>
      <c r="CS268" s="314"/>
      <c r="CT268" s="314"/>
      <c r="CU268" s="314"/>
      <c r="CV268" s="314"/>
      <c r="CW268" s="314"/>
      <c r="CX268" s="314"/>
      <c r="CY268" s="314"/>
      <c r="CZ268" s="314"/>
      <c r="DA268" s="314"/>
      <c r="DB268" s="314"/>
      <c r="DC268" s="314"/>
      <c r="DD268" s="314"/>
      <c r="DE268" s="314"/>
      <c r="DF268" s="314"/>
      <c r="DG268" s="314"/>
      <c r="DH268" s="314"/>
      <c r="DI268" s="314"/>
      <c r="DJ268" s="314"/>
      <c r="DK268" s="314"/>
      <c r="DL268" s="314"/>
      <c r="DM268" s="314"/>
      <c r="DN268" s="314"/>
      <c r="DO268" s="314"/>
      <c r="DP268" s="314"/>
      <c r="DQ268" s="314"/>
      <c r="DR268" s="314"/>
      <c r="DS268" s="314"/>
      <c r="DT268" s="314"/>
      <c r="DU268" s="314"/>
      <c r="DV268" s="314"/>
      <c r="DW268" s="314"/>
      <c r="DX268" s="314"/>
      <c r="DY268" s="314"/>
      <c r="DZ268" s="314"/>
      <c r="EA268" s="314"/>
      <c r="EB268" s="314"/>
      <c r="EC268" s="314"/>
      <c r="ED268" s="314"/>
      <c r="FY268" s="317"/>
      <c r="FZ268" s="317"/>
      <c r="GA268" s="317"/>
      <c r="GB268" s="317"/>
      <c r="GC268" s="301"/>
      <c r="GD268" s="301"/>
      <c r="GE268" s="301"/>
      <c r="GF268" s="301"/>
      <c r="GG268" s="318"/>
      <c r="GH268" s="318"/>
      <c r="GI268" s="318"/>
      <c r="GJ268" s="319"/>
      <c r="GK268" s="320"/>
      <c r="GL268" s="320"/>
      <c r="GM268" s="320"/>
      <c r="GN268" s="320"/>
      <c r="GO268" s="300"/>
      <c r="HD268" s="317"/>
      <c r="HE268" s="317"/>
      <c r="HF268" s="317"/>
      <c r="HG268" s="317"/>
      <c r="HH268" s="301"/>
      <c r="HI268" s="301"/>
      <c r="HJ268" s="301"/>
      <c r="HK268" s="301"/>
      <c r="HL268" s="318"/>
      <c r="HM268" s="318"/>
      <c r="HN268" s="318"/>
      <c r="HO268" s="319"/>
      <c r="HP268" s="320"/>
      <c r="HQ268" s="320"/>
      <c r="HR268" s="320"/>
      <c r="HS268" s="320"/>
      <c r="HT268" s="300"/>
    </row>
    <row r="269" spans="3:228" ht="17.100000000000001" customHeight="1" x14ac:dyDescent="0.3">
      <c r="C269" s="335"/>
      <c r="R269" s="314"/>
      <c r="S269" s="314"/>
      <c r="T269" s="314"/>
      <c r="U269" s="314"/>
      <c r="V269" s="314"/>
      <c r="W269" s="314"/>
      <c r="X269" s="314"/>
      <c r="Y269" s="314"/>
      <c r="Z269" s="314"/>
      <c r="AA269" s="314"/>
      <c r="AB269" s="314"/>
      <c r="AC269" s="314"/>
      <c r="AD269" s="314"/>
      <c r="AE269" s="314"/>
      <c r="AF269" s="314"/>
      <c r="AG269" s="314"/>
      <c r="AH269" s="314"/>
      <c r="AI269" s="314"/>
      <c r="AJ269" s="314"/>
      <c r="AK269" s="314"/>
      <c r="AL269" s="314"/>
      <c r="AM269" s="314"/>
      <c r="AN269" s="314"/>
      <c r="AO269" s="314"/>
      <c r="AP269" s="314"/>
      <c r="AQ269" s="314"/>
      <c r="AR269" s="314"/>
      <c r="AS269" s="314"/>
      <c r="AT269" s="314"/>
      <c r="AU269" s="314"/>
      <c r="AV269" s="314"/>
      <c r="AW269" s="314"/>
      <c r="AX269" s="314"/>
      <c r="AY269" s="314"/>
      <c r="AZ269" s="314"/>
      <c r="BA269" s="314"/>
      <c r="BB269" s="314"/>
      <c r="BC269" s="314"/>
      <c r="BD269" s="314"/>
      <c r="BE269" s="314"/>
      <c r="BF269" s="314"/>
      <c r="BG269" s="314"/>
      <c r="BH269" s="314"/>
      <c r="BI269" s="314"/>
      <c r="BJ269" s="314"/>
      <c r="BK269" s="314"/>
      <c r="BL269" s="314"/>
      <c r="BM269" s="314"/>
      <c r="BN269" s="314"/>
      <c r="BO269" s="314"/>
      <c r="BP269" s="314"/>
      <c r="BQ269" s="314"/>
      <c r="BR269" s="314"/>
      <c r="BS269" s="314"/>
      <c r="BT269" s="314"/>
      <c r="BU269" s="314"/>
      <c r="BV269" s="314"/>
      <c r="BW269" s="336"/>
      <c r="BX269" s="314"/>
      <c r="BY269" s="314"/>
      <c r="BZ269" s="314"/>
      <c r="CA269" s="314"/>
      <c r="CB269" s="314"/>
      <c r="CC269" s="314"/>
      <c r="CD269" s="314"/>
      <c r="CE269" s="314"/>
      <c r="CF269" s="314"/>
      <c r="CG269" s="314"/>
      <c r="CH269" s="314"/>
      <c r="CI269" s="314"/>
      <c r="CJ269" s="314"/>
      <c r="CK269" s="314"/>
      <c r="CL269" s="314"/>
      <c r="CM269" s="314"/>
      <c r="CN269" s="314"/>
      <c r="CO269" s="314"/>
      <c r="CP269" s="314"/>
      <c r="CQ269" s="314"/>
      <c r="CR269" s="314"/>
      <c r="CS269" s="314"/>
      <c r="CT269" s="314"/>
      <c r="CU269" s="314"/>
      <c r="CV269" s="314"/>
      <c r="CW269" s="314"/>
      <c r="CX269" s="314"/>
      <c r="CY269" s="314"/>
      <c r="CZ269" s="314"/>
      <c r="DA269" s="314"/>
      <c r="DB269" s="314"/>
      <c r="DC269" s="314"/>
      <c r="DD269" s="314"/>
      <c r="DE269" s="314"/>
      <c r="DF269" s="314"/>
      <c r="DG269" s="314"/>
      <c r="DH269" s="314"/>
      <c r="DI269" s="314"/>
      <c r="DJ269" s="314"/>
      <c r="DK269" s="314"/>
      <c r="DL269" s="314"/>
      <c r="DM269" s="314"/>
      <c r="DN269" s="314"/>
      <c r="DO269" s="314"/>
      <c r="DP269" s="314"/>
      <c r="DQ269" s="314"/>
      <c r="DR269" s="314"/>
      <c r="DS269" s="314"/>
      <c r="DT269" s="314"/>
      <c r="DU269" s="314"/>
      <c r="DV269" s="314"/>
      <c r="DW269" s="314"/>
      <c r="DX269" s="314"/>
      <c r="DY269" s="314"/>
      <c r="DZ269" s="314"/>
      <c r="EA269" s="314"/>
      <c r="EB269" s="314"/>
      <c r="EC269" s="314"/>
      <c r="ED269" s="314"/>
      <c r="FY269" s="317"/>
      <c r="FZ269" s="317"/>
      <c r="GA269" s="317"/>
      <c r="GB269" s="317"/>
      <c r="GC269" s="301"/>
      <c r="GD269" s="301"/>
      <c r="GE269" s="301"/>
      <c r="GF269" s="301"/>
      <c r="GG269" s="318"/>
      <c r="GH269" s="318"/>
      <c r="GI269" s="318"/>
      <c r="GJ269" s="319"/>
      <c r="GK269" s="320"/>
      <c r="GL269" s="320"/>
      <c r="GM269" s="320"/>
      <c r="GN269" s="320"/>
      <c r="GO269" s="300"/>
      <c r="HD269" s="317"/>
      <c r="HE269" s="317"/>
      <c r="HF269" s="317"/>
      <c r="HG269" s="317"/>
      <c r="HH269" s="301"/>
      <c r="HI269" s="301"/>
      <c r="HJ269" s="301"/>
      <c r="HK269" s="301"/>
      <c r="HL269" s="318"/>
      <c r="HM269" s="318"/>
      <c r="HN269" s="318"/>
      <c r="HO269" s="319"/>
      <c r="HP269" s="320"/>
      <c r="HQ269" s="320"/>
      <c r="HR269" s="320"/>
      <c r="HS269" s="320"/>
      <c r="HT269" s="300"/>
    </row>
    <row r="270" spans="3:228" ht="17.100000000000001" customHeight="1" x14ac:dyDescent="0.3">
      <c r="C270" s="335"/>
      <c r="R270" s="314"/>
      <c r="S270" s="314"/>
      <c r="T270" s="314"/>
      <c r="U270" s="314"/>
      <c r="V270" s="314"/>
      <c r="W270" s="314"/>
      <c r="X270" s="314"/>
      <c r="Y270" s="314"/>
      <c r="Z270" s="314"/>
      <c r="AA270" s="314"/>
      <c r="AB270" s="314"/>
      <c r="AC270" s="314"/>
      <c r="AD270" s="314"/>
      <c r="AE270" s="314"/>
      <c r="AF270" s="314"/>
      <c r="AG270" s="314"/>
      <c r="AH270" s="314"/>
      <c r="AI270" s="314"/>
      <c r="AJ270" s="314"/>
      <c r="AK270" s="314"/>
      <c r="AL270" s="314"/>
      <c r="AM270" s="314"/>
      <c r="AN270" s="314"/>
      <c r="AO270" s="314"/>
      <c r="AP270" s="314"/>
      <c r="AQ270" s="314"/>
      <c r="AR270" s="314"/>
      <c r="AS270" s="314"/>
      <c r="AT270" s="314"/>
      <c r="AU270" s="314"/>
      <c r="AV270" s="314"/>
      <c r="AW270" s="314"/>
      <c r="AX270" s="314"/>
      <c r="AY270" s="314"/>
      <c r="AZ270" s="314"/>
      <c r="BA270" s="314"/>
      <c r="BB270" s="314"/>
      <c r="BC270" s="314"/>
      <c r="BD270" s="314"/>
      <c r="BE270" s="314"/>
      <c r="BF270" s="314"/>
      <c r="BG270" s="314"/>
      <c r="BH270" s="314"/>
      <c r="BI270" s="314"/>
      <c r="BJ270" s="314"/>
      <c r="BK270" s="314"/>
      <c r="BL270" s="314"/>
      <c r="BM270" s="314"/>
      <c r="BN270" s="314"/>
      <c r="BO270" s="314"/>
      <c r="BP270" s="314"/>
      <c r="BQ270" s="314"/>
      <c r="BR270" s="314"/>
      <c r="BS270" s="314"/>
      <c r="BT270" s="314"/>
      <c r="BU270" s="314"/>
      <c r="BV270" s="314"/>
      <c r="BW270" s="337"/>
      <c r="BX270" s="314"/>
      <c r="BY270" s="314"/>
      <c r="BZ270" s="314"/>
      <c r="CA270" s="314"/>
      <c r="CB270" s="314"/>
      <c r="CC270" s="314"/>
      <c r="CD270" s="314"/>
      <c r="CE270" s="314"/>
      <c r="CF270" s="314"/>
      <c r="CG270" s="314"/>
      <c r="CH270" s="314"/>
      <c r="CI270" s="314"/>
      <c r="CJ270" s="314"/>
      <c r="CK270" s="314"/>
      <c r="CL270" s="314"/>
      <c r="CM270" s="314"/>
      <c r="CN270" s="314"/>
      <c r="CO270" s="314"/>
      <c r="CP270" s="314"/>
      <c r="CQ270" s="314"/>
      <c r="CR270" s="314"/>
      <c r="CS270" s="314"/>
      <c r="CT270" s="314"/>
      <c r="CU270" s="314"/>
      <c r="CV270" s="314"/>
      <c r="CW270" s="314"/>
      <c r="CX270" s="314"/>
      <c r="CY270" s="314"/>
      <c r="CZ270" s="314"/>
      <c r="DA270" s="314"/>
      <c r="DB270" s="314"/>
      <c r="DC270" s="314"/>
      <c r="DD270" s="314"/>
      <c r="DE270" s="314"/>
      <c r="DF270" s="314"/>
      <c r="DG270" s="314"/>
      <c r="DH270" s="314"/>
      <c r="DI270" s="314"/>
      <c r="DJ270" s="314"/>
      <c r="DK270" s="314"/>
      <c r="DL270" s="314"/>
      <c r="DM270" s="314"/>
      <c r="DN270" s="314"/>
      <c r="DO270" s="314"/>
      <c r="DP270" s="314"/>
      <c r="DQ270" s="314"/>
      <c r="DR270" s="314"/>
      <c r="DS270" s="314"/>
      <c r="DT270" s="314"/>
      <c r="DU270" s="314"/>
      <c r="DV270" s="314"/>
      <c r="DW270" s="314"/>
      <c r="DX270" s="314"/>
      <c r="DY270" s="314"/>
      <c r="DZ270" s="314"/>
      <c r="EA270" s="314"/>
      <c r="EB270" s="314"/>
      <c r="EC270" s="314"/>
      <c r="ED270" s="314"/>
      <c r="FY270" s="317"/>
      <c r="FZ270" s="317"/>
      <c r="GA270" s="317"/>
      <c r="GB270" s="317"/>
      <c r="GC270" s="301"/>
      <c r="GD270" s="301"/>
      <c r="GE270" s="301"/>
      <c r="GF270" s="301"/>
      <c r="GG270" s="318"/>
      <c r="GH270" s="318"/>
      <c r="GI270" s="318"/>
      <c r="GJ270" s="319"/>
      <c r="GK270" s="320"/>
      <c r="GL270" s="320"/>
      <c r="GM270" s="320"/>
      <c r="GN270" s="320"/>
      <c r="GO270" s="300"/>
      <c r="HD270" s="317"/>
      <c r="HE270" s="317"/>
      <c r="HF270" s="317"/>
      <c r="HG270" s="317"/>
      <c r="HH270" s="301"/>
      <c r="HI270" s="301"/>
      <c r="HJ270" s="301"/>
      <c r="HK270" s="301"/>
      <c r="HL270" s="318"/>
      <c r="HM270" s="318"/>
      <c r="HN270" s="318"/>
      <c r="HO270" s="319"/>
      <c r="HP270" s="320"/>
      <c r="HQ270" s="320"/>
      <c r="HR270" s="320"/>
      <c r="HS270" s="320"/>
      <c r="HT270" s="300"/>
    </row>
    <row r="271" spans="3:228" ht="17.100000000000001" customHeight="1" x14ac:dyDescent="0.3">
      <c r="C271" s="335"/>
      <c r="R271" s="314"/>
      <c r="S271" s="314"/>
      <c r="T271" s="314"/>
      <c r="U271" s="314"/>
      <c r="V271" s="314"/>
      <c r="W271" s="314"/>
      <c r="X271" s="314"/>
      <c r="Y271" s="314"/>
      <c r="Z271" s="314"/>
      <c r="AA271" s="314"/>
      <c r="AB271" s="314"/>
      <c r="AC271" s="314"/>
      <c r="AD271" s="314"/>
      <c r="AE271" s="314"/>
      <c r="AF271" s="314"/>
      <c r="AG271" s="314"/>
      <c r="AH271" s="314"/>
      <c r="AI271" s="314"/>
      <c r="AJ271" s="314"/>
      <c r="AK271" s="314"/>
      <c r="AL271" s="314"/>
      <c r="AM271" s="314"/>
      <c r="AN271" s="314"/>
      <c r="AO271" s="314"/>
      <c r="AP271" s="314"/>
      <c r="AQ271" s="314"/>
      <c r="AR271" s="314"/>
      <c r="AS271" s="314"/>
      <c r="AT271" s="314"/>
      <c r="AU271" s="314"/>
      <c r="AV271" s="314"/>
      <c r="AW271" s="314"/>
      <c r="AX271" s="314"/>
      <c r="AY271" s="314"/>
      <c r="AZ271" s="314"/>
      <c r="BA271" s="314"/>
      <c r="BB271" s="314"/>
      <c r="BC271" s="314"/>
      <c r="BD271" s="314"/>
      <c r="BE271" s="314"/>
      <c r="BF271" s="314"/>
      <c r="BG271" s="314"/>
      <c r="BH271" s="314"/>
      <c r="BI271" s="314"/>
      <c r="BJ271" s="314"/>
      <c r="BK271" s="314"/>
      <c r="BL271" s="314"/>
      <c r="BM271" s="314"/>
      <c r="BN271" s="314"/>
      <c r="BO271" s="314"/>
      <c r="BP271" s="314"/>
      <c r="BQ271" s="314"/>
      <c r="BR271" s="314"/>
      <c r="BS271" s="314"/>
      <c r="BT271" s="314"/>
      <c r="BU271" s="314"/>
      <c r="BV271" s="314"/>
      <c r="BW271" s="291"/>
      <c r="BX271" s="314"/>
      <c r="BY271" s="314"/>
      <c r="BZ271" s="314"/>
      <c r="CA271" s="314"/>
      <c r="CB271" s="314"/>
      <c r="CC271" s="314"/>
      <c r="CD271" s="314"/>
      <c r="CE271" s="314"/>
      <c r="CF271" s="314"/>
      <c r="CG271" s="314"/>
      <c r="CH271" s="314"/>
      <c r="CI271" s="314"/>
      <c r="CJ271" s="314"/>
      <c r="CK271" s="314"/>
      <c r="CL271" s="314"/>
      <c r="CM271" s="314"/>
      <c r="CN271" s="314"/>
      <c r="CO271" s="314"/>
      <c r="CP271" s="314"/>
      <c r="CQ271" s="314"/>
      <c r="CR271" s="314"/>
      <c r="CS271" s="314"/>
      <c r="CT271" s="314"/>
      <c r="CU271" s="314"/>
      <c r="CV271" s="314"/>
      <c r="CW271" s="314"/>
      <c r="CX271" s="314"/>
      <c r="CY271" s="314"/>
      <c r="CZ271" s="314"/>
      <c r="DA271" s="314"/>
      <c r="DB271" s="314"/>
      <c r="DC271" s="314"/>
      <c r="DD271" s="314"/>
      <c r="DE271" s="314"/>
      <c r="DF271" s="314"/>
      <c r="DG271" s="314"/>
      <c r="DH271" s="314"/>
      <c r="DI271" s="314"/>
      <c r="DJ271" s="314"/>
      <c r="DK271" s="314"/>
      <c r="DL271" s="314"/>
      <c r="DM271" s="314"/>
      <c r="DN271" s="314"/>
      <c r="DO271" s="314"/>
      <c r="DP271" s="314"/>
      <c r="DQ271" s="314"/>
      <c r="DR271" s="314"/>
      <c r="DS271" s="314"/>
      <c r="DT271" s="314"/>
      <c r="DU271" s="314"/>
      <c r="DV271" s="314"/>
      <c r="DW271" s="314"/>
      <c r="DX271" s="314"/>
      <c r="DY271" s="314"/>
      <c r="DZ271" s="314"/>
      <c r="EA271" s="314"/>
      <c r="EB271" s="314"/>
      <c r="EC271" s="314"/>
      <c r="ED271" s="314"/>
      <c r="FY271" s="317"/>
      <c r="FZ271" s="317"/>
      <c r="GA271" s="317"/>
      <c r="GB271" s="317"/>
      <c r="GC271" s="301"/>
      <c r="GD271" s="301"/>
      <c r="GE271" s="301"/>
      <c r="GF271" s="301"/>
      <c r="GG271" s="318"/>
      <c r="GH271" s="318"/>
      <c r="GI271" s="318"/>
      <c r="GJ271" s="319"/>
      <c r="GK271" s="320"/>
      <c r="GL271" s="320"/>
      <c r="GM271" s="320"/>
      <c r="GN271" s="320"/>
      <c r="GO271" s="300"/>
      <c r="HD271" s="317"/>
      <c r="HE271" s="317"/>
      <c r="HF271" s="317"/>
      <c r="HG271" s="317"/>
      <c r="HH271" s="301"/>
      <c r="HI271" s="301"/>
      <c r="HJ271" s="301"/>
      <c r="HK271" s="301"/>
      <c r="HL271" s="318"/>
      <c r="HM271" s="318"/>
      <c r="HN271" s="318"/>
      <c r="HO271" s="319"/>
      <c r="HP271" s="320"/>
      <c r="HQ271" s="320"/>
      <c r="HR271" s="320"/>
      <c r="HS271" s="320"/>
      <c r="HT271" s="300"/>
    </row>
    <row r="272" spans="3:228" ht="17.100000000000001" customHeight="1" x14ac:dyDescent="0.3">
      <c r="R272" s="314"/>
      <c r="S272" s="314"/>
      <c r="T272" s="314"/>
      <c r="U272" s="314"/>
      <c r="V272" s="314"/>
      <c r="W272" s="314"/>
      <c r="X272" s="314"/>
      <c r="Y272" s="314"/>
      <c r="Z272" s="314"/>
      <c r="AA272" s="314"/>
      <c r="AB272" s="314"/>
      <c r="AC272" s="314"/>
      <c r="AD272" s="314"/>
      <c r="AE272" s="314"/>
      <c r="AF272" s="314"/>
      <c r="AG272" s="314"/>
      <c r="AH272" s="314"/>
      <c r="AI272" s="314"/>
      <c r="AJ272" s="314"/>
      <c r="AK272" s="314"/>
      <c r="AL272" s="314"/>
      <c r="AM272" s="314"/>
      <c r="AN272" s="314"/>
      <c r="AO272" s="314"/>
      <c r="AP272" s="314"/>
      <c r="AQ272" s="314"/>
      <c r="AR272" s="314"/>
      <c r="AS272" s="314"/>
      <c r="AT272" s="314"/>
      <c r="AU272" s="314"/>
      <c r="AV272" s="314"/>
      <c r="AW272" s="314"/>
      <c r="AX272" s="314"/>
      <c r="AY272" s="314"/>
      <c r="AZ272" s="314"/>
      <c r="BA272" s="314"/>
      <c r="BB272" s="314"/>
      <c r="BC272" s="314"/>
      <c r="BD272" s="314"/>
      <c r="BE272" s="314"/>
      <c r="BF272" s="314"/>
      <c r="BG272" s="314"/>
      <c r="BH272" s="314"/>
      <c r="BI272" s="314"/>
      <c r="BJ272" s="314"/>
      <c r="BK272" s="314"/>
      <c r="BL272" s="314"/>
      <c r="BM272" s="314"/>
      <c r="BN272" s="314"/>
      <c r="BO272" s="314"/>
      <c r="BP272" s="314"/>
      <c r="BQ272" s="314"/>
      <c r="BR272" s="314"/>
      <c r="BS272" s="314"/>
      <c r="BT272" s="314"/>
      <c r="BU272" s="314"/>
      <c r="BV272" s="314"/>
      <c r="BW272" s="258"/>
      <c r="BX272" s="314"/>
      <c r="BY272" s="314"/>
      <c r="BZ272" s="314"/>
      <c r="CA272" s="314"/>
      <c r="CB272" s="314"/>
      <c r="CC272" s="314"/>
      <c r="CD272" s="314"/>
      <c r="CE272" s="314"/>
      <c r="CF272" s="314"/>
      <c r="CG272" s="314"/>
      <c r="CH272" s="314"/>
      <c r="CI272" s="314"/>
      <c r="CJ272" s="314"/>
      <c r="CK272" s="314"/>
      <c r="CL272" s="314"/>
      <c r="CM272" s="314"/>
      <c r="CN272" s="314"/>
      <c r="CO272" s="314"/>
      <c r="CP272" s="314"/>
      <c r="CQ272" s="314"/>
      <c r="CR272" s="314"/>
      <c r="CS272" s="314"/>
      <c r="CT272" s="314"/>
      <c r="CU272" s="314"/>
      <c r="CV272" s="314"/>
      <c r="CW272" s="314"/>
      <c r="CX272" s="314"/>
      <c r="CY272" s="314"/>
      <c r="CZ272" s="314"/>
      <c r="DA272" s="314"/>
      <c r="DB272" s="314"/>
      <c r="DC272" s="314"/>
      <c r="DD272" s="314"/>
      <c r="DE272" s="314"/>
      <c r="DF272" s="314"/>
      <c r="DG272" s="314"/>
      <c r="DH272" s="314"/>
      <c r="DI272" s="314"/>
      <c r="DJ272" s="314"/>
      <c r="DK272" s="314"/>
      <c r="DL272" s="314"/>
      <c r="DM272" s="314"/>
      <c r="DN272" s="314"/>
      <c r="DO272" s="314"/>
      <c r="DP272" s="314"/>
      <c r="DQ272" s="314"/>
      <c r="DR272" s="314"/>
      <c r="DS272" s="314"/>
      <c r="DT272" s="314"/>
      <c r="DU272" s="314"/>
      <c r="DV272" s="314"/>
      <c r="DW272" s="314"/>
      <c r="DX272" s="314"/>
      <c r="DY272" s="314"/>
      <c r="DZ272" s="314"/>
      <c r="EA272" s="314"/>
      <c r="EB272" s="314"/>
      <c r="EC272" s="314"/>
      <c r="ED272" s="314"/>
      <c r="FY272" s="317"/>
      <c r="FZ272" s="317"/>
      <c r="GA272" s="317"/>
      <c r="GB272" s="317"/>
      <c r="GC272" s="301"/>
      <c r="GD272" s="301"/>
      <c r="GE272" s="301"/>
      <c r="GF272" s="301"/>
      <c r="GG272" s="318"/>
      <c r="GH272" s="318"/>
      <c r="GI272" s="318"/>
      <c r="GJ272" s="319"/>
      <c r="GK272" s="320"/>
      <c r="GL272" s="320"/>
      <c r="GM272" s="320"/>
      <c r="GN272" s="320"/>
      <c r="GO272" s="300"/>
      <c r="HD272" s="317"/>
      <c r="HE272" s="317"/>
      <c r="HF272" s="317"/>
      <c r="HG272" s="317"/>
      <c r="HH272" s="301"/>
      <c r="HI272" s="301"/>
      <c r="HJ272" s="301"/>
      <c r="HK272" s="301"/>
      <c r="HL272" s="318"/>
      <c r="HM272" s="318"/>
      <c r="HN272" s="318"/>
      <c r="HO272" s="319"/>
      <c r="HP272" s="320"/>
      <c r="HQ272" s="320"/>
      <c r="HR272" s="320"/>
      <c r="HS272" s="320"/>
      <c r="HT272" s="300"/>
    </row>
    <row r="273" spans="18:228" ht="17.100000000000001" customHeight="1" x14ac:dyDescent="0.3">
      <c r="R273" s="314"/>
      <c r="S273" s="314"/>
      <c r="T273" s="314"/>
      <c r="U273" s="314"/>
      <c r="V273" s="314"/>
      <c r="W273" s="314"/>
      <c r="X273" s="314"/>
      <c r="Y273" s="314"/>
      <c r="Z273" s="314"/>
      <c r="AA273" s="314"/>
      <c r="AB273" s="314"/>
      <c r="AC273" s="314"/>
      <c r="AD273" s="314"/>
      <c r="AE273" s="314"/>
      <c r="AF273" s="314"/>
      <c r="AG273" s="314"/>
      <c r="AH273" s="314"/>
      <c r="AI273" s="314"/>
      <c r="AJ273" s="314"/>
      <c r="AK273" s="314"/>
      <c r="AL273" s="314"/>
      <c r="AM273" s="314"/>
      <c r="AN273" s="314"/>
      <c r="AO273" s="314"/>
      <c r="AP273" s="314"/>
      <c r="AQ273" s="314"/>
      <c r="AR273" s="314"/>
      <c r="AS273" s="314"/>
      <c r="AT273" s="314"/>
      <c r="AU273" s="314"/>
      <c r="AV273" s="314"/>
      <c r="AW273" s="314"/>
      <c r="AX273" s="314"/>
      <c r="AY273" s="314"/>
      <c r="AZ273" s="314"/>
      <c r="BA273" s="314"/>
      <c r="BB273" s="314"/>
      <c r="BC273" s="314"/>
      <c r="BD273" s="314"/>
      <c r="BE273" s="314"/>
      <c r="BF273" s="314"/>
      <c r="BG273" s="314"/>
      <c r="BH273" s="314"/>
      <c r="BI273" s="314"/>
      <c r="BJ273" s="314"/>
      <c r="BK273" s="314"/>
      <c r="BL273" s="314"/>
      <c r="BM273" s="314"/>
      <c r="BN273" s="314"/>
      <c r="BO273" s="314"/>
      <c r="BP273" s="314"/>
      <c r="BQ273" s="314"/>
      <c r="BR273" s="314"/>
      <c r="BS273" s="314"/>
      <c r="BT273" s="314"/>
      <c r="BU273" s="314"/>
      <c r="BV273" s="314"/>
      <c r="BW273" s="258"/>
      <c r="BX273" s="314"/>
      <c r="BY273" s="314"/>
      <c r="BZ273" s="314"/>
      <c r="CA273" s="314"/>
      <c r="CB273" s="314"/>
      <c r="CC273" s="314"/>
      <c r="CD273" s="314"/>
      <c r="CE273" s="314"/>
      <c r="CF273" s="314"/>
      <c r="CG273" s="314"/>
      <c r="CH273" s="314"/>
      <c r="CI273" s="314"/>
      <c r="CJ273" s="314"/>
      <c r="CK273" s="314"/>
      <c r="CL273" s="314"/>
      <c r="CM273" s="314"/>
      <c r="CN273" s="314"/>
      <c r="CO273" s="314"/>
      <c r="CP273" s="314"/>
      <c r="CQ273" s="314"/>
      <c r="CR273" s="314"/>
      <c r="CS273" s="314"/>
      <c r="CT273" s="314"/>
      <c r="CU273" s="314"/>
      <c r="CV273" s="314"/>
      <c r="CW273" s="314"/>
      <c r="CX273" s="314"/>
      <c r="CY273" s="314"/>
      <c r="CZ273" s="314"/>
      <c r="DA273" s="314"/>
      <c r="DB273" s="314"/>
      <c r="DC273" s="314"/>
      <c r="DD273" s="314"/>
      <c r="DE273" s="314"/>
      <c r="DF273" s="314"/>
      <c r="DG273" s="314"/>
      <c r="DH273" s="314"/>
      <c r="DI273" s="314"/>
      <c r="DJ273" s="314"/>
      <c r="DK273" s="314"/>
      <c r="DL273" s="314"/>
      <c r="DM273" s="314"/>
      <c r="DN273" s="314"/>
      <c r="DO273" s="314"/>
      <c r="DP273" s="314"/>
      <c r="DQ273" s="314"/>
      <c r="DR273" s="314"/>
      <c r="DS273" s="314"/>
      <c r="DT273" s="314"/>
      <c r="DU273" s="314"/>
      <c r="DV273" s="314"/>
      <c r="DW273" s="314"/>
      <c r="DX273" s="314"/>
      <c r="DY273" s="314"/>
      <c r="DZ273" s="314"/>
      <c r="EA273" s="314"/>
      <c r="EB273" s="314"/>
      <c r="EC273" s="314"/>
      <c r="ED273" s="314"/>
      <c r="FY273" s="317"/>
      <c r="FZ273" s="317"/>
      <c r="GA273" s="317"/>
      <c r="GB273" s="317"/>
      <c r="GC273" s="301"/>
      <c r="GD273" s="301"/>
      <c r="GE273" s="301"/>
      <c r="GF273" s="301"/>
      <c r="GG273" s="318"/>
      <c r="GH273" s="318"/>
      <c r="GI273" s="318"/>
      <c r="GJ273" s="319"/>
      <c r="GK273" s="320"/>
      <c r="GL273" s="320"/>
      <c r="GM273" s="320"/>
      <c r="GN273" s="320"/>
      <c r="GO273" s="300"/>
      <c r="HD273" s="317"/>
      <c r="HE273" s="317"/>
      <c r="HF273" s="317"/>
      <c r="HG273" s="317"/>
      <c r="HH273" s="301"/>
      <c r="HI273" s="301"/>
      <c r="HJ273" s="301"/>
      <c r="HK273" s="301"/>
      <c r="HL273" s="318"/>
      <c r="HM273" s="318"/>
      <c r="HN273" s="318"/>
      <c r="HO273" s="319"/>
      <c r="HP273" s="320"/>
      <c r="HQ273" s="320"/>
      <c r="HR273" s="320"/>
      <c r="HS273" s="320"/>
      <c r="HT273" s="300"/>
    </row>
    <row r="274" spans="18:228" ht="17.100000000000001" customHeight="1" x14ac:dyDescent="0.3">
      <c r="R274" s="314"/>
      <c r="S274" s="314"/>
      <c r="T274" s="314"/>
      <c r="U274" s="314"/>
      <c r="V274" s="314"/>
      <c r="W274" s="314"/>
      <c r="X274" s="314"/>
      <c r="Y274" s="314"/>
      <c r="Z274" s="314"/>
      <c r="AA274" s="314"/>
      <c r="AB274" s="314"/>
      <c r="AC274" s="314"/>
      <c r="AD274" s="314"/>
      <c r="AE274" s="314"/>
      <c r="AF274" s="314"/>
      <c r="AG274" s="314"/>
      <c r="AH274" s="314"/>
      <c r="AI274" s="314"/>
      <c r="AJ274" s="314"/>
      <c r="AK274" s="314"/>
      <c r="AL274" s="314"/>
      <c r="AM274" s="314"/>
      <c r="AN274" s="314"/>
      <c r="AO274" s="314"/>
      <c r="AP274" s="314"/>
      <c r="AQ274" s="314"/>
      <c r="AR274" s="314"/>
      <c r="AS274" s="314"/>
      <c r="AT274" s="314"/>
      <c r="AU274" s="314"/>
      <c r="AV274" s="314"/>
      <c r="AW274" s="314"/>
      <c r="AX274" s="314"/>
      <c r="AY274" s="314"/>
      <c r="AZ274" s="314"/>
      <c r="BA274" s="314"/>
      <c r="BB274" s="314"/>
      <c r="BC274" s="314"/>
      <c r="BD274" s="314"/>
      <c r="BE274" s="314"/>
      <c r="BF274" s="314"/>
      <c r="BG274" s="314"/>
      <c r="BH274" s="314"/>
      <c r="BI274" s="314"/>
      <c r="BJ274" s="314"/>
      <c r="BK274" s="314"/>
      <c r="BL274" s="314"/>
      <c r="BM274" s="314"/>
      <c r="BN274" s="314"/>
      <c r="BO274" s="314"/>
      <c r="BP274" s="314"/>
      <c r="BQ274" s="314"/>
      <c r="BR274" s="314"/>
      <c r="BS274" s="314"/>
      <c r="BT274" s="314"/>
      <c r="BU274" s="314"/>
      <c r="BV274" s="314"/>
      <c r="BW274" s="291"/>
      <c r="BX274" s="314"/>
      <c r="BY274" s="314"/>
      <c r="BZ274" s="314"/>
      <c r="CA274" s="314"/>
      <c r="CB274" s="314"/>
      <c r="CC274" s="314"/>
      <c r="CD274" s="314"/>
      <c r="CE274" s="314"/>
      <c r="CF274" s="314"/>
      <c r="CG274" s="314"/>
      <c r="CH274" s="314"/>
      <c r="CI274" s="314"/>
      <c r="CJ274" s="314"/>
      <c r="CK274" s="314"/>
      <c r="CL274" s="314"/>
      <c r="CM274" s="314"/>
      <c r="CN274" s="314"/>
      <c r="CO274" s="314"/>
      <c r="CP274" s="314"/>
      <c r="CQ274" s="314"/>
      <c r="CR274" s="314"/>
      <c r="CS274" s="314"/>
      <c r="CT274" s="314"/>
      <c r="CU274" s="314"/>
      <c r="CV274" s="314"/>
      <c r="CW274" s="314"/>
      <c r="CX274" s="314"/>
      <c r="CY274" s="314"/>
      <c r="CZ274" s="314"/>
      <c r="DA274" s="314"/>
      <c r="DB274" s="314"/>
      <c r="DC274" s="314"/>
      <c r="DD274" s="314"/>
      <c r="DE274" s="314"/>
      <c r="DF274" s="314"/>
      <c r="DG274" s="314"/>
      <c r="DH274" s="314"/>
      <c r="DI274" s="314"/>
      <c r="DJ274" s="314"/>
      <c r="DK274" s="314"/>
      <c r="DL274" s="314"/>
      <c r="DM274" s="314"/>
      <c r="DN274" s="314"/>
      <c r="DO274" s="314"/>
      <c r="DP274" s="314"/>
      <c r="DQ274" s="314"/>
      <c r="DR274" s="314"/>
      <c r="DS274" s="314"/>
      <c r="DT274" s="314"/>
      <c r="DU274" s="314"/>
      <c r="DV274" s="314"/>
      <c r="DW274" s="314"/>
      <c r="DX274" s="314"/>
      <c r="DY274" s="314"/>
      <c r="DZ274" s="314"/>
      <c r="EA274" s="314"/>
      <c r="EB274" s="314"/>
      <c r="EC274" s="314"/>
      <c r="ED274" s="314"/>
      <c r="FY274" s="317"/>
      <c r="FZ274" s="317"/>
      <c r="GA274" s="317"/>
      <c r="GB274" s="317"/>
      <c r="GC274" s="301"/>
      <c r="GD274" s="301"/>
      <c r="GE274" s="301"/>
      <c r="GF274" s="301"/>
      <c r="GG274" s="318"/>
      <c r="GH274" s="318"/>
      <c r="GI274" s="318"/>
      <c r="GJ274" s="319"/>
      <c r="GK274" s="320"/>
      <c r="GL274" s="320"/>
      <c r="GM274" s="320"/>
      <c r="GN274" s="320"/>
      <c r="GO274" s="300"/>
      <c r="HD274" s="317"/>
      <c r="HE274" s="317"/>
      <c r="HF274" s="317"/>
      <c r="HG274" s="317"/>
      <c r="HH274" s="301"/>
      <c r="HI274" s="301"/>
      <c r="HJ274" s="301"/>
      <c r="HK274" s="301"/>
      <c r="HL274" s="318"/>
      <c r="HM274" s="318"/>
      <c r="HN274" s="318"/>
      <c r="HO274" s="319"/>
      <c r="HP274" s="320"/>
      <c r="HQ274" s="320"/>
      <c r="HR274" s="320"/>
      <c r="HS274" s="320"/>
      <c r="HT274" s="300"/>
    </row>
    <row r="275" spans="18:228" ht="17.100000000000001" customHeight="1" x14ac:dyDescent="0.3">
      <c r="R275" s="314"/>
      <c r="S275" s="314"/>
      <c r="T275" s="314"/>
      <c r="U275" s="314"/>
      <c r="V275" s="314"/>
      <c r="W275" s="314"/>
      <c r="X275" s="314"/>
      <c r="Y275" s="314"/>
      <c r="Z275" s="314"/>
      <c r="AA275" s="314"/>
      <c r="AB275" s="314"/>
      <c r="AC275" s="314"/>
      <c r="AD275" s="314"/>
      <c r="AE275" s="314"/>
      <c r="AF275" s="314"/>
      <c r="AG275" s="314"/>
      <c r="AH275" s="314"/>
      <c r="AI275" s="314"/>
      <c r="AJ275" s="314"/>
      <c r="AK275" s="314"/>
      <c r="AL275" s="314"/>
      <c r="AM275" s="314"/>
      <c r="AN275" s="314"/>
      <c r="AO275" s="314"/>
      <c r="AP275" s="314"/>
      <c r="AQ275" s="314"/>
      <c r="AR275" s="314"/>
      <c r="AS275" s="314"/>
      <c r="AT275" s="314"/>
      <c r="AU275" s="314"/>
      <c r="AV275" s="314"/>
      <c r="AW275" s="314"/>
      <c r="AX275" s="314"/>
      <c r="AY275" s="314"/>
      <c r="AZ275" s="314"/>
      <c r="BA275" s="314"/>
      <c r="BB275" s="314"/>
      <c r="BC275" s="314"/>
      <c r="BD275" s="314"/>
      <c r="BE275" s="314"/>
      <c r="BF275" s="314"/>
      <c r="BG275" s="314"/>
      <c r="BH275" s="314"/>
      <c r="BI275" s="314"/>
      <c r="BJ275" s="314"/>
      <c r="BK275" s="314"/>
      <c r="BL275" s="314"/>
      <c r="BM275" s="314"/>
      <c r="BN275" s="314"/>
      <c r="BO275" s="314"/>
      <c r="BP275" s="314"/>
      <c r="BQ275" s="314"/>
      <c r="BR275" s="314"/>
      <c r="BS275" s="314"/>
      <c r="BT275" s="314"/>
      <c r="BU275" s="314"/>
      <c r="BV275" s="314"/>
      <c r="BW275" s="259"/>
      <c r="BX275" s="314"/>
      <c r="BY275" s="314"/>
      <c r="BZ275" s="314"/>
      <c r="CA275" s="314"/>
      <c r="CB275" s="314"/>
      <c r="CC275" s="314"/>
      <c r="CD275" s="314"/>
      <c r="CE275" s="314"/>
      <c r="CF275" s="314"/>
      <c r="CG275" s="314"/>
      <c r="CH275" s="314"/>
      <c r="CI275" s="314"/>
      <c r="CJ275" s="314"/>
      <c r="CK275" s="314"/>
      <c r="CL275" s="314"/>
      <c r="CM275" s="314"/>
      <c r="CN275" s="314"/>
      <c r="CO275" s="314"/>
      <c r="CP275" s="314"/>
      <c r="CQ275" s="314"/>
      <c r="CR275" s="314"/>
      <c r="CS275" s="314"/>
      <c r="CT275" s="314"/>
      <c r="CU275" s="314"/>
      <c r="CV275" s="314"/>
      <c r="CW275" s="314"/>
      <c r="CX275" s="314"/>
      <c r="CY275" s="314"/>
      <c r="CZ275" s="314"/>
      <c r="DA275" s="314"/>
      <c r="DB275" s="314"/>
      <c r="DC275" s="314"/>
      <c r="DD275" s="314"/>
      <c r="DE275" s="314"/>
      <c r="DF275" s="314"/>
      <c r="DG275" s="314"/>
      <c r="DH275" s="314"/>
      <c r="DI275" s="314"/>
      <c r="DJ275" s="314"/>
      <c r="DK275" s="314"/>
      <c r="DL275" s="314"/>
      <c r="DM275" s="314"/>
      <c r="DN275" s="314"/>
      <c r="DO275" s="314"/>
      <c r="DP275" s="314"/>
      <c r="DQ275" s="314"/>
      <c r="DR275" s="314"/>
      <c r="DS275" s="314"/>
      <c r="DT275" s="314"/>
      <c r="DU275" s="314"/>
      <c r="DV275" s="314"/>
      <c r="DW275" s="314"/>
      <c r="DX275" s="314"/>
      <c r="DY275" s="314"/>
      <c r="DZ275" s="314"/>
      <c r="EA275" s="314"/>
      <c r="EB275" s="314"/>
      <c r="EC275" s="314"/>
      <c r="ED275" s="314"/>
      <c r="FY275" s="317"/>
      <c r="FZ275" s="317"/>
      <c r="GA275" s="317"/>
      <c r="GB275" s="317"/>
      <c r="GC275" s="301"/>
      <c r="GD275" s="301"/>
      <c r="GE275" s="301"/>
      <c r="GF275" s="301"/>
      <c r="GG275" s="318"/>
      <c r="GH275" s="318"/>
      <c r="GI275" s="318"/>
      <c r="GJ275" s="319"/>
      <c r="GK275" s="320"/>
      <c r="GL275" s="320"/>
      <c r="GM275" s="320"/>
      <c r="GN275" s="320"/>
      <c r="GO275" s="300"/>
      <c r="HD275" s="317"/>
      <c r="HE275" s="317"/>
      <c r="HF275" s="317"/>
      <c r="HG275" s="317"/>
      <c r="HH275" s="301"/>
      <c r="HI275" s="301"/>
      <c r="HJ275" s="301"/>
      <c r="HK275" s="301"/>
      <c r="HL275" s="318"/>
      <c r="HM275" s="318"/>
      <c r="HN275" s="318"/>
      <c r="HO275" s="319"/>
      <c r="HP275" s="320"/>
      <c r="HQ275" s="320"/>
      <c r="HR275" s="320"/>
      <c r="HS275" s="320"/>
      <c r="HT275" s="300"/>
    </row>
    <row r="276" spans="18:228" ht="17.100000000000001" customHeight="1" x14ac:dyDescent="0.3">
      <c r="R276" s="314"/>
      <c r="S276" s="314"/>
      <c r="T276" s="314"/>
      <c r="U276" s="314"/>
      <c r="V276" s="314"/>
      <c r="W276" s="314"/>
      <c r="X276" s="314"/>
      <c r="Y276" s="314"/>
      <c r="Z276" s="314"/>
      <c r="AA276" s="314"/>
      <c r="AB276" s="314"/>
      <c r="AC276" s="314"/>
      <c r="AD276" s="314"/>
      <c r="AE276" s="314"/>
      <c r="AF276" s="314"/>
      <c r="AG276" s="314"/>
      <c r="AH276" s="314"/>
      <c r="AI276" s="314"/>
      <c r="AJ276" s="314"/>
      <c r="AK276" s="314"/>
      <c r="AL276" s="314"/>
      <c r="AM276" s="314"/>
      <c r="AN276" s="314"/>
      <c r="AO276" s="314"/>
      <c r="AP276" s="314"/>
      <c r="AQ276" s="314"/>
      <c r="AR276" s="314"/>
      <c r="AS276" s="314"/>
      <c r="AT276" s="314"/>
      <c r="AU276" s="314"/>
      <c r="AV276" s="314"/>
      <c r="AW276" s="314"/>
      <c r="AX276" s="314"/>
      <c r="AY276" s="314"/>
      <c r="AZ276" s="314"/>
      <c r="BA276" s="314"/>
      <c r="BB276" s="314"/>
      <c r="BC276" s="314"/>
      <c r="BD276" s="314"/>
      <c r="BE276" s="314"/>
      <c r="BF276" s="314"/>
      <c r="BG276" s="314"/>
      <c r="BH276" s="314"/>
      <c r="BI276" s="314"/>
      <c r="BJ276" s="314"/>
      <c r="BK276" s="314"/>
      <c r="BL276" s="314"/>
      <c r="BM276" s="314"/>
      <c r="BN276" s="314"/>
      <c r="BO276" s="314"/>
      <c r="BP276" s="314"/>
      <c r="BQ276" s="314"/>
      <c r="BR276" s="314"/>
      <c r="BS276" s="314"/>
      <c r="BT276" s="314"/>
      <c r="BU276" s="314"/>
      <c r="BV276" s="314"/>
      <c r="BW276" s="259"/>
      <c r="BX276" s="314"/>
      <c r="BY276" s="314"/>
      <c r="BZ276" s="314"/>
      <c r="CA276" s="314"/>
      <c r="CB276" s="314"/>
      <c r="CC276" s="314"/>
      <c r="CD276" s="314"/>
      <c r="CE276" s="314"/>
      <c r="CF276" s="314"/>
      <c r="CG276" s="314"/>
      <c r="CH276" s="314"/>
      <c r="CI276" s="314"/>
      <c r="CJ276" s="314"/>
      <c r="CK276" s="314"/>
      <c r="CL276" s="314"/>
      <c r="CM276" s="314"/>
      <c r="CN276" s="314"/>
      <c r="CO276" s="314"/>
      <c r="CP276" s="314"/>
      <c r="CQ276" s="314"/>
      <c r="CR276" s="314"/>
      <c r="CS276" s="314"/>
      <c r="CT276" s="314"/>
      <c r="CU276" s="314"/>
      <c r="CV276" s="314"/>
      <c r="CW276" s="314"/>
      <c r="CX276" s="314"/>
      <c r="CY276" s="314"/>
      <c r="CZ276" s="314"/>
      <c r="DA276" s="314"/>
      <c r="DB276" s="314"/>
      <c r="DC276" s="314"/>
      <c r="DD276" s="314"/>
      <c r="DE276" s="314"/>
      <c r="DF276" s="314"/>
      <c r="DG276" s="314"/>
      <c r="DH276" s="314"/>
      <c r="DI276" s="314"/>
      <c r="DJ276" s="314"/>
      <c r="DK276" s="314"/>
      <c r="DL276" s="314"/>
      <c r="DM276" s="314"/>
      <c r="DN276" s="314"/>
      <c r="DO276" s="314"/>
      <c r="DP276" s="314"/>
      <c r="DQ276" s="314"/>
      <c r="DR276" s="314"/>
      <c r="DS276" s="314"/>
      <c r="DT276" s="314"/>
      <c r="DU276" s="314"/>
      <c r="DV276" s="314"/>
      <c r="DW276" s="314"/>
      <c r="DX276" s="314"/>
      <c r="DY276" s="314"/>
      <c r="DZ276" s="314"/>
      <c r="EA276" s="314"/>
      <c r="EB276" s="314"/>
      <c r="EC276" s="314"/>
      <c r="ED276" s="314"/>
      <c r="FY276" s="317"/>
      <c r="FZ276" s="317"/>
      <c r="GA276" s="317"/>
      <c r="GB276" s="317"/>
      <c r="GC276" s="301"/>
      <c r="GD276" s="301"/>
      <c r="GE276" s="301"/>
      <c r="GF276" s="301"/>
      <c r="GG276" s="318"/>
      <c r="GH276" s="318"/>
      <c r="GI276" s="318"/>
      <c r="GJ276" s="319"/>
      <c r="GK276" s="320"/>
      <c r="GL276" s="320"/>
      <c r="GM276" s="320"/>
      <c r="GN276" s="320"/>
      <c r="GO276" s="300"/>
      <c r="HD276" s="317"/>
      <c r="HE276" s="317"/>
      <c r="HF276" s="317"/>
      <c r="HG276" s="317"/>
      <c r="HH276" s="301"/>
      <c r="HI276" s="301"/>
      <c r="HJ276" s="301"/>
      <c r="HK276" s="301"/>
      <c r="HL276" s="318"/>
      <c r="HM276" s="318"/>
      <c r="HN276" s="318"/>
      <c r="HO276" s="319"/>
      <c r="HP276" s="320"/>
      <c r="HQ276" s="320"/>
      <c r="HR276" s="320"/>
      <c r="HS276" s="320"/>
      <c r="HT276" s="300"/>
    </row>
    <row r="277" spans="18:228" ht="17.100000000000001" customHeight="1" x14ac:dyDescent="0.3">
      <c r="R277" s="314"/>
      <c r="S277" s="314"/>
      <c r="T277" s="314"/>
      <c r="U277" s="314"/>
      <c r="V277" s="314"/>
      <c r="W277" s="314"/>
      <c r="X277" s="314"/>
      <c r="Y277" s="314"/>
      <c r="Z277" s="314"/>
      <c r="AA277" s="314"/>
      <c r="AB277" s="314"/>
      <c r="AC277" s="314"/>
      <c r="AD277" s="314"/>
      <c r="AE277" s="314"/>
      <c r="AF277" s="314"/>
      <c r="AG277" s="314"/>
      <c r="AH277" s="314"/>
      <c r="AI277" s="314"/>
      <c r="AJ277" s="314"/>
      <c r="AK277" s="314"/>
      <c r="AL277" s="314"/>
      <c r="AM277" s="314"/>
      <c r="AN277" s="314"/>
      <c r="AO277" s="314"/>
      <c r="AP277" s="314"/>
      <c r="AQ277" s="314"/>
      <c r="AR277" s="314"/>
      <c r="AS277" s="314"/>
      <c r="AT277" s="314"/>
      <c r="AU277" s="314"/>
      <c r="AV277" s="314"/>
      <c r="AW277" s="314"/>
      <c r="AX277" s="314"/>
      <c r="AY277" s="314"/>
      <c r="AZ277" s="314"/>
      <c r="BA277" s="314"/>
      <c r="BB277" s="314"/>
      <c r="BC277" s="314"/>
      <c r="BD277" s="314"/>
      <c r="BE277" s="314"/>
      <c r="BF277" s="314"/>
      <c r="BG277" s="314"/>
      <c r="BH277" s="314"/>
      <c r="BI277" s="314"/>
      <c r="BJ277" s="314"/>
      <c r="BK277" s="314"/>
      <c r="BL277" s="314"/>
      <c r="BM277" s="314"/>
      <c r="BN277" s="314"/>
      <c r="BO277" s="314"/>
      <c r="BP277" s="314"/>
      <c r="BQ277" s="314"/>
      <c r="BR277" s="314"/>
      <c r="BS277" s="314"/>
      <c r="BT277" s="314"/>
      <c r="BU277" s="314"/>
      <c r="BV277" s="314"/>
      <c r="BW277" s="291"/>
      <c r="BX277" s="314"/>
      <c r="BY277" s="314"/>
      <c r="BZ277" s="314"/>
      <c r="CA277" s="314"/>
      <c r="CB277" s="314"/>
      <c r="CC277" s="314"/>
      <c r="CD277" s="314"/>
      <c r="CE277" s="314"/>
      <c r="CF277" s="314"/>
      <c r="CG277" s="314"/>
      <c r="CH277" s="314"/>
      <c r="CI277" s="314"/>
      <c r="CJ277" s="314"/>
      <c r="CK277" s="314"/>
      <c r="CL277" s="314"/>
      <c r="CM277" s="314"/>
      <c r="CN277" s="314"/>
      <c r="CO277" s="314"/>
      <c r="CP277" s="314"/>
      <c r="CQ277" s="314"/>
      <c r="CR277" s="314"/>
      <c r="CS277" s="314"/>
      <c r="CT277" s="314"/>
      <c r="CU277" s="314"/>
      <c r="CV277" s="314"/>
      <c r="CW277" s="314"/>
      <c r="CX277" s="314"/>
      <c r="CY277" s="314"/>
      <c r="CZ277" s="314"/>
      <c r="DA277" s="314"/>
      <c r="DB277" s="314"/>
      <c r="DC277" s="314"/>
      <c r="DD277" s="314"/>
      <c r="DE277" s="314"/>
      <c r="DF277" s="314"/>
      <c r="DG277" s="314"/>
      <c r="DH277" s="314"/>
      <c r="DI277" s="314"/>
      <c r="DJ277" s="314"/>
      <c r="DK277" s="314"/>
      <c r="DL277" s="314"/>
      <c r="DM277" s="314"/>
      <c r="DN277" s="314"/>
      <c r="DO277" s="314"/>
      <c r="DP277" s="314"/>
      <c r="DQ277" s="314"/>
      <c r="DR277" s="314"/>
      <c r="DS277" s="314"/>
      <c r="DT277" s="314"/>
      <c r="DU277" s="314"/>
      <c r="DV277" s="314"/>
      <c r="DW277" s="314"/>
      <c r="DX277" s="314"/>
      <c r="DY277" s="314"/>
      <c r="DZ277" s="314"/>
      <c r="EA277" s="314"/>
      <c r="EB277" s="314"/>
      <c r="EC277" s="314"/>
      <c r="ED277" s="314"/>
      <c r="FY277" s="317"/>
      <c r="FZ277" s="317"/>
      <c r="GA277" s="317"/>
      <c r="GB277" s="317"/>
      <c r="GC277" s="301"/>
      <c r="GD277" s="301"/>
      <c r="GE277" s="301"/>
      <c r="GF277" s="301"/>
      <c r="GG277" s="318"/>
      <c r="GH277" s="318"/>
      <c r="GI277" s="318"/>
      <c r="GJ277" s="319"/>
      <c r="GK277" s="320"/>
      <c r="GL277" s="320"/>
      <c r="GM277" s="320"/>
      <c r="GN277" s="320"/>
      <c r="GO277" s="300"/>
      <c r="HD277" s="317"/>
      <c r="HE277" s="317"/>
      <c r="HF277" s="317"/>
      <c r="HG277" s="317"/>
      <c r="HH277" s="301"/>
      <c r="HI277" s="301"/>
      <c r="HJ277" s="301"/>
      <c r="HK277" s="301"/>
      <c r="HL277" s="318"/>
      <c r="HM277" s="318"/>
      <c r="HN277" s="318"/>
      <c r="HO277" s="319"/>
      <c r="HP277" s="320"/>
      <c r="HQ277" s="320"/>
      <c r="HR277" s="320"/>
      <c r="HS277" s="320"/>
      <c r="HT277" s="300"/>
    </row>
    <row r="278" spans="18:228" ht="17.100000000000001" customHeight="1" x14ac:dyDescent="0.3">
      <c r="R278" s="314"/>
      <c r="S278" s="314"/>
      <c r="T278" s="314"/>
      <c r="U278" s="314"/>
      <c r="V278" s="314"/>
      <c r="W278" s="314"/>
      <c r="X278" s="314"/>
      <c r="Y278" s="314"/>
      <c r="Z278" s="314"/>
      <c r="AA278" s="314"/>
      <c r="AB278" s="314"/>
      <c r="AC278" s="314"/>
      <c r="AD278" s="314"/>
      <c r="AE278" s="314"/>
      <c r="AF278" s="314"/>
      <c r="AG278" s="314"/>
      <c r="AH278" s="314"/>
      <c r="AI278" s="314"/>
      <c r="AJ278" s="314"/>
      <c r="AK278" s="314"/>
      <c r="AL278" s="314"/>
      <c r="AM278" s="314"/>
      <c r="AN278" s="314"/>
      <c r="AO278" s="314"/>
      <c r="AP278" s="314"/>
      <c r="AQ278" s="314"/>
      <c r="AR278" s="314"/>
      <c r="AS278" s="314"/>
      <c r="AT278" s="314"/>
      <c r="AU278" s="314"/>
      <c r="AV278" s="314"/>
      <c r="AW278" s="314"/>
      <c r="AX278" s="314"/>
      <c r="AY278" s="314"/>
      <c r="AZ278" s="314"/>
      <c r="BA278" s="314"/>
      <c r="BB278" s="314"/>
      <c r="BC278" s="314"/>
      <c r="BD278" s="314"/>
      <c r="BE278" s="314"/>
      <c r="BF278" s="314"/>
      <c r="BG278" s="314"/>
      <c r="BH278" s="314"/>
      <c r="BI278" s="314"/>
      <c r="BJ278" s="314"/>
      <c r="BK278" s="314"/>
      <c r="BL278" s="314"/>
      <c r="BM278" s="314"/>
      <c r="BN278" s="314"/>
      <c r="BO278" s="314"/>
      <c r="BP278" s="314"/>
      <c r="BQ278" s="314"/>
      <c r="BR278" s="314"/>
      <c r="BS278" s="314"/>
      <c r="BT278" s="314"/>
      <c r="BU278" s="314"/>
      <c r="BV278" s="314"/>
      <c r="BW278" s="339"/>
      <c r="BX278" s="314"/>
      <c r="BY278" s="314"/>
      <c r="BZ278" s="314"/>
      <c r="CA278" s="314"/>
      <c r="CB278" s="314"/>
      <c r="CC278" s="314"/>
      <c r="CD278" s="314"/>
      <c r="CE278" s="314"/>
      <c r="CF278" s="314"/>
      <c r="CG278" s="314"/>
      <c r="CH278" s="314"/>
      <c r="CI278" s="314"/>
      <c r="CJ278" s="314"/>
      <c r="CK278" s="314"/>
      <c r="CL278" s="314"/>
      <c r="CM278" s="314"/>
      <c r="CN278" s="314"/>
      <c r="CO278" s="314"/>
      <c r="CP278" s="314"/>
      <c r="CQ278" s="314"/>
      <c r="CR278" s="314"/>
      <c r="CS278" s="314"/>
      <c r="CT278" s="314"/>
      <c r="CU278" s="314"/>
      <c r="CV278" s="314"/>
      <c r="CW278" s="314"/>
      <c r="CX278" s="314"/>
      <c r="CY278" s="314"/>
      <c r="CZ278" s="314"/>
      <c r="DA278" s="314"/>
      <c r="DB278" s="314"/>
      <c r="DC278" s="314"/>
      <c r="DD278" s="314"/>
      <c r="DE278" s="314"/>
      <c r="DF278" s="314"/>
      <c r="DG278" s="314"/>
      <c r="DH278" s="314"/>
      <c r="DI278" s="314"/>
      <c r="DJ278" s="314"/>
      <c r="DK278" s="314"/>
      <c r="DL278" s="314"/>
      <c r="DM278" s="314"/>
      <c r="DN278" s="314"/>
      <c r="DO278" s="314"/>
      <c r="DP278" s="314"/>
      <c r="DQ278" s="314"/>
      <c r="DR278" s="314"/>
      <c r="DS278" s="314"/>
      <c r="DT278" s="314"/>
      <c r="DU278" s="314"/>
      <c r="DV278" s="314"/>
      <c r="DW278" s="314"/>
      <c r="DX278" s="314"/>
      <c r="DY278" s="314"/>
      <c r="DZ278" s="314"/>
      <c r="EA278" s="314"/>
      <c r="EB278" s="314"/>
      <c r="EC278" s="314"/>
      <c r="ED278" s="314"/>
      <c r="FY278" s="317"/>
      <c r="FZ278" s="317"/>
      <c r="GA278" s="317"/>
      <c r="GB278" s="317"/>
      <c r="GC278" s="301"/>
      <c r="GD278" s="301"/>
      <c r="GE278" s="301"/>
      <c r="GF278" s="301"/>
      <c r="GG278" s="318"/>
      <c r="GH278" s="318"/>
      <c r="GI278" s="318"/>
      <c r="GJ278" s="319"/>
      <c r="GK278" s="320"/>
      <c r="GL278" s="320"/>
      <c r="GM278" s="320"/>
      <c r="GN278" s="320"/>
      <c r="GO278" s="300"/>
      <c r="HD278" s="317"/>
      <c r="HE278" s="317"/>
      <c r="HF278" s="317"/>
      <c r="HG278" s="317"/>
      <c r="HH278" s="301"/>
      <c r="HI278" s="301"/>
      <c r="HJ278" s="301"/>
      <c r="HK278" s="301"/>
      <c r="HL278" s="318"/>
      <c r="HM278" s="318"/>
      <c r="HN278" s="318"/>
      <c r="HO278" s="319"/>
      <c r="HP278" s="320"/>
      <c r="HQ278" s="320"/>
      <c r="HR278" s="320"/>
      <c r="HS278" s="320"/>
      <c r="HT278" s="300"/>
    </row>
    <row r="279" spans="18:228" ht="17.100000000000001" customHeight="1" x14ac:dyDescent="0.3">
      <c r="R279" s="314"/>
      <c r="S279" s="314"/>
      <c r="T279" s="314"/>
      <c r="U279" s="314"/>
      <c r="V279" s="314"/>
      <c r="W279" s="314"/>
      <c r="X279" s="314"/>
      <c r="Y279" s="314"/>
      <c r="Z279" s="314"/>
      <c r="AA279" s="314"/>
      <c r="AB279" s="314"/>
      <c r="AC279" s="314"/>
      <c r="AD279" s="314"/>
      <c r="AE279" s="314"/>
      <c r="AF279" s="314"/>
      <c r="AG279" s="314"/>
      <c r="AH279" s="314"/>
      <c r="AI279" s="314"/>
      <c r="AJ279" s="314"/>
      <c r="AK279" s="314"/>
      <c r="AL279" s="314"/>
      <c r="AM279" s="314"/>
      <c r="AN279" s="314"/>
      <c r="AO279" s="314"/>
      <c r="AP279" s="314"/>
      <c r="AQ279" s="314"/>
      <c r="AR279" s="314"/>
      <c r="AS279" s="314"/>
      <c r="AT279" s="314"/>
      <c r="AU279" s="314"/>
      <c r="AV279" s="314"/>
      <c r="AW279" s="314"/>
      <c r="AX279" s="314"/>
      <c r="AY279" s="314"/>
      <c r="AZ279" s="314"/>
      <c r="BA279" s="314"/>
      <c r="BB279" s="314"/>
      <c r="BC279" s="314"/>
      <c r="BD279" s="314"/>
      <c r="BE279" s="314"/>
      <c r="BF279" s="314"/>
      <c r="BG279" s="314"/>
      <c r="BH279" s="314"/>
      <c r="BI279" s="314"/>
      <c r="BJ279" s="314"/>
      <c r="BK279" s="314"/>
      <c r="BL279" s="314"/>
      <c r="BM279" s="314"/>
      <c r="BN279" s="314"/>
      <c r="BO279" s="314"/>
      <c r="BP279" s="314"/>
      <c r="BQ279" s="314"/>
      <c r="BR279" s="314"/>
      <c r="BS279" s="314"/>
      <c r="BT279" s="314"/>
      <c r="BU279" s="314"/>
      <c r="BV279" s="314"/>
      <c r="BW279" s="339"/>
      <c r="BX279" s="314"/>
      <c r="BY279" s="314"/>
      <c r="BZ279" s="314"/>
      <c r="CA279" s="314"/>
      <c r="CB279" s="314"/>
      <c r="CC279" s="314"/>
      <c r="CD279" s="314"/>
      <c r="CE279" s="314"/>
      <c r="CF279" s="314"/>
      <c r="CG279" s="314"/>
      <c r="CH279" s="314"/>
      <c r="CI279" s="314"/>
      <c r="CJ279" s="314"/>
      <c r="CK279" s="314"/>
      <c r="CL279" s="314"/>
      <c r="CM279" s="314"/>
      <c r="CN279" s="314"/>
      <c r="CO279" s="314"/>
      <c r="CP279" s="314"/>
      <c r="CQ279" s="314"/>
      <c r="CR279" s="314"/>
      <c r="CS279" s="314"/>
      <c r="CT279" s="314"/>
      <c r="CU279" s="314"/>
      <c r="CV279" s="314"/>
      <c r="CW279" s="314"/>
      <c r="CX279" s="314"/>
      <c r="CY279" s="314"/>
      <c r="CZ279" s="314"/>
      <c r="DA279" s="314"/>
      <c r="DB279" s="314"/>
      <c r="DC279" s="314"/>
      <c r="DD279" s="314"/>
      <c r="DE279" s="314"/>
      <c r="DF279" s="314"/>
      <c r="DG279" s="314"/>
      <c r="DH279" s="314"/>
      <c r="DI279" s="314"/>
      <c r="DJ279" s="314"/>
      <c r="DK279" s="314"/>
      <c r="DL279" s="314"/>
      <c r="DM279" s="314"/>
      <c r="DN279" s="314"/>
      <c r="DO279" s="314"/>
      <c r="DP279" s="314"/>
      <c r="DQ279" s="314"/>
      <c r="DR279" s="314"/>
      <c r="DS279" s="314"/>
      <c r="DT279" s="314"/>
      <c r="DU279" s="314"/>
      <c r="DV279" s="314"/>
      <c r="DW279" s="314"/>
      <c r="DX279" s="314"/>
      <c r="DY279" s="314"/>
      <c r="DZ279" s="314"/>
      <c r="EA279" s="314"/>
      <c r="EB279" s="314"/>
      <c r="EC279" s="314"/>
      <c r="ED279" s="314"/>
      <c r="FY279" s="317"/>
      <c r="FZ279" s="317"/>
      <c r="GA279" s="317"/>
      <c r="GB279" s="317"/>
      <c r="GC279" s="301"/>
      <c r="GD279" s="301"/>
      <c r="GE279" s="301"/>
      <c r="GF279" s="301"/>
      <c r="GG279" s="318"/>
      <c r="GH279" s="318"/>
      <c r="GI279" s="318"/>
      <c r="GJ279" s="319"/>
      <c r="GK279" s="320"/>
      <c r="GL279" s="320"/>
      <c r="GM279" s="320"/>
      <c r="GN279" s="320"/>
      <c r="GO279" s="300"/>
      <c r="HD279" s="317"/>
      <c r="HE279" s="317"/>
      <c r="HF279" s="317"/>
      <c r="HG279" s="317"/>
      <c r="HH279" s="301"/>
      <c r="HI279" s="301"/>
      <c r="HJ279" s="301"/>
      <c r="HK279" s="301"/>
      <c r="HL279" s="318"/>
      <c r="HM279" s="318"/>
      <c r="HN279" s="318"/>
      <c r="HO279" s="319"/>
      <c r="HP279" s="320"/>
      <c r="HQ279" s="320"/>
      <c r="HR279" s="320"/>
      <c r="HS279" s="320"/>
      <c r="HT279" s="300"/>
    </row>
    <row r="280" spans="18:228" ht="17.100000000000001" customHeight="1" x14ac:dyDescent="0.3">
      <c r="R280" s="314"/>
      <c r="S280" s="314"/>
      <c r="T280" s="314"/>
      <c r="U280" s="314"/>
      <c r="V280" s="314"/>
      <c r="W280" s="314"/>
      <c r="X280" s="314"/>
      <c r="Y280" s="314"/>
      <c r="Z280" s="314"/>
      <c r="AA280" s="314"/>
      <c r="AB280" s="314"/>
      <c r="AC280" s="314"/>
      <c r="AD280" s="314"/>
      <c r="AE280" s="314"/>
      <c r="AF280" s="314"/>
      <c r="AG280" s="314"/>
      <c r="AH280" s="314"/>
      <c r="AI280" s="314"/>
      <c r="AJ280" s="314"/>
      <c r="AK280" s="314"/>
      <c r="AL280" s="314"/>
      <c r="AM280" s="314"/>
      <c r="AN280" s="314"/>
      <c r="AO280" s="314"/>
      <c r="AP280" s="314"/>
      <c r="AQ280" s="314"/>
      <c r="AR280" s="314"/>
      <c r="AS280" s="314"/>
      <c r="AT280" s="314"/>
      <c r="AU280" s="314"/>
      <c r="AV280" s="314"/>
      <c r="AW280" s="314"/>
      <c r="AX280" s="314"/>
      <c r="AY280" s="314"/>
      <c r="AZ280" s="314"/>
      <c r="BA280" s="314"/>
      <c r="BB280" s="314"/>
      <c r="BC280" s="314"/>
      <c r="BD280" s="314"/>
      <c r="BE280" s="314"/>
      <c r="BF280" s="314"/>
      <c r="BG280" s="314"/>
      <c r="BH280" s="314"/>
      <c r="BI280" s="314"/>
      <c r="BJ280" s="314"/>
      <c r="BK280" s="314"/>
      <c r="BL280" s="314"/>
      <c r="BM280" s="314"/>
      <c r="BN280" s="314"/>
      <c r="BO280" s="314"/>
      <c r="BP280" s="314"/>
      <c r="BQ280" s="314"/>
      <c r="BR280" s="314"/>
      <c r="BS280" s="314"/>
      <c r="BT280" s="314"/>
      <c r="BU280" s="314"/>
      <c r="BV280" s="314"/>
      <c r="BW280" s="291"/>
      <c r="BX280" s="314"/>
      <c r="BY280" s="314"/>
      <c r="BZ280" s="314"/>
      <c r="CA280" s="314"/>
      <c r="CB280" s="314"/>
      <c r="CC280" s="314"/>
      <c r="CD280" s="314"/>
      <c r="CE280" s="314"/>
      <c r="CF280" s="314"/>
      <c r="CG280" s="314"/>
      <c r="CH280" s="314"/>
      <c r="CI280" s="314"/>
      <c r="CJ280" s="314"/>
      <c r="CK280" s="314"/>
      <c r="CL280" s="314"/>
      <c r="CM280" s="314"/>
      <c r="CN280" s="314"/>
      <c r="CO280" s="314"/>
      <c r="CP280" s="314"/>
      <c r="CQ280" s="314"/>
      <c r="CR280" s="314"/>
      <c r="CS280" s="314"/>
      <c r="CT280" s="314"/>
      <c r="CU280" s="314"/>
      <c r="CV280" s="314"/>
      <c r="CW280" s="314"/>
      <c r="CX280" s="314"/>
      <c r="CY280" s="314"/>
      <c r="CZ280" s="314"/>
      <c r="DA280" s="314"/>
      <c r="DB280" s="314"/>
      <c r="DC280" s="314"/>
      <c r="DD280" s="314"/>
      <c r="DE280" s="314"/>
      <c r="DF280" s="314"/>
      <c r="DG280" s="314"/>
      <c r="DH280" s="314"/>
      <c r="DI280" s="314"/>
      <c r="DJ280" s="314"/>
      <c r="DK280" s="314"/>
      <c r="DL280" s="314"/>
      <c r="DM280" s="314"/>
      <c r="DN280" s="314"/>
      <c r="DO280" s="314"/>
      <c r="DP280" s="314"/>
      <c r="DQ280" s="314"/>
      <c r="DR280" s="314"/>
      <c r="DS280" s="314"/>
      <c r="DT280" s="314"/>
      <c r="DU280" s="314"/>
      <c r="DV280" s="314"/>
      <c r="DW280" s="314"/>
      <c r="DX280" s="314"/>
      <c r="DY280" s="314"/>
      <c r="DZ280" s="314"/>
      <c r="EA280" s="314"/>
      <c r="EB280" s="314"/>
      <c r="EC280" s="314"/>
      <c r="ED280" s="314"/>
      <c r="FY280" s="317"/>
      <c r="FZ280" s="317"/>
      <c r="GA280" s="317"/>
      <c r="GB280" s="317"/>
      <c r="GC280" s="301"/>
      <c r="GD280" s="301"/>
      <c r="GE280" s="301"/>
      <c r="GF280" s="301"/>
      <c r="GG280" s="318"/>
      <c r="GH280" s="318"/>
      <c r="GI280" s="318"/>
      <c r="GJ280" s="319"/>
      <c r="GK280" s="320"/>
      <c r="GL280" s="320"/>
      <c r="GM280" s="320"/>
      <c r="GN280" s="320"/>
      <c r="GO280" s="300"/>
      <c r="HD280" s="317"/>
      <c r="HE280" s="317"/>
      <c r="HF280" s="317"/>
      <c r="HG280" s="317"/>
      <c r="HH280" s="301"/>
      <c r="HI280" s="301"/>
      <c r="HJ280" s="301"/>
      <c r="HK280" s="301"/>
      <c r="HL280" s="318"/>
      <c r="HM280" s="318"/>
      <c r="HN280" s="318"/>
      <c r="HO280" s="319"/>
      <c r="HP280" s="320"/>
      <c r="HQ280" s="320"/>
      <c r="HR280" s="320"/>
      <c r="HS280" s="320"/>
      <c r="HT280" s="300"/>
    </row>
    <row r="281" spans="18:228" ht="17.100000000000001" customHeight="1" x14ac:dyDescent="0.3">
      <c r="R281" s="314"/>
      <c r="S281" s="314"/>
      <c r="T281" s="314"/>
      <c r="U281" s="314"/>
      <c r="V281" s="314"/>
      <c r="W281" s="314"/>
      <c r="X281" s="314"/>
      <c r="Y281" s="314"/>
      <c r="Z281" s="314"/>
      <c r="AA281" s="314"/>
      <c r="AB281" s="314"/>
      <c r="AC281" s="314"/>
      <c r="AD281" s="314"/>
      <c r="AE281" s="314"/>
      <c r="AF281" s="314"/>
      <c r="AG281" s="314"/>
      <c r="AH281" s="314"/>
      <c r="AI281" s="314"/>
      <c r="AJ281" s="314"/>
      <c r="AK281" s="314"/>
      <c r="AL281" s="314"/>
      <c r="AM281" s="314"/>
      <c r="AN281" s="314"/>
      <c r="AO281" s="314"/>
      <c r="AP281" s="314"/>
      <c r="AQ281" s="314"/>
      <c r="AR281" s="314"/>
      <c r="AS281" s="314"/>
      <c r="AT281" s="314"/>
      <c r="AU281" s="314"/>
      <c r="AV281" s="314"/>
      <c r="AW281" s="314"/>
      <c r="AX281" s="314"/>
      <c r="AY281" s="314"/>
      <c r="AZ281" s="314"/>
      <c r="BA281" s="314"/>
      <c r="BB281" s="314"/>
      <c r="BC281" s="314"/>
      <c r="BD281" s="314"/>
      <c r="BE281" s="314"/>
      <c r="BF281" s="314"/>
      <c r="BG281" s="314"/>
      <c r="BH281" s="314"/>
      <c r="BI281" s="314"/>
      <c r="BJ281" s="314"/>
      <c r="BK281" s="314"/>
      <c r="BL281" s="314"/>
      <c r="BM281" s="314"/>
      <c r="BN281" s="314"/>
      <c r="BO281" s="314"/>
      <c r="BP281" s="314"/>
      <c r="BQ281" s="314"/>
      <c r="BR281" s="314"/>
      <c r="BS281" s="314"/>
      <c r="BT281" s="314"/>
      <c r="BU281" s="314"/>
      <c r="BV281" s="314"/>
      <c r="BW281" s="340"/>
      <c r="BX281" s="314"/>
      <c r="BY281" s="314"/>
      <c r="BZ281" s="314"/>
      <c r="CA281" s="314"/>
      <c r="CB281" s="314"/>
      <c r="CC281" s="314"/>
      <c r="CD281" s="314"/>
      <c r="CE281" s="314"/>
      <c r="CF281" s="314"/>
      <c r="CG281" s="314"/>
      <c r="CH281" s="314"/>
      <c r="CI281" s="314"/>
      <c r="CJ281" s="314"/>
      <c r="CK281" s="314"/>
      <c r="CL281" s="314"/>
      <c r="CM281" s="314"/>
      <c r="CN281" s="314"/>
      <c r="CO281" s="314"/>
      <c r="CP281" s="314"/>
      <c r="CQ281" s="314"/>
      <c r="CR281" s="314"/>
      <c r="CS281" s="314"/>
      <c r="CT281" s="314"/>
      <c r="CU281" s="314"/>
      <c r="CV281" s="314"/>
      <c r="CW281" s="314"/>
      <c r="CX281" s="314"/>
      <c r="CY281" s="314"/>
      <c r="CZ281" s="314"/>
      <c r="DA281" s="314"/>
      <c r="DB281" s="314"/>
      <c r="DC281" s="314"/>
      <c r="DD281" s="314"/>
      <c r="DE281" s="314"/>
      <c r="DF281" s="314"/>
      <c r="DG281" s="314"/>
      <c r="DH281" s="314"/>
      <c r="DI281" s="314"/>
      <c r="DJ281" s="314"/>
      <c r="DK281" s="314"/>
      <c r="DL281" s="314"/>
      <c r="DM281" s="314"/>
      <c r="DN281" s="314"/>
      <c r="DO281" s="314"/>
      <c r="DP281" s="314"/>
      <c r="DQ281" s="314"/>
      <c r="DR281" s="314"/>
      <c r="DS281" s="314"/>
      <c r="DT281" s="314"/>
      <c r="DU281" s="314"/>
      <c r="DV281" s="314"/>
      <c r="DW281" s="314"/>
      <c r="DX281" s="314"/>
      <c r="DY281" s="314"/>
      <c r="DZ281" s="314"/>
      <c r="EA281" s="314"/>
      <c r="EB281" s="314"/>
      <c r="EC281" s="314"/>
      <c r="ED281" s="314"/>
      <c r="FY281" s="317"/>
      <c r="FZ281" s="317"/>
      <c r="GA281" s="317"/>
      <c r="GB281" s="317"/>
      <c r="GC281" s="301"/>
      <c r="GD281" s="301"/>
      <c r="GE281" s="301"/>
      <c r="GF281" s="301"/>
      <c r="GG281" s="318"/>
      <c r="GH281" s="318"/>
      <c r="GI281" s="318"/>
      <c r="GJ281" s="319"/>
      <c r="GK281" s="320"/>
      <c r="GL281" s="320"/>
      <c r="GM281" s="320"/>
      <c r="GN281" s="320"/>
      <c r="GO281" s="300"/>
      <c r="HD281" s="317"/>
      <c r="HE281" s="317"/>
      <c r="HF281" s="317"/>
      <c r="HG281" s="317"/>
      <c r="HH281" s="301"/>
      <c r="HI281" s="301"/>
      <c r="HJ281" s="301"/>
      <c r="HK281" s="301"/>
      <c r="HL281" s="318"/>
      <c r="HM281" s="318"/>
      <c r="HN281" s="318"/>
      <c r="HO281" s="319"/>
      <c r="HP281" s="320"/>
      <c r="HQ281" s="320"/>
      <c r="HR281" s="320"/>
      <c r="HS281" s="320"/>
      <c r="HT281" s="300"/>
    </row>
    <row r="282" spans="18:228" ht="17.100000000000001" customHeight="1" x14ac:dyDescent="0.3">
      <c r="R282" s="314"/>
      <c r="S282" s="314"/>
      <c r="T282" s="314"/>
      <c r="U282" s="314"/>
      <c r="V282" s="314"/>
      <c r="W282" s="314"/>
      <c r="X282" s="314"/>
      <c r="Y282" s="314"/>
      <c r="Z282" s="314"/>
      <c r="AA282" s="314"/>
      <c r="AB282" s="314"/>
      <c r="AC282" s="314"/>
      <c r="AD282" s="314"/>
      <c r="AE282" s="314"/>
      <c r="AF282" s="314"/>
      <c r="AG282" s="314"/>
      <c r="AH282" s="314"/>
      <c r="AI282" s="314"/>
      <c r="AJ282" s="314"/>
      <c r="AK282" s="314"/>
      <c r="AL282" s="314"/>
      <c r="AM282" s="314"/>
      <c r="AN282" s="314"/>
      <c r="AO282" s="314"/>
      <c r="AP282" s="314"/>
      <c r="AQ282" s="314"/>
      <c r="AR282" s="314"/>
      <c r="AS282" s="314"/>
      <c r="AT282" s="314"/>
      <c r="AU282" s="314"/>
      <c r="AV282" s="314"/>
      <c r="AW282" s="314"/>
      <c r="AX282" s="314"/>
      <c r="AY282" s="314"/>
      <c r="AZ282" s="314"/>
      <c r="BA282" s="314"/>
      <c r="BB282" s="314"/>
      <c r="BC282" s="314"/>
      <c r="BD282" s="314"/>
      <c r="BE282" s="314"/>
      <c r="BF282" s="314"/>
      <c r="BG282" s="314"/>
      <c r="BH282" s="314"/>
      <c r="BI282" s="314"/>
      <c r="BJ282" s="314"/>
      <c r="BK282" s="314"/>
      <c r="BL282" s="314"/>
      <c r="BM282" s="314"/>
      <c r="BN282" s="314"/>
      <c r="BO282" s="314"/>
      <c r="BP282" s="314"/>
      <c r="BQ282" s="314"/>
      <c r="BR282" s="314"/>
      <c r="BS282" s="314"/>
      <c r="BT282" s="314"/>
      <c r="BU282" s="314"/>
      <c r="BV282" s="314"/>
      <c r="BW282" s="340"/>
      <c r="BX282" s="314"/>
      <c r="BY282" s="314"/>
      <c r="BZ282" s="314"/>
      <c r="CA282" s="314"/>
      <c r="CB282" s="314"/>
      <c r="CC282" s="314"/>
      <c r="CD282" s="314"/>
      <c r="CE282" s="314"/>
      <c r="CF282" s="314"/>
      <c r="CG282" s="314"/>
      <c r="CH282" s="314"/>
      <c r="CI282" s="314"/>
      <c r="CJ282" s="314"/>
      <c r="CK282" s="314"/>
      <c r="CL282" s="314"/>
      <c r="CM282" s="314"/>
      <c r="CN282" s="314"/>
      <c r="CO282" s="314"/>
      <c r="CP282" s="314"/>
      <c r="CQ282" s="314"/>
      <c r="CR282" s="314"/>
      <c r="CS282" s="314"/>
      <c r="CT282" s="314"/>
      <c r="CU282" s="314"/>
      <c r="CV282" s="314"/>
      <c r="CW282" s="314"/>
      <c r="CX282" s="314"/>
      <c r="CY282" s="314"/>
      <c r="CZ282" s="314"/>
      <c r="DA282" s="314"/>
      <c r="DB282" s="314"/>
      <c r="DC282" s="314"/>
      <c r="DD282" s="314"/>
      <c r="DE282" s="314"/>
      <c r="DF282" s="314"/>
      <c r="DG282" s="314"/>
      <c r="DH282" s="314"/>
      <c r="DI282" s="314"/>
      <c r="DJ282" s="314"/>
      <c r="DK282" s="314"/>
      <c r="DL282" s="314"/>
      <c r="DM282" s="314"/>
      <c r="DN282" s="314"/>
      <c r="DO282" s="314"/>
      <c r="DP282" s="314"/>
      <c r="DQ282" s="314"/>
      <c r="DR282" s="314"/>
      <c r="DS282" s="314"/>
      <c r="DT282" s="314"/>
      <c r="DU282" s="314"/>
      <c r="DV282" s="314"/>
      <c r="DW282" s="314"/>
      <c r="DX282" s="314"/>
      <c r="DY282" s="314"/>
      <c r="DZ282" s="314"/>
      <c r="EA282" s="314"/>
      <c r="EB282" s="314"/>
      <c r="EC282" s="314"/>
      <c r="ED282" s="314"/>
      <c r="FY282" s="317"/>
      <c r="FZ282" s="317"/>
      <c r="GA282" s="317"/>
      <c r="GB282" s="317"/>
      <c r="GC282" s="301"/>
      <c r="GD282" s="301"/>
      <c r="GE282" s="301"/>
      <c r="GF282" s="301"/>
      <c r="GG282" s="318"/>
      <c r="GH282" s="318"/>
      <c r="GI282" s="318"/>
      <c r="GJ282" s="319"/>
      <c r="GK282" s="320"/>
      <c r="GL282" s="320"/>
      <c r="GM282" s="320"/>
      <c r="GN282" s="320"/>
      <c r="GO282" s="300"/>
      <c r="HD282" s="317"/>
      <c r="HE282" s="317"/>
      <c r="HF282" s="317"/>
      <c r="HG282" s="317"/>
      <c r="HH282" s="301"/>
      <c r="HI282" s="301"/>
      <c r="HJ282" s="301"/>
      <c r="HK282" s="301"/>
      <c r="HL282" s="318"/>
      <c r="HM282" s="318"/>
      <c r="HN282" s="318"/>
      <c r="HO282" s="319"/>
      <c r="HP282" s="320"/>
      <c r="HQ282" s="320"/>
      <c r="HR282" s="320"/>
      <c r="HS282" s="320"/>
      <c r="HT282" s="300"/>
    </row>
    <row r="283" spans="18:228" ht="17.100000000000001" customHeight="1" x14ac:dyDescent="0.3">
      <c r="R283" s="314"/>
      <c r="S283" s="314"/>
      <c r="T283" s="314"/>
      <c r="U283" s="314"/>
      <c r="V283" s="314"/>
      <c r="W283" s="314"/>
      <c r="X283" s="314"/>
      <c r="Y283" s="314"/>
      <c r="Z283" s="314"/>
      <c r="AA283" s="314"/>
      <c r="AB283" s="314"/>
      <c r="AC283" s="314"/>
      <c r="AD283" s="314"/>
      <c r="AE283" s="314"/>
      <c r="AF283" s="314"/>
      <c r="AG283" s="314"/>
      <c r="AH283" s="314"/>
      <c r="AI283" s="314"/>
      <c r="AJ283" s="314"/>
      <c r="AK283" s="314"/>
      <c r="AL283" s="314"/>
      <c r="AM283" s="314"/>
      <c r="AN283" s="314"/>
      <c r="AO283" s="314"/>
      <c r="AP283" s="314"/>
      <c r="AQ283" s="314"/>
      <c r="AR283" s="314"/>
      <c r="AS283" s="314"/>
      <c r="AT283" s="314"/>
      <c r="AU283" s="314"/>
      <c r="AV283" s="314"/>
      <c r="AW283" s="314"/>
      <c r="AX283" s="314"/>
      <c r="AY283" s="314"/>
      <c r="AZ283" s="314"/>
      <c r="BA283" s="314"/>
      <c r="BB283" s="314"/>
      <c r="BC283" s="314"/>
      <c r="BD283" s="314"/>
      <c r="BE283" s="314"/>
      <c r="BF283" s="314"/>
      <c r="BG283" s="314"/>
      <c r="BH283" s="314"/>
      <c r="BI283" s="314"/>
      <c r="BJ283" s="314"/>
      <c r="BK283" s="314"/>
      <c r="BL283" s="314"/>
      <c r="BM283" s="314"/>
      <c r="BN283" s="314"/>
      <c r="BO283" s="314"/>
      <c r="BP283" s="314"/>
      <c r="BQ283" s="314"/>
      <c r="BR283" s="314"/>
      <c r="BS283" s="314"/>
      <c r="BT283" s="314"/>
      <c r="BU283" s="314"/>
      <c r="BV283" s="314"/>
      <c r="BX283" s="314"/>
      <c r="BY283" s="314"/>
      <c r="BZ283" s="314"/>
      <c r="CA283" s="314"/>
      <c r="CB283" s="314"/>
      <c r="CC283" s="314"/>
      <c r="CD283" s="314"/>
      <c r="CE283" s="314"/>
      <c r="CF283" s="314"/>
      <c r="CG283" s="314"/>
      <c r="CH283" s="314"/>
      <c r="CI283" s="314"/>
      <c r="CJ283" s="314"/>
      <c r="CK283" s="314"/>
      <c r="CL283" s="314"/>
      <c r="CM283" s="314"/>
      <c r="CN283" s="314"/>
      <c r="CO283" s="314"/>
      <c r="CP283" s="314"/>
      <c r="CQ283" s="314"/>
      <c r="CR283" s="314"/>
      <c r="CS283" s="314"/>
      <c r="CT283" s="314"/>
      <c r="CU283" s="314"/>
      <c r="CV283" s="314"/>
      <c r="CW283" s="314"/>
      <c r="CX283" s="314"/>
      <c r="CY283" s="314"/>
      <c r="CZ283" s="314"/>
      <c r="DA283" s="314"/>
      <c r="DB283" s="314"/>
      <c r="DC283" s="314"/>
      <c r="DD283" s="314"/>
      <c r="DE283" s="314"/>
      <c r="DF283" s="314"/>
      <c r="DG283" s="314"/>
      <c r="DH283" s="314"/>
      <c r="DI283" s="314"/>
      <c r="DJ283" s="314"/>
      <c r="DK283" s="314"/>
      <c r="DL283" s="314"/>
      <c r="DM283" s="314"/>
      <c r="DN283" s="314"/>
      <c r="DO283" s="314"/>
      <c r="DP283" s="314"/>
      <c r="DQ283" s="314"/>
      <c r="DR283" s="314"/>
      <c r="DS283" s="314"/>
      <c r="DT283" s="314"/>
      <c r="DU283" s="314"/>
      <c r="DV283" s="314"/>
      <c r="DW283" s="314"/>
      <c r="DX283" s="314"/>
      <c r="DY283" s="314"/>
      <c r="DZ283" s="314"/>
      <c r="EA283" s="314"/>
      <c r="EB283" s="314"/>
      <c r="EC283" s="314"/>
      <c r="ED283" s="314"/>
      <c r="FY283" s="317"/>
      <c r="FZ283" s="317"/>
      <c r="GA283" s="317"/>
      <c r="GB283" s="317"/>
      <c r="GC283" s="301"/>
      <c r="GD283" s="301"/>
      <c r="GE283" s="301"/>
      <c r="GF283" s="301"/>
      <c r="GG283" s="318"/>
      <c r="GH283" s="318"/>
      <c r="GI283" s="318"/>
      <c r="GJ283" s="319"/>
      <c r="GK283" s="320"/>
      <c r="GL283" s="320"/>
      <c r="GM283" s="320"/>
      <c r="GN283" s="320"/>
      <c r="GO283" s="300"/>
      <c r="HD283" s="317"/>
      <c r="HE283" s="317"/>
      <c r="HF283" s="317"/>
      <c r="HG283" s="317"/>
      <c r="HH283" s="301"/>
      <c r="HI283" s="301"/>
      <c r="HJ283" s="301"/>
      <c r="HK283" s="301"/>
      <c r="HL283" s="318"/>
      <c r="HM283" s="318"/>
      <c r="HN283" s="318"/>
      <c r="HO283" s="319"/>
      <c r="HP283" s="320"/>
      <c r="HQ283" s="320"/>
      <c r="HR283" s="320"/>
      <c r="HS283" s="320"/>
      <c r="HT283" s="300"/>
    </row>
    <row r="284" spans="18:228" ht="17.100000000000001" customHeight="1" x14ac:dyDescent="0.3">
      <c r="R284" s="314"/>
      <c r="S284" s="314"/>
      <c r="T284" s="314"/>
      <c r="U284" s="314"/>
      <c r="V284" s="314"/>
      <c r="W284" s="314"/>
      <c r="X284" s="314"/>
      <c r="Y284" s="314"/>
      <c r="Z284" s="314"/>
      <c r="AA284" s="314"/>
      <c r="AB284" s="314"/>
      <c r="AC284" s="314"/>
      <c r="AD284" s="314"/>
      <c r="AE284" s="314"/>
      <c r="AF284" s="314"/>
      <c r="AG284" s="314"/>
      <c r="AH284" s="314"/>
      <c r="AI284" s="314"/>
      <c r="AJ284" s="314"/>
      <c r="AK284" s="314"/>
      <c r="AL284" s="314"/>
      <c r="AM284" s="314"/>
      <c r="AN284" s="314"/>
      <c r="AO284" s="314"/>
      <c r="AP284" s="314"/>
      <c r="AQ284" s="314"/>
      <c r="AR284" s="314"/>
      <c r="AS284" s="314"/>
      <c r="AT284" s="314"/>
      <c r="AU284" s="314"/>
      <c r="AV284" s="314"/>
      <c r="AW284" s="314"/>
      <c r="AX284" s="314"/>
      <c r="AY284" s="314"/>
      <c r="AZ284" s="314"/>
      <c r="BA284" s="314"/>
      <c r="BB284" s="314"/>
      <c r="BC284" s="314"/>
      <c r="BD284" s="314"/>
      <c r="BE284" s="314"/>
      <c r="BF284" s="314"/>
      <c r="BG284" s="314"/>
      <c r="BH284" s="314"/>
      <c r="BI284" s="314"/>
      <c r="BJ284" s="314"/>
      <c r="BK284" s="314"/>
      <c r="BL284" s="314"/>
      <c r="BM284" s="314"/>
      <c r="BN284" s="314"/>
      <c r="BO284" s="314"/>
      <c r="BP284" s="314"/>
      <c r="BQ284" s="314"/>
      <c r="BR284" s="314"/>
      <c r="BS284" s="314"/>
      <c r="BT284" s="314"/>
      <c r="BU284" s="314"/>
      <c r="BV284" s="314"/>
      <c r="BX284" s="314"/>
      <c r="BY284" s="314"/>
      <c r="BZ284" s="314"/>
      <c r="CA284" s="314"/>
      <c r="CB284" s="314"/>
      <c r="CC284" s="314"/>
      <c r="CD284" s="314"/>
      <c r="CE284" s="314"/>
      <c r="CF284" s="314"/>
      <c r="CG284" s="314"/>
      <c r="CH284" s="314"/>
      <c r="CI284" s="314"/>
      <c r="CJ284" s="314"/>
      <c r="CK284" s="314"/>
      <c r="CL284" s="314"/>
      <c r="CM284" s="314"/>
      <c r="CN284" s="314"/>
      <c r="CO284" s="314"/>
      <c r="CP284" s="314"/>
      <c r="CQ284" s="314"/>
      <c r="CR284" s="314"/>
      <c r="CS284" s="314"/>
      <c r="CT284" s="314"/>
      <c r="CU284" s="314"/>
      <c r="CV284" s="314"/>
      <c r="CW284" s="314"/>
      <c r="CX284" s="314"/>
      <c r="CY284" s="314"/>
      <c r="CZ284" s="314"/>
      <c r="DA284" s="314"/>
      <c r="DB284" s="314"/>
      <c r="DC284" s="314"/>
      <c r="DD284" s="314"/>
      <c r="DE284" s="314"/>
      <c r="DF284" s="314"/>
      <c r="DG284" s="314"/>
      <c r="DH284" s="314"/>
      <c r="DI284" s="314"/>
      <c r="DJ284" s="314"/>
      <c r="DK284" s="314"/>
      <c r="DL284" s="314"/>
      <c r="DM284" s="314"/>
      <c r="DN284" s="314"/>
      <c r="DO284" s="314"/>
      <c r="DP284" s="314"/>
      <c r="DQ284" s="314"/>
      <c r="DR284" s="314"/>
      <c r="DS284" s="314"/>
      <c r="DT284" s="314"/>
      <c r="DU284" s="314"/>
      <c r="DV284" s="314"/>
      <c r="DW284" s="314"/>
      <c r="DX284" s="314"/>
      <c r="DY284" s="314"/>
      <c r="DZ284" s="314"/>
      <c r="EA284" s="314"/>
      <c r="EB284" s="314"/>
      <c r="EC284" s="314"/>
      <c r="ED284" s="314"/>
      <c r="FY284" s="317"/>
      <c r="FZ284" s="317"/>
      <c r="GA284" s="317"/>
      <c r="GB284" s="317"/>
      <c r="GC284" s="301"/>
      <c r="GD284" s="301"/>
      <c r="GE284" s="301"/>
      <c r="GF284" s="301"/>
      <c r="GG284" s="318"/>
      <c r="GH284" s="318"/>
      <c r="GI284" s="318"/>
      <c r="GJ284" s="319"/>
      <c r="GK284" s="320"/>
      <c r="GL284" s="320"/>
      <c r="GM284" s="320"/>
      <c r="GN284" s="320"/>
      <c r="GO284" s="300"/>
      <c r="HD284" s="317"/>
      <c r="HE284" s="317"/>
      <c r="HF284" s="317"/>
      <c r="HG284" s="317"/>
      <c r="HH284" s="301"/>
      <c r="HI284" s="301"/>
      <c r="HJ284" s="301"/>
      <c r="HK284" s="301"/>
      <c r="HL284" s="318"/>
      <c r="HM284" s="318"/>
      <c r="HN284" s="318"/>
      <c r="HO284" s="319"/>
      <c r="HP284" s="320"/>
      <c r="HQ284" s="320"/>
      <c r="HR284" s="320"/>
      <c r="HS284" s="320"/>
      <c r="HT284" s="300"/>
    </row>
    <row r="285" spans="18:228" ht="17.100000000000001" customHeight="1" x14ac:dyDescent="0.3">
      <c r="R285" s="314"/>
      <c r="S285" s="314"/>
      <c r="T285" s="314"/>
      <c r="U285" s="314"/>
      <c r="V285" s="314"/>
      <c r="W285" s="314"/>
      <c r="X285" s="314"/>
      <c r="Y285" s="314"/>
      <c r="Z285" s="314"/>
      <c r="AA285" s="314"/>
      <c r="AB285" s="314"/>
      <c r="AC285" s="314"/>
      <c r="AD285" s="314"/>
      <c r="AE285" s="314"/>
      <c r="AF285" s="314"/>
      <c r="AG285" s="314"/>
      <c r="AH285" s="314"/>
      <c r="AI285" s="314"/>
      <c r="AJ285" s="314"/>
      <c r="AK285" s="314"/>
      <c r="AL285" s="314"/>
      <c r="AM285" s="314"/>
      <c r="AN285" s="314"/>
      <c r="AO285" s="314"/>
      <c r="AP285" s="314"/>
      <c r="AQ285" s="314"/>
      <c r="AR285" s="314"/>
      <c r="AS285" s="314"/>
      <c r="AT285" s="314"/>
      <c r="AU285" s="314"/>
      <c r="AV285" s="314"/>
      <c r="AW285" s="314"/>
      <c r="AX285" s="314"/>
      <c r="AY285" s="314"/>
      <c r="AZ285" s="314"/>
      <c r="BA285" s="314"/>
      <c r="BB285" s="314"/>
      <c r="BC285" s="314"/>
      <c r="BD285" s="314"/>
      <c r="BE285" s="314"/>
      <c r="BF285" s="314"/>
      <c r="BG285" s="314"/>
      <c r="BH285" s="314"/>
      <c r="BI285" s="314"/>
      <c r="BJ285" s="314"/>
      <c r="BK285" s="314"/>
      <c r="BL285" s="314"/>
      <c r="BM285" s="314"/>
      <c r="BN285" s="314"/>
      <c r="BO285" s="314"/>
      <c r="BP285" s="314"/>
      <c r="BQ285" s="314"/>
      <c r="BR285" s="314"/>
      <c r="BS285" s="314"/>
      <c r="BT285" s="314"/>
      <c r="BU285" s="314"/>
      <c r="BV285" s="314"/>
      <c r="BX285" s="314"/>
      <c r="BY285" s="314"/>
      <c r="BZ285" s="314"/>
      <c r="CA285" s="314"/>
      <c r="CB285" s="314"/>
      <c r="CC285" s="314"/>
      <c r="CD285" s="314"/>
      <c r="CE285" s="314"/>
      <c r="CF285" s="314"/>
      <c r="CG285" s="314"/>
      <c r="CH285" s="314"/>
      <c r="CI285" s="314"/>
      <c r="CJ285" s="314"/>
      <c r="CK285" s="314"/>
      <c r="CL285" s="314"/>
      <c r="CM285" s="314"/>
      <c r="CN285" s="314"/>
      <c r="CO285" s="314"/>
      <c r="CP285" s="314"/>
      <c r="CQ285" s="314"/>
      <c r="CR285" s="314"/>
      <c r="CS285" s="314"/>
      <c r="CT285" s="314"/>
      <c r="CU285" s="314"/>
      <c r="CV285" s="314"/>
      <c r="CW285" s="314"/>
      <c r="CX285" s="314"/>
      <c r="CY285" s="314"/>
      <c r="CZ285" s="314"/>
      <c r="DA285" s="314"/>
      <c r="DB285" s="314"/>
      <c r="DC285" s="314"/>
      <c r="DD285" s="314"/>
      <c r="DE285" s="314"/>
      <c r="DF285" s="314"/>
      <c r="DG285" s="314"/>
      <c r="DH285" s="314"/>
      <c r="DI285" s="314"/>
      <c r="DJ285" s="314"/>
      <c r="DK285" s="314"/>
      <c r="DL285" s="314"/>
      <c r="DM285" s="314"/>
      <c r="DN285" s="314"/>
      <c r="DO285" s="314"/>
      <c r="DP285" s="314"/>
      <c r="DQ285" s="314"/>
      <c r="DR285" s="314"/>
      <c r="DS285" s="314"/>
      <c r="DT285" s="314"/>
      <c r="DU285" s="314"/>
      <c r="DV285" s="314"/>
      <c r="DW285" s="314"/>
      <c r="DX285" s="314"/>
      <c r="DY285" s="314"/>
      <c r="DZ285" s="314"/>
      <c r="EA285" s="314"/>
      <c r="EB285" s="314"/>
      <c r="EC285" s="314"/>
      <c r="ED285" s="314"/>
      <c r="FY285" s="317"/>
      <c r="FZ285" s="317"/>
      <c r="GA285" s="317"/>
      <c r="GB285" s="317"/>
      <c r="GC285" s="301"/>
      <c r="GD285" s="301"/>
      <c r="GE285" s="301"/>
      <c r="GF285" s="301"/>
      <c r="GG285" s="318"/>
      <c r="GH285" s="318"/>
      <c r="GI285" s="318"/>
      <c r="GJ285" s="319"/>
      <c r="GK285" s="320"/>
      <c r="GL285" s="320"/>
      <c r="GM285" s="320"/>
      <c r="GN285" s="320"/>
      <c r="GO285" s="300"/>
      <c r="HD285" s="317"/>
      <c r="HE285" s="317"/>
      <c r="HF285" s="317"/>
      <c r="HG285" s="317"/>
      <c r="HH285" s="301"/>
      <c r="HI285" s="301"/>
      <c r="HJ285" s="301"/>
      <c r="HK285" s="301"/>
      <c r="HL285" s="318"/>
      <c r="HM285" s="318"/>
      <c r="HN285" s="318"/>
      <c r="HO285" s="319"/>
      <c r="HP285" s="320"/>
      <c r="HQ285" s="320"/>
      <c r="HR285" s="320"/>
      <c r="HS285" s="320"/>
      <c r="HT285" s="300"/>
    </row>
    <row r="286" spans="18:228" ht="17.100000000000001" customHeight="1" x14ac:dyDescent="0.3">
      <c r="R286" s="314"/>
      <c r="S286" s="314"/>
      <c r="T286" s="314"/>
      <c r="U286" s="314"/>
      <c r="V286" s="314"/>
      <c r="W286" s="314"/>
      <c r="X286" s="314"/>
      <c r="Y286" s="314"/>
      <c r="Z286" s="314"/>
      <c r="AA286" s="314"/>
      <c r="AB286" s="314"/>
      <c r="AC286" s="314"/>
      <c r="AD286" s="314"/>
      <c r="AE286" s="314"/>
      <c r="AF286" s="314"/>
      <c r="AG286" s="314"/>
      <c r="AH286" s="314"/>
      <c r="AI286" s="314"/>
      <c r="AJ286" s="314"/>
      <c r="AK286" s="314"/>
      <c r="AL286" s="314"/>
      <c r="AM286" s="314"/>
      <c r="AN286" s="314"/>
      <c r="AO286" s="314"/>
      <c r="AP286" s="314"/>
      <c r="AQ286" s="314"/>
      <c r="AR286" s="314"/>
      <c r="AS286" s="314"/>
      <c r="AT286" s="314"/>
      <c r="AU286" s="314"/>
      <c r="AV286" s="314"/>
      <c r="AW286" s="314"/>
      <c r="AX286" s="314"/>
      <c r="AY286" s="314"/>
      <c r="AZ286" s="314"/>
      <c r="BA286" s="314"/>
      <c r="BB286" s="314"/>
      <c r="BC286" s="314"/>
      <c r="BD286" s="314"/>
      <c r="BE286" s="314"/>
      <c r="BF286" s="314"/>
      <c r="BG286" s="314"/>
      <c r="BH286" s="314"/>
      <c r="BI286" s="314"/>
      <c r="BJ286" s="314"/>
      <c r="BK286" s="314"/>
      <c r="BL286" s="314"/>
      <c r="BM286" s="314"/>
      <c r="BN286" s="314"/>
      <c r="BO286" s="314"/>
      <c r="BP286" s="314"/>
      <c r="BQ286" s="314"/>
      <c r="BR286" s="314"/>
      <c r="BS286" s="314"/>
      <c r="BT286" s="314"/>
      <c r="BU286" s="314"/>
      <c r="BV286" s="314"/>
      <c r="BX286" s="314"/>
      <c r="BY286" s="314"/>
      <c r="BZ286" s="314"/>
      <c r="CA286" s="314"/>
      <c r="CB286" s="314"/>
      <c r="CC286" s="314"/>
      <c r="CD286" s="314"/>
      <c r="CE286" s="314"/>
      <c r="CF286" s="314"/>
      <c r="CG286" s="314"/>
      <c r="CH286" s="314"/>
      <c r="CI286" s="314"/>
      <c r="CJ286" s="314"/>
      <c r="CK286" s="314"/>
      <c r="CL286" s="314"/>
      <c r="CM286" s="314"/>
      <c r="CN286" s="314"/>
      <c r="CO286" s="314"/>
      <c r="CP286" s="314"/>
      <c r="CQ286" s="314"/>
      <c r="CR286" s="314"/>
      <c r="CS286" s="314"/>
      <c r="CT286" s="314"/>
      <c r="CU286" s="314"/>
      <c r="CV286" s="314"/>
      <c r="CW286" s="314"/>
      <c r="CX286" s="314"/>
      <c r="CY286" s="314"/>
      <c r="CZ286" s="314"/>
      <c r="DA286" s="314"/>
      <c r="DB286" s="314"/>
      <c r="DC286" s="314"/>
      <c r="DD286" s="314"/>
      <c r="DE286" s="314"/>
      <c r="DF286" s="314"/>
      <c r="DG286" s="314"/>
      <c r="DH286" s="314"/>
      <c r="DI286" s="314"/>
      <c r="DJ286" s="314"/>
      <c r="DK286" s="314"/>
      <c r="DL286" s="314"/>
      <c r="DM286" s="314"/>
      <c r="DN286" s="314"/>
      <c r="DO286" s="314"/>
      <c r="DP286" s="314"/>
      <c r="DQ286" s="314"/>
      <c r="DR286" s="314"/>
      <c r="DS286" s="314"/>
      <c r="DT286" s="314"/>
      <c r="DU286" s="314"/>
      <c r="DV286" s="314"/>
      <c r="DW286" s="314"/>
      <c r="DX286" s="314"/>
      <c r="DY286" s="314"/>
      <c r="DZ286" s="314"/>
      <c r="EA286" s="314"/>
      <c r="EB286" s="314"/>
      <c r="EC286" s="314"/>
      <c r="ED286" s="314"/>
      <c r="FY286" s="317"/>
      <c r="FZ286" s="317"/>
      <c r="GA286" s="317"/>
      <c r="GB286" s="317"/>
      <c r="GC286" s="301"/>
      <c r="GD286" s="301"/>
      <c r="GE286" s="301"/>
      <c r="GF286" s="301"/>
      <c r="GG286" s="318"/>
      <c r="GH286" s="318"/>
      <c r="GI286" s="318"/>
      <c r="GJ286" s="319"/>
      <c r="GK286" s="320"/>
      <c r="GL286" s="320"/>
      <c r="GM286" s="320"/>
      <c r="GN286" s="320"/>
      <c r="GO286" s="300"/>
      <c r="HD286" s="317"/>
      <c r="HE286" s="317"/>
      <c r="HF286" s="317"/>
      <c r="HG286" s="317"/>
      <c r="HH286" s="301"/>
      <c r="HI286" s="301"/>
      <c r="HJ286" s="301"/>
      <c r="HK286" s="301"/>
      <c r="HL286" s="318"/>
      <c r="HM286" s="318"/>
      <c r="HN286" s="318"/>
      <c r="HO286" s="319"/>
      <c r="HP286" s="320"/>
      <c r="HQ286" s="320"/>
      <c r="HR286" s="320"/>
      <c r="HS286" s="320"/>
      <c r="HT286" s="300"/>
    </row>
    <row r="287" spans="18:228" ht="17.100000000000001" customHeight="1" x14ac:dyDescent="0.3">
      <c r="R287" s="314"/>
      <c r="S287" s="314"/>
      <c r="T287" s="314"/>
      <c r="U287" s="314"/>
      <c r="V287" s="314"/>
      <c r="W287" s="314"/>
      <c r="X287" s="314"/>
      <c r="Y287" s="314"/>
      <c r="Z287" s="314"/>
      <c r="AA287" s="314"/>
      <c r="AB287" s="314"/>
      <c r="AC287" s="314"/>
      <c r="AD287" s="314"/>
      <c r="AE287" s="314"/>
      <c r="AF287" s="314"/>
      <c r="AG287" s="314"/>
      <c r="AH287" s="314"/>
      <c r="AI287" s="314"/>
      <c r="AJ287" s="314"/>
      <c r="AK287" s="314"/>
      <c r="AL287" s="314"/>
      <c r="AM287" s="314"/>
      <c r="AN287" s="314"/>
      <c r="AO287" s="314"/>
      <c r="AP287" s="314"/>
      <c r="AQ287" s="314"/>
      <c r="AR287" s="314"/>
      <c r="AS287" s="314"/>
      <c r="AT287" s="314"/>
      <c r="AU287" s="314"/>
      <c r="AV287" s="314"/>
      <c r="AW287" s="314"/>
      <c r="AX287" s="314"/>
      <c r="AY287" s="314"/>
      <c r="AZ287" s="314"/>
      <c r="BA287" s="314"/>
      <c r="BB287" s="314"/>
      <c r="BC287" s="314"/>
      <c r="BD287" s="314"/>
      <c r="BE287" s="314"/>
      <c r="BF287" s="314"/>
      <c r="BG287" s="314"/>
      <c r="BH287" s="314"/>
      <c r="BI287" s="314"/>
      <c r="BJ287" s="314"/>
      <c r="BK287" s="314"/>
      <c r="BL287" s="314"/>
      <c r="BM287" s="314"/>
      <c r="BN287" s="314"/>
      <c r="BO287" s="314"/>
      <c r="BP287" s="314"/>
      <c r="BQ287" s="314"/>
      <c r="BR287" s="314"/>
      <c r="BS287" s="314"/>
      <c r="BT287" s="314"/>
      <c r="BU287" s="314"/>
      <c r="BV287" s="314"/>
      <c r="BX287" s="314"/>
      <c r="BY287" s="314"/>
      <c r="BZ287" s="314"/>
      <c r="CA287" s="314"/>
      <c r="CB287" s="314"/>
      <c r="CC287" s="314"/>
      <c r="CD287" s="314"/>
      <c r="CE287" s="314"/>
      <c r="CF287" s="314"/>
      <c r="CG287" s="314"/>
      <c r="CH287" s="314"/>
      <c r="CI287" s="314"/>
      <c r="CJ287" s="314"/>
      <c r="CK287" s="314"/>
      <c r="CL287" s="314"/>
      <c r="CM287" s="314"/>
      <c r="CN287" s="314"/>
      <c r="CO287" s="314"/>
      <c r="CP287" s="314"/>
      <c r="CQ287" s="314"/>
      <c r="CR287" s="314"/>
      <c r="CS287" s="314"/>
      <c r="CT287" s="314"/>
      <c r="CU287" s="314"/>
      <c r="CV287" s="314"/>
      <c r="CW287" s="314"/>
      <c r="CX287" s="314"/>
      <c r="CY287" s="314"/>
      <c r="CZ287" s="314"/>
      <c r="DA287" s="314"/>
      <c r="DB287" s="314"/>
      <c r="DC287" s="314"/>
      <c r="DD287" s="314"/>
      <c r="DE287" s="314"/>
      <c r="DF287" s="314"/>
      <c r="DG287" s="314"/>
      <c r="DH287" s="314"/>
      <c r="DI287" s="314"/>
      <c r="DJ287" s="314"/>
      <c r="DK287" s="314"/>
      <c r="DL287" s="314"/>
      <c r="DM287" s="314"/>
      <c r="DN287" s="314"/>
      <c r="DO287" s="314"/>
      <c r="DP287" s="314"/>
      <c r="DQ287" s="314"/>
      <c r="DR287" s="314"/>
      <c r="DS287" s="314"/>
      <c r="DT287" s="314"/>
      <c r="DU287" s="314"/>
      <c r="DV287" s="314"/>
      <c r="DW287" s="314"/>
      <c r="DX287" s="314"/>
      <c r="DY287" s="314"/>
      <c r="DZ287" s="314"/>
      <c r="EA287" s="314"/>
      <c r="EB287" s="314"/>
      <c r="EC287" s="314"/>
      <c r="ED287" s="314"/>
      <c r="FY287" s="317"/>
      <c r="FZ287" s="317"/>
      <c r="GA287" s="317"/>
      <c r="GB287" s="317"/>
      <c r="GC287" s="301"/>
      <c r="GD287" s="301"/>
      <c r="GE287" s="301"/>
      <c r="GF287" s="301"/>
      <c r="GG287" s="318"/>
      <c r="GH287" s="318"/>
      <c r="GI287" s="318"/>
      <c r="GJ287" s="319"/>
      <c r="GK287" s="320"/>
      <c r="GL287" s="320"/>
      <c r="GM287" s="320"/>
      <c r="GN287" s="320"/>
      <c r="GO287" s="300"/>
      <c r="HD287" s="317"/>
      <c r="HE287" s="317"/>
      <c r="HF287" s="317"/>
      <c r="HG287" s="317"/>
      <c r="HH287" s="301"/>
      <c r="HI287" s="301"/>
      <c r="HJ287" s="301"/>
      <c r="HK287" s="301"/>
      <c r="HL287" s="318"/>
      <c r="HM287" s="318"/>
      <c r="HN287" s="318"/>
      <c r="HO287" s="319"/>
      <c r="HP287" s="320"/>
      <c r="HQ287" s="320"/>
      <c r="HR287" s="320"/>
      <c r="HS287" s="320"/>
      <c r="HT287" s="300"/>
    </row>
    <row r="288" spans="18:228" ht="17.100000000000001" customHeight="1" x14ac:dyDescent="0.3">
      <c r="R288" s="314"/>
      <c r="S288" s="314"/>
      <c r="T288" s="314"/>
      <c r="U288" s="314"/>
      <c r="V288" s="314"/>
      <c r="W288" s="314"/>
      <c r="X288" s="314"/>
      <c r="Y288" s="314"/>
      <c r="Z288" s="314"/>
      <c r="AA288" s="314"/>
      <c r="AB288" s="314"/>
      <c r="AC288" s="314"/>
      <c r="AD288" s="314"/>
      <c r="AE288" s="314"/>
      <c r="AF288" s="314"/>
      <c r="AG288" s="314"/>
      <c r="AH288" s="314"/>
      <c r="AI288" s="314"/>
      <c r="AJ288" s="314"/>
      <c r="AK288" s="314"/>
      <c r="AL288" s="314"/>
      <c r="AM288" s="314"/>
      <c r="AN288" s="314"/>
      <c r="AO288" s="314"/>
      <c r="AP288" s="314"/>
      <c r="AQ288" s="314"/>
      <c r="AR288" s="314"/>
      <c r="AS288" s="314"/>
      <c r="AT288" s="314"/>
      <c r="AU288" s="314"/>
      <c r="AV288" s="314"/>
      <c r="AW288" s="314"/>
      <c r="AX288" s="314"/>
      <c r="AY288" s="314"/>
      <c r="AZ288" s="314"/>
      <c r="BA288" s="314"/>
      <c r="BB288" s="314"/>
      <c r="BC288" s="314"/>
      <c r="BD288" s="314"/>
      <c r="BE288" s="314"/>
      <c r="BF288" s="314"/>
      <c r="BG288" s="314"/>
      <c r="BH288" s="314"/>
      <c r="BI288" s="314"/>
      <c r="BJ288" s="314"/>
      <c r="BK288" s="314"/>
      <c r="BL288" s="314"/>
      <c r="BM288" s="314"/>
      <c r="BN288" s="314"/>
      <c r="BO288" s="314"/>
      <c r="BP288" s="314"/>
      <c r="BQ288" s="314"/>
      <c r="BR288" s="314"/>
      <c r="BS288" s="314"/>
      <c r="BT288" s="314"/>
      <c r="BU288" s="314"/>
      <c r="BV288" s="314"/>
      <c r="BX288" s="314"/>
      <c r="BY288" s="314"/>
      <c r="BZ288" s="314"/>
      <c r="CA288" s="314"/>
      <c r="CB288" s="314"/>
      <c r="CC288" s="314"/>
      <c r="CD288" s="314"/>
      <c r="CE288" s="314"/>
      <c r="CF288" s="314"/>
      <c r="CG288" s="314"/>
      <c r="CH288" s="314"/>
      <c r="CI288" s="314"/>
      <c r="CJ288" s="314"/>
      <c r="CK288" s="314"/>
      <c r="CL288" s="314"/>
      <c r="CM288" s="314"/>
      <c r="CN288" s="314"/>
      <c r="CO288" s="314"/>
      <c r="CP288" s="314"/>
      <c r="CQ288" s="314"/>
      <c r="CR288" s="314"/>
      <c r="CS288" s="314"/>
      <c r="CT288" s="314"/>
      <c r="CU288" s="314"/>
      <c r="CV288" s="314"/>
      <c r="CW288" s="314"/>
      <c r="CX288" s="314"/>
      <c r="CY288" s="314"/>
      <c r="CZ288" s="314"/>
      <c r="DA288" s="314"/>
      <c r="DB288" s="314"/>
      <c r="DC288" s="314"/>
      <c r="DD288" s="314"/>
      <c r="DE288" s="314"/>
      <c r="DF288" s="314"/>
      <c r="DG288" s="314"/>
      <c r="DH288" s="314"/>
      <c r="DI288" s="314"/>
      <c r="DJ288" s="314"/>
      <c r="DK288" s="314"/>
      <c r="DL288" s="314"/>
      <c r="DM288" s="314"/>
      <c r="DN288" s="314"/>
      <c r="DO288" s="314"/>
      <c r="DP288" s="314"/>
      <c r="DQ288" s="314"/>
      <c r="DR288" s="314"/>
      <c r="DS288" s="314"/>
      <c r="DT288" s="314"/>
      <c r="DU288" s="314"/>
      <c r="DV288" s="314"/>
      <c r="DW288" s="314"/>
      <c r="DX288" s="314"/>
      <c r="DY288" s="314"/>
      <c r="DZ288" s="314"/>
      <c r="EA288" s="314"/>
      <c r="EB288" s="314"/>
      <c r="EC288" s="314"/>
      <c r="ED288" s="314"/>
      <c r="FY288" s="317"/>
      <c r="FZ288" s="317"/>
      <c r="GA288" s="317"/>
      <c r="GB288" s="317"/>
      <c r="GC288" s="301"/>
      <c r="GD288" s="301"/>
      <c r="GE288" s="301"/>
      <c r="GF288" s="301"/>
      <c r="GG288" s="318"/>
      <c r="GH288" s="318"/>
      <c r="GI288" s="318"/>
      <c r="GJ288" s="319"/>
      <c r="GK288" s="320"/>
      <c r="GL288" s="320"/>
      <c r="GM288" s="320"/>
      <c r="GN288" s="320"/>
      <c r="GO288" s="300"/>
      <c r="HD288" s="317"/>
      <c r="HE288" s="317"/>
      <c r="HF288" s="317"/>
      <c r="HG288" s="317"/>
      <c r="HH288" s="301"/>
      <c r="HI288" s="301"/>
      <c r="HJ288" s="301"/>
      <c r="HK288" s="301"/>
      <c r="HL288" s="318"/>
      <c r="HM288" s="318"/>
      <c r="HN288" s="318"/>
      <c r="HO288" s="319"/>
      <c r="HP288" s="320"/>
      <c r="HQ288" s="320"/>
      <c r="HR288" s="320"/>
      <c r="HS288" s="320"/>
      <c r="HT288" s="300"/>
    </row>
    <row r="289" spans="5:228" ht="17.100000000000001" customHeight="1" x14ac:dyDescent="0.3">
      <c r="R289" s="314"/>
      <c r="S289" s="314"/>
      <c r="T289" s="314"/>
      <c r="U289" s="314"/>
      <c r="V289" s="314"/>
      <c r="W289" s="314"/>
      <c r="X289" s="314"/>
      <c r="Y289" s="314"/>
      <c r="Z289" s="314"/>
      <c r="AA289" s="314"/>
      <c r="AB289" s="314"/>
      <c r="AC289" s="314"/>
      <c r="AD289" s="314"/>
      <c r="AE289" s="314"/>
      <c r="AF289" s="314"/>
      <c r="AG289" s="314"/>
      <c r="AH289" s="314"/>
      <c r="AI289" s="314"/>
      <c r="AJ289" s="314"/>
      <c r="AK289" s="314"/>
      <c r="AL289" s="314"/>
      <c r="AM289" s="314"/>
      <c r="AN289" s="314"/>
      <c r="AO289" s="314"/>
      <c r="AP289" s="314"/>
      <c r="AQ289" s="314"/>
      <c r="AR289" s="314"/>
      <c r="AS289" s="314"/>
      <c r="AT289" s="314"/>
      <c r="AU289" s="314"/>
      <c r="AV289" s="314"/>
      <c r="AW289" s="314"/>
      <c r="AX289" s="314"/>
      <c r="AY289" s="314"/>
      <c r="AZ289" s="314"/>
      <c r="BA289" s="314"/>
      <c r="BB289" s="314"/>
      <c r="BC289" s="314"/>
      <c r="BD289" s="314"/>
      <c r="BE289" s="314"/>
      <c r="BF289" s="314"/>
      <c r="BG289" s="314"/>
      <c r="BH289" s="314"/>
      <c r="BI289" s="314"/>
      <c r="BJ289" s="314"/>
      <c r="BK289" s="314"/>
      <c r="BL289" s="314"/>
      <c r="BM289" s="314"/>
      <c r="BN289" s="314"/>
      <c r="BO289" s="314"/>
      <c r="BP289" s="314"/>
      <c r="BQ289" s="314"/>
      <c r="BR289" s="314"/>
      <c r="BS289" s="314"/>
      <c r="BT289" s="314"/>
      <c r="BU289" s="314"/>
      <c r="BV289" s="314"/>
      <c r="BX289" s="314"/>
      <c r="BY289" s="314"/>
      <c r="BZ289" s="314"/>
      <c r="CA289" s="314"/>
      <c r="CB289" s="314"/>
      <c r="CC289" s="314"/>
      <c r="CD289" s="314"/>
      <c r="CE289" s="314"/>
      <c r="CF289" s="314"/>
      <c r="CG289" s="314"/>
      <c r="CH289" s="314"/>
      <c r="CI289" s="314"/>
      <c r="CJ289" s="314"/>
      <c r="CK289" s="314"/>
      <c r="CL289" s="314"/>
      <c r="CM289" s="314"/>
      <c r="CN289" s="314"/>
      <c r="CO289" s="314"/>
      <c r="CP289" s="314"/>
      <c r="CQ289" s="314"/>
      <c r="CR289" s="314"/>
      <c r="CS289" s="314"/>
      <c r="CT289" s="314"/>
      <c r="CU289" s="314"/>
      <c r="CV289" s="314"/>
      <c r="CW289" s="314"/>
      <c r="CX289" s="314"/>
      <c r="CY289" s="314"/>
      <c r="CZ289" s="314"/>
      <c r="DA289" s="314"/>
      <c r="DB289" s="314"/>
      <c r="DC289" s="314"/>
      <c r="DD289" s="314"/>
      <c r="DE289" s="314"/>
      <c r="DF289" s="314"/>
      <c r="DG289" s="314"/>
      <c r="DH289" s="314"/>
      <c r="DI289" s="314"/>
      <c r="DJ289" s="314"/>
      <c r="DK289" s="314"/>
      <c r="DL289" s="314"/>
      <c r="DM289" s="314"/>
      <c r="DN289" s="314"/>
      <c r="DO289" s="314"/>
      <c r="DP289" s="314"/>
      <c r="DQ289" s="314"/>
      <c r="DR289" s="314"/>
      <c r="DS289" s="314"/>
      <c r="DT289" s="314"/>
      <c r="DU289" s="314"/>
      <c r="DV289" s="314"/>
      <c r="DW289" s="314"/>
      <c r="DX289" s="314"/>
      <c r="DY289" s="314"/>
      <c r="DZ289" s="314"/>
      <c r="EA289" s="314"/>
      <c r="EB289" s="314"/>
      <c r="EC289" s="314"/>
      <c r="ED289" s="314"/>
      <c r="FY289" s="317"/>
      <c r="FZ289" s="317"/>
      <c r="GA289" s="317"/>
      <c r="GB289" s="317"/>
      <c r="GC289" s="301"/>
      <c r="GD289" s="301"/>
      <c r="GE289" s="301"/>
      <c r="GF289" s="301"/>
      <c r="GG289" s="318"/>
      <c r="GH289" s="318"/>
      <c r="GI289" s="318"/>
      <c r="GJ289" s="319"/>
      <c r="GK289" s="320"/>
      <c r="GL289" s="320"/>
      <c r="GM289" s="320"/>
      <c r="GN289" s="320"/>
      <c r="GO289" s="300"/>
      <c r="HD289" s="317"/>
      <c r="HE289" s="317"/>
      <c r="HF289" s="317"/>
      <c r="HG289" s="317"/>
      <c r="HH289" s="301"/>
      <c r="HI289" s="301"/>
      <c r="HJ289" s="301"/>
      <c r="HK289" s="301"/>
      <c r="HL289" s="318"/>
      <c r="HM289" s="318"/>
      <c r="HN289" s="318"/>
      <c r="HO289" s="319"/>
      <c r="HP289" s="320"/>
      <c r="HQ289" s="320"/>
      <c r="HR289" s="320"/>
      <c r="HS289" s="320"/>
      <c r="HT289" s="300"/>
    </row>
    <row r="290" spans="5:228" ht="17.100000000000001" customHeight="1" x14ac:dyDescent="0.3">
      <c r="R290" s="314"/>
      <c r="S290" s="314"/>
      <c r="T290" s="314"/>
      <c r="U290" s="314"/>
      <c r="V290" s="314"/>
      <c r="W290" s="314"/>
      <c r="X290" s="314"/>
      <c r="Y290" s="314"/>
      <c r="Z290" s="314"/>
      <c r="AA290" s="314"/>
      <c r="AB290" s="314"/>
      <c r="AC290" s="314"/>
      <c r="AD290" s="314"/>
      <c r="AE290" s="314"/>
      <c r="AF290" s="314"/>
      <c r="AG290" s="314"/>
      <c r="AH290" s="314"/>
      <c r="AI290" s="314"/>
      <c r="AJ290" s="314"/>
      <c r="AK290" s="314"/>
      <c r="AL290" s="314"/>
      <c r="AM290" s="314"/>
      <c r="AN290" s="314"/>
      <c r="AO290" s="314"/>
      <c r="AP290" s="314"/>
      <c r="AQ290" s="314"/>
      <c r="AR290" s="314"/>
      <c r="AS290" s="314"/>
      <c r="AT290" s="314"/>
      <c r="AU290" s="314"/>
      <c r="AV290" s="314"/>
      <c r="AW290" s="314"/>
      <c r="AX290" s="314"/>
      <c r="AY290" s="314"/>
      <c r="AZ290" s="314"/>
      <c r="BA290" s="314"/>
      <c r="BB290" s="314"/>
      <c r="BC290" s="314"/>
      <c r="BD290" s="314"/>
      <c r="BE290" s="314"/>
      <c r="BF290" s="314"/>
      <c r="BG290" s="314"/>
      <c r="BH290" s="314"/>
      <c r="BI290" s="314"/>
      <c r="BJ290" s="314"/>
      <c r="BK290" s="314"/>
      <c r="BL290" s="314"/>
      <c r="BM290" s="314"/>
      <c r="BN290" s="314"/>
      <c r="BO290" s="314"/>
      <c r="BP290" s="314"/>
      <c r="BQ290" s="314"/>
      <c r="BR290" s="314"/>
      <c r="BS290" s="314"/>
      <c r="BT290" s="314"/>
      <c r="BU290" s="314"/>
      <c r="BV290" s="314"/>
      <c r="BX290" s="314"/>
      <c r="BY290" s="314"/>
      <c r="BZ290" s="314"/>
      <c r="CA290" s="314"/>
      <c r="CB290" s="314"/>
      <c r="CC290" s="314"/>
      <c r="CD290" s="314"/>
      <c r="CE290" s="314"/>
      <c r="CF290" s="314"/>
      <c r="CG290" s="314"/>
      <c r="CH290" s="314"/>
      <c r="CI290" s="314"/>
      <c r="CJ290" s="314"/>
      <c r="CK290" s="314"/>
      <c r="CL290" s="314"/>
      <c r="CM290" s="314"/>
      <c r="CN290" s="314"/>
      <c r="CO290" s="314"/>
      <c r="CP290" s="314"/>
      <c r="CQ290" s="314"/>
      <c r="CR290" s="314"/>
      <c r="CS290" s="314"/>
      <c r="CT290" s="314"/>
      <c r="CU290" s="314"/>
      <c r="CV290" s="314"/>
      <c r="CW290" s="314"/>
      <c r="CX290" s="314"/>
      <c r="CY290" s="314"/>
      <c r="CZ290" s="314"/>
      <c r="DA290" s="314"/>
      <c r="DB290" s="314"/>
      <c r="DC290" s="314"/>
      <c r="DD290" s="314"/>
      <c r="DE290" s="314"/>
      <c r="DF290" s="314"/>
      <c r="DG290" s="314"/>
      <c r="DH290" s="314"/>
      <c r="DI290" s="314"/>
      <c r="DJ290" s="314"/>
      <c r="DK290" s="314"/>
      <c r="DL290" s="314"/>
      <c r="DM290" s="314"/>
      <c r="DN290" s="314"/>
      <c r="DO290" s="314"/>
      <c r="DP290" s="314"/>
      <c r="DQ290" s="314"/>
      <c r="DR290" s="314"/>
      <c r="DS290" s="314"/>
      <c r="DT290" s="314"/>
      <c r="DU290" s="314"/>
      <c r="DV290" s="314"/>
      <c r="DW290" s="314"/>
      <c r="DX290" s="314"/>
      <c r="DY290" s="314"/>
      <c r="DZ290" s="314"/>
      <c r="EA290" s="314"/>
      <c r="EB290" s="314"/>
      <c r="EC290" s="314"/>
      <c r="ED290" s="314"/>
      <c r="FY290" s="317"/>
      <c r="FZ290" s="317"/>
      <c r="GA290" s="317"/>
      <c r="GB290" s="317"/>
      <c r="GC290" s="301"/>
      <c r="GD290" s="301"/>
      <c r="GE290" s="301"/>
      <c r="GF290" s="301"/>
      <c r="GG290" s="318"/>
      <c r="GH290" s="318"/>
      <c r="GI290" s="318"/>
      <c r="GJ290" s="319"/>
      <c r="GK290" s="320"/>
      <c r="GL290" s="320"/>
      <c r="GM290" s="320"/>
      <c r="GN290" s="320"/>
      <c r="GO290" s="300"/>
      <c r="HD290" s="317"/>
      <c r="HE290" s="317"/>
      <c r="HF290" s="317"/>
      <c r="HG290" s="317"/>
      <c r="HH290" s="301"/>
      <c r="HI290" s="301"/>
      <c r="HJ290" s="301"/>
      <c r="HK290" s="301"/>
      <c r="HL290" s="318"/>
      <c r="HM290" s="318"/>
      <c r="HN290" s="318"/>
      <c r="HO290" s="319"/>
      <c r="HP290" s="320"/>
      <c r="HQ290" s="320"/>
      <c r="HR290" s="320"/>
      <c r="HS290" s="320"/>
      <c r="HT290" s="300"/>
    </row>
    <row r="291" spans="5:228" ht="17.100000000000001" customHeight="1" x14ac:dyDescent="0.3">
      <c r="R291" s="314"/>
      <c r="S291" s="314"/>
      <c r="T291" s="314"/>
      <c r="U291" s="314"/>
      <c r="V291" s="314"/>
      <c r="W291" s="314"/>
      <c r="X291" s="314"/>
      <c r="Y291" s="314"/>
      <c r="Z291" s="314"/>
      <c r="AA291" s="314"/>
      <c r="AB291" s="314"/>
      <c r="AC291" s="314"/>
      <c r="AD291" s="314"/>
      <c r="AE291" s="314"/>
      <c r="AF291" s="314"/>
      <c r="AG291" s="314"/>
      <c r="AH291" s="314"/>
      <c r="AI291" s="314"/>
      <c r="AJ291" s="314"/>
      <c r="AK291" s="314"/>
      <c r="AL291" s="314"/>
      <c r="AM291" s="314"/>
      <c r="AN291" s="314"/>
      <c r="AO291" s="314"/>
      <c r="AP291" s="314"/>
      <c r="AQ291" s="314"/>
      <c r="AR291" s="314"/>
      <c r="AS291" s="314"/>
      <c r="AT291" s="314"/>
      <c r="AU291" s="314"/>
      <c r="AV291" s="314"/>
      <c r="AW291" s="314"/>
      <c r="AX291" s="314"/>
      <c r="AY291" s="314"/>
      <c r="AZ291" s="314"/>
      <c r="BA291" s="314"/>
      <c r="BB291" s="314"/>
      <c r="BC291" s="314"/>
      <c r="BD291" s="314"/>
      <c r="BE291" s="314"/>
      <c r="BF291" s="314"/>
      <c r="BG291" s="314"/>
      <c r="BH291" s="314"/>
      <c r="BI291" s="314"/>
      <c r="BJ291" s="314"/>
      <c r="BK291" s="314"/>
      <c r="BL291" s="314"/>
      <c r="BM291" s="314"/>
      <c r="BN291" s="314"/>
      <c r="BO291" s="314"/>
      <c r="BP291" s="314"/>
      <c r="BQ291" s="314"/>
      <c r="BR291" s="314"/>
      <c r="BS291" s="314"/>
      <c r="BT291" s="314"/>
      <c r="BU291" s="314"/>
      <c r="BV291" s="314"/>
      <c r="BX291" s="314"/>
      <c r="BY291" s="314"/>
      <c r="BZ291" s="314"/>
      <c r="CA291" s="314"/>
      <c r="CB291" s="314"/>
      <c r="CC291" s="314"/>
      <c r="CD291" s="314"/>
      <c r="CE291" s="314"/>
      <c r="CF291" s="314"/>
      <c r="CG291" s="314"/>
      <c r="CH291" s="314"/>
      <c r="CI291" s="314"/>
      <c r="CJ291" s="314"/>
      <c r="CK291" s="314"/>
      <c r="CL291" s="314"/>
      <c r="CM291" s="314"/>
      <c r="CN291" s="314"/>
      <c r="CO291" s="314"/>
      <c r="CP291" s="314"/>
      <c r="CQ291" s="314"/>
      <c r="CR291" s="314"/>
      <c r="CS291" s="314"/>
      <c r="CT291" s="314"/>
      <c r="CU291" s="314"/>
      <c r="CV291" s="314"/>
      <c r="CW291" s="314"/>
      <c r="CX291" s="314"/>
      <c r="CY291" s="314"/>
      <c r="CZ291" s="314"/>
      <c r="DA291" s="314"/>
      <c r="DB291" s="314"/>
      <c r="DC291" s="314"/>
      <c r="DD291" s="314"/>
      <c r="DE291" s="314"/>
      <c r="DF291" s="314"/>
      <c r="DG291" s="314"/>
      <c r="DH291" s="314"/>
      <c r="DI291" s="314"/>
      <c r="DJ291" s="314"/>
      <c r="DK291" s="314"/>
      <c r="DL291" s="314"/>
      <c r="DM291" s="314"/>
      <c r="DN291" s="314"/>
      <c r="DO291" s="314"/>
      <c r="DP291" s="314"/>
      <c r="DQ291" s="314"/>
      <c r="DR291" s="314"/>
      <c r="DS291" s="314"/>
      <c r="DT291" s="314"/>
      <c r="DU291" s="314"/>
      <c r="DV291" s="314"/>
      <c r="DW291" s="314"/>
      <c r="DX291" s="314"/>
      <c r="DY291" s="314"/>
      <c r="DZ291" s="314"/>
      <c r="EA291" s="314"/>
      <c r="EB291" s="314"/>
      <c r="EC291" s="314"/>
      <c r="ED291" s="314"/>
      <c r="FY291" s="317"/>
      <c r="FZ291" s="317"/>
      <c r="GA291" s="317"/>
      <c r="GB291" s="317"/>
      <c r="GC291" s="301"/>
      <c r="GD291" s="301"/>
      <c r="GE291" s="301"/>
      <c r="GF291" s="301"/>
      <c r="GG291" s="318"/>
      <c r="GH291" s="318"/>
      <c r="GI291" s="318"/>
      <c r="GJ291" s="319"/>
      <c r="GK291" s="320"/>
      <c r="GL291" s="320"/>
      <c r="GM291" s="320"/>
      <c r="GN291" s="320"/>
      <c r="GO291" s="300"/>
      <c r="HD291" s="317"/>
      <c r="HE291" s="317"/>
      <c r="HF291" s="317"/>
      <c r="HG291" s="317"/>
      <c r="HH291" s="301"/>
      <c r="HI291" s="301"/>
      <c r="HJ291" s="301"/>
      <c r="HK291" s="301"/>
      <c r="HL291" s="318"/>
      <c r="HM291" s="318"/>
      <c r="HN291" s="318"/>
      <c r="HO291" s="319"/>
      <c r="HP291" s="320"/>
      <c r="HQ291" s="320"/>
      <c r="HR291" s="320"/>
      <c r="HS291" s="320"/>
      <c r="HT291" s="300"/>
    </row>
    <row r="292" spans="5:228" ht="17.100000000000001" customHeight="1" x14ac:dyDescent="0.3">
      <c r="R292" s="314"/>
      <c r="S292" s="314"/>
      <c r="T292" s="314"/>
      <c r="U292" s="314"/>
      <c r="V292" s="314"/>
      <c r="W292" s="314"/>
      <c r="X292" s="314"/>
      <c r="Y292" s="314"/>
      <c r="Z292" s="314"/>
      <c r="AA292" s="314"/>
      <c r="AB292" s="314"/>
      <c r="AC292" s="314"/>
      <c r="AD292" s="314"/>
      <c r="AE292" s="314"/>
      <c r="AF292" s="314"/>
      <c r="AG292" s="314"/>
      <c r="AH292" s="314"/>
      <c r="AI292" s="314"/>
      <c r="AJ292" s="314"/>
      <c r="AK292" s="314"/>
      <c r="AL292" s="314"/>
      <c r="AM292" s="314"/>
      <c r="AN292" s="314"/>
      <c r="AO292" s="314"/>
      <c r="AP292" s="314"/>
      <c r="AQ292" s="314"/>
      <c r="AR292" s="314"/>
      <c r="AS292" s="314"/>
      <c r="AT292" s="314"/>
      <c r="AU292" s="314"/>
      <c r="AV292" s="314"/>
      <c r="AW292" s="314"/>
      <c r="AX292" s="314"/>
      <c r="AY292" s="314"/>
      <c r="AZ292" s="314"/>
      <c r="BA292" s="314"/>
      <c r="BB292" s="314"/>
      <c r="BC292" s="314"/>
      <c r="BD292" s="314"/>
      <c r="BE292" s="314"/>
      <c r="BF292" s="314"/>
      <c r="BG292" s="314"/>
      <c r="BH292" s="314"/>
      <c r="BI292" s="314"/>
      <c r="BJ292" s="314"/>
      <c r="BK292" s="314"/>
      <c r="BL292" s="314"/>
      <c r="BM292" s="314"/>
      <c r="BN292" s="314"/>
      <c r="BO292" s="314"/>
      <c r="BP292" s="314"/>
      <c r="BQ292" s="314"/>
      <c r="BR292" s="314"/>
      <c r="BS292" s="314"/>
      <c r="BT292" s="314"/>
      <c r="BU292" s="314"/>
      <c r="BV292" s="314"/>
      <c r="BX292" s="314"/>
      <c r="BY292" s="314"/>
      <c r="BZ292" s="314"/>
      <c r="CA292" s="314"/>
      <c r="CB292" s="314"/>
      <c r="CC292" s="314"/>
      <c r="CD292" s="314"/>
      <c r="CE292" s="314"/>
      <c r="CF292" s="314"/>
      <c r="CG292" s="314"/>
      <c r="CH292" s="314"/>
      <c r="CI292" s="314"/>
      <c r="CJ292" s="314"/>
      <c r="CK292" s="314"/>
      <c r="CL292" s="314"/>
      <c r="CM292" s="314"/>
      <c r="CN292" s="314"/>
      <c r="CO292" s="314"/>
      <c r="CP292" s="314"/>
      <c r="CQ292" s="314"/>
      <c r="CR292" s="314"/>
      <c r="CS292" s="314"/>
      <c r="CT292" s="314"/>
      <c r="CU292" s="314"/>
      <c r="CV292" s="314"/>
      <c r="CW292" s="314"/>
      <c r="CX292" s="314"/>
      <c r="CY292" s="314"/>
      <c r="CZ292" s="314"/>
      <c r="DA292" s="314"/>
      <c r="DB292" s="314"/>
      <c r="DC292" s="314"/>
      <c r="DD292" s="314"/>
      <c r="DE292" s="314"/>
      <c r="DF292" s="314"/>
      <c r="DG292" s="314"/>
      <c r="DH292" s="314"/>
      <c r="DI292" s="314"/>
      <c r="DJ292" s="314"/>
      <c r="DK292" s="314"/>
      <c r="DL292" s="314"/>
      <c r="DM292" s="314"/>
      <c r="DN292" s="314"/>
      <c r="DO292" s="314"/>
      <c r="DP292" s="314"/>
      <c r="DQ292" s="314"/>
      <c r="DR292" s="314"/>
      <c r="DS292" s="314"/>
      <c r="DT292" s="314"/>
      <c r="DU292" s="314"/>
      <c r="DV292" s="314"/>
      <c r="DW292" s="314"/>
      <c r="DX292" s="314"/>
      <c r="DY292" s="314"/>
      <c r="DZ292" s="314"/>
      <c r="EA292" s="314"/>
      <c r="EB292" s="314"/>
      <c r="EC292" s="314"/>
      <c r="ED292" s="314"/>
      <c r="FY292" s="317"/>
      <c r="FZ292" s="317"/>
      <c r="GA292" s="317"/>
      <c r="GB292" s="317"/>
      <c r="GC292" s="301"/>
      <c r="GD292" s="301"/>
      <c r="GE292" s="301"/>
      <c r="GF292" s="301"/>
      <c r="GG292" s="318"/>
      <c r="GH292" s="318"/>
      <c r="GI292" s="318"/>
      <c r="GJ292" s="319"/>
      <c r="GK292" s="320"/>
      <c r="GL292" s="320"/>
      <c r="GM292" s="320"/>
      <c r="GN292" s="320"/>
      <c r="GO292" s="300"/>
      <c r="HD292" s="317"/>
      <c r="HE292" s="317"/>
      <c r="HF292" s="317"/>
      <c r="HG292" s="317"/>
      <c r="HH292" s="301"/>
      <c r="HI292" s="301"/>
      <c r="HJ292" s="301"/>
      <c r="HK292" s="301"/>
      <c r="HL292" s="318"/>
      <c r="HM292" s="318"/>
      <c r="HN292" s="318"/>
      <c r="HO292" s="319"/>
      <c r="HP292" s="320"/>
      <c r="HQ292" s="320"/>
      <c r="HR292" s="320"/>
      <c r="HS292" s="320"/>
      <c r="HT292" s="300"/>
    </row>
    <row r="293" spans="5:228" ht="17.100000000000001" customHeight="1" x14ac:dyDescent="0.3">
      <c r="R293" s="314"/>
      <c r="S293" s="314"/>
      <c r="T293" s="314"/>
      <c r="U293" s="314"/>
      <c r="V293" s="314"/>
      <c r="W293" s="314"/>
      <c r="X293" s="314"/>
      <c r="Y293" s="314"/>
      <c r="Z293" s="314"/>
      <c r="AA293" s="314"/>
      <c r="AB293" s="314"/>
      <c r="AC293" s="314"/>
      <c r="AD293" s="314"/>
      <c r="AE293" s="314"/>
      <c r="AF293" s="314"/>
      <c r="AG293" s="314"/>
      <c r="AH293" s="314"/>
      <c r="AI293" s="314"/>
      <c r="AJ293" s="314"/>
      <c r="AK293" s="314"/>
      <c r="AL293" s="314"/>
      <c r="AM293" s="314"/>
      <c r="AN293" s="314"/>
      <c r="AO293" s="314"/>
      <c r="AP293" s="314"/>
      <c r="AQ293" s="314"/>
      <c r="AR293" s="314"/>
      <c r="AS293" s="314"/>
      <c r="AT293" s="314"/>
      <c r="AU293" s="314"/>
      <c r="AV293" s="314"/>
      <c r="AW293" s="314"/>
      <c r="AX293" s="314"/>
      <c r="AY293" s="314"/>
      <c r="AZ293" s="314"/>
      <c r="BA293" s="314"/>
      <c r="BB293" s="314"/>
      <c r="BC293" s="314"/>
      <c r="BD293" s="314"/>
      <c r="BE293" s="314"/>
      <c r="BF293" s="314"/>
      <c r="BG293" s="314"/>
      <c r="BH293" s="314"/>
      <c r="BI293" s="314"/>
      <c r="BJ293" s="314"/>
      <c r="BK293" s="314"/>
      <c r="BL293" s="314"/>
      <c r="BM293" s="314"/>
      <c r="BN293" s="314"/>
      <c r="BO293" s="314"/>
      <c r="BP293" s="314"/>
      <c r="BQ293" s="314"/>
      <c r="BR293" s="314"/>
      <c r="BS293" s="314"/>
      <c r="BT293" s="314"/>
      <c r="BU293" s="314"/>
      <c r="BV293" s="314"/>
      <c r="BX293" s="314"/>
      <c r="BY293" s="314"/>
      <c r="BZ293" s="314"/>
      <c r="CA293" s="314"/>
      <c r="CB293" s="314"/>
      <c r="CC293" s="314"/>
      <c r="CD293" s="314"/>
      <c r="CE293" s="314"/>
      <c r="CF293" s="314"/>
      <c r="CG293" s="314"/>
      <c r="CH293" s="314"/>
      <c r="CI293" s="314"/>
      <c r="CJ293" s="314"/>
      <c r="CK293" s="314"/>
      <c r="CL293" s="314"/>
      <c r="CM293" s="314"/>
      <c r="CN293" s="314"/>
      <c r="CO293" s="314"/>
      <c r="CP293" s="314"/>
      <c r="CQ293" s="314"/>
      <c r="CR293" s="314"/>
      <c r="CS293" s="314"/>
      <c r="CT293" s="314"/>
      <c r="CU293" s="314"/>
      <c r="CV293" s="314"/>
      <c r="CW293" s="314"/>
      <c r="CX293" s="314"/>
      <c r="CY293" s="314"/>
      <c r="CZ293" s="314"/>
      <c r="DA293" s="314"/>
      <c r="DB293" s="314"/>
      <c r="DC293" s="314"/>
      <c r="DD293" s="314"/>
      <c r="DE293" s="314"/>
      <c r="DF293" s="314"/>
      <c r="DG293" s="314"/>
      <c r="DH293" s="314"/>
      <c r="DI293" s="314"/>
      <c r="DJ293" s="314"/>
      <c r="DK293" s="314"/>
      <c r="DL293" s="314"/>
      <c r="DM293" s="314"/>
      <c r="DN293" s="314"/>
      <c r="DO293" s="314"/>
      <c r="DP293" s="314"/>
      <c r="DQ293" s="314"/>
      <c r="DR293" s="314"/>
      <c r="DS293" s="314"/>
      <c r="DT293" s="314"/>
      <c r="DU293" s="314"/>
      <c r="DV293" s="314"/>
      <c r="DW293" s="314"/>
      <c r="DX293" s="314"/>
      <c r="DY293" s="314"/>
      <c r="DZ293" s="314"/>
      <c r="EA293" s="314"/>
      <c r="EB293" s="314"/>
      <c r="EC293" s="314"/>
      <c r="ED293" s="314"/>
      <c r="FY293" s="317"/>
      <c r="FZ293" s="317"/>
      <c r="GA293" s="317"/>
      <c r="GB293" s="317"/>
      <c r="GC293" s="301"/>
      <c r="GD293" s="301"/>
      <c r="GE293" s="301"/>
      <c r="GF293" s="301"/>
      <c r="GG293" s="318"/>
      <c r="GH293" s="318"/>
      <c r="GI293" s="318"/>
      <c r="GJ293" s="319"/>
      <c r="GK293" s="320"/>
      <c r="GL293" s="320"/>
      <c r="GM293" s="320"/>
      <c r="GN293" s="320"/>
      <c r="GO293" s="300"/>
      <c r="HD293" s="317"/>
      <c r="HE293" s="317"/>
      <c r="HF293" s="317"/>
      <c r="HG293" s="317"/>
      <c r="HH293" s="301"/>
      <c r="HI293" s="301"/>
      <c r="HJ293" s="301"/>
      <c r="HK293" s="301"/>
      <c r="HL293" s="318"/>
      <c r="HM293" s="318"/>
      <c r="HN293" s="318"/>
      <c r="HO293" s="319"/>
      <c r="HP293" s="320"/>
      <c r="HQ293" s="320"/>
      <c r="HR293" s="320"/>
      <c r="HS293" s="320"/>
      <c r="HT293" s="300"/>
    </row>
    <row r="294" spans="5:228" ht="17.100000000000001" customHeight="1" x14ac:dyDescent="0.3">
      <c r="R294" s="314"/>
      <c r="S294" s="314"/>
      <c r="T294" s="314"/>
      <c r="U294" s="314"/>
      <c r="V294" s="314"/>
      <c r="W294" s="314"/>
      <c r="X294" s="314"/>
      <c r="Y294" s="314"/>
      <c r="Z294" s="314"/>
      <c r="AA294" s="314"/>
      <c r="AB294" s="314"/>
      <c r="AC294" s="314"/>
      <c r="AD294" s="314"/>
      <c r="AE294" s="314"/>
      <c r="AF294" s="314"/>
      <c r="AG294" s="314"/>
      <c r="AH294" s="314"/>
      <c r="AI294" s="314"/>
      <c r="AJ294" s="314"/>
      <c r="AK294" s="314"/>
      <c r="AL294" s="314"/>
      <c r="AM294" s="314"/>
      <c r="AN294" s="314"/>
      <c r="AO294" s="314"/>
      <c r="AP294" s="314"/>
      <c r="AQ294" s="314"/>
      <c r="AR294" s="314"/>
      <c r="AS294" s="314"/>
      <c r="AT294" s="314"/>
      <c r="AU294" s="314"/>
      <c r="AV294" s="314"/>
      <c r="AW294" s="314"/>
      <c r="AX294" s="314"/>
      <c r="AY294" s="314"/>
      <c r="AZ294" s="314"/>
      <c r="BA294" s="314"/>
      <c r="BB294" s="314"/>
      <c r="BC294" s="314"/>
      <c r="BD294" s="314"/>
      <c r="BE294" s="314"/>
      <c r="BF294" s="314"/>
      <c r="BG294" s="314"/>
      <c r="BH294" s="314"/>
      <c r="BI294" s="314"/>
      <c r="BJ294" s="314"/>
      <c r="BK294" s="314"/>
      <c r="BL294" s="314"/>
      <c r="BM294" s="314"/>
      <c r="BN294" s="314"/>
      <c r="BO294" s="314"/>
      <c r="BP294" s="314"/>
      <c r="BQ294" s="314"/>
      <c r="BR294" s="314"/>
      <c r="BS294" s="314"/>
      <c r="BT294" s="314"/>
      <c r="BU294" s="314"/>
      <c r="BV294" s="314"/>
      <c r="BX294" s="314"/>
      <c r="BY294" s="314"/>
      <c r="BZ294" s="314"/>
      <c r="CA294" s="314"/>
      <c r="CB294" s="314"/>
      <c r="CC294" s="314"/>
      <c r="CD294" s="314"/>
      <c r="CE294" s="314"/>
      <c r="CF294" s="314"/>
      <c r="CG294" s="314"/>
      <c r="CH294" s="314"/>
      <c r="CI294" s="314"/>
      <c r="CJ294" s="314"/>
      <c r="CK294" s="314"/>
      <c r="CL294" s="314"/>
      <c r="CM294" s="314"/>
      <c r="CN294" s="314"/>
      <c r="CO294" s="314"/>
      <c r="CP294" s="314"/>
      <c r="CQ294" s="314"/>
      <c r="CR294" s="314"/>
      <c r="CS294" s="314"/>
      <c r="CT294" s="314"/>
      <c r="CU294" s="314"/>
      <c r="CV294" s="314"/>
      <c r="CW294" s="314"/>
      <c r="CX294" s="314"/>
      <c r="CY294" s="314"/>
      <c r="CZ294" s="314"/>
      <c r="DA294" s="314"/>
      <c r="DB294" s="314"/>
      <c r="DC294" s="314"/>
      <c r="DD294" s="314"/>
      <c r="DE294" s="314"/>
      <c r="DF294" s="314"/>
      <c r="DG294" s="314"/>
      <c r="DH294" s="314"/>
      <c r="DI294" s="314"/>
      <c r="DJ294" s="314"/>
      <c r="DK294" s="314"/>
      <c r="DL294" s="314"/>
      <c r="DM294" s="314"/>
      <c r="DN294" s="314"/>
      <c r="DO294" s="314"/>
      <c r="DP294" s="314"/>
      <c r="DQ294" s="314"/>
      <c r="DR294" s="314"/>
      <c r="DS294" s="314"/>
      <c r="DT294" s="314"/>
      <c r="DU294" s="314"/>
      <c r="DV294" s="314"/>
      <c r="DW294" s="314"/>
      <c r="DX294" s="314"/>
      <c r="DY294" s="314"/>
      <c r="DZ294" s="314"/>
      <c r="EA294" s="314"/>
      <c r="EB294" s="314"/>
      <c r="EC294" s="314"/>
      <c r="ED294" s="314"/>
      <c r="FY294" s="317"/>
      <c r="FZ294" s="317"/>
      <c r="GA294" s="317"/>
      <c r="GB294" s="317"/>
      <c r="GC294" s="301"/>
      <c r="GD294" s="301"/>
      <c r="GE294" s="301"/>
      <c r="GF294" s="301"/>
      <c r="GG294" s="318"/>
      <c r="GH294" s="318"/>
      <c r="GI294" s="318"/>
      <c r="GJ294" s="319"/>
      <c r="GK294" s="320"/>
      <c r="GL294" s="320"/>
      <c r="GM294" s="320"/>
      <c r="GN294" s="320"/>
      <c r="GO294" s="300"/>
      <c r="HD294" s="317"/>
      <c r="HE294" s="317"/>
      <c r="HF294" s="317"/>
      <c r="HG294" s="317"/>
      <c r="HH294" s="301"/>
      <c r="HI294" s="301"/>
      <c r="HJ294" s="301"/>
      <c r="HK294" s="301"/>
      <c r="HL294" s="318"/>
      <c r="HM294" s="318"/>
      <c r="HN294" s="318"/>
      <c r="HO294" s="319"/>
      <c r="HP294" s="320"/>
      <c r="HQ294" s="320"/>
      <c r="HR294" s="320"/>
      <c r="HS294" s="320"/>
      <c r="HT294" s="300"/>
    </row>
    <row r="295" spans="5:228" ht="17.100000000000001" customHeight="1" x14ac:dyDescent="0.3">
      <c r="R295" s="314"/>
      <c r="S295" s="314"/>
      <c r="T295" s="314"/>
      <c r="U295" s="314"/>
      <c r="V295" s="314"/>
      <c r="W295" s="314"/>
      <c r="X295" s="314"/>
      <c r="Y295" s="314"/>
      <c r="Z295" s="314"/>
      <c r="AA295" s="314"/>
      <c r="AB295" s="314"/>
      <c r="AC295" s="314"/>
      <c r="AD295" s="314"/>
      <c r="AE295" s="314"/>
      <c r="AF295" s="314"/>
      <c r="AG295" s="314"/>
      <c r="AH295" s="314"/>
      <c r="AI295" s="314"/>
      <c r="AJ295" s="314"/>
      <c r="AK295" s="314"/>
      <c r="AL295" s="314"/>
      <c r="AM295" s="314"/>
      <c r="AN295" s="314"/>
      <c r="AO295" s="314"/>
      <c r="AP295" s="314"/>
      <c r="AQ295" s="314"/>
      <c r="AR295" s="314"/>
      <c r="AS295" s="314"/>
      <c r="AT295" s="314"/>
      <c r="AU295" s="314"/>
      <c r="AV295" s="314"/>
      <c r="AW295" s="314"/>
      <c r="AX295" s="314"/>
      <c r="AY295" s="314"/>
      <c r="AZ295" s="314"/>
      <c r="BA295" s="314"/>
      <c r="BB295" s="314"/>
      <c r="BC295" s="314"/>
      <c r="BD295" s="314"/>
      <c r="BE295" s="314"/>
      <c r="BF295" s="314"/>
      <c r="BG295" s="314"/>
      <c r="BH295" s="314"/>
      <c r="BI295" s="314"/>
      <c r="BJ295" s="314"/>
      <c r="BK295" s="314"/>
      <c r="BL295" s="314"/>
      <c r="BM295" s="314"/>
      <c r="BN295" s="314"/>
      <c r="BO295" s="314"/>
      <c r="BP295" s="314"/>
      <c r="BQ295" s="314"/>
      <c r="BR295" s="314"/>
      <c r="BS295" s="314"/>
      <c r="BT295" s="314"/>
      <c r="BU295" s="314"/>
      <c r="BV295" s="314"/>
      <c r="BX295" s="314"/>
      <c r="BY295" s="314"/>
      <c r="BZ295" s="314"/>
      <c r="CA295" s="314"/>
      <c r="CB295" s="314"/>
      <c r="CC295" s="314"/>
      <c r="CD295" s="314"/>
      <c r="CE295" s="314"/>
      <c r="CF295" s="314"/>
      <c r="CG295" s="314"/>
      <c r="CH295" s="314"/>
      <c r="CI295" s="314"/>
      <c r="CJ295" s="314"/>
      <c r="CK295" s="314"/>
      <c r="CL295" s="314"/>
      <c r="CM295" s="314"/>
      <c r="CN295" s="314"/>
      <c r="CO295" s="314"/>
      <c r="CP295" s="314"/>
      <c r="CQ295" s="314"/>
      <c r="CR295" s="314"/>
      <c r="CS295" s="314"/>
      <c r="CT295" s="314"/>
      <c r="CU295" s="314"/>
      <c r="CV295" s="314"/>
      <c r="CW295" s="314"/>
      <c r="CX295" s="314"/>
      <c r="CY295" s="314"/>
      <c r="CZ295" s="314"/>
      <c r="DA295" s="314"/>
      <c r="DB295" s="314"/>
      <c r="DC295" s="314"/>
      <c r="DD295" s="314"/>
      <c r="DE295" s="314"/>
      <c r="DF295" s="314"/>
      <c r="DG295" s="314"/>
      <c r="DH295" s="314"/>
      <c r="DI295" s="314"/>
      <c r="DJ295" s="314"/>
      <c r="DK295" s="314"/>
      <c r="DL295" s="314"/>
      <c r="DM295" s="314"/>
      <c r="DN295" s="314"/>
      <c r="DO295" s="314"/>
      <c r="DP295" s="314"/>
      <c r="DQ295" s="314"/>
      <c r="DR295" s="314"/>
      <c r="DS295" s="314"/>
      <c r="DT295" s="314"/>
      <c r="DU295" s="314"/>
      <c r="DV295" s="314"/>
      <c r="DW295" s="314"/>
      <c r="DX295" s="314"/>
      <c r="DY295" s="314"/>
      <c r="DZ295" s="314"/>
      <c r="EA295" s="314"/>
      <c r="EB295" s="314"/>
      <c r="EC295" s="314"/>
      <c r="ED295" s="314"/>
      <c r="FY295" s="317"/>
      <c r="FZ295" s="317"/>
      <c r="GA295" s="317"/>
      <c r="GB295" s="317"/>
      <c r="GC295" s="301"/>
      <c r="GD295" s="301"/>
      <c r="GE295" s="301"/>
      <c r="GF295" s="301"/>
      <c r="GG295" s="318"/>
      <c r="GH295" s="318"/>
      <c r="GI295" s="318"/>
      <c r="GJ295" s="319"/>
      <c r="GK295" s="320"/>
      <c r="GL295" s="320"/>
      <c r="GM295" s="320"/>
      <c r="GN295" s="320"/>
      <c r="GO295" s="300"/>
      <c r="HD295" s="317"/>
      <c r="HE295" s="317"/>
      <c r="HF295" s="317"/>
      <c r="HG295" s="317"/>
      <c r="HH295" s="301"/>
      <c r="HI295" s="301"/>
      <c r="HJ295" s="301"/>
      <c r="HK295" s="301"/>
      <c r="HL295" s="318"/>
      <c r="HM295" s="318"/>
      <c r="HN295" s="318"/>
      <c r="HO295" s="319"/>
      <c r="HP295" s="320"/>
      <c r="HQ295" s="320"/>
      <c r="HR295" s="320"/>
      <c r="HS295" s="320"/>
      <c r="HT295" s="300"/>
    </row>
    <row r="296" spans="5:228" ht="17.100000000000001" customHeight="1" x14ac:dyDescent="0.3">
      <c r="R296" s="314"/>
      <c r="S296" s="314"/>
      <c r="T296" s="314"/>
      <c r="U296" s="314"/>
      <c r="V296" s="314"/>
      <c r="W296" s="314"/>
      <c r="X296" s="314"/>
      <c r="Y296" s="314"/>
      <c r="Z296" s="314"/>
      <c r="AA296" s="314"/>
      <c r="AB296" s="314"/>
      <c r="AC296" s="314"/>
      <c r="AD296" s="314"/>
      <c r="AE296" s="314"/>
      <c r="AF296" s="314"/>
      <c r="AG296" s="314"/>
      <c r="AH296" s="314"/>
      <c r="AI296" s="314"/>
      <c r="AJ296" s="314"/>
      <c r="AK296" s="314"/>
      <c r="AL296" s="314"/>
      <c r="AM296" s="314"/>
      <c r="AN296" s="314"/>
      <c r="AO296" s="314"/>
      <c r="AP296" s="314"/>
      <c r="AQ296" s="314"/>
      <c r="AR296" s="314"/>
      <c r="AS296" s="314"/>
      <c r="AT296" s="314"/>
      <c r="AU296" s="314"/>
      <c r="AV296" s="314"/>
      <c r="AW296" s="314"/>
      <c r="AX296" s="314"/>
      <c r="AY296" s="314"/>
      <c r="AZ296" s="314"/>
      <c r="BA296" s="314"/>
      <c r="BB296" s="314"/>
      <c r="BC296" s="314"/>
      <c r="BD296" s="314"/>
      <c r="BE296" s="314"/>
      <c r="BF296" s="314"/>
      <c r="BG296" s="314"/>
      <c r="BH296" s="314"/>
      <c r="BI296" s="314"/>
      <c r="BJ296" s="314"/>
      <c r="BK296" s="314"/>
      <c r="BL296" s="314"/>
      <c r="BM296" s="314"/>
      <c r="BN296" s="314"/>
      <c r="BO296" s="314"/>
      <c r="BP296" s="314"/>
      <c r="BQ296" s="314"/>
      <c r="BR296" s="314"/>
      <c r="BS296" s="314"/>
      <c r="BT296" s="314"/>
      <c r="BU296" s="314"/>
      <c r="BV296" s="314"/>
      <c r="BX296" s="314"/>
      <c r="BY296" s="314"/>
      <c r="BZ296" s="314"/>
      <c r="CA296" s="314"/>
      <c r="CB296" s="314"/>
      <c r="CC296" s="314"/>
      <c r="CD296" s="314"/>
      <c r="CE296" s="314"/>
      <c r="CF296" s="314"/>
      <c r="CG296" s="314"/>
      <c r="CH296" s="314"/>
      <c r="CI296" s="314"/>
      <c r="CJ296" s="314"/>
      <c r="CK296" s="314"/>
      <c r="CL296" s="314"/>
      <c r="CM296" s="314"/>
      <c r="CN296" s="314"/>
      <c r="CO296" s="314"/>
      <c r="CP296" s="314"/>
      <c r="CQ296" s="314"/>
      <c r="CR296" s="314"/>
      <c r="CS296" s="314"/>
      <c r="CT296" s="314"/>
      <c r="CU296" s="314"/>
      <c r="CV296" s="314"/>
      <c r="CW296" s="314"/>
      <c r="CX296" s="314"/>
      <c r="CY296" s="314"/>
      <c r="CZ296" s="314"/>
      <c r="DA296" s="314"/>
      <c r="DB296" s="314"/>
      <c r="DC296" s="314"/>
      <c r="DD296" s="314"/>
      <c r="DE296" s="314"/>
      <c r="DF296" s="314"/>
      <c r="DG296" s="314"/>
      <c r="DH296" s="314"/>
      <c r="DI296" s="314"/>
      <c r="DJ296" s="314"/>
      <c r="DK296" s="314"/>
      <c r="DL296" s="314"/>
      <c r="DM296" s="314"/>
      <c r="DN296" s="314"/>
      <c r="DO296" s="314"/>
      <c r="DP296" s="314"/>
      <c r="DQ296" s="314"/>
      <c r="DR296" s="314"/>
      <c r="DS296" s="314"/>
      <c r="DT296" s="314"/>
      <c r="DU296" s="314"/>
      <c r="DV296" s="314"/>
      <c r="DW296" s="314"/>
      <c r="DX296" s="314"/>
      <c r="DY296" s="314"/>
      <c r="DZ296" s="314"/>
      <c r="EA296" s="314"/>
      <c r="EB296" s="314"/>
      <c r="EC296" s="314"/>
      <c r="ED296" s="314"/>
      <c r="FY296" s="317"/>
      <c r="FZ296" s="317"/>
      <c r="GA296" s="317"/>
      <c r="GB296" s="317"/>
      <c r="GC296" s="301"/>
      <c r="GD296" s="301"/>
      <c r="GE296" s="301"/>
      <c r="GF296" s="301"/>
      <c r="GG296" s="318"/>
      <c r="GH296" s="318"/>
      <c r="GI296" s="318"/>
      <c r="GJ296" s="319"/>
      <c r="GK296" s="320"/>
      <c r="GL296" s="320"/>
      <c r="GM296" s="320"/>
      <c r="GN296" s="320"/>
      <c r="GO296" s="300"/>
      <c r="HD296" s="317"/>
      <c r="HE296" s="317"/>
      <c r="HF296" s="317"/>
      <c r="HG296" s="317"/>
      <c r="HH296" s="301"/>
      <c r="HI296" s="301"/>
      <c r="HJ296" s="301"/>
      <c r="HK296" s="301"/>
      <c r="HL296" s="318"/>
      <c r="HM296" s="318"/>
      <c r="HN296" s="318"/>
      <c r="HO296" s="319"/>
      <c r="HP296" s="320"/>
      <c r="HQ296" s="320"/>
      <c r="HR296" s="320"/>
      <c r="HS296" s="320"/>
      <c r="HT296" s="300"/>
    </row>
    <row r="297" spans="5:228" ht="17.100000000000001" customHeight="1" x14ac:dyDescent="0.3">
      <c r="R297" s="314"/>
      <c r="S297" s="314"/>
      <c r="T297" s="314"/>
      <c r="U297" s="314"/>
      <c r="V297" s="314"/>
      <c r="W297" s="314"/>
      <c r="X297" s="314"/>
      <c r="Y297" s="314"/>
      <c r="Z297" s="314"/>
      <c r="AA297" s="314"/>
      <c r="AB297" s="314"/>
      <c r="AC297" s="314"/>
      <c r="AD297" s="314"/>
      <c r="AE297" s="314"/>
      <c r="AF297" s="314"/>
      <c r="AG297" s="314"/>
      <c r="AH297" s="314"/>
      <c r="AI297" s="314"/>
      <c r="AJ297" s="314"/>
      <c r="AK297" s="314"/>
      <c r="AL297" s="314"/>
      <c r="AM297" s="314"/>
      <c r="AN297" s="314"/>
      <c r="AO297" s="314"/>
      <c r="AP297" s="314"/>
      <c r="AQ297" s="314"/>
      <c r="AR297" s="314"/>
      <c r="AS297" s="314"/>
      <c r="AT297" s="314"/>
      <c r="AU297" s="314"/>
      <c r="AV297" s="314"/>
      <c r="AW297" s="314"/>
      <c r="AX297" s="314"/>
      <c r="AY297" s="314"/>
      <c r="AZ297" s="314"/>
      <c r="BA297" s="314"/>
      <c r="BB297" s="314"/>
      <c r="BC297" s="314"/>
      <c r="BD297" s="314"/>
      <c r="BE297" s="314"/>
      <c r="BF297" s="314"/>
      <c r="BG297" s="314"/>
      <c r="BH297" s="314"/>
      <c r="BI297" s="314"/>
      <c r="BJ297" s="314"/>
      <c r="BK297" s="314"/>
      <c r="BL297" s="314"/>
      <c r="BM297" s="314"/>
      <c r="BN297" s="314"/>
      <c r="BO297" s="314"/>
      <c r="BP297" s="314"/>
      <c r="BQ297" s="314"/>
      <c r="BR297" s="314"/>
      <c r="BS297" s="314"/>
      <c r="BT297" s="314"/>
      <c r="BU297" s="314"/>
      <c r="BV297" s="314"/>
      <c r="BX297" s="314"/>
      <c r="BY297" s="314"/>
      <c r="BZ297" s="314"/>
      <c r="CA297" s="314"/>
      <c r="CB297" s="314"/>
      <c r="CC297" s="314"/>
      <c r="CD297" s="314"/>
      <c r="CE297" s="314"/>
      <c r="CF297" s="314"/>
      <c r="CG297" s="314"/>
      <c r="CH297" s="314"/>
      <c r="CI297" s="314"/>
      <c r="CJ297" s="314"/>
      <c r="CK297" s="314"/>
      <c r="CL297" s="314"/>
      <c r="CM297" s="314"/>
      <c r="CN297" s="314"/>
      <c r="CO297" s="314"/>
      <c r="CP297" s="314"/>
      <c r="CQ297" s="314"/>
      <c r="CR297" s="314"/>
      <c r="CS297" s="314"/>
      <c r="CT297" s="314"/>
      <c r="CU297" s="314"/>
      <c r="CV297" s="314"/>
      <c r="CW297" s="314"/>
      <c r="CX297" s="314"/>
      <c r="CY297" s="314"/>
      <c r="CZ297" s="314"/>
      <c r="DA297" s="314"/>
      <c r="DB297" s="314"/>
      <c r="DC297" s="314"/>
      <c r="DD297" s="314"/>
      <c r="DE297" s="314"/>
      <c r="DF297" s="314"/>
      <c r="DG297" s="314"/>
      <c r="DH297" s="314"/>
      <c r="DI297" s="314"/>
      <c r="DJ297" s="314"/>
      <c r="DK297" s="314"/>
      <c r="DL297" s="314"/>
      <c r="DM297" s="314"/>
      <c r="DN297" s="314"/>
      <c r="DO297" s="314"/>
      <c r="DP297" s="314"/>
      <c r="DQ297" s="314"/>
      <c r="DR297" s="314"/>
      <c r="DS297" s="314"/>
      <c r="DT297" s="314"/>
      <c r="DU297" s="314"/>
      <c r="DV297" s="314"/>
      <c r="DW297" s="314"/>
      <c r="DX297" s="314"/>
      <c r="DY297" s="314"/>
      <c r="DZ297" s="314"/>
      <c r="EA297" s="314"/>
      <c r="EB297" s="314"/>
      <c r="EC297" s="314"/>
      <c r="ED297" s="314"/>
      <c r="FY297" s="317"/>
      <c r="FZ297" s="317"/>
      <c r="GA297" s="317"/>
      <c r="GB297" s="317"/>
      <c r="GC297" s="301"/>
      <c r="GD297" s="301"/>
      <c r="GE297" s="301"/>
      <c r="GF297" s="301"/>
      <c r="GG297" s="318"/>
      <c r="GH297" s="318"/>
      <c r="GI297" s="318"/>
      <c r="GJ297" s="319"/>
      <c r="GK297" s="320"/>
      <c r="GL297" s="320"/>
      <c r="GM297" s="320"/>
      <c r="GN297" s="320"/>
      <c r="GO297" s="300"/>
      <c r="HD297" s="317"/>
      <c r="HE297" s="317"/>
      <c r="HF297" s="317"/>
      <c r="HG297" s="317"/>
      <c r="HH297" s="301"/>
      <c r="HI297" s="301"/>
      <c r="HJ297" s="301"/>
      <c r="HK297" s="301"/>
      <c r="HL297" s="318"/>
      <c r="HM297" s="318"/>
      <c r="HN297" s="318"/>
      <c r="HO297" s="319"/>
      <c r="HP297" s="320"/>
      <c r="HQ297" s="320"/>
      <c r="HR297" s="320"/>
      <c r="HS297" s="320"/>
      <c r="HT297" s="300"/>
    </row>
    <row r="298" spans="5:228" ht="17.100000000000001" customHeight="1" x14ac:dyDescent="0.3">
      <c r="R298" s="314"/>
      <c r="S298" s="314"/>
      <c r="T298" s="314"/>
      <c r="U298" s="314"/>
      <c r="V298" s="314"/>
      <c r="W298" s="314"/>
      <c r="X298" s="314"/>
      <c r="Y298" s="314"/>
      <c r="Z298" s="314"/>
      <c r="AA298" s="314"/>
      <c r="AB298" s="314"/>
      <c r="AC298" s="314"/>
      <c r="AD298" s="314"/>
      <c r="AE298" s="314"/>
      <c r="AF298" s="314"/>
      <c r="AG298" s="314"/>
      <c r="AH298" s="314"/>
      <c r="AI298" s="314"/>
      <c r="AJ298" s="314"/>
      <c r="AK298" s="314"/>
      <c r="AL298" s="314"/>
      <c r="AM298" s="314"/>
      <c r="AN298" s="314"/>
      <c r="AO298" s="314"/>
      <c r="AP298" s="314"/>
      <c r="AQ298" s="314"/>
      <c r="AR298" s="314"/>
      <c r="AS298" s="314"/>
      <c r="AT298" s="314"/>
      <c r="AU298" s="314"/>
      <c r="AV298" s="314"/>
      <c r="AW298" s="314"/>
      <c r="AX298" s="314"/>
      <c r="AY298" s="314"/>
      <c r="AZ298" s="314"/>
      <c r="BA298" s="314"/>
      <c r="BB298" s="314"/>
      <c r="BC298" s="314"/>
      <c r="BD298" s="314"/>
      <c r="BE298" s="314"/>
      <c r="BF298" s="314"/>
      <c r="BG298" s="314"/>
      <c r="BH298" s="314"/>
      <c r="BI298" s="314"/>
      <c r="BJ298" s="314"/>
      <c r="BK298" s="314"/>
      <c r="BL298" s="314"/>
      <c r="BM298" s="314"/>
      <c r="BN298" s="314"/>
      <c r="BO298" s="314"/>
      <c r="BP298" s="314"/>
      <c r="BQ298" s="314"/>
      <c r="BR298" s="314"/>
      <c r="BS298" s="314"/>
      <c r="BT298" s="314"/>
      <c r="BU298" s="314"/>
      <c r="BV298" s="314"/>
      <c r="BX298" s="314"/>
      <c r="BY298" s="314"/>
      <c r="BZ298" s="314"/>
      <c r="CA298" s="314"/>
      <c r="CB298" s="314"/>
      <c r="CC298" s="314"/>
      <c r="CD298" s="314"/>
      <c r="CE298" s="314"/>
      <c r="CF298" s="314"/>
      <c r="CG298" s="314"/>
      <c r="CH298" s="314"/>
      <c r="CI298" s="314"/>
      <c r="CJ298" s="314"/>
      <c r="CK298" s="314"/>
      <c r="CL298" s="314"/>
      <c r="CM298" s="314"/>
      <c r="CN298" s="314"/>
      <c r="CO298" s="314"/>
      <c r="CP298" s="314"/>
      <c r="CQ298" s="314"/>
      <c r="CR298" s="314"/>
      <c r="CS298" s="314"/>
      <c r="CT298" s="314"/>
      <c r="CU298" s="314"/>
      <c r="CV298" s="314"/>
      <c r="CW298" s="314"/>
      <c r="CX298" s="314"/>
      <c r="CY298" s="314"/>
      <c r="CZ298" s="314"/>
      <c r="DA298" s="314"/>
      <c r="DB298" s="314"/>
      <c r="DC298" s="314"/>
      <c r="DD298" s="314"/>
      <c r="DE298" s="314"/>
      <c r="DF298" s="314"/>
      <c r="DG298" s="314"/>
      <c r="DH298" s="314"/>
      <c r="DI298" s="314"/>
      <c r="DJ298" s="314"/>
      <c r="DK298" s="314"/>
      <c r="DL298" s="314"/>
      <c r="DM298" s="314"/>
      <c r="DN298" s="314"/>
      <c r="DO298" s="314"/>
      <c r="DP298" s="314"/>
      <c r="DQ298" s="314"/>
      <c r="DR298" s="314"/>
      <c r="DS298" s="314"/>
      <c r="DT298" s="314"/>
      <c r="DU298" s="314"/>
      <c r="DV298" s="314"/>
      <c r="DW298" s="314"/>
      <c r="DX298" s="314"/>
      <c r="DY298" s="314"/>
      <c r="DZ298" s="314"/>
      <c r="EA298" s="314"/>
      <c r="EB298" s="314"/>
      <c r="EC298" s="314"/>
      <c r="ED298" s="314"/>
      <c r="FY298" s="317"/>
      <c r="FZ298" s="317"/>
      <c r="GA298" s="317"/>
      <c r="GB298" s="317"/>
      <c r="GC298" s="301"/>
      <c r="GD298" s="301"/>
      <c r="GE298" s="301"/>
      <c r="GF298" s="301"/>
      <c r="GG298" s="318"/>
      <c r="GH298" s="318"/>
      <c r="GI298" s="318"/>
      <c r="GJ298" s="319"/>
      <c r="GK298" s="320"/>
      <c r="GL298" s="320"/>
      <c r="GM298" s="320"/>
      <c r="GN298" s="320"/>
      <c r="GO298" s="300"/>
      <c r="HD298" s="317"/>
      <c r="HE298" s="317"/>
      <c r="HF298" s="317"/>
      <c r="HG298" s="317"/>
      <c r="HH298" s="301"/>
      <c r="HI298" s="301"/>
      <c r="HJ298" s="301"/>
      <c r="HK298" s="301"/>
      <c r="HL298" s="318"/>
      <c r="HM298" s="318"/>
      <c r="HN298" s="318"/>
      <c r="HO298" s="319"/>
      <c r="HP298" s="320"/>
      <c r="HQ298" s="320"/>
      <c r="HR298" s="320"/>
      <c r="HS298" s="320"/>
      <c r="HT298" s="300"/>
    </row>
    <row r="299" spans="5:228" ht="17.100000000000001" customHeight="1" x14ac:dyDescent="0.3">
      <c r="R299" s="314"/>
      <c r="S299" s="314"/>
      <c r="T299" s="314"/>
      <c r="U299" s="314"/>
      <c r="V299" s="314"/>
      <c r="W299" s="314"/>
      <c r="X299" s="314"/>
      <c r="Y299" s="314"/>
      <c r="Z299" s="314"/>
      <c r="AA299" s="314"/>
      <c r="AB299" s="314"/>
      <c r="AC299" s="314"/>
      <c r="AD299" s="314"/>
      <c r="AE299" s="314"/>
      <c r="AF299" s="314"/>
      <c r="AG299" s="314"/>
      <c r="AH299" s="314"/>
      <c r="AI299" s="314"/>
      <c r="AJ299" s="314"/>
      <c r="AK299" s="314"/>
      <c r="AL299" s="314"/>
      <c r="AM299" s="314"/>
      <c r="AN299" s="314"/>
      <c r="AO299" s="314"/>
      <c r="AP299" s="314"/>
      <c r="AQ299" s="314"/>
      <c r="AR299" s="314"/>
      <c r="AS299" s="314"/>
      <c r="AT299" s="314"/>
      <c r="AU299" s="314"/>
      <c r="AV299" s="314"/>
      <c r="AW299" s="314"/>
      <c r="AX299" s="314"/>
      <c r="AY299" s="314"/>
      <c r="AZ299" s="314"/>
      <c r="BA299" s="314"/>
      <c r="BB299" s="314"/>
      <c r="BC299" s="314"/>
      <c r="BD299" s="314"/>
      <c r="BE299" s="314"/>
      <c r="BF299" s="314"/>
      <c r="BG299" s="314"/>
      <c r="BH299" s="314"/>
      <c r="BI299" s="314"/>
      <c r="BJ299" s="314"/>
      <c r="BK299" s="314"/>
      <c r="BL299" s="314"/>
      <c r="BM299" s="314"/>
      <c r="BN299" s="314"/>
      <c r="BO299" s="314"/>
      <c r="BP299" s="314"/>
      <c r="BQ299" s="314"/>
      <c r="BR299" s="314"/>
      <c r="BS299" s="314"/>
      <c r="BT299" s="314"/>
      <c r="BU299" s="314"/>
      <c r="BV299" s="314"/>
      <c r="BX299" s="314"/>
      <c r="BY299" s="314"/>
      <c r="BZ299" s="314"/>
      <c r="CA299" s="314"/>
      <c r="CB299" s="314"/>
      <c r="CC299" s="314"/>
      <c r="CD299" s="314"/>
      <c r="CE299" s="314"/>
      <c r="CF299" s="314"/>
      <c r="CG299" s="314"/>
      <c r="CH299" s="314"/>
      <c r="CI299" s="314"/>
      <c r="CJ299" s="314"/>
      <c r="CK299" s="314"/>
      <c r="CL299" s="314"/>
      <c r="CM299" s="314"/>
      <c r="CN299" s="314"/>
      <c r="CO299" s="314"/>
      <c r="CP299" s="314"/>
      <c r="CQ299" s="314"/>
      <c r="CR299" s="314"/>
      <c r="CS299" s="314"/>
      <c r="CT299" s="314"/>
      <c r="CU299" s="314"/>
      <c r="CV299" s="314"/>
      <c r="CW299" s="314"/>
      <c r="CX299" s="314"/>
      <c r="CY299" s="314"/>
      <c r="CZ299" s="314"/>
      <c r="DA299" s="314"/>
      <c r="DB299" s="314"/>
      <c r="DC299" s="314"/>
      <c r="DD299" s="314"/>
      <c r="DE299" s="314"/>
      <c r="DF299" s="314"/>
      <c r="DG299" s="314"/>
      <c r="DH299" s="314"/>
      <c r="DI299" s="314"/>
      <c r="DJ299" s="314"/>
      <c r="DK299" s="314"/>
      <c r="DL299" s="314"/>
      <c r="DM299" s="314"/>
      <c r="DN299" s="314"/>
      <c r="DO299" s="314"/>
      <c r="DP299" s="314"/>
      <c r="DQ299" s="314"/>
      <c r="DR299" s="314"/>
      <c r="DS299" s="314"/>
      <c r="DT299" s="314"/>
      <c r="DU299" s="314"/>
      <c r="DV299" s="314"/>
      <c r="DW299" s="314"/>
      <c r="DX299" s="314"/>
      <c r="DY299" s="314"/>
      <c r="DZ299" s="314"/>
      <c r="EA299" s="314"/>
      <c r="EB299" s="314"/>
      <c r="EC299" s="314"/>
      <c r="ED299" s="314"/>
      <c r="FY299" s="317"/>
      <c r="FZ299" s="317"/>
      <c r="GA299" s="317"/>
      <c r="GB299" s="317"/>
      <c r="GC299" s="301"/>
      <c r="GD299" s="301"/>
      <c r="GE299" s="301"/>
      <c r="GF299" s="301"/>
      <c r="GG299" s="318"/>
      <c r="GH299" s="318"/>
      <c r="GI299" s="318"/>
      <c r="GJ299" s="319"/>
      <c r="GK299" s="320"/>
      <c r="GL299" s="320"/>
      <c r="GM299" s="320"/>
      <c r="GN299" s="320"/>
      <c r="GO299" s="300"/>
      <c r="HD299" s="317"/>
      <c r="HE299" s="317"/>
      <c r="HF299" s="317"/>
      <c r="HG299" s="317"/>
      <c r="HH299" s="301"/>
      <c r="HI299" s="301"/>
      <c r="HJ299" s="301"/>
      <c r="HK299" s="301"/>
      <c r="HL299" s="318"/>
      <c r="HM299" s="318"/>
      <c r="HN299" s="318"/>
      <c r="HO299" s="319"/>
      <c r="HP299" s="320"/>
      <c r="HQ299" s="320"/>
      <c r="HR299" s="320"/>
      <c r="HS299" s="320"/>
      <c r="HT299" s="300"/>
    </row>
    <row r="300" spans="5:228" ht="17.100000000000001" customHeight="1" x14ac:dyDescent="0.3">
      <c r="R300" s="314"/>
      <c r="S300" s="314"/>
      <c r="T300" s="314"/>
      <c r="U300" s="314"/>
      <c r="V300" s="314"/>
      <c r="W300" s="314"/>
      <c r="X300" s="314"/>
      <c r="Y300" s="314"/>
      <c r="Z300" s="314"/>
      <c r="AA300" s="314"/>
      <c r="AB300" s="314"/>
      <c r="AC300" s="314"/>
      <c r="AD300" s="314"/>
      <c r="AE300" s="314"/>
      <c r="AF300" s="314"/>
      <c r="AG300" s="314"/>
      <c r="AH300" s="314"/>
      <c r="AI300" s="314"/>
      <c r="AJ300" s="314"/>
      <c r="AK300" s="314"/>
      <c r="AL300" s="314"/>
      <c r="AM300" s="314"/>
      <c r="AN300" s="314"/>
      <c r="AO300" s="314"/>
      <c r="AP300" s="314"/>
      <c r="AQ300" s="314"/>
      <c r="AR300" s="314"/>
      <c r="AS300" s="314"/>
      <c r="AT300" s="314"/>
      <c r="AU300" s="314"/>
      <c r="AV300" s="314"/>
      <c r="AW300" s="314"/>
      <c r="AX300" s="314"/>
      <c r="AY300" s="314"/>
      <c r="AZ300" s="314"/>
      <c r="BA300" s="314"/>
      <c r="BB300" s="314"/>
      <c r="BC300" s="314"/>
      <c r="BD300" s="314"/>
      <c r="BE300" s="314"/>
      <c r="BF300" s="314"/>
      <c r="BG300" s="314"/>
      <c r="BH300" s="314"/>
      <c r="BI300" s="314"/>
      <c r="BJ300" s="314"/>
      <c r="BK300" s="314"/>
      <c r="BL300" s="314"/>
      <c r="BM300" s="314"/>
      <c r="BN300" s="314"/>
      <c r="BO300" s="314"/>
      <c r="BP300" s="314"/>
      <c r="BQ300" s="314"/>
      <c r="BR300" s="314"/>
      <c r="BS300" s="314"/>
      <c r="BT300" s="314"/>
      <c r="BU300" s="314"/>
      <c r="BV300" s="314"/>
      <c r="BW300" s="341"/>
      <c r="BX300" s="314"/>
      <c r="BY300" s="314"/>
      <c r="BZ300" s="314"/>
      <c r="CA300" s="314"/>
      <c r="CB300" s="314"/>
      <c r="CC300" s="314"/>
      <c r="CD300" s="314"/>
      <c r="CE300" s="314"/>
      <c r="CF300" s="314"/>
      <c r="CG300" s="314"/>
      <c r="CH300" s="314"/>
      <c r="CI300" s="314"/>
      <c r="CJ300" s="314"/>
      <c r="CK300" s="314"/>
      <c r="CL300" s="314"/>
      <c r="CM300" s="314"/>
      <c r="CN300" s="314"/>
      <c r="CO300" s="314"/>
      <c r="CP300" s="314"/>
      <c r="CQ300" s="314"/>
      <c r="CR300" s="314"/>
      <c r="CS300" s="314"/>
      <c r="CT300" s="314"/>
      <c r="CU300" s="314"/>
      <c r="CV300" s="314"/>
      <c r="CW300" s="314"/>
      <c r="CX300" s="314"/>
      <c r="CY300" s="314"/>
      <c r="CZ300" s="314"/>
      <c r="DA300" s="314"/>
      <c r="DB300" s="314"/>
      <c r="DC300" s="314"/>
      <c r="DD300" s="314"/>
      <c r="DE300" s="314"/>
      <c r="DF300" s="314"/>
      <c r="DG300" s="314"/>
      <c r="DH300" s="314"/>
      <c r="DI300" s="314"/>
      <c r="DJ300" s="314"/>
      <c r="DK300" s="314"/>
      <c r="DL300" s="314"/>
      <c r="DM300" s="314"/>
      <c r="DN300" s="314"/>
      <c r="DO300" s="314"/>
      <c r="DP300" s="314"/>
      <c r="DQ300" s="314"/>
      <c r="DR300" s="314"/>
      <c r="DS300" s="314"/>
      <c r="DT300" s="314"/>
      <c r="DU300" s="314"/>
      <c r="DV300" s="314"/>
      <c r="DW300" s="314"/>
      <c r="DX300" s="314"/>
      <c r="DY300" s="314"/>
      <c r="DZ300" s="314"/>
      <c r="EA300" s="314"/>
      <c r="EB300" s="314"/>
      <c r="EC300" s="314"/>
      <c r="ED300" s="314"/>
      <c r="FY300" s="317"/>
      <c r="FZ300" s="317"/>
      <c r="GA300" s="317"/>
      <c r="GB300" s="317"/>
      <c r="GC300" s="301"/>
      <c r="GD300" s="301"/>
      <c r="GE300" s="301"/>
      <c r="GF300" s="301"/>
      <c r="GG300" s="318"/>
      <c r="GH300" s="318"/>
      <c r="GI300" s="318"/>
      <c r="GJ300" s="319"/>
      <c r="GK300" s="320"/>
      <c r="GL300" s="320"/>
      <c r="GM300" s="320"/>
      <c r="GN300" s="320"/>
      <c r="GO300" s="300"/>
      <c r="HD300" s="317"/>
      <c r="HE300" s="317"/>
      <c r="HF300" s="317"/>
      <c r="HG300" s="317"/>
      <c r="HH300" s="301"/>
      <c r="HI300" s="301"/>
      <c r="HJ300" s="301"/>
      <c r="HK300" s="301"/>
      <c r="HL300" s="318"/>
      <c r="HM300" s="318"/>
      <c r="HN300" s="318"/>
      <c r="HO300" s="319"/>
      <c r="HP300" s="320"/>
      <c r="HQ300" s="320"/>
      <c r="HR300" s="320"/>
      <c r="HS300" s="320"/>
      <c r="HT300" s="300"/>
    </row>
    <row r="301" spans="5:228" ht="17.100000000000001" customHeight="1" x14ac:dyDescent="0.3">
      <c r="R301" s="314"/>
      <c r="S301" s="314"/>
      <c r="T301" s="314"/>
      <c r="U301" s="314"/>
      <c r="V301" s="314"/>
      <c r="W301" s="314"/>
      <c r="X301" s="314"/>
      <c r="Y301" s="314"/>
      <c r="Z301" s="314"/>
      <c r="AA301" s="314"/>
      <c r="AB301" s="314"/>
      <c r="AC301" s="314"/>
      <c r="AD301" s="314"/>
      <c r="AE301" s="314"/>
      <c r="AF301" s="314"/>
      <c r="AG301" s="314"/>
      <c r="AH301" s="314"/>
      <c r="AI301" s="314"/>
      <c r="AJ301" s="314"/>
      <c r="AK301" s="314"/>
      <c r="AL301" s="314"/>
      <c r="AM301" s="314"/>
      <c r="AN301" s="314"/>
      <c r="AO301" s="314"/>
      <c r="AP301" s="314"/>
      <c r="AQ301" s="314"/>
      <c r="AR301" s="314"/>
      <c r="AS301" s="314"/>
      <c r="AT301" s="314"/>
      <c r="AU301" s="314"/>
      <c r="AV301" s="314"/>
      <c r="AW301" s="314"/>
      <c r="AX301" s="314"/>
      <c r="AY301" s="314"/>
      <c r="AZ301" s="314"/>
      <c r="BA301" s="314"/>
      <c r="BB301" s="314"/>
      <c r="BC301" s="314"/>
      <c r="BD301" s="314"/>
      <c r="BE301" s="314"/>
      <c r="BF301" s="314"/>
      <c r="BG301" s="314"/>
      <c r="BH301" s="314"/>
      <c r="BI301" s="314"/>
      <c r="BJ301" s="314"/>
      <c r="BK301" s="314"/>
      <c r="BL301" s="314"/>
      <c r="BM301" s="314"/>
      <c r="BN301" s="314"/>
      <c r="BO301" s="314"/>
      <c r="BP301" s="314"/>
      <c r="BQ301" s="314"/>
      <c r="BR301" s="314"/>
      <c r="BS301" s="314"/>
      <c r="BT301" s="314"/>
      <c r="BU301" s="314"/>
      <c r="BV301" s="314"/>
      <c r="BW301" s="341"/>
      <c r="BX301" s="314"/>
      <c r="BY301" s="314"/>
      <c r="BZ301" s="314"/>
      <c r="CA301" s="314"/>
      <c r="CB301" s="314"/>
      <c r="CC301" s="314"/>
      <c r="CD301" s="314"/>
      <c r="CE301" s="314"/>
      <c r="CF301" s="314"/>
      <c r="CG301" s="314"/>
      <c r="CH301" s="314"/>
      <c r="CI301" s="314"/>
      <c r="CJ301" s="314"/>
      <c r="CK301" s="314"/>
      <c r="CL301" s="314"/>
      <c r="CM301" s="314"/>
      <c r="CN301" s="314"/>
      <c r="CO301" s="314"/>
      <c r="CP301" s="314"/>
      <c r="CQ301" s="314"/>
      <c r="CR301" s="314"/>
      <c r="CS301" s="314"/>
      <c r="CT301" s="314"/>
      <c r="CU301" s="314"/>
      <c r="CV301" s="314"/>
      <c r="CW301" s="314"/>
      <c r="CX301" s="314"/>
      <c r="CY301" s="314"/>
      <c r="CZ301" s="314"/>
      <c r="DA301" s="314"/>
      <c r="DB301" s="314"/>
      <c r="DC301" s="314"/>
      <c r="DD301" s="314"/>
      <c r="DE301" s="314"/>
      <c r="DF301" s="314"/>
      <c r="DG301" s="314"/>
      <c r="DH301" s="314"/>
      <c r="DI301" s="314"/>
      <c r="DJ301" s="314"/>
      <c r="DK301" s="314"/>
      <c r="DL301" s="314"/>
      <c r="DM301" s="314"/>
      <c r="DN301" s="314"/>
      <c r="DO301" s="314"/>
      <c r="DP301" s="314"/>
      <c r="DQ301" s="314"/>
      <c r="DR301" s="314"/>
      <c r="DS301" s="314"/>
      <c r="DT301" s="314"/>
      <c r="DU301" s="314"/>
      <c r="DV301" s="314"/>
      <c r="DW301" s="314"/>
      <c r="DX301" s="314"/>
      <c r="DY301" s="314"/>
      <c r="DZ301" s="314"/>
      <c r="EA301" s="314"/>
      <c r="EB301" s="314"/>
      <c r="EC301" s="314"/>
      <c r="ED301" s="314"/>
      <c r="FY301" s="317"/>
      <c r="FZ301" s="317"/>
      <c r="GA301" s="317"/>
      <c r="GB301" s="317"/>
      <c r="GC301" s="301"/>
      <c r="GD301" s="301"/>
      <c r="GE301" s="301"/>
      <c r="GF301" s="301"/>
      <c r="GG301" s="318"/>
      <c r="GH301" s="318"/>
      <c r="GI301" s="318"/>
      <c r="GJ301" s="319"/>
      <c r="GK301" s="320"/>
      <c r="GL301" s="320"/>
      <c r="GM301" s="320"/>
      <c r="GN301" s="320"/>
      <c r="GO301" s="300"/>
      <c r="HD301" s="317"/>
      <c r="HE301" s="317"/>
      <c r="HF301" s="317"/>
      <c r="HG301" s="317"/>
      <c r="HH301" s="301"/>
      <c r="HI301" s="301"/>
      <c r="HJ301" s="301"/>
      <c r="HK301" s="301"/>
      <c r="HL301" s="318"/>
      <c r="HM301" s="318"/>
      <c r="HN301" s="318"/>
      <c r="HO301" s="319"/>
      <c r="HP301" s="320"/>
      <c r="HQ301" s="320"/>
      <c r="HR301" s="320"/>
      <c r="HS301" s="320"/>
      <c r="HT301" s="300"/>
    </row>
    <row r="302" spans="5:228" ht="17.100000000000001" customHeight="1" x14ac:dyDescent="0.3">
      <c r="BI302" s="285"/>
      <c r="BJ302" s="286"/>
      <c r="BK302" s="1"/>
      <c r="BL302" s="285"/>
      <c r="BM302" s="287"/>
      <c r="BN302" s="289"/>
      <c r="BO302" s="288"/>
      <c r="BP302" s="286"/>
      <c r="BT302" s="307"/>
      <c r="BU302" s="307"/>
      <c r="BV302" s="307"/>
      <c r="BW302" s="307"/>
      <c r="DQ302" s="285"/>
      <c r="DR302" s="286"/>
      <c r="DS302" s="1"/>
      <c r="DT302" s="285"/>
      <c r="DU302" s="287"/>
      <c r="DV302" s="289"/>
      <c r="DW302" s="288"/>
      <c r="DX302" s="286"/>
      <c r="EB302" s="307"/>
      <c r="EC302" s="307"/>
      <c r="ED302" s="307"/>
      <c r="FY302" s="317"/>
      <c r="FZ302" s="317"/>
      <c r="GA302" s="317"/>
      <c r="GB302" s="317"/>
      <c r="GC302" s="301"/>
      <c r="GD302" s="301"/>
      <c r="GE302" s="301"/>
      <c r="GF302" s="301"/>
      <c r="GG302" s="318"/>
      <c r="GH302" s="318"/>
      <c r="GI302" s="318"/>
      <c r="GJ302" s="319"/>
      <c r="GK302" s="320"/>
      <c r="GL302" s="320"/>
      <c r="GM302" s="320"/>
      <c r="GN302" s="320"/>
      <c r="GO302" s="300"/>
      <c r="HD302" s="317"/>
      <c r="HE302" s="317"/>
      <c r="HF302" s="317"/>
      <c r="HG302" s="317"/>
      <c r="HH302" s="301"/>
      <c r="HI302" s="301"/>
      <c r="HJ302" s="301"/>
      <c r="HK302" s="301"/>
      <c r="HL302" s="318"/>
      <c r="HM302" s="318"/>
      <c r="HN302" s="318"/>
      <c r="HO302" s="319"/>
      <c r="HP302" s="320"/>
      <c r="HQ302" s="320"/>
      <c r="HR302" s="320"/>
      <c r="HS302" s="320"/>
      <c r="HT302" s="300"/>
    </row>
    <row r="303" spans="5:228" ht="17.100000000000001" customHeight="1" x14ac:dyDescent="0.3">
      <c r="E303" s="316"/>
      <c r="F303" s="316"/>
      <c r="G303" s="316"/>
      <c r="H303" s="316"/>
      <c r="I303" s="316"/>
      <c r="J303" s="316"/>
      <c r="K303" s="316"/>
      <c r="L303" s="316"/>
      <c r="M303" s="316"/>
      <c r="N303" s="316"/>
      <c r="O303" s="316"/>
      <c r="P303" s="316"/>
      <c r="Q303" s="316"/>
      <c r="R303" s="314"/>
      <c r="S303" s="314"/>
      <c r="T303" s="314"/>
      <c r="U303" s="314"/>
      <c r="V303" s="314"/>
      <c r="W303" s="314"/>
      <c r="X303" s="314"/>
      <c r="Y303" s="314"/>
      <c r="Z303" s="314"/>
      <c r="AA303" s="314"/>
      <c r="AB303" s="314"/>
      <c r="AC303" s="314"/>
      <c r="AD303" s="314"/>
      <c r="AE303" s="314"/>
      <c r="AF303" s="314"/>
      <c r="AG303" s="314"/>
      <c r="AH303" s="314"/>
      <c r="AI303" s="314"/>
      <c r="AJ303" s="314"/>
      <c r="AK303" s="314"/>
      <c r="AL303" s="314"/>
      <c r="AM303" s="314"/>
      <c r="AN303" s="314"/>
      <c r="AO303" s="314"/>
      <c r="AP303" s="314"/>
      <c r="AQ303" s="314"/>
      <c r="AR303" s="314"/>
      <c r="AS303" s="314"/>
      <c r="AT303" s="314"/>
      <c r="AU303" s="314"/>
      <c r="AV303" s="314"/>
      <c r="AW303" s="314"/>
      <c r="AX303" s="314"/>
      <c r="AY303" s="314"/>
      <c r="AZ303" s="314"/>
      <c r="BA303" s="314"/>
      <c r="BB303" s="314"/>
      <c r="BC303" s="314"/>
      <c r="BD303" s="314"/>
      <c r="BE303" s="314"/>
      <c r="BF303" s="314"/>
      <c r="BG303" s="314"/>
      <c r="BH303" s="314"/>
      <c r="BI303" s="314"/>
      <c r="BJ303" s="314"/>
      <c r="BK303" s="314"/>
      <c r="BL303" s="314"/>
      <c r="BM303" s="314"/>
      <c r="BN303" s="314"/>
      <c r="BO303" s="314"/>
      <c r="BP303" s="314"/>
      <c r="BQ303" s="314"/>
      <c r="BR303" s="314"/>
      <c r="BS303" s="314"/>
      <c r="BT303" s="314"/>
      <c r="BU303" s="314"/>
      <c r="BV303" s="314"/>
      <c r="BX303" s="314"/>
      <c r="BY303" s="314"/>
      <c r="BZ303" s="314"/>
      <c r="CA303" s="314"/>
      <c r="CB303" s="314"/>
      <c r="CC303" s="314"/>
      <c r="CD303" s="314"/>
      <c r="CE303" s="314"/>
      <c r="CF303" s="314"/>
      <c r="CG303" s="314"/>
      <c r="CH303" s="314"/>
      <c r="CI303" s="314"/>
      <c r="CJ303" s="314"/>
      <c r="CK303" s="314"/>
      <c r="CL303" s="314"/>
      <c r="CM303" s="314"/>
      <c r="CN303" s="314"/>
      <c r="CO303" s="314"/>
      <c r="CP303" s="314"/>
      <c r="CQ303" s="314"/>
      <c r="CR303" s="314"/>
      <c r="CS303" s="314"/>
      <c r="CT303" s="314"/>
      <c r="CU303" s="314"/>
      <c r="CV303" s="314"/>
      <c r="CW303" s="314"/>
      <c r="CX303" s="314"/>
      <c r="CY303" s="314"/>
      <c r="CZ303" s="314"/>
      <c r="DA303" s="314"/>
      <c r="DB303" s="314"/>
      <c r="DC303" s="314"/>
      <c r="DD303" s="314"/>
      <c r="DE303" s="314"/>
      <c r="DF303" s="314"/>
      <c r="DG303" s="314"/>
      <c r="DH303" s="314"/>
      <c r="DI303" s="314"/>
      <c r="DJ303" s="314"/>
      <c r="DK303" s="314"/>
      <c r="DL303" s="314"/>
      <c r="DM303" s="314"/>
      <c r="DN303" s="314"/>
      <c r="DO303" s="314"/>
      <c r="DP303" s="314"/>
      <c r="DQ303" s="314"/>
      <c r="DR303" s="314"/>
      <c r="DS303" s="314"/>
      <c r="DT303" s="314"/>
      <c r="DU303" s="314"/>
      <c r="DV303" s="314"/>
      <c r="DW303" s="314"/>
      <c r="DX303" s="314"/>
      <c r="DY303" s="314"/>
      <c r="DZ303" s="314"/>
      <c r="EA303" s="314"/>
      <c r="EB303" s="314"/>
      <c r="EC303" s="314"/>
      <c r="ED303" s="314"/>
      <c r="FY303" s="317"/>
      <c r="FZ303" s="317"/>
      <c r="GA303" s="317"/>
      <c r="GB303" s="317"/>
      <c r="GC303" s="301"/>
      <c r="GD303" s="301"/>
      <c r="GE303" s="301"/>
      <c r="GF303" s="301"/>
      <c r="GG303" s="318"/>
      <c r="GH303" s="318"/>
      <c r="GI303" s="318"/>
      <c r="GJ303" s="319"/>
      <c r="GK303" s="320"/>
      <c r="GL303" s="320"/>
      <c r="GM303" s="320"/>
      <c r="GN303" s="320"/>
      <c r="GO303" s="300"/>
      <c r="HD303" s="317"/>
      <c r="HE303" s="317"/>
      <c r="HF303" s="317"/>
      <c r="HG303" s="317"/>
      <c r="HH303" s="301"/>
      <c r="HI303" s="301"/>
      <c r="HJ303" s="301"/>
      <c r="HK303" s="301"/>
      <c r="HL303" s="318"/>
      <c r="HM303" s="318"/>
      <c r="HN303" s="318"/>
      <c r="HO303" s="319"/>
      <c r="HP303" s="320"/>
      <c r="HQ303" s="320"/>
      <c r="HR303" s="320"/>
      <c r="HS303" s="320"/>
      <c r="HT303" s="300"/>
    </row>
    <row r="304" spans="5:228" ht="17.100000000000001" customHeight="1" x14ac:dyDescent="0.3">
      <c r="E304" s="330"/>
      <c r="F304" s="330"/>
      <c r="G304" s="330"/>
      <c r="H304" s="330"/>
      <c r="I304" s="331"/>
      <c r="J304" s="331"/>
      <c r="K304" s="331"/>
      <c r="L304" s="331"/>
      <c r="M304" s="331"/>
      <c r="N304" s="331"/>
      <c r="O304" s="332"/>
      <c r="P304" s="332"/>
      <c r="Q304" s="332"/>
      <c r="R304" s="314"/>
      <c r="S304" s="314"/>
      <c r="T304" s="314"/>
      <c r="U304" s="314"/>
      <c r="V304" s="314"/>
      <c r="W304" s="314"/>
      <c r="X304" s="314"/>
      <c r="Y304" s="314"/>
      <c r="Z304" s="314"/>
      <c r="AA304" s="314"/>
      <c r="AB304" s="314"/>
      <c r="AC304" s="314"/>
      <c r="AD304" s="314"/>
      <c r="AE304" s="314"/>
      <c r="AF304" s="314"/>
      <c r="AG304" s="314"/>
      <c r="AH304" s="314"/>
      <c r="AI304" s="314"/>
      <c r="AJ304" s="314"/>
      <c r="AK304" s="314"/>
      <c r="AL304" s="314"/>
      <c r="AM304" s="314"/>
      <c r="AN304" s="314"/>
      <c r="AO304" s="314"/>
      <c r="AP304" s="314"/>
      <c r="AQ304" s="314"/>
      <c r="AR304" s="314"/>
      <c r="AS304" s="314"/>
      <c r="AT304" s="314"/>
      <c r="AU304" s="314"/>
      <c r="AV304" s="314"/>
      <c r="AW304" s="314"/>
      <c r="AX304" s="314"/>
      <c r="AY304" s="314"/>
      <c r="AZ304" s="314"/>
      <c r="BA304" s="314"/>
      <c r="BB304" s="314"/>
      <c r="BC304" s="314"/>
      <c r="BD304" s="314"/>
      <c r="BE304" s="314"/>
      <c r="BF304" s="314"/>
      <c r="BG304" s="314"/>
      <c r="BH304" s="314"/>
      <c r="BI304" s="314"/>
      <c r="BJ304" s="314"/>
      <c r="BK304" s="314"/>
      <c r="BL304" s="314"/>
      <c r="BM304" s="314"/>
      <c r="BN304" s="314"/>
      <c r="BO304" s="314"/>
      <c r="BP304" s="314"/>
      <c r="BQ304" s="314"/>
      <c r="BR304" s="314"/>
      <c r="BS304" s="314"/>
      <c r="BT304" s="314"/>
      <c r="BU304" s="314"/>
      <c r="BV304" s="314"/>
      <c r="BX304" s="314"/>
      <c r="BY304" s="314"/>
      <c r="BZ304" s="314"/>
      <c r="CA304" s="314"/>
      <c r="CB304" s="314"/>
      <c r="CC304" s="314"/>
      <c r="CD304" s="314"/>
      <c r="CE304" s="314"/>
      <c r="CF304" s="314"/>
      <c r="CG304" s="314"/>
      <c r="CH304" s="314"/>
      <c r="CI304" s="314"/>
      <c r="CJ304" s="314"/>
      <c r="CK304" s="314"/>
      <c r="CL304" s="314"/>
      <c r="CM304" s="314"/>
      <c r="CN304" s="314"/>
      <c r="CO304" s="314"/>
      <c r="CP304" s="314"/>
      <c r="CQ304" s="314"/>
      <c r="CR304" s="314"/>
      <c r="CS304" s="314"/>
      <c r="CT304" s="314"/>
      <c r="CU304" s="314"/>
      <c r="CV304" s="314"/>
      <c r="CW304" s="314"/>
      <c r="CX304" s="314"/>
      <c r="CY304" s="314"/>
      <c r="CZ304" s="314"/>
      <c r="DA304" s="314"/>
      <c r="DB304" s="314"/>
      <c r="DC304" s="314"/>
      <c r="DD304" s="314"/>
      <c r="DE304" s="314"/>
      <c r="DF304" s="314"/>
      <c r="DG304" s="314"/>
      <c r="DH304" s="314"/>
      <c r="DI304" s="314"/>
      <c r="DJ304" s="314"/>
      <c r="DK304" s="314"/>
      <c r="DL304" s="314"/>
      <c r="DM304" s="314"/>
      <c r="DN304" s="314"/>
      <c r="DO304" s="314"/>
      <c r="DP304" s="314"/>
      <c r="DQ304" s="314"/>
      <c r="DR304" s="314"/>
      <c r="DS304" s="314"/>
      <c r="DT304" s="314"/>
      <c r="DU304" s="314"/>
      <c r="DV304" s="314"/>
      <c r="DW304" s="314"/>
      <c r="DX304" s="314"/>
      <c r="DY304" s="314"/>
      <c r="DZ304" s="314"/>
      <c r="EA304" s="314"/>
      <c r="EB304" s="314"/>
      <c r="EC304" s="314"/>
      <c r="ED304" s="314"/>
      <c r="FY304" s="317"/>
      <c r="FZ304" s="317"/>
      <c r="GA304" s="317"/>
      <c r="GB304" s="317"/>
      <c r="GC304" s="301"/>
      <c r="GD304" s="301"/>
      <c r="GE304" s="301"/>
      <c r="GF304" s="301"/>
      <c r="GG304" s="318"/>
      <c r="GH304" s="318"/>
      <c r="GI304" s="318"/>
      <c r="GJ304" s="319"/>
      <c r="GK304" s="320"/>
      <c r="GL304" s="320"/>
      <c r="GM304" s="320"/>
      <c r="GN304" s="320"/>
      <c r="GO304" s="300"/>
      <c r="HD304" s="317"/>
      <c r="HE304" s="317"/>
      <c r="HF304" s="317"/>
      <c r="HG304" s="317"/>
      <c r="HH304" s="301"/>
      <c r="HI304" s="301"/>
      <c r="HJ304" s="301"/>
      <c r="HK304" s="301"/>
      <c r="HL304" s="318"/>
      <c r="HM304" s="318"/>
      <c r="HN304" s="318"/>
      <c r="HO304" s="319"/>
      <c r="HP304" s="320"/>
      <c r="HQ304" s="320"/>
      <c r="HR304" s="320"/>
      <c r="HS304" s="320"/>
      <c r="HT304" s="300"/>
    </row>
    <row r="305" spans="3:228" ht="17.100000000000001" customHeight="1" x14ac:dyDescent="0.3">
      <c r="C305" s="335"/>
      <c r="R305" s="314"/>
      <c r="S305" s="314"/>
      <c r="T305" s="314"/>
      <c r="U305" s="314"/>
      <c r="V305" s="314"/>
      <c r="W305" s="314"/>
      <c r="X305" s="314"/>
      <c r="Y305" s="314"/>
      <c r="Z305" s="314"/>
      <c r="AA305" s="314"/>
      <c r="AB305" s="314"/>
      <c r="AC305" s="314"/>
      <c r="AD305" s="314"/>
      <c r="AE305" s="314"/>
      <c r="AF305" s="314"/>
      <c r="AG305" s="314"/>
      <c r="AH305" s="314"/>
      <c r="AI305" s="314"/>
      <c r="AJ305" s="314"/>
      <c r="AK305" s="314"/>
      <c r="AL305" s="314"/>
      <c r="AM305" s="314"/>
      <c r="AN305" s="314"/>
      <c r="AO305" s="314"/>
      <c r="AP305" s="314"/>
      <c r="AQ305" s="314"/>
      <c r="AR305" s="314"/>
      <c r="AS305" s="314"/>
      <c r="AT305" s="314"/>
      <c r="AU305" s="314"/>
      <c r="AV305" s="314"/>
      <c r="AW305" s="314"/>
      <c r="AX305" s="314"/>
      <c r="AY305" s="314"/>
      <c r="AZ305" s="314"/>
      <c r="BA305" s="314"/>
      <c r="BB305" s="314"/>
      <c r="BC305" s="314"/>
      <c r="BD305" s="314"/>
      <c r="BE305" s="314"/>
      <c r="BF305" s="314"/>
      <c r="BG305" s="314"/>
      <c r="BH305" s="314"/>
      <c r="BI305" s="314"/>
      <c r="BJ305" s="314"/>
      <c r="BK305" s="314"/>
      <c r="BL305" s="314"/>
      <c r="BM305" s="314"/>
      <c r="BN305" s="314"/>
      <c r="BO305" s="314"/>
      <c r="BP305" s="314"/>
      <c r="BQ305" s="314"/>
      <c r="BR305" s="314"/>
      <c r="BS305" s="314"/>
      <c r="BT305" s="314"/>
      <c r="BU305" s="314"/>
      <c r="BV305" s="314"/>
      <c r="BX305" s="314"/>
      <c r="BY305" s="314"/>
      <c r="BZ305" s="314"/>
      <c r="CA305" s="314"/>
      <c r="CB305" s="314"/>
      <c r="CC305" s="314"/>
      <c r="CD305" s="314"/>
      <c r="CE305" s="314"/>
      <c r="CF305" s="314"/>
      <c r="CG305" s="314"/>
      <c r="CH305" s="314"/>
      <c r="CI305" s="314"/>
      <c r="CJ305" s="314"/>
      <c r="CK305" s="314"/>
      <c r="CL305" s="314"/>
      <c r="CM305" s="314"/>
      <c r="CN305" s="314"/>
      <c r="CO305" s="314"/>
      <c r="CP305" s="314"/>
      <c r="CQ305" s="314"/>
      <c r="CR305" s="314"/>
      <c r="CS305" s="314"/>
      <c r="CT305" s="314"/>
      <c r="CU305" s="314"/>
      <c r="CV305" s="314"/>
      <c r="CW305" s="314"/>
      <c r="CX305" s="314"/>
      <c r="CY305" s="314"/>
      <c r="CZ305" s="314"/>
      <c r="DA305" s="314"/>
      <c r="DB305" s="314"/>
      <c r="DC305" s="314"/>
      <c r="DD305" s="314"/>
      <c r="DE305" s="314"/>
      <c r="DF305" s="314"/>
      <c r="DG305" s="314"/>
      <c r="DH305" s="314"/>
      <c r="DI305" s="314"/>
      <c r="DJ305" s="314"/>
      <c r="DK305" s="314"/>
      <c r="DL305" s="314"/>
      <c r="DM305" s="314"/>
      <c r="DN305" s="314"/>
      <c r="DO305" s="314"/>
      <c r="DP305" s="314"/>
      <c r="DQ305" s="314"/>
      <c r="DR305" s="314"/>
      <c r="DS305" s="314"/>
      <c r="DT305" s="314"/>
      <c r="DU305" s="314"/>
      <c r="DV305" s="314"/>
      <c r="DW305" s="314"/>
      <c r="DX305" s="314"/>
      <c r="DY305" s="314"/>
      <c r="DZ305" s="314"/>
      <c r="EA305" s="314"/>
      <c r="EB305" s="314"/>
      <c r="EC305" s="314"/>
      <c r="ED305" s="314"/>
      <c r="FY305" s="317"/>
      <c r="FZ305" s="317"/>
      <c r="GA305" s="317"/>
      <c r="GB305" s="317"/>
      <c r="GC305" s="301"/>
      <c r="GD305" s="301"/>
      <c r="GE305" s="301"/>
      <c r="GF305" s="301"/>
      <c r="GG305" s="318"/>
      <c r="GH305" s="318"/>
      <c r="GI305" s="318"/>
      <c r="GJ305" s="319"/>
      <c r="GK305" s="320"/>
      <c r="GL305" s="320"/>
      <c r="GM305" s="320"/>
      <c r="GN305" s="320"/>
      <c r="GO305" s="300"/>
      <c r="HD305" s="317"/>
      <c r="HE305" s="317"/>
      <c r="HF305" s="317"/>
      <c r="HG305" s="317"/>
      <c r="HH305" s="301"/>
      <c r="HI305" s="301"/>
      <c r="HJ305" s="301"/>
      <c r="HK305" s="301"/>
      <c r="HL305" s="318"/>
      <c r="HM305" s="318"/>
      <c r="HN305" s="318"/>
      <c r="HO305" s="319"/>
      <c r="HP305" s="320"/>
      <c r="HQ305" s="320"/>
      <c r="HR305" s="320"/>
      <c r="HS305" s="320"/>
      <c r="HT305" s="300"/>
    </row>
    <row r="306" spans="3:228" ht="17.100000000000001" customHeight="1" x14ac:dyDescent="0.3">
      <c r="C306" s="335"/>
      <c r="R306" s="314"/>
      <c r="S306" s="314"/>
      <c r="T306" s="314"/>
      <c r="U306" s="314"/>
      <c r="V306" s="314"/>
      <c r="W306" s="314"/>
      <c r="X306" s="314"/>
      <c r="Y306" s="314"/>
      <c r="Z306" s="314"/>
      <c r="AA306" s="314"/>
      <c r="AB306" s="314"/>
      <c r="AC306" s="314"/>
      <c r="AD306" s="314"/>
      <c r="AE306" s="314"/>
      <c r="AF306" s="314"/>
      <c r="AG306" s="314"/>
      <c r="AH306" s="314"/>
      <c r="AI306" s="314"/>
      <c r="AJ306" s="314"/>
      <c r="AK306" s="314"/>
      <c r="AL306" s="314"/>
      <c r="AM306" s="314"/>
      <c r="AN306" s="314"/>
      <c r="AO306" s="314"/>
      <c r="AP306" s="314"/>
      <c r="AQ306" s="314"/>
      <c r="AR306" s="314"/>
      <c r="AS306" s="314"/>
      <c r="AT306" s="314"/>
      <c r="AU306" s="314"/>
      <c r="AV306" s="314"/>
      <c r="AW306" s="314"/>
      <c r="AX306" s="314"/>
      <c r="AY306" s="314"/>
      <c r="AZ306" s="314"/>
      <c r="BA306" s="314"/>
      <c r="BB306" s="314"/>
      <c r="BC306" s="314"/>
      <c r="BD306" s="314"/>
      <c r="BE306" s="314"/>
      <c r="BF306" s="314"/>
      <c r="BG306" s="314"/>
      <c r="BH306" s="314"/>
      <c r="BI306" s="314"/>
      <c r="BJ306" s="314"/>
      <c r="BK306" s="314"/>
      <c r="BL306" s="314"/>
      <c r="BM306" s="314"/>
      <c r="BN306" s="314"/>
      <c r="BO306" s="314"/>
      <c r="BP306" s="314"/>
      <c r="BQ306" s="314"/>
      <c r="BR306" s="314"/>
      <c r="BS306" s="314"/>
      <c r="BT306" s="314"/>
      <c r="BU306" s="314"/>
      <c r="BV306" s="314"/>
      <c r="BW306" s="336"/>
      <c r="BX306" s="314"/>
      <c r="BY306" s="314"/>
      <c r="BZ306" s="314"/>
      <c r="CA306" s="314"/>
      <c r="CB306" s="314"/>
      <c r="CC306" s="314"/>
      <c r="CD306" s="314"/>
      <c r="CE306" s="314"/>
      <c r="CF306" s="314"/>
      <c r="CG306" s="314"/>
      <c r="CH306" s="314"/>
      <c r="CI306" s="314"/>
      <c r="CJ306" s="314"/>
      <c r="CK306" s="314"/>
      <c r="CL306" s="314"/>
      <c r="CM306" s="314"/>
      <c r="CN306" s="314"/>
      <c r="CO306" s="314"/>
      <c r="CP306" s="314"/>
      <c r="CQ306" s="314"/>
      <c r="CR306" s="314"/>
      <c r="CS306" s="314"/>
      <c r="CT306" s="314"/>
      <c r="CU306" s="314"/>
      <c r="CV306" s="314"/>
      <c r="CW306" s="314"/>
      <c r="CX306" s="314"/>
      <c r="CY306" s="314"/>
      <c r="CZ306" s="314"/>
      <c r="DA306" s="314"/>
      <c r="DB306" s="314"/>
      <c r="DC306" s="314"/>
      <c r="DD306" s="314"/>
      <c r="DE306" s="314"/>
      <c r="DF306" s="314"/>
      <c r="DG306" s="314"/>
      <c r="DH306" s="314"/>
      <c r="DI306" s="314"/>
      <c r="DJ306" s="314"/>
      <c r="DK306" s="314"/>
      <c r="DL306" s="314"/>
      <c r="DM306" s="314"/>
      <c r="DN306" s="314"/>
      <c r="DO306" s="314"/>
      <c r="DP306" s="314"/>
      <c r="DQ306" s="314"/>
      <c r="DR306" s="314"/>
      <c r="DS306" s="314"/>
      <c r="DT306" s="314"/>
      <c r="DU306" s="314"/>
      <c r="DV306" s="314"/>
      <c r="DW306" s="314"/>
      <c r="DX306" s="314"/>
      <c r="DY306" s="314"/>
      <c r="DZ306" s="314"/>
      <c r="EA306" s="314"/>
      <c r="EB306" s="314"/>
      <c r="EC306" s="314"/>
      <c r="ED306" s="314"/>
      <c r="FY306" s="317"/>
      <c r="FZ306" s="317"/>
      <c r="GA306" s="317"/>
      <c r="GB306" s="317"/>
      <c r="GC306" s="301"/>
      <c r="GD306" s="301"/>
      <c r="GE306" s="301"/>
      <c r="GF306" s="301"/>
      <c r="GG306" s="318"/>
      <c r="GH306" s="318"/>
      <c r="GI306" s="318"/>
      <c r="GJ306" s="319"/>
      <c r="GK306" s="320"/>
      <c r="GL306" s="320"/>
      <c r="GM306" s="320"/>
      <c r="GN306" s="320"/>
      <c r="GO306" s="300"/>
      <c r="HD306" s="317"/>
      <c r="HE306" s="317"/>
      <c r="HF306" s="317"/>
      <c r="HG306" s="317"/>
      <c r="HH306" s="301"/>
      <c r="HI306" s="301"/>
      <c r="HJ306" s="301"/>
      <c r="HK306" s="301"/>
      <c r="HL306" s="318"/>
      <c r="HM306" s="318"/>
      <c r="HN306" s="318"/>
      <c r="HO306" s="319"/>
      <c r="HP306" s="320"/>
      <c r="HQ306" s="320"/>
      <c r="HR306" s="320"/>
      <c r="HS306" s="320"/>
      <c r="HT306" s="300"/>
    </row>
    <row r="307" spans="3:228" ht="17.100000000000001" customHeight="1" x14ac:dyDescent="0.3">
      <c r="C307" s="335"/>
      <c r="R307" s="314"/>
      <c r="S307" s="314"/>
      <c r="T307" s="314"/>
      <c r="U307" s="314"/>
      <c r="V307" s="314"/>
      <c r="W307" s="314"/>
      <c r="X307" s="314"/>
      <c r="Y307" s="314"/>
      <c r="Z307" s="314"/>
      <c r="AA307" s="314"/>
      <c r="AB307" s="314"/>
      <c r="AC307" s="314"/>
      <c r="AD307" s="314"/>
      <c r="AE307" s="314"/>
      <c r="AF307" s="314"/>
      <c r="AG307" s="314"/>
      <c r="AH307" s="314"/>
      <c r="AI307" s="314"/>
      <c r="AJ307" s="314"/>
      <c r="AK307" s="314"/>
      <c r="AL307" s="314"/>
      <c r="AM307" s="314"/>
      <c r="AN307" s="314"/>
      <c r="AO307" s="314"/>
      <c r="AP307" s="314"/>
      <c r="AQ307" s="314"/>
      <c r="AR307" s="314"/>
      <c r="AS307" s="314"/>
      <c r="AT307" s="314"/>
      <c r="AU307" s="314"/>
      <c r="AV307" s="314"/>
      <c r="AW307" s="314"/>
      <c r="AX307" s="314"/>
      <c r="AY307" s="314"/>
      <c r="AZ307" s="314"/>
      <c r="BA307" s="314"/>
      <c r="BB307" s="314"/>
      <c r="BC307" s="314"/>
      <c r="BD307" s="314"/>
      <c r="BE307" s="314"/>
      <c r="BF307" s="314"/>
      <c r="BG307" s="314"/>
      <c r="BH307" s="314"/>
      <c r="BI307" s="314"/>
      <c r="BJ307" s="314"/>
      <c r="BK307" s="314"/>
      <c r="BL307" s="314"/>
      <c r="BM307" s="314"/>
      <c r="BN307" s="314"/>
      <c r="BO307" s="314"/>
      <c r="BP307" s="314"/>
      <c r="BQ307" s="314"/>
      <c r="BR307" s="314"/>
      <c r="BS307" s="314"/>
      <c r="BT307" s="314"/>
      <c r="BU307" s="314"/>
      <c r="BV307" s="314"/>
      <c r="BW307" s="337"/>
      <c r="BX307" s="314"/>
      <c r="BY307" s="314"/>
      <c r="BZ307" s="314"/>
      <c r="CA307" s="314"/>
      <c r="CB307" s="314"/>
      <c r="CC307" s="314"/>
      <c r="CD307" s="314"/>
      <c r="CE307" s="314"/>
      <c r="CF307" s="314"/>
      <c r="CG307" s="314"/>
      <c r="CH307" s="314"/>
      <c r="CI307" s="314"/>
      <c r="CJ307" s="314"/>
      <c r="CK307" s="314"/>
      <c r="CL307" s="314"/>
      <c r="CM307" s="314"/>
      <c r="CN307" s="314"/>
      <c r="CO307" s="314"/>
      <c r="CP307" s="314"/>
      <c r="CQ307" s="314"/>
      <c r="CR307" s="314"/>
      <c r="CS307" s="314"/>
      <c r="CT307" s="314"/>
      <c r="CU307" s="314"/>
      <c r="CV307" s="314"/>
      <c r="CW307" s="314"/>
      <c r="CX307" s="314"/>
      <c r="CY307" s="314"/>
      <c r="CZ307" s="314"/>
      <c r="DA307" s="314"/>
      <c r="DB307" s="314"/>
      <c r="DC307" s="314"/>
      <c r="DD307" s="314"/>
      <c r="DE307" s="314"/>
      <c r="DF307" s="314"/>
      <c r="DG307" s="314"/>
      <c r="DH307" s="314"/>
      <c r="DI307" s="314"/>
      <c r="DJ307" s="314"/>
      <c r="DK307" s="314"/>
      <c r="DL307" s="314"/>
      <c r="DM307" s="314"/>
      <c r="DN307" s="314"/>
      <c r="DO307" s="314"/>
      <c r="DP307" s="314"/>
      <c r="DQ307" s="314"/>
      <c r="DR307" s="314"/>
      <c r="DS307" s="314"/>
      <c r="DT307" s="314"/>
      <c r="DU307" s="314"/>
      <c r="DV307" s="314"/>
      <c r="DW307" s="314"/>
      <c r="DX307" s="314"/>
      <c r="DY307" s="314"/>
      <c r="DZ307" s="314"/>
      <c r="EA307" s="314"/>
      <c r="EB307" s="314"/>
      <c r="EC307" s="314"/>
      <c r="ED307" s="314"/>
      <c r="FY307" s="317"/>
      <c r="FZ307" s="317"/>
      <c r="GA307" s="317"/>
      <c r="GB307" s="317"/>
      <c r="GC307" s="301"/>
      <c r="GD307" s="301"/>
      <c r="GE307" s="301"/>
      <c r="GF307" s="301"/>
      <c r="GG307" s="318"/>
      <c r="GH307" s="318"/>
      <c r="GI307" s="318"/>
      <c r="GJ307" s="319"/>
      <c r="GK307" s="320"/>
      <c r="GL307" s="320"/>
      <c r="GM307" s="320"/>
      <c r="GN307" s="320"/>
      <c r="GO307" s="300"/>
      <c r="HD307" s="317"/>
      <c r="HE307" s="317"/>
      <c r="HF307" s="317"/>
      <c r="HG307" s="317"/>
      <c r="HH307" s="301"/>
      <c r="HI307" s="301"/>
      <c r="HJ307" s="301"/>
      <c r="HK307" s="301"/>
      <c r="HL307" s="318"/>
      <c r="HM307" s="318"/>
      <c r="HN307" s="318"/>
      <c r="HO307" s="319"/>
      <c r="HP307" s="320"/>
      <c r="HQ307" s="320"/>
      <c r="HR307" s="320"/>
      <c r="HS307" s="320"/>
      <c r="HT307" s="300"/>
    </row>
    <row r="308" spans="3:228" ht="17.100000000000001" customHeight="1" x14ac:dyDescent="0.3">
      <c r="R308" s="314"/>
      <c r="S308" s="314"/>
      <c r="T308" s="314"/>
      <c r="U308" s="314"/>
      <c r="V308" s="314"/>
      <c r="W308" s="314"/>
      <c r="X308" s="314"/>
      <c r="Y308" s="314"/>
      <c r="Z308" s="314"/>
      <c r="AA308" s="314"/>
      <c r="AB308" s="314"/>
      <c r="AC308" s="314"/>
      <c r="AD308" s="314"/>
      <c r="AE308" s="314"/>
      <c r="AF308" s="314"/>
      <c r="AG308" s="314"/>
      <c r="AH308" s="314"/>
      <c r="AI308" s="314"/>
      <c r="AJ308" s="314"/>
      <c r="AK308" s="314"/>
      <c r="AL308" s="314"/>
      <c r="AM308" s="314"/>
      <c r="AN308" s="314"/>
      <c r="AO308" s="314"/>
      <c r="AP308" s="314"/>
      <c r="AQ308" s="314"/>
      <c r="AR308" s="314"/>
      <c r="AS308" s="314"/>
      <c r="AT308" s="314"/>
      <c r="AU308" s="314"/>
      <c r="AV308" s="314"/>
      <c r="AW308" s="314"/>
      <c r="AX308" s="314"/>
      <c r="AY308" s="314"/>
      <c r="AZ308" s="314"/>
      <c r="BA308" s="314"/>
      <c r="BB308" s="314"/>
      <c r="BC308" s="314"/>
      <c r="BD308" s="314"/>
      <c r="BE308" s="314"/>
      <c r="BF308" s="314"/>
      <c r="BG308" s="314"/>
      <c r="BH308" s="314"/>
      <c r="BI308" s="314"/>
      <c r="BJ308" s="314"/>
      <c r="BK308" s="314"/>
      <c r="BL308" s="314"/>
      <c r="BM308" s="314"/>
      <c r="BN308" s="314"/>
      <c r="BO308" s="314"/>
      <c r="BP308" s="314"/>
      <c r="BQ308" s="314"/>
      <c r="BR308" s="314"/>
      <c r="BS308" s="314"/>
      <c r="BT308" s="314"/>
      <c r="BU308" s="314"/>
      <c r="BV308" s="314"/>
      <c r="BW308" s="291"/>
      <c r="BX308" s="314"/>
      <c r="BY308" s="314"/>
      <c r="BZ308" s="314"/>
      <c r="CA308" s="314"/>
      <c r="CB308" s="314"/>
      <c r="CC308" s="314"/>
      <c r="CD308" s="314"/>
      <c r="CE308" s="314"/>
      <c r="CF308" s="314"/>
      <c r="CG308" s="314"/>
      <c r="CH308" s="314"/>
      <c r="CI308" s="314"/>
      <c r="CJ308" s="314"/>
      <c r="CK308" s="314"/>
      <c r="CL308" s="314"/>
      <c r="CM308" s="314"/>
      <c r="CN308" s="314"/>
      <c r="CO308" s="314"/>
      <c r="CP308" s="314"/>
      <c r="CQ308" s="314"/>
      <c r="CR308" s="314"/>
      <c r="CS308" s="314"/>
      <c r="CT308" s="314"/>
      <c r="CU308" s="314"/>
      <c r="CV308" s="314"/>
      <c r="CW308" s="314"/>
      <c r="CX308" s="314"/>
      <c r="CY308" s="314"/>
      <c r="CZ308" s="314"/>
      <c r="DA308" s="314"/>
      <c r="DB308" s="314"/>
      <c r="DC308" s="314"/>
      <c r="DD308" s="314"/>
      <c r="DE308" s="314"/>
      <c r="DF308" s="314"/>
      <c r="DG308" s="314"/>
      <c r="DH308" s="314"/>
      <c r="DI308" s="314"/>
      <c r="DJ308" s="314"/>
      <c r="DK308" s="314"/>
      <c r="DL308" s="314"/>
      <c r="DM308" s="314"/>
      <c r="DN308" s="314"/>
      <c r="DO308" s="314"/>
      <c r="DP308" s="314"/>
      <c r="DQ308" s="314"/>
      <c r="DR308" s="314"/>
      <c r="DS308" s="314"/>
      <c r="DT308" s="314"/>
      <c r="DU308" s="314"/>
      <c r="DV308" s="314"/>
      <c r="DW308" s="314"/>
      <c r="DX308" s="314"/>
      <c r="DY308" s="314"/>
      <c r="DZ308" s="314"/>
      <c r="EA308" s="314"/>
      <c r="EB308" s="314"/>
      <c r="EC308" s="314"/>
      <c r="ED308" s="314"/>
      <c r="FY308" s="317"/>
      <c r="FZ308" s="317"/>
      <c r="GA308" s="317"/>
      <c r="GB308" s="317"/>
      <c r="GC308" s="301"/>
      <c r="GD308" s="301"/>
      <c r="GE308" s="301"/>
      <c r="GF308" s="301"/>
      <c r="GG308" s="318"/>
      <c r="GH308" s="318"/>
      <c r="GI308" s="318"/>
      <c r="GJ308" s="319"/>
      <c r="GK308" s="320"/>
      <c r="GL308" s="320"/>
      <c r="GM308" s="320"/>
      <c r="GN308" s="320"/>
      <c r="GO308" s="300"/>
      <c r="HD308" s="317"/>
      <c r="HE308" s="317"/>
      <c r="HF308" s="317"/>
      <c r="HG308" s="317"/>
      <c r="HH308" s="301"/>
      <c r="HI308" s="301"/>
      <c r="HJ308" s="301"/>
      <c r="HK308" s="301"/>
      <c r="HL308" s="318"/>
      <c r="HM308" s="318"/>
      <c r="HN308" s="318"/>
      <c r="HO308" s="319"/>
      <c r="HP308" s="320"/>
      <c r="HQ308" s="320"/>
      <c r="HR308" s="320"/>
      <c r="HS308" s="320"/>
      <c r="HT308" s="300"/>
    </row>
    <row r="309" spans="3:228" ht="17.100000000000001" customHeight="1" x14ac:dyDescent="0.3">
      <c r="R309" s="314"/>
      <c r="S309" s="314"/>
      <c r="T309" s="314"/>
      <c r="U309" s="314"/>
      <c r="V309" s="314"/>
      <c r="W309" s="314"/>
      <c r="X309" s="314"/>
      <c r="Y309" s="314"/>
      <c r="Z309" s="314"/>
      <c r="AA309" s="314"/>
      <c r="AB309" s="314"/>
      <c r="AC309" s="314"/>
      <c r="AD309" s="314"/>
      <c r="AE309" s="314"/>
      <c r="AF309" s="314"/>
      <c r="AG309" s="314"/>
      <c r="AH309" s="314"/>
      <c r="AI309" s="314"/>
      <c r="AJ309" s="314"/>
      <c r="AK309" s="314"/>
      <c r="AL309" s="314"/>
      <c r="AM309" s="314"/>
      <c r="AN309" s="314"/>
      <c r="AO309" s="314"/>
      <c r="AP309" s="314"/>
      <c r="AQ309" s="314"/>
      <c r="AR309" s="314"/>
      <c r="AS309" s="314"/>
      <c r="AT309" s="314"/>
      <c r="AU309" s="314"/>
      <c r="AV309" s="314"/>
      <c r="AW309" s="314"/>
      <c r="AX309" s="314"/>
      <c r="AY309" s="314"/>
      <c r="AZ309" s="314"/>
      <c r="BA309" s="314"/>
      <c r="BB309" s="314"/>
      <c r="BC309" s="314"/>
      <c r="BD309" s="314"/>
      <c r="BE309" s="314"/>
      <c r="BF309" s="314"/>
      <c r="BG309" s="314"/>
      <c r="BH309" s="314"/>
      <c r="BI309" s="314"/>
      <c r="BJ309" s="314"/>
      <c r="BK309" s="314"/>
      <c r="BL309" s="314"/>
      <c r="BM309" s="314"/>
      <c r="BN309" s="314"/>
      <c r="BO309" s="314"/>
      <c r="BP309" s="314"/>
      <c r="BQ309" s="314"/>
      <c r="BR309" s="314"/>
      <c r="BS309" s="314"/>
      <c r="BT309" s="314"/>
      <c r="BU309" s="314"/>
      <c r="BV309" s="314"/>
      <c r="BW309" s="258"/>
      <c r="BX309" s="314"/>
      <c r="BY309" s="314"/>
      <c r="BZ309" s="314"/>
      <c r="CA309" s="314"/>
      <c r="CB309" s="314"/>
      <c r="CC309" s="314"/>
      <c r="CD309" s="314"/>
      <c r="CE309" s="314"/>
      <c r="CF309" s="314"/>
      <c r="CG309" s="314"/>
      <c r="CH309" s="314"/>
      <c r="CI309" s="314"/>
      <c r="CJ309" s="314"/>
      <c r="CK309" s="314"/>
      <c r="CL309" s="314"/>
      <c r="CM309" s="314"/>
      <c r="CN309" s="314"/>
      <c r="CO309" s="314"/>
      <c r="CP309" s="314"/>
      <c r="CQ309" s="314"/>
      <c r="CR309" s="314"/>
      <c r="CS309" s="314"/>
      <c r="CT309" s="314"/>
      <c r="CU309" s="314"/>
      <c r="CV309" s="314"/>
      <c r="CW309" s="314"/>
      <c r="CX309" s="314"/>
      <c r="CY309" s="314"/>
      <c r="CZ309" s="314"/>
      <c r="DA309" s="314"/>
      <c r="DB309" s="314"/>
      <c r="DC309" s="314"/>
      <c r="DD309" s="314"/>
      <c r="DE309" s="314"/>
      <c r="DF309" s="314"/>
      <c r="DG309" s="314"/>
      <c r="DH309" s="314"/>
      <c r="DI309" s="314"/>
      <c r="DJ309" s="314"/>
      <c r="DK309" s="314"/>
      <c r="DL309" s="314"/>
      <c r="DM309" s="314"/>
      <c r="DN309" s="314"/>
      <c r="DO309" s="314"/>
      <c r="DP309" s="314"/>
      <c r="DQ309" s="314"/>
      <c r="DR309" s="314"/>
      <c r="DS309" s="314"/>
      <c r="DT309" s="314"/>
      <c r="DU309" s="314"/>
      <c r="DV309" s="314"/>
      <c r="DW309" s="314"/>
      <c r="DX309" s="314"/>
      <c r="DY309" s="314"/>
      <c r="DZ309" s="314"/>
      <c r="EA309" s="314"/>
      <c r="EB309" s="314"/>
      <c r="EC309" s="314"/>
      <c r="ED309" s="314"/>
      <c r="FY309" s="317"/>
      <c r="FZ309" s="317"/>
      <c r="GA309" s="317"/>
      <c r="GB309" s="317"/>
      <c r="GC309" s="301"/>
      <c r="GD309" s="301"/>
      <c r="GE309" s="301"/>
      <c r="GF309" s="301"/>
      <c r="GG309" s="318"/>
      <c r="GH309" s="318"/>
      <c r="GI309" s="318"/>
      <c r="GJ309" s="319"/>
      <c r="GK309" s="320"/>
      <c r="GL309" s="320"/>
      <c r="GM309" s="320"/>
      <c r="GN309" s="320"/>
      <c r="GO309" s="300"/>
      <c r="HD309" s="317"/>
      <c r="HE309" s="317"/>
      <c r="HF309" s="317"/>
      <c r="HG309" s="317"/>
      <c r="HH309" s="301"/>
      <c r="HI309" s="301"/>
      <c r="HJ309" s="301"/>
      <c r="HK309" s="301"/>
      <c r="HL309" s="318"/>
      <c r="HM309" s="318"/>
      <c r="HN309" s="318"/>
      <c r="HO309" s="319"/>
      <c r="HP309" s="320"/>
      <c r="HQ309" s="320"/>
      <c r="HR309" s="320"/>
      <c r="HS309" s="320"/>
      <c r="HT309" s="300"/>
    </row>
    <row r="310" spans="3:228" ht="17.100000000000001" customHeight="1" x14ac:dyDescent="0.3">
      <c r="R310" s="314"/>
      <c r="S310" s="314"/>
      <c r="T310" s="314"/>
      <c r="U310" s="314"/>
      <c r="V310" s="314"/>
      <c r="W310" s="314"/>
      <c r="X310" s="314"/>
      <c r="Y310" s="314"/>
      <c r="Z310" s="314"/>
      <c r="AA310" s="314"/>
      <c r="AB310" s="314"/>
      <c r="AC310" s="314"/>
      <c r="AD310" s="314"/>
      <c r="AE310" s="314"/>
      <c r="AF310" s="314"/>
      <c r="AG310" s="314"/>
      <c r="AH310" s="314"/>
      <c r="AI310" s="314"/>
      <c r="AJ310" s="314"/>
      <c r="AK310" s="314"/>
      <c r="AL310" s="314"/>
      <c r="AM310" s="314"/>
      <c r="AN310" s="314"/>
      <c r="AO310" s="314"/>
      <c r="AP310" s="314"/>
      <c r="AQ310" s="314"/>
      <c r="AR310" s="314"/>
      <c r="AS310" s="314"/>
      <c r="AT310" s="314"/>
      <c r="AU310" s="314"/>
      <c r="AV310" s="314"/>
      <c r="AW310" s="314"/>
      <c r="AX310" s="314"/>
      <c r="AY310" s="314"/>
      <c r="AZ310" s="314"/>
      <c r="BA310" s="314"/>
      <c r="BB310" s="314"/>
      <c r="BC310" s="314"/>
      <c r="BD310" s="314"/>
      <c r="BE310" s="314"/>
      <c r="BF310" s="314"/>
      <c r="BG310" s="314"/>
      <c r="BH310" s="314"/>
      <c r="BI310" s="314"/>
      <c r="BJ310" s="314"/>
      <c r="BK310" s="314"/>
      <c r="BL310" s="314"/>
      <c r="BM310" s="314"/>
      <c r="BN310" s="314"/>
      <c r="BO310" s="314"/>
      <c r="BP310" s="314"/>
      <c r="BQ310" s="314"/>
      <c r="BR310" s="314"/>
      <c r="BS310" s="314"/>
      <c r="BT310" s="314"/>
      <c r="BU310" s="314"/>
      <c r="BV310" s="314"/>
      <c r="BW310" s="258"/>
      <c r="BX310" s="314"/>
      <c r="BY310" s="314"/>
      <c r="BZ310" s="314"/>
      <c r="CA310" s="314"/>
      <c r="CB310" s="314"/>
      <c r="CC310" s="314"/>
      <c r="CD310" s="314"/>
      <c r="CE310" s="314"/>
      <c r="CF310" s="314"/>
      <c r="CG310" s="314"/>
      <c r="CH310" s="314"/>
      <c r="CI310" s="314"/>
      <c r="CJ310" s="314"/>
      <c r="CK310" s="314"/>
      <c r="CL310" s="314"/>
      <c r="CM310" s="314"/>
      <c r="CN310" s="314"/>
      <c r="CO310" s="314"/>
      <c r="CP310" s="314"/>
      <c r="CQ310" s="314"/>
      <c r="CR310" s="314"/>
      <c r="CS310" s="314"/>
      <c r="CT310" s="314"/>
      <c r="CU310" s="314"/>
      <c r="CV310" s="314"/>
      <c r="CW310" s="314"/>
      <c r="CX310" s="314"/>
      <c r="CY310" s="314"/>
      <c r="CZ310" s="314"/>
      <c r="DA310" s="314"/>
      <c r="DB310" s="314"/>
      <c r="DC310" s="314"/>
      <c r="DD310" s="314"/>
      <c r="DE310" s="314"/>
      <c r="DF310" s="314"/>
      <c r="DG310" s="314"/>
      <c r="DH310" s="314"/>
      <c r="DI310" s="314"/>
      <c r="DJ310" s="314"/>
      <c r="DK310" s="314"/>
      <c r="DL310" s="314"/>
      <c r="DM310" s="314"/>
      <c r="DN310" s="314"/>
      <c r="DO310" s="314"/>
      <c r="DP310" s="314"/>
      <c r="DQ310" s="314"/>
      <c r="DR310" s="314"/>
      <c r="DS310" s="314"/>
      <c r="DT310" s="314"/>
      <c r="DU310" s="314"/>
      <c r="DV310" s="314"/>
      <c r="DW310" s="314"/>
      <c r="DX310" s="314"/>
      <c r="DY310" s="314"/>
      <c r="DZ310" s="314"/>
      <c r="EA310" s="314"/>
      <c r="EB310" s="314"/>
      <c r="EC310" s="314"/>
      <c r="ED310" s="314"/>
      <c r="FY310" s="317"/>
      <c r="FZ310" s="317"/>
      <c r="GA310" s="317"/>
      <c r="GB310" s="317"/>
      <c r="GC310" s="301"/>
      <c r="GD310" s="301"/>
      <c r="GE310" s="301"/>
      <c r="GF310" s="301"/>
      <c r="GG310" s="318"/>
      <c r="GH310" s="318"/>
      <c r="GI310" s="318"/>
      <c r="GJ310" s="319"/>
      <c r="GK310" s="320"/>
      <c r="GL310" s="320"/>
      <c r="GM310" s="320"/>
      <c r="GN310" s="320"/>
      <c r="GO310" s="300"/>
      <c r="HD310" s="317"/>
      <c r="HE310" s="317"/>
      <c r="HF310" s="317"/>
      <c r="HG310" s="317"/>
      <c r="HH310" s="301"/>
      <c r="HI310" s="301"/>
      <c r="HJ310" s="301"/>
      <c r="HK310" s="301"/>
      <c r="HL310" s="318"/>
      <c r="HM310" s="318"/>
      <c r="HN310" s="318"/>
      <c r="HO310" s="319"/>
      <c r="HP310" s="320"/>
      <c r="HQ310" s="320"/>
      <c r="HR310" s="320"/>
      <c r="HS310" s="320"/>
      <c r="HT310" s="300"/>
    </row>
    <row r="311" spans="3:228" ht="17.100000000000001" customHeight="1" x14ac:dyDescent="0.3">
      <c r="R311" s="314"/>
      <c r="S311" s="314"/>
      <c r="T311" s="314"/>
      <c r="U311" s="314"/>
      <c r="V311" s="314"/>
      <c r="W311" s="314"/>
      <c r="X311" s="314"/>
      <c r="Y311" s="314"/>
      <c r="Z311" s="314"/>
      <c r="AA311" s="314"/>
      <c r="AB311" s="314"/>
      <c r="AC311" s="314"/>
      <c r="AD311" s="314"/>
      <c r="AE311" s="314"/>
      <c r="AF311" s="314"/>
      <c r="AG311" s="314"/>
      <c r="AH311" s="314"/>
      <c r="AI311" s="314"/>
      <c r="AJ311" s="314"/>
      <c r="AK311" s="314"/>
      <c r="AL311" s="314"/>
      <c r="AM311" s="314"/>
      <c r="AN311" s="314"/>
      <c r="AO311" s="314"/>
      <c r="AP311" s="314"/>
      <c r="AQ311" s="314"/>
      <c r="AR311" s="314"/>
      <c r="AS311" s="314"/>
      <c r="AT311" s="314"/>
      <c r="AU311" s="314"/>
      <c r="AV311" s="314"/>
      <c r="AW311" s="314"/>
      <c r="AX311" s="314"/>
      <c r="AY311" s="314"/>
      <c r="AZ311" s="314"/>
      <c r="BA311" s="314"/>
      <c r="BB311" s="314"/>
      <c r="BC311" s="314"/>
      <c r="BD311" s="314"/>
      <c r="BE311" s="314"/>
      <c r="BF311" s="314"/>
      <c r="BG311" s="314"/>
      <c r="BH311" s="314"/>
      <c r="BI311" s="314"/>
      <c r="BJ311" s="314"/>
      <c r="BK311" s="314"/>
      <c r="BL311" s="314"/>
      <c r="BM311" s="314"/>
      <c r="BN311" s="314"/>
      <c r="BO311" s="314"/>
      <c r="BP311" s="314"/>
      <c r="BQ311" s="314"/>
      <c r="BR311" s="314"/>
      <c r="BS311" s="314"/>
      <c r="BT311" s="314"/>
      <c r="BU311" s="314"/>
      <c r="BV311" s="314"/>
      <c r="BW311" s="291"/>
      <c r="BX311" s="314"/>
      <c r="BY311" s="314"/>
      <c r="BZ311" s="314"/>
      <c r="CA311" s="314"/>
      <c r="CB311" s="314"/>
      <c r="CC311" s="314"/>
      <c r="CD311" s="314"/>
      <c r="CE311" s="314"/>
      <c r="CF311" s="314"/>
      <c r="CG311" s="314"/>
      <c r="CH311" s="314"/>
      <c r="CI311" s="314"/>
      <c r="CJ311" s="314"/>
      <c r="CK311" s="314"/>
      <c r="CL311" s="314"/>
      <c r="CM311" s="314"/>
      <c r="CN311" s="314"/>
      <c r="CO311" s="314"/>
      <c r="CP311" s="314"/>
      <c r="CQ311" s="314"/>
      <c r="CR311" s="314"/>
      <c r="CS311" s="314"/>
      <c r="CT311" s="314"/>
      <c r="CU311" s="314"/>
      <c r="CV311" s="314"/>
      <c r="CW311" s="314"/>
      <c r="CX311" s="314"/>
      <c r="CY311" s="314"/>
      <c r="CZ311" s="314"/>
      <c r="DA311" s="314"/>
      <c r="DB311" s="314"/>
      <c r="DC311" s="314"/>
      <c r="DD311" s="314"/>
      <c r="DE311" s="314"/>
      <c r="DF311" s="314"/>
      <c r="DG311" s="314"/>
      <c r="DH311" s="314"/>
      <c r="DI311" s="314"/>
      <c r="DJ311" s="314"/>
      <c r="DK311" s="314"/>
      <c r="DL311" s="314"/>
      <c r="DM311" s="314"/>
      <c r="DN311" s="314"/>
      <c r="DO311" s="314"/>
      <c r="DP311" s="314"/>
      <c r="DQ311" s="314"/>
      <c r="DR311" s="314"/>
      <c r="DS311" s="314"/>
      <c r="DT311" s="314"/>
      <c r="DU311" s="314"/>
      <c r="DV311" s="314"/>
      <c r="DW311" s="314"/>
      <c r="DX311" s="314"/>
      <c r="DY311" s="314"/>
      <c r="DZ311" s="314"/>
      <c r="EA311" s="314"/>
      <c r="EB311" s="314"/>
      <c r="EC311" s="314"/>
      <c r="ED311" s="314"/>
      <c r="FY311" s="317"/>
      <c r="FZ311" s="317"/>
      <c r="GA311" s="317"/>
      <c r="GB311" s="317"/>
      <c r="GC311" s="301"/>
      <c r="GD311" s="301"/>
      <c r="GE311" s="301"/>
      <c r="GF311" s="301"/>
      <c r="GG311" s="318"/>
      <c r="GH311" s="318"/>
      <c r="GI311" s="318"/>
      <c r="GJ311" s="319"/>
      <c r="GK311" s="320"/>
      <c r="GL311" s="320"/>
      <c r="GM311" s="320"/>
      <c r="GN311" s="320"/>
      <c r="GO311" s="300"/>
      <c r="HD311" s="317"/>
      <c r="HE311" s="317"/>
      <c r="HF311" s="317"/>
      <c r="HG311" s="317"/>
      <c r="HH311" s="301"/>
      <c r="HI311" s="301"/>
      <c r="HJ311" s="301"/>
      <c r="HK311" s="301"/>
      <c r="HL311" s="318"/>
      <c r="HM311" s="318"/>
      <c r="HN311" s="318"/>
      <c r="HO311" s="319"/>
      <c r="HP311" s="320"/>
      <c r="HQ311" s="320"/>
      <c r="HR311" s="320"/>
      <c r="HS311" s="320"/>
      <c r="HT311" s="300"/>
    </row>
    <row r="312" spans="3:228" ht="17.100000000000001" customHeight="1" x14ac:dyDescent="0.3">
      <c r="R312" s="314"/>
      <c r="S312" s="314"/>
      <c r="T312" s="314"/>
      <c r="U312" s="314"/>
      <c r="V312" s="314"/>
      <c r="W312" s="314"/>
      <c r="X312" s="314"/>
      <c r="Y312" s="314"/>
      <c r="Z312" s="314"/>
      <c r="AA312" s="314"/>
      <c r="AB312" s="314"/>
      <c r="AC312" s="314"/>
      <c r="AD312" s="314"/>
      <c r="AE312" s="314"/>
      <c r="AF312" s="314"/>
      <c r="AG312" s="314"/>
      <c r="AH312" s="314"/>
      <c r="AI312" s="314"/>
      <c r="AJ312" s="314"/>
      <c r="AK312" s="314"/>
      <c r="AL312" s="314"/>
      <c r="AM312" s="314"/>
      <c r="AN312" s="314"/>
      <c r="AO312" s="314"/>
      <c r="AP312" s="314"/>
      <c r="AQ312" s="314"/>
      <c r="AR312" s="314"/>
      <c r="AS312" s="314"/>
      <c r="AT312" s="314"/>
      <c r="AU312" s="314"/>
      <c r="AV312" s="314"/>
      <c r="AW312" s="314"/>
      <c r="AX312" s="314"/>
      <c r="AY312" s="314"/>
      <c r="AZ312" s="314"/>
      <c r="BA312" s="314"/>
      <c r="BB312" s="314"/>
      <c r="BC312" s="314"/>
      <c r="BD312" s="314"/>
      <c r="BE312" s="314"/>
      <c r="BF312" s="314"/>
      <c r="BG312" s="314"/>
      <c r="BH312" s="314"/>
      <c r="BI312" s="314"/>
      <c r="BJ312" s="314"/>
      <c r="BK312" s="314"/>
      <c r="BL312" s="314"/>
      <c r="BM312" s="314"/>
      <c r="BN312" s="314"/>
      <c r="BO312" s="314"/>
      <c r="BP312" s="314"/>
      <c r="BQ312" s="314"/>
      <c r="BR312" s="314"/>
      <c r="BS312" s="314"/>
      <c r="BT312" s="314"/>
      <c r="BU312" s="314"/>
      <c r="BV312" s="314"/>
      <c r="BW312" s="259"/>
      <c r="BX312" s="314"/>
      <c r="BY312" s="314"/>
      <c r="BZ312" s="314"/>
      <c r="CA312" s="314"/>
      <c r="CB312" s="314"/>
      <c r="CC312" s="314"/>
      <c r="CD312" s="314"/>
      <c r="CE312" s="314"/>
      <c r="CF312" s="314"/>
      <c r="CG312" s="314"/>
      <c r="CH312" s="314"/>
      <c r="CI312" s="314"/>
      <c r="CJ312" s="314"/>
      <c r="CK312" s="314"/>
      <c r="CL312" s="314"/>
      <c r="CM312" s="314"/>
      <c r="CN312" s="314"/>
      <c r="CO312" s="314"/>
      <c r="CP312" s="314"/>
      <c r="CQ312" s="314"/>
      <c r="CR312" s="314"/>
      <c r="CS312" s="314"/>
      <c r="CT312" s="314"/>
      <c r="CU312" s="314"/>
      <c r="CV312" s="314"/>
      <c r="CW312" s="314"/>
      <c r="CX312" s="314"/>
      <c r="CY312" s="314"/>
      <c r="CZ312" s="314"/>
      <c r="DA312" s="314"/>
      <c r="DB312" s="314"/>
      <c r="DC312" s="314"/>
      <c r="DD312" s="314"/>
      <c r="DE312" s="314"/>
      <c r="DF312" s="314"/>
      <c r="DG312" s="314"/>
      <c r="DH312" s="314"/>
      <c r="DI312" s="314"/>
      <c r="DJ312" s="314"/>
      <c r="DK312" s="314"/>
      <c r="DL312" s="314"/>
      <c r="DM312" s="314"/>
      <c r="DN312" s="314"/>
      <c r="DO312" s="314"/>
      <c r="DP312" s="314"/>
      <c r="DQ312" s="314"/>
      <c r="DR312" s="314"/>
      <c r="DS312" s="314"/>
      <c r="DT312" s="314"/>
      <c r="DU312" s="314"/>
      <c r="DV312" s="314"/>
      <c r="DW312" s="314"/>
      <c r="DX312" s="314"/>
      <c r="DY312" s="314"/>
      <c r="DZ312" s="314"/>
      <c r="EA312" s="314"/>
      <c r="EB312" s="314"/>
      <c r="EC312" s="314"/>
      <c r="ED312" s="314"/>
      <c r="FY312" s="317"/>
      <c r="FZ312" s="317"/>
      <c r="GA312" s="317"/>
      <c r="GB312" s="317"/>
      <c r="GC312" s="301"/>
      <c r="GD312" s="301"/>
      <c r="GE312" s="301"/>
      <c r="GF312" s="301"/>
      <c r="GG312" s="318"/>
      <c r="GH312" s="318"/>
      <c r="GI312" s="318"/>
      <c r="GJ312" s="319"/>
      <c r="GK312" s="320"/>
      <c r="GL312" s="320"/>
      <c r="GM312" s="320"/>
      <c r="GN312" s="320"/>
      <c r="GO312" s="300"/>
      <c r="HD312" s="317"/>
      <c r="HE312" s="317"/>
      <c r="HF312" s="317"/>
      <c r="HG312" s="317"/>
      <c r="HH312" s="301"/>
      <c r="HI312" s="301"/>
      <c r="HJ312" s="301"/>
      <c r="HK312" s="301"/>
      <c r="HL312" s="318"/>
      <c r="HM312" s="318"/>
      <c r="HN312" s="318"/>
      <c r="HO312" s="319"/>
      <c r="HP312" s="320"/>
      <c r="HQ312" s="320"/>
      <c r="HR312" s="320"/>
      <c r="HS312" s="320"/>
      <c r="HT312" s="300"/>
    </row>
    <row r="313" spans="3:228" ht="17.100000000000001" customHeight="1" x14ac:dyDescent="0.3">
      <c r="R313" s="314"/>
      <c r="S313" s="314"/>
      <c r="T313" s="314"/>
      <c r="U313" s="314"/>
      <c r="V313" s="314"/>
      <c r="W313" s="314"/>
      <c r="X313" s="314"/>
      <c r="Y313" s="314"/>
      <c r="Z313" s="314"/>
      <c r="AA313" s="314"/>
      <c r="AB313" s="314"/>
      <c r="AC313" s="314"/>
      <c r="AD313" s="314"/>
      <c r="AE313" s="314"/>
      <c r="AF313" s="314"/>
      <c r="AG313" s="314"/>
      <c r="AH313" s="314"/>
      <c r="AI313" s="314"/>
      <c r="AJ313" s="314"/>
      <c r="AK313" s="314"/>
      <c r="AL313" s="314"/>
      <c r="AM313" s="314"/>
      <c r="AN313" s="314"/>
      <c r="AO313" s="314"/>
      <c r="AP313" s="314"/>
      <c r="AQ313" s="314"/>
      <c r="AR313" s="314"/>
      <c r="AS313" s="314"/>
      <c r="AT313" s="314"/>
      <c r="AU313" s="314"/>
      <c r="AV313" s="314"/>
      <c r="AW313" s="314"/>
      <c r="AX313" s="314"/>
      <c r="AY313" s="314"/>
      <c r="AZ313" s="314"/>
      <c r="BA313" s="314"/>
      <c r="BB313" s="314"/>
      <c r="BC313" s="314"/>
      <c r="BD313" s="314"/>
      <c r="BE313" s="314"/>
      <c r="BF313" s="314"/>
      <c r="BG313" s="314"/>
      <c r="BH313" s="314"/>
      <c r="BI313" s="314"/>
      <c r="BJ313" s="314"/>
      <c r="BK313" s="314"/>
      <c r="BL313" s="314"/>
      <c r="BM313" s="314"/>
      <c r="BN313" s="314"/>
      <c r="BO313" s="314"/>
      <c r="BP313" s="314"/>
      <c r="BQ313" s="314"/>
      <c r="BR313" s="314"/>
      <c r="BS313" s="314"/>
      <c r="BT313" s="314"/>
      <c r="BU313" s="314"/>
      <c r="BV313" s="314"/>
      <c r="BW313" s="259"/>
      <c r="BX313" s="314"/>
      <c r="BY313" s="314"/>
      <c r="BZ313" s="314"/>
      <c r="CA313" s="314"/>
      <c r="CB313" s="314"/>
      <c r="CC313" s="314"/>
      <c r="CD313" s="314"/>
      <c r="CE313" s="314"/>
      <c r="CF313" s="314"/>
      <c r="CG313" s="314"/>
      <c r="CH313" s="314"/>
      <c r="CI313" s="314"/>
      <c r="CJ313" s="314"/>
      <c r="CK313" s="314"/>
      <c r="CL313" s="314"/>
      <c r="CM313" s="314"/>
      <c r="CN313" s="314"/>
      <c r="CO313" s="314"/>
      <c r="CP313" s="314"/>
      <c r="CQ313" s="314"/>
      <c r="CR313" s="314"/>
      <c r="CS313" s="314"/>
      <c r="CT313" s="314"/>
      <c r="CU313" s="314"/>
      <c r="CV313" s="314"/>
      <c r="CW313" s="314"/>
      <c r="CX313" s="314"/>
      <c r="CY313" s="314"/>
      <c r="CZ313" s="314"/>
      <c r="DA313" s="314"/>
      <c r="DB313" s="314"/>
      <c r="DC313" s="314"/>
      <c r="DD313" s="314"/>
      <c r="DE313" s="314"/>
      <c r="DF313" s="314"/>
      <c r="DG313" s="314"/>
      <c r="DH313" s="314"/>
      <c r="DI313" s="314"/>
      <c r="DJ313" s="314"/>
      <c r="DK313" s="314"/>
      <c r="DL313" s="314"/>
      <c r="DM313" s="314"/>
      <c r="DN313" s="314"/>
      <c r="DO313" s="314"/>
      <c r="DP313" s="314"/>
      <c r="DQ313" s="314"/>
      <c r="DR313" s="314"/>
      <c r="DS313" s="314"/>
      <c r="DT313" s="314"/>
      <c r="DU313" s="314"/>
      <c r="DV313" s="314"/>
      <c r="DW313" s="314"/>
      <c r="DX313" s="314"/>
      <c r="DY313" s="314"/>
      <c r="DZ313" s="314"/>
      <c r="EA313" s="314"/>
      <c r="EB313" s="314"/>
      <c r="EC313" s="314"/>
      <c r="ED313" s="314"/>
      <c r="FY313" s="317"/>
      <c r="FZ313" s="317"/>
      <c r="GA313" s="317"/>
      <c r="GB313" s="317"/>
      <c r="GC313" s="301"/>
      <c r="GD313" s="301"/>
      <c r="GE313" s="301"/>
      <c r="GF313" s="301"/>
      <c r="GG313" s="318"/>
      <c r="GH313" s="318"/>
      <c r="GI313" s="318"/>
      <c r="GJ313" s="319"/>
      <c r="GK313" s="320"/>
      <c r="GL313" s="320"/>
      <c r="GM313" s="320"/>
      <c r="GN313" s="320"/>
      <c r="GO313" s="300"/>
      <c r="HD313" s="317"/>
      <c r="HE313" s="317"/>
      <c r="HF313" s="317"/>
      <c r="HG313" s="317"/>
      <c r="HH313" s="301"/>
      <c r="HI313" s="301"/>
      <c r="HJ313" s="301"/>
      <c r="HK313" s="301"/>
      <c r="HL313" s="318"/>
      <c r="HM313" s="318"/>
      <c r="HN313" s="318"/>
      <c r="HO313" s="319"/>
      <c r="HP313" s="320"/>
      <c r="HQ313" s="320"/>
      <c r="HR313" s="320"/>
      <c r="HS313" s="320"/>
      <c r="HT313" s="300"/>
    </row>
    <row r="314" spans="3:228" ht="17.100000000000001" customHeight="1" x14ac:dyDescent="0.3">
      <c r="R314" s="314"/>
      <c r="S314" s="314"/>
      <c r="T314" s="314"/>
      <c r="U314" s="314"/>
      <c r="V314" s="314"/>
      <c r="W314" s="314"/>
      <c r="X314" s="314"/>
      <c r="Y314" s="314"/>
      <c r="Z314" s="314"/>
      <c r="AA314" s="314"/>
      <c r="AB314" s="314"/>
      <c r="AC314" s="314"/>
      <c r="AD314" s="314"/>
      <c r="AE314" s="314"/>
      <c r="AF314" s="314"/>
      <c r="AG314" s="314"/>
      <c r="AH314" s="314"/>
      <c r="AI314" s="314"/>
      <c r="AJ314" s="314"/>
      <c r="AK314" s="314"/>
      <c r="AL314" s="314"/>
      <c r="AM314" s="314"/>
      <c r="AN314" s="314"/>
      <c r="AO314" s="314"/>
      <c r="AP314" s="314"/>
      <c r="AQ314" s="314"/>
      <c r="AR314" s="314"/>
      <c r="AS314" s="314"/>
      <c r="AT314" s="314"/>
      <c r="AU314" s="314"/>
      <c r="AV314" s="314"/>
      <c r="AW314" s="314"/>
      <c r="AX314" s="314"/>
      <c r="AY314" s="314"/>
      <c r="AZ314" s="314"/>
      <c r="BA314" s="314"/>
      <c r="BB314" s="314"/>
      <c r="BC314" s="314"/>
      <c r="BD314" s="314"/>
      <c r="BE314" s="314"/>
      <c r="BF314" s="314"/>
      <c r="BG314" s="314"/>
      <c r="BH314" s="314"/>
      <c r="BI314" s="314"/>
      <c r="BJ314" s="314"/>
      <c r="BK314" s="314"/>
      <c r="BL314" s="314"/>
      <c r="BM314" s="314"/>
      <c r="BN314" s="314"/>
      <c r="BO314" s="314"/>
      <c r="BP314" s="314"/>
      <c r="BQ314" s="314"/>
      <c r="BR314" s="314"/>
      <c r="BS314" s="314"/>
      <c r="BT314" s="314"/>
      <c r="BU314" s="314"/>
      <c r="BV314" s="314"/>
      <c r="BW314" s="291"/>
      <c r="BX314" s="314"/>
      <c r="BY314" s="314"/>
      <c r="BZ314" s="314"/>
      <c r="CA314" s="314"/>
      <c r="CB314" s="314"/>
      <c r="CC314" s="314"/>
      <c r="CD314" s="314"/>
      <c r="CE314" s="314"/>
      <c r="CF314" s="314"/>
      <c r="CG314" s="314"/>
      <c r="CH314" s="314"/>
      <c r="CI314" s="314"/>
      <c r="CJ314" s="314"/>
      <c r="CK314" s="314"/>
      <c r="CL314" s="314"/>
      <c r="CM314" s="314"/>
      <c r="CN314" s="314"/>
      <c r="CO314" s="314"/>
      <c r="CP314" s="314"/>
      <c r="CQ314" s="314"/>
      <c r="CR314" s="314"/>
      <c r="CS314" s="314"/>
      <c r="CT314" s="314"/>
      <c r="CU314" s="314"/>
      <c r="CV314" s="314"/>
      <c r="CW314" s="314"/>
      <c r="CX314" s="314"/>
      <c r="CY314" s="314"/>
      <c r="CZ314" s="314"/>
      <c r="DA314" s="314"/>
      <c r="DB314" s="314"/>
      <c r="DC314" s="314"/>
      <c r="DD314" s="314"/>
      <c r="DE314" s="314"/>
      <c r="DF314" s="314"/>
      <c r="DG314" s="314"/>
      <c r="DH314" s="314"/>
      <c r="DI314" s="314"/>
      <c r="DJ314" s="314"/>
      <c r="DK314" s="314"/>
      <c r="DL314" s="314"/>
      <c r="DM314" s="314"/>
      <c r="DN314" s="314"/>
      <c r="DO314" s="314"/>
      <c r="DP314" s="314"/>
      <c r="DQ314" s="314"/>
      <c r="DR314" s="314"/>
      <c r="DS314" s="314"/>
      <c r="DT314" s="314"/>
      <c r="DU314" s="314"/>
      <c r="DV314" s="314"/>
      <c r="DW314" s="314"/>
      <c r="DX314" s="314"/>
      <c r="DY314" s="314"/>
      <c r="DZ314" s="314"/>
      <c r="EA314" s="314"/>
      <c r="EB314" s="314"/>
      <c r="EC314" s="314"/>
      <c r="ED314" s="314"/>
      <c r="FY314" s="317"/>
      <c r="FZ314" s="317"/>
      <c r="GA314" s="317"/>
      <c r="GB314" s="317"/>
      <c r="GC314" s="301"/>
      <c r="GD314" s="301"/>
      <c r="GE314" s="301"/>
      <c r="GF314" s="301"/>
      <c r="GG314" s="318"/>
      <c r="GH314" s="318"/>
      <c r="GI314" s="318"/>
      <c r="GJ314" s="319"/>
      <c r="GK314" s="320"/>
      <c r="GL314" s="320"/>
      <c r="GM314" s="320"/>
      <c r="GN314" s="320"/>
      <c r="GO314" s="300"/>
      <c r="HD314" s="317"/>
      <c r="HE314" s="317"/>
      <c r="HF314" s="317"/>
      <c r="HG314" s="317"/>
      <c r="HH314" s="301"/>
      <c r="HI314" s="301"/>
      <c r="HJ314" s="301"/>
      <c r="HK314" s="301"/>
      <c r="HL314" s="318"/>
      <c r="HM314" s="318"/>
      <c r="HN314" s="318"/>
      <c r="HO314" s="319"/>
      <c r="HP314" s="320"/>
      <c r="HQ314" s="320"/>
      <c r="HR314" s="320"/>
      <c r="HS314" s="320"/>
      <c r="HT314" s="300"/>
    </row>
    <row r="315" spans="3:228" ht="17.100000000000001" customHeight="1" x14ac:dyDescent="0.3">
      <c r="R315" s="314"/>
      <c r="S315" s="314"/>
      <c r="T315" s="314"/>
      <c r="U315" s="314"/>
      <c r="V315" s="314"/>
      <c r="W315" s="314"/>
      <c r="X315" s="314"/>
      <c r="Y315" s="314"/>
      <c r="Z315" s="314"/>
      <c r="AA315" s="314"/>
      <c r="AB315" s="314"/>
      <c r="AC315" s="314"/>
      <c r="AD315" s="314"/>
      <c r="AE315" s="314"/>
      <c r="AF315" s="314"/>
      <c r="AG315" s="314"/>
      <c r="AH315" s="314"/>
      <c r="AI315" s="314"/>
      <c r="AJ315" s="314"/>
      <c r="AK315" s="314"/>
      <c r="AL315" s="314"/>
      <c r="AM315" s="314"/>
      <c r="AN315" s="314"/>
      <c r="AO315" s="314"/>
      <c r="AP315" s="314"/>
      <c r="AQ315" s="314"/>
      <c r="AR315" s="314"/>
      <c r="AS315" s="314"/>
      <c r="AT315" s="314"/>
      <c r="AU315" s="314"/>
      <c r="AV315" s="314"/>
      <c r="AW315" s="314"/>
      <c r="AX315" s="314"/>
      <c r="AY315" s="314"/>
      <c r="AZ315" s="314"/>
      <c r="BA315" s="314"/>
      <c r="BB315" s="314"/>
      <c r="BC315" s="314"/>
      <c r="BD315" s="314"/>
      <c r="BE315" s="314"/>
      <c r="BF315" s="314"/>
      <c r="BG315" s="314"/>
      <c r="BH315" s="314"/>
      <c r="BI315" s="314"/>
      <c r="BJ315" s="314"/>
      <c r="BK315" s="314"/>
      <c r="BL315" s="314"/>
      <c r="BM315" s="314"/>
      <c r="BN315" s="314"/>
      <c r="BO315" s="314"/>
      <c r="BP315" s="314"/>
      <c r="BQ315" s="314"/>
      <c r="BR315" s="314"/>
      <c r="BS315" s="314"/>
      <c r="BT315" s="314"/>
      <c r="BU315" s="314"/>
      <c r="BV315" s="314"/>
      <c r="BW315" s="339"/>
      <c r="BX315" s="314"/>
      <c r="BY315" s="314"/>
      <c r="BZ315" s="314"/>
      <c r="CA315" s="314"/>
      <c r="CB315" s="314"/>
      <c r="CC315" s="314"/>
      <c r="CD315" s="314"/>
      <c r="CE315" s="314"/>
      <c r="CF315" s="314"/>
      <c r="CG315" s="314"/>
      <c r="CH315" s="314"/>
      <c r="CI315" s="314"/>
      <c r="CJ315" s="314"/>
      <c r="CK315" s="314"/>
      <c r="CL315" s="314"/>
      <c r="CM315" s="314"/>
      <c r="CN315" s="314"/>
      <c r="CO315" s="314"/>
      <c r="CP315" s="314"/>
      <c r="CQ315" s="314"/>
      <c r="CR315" s="314"/>
      <c r="CS315" s="314"/>
      <c r="CT315" s="314"/>
      <c r="CU315" s="314"/>
      <c r="CV315" s="314"/>
      <c r="CW315" s="314"/>
      <c r="CX315" s="314"/>
      <c r="CY315" s="314"/>
      <c r="CZ315" s="314"/>
      <c r="DA315" s="314"/>
      <c r="DB315" s="314"/>
      <c r="DC315" s="314"/>
      <c r="DD315" s="314"/>
      <c r="DE315" s="314"/>
      <c r="DF315" s="314"/>
      <c r="DG315" s="314"/>
      <c r="DH315" s="314"/>
      <c r="DI315" s="314"/>
      <c r="DJ315" s="314"/>
      <c r="DK315" s="314"/>
      <c r="DL315" s="314"/>
      <c r="DM315" s="314"/>
      <c r="DN315" s="314"/>
      <c r="DO315" s="314"/>
      <c r="DP315" s="314"/>
      <c r="DQ315" s="314"/>
      <c r="DR315" s="314"/>
      <c r="DS315" s="314"/>
      <c r="DT315" s="314"/>
      <c r="DU315" s="314"/>
      <c r="DV315" s="314"/>
      <c r="DW315" s="314"/>
      <c r="DX315" s="314"/>
      <c r="DY315" s="314"/>
      <c r="DZ315" s="314"/>
      <c r="EA315" s="314"/>
      <c r="EB315" s="314"/>
      <c r="EC315" s="314"/>
      <c r="ED315" s="314"/>
      <c r="FY315" s="317"/>
      <c r="FZ315" s="317"/>
      <c r="GA315" s="317"/>
      <c r="GB315" s="317"/>
      <c r="GC315" s="301"/>
      <c r="GD315" s="301"/>
      <c r="GE315" s="301"/>
      <c r="GF315" s="301"/>
      <c r="GG315" s="318"/>
      <c r="GH315" s="318"/>
      <c r="GI315" s="318"/>
      <c r="GJ315" s="319"/>
      <c r="GK315" s="320"/>
      <c r="GL315" s="320"/>
      <c r="GM315" s="320"/>
      <c r="GN315" s="320"/>
      <c r="GO315" s="300"/>
      <c r="HD315" s="317"/>
      <c r="HE315" s="317"/>
      <c r="HF315" s="317"/>
      <c r="HG315" s="317"/>
      <c r="HH315" s="301"/>
      <c r="HI315" s="301"/>
      <c r="HJ315" s="301"/>
      <c r="HK315" s="301"/>
      <c r="HL315" s="318"/>
      <c r="HM315" s="318"/>
      <c r="HN315" s="318"/>
      <c r="HO315" s="319"/>
      <c r="HP315" s="320"/>
      <c r="HQ315" s="320"/>
      <c r="HR315" s="320"/>
      <c r="HS315" s="320"/>
      <c r="HT315" s="300"/>
    </row>
    <row r="316" spans="3:228" ht="17.100000000000001" customHeight="1" x14ac:dyDescent="0.3">
      <c r="R316" s="314"/>
      <c r="S316" s="314"/>
      <c r="T316" s="314"/>
      <c r="U316" s="314"/>
      <c r="V316" s="314"/>
      <c r="W316" s="314"/>
      <c r="X316" s="314"/>
      <c r="Y316" s="314"/>
      <c r="Z316" s="314"/>
      <c r="AA316" s="314"/>
      <c r="AB316" s="314"/>
      <c r="AC316" s="314"/>
      <c r="AD316" s="314"/>
      <c r="AE316" s="314"/>
      <c r="AF316" s="314"/>
      <c r="AG316" s="314"/>
      <c r="AH316" s="314"/>
      <c r="AI316" s="314"/>
      <c r="AJ316" s="314"/>
      <c r="AK316" s="314"/>
      <c r="AL316" s="314"/>
      <c r="AM316" s="314"/>
      <c r="AN316" s="314"/>
      <c r="AO316" s="314"/>
      <c r="AP316" s="314"/>
      <c r="AQ316" s="314"/>
      <c r="AR316" s="314"/>
      <c r="AS316" s="314"/>
      <c r="AT316" s="314"/>
      <c r="AU316" s="314"/>
      <c r="AV316" s="314"/>
      <c r="AW316" s="314"/>
      <c r="AX316" s="314"/>
      <c r="AY316" s="314"/>
      <c r="AZ316" s="314"/>
      <c r="BA316" s="314"/>
      <c r="BB316" s="314"/>
      <c r="BC316" s="314"/>
      <c r="BD316" s="314"/>
      <c r="BE316" s="314"/>
      <c r="BF316" s="314"/>
      <c r="BG316" s="314"/>
      <c r="BH316" s="314"/>
      <c r="BI316" s="314"/>
      <c r="BJ316" s="314"/>
      <c r="BK316" s="314"/>
      <c r="BL316" s="314"/>
      <c r="BM316" s="314"/>
      <c r="BN316" s="314"/>
      <c r="BO316" s="314"/>
      <c r="BP316" s="314"/>
      <c r="BQ316" s="314"/>
      <c r="BR316" s="314"/>
      <c r="BS316" s="314"/>
      <c r="BT316" s="314"/>
      <c r="BU316" s="314"/>
      <c r="BV316" s="314"/>
      <c r="BW316" s="339"/>
      <c r="BX316" s="314"/>
      <c r="BY316" s="314"/>
      <c r="BZ316" s="314"/>
      <c r="CA316" s="314"/>
      <c r="CB316" s="314"/>
      <c r="CC316" s="314"/>
      <c r="CD316" s="314"/>
      <c r="CE316" s="314"/>
      <c r="CF316" s="314"/>
      <c r="CG316" s="314"/>
      <c r="CH316" s="314"/>
      <c r="CI316" s="314"/>
      <c r="CJ316" s="314"/>
      <c r="CK316" s="314"/>
      <c r="CL316" s="314"/>
      <c r="CM316" s="314"/>
      <c r="CN316" s="314"/>
      <c r="CO316" s="314"/>
      <c r="CP316" s="314"/>
      <c r="CQ316" s="314"/>
      <c r="CR316" s="314"/>
      <c r="CS316" s="314"/>
      <c r="CT316" s="314"/>
      <c r="CU316" s="314"/>
      <c r="CV316" s="314"/>
      <c r="CW316" s="314"/>
      <c r="CX316" s="314"/>
      <c r="CY316" s="314"/>
      <c r="CZ316" s="314"/>
      <c r="DA316" s="314"/>
      <c r="DB316" s="314"/>
      <c r="DC316" s="314"/>
      <c r="DD316" s="314"/>
      <c r="DE316" s="314"/>
      <c r="DF316" s="314"/>
      <c r="DG316" s="314"/>
      <c r="DH316" s="314"/>
      <c r="DI316" s="314"/>
      <c r="DJ316" s="314"/>
      <c r="DK316" s="314"/>
      <c r="DL316" s="314"/>
      <c r="DM316" s="314"/>
      <c r="DN316" s="314"/>
      <c r="DO316" s="314"/>
      <c r="DP316" s="314"/>
      <c r="DQ316" s="314"/>
      <c r="DR316" s="314"/>
      <c r="DS316" s="314"/>
      <c r="DT316" s="314"/>
      <c r="DU316" s="314"/>
      <c r="DV316" s="314"/>
      <c r="DW316" s="314"/>
      <c r="DX316" s="314"/>
      <c r="DY316" s="314"/>
      <c r="DZ316" s="314"/>
      <c r="EA316" s="314"/>
      <c r="EB316" s="314"/>
      <c r="EC316" s="314"/>
      <c r="ED316" s="314"/>
      <c r="FY316" s="317"/>
      <c r="FZ316" s="317"/>
      <c r="GA316" s="317"/>
      <c r="GB316" s="317"/>
      <c r="GC316" s="301"/>
      <c r="GD316" s="301"/>
      <c r="GE316" s="301"/>
      <c r="GF316" s="301"/>
      <c r="GG316" s="318"/>
      <c r="GH316" s="318"/>
      <c r="GI316" s="318"/>
      <c r="GJ316" s="319"/>
      <c r="GK316" s="320"/>
      <c r="GL316" s="320"/>
      <c r="GM316" s="320"/>
      <c r="GN316" s="320"/>
      <c r="GO316" s="300"/>
      <c r="HD316" s="317"/>
      <c r="HE316" s="317"/>
      <c r="HF316" s="317"/>
      <c r="HG316" s="317"/>
      <c r="HH316" s="301"/>
      <c r="HI316" s="301"/>
      <c r="HJ316" s="301"/>
      <c r="HK316" s="301"/>
      <c r="HL316" s="318"/>
      <c r="HM316" s="318"/>
      <c r="HN316" s="318"/>
      <c r="HO316" s="319"/>
      <c r="HP316" s="320"/>
      <c r="HQ316" s="320"/>
      <c r="HR316" s="320"/>
      <c r="HS316" s="320"/>
      <c r="HT316" s="300"/>
    </row>
    <row r="317" spans="3:228" ht="17.100000000000001" customHeight="1" x14ac:dyDescent="0.3">
      <c r="R317" s="314"/>
      <c r="S317" s="314"/>
      <c r="T317" s="314"/>
      <c r="U317" s="314"/>
      <c r="V317" s="314"/>
      <c r="W317" s="314"/>
      <c r="X317" s="314"/>
      <c r="Y317" s="314"/>
      <c r="Z317" s="314"/>
      <c r="AA317" s="314"/>
      <c r="AB317" s="314"/>
      <c r="AC317" s="314"/>
      <c r="AD317" s="314"/>
      <c r="AE317" s="314"/>
      <c r="AF317" s="314"/>
      <c r="AG317" s="314"/>
      <c r="AH317" s="314"/>
      <c r="AI317" s="314"/>
      <c r="AJ317" s="314"/>
      <c r="AK317" s="314"/>
      <c r="AL317" s="314"/>
      <c r="AM317" s="314"/>
      <c r="AN317" s="314"/>
      <c r="AO317" s="314"/>
      <c r="AP317" s="314"/>
      <c r="AQ317" s="314"/>
      <c r="AR317" s="314"/>
      <c r="AS317" s="314"/>
      <c r="AT317" s="314"/>
      <c r="AU317" s="314"/>
      <c r="AV317" s="314"/>
      <c r="AW317" s="314"/>
      <c r="AX317" s="314"/>
      <c r="AY317" s="314"/>
      <c r="AZ317" s="314"/>
      <c r="BA317" s="314"/>
      <c r="BB317" s="314"/>
      <c r="BC317" s="314"/>
      <c r="BD317" s="314"/>
      <c r="BE317" s="314"/>
      <c r="BF317" s="314"/>
      <c r="BG317" s="314"/>
      <c r="BH317" s="314"/>
      <c r="BI317" s="314"/>
      <c r="BJ317" s="314"/>
      <c r="BK317" s="314"/>
      <c r="BL317" s="314"/>
      <c r="BM317" s="314"/>
      <c r="BN317" s="314"/>
      <c r="BO317" s="314"/>
      <c r="BP317" s="314"/>
      <c r="BQ317" s="314"/>
      <c r="BR317" s="314"/>
      <c r="BS317" s="314"/>
      <c r="BT317" s="314"/>
      <c r="BU317" s="314"/>
      <c r="BV317" s="314"/>
      <c r="BW317" s="291"/>
      <c r="BX317" s="314"/>
      <c r="BY317" s="314"/>
      <c r="BZ317" s="314"/>
      <c r="CA317" s="314"/>
      <c r="CB317" s="314"/>
      <c r="CC317" s="314"/>
      <c r="CD317" s="314"/>
      <c r="CE317" s="314"/>
      <c r="CF317" s="314"/>
      <c r="CG317" s="314"/>
      <c r="CH317" s="314"/>
      <c r="CI317" s="314"/>
      <c r="CJ317" s="314"/>
      <c r="CK317" s="314"/>
      <c r="CL317" s="314"/>
      <c r="CM317" s="314"/>
      <c r="CN317" s="314"/>
      <c r="CO317" s="314"/>
      <c r="CP317" s="314"/>
      <c r="CQ317" s="314"/>
      <c r="CR317" s="314"/>
      <c r="CS317" s="314"/>
      <c r="CT317" s="314"/>
      <c r="CU317" s="314"/>
      <c r="CV317" s="314"/>
      <c r="CW317" s="314"/>
      <c r="CX317" s="314"/>
      <c r="CY317" s="314"/>
      <c r="CZ317" s="314"/>
      <c r="DA317" s="314"/>
      <c r="DB317" s="314"/>
      <c r="DC317" s="314"/>
      <c r="DD317" s="314"/>
      <c r="DE317" s="314"/>
      <c r="DF317" s="314"/>
      <c r="DG317" s="314"/>
      <c r="DH317" s="314"/>
      <c r="DI317" s="314"/>
      <c r="DJ317" s="314"/>
      <c r="DK317" s="314"/>
      <c r="DL317" s="314"/>
      <c r="DM317" s="314"/>
      <c r="DN317" s="314"/>
      <c r="DO317" s="314"/>
      <c r="DP317" s="314"/>
      <c r="DQ317" s="314"/>
      <c r="DR317" s="314"/>
      <c r="DS317" s="314"/>
      <c r="DT317" s="314"/>
      <c r="DU317" s="314"/>
      <c r="DV317" s="314"/>
      <c r="DW317" s="314"/>
      <c r="DX317" s="314"/>
      <c r="DY317" s="314"/>
      <c r="DZ317" s="314"/>
      <c r="EA317" s="314"/>
      <c r="EB317" s="314"/>
      <c r="EC317" s="314"/>
      <c r="ED317" s="314"/>
      <c r="FY317" s="317"/>
      <c r="FZ317" s="317"/>
      <c r="GA317" s="317"/>
      <c r="GB317" s="317"/>
      <c r="GC317" s="301"/>
      <c r="GD317" s="301"/>
      <c r="GE317" s="301"/>
      <c r="GF317" s="301"/>
      <c r="GG317" s="318"/>
      <c r="GH317" s="318"/>
      <c r="GI317" s="318"/>
      <c r="GJ317" s="319"/>
      <c r="GK317" s="320"/>
      <c r="GL317" s="320"/>
      <c r="GM317" s="320"/>
      <c r="GN317" s="320"/>
      <c r="GO317" s="300"/>
      <c r="HD317" s="317"/>
      <c r="HE317" s="317"/>
      <c r="HF317" s="317"/>
      <c r="HG317" s="317"/>
      <c r="HH317" s="301"/>
      <c r="HI317" s="301"/>
      <c r="HJ317" s="301"/>
      <c r="HK317" s="301"/>
      <c r="HL317" s="318"/>
      <c r="HM317" s="318"/>
      <c r="HN317" s="318"/>
      <c r="HO317" s="319"/>
      <c r="HP317" s="320"/>
      <c r="HQ317" s="320"/>
      <c r="HR317" s="320"/>
      <c r="HS317" s="320"/>
      <c r="HT317" s="300"/>
    </row>
    <row r="318" spans="3:228" ht="17.100000000000001" customHeight="1" x14ac:dyDescent="0.3">
      <c r="R318" s="314"/>
      <c r="S318" s="314"/>
      <c r="T318" s="314"/>
      <c r="U318" s="314"/>
      <c r="V318" s="314"/>
      <c r="W318" s="314"/>
      <c r="X318" s="314"/>
      <c r="Y318" s="314"/>
      <c r="Z318" s="314"/>
      <c r="AA318" s="314"/>
      <c r="AB318" s="314"/>
      <c r="AC318" s="314"/>
      <c r="AD318" s="314"/>
      <c r="AE318" s="314"/>
      <c r="AF318" s="314"/>
      <c r="AG318" s="314"/>
      <c r="AH318" s="314"/>
      <c r="AI318" s="314"/>
      <c r="AJ318" s="314"/>
      <c r="AK318" s="314"/>
      <c r="AL318" s="314"/>
      <c r="AM318" s="314"/>
      <c r="AN318" s="314"/>
      <c r="AO318" s="314"/>
      <c r="AP318" s="314"/>
      <c r="AQ318" s="314"/>
      <c r="AR318" s="314"/>
      <c r="AS318" s="314"/>
      <c r="AT318" s="314"/>
      <c r="AU318" s="314"/>
      <c r="AV318" s="314"/>
      <c r="AW318" s="314"/>
      <c r="AX318" s="314"/>
      <c r="AY318" s="314"/>
      <c r="AZ318" s="314"/>
      <c r="BA318" s="314"/>
      <c r="BB318" s="314"/>
      <c r="BC318" s="314"/>
      <c r="BD318" s="314"/>
      <c r="BE318" s="314"/>
      <c r="BF318" s="314"/>
      <c r="BG318" s="314"/>
      <c r="BH318" s="314"/>
      <c r="BI318" s="314"/>
      <c r="BJ318" s="314"/>
      <c r="BK318" s="314"/>
      <c r="BL318" s="314"/>
      <c r="BM318" s="314"/>
      <c r="BN318" s="314"/>
      <c r="BO318" s="314"/>
      <c r="BP318" s="314"/>
      <c r="BQ318" s="314"/>
      <c r="BR318" s="314"/>
      <c r="BS318" s="314"/>
      <c r="BT318" s="314"/>
      <c r="BU318" s="314"/>
      <c r="BV318" s="314"/>
      <c r="BW318" s="340"/>
      <c r="BX318" s="314"/>
      <c r="BY318" s="314"/>
      <c r="BZ318" s="314"/>
      <c r="CA318" s="314"/>
      <c r="CB318" s="314"/>
      <c r="CC318" s="314"/>
      <c r="CD318" s="314"/>
      <c r="CE318" s="314"/>
      <c r="CF318" s="314"/>
      <c r="CG318" s="314"/>
      <c r="CH318" s="314"/>
      <c r="CI318" s="314"/>
      <c r="CJ318" s="314"/>
      <c r="CK318" s="314"/>
      <c r="CL318" s="314"/>
      <c r="CM318" s="314"/>
      <c r="CN318" s="314"/>
      <c r="CO318" s="314"/>
      <c r="CP318" s="314"/>
      <c r="CQ318" s="314"/>
      <c r="CR318" s="314"/>
      <c r="CS318" s="314"/>
      <c r="CT318" s="314"/>
      <c r="CU318" s="314"/>
      <c r="CV318" s="314"/>
      <c r="CW318" s="314"/>
      <c r="CX318" s="314"/>
      <c r="CY318" s="314"/>
      <c r="CZ318" s="314"/>
      <c r="DA318" s="314"/>
      <c r="DB318" s="314"/>
      <c r="DC318" s="314"/>
      <c r="DD318" s="314"/>
      <c r="DE318" s="314"/>
      <c r="DF318" s="314"/>
      <c r="DG318" s="314"/>
      <c r="DH318" s="314"/>
      <c r="DI318" s="314"/>
      <c r="DJ318" s="314"/>
      <c r="DK318" s="314"/>
      <c r="DL318" s="314"/>
      <c r="DM318" s="314"/>
      <c r="DN318" s="314"/>
      <c r="DO318" s="314"/>
      <c r="DP318" s="314"/>
      <c r="DQ318" s="314"/>
      <c r="DR318" s="314"/>
      <c r="DS318" s="314"/>
      <c r="DT318" s="314"/>
      <c r="DU318" s="314"/>
      <c r="DV318" s="314"/>
      <c r="DW318" s="314"/>
      <c r="DX318" s="314"/>
      <c r="DY318" s="314"/>
      <c r="DZ318" s="314"/>
      <c r="EA318" s="314"/>
      <c r="EB318" s="314"/>
      <c r="EC318" s="314"/>
      <c r="ED318" s="314"/>
      <c r="FY318" s="317"/>
      <c r="FZ318" s="317"/>
      <c r="GA318" s="317"/>
      <c r="GB318" s="317"/>
      <c r="GC318" s="301"/>
      <c r="GD318" s="301"/>
      <c r="GE318" s="301"/>
      <c r="GF318" s="301"/>
      <c r="GG318" s="318"/>
      <c r="GH318" s="318"/>
      <c r="GI318" s="318"/>
      <c r="GJ318" s="319"/>
      <c r="GK318" s="320"/>
      <c r="GL318" s="320"/>
      <c r="GM318" s="320"/>
      <c r="GN318" s="320"/>
      <c r="GO318" s="300"/>
      <c r="HD318" s="317"/>
      <c r="HE318" s="317"/>
      <c r="HF318" s="317"/>
      <c r="HG318" s="317"/>
      <c r="HH318" s="301"/>
      <c r="HI318" s="301"/>
      <c r="HJ318" s="301"/>
      <c r="HK318" s="301"/>
      <c r="HL318" s="318"/>
      <c r="HM318" s="318"/>
      <c r="HN318" s="318"/>
      <c r="HO318" s="319"/>
      <c r="HP318" s="320"/>
      <c r="HQ318" s="320"/>
      <c r="HR318" s="320"/>
      <c r="HS318" s="320"/>
      <c r="HT318" s="300"/>
    </row>
    <row r="319" spans="3:228" ht="17.100000000000001" customHeight="1" x14ac:dyDescent="0.3">
      <c r="R319" s="314"/>
      <c r="S319" s="314"/>
      <c r="T319" s="314"/>
      <c r="U319" s="314"/>
      <c r="V319" s="314"/>
      <c r="W319" s="314"/>
      <c r="X319" s="314"/>
      <c r="Y319" s="314"/>
      <c r="Z319" s="314"/>
      <c r="AA319" s="314"/>
      <c r="AB319" s="314"/>
      <c r="AC319" s="314"/>
      <c r="AD319" s="314"/>
      <c r="AE319" s="314"/>
      <c r="AF319" s="314"/>
      <c r="AG319" s="314"/>
      <c r="AH319" s="314"/>
      <c r="AI319" s="314"/>
      <c r="AJ319" s="314"/>
      <c r="AK319" s="314"/>
      <c r="AL319" s="314"/>
      <c r="AM319" s="314"/>
      <c r="AN319" s="314"/>
      <c r="AO319" s="314"/>
      <c r="AP319" s="314"/>
      <c r="AQ319" s="314"/>
      <c r="AR319" s="314"/>
      <c r="AS319" s="314"/>
      <c r="AT319" s="314"/>
      <c r="AU319" s="314"/>
      <c r="AV319" s="314"/>
      <c r="AW319" s="314"/>
      <c r="AX319" s="314"/>
      <c r="AY319" s="314"/>
      <c r="AZ319" s="314"/>
      <c r="BA319" s="314"/>
      <c r="BB319" s="314"/>
      <c r="BC319" s="314"/>
      <c r="BD319" s="314"/>
      <c r="BE319" s="314"/>
      <c r="BF319" s="314"/>
      <c r="BG319" s="314"/>
      <c r="BH319" s="314"/>
      <c r="BI319" s="314"/>
      <c r="BJ319" s="314"/>
      <c r="BK319" s="314"/>
      <c r="BL319" s="314"/>
      <c r="BM319" s="314"/>
      <c r="BN319" s="314"/>
      <c r="BO319" s="314"/>
      <c r="BP319" s="314"/>
      <c r="BQ319" s="314"/>
      <c r="BR319" s="314"/>
      <c r="BS319" s="314"/>
      <c r="BT319" s="314"/>
      <c r="BU319" s="314"/>
      <c r="BV319" s="314"/>
      <c r="BW319" s="340"/>
      <c r="BX319" s="314"/>
      <c r="BY319" s="314"/>
      <c r="BZ319" s="314"/>
      <c r="CA319" s="314"/>
      <c r="CB319" s="314"/>
      <c r="CC319" s="314"/>
      <c r="CD319" s="314"/>
      <c r="CE319" s="314"/>
      <c r="CF319" s="314"/>
      <c r="CG319" s="314"/>
      <c r="CH319" s="314"/>
      <c r="CI319" s="314"/>
      <c r="CJ319" s="314"/>
      <c r="CK319" s="314"/>
      <c r="CL319" s="314"/>
      <c r="CM319" s="314"/>
      <c r="CN319" s="314"/>
      <c r="CO319" s="314"/>
      <c r="CP319" s="314"/>
      <c r="CQ319" s="314"/>
      <c r="CR319" s="314"/>
      <c r="CS319" s="314"/>
      <c r="CT319" s="314"/>
      <c r="CU319" s="314"/>
      <c r="CV319" s="314"/>
      <c r="CW319" s="314"/>
      <c r="CX319" s="314"/>
      <c r="CY319" s="314"/>
      <c r="CZ319" s="314"/>
      <c r="DA319" s="314"/>
      <c r="DB319" s="314"/>
      <c r="DC319" s="314"/>
      <c r="DD319" s="314"/>
      <c r="DE319" s="314"/>
      <c r="DF319" s="314"/>
      <c r="DG319" s="314"/>
      <c r="DH319" s="314"/>
      <c r="DI319" s="314"/>
      <c r="DJ319" s="314"/>
      <c r="DK319" s="314"/>
      <c r="DL319" s="314"/>
      <c r="DM319" s="314"/>
      <c r="DN319" s="314"/>
      <c r="DO319" s="314"/>
      <c r="DP319" s="314"/>
      <c r="DQ319" s="314"/>
      <c r="DR319" s="314"/>
      <c r="DS319" s="314"/>
      <c r="DT319" s="314"/>
      <c r="DU319" s="314"/>
      <c r="DV319" s="314"/>
      <c r="DW319" s="314"/>
      <c r="DX319" s="314"/>
      <c r="DY319" s="314"/>
      <c r="DZ319" s="314"/>
      <c r="EA319" s="314"/>
      <c r="EB319" s="314"/>
      <c r="EC319" s="314"/>
      <c r="ED319" s="314"/>
      <c r="FY319" s="317"/>
      <c r="FZ319" s="317"/>
      <c r="GA319" s="317"/>
      <c r="GB319" s="317"/>
      <c r="GC319" s="301"/>
      <c r="GD319" s="301"/>
      <c r="GE319" s="301"/>
      <c r="GF319" s="301"/>
      <c r="GG319" s="318"/>
      <c r="GH319" s="318"/>
      <c r="GI319" s="318"/>
      <c r="GJ319" s="319"/>
      <c r="GK319" s="320"/>
      <c r="GL319" s="320"/>
      <c r="GM319" s="320"/>
      <c r="GN319" s="320"/>
      <c r="GO319" s="300"/>
      <c r="HD319" s="317"/>
      <c r="HE319" s="317"/>
      <c r="HF319" s="317"/>
      <c r="HG319" s="317"/>
      <c r="HH319" s="301"/>
      <c r="HI319" s="301"/>
      <c r="HJ319" s="301"/>
      <c r="HK319" s="301"/>
      <c r="HL319" s="318"/>
      <c r="HM319" s="318"/>
      <c r="HN319" s="318"/>
      <c r="HO319" s="319"/>
      <c r="HP319" s="320"/>
      <c r="HQ319" s="320"/>
      <c r="HR319" s="320"/>
      <c r="HS319" s="320"/>
      <c r="HT319" s="300"/>
    </row>
    <row r="320" spans="3:228" ht="17.100000000000001" customHeight="1" x14ac:dyDescent="0.3">
      <c r="R320" s="314"/>
      <c r="S320" s="314"/>
      <c r="T320" s="314"/>
      <c r="U320" s="314"/>
      <c r="V320" s="314"/>
      <c r="W320" s="314"/>
      <c r="X320" s="314"/>
      <c r="Y320" s="314"/>
      <c r="Z320" s="314"/>
      <c r="AA320" s="314"/>
      <c r="AB320" s="314"/>
      <c r="AC320" s="314"/>
      <c r="AD320" s="314"/>
      <c r="AE320" s="314"/>
      <c r="AF320" s="314"/>
      <c r="AG320" s="314"/>
      <c r="AH320" s="314"/>
      <c r="AI320" s="314"/>
      <c r="AJ320" s="314"/>
      <c r="AK320" s="314"/>
      <c r="AL320" s="314"/>
      <c r="AM320" s="314"/>
      <c r="AN320" s="314"/>
      <c r="AO320" s="314"/>
      <c r="AP320" s="314"/>
      <c r="AQ320" s="314"/>
      <c r="AR320" s="314"/>
      <c r="AS320" s="314"/>
      <c r="AT320" s="314"/>
      <c r="AU320" s="314"/>
      <c r="AV320" s="314"/>
      <c r="AW320" s="314"/>
      <c r="AX320" s="314"/>
      <c r="AY320" s="314"/>
      <c r="AZ320" s="314"/>
      <c r="BA320" s="314"/>
      <c r="BB320" s="314"/>
      <c r="BC320" s="314"/>
      <c r="BD320" s="314"/>
      <c r="BE320" s="314"/>
      <c r="BF320" s="314"/>
      <c r="BG320" s="314"/>
      <c r="BH320" s="314"/>
      <c r="BI320" s="314"/>
      <c r="BJ320" s="314"/>
      <c r="BK320" s="314"/>
      <c r="BL320" s="314"/>
      <c r="BM320" s="314"/>
      <c r="BN320" s="314"/>
      <c r="BO320" s="314"/>
      <c r="BP320" s="314"/>
      <c r="BQ320" s="314"/>
      <c r="BR320" s="314"/>
      <c r="BS320" s="314"/>
      <c r="BT320" s="314"/>
      <c r="BU320" s="314"/>
      <c r="BV320" s="314"/>
      <c r="BX320" s="314"/>
      <c r="BY320" s="314"/>
      <c r="BZ320" s="314"/>
      <c r="CA320" s="314"/>
      <c r="CB320" s="314"/>
      <c r="CC320" s="314"/>
      <c r="CD320" s="314"/>
      <c r="CE320" s="314"/>
      <c r="CF320" s="314"/>
      <c r="CG320" s="314"/>
      <c r="CH320" s="314"/>
      <c r="CI320" s="314"/>
      <c r="CJ320" s="314"/>
      <c r="CK320" s="314"/>
      <c r="CL320" s="314"/>
      <c r="CM320" s="314"/>
      <c r="CN320" s="314"/>
      <c r="CO320" s="314"/>
      <c r="CP320" s="314"/>
      <c r="CQ320" s="314"/>
      <c r="CR320" s="314"/>
      <c r="CS320" s="314"/>
      <c r="CT320" s="314"/>
      <c r="CU320" s="314"/>
      <c r="CV320" s="314"/>
      <c r="CW320" s="314"/>
      <c r="CX320" s="314"/>
      <c r="CY320" s="314"/>
      <c r="CZ320" s="314"/>
      <c r="DA320" s="314"/>
      <c r="DB320" s="314"/>
      <c r="DC320" s="314"/>
      <c r="DD320" s="314"/>
      <c r="DE320" s="314"/>
      <c r="DF320" s="314"/>
      <c r="DG320" s="314"/>
      <c r="DH320" s="314"/>
      <c r="DI320" s="314"/>
      <c r="DJ320" s="314"/>
      <c r="DK320" s="314"/>
      <c r="DL320" s="314"/>
      <c r="DM320" s="314"/>
      <c r="DN320" s="314"/>
      <c r="DO320" s="314"/>
      <c r="DP320" s="314"/>
      <c r="DQ320" s="314"/>
      <c r="DR320" s="314"/>
      <c r="DS320" s="314"/>
      <c r="DT320" s="314"/>
      <c r="DU320" s="314"/>
      <c r="DV320" s="314"/>
      <c r="DW320" s="314"/>
      <c r="DX320" s="314"/>
      <c r="DY320" s="314"/>
      <c r="DZ320" s="314"/>
      <c r="EA320" s="314"/>
      <c r="EB320" s="314"/>
      <c r="EC320" s="314"/>
      <c r="ED320" s="314"/>
      <c r="FY320" s="317"/>
      <c r="FZ320" s="317"/>
      <c r="GA320" s="317"/>
      <c r="GB320" s="317"/>
      <c r="GC320" s="301"/>
      <c r="GD320" s="301"/>
      <c r="GE320" s="301"/>
      <c r="GF320" s="301"/>
      <c r="GG320" s="318"/>
      <c r="GH320" s="318"/>
      <c r="GI320" s="318"/>
      <c r="GJ320" s="319"/>
      <c r="GK320" s="320"/>
      <c r="GL320" s="320"/>
      <c r="GM320" s="320"/>
      <c r="GN320" s="320"/>
      <c r="GO320" s="300"/>
      <c r="HD320" s="317"/>
      <c r="HE320" s="317"/>
      <c r="HF320" s="317"/>
      <c r="HG320" s="317"/>
      <c r="HH320" s="301"/>
      <c r="HI320" s="301"/>
      <c r="HJ320" s="301"/>
      <c r="HK320" s="301"/>
      <c r="HL320" s="318"/>
      <c r="HM320" s="318"/>
      <c r="HN320" s="318"/>
      <c r="HO320" s="319"/>
      <c r="HP320" s="320"/>
      <c r="HQ320" s="320"/>
      <c r="HR320" s="320"/>
      <c r="HS320" s="320"/>
      <c r="HT320" s="300"/>
    </row>
    <row r="321" spans="18:228" ht="17.100000000000001" customHeight="1" x14ac:dyDescent="0.3">
      <c r="R321" s="314"/>
      <c r="S321" s="314"/>
      <c r="T321" s="314"/>
      <c r="U321" s="314"/>
      <c r="V321" s="314"/>
      <c r="W321" s="314"/>
      <c r="X321" s="314"/>
      <c r="Y321" s="314"/>
      <c r="Z321" s="314"/>
      <c r="AA321" s="314"/>
      <c r="AB321" s="314"/>
      <c r="AC321" s="314"/>
      <c r="AD321" s="314"/>
      <c r="AE321" s="314"/>
      <c r="AF321" s="314"/>
      <c r="AG321" s="314"/>
      <c r="AH321" s="314"/>
      <c r="AI321" s="314"/>
      <c r="AJ321" s="314"/>
      <c r="AK321" s="314"/>
      <c r="AL321" s="314"/>
      <c r="AM321" s="314"/>
      <c r="AN321" s="314"/>
      <c r="AO321" s="314"/>
      <c r="AP321" s="314"/>
      <c r="AQ321" s="314"/>
      <c r="AR321" s="314"/>
      <c r="AS321" s="314"/>
      <c r="AT321" s="314"/>
      <c r="AU321" s="314"/>
      <c r="AV321" s="314"/>
      <c r="AW321" s="314"/>
      <c r="AX321" s="314"/>
      <c r="AY321" s="314"/>
      <c r="AZ321" s="314"/>
      <c r="BA321" s="314"/>
      <c r="BB321" s="314"/>
      <c r="BC321" s="314"/>
      <c r="BD321" s="314"/>
      <c r="BE321" s="314"/>
      <c r="BF321" s="314"/>
      <c r="BG321" s="314"/>
      <c r="BH321" s="314"/>
      <c r="BI321" s="314"/>
      <c r="BJ321" s="314"/>
      <c r="BK321" s="314"/>
      <c r="BL321" s="314"/>
      <c r="BM321" s="314"/>
      <c r="BN321" s="314"/>
      <c r="BO321" s="314"/>
      <c r="BP321" s="314"/>
      <c r="BQ321" s="314"/>
      <c r="BR321" s="314"/>
      <c r="BS321" s="314"/>
      <c r="BT321" s="314"/>
      <c r="BU321" s="314"/>
      <c r="BV321" s="314"/>
      <c r="BX321" s="314"/>
      <c r="BY321" s="314"/>
      <c r="BZ321" s="314"/>
      <c r="CA321" s="314"/>
      <c r="CB321" s="314"/>
      <c r="CC321" s="314"/>
      <c r="CD321" s="314"/>
      <c r="CE321" s="314"/>
      <c r="CF321" s="314"/>
      <c r="CG321" s="314"/>
      <c r="CH321" s="314"/>
      <c r="CI321" s="314"/>
      <c r="CJ321" s="314"/>
      <c r="CK321" s="314"/>
      <c r="CL321" s="314"/>
      <c r="CM321" s="314"/>
      <c r="CN321" s="314"/>
      <c r="CO321" s="314"/>
      <c r="CP321" s="314"/>
      <c r="CQ321" s="314"/>
      <c r="CR321" s="314"/>
      <c r="CS321" s="314"/>
      <c r="CT321" s="314"/>
      <c r="CU321" s="314"/>
      <c r="CV321" s="314"/>
      <c r="CW321" s="314"/>
      <c r="CX321" s="314"/>
      <c r="CY321" s="314"/>
      <c r="CZ321" s="314"/>
      <c r="DA321" s="314"/>
      <c r="DB321" s="314"/>
      <c r="DC321" s="314"/>
      <c r="DD321" s="314"/>
      <c r="DE321" s="314"/>
      <c r="DF321" s="314"/>
      <c r="DG321" s="314"/>
      <c r="DH321" s="314"/>
      <c r="DI321" s="314"/>
      <c r="DJ321" s="314"/>
      <c r="DK321" s="314"/>
      <c r="DL321" s="314"/>
      <c r="DM321" s="314"/>
      <c r="DN321" s="314"/>
      <c r="DO321" s="314"/>
      <c r="DP321" s="314"/>
      <c r="DQ321" s="314"/>
      <c r="DR321" s="314"/>
      <c r="DS321" s="314"/>
      <c r="DT321" s="314"/>
      <c r="DU321" s="314"/>
      <c r="DV321" s="314"/>
      <c r="DW321" s="314"/>
      <c r="DX321" s="314"/>
      <c r="DY321" s="314"/>
      <c r="DZ321" s="314"/>
      <c r="EA321" s="314"/>
      <c r="EB321" s="314"/>
      <c r="EC321" s="314"/>
      <c r="ED321" s="314"/>
      <c r="FY321" s="317"/>
      <c r="FZ321" s="317"/>
      <c r="GA321" s="317"/>
      <c r="GB321" s="317"/>
      <c r="GC321" s="301"/>
      <c r="GD321" s="301"/>
      <c r="GE321" s="301"/>
      <c r="GF321" s="301"/>
      <c r="GG321" s="318"/>
      <c r="GH321" s="318"/>
      <c r="GI321" s="318"/>
      <c r="GJ321" s="319"/>
      <c r="GK321" s="320"/>
      <c r="GL321" s="320"/>
      <c r="GM321" s="320"/>
      <c r="GN321" s="320"/>
      <c r="GO321" s="300"/>
      <c r="HD321" s="317"/>
      <c r="HE321" s="317"/>
      <c r="HF321" s="317"/>
      <c r="HG321" s="317"/>
      <c r="HH321" s="301"/>
      <c r="HI321" s="301"/>
      <c r="HJ321" s="301"/>
      <c r="HK321" s="301"/>
      <c r="HL321" s="318"/>
      <c r="HM321" s="318"/>
      <c r="HN321" s="318"/>
      <c r="HO321" s="319"/>
      <c r="HP321" s="320"/>
      <c r="HQ321" s="320"/>
      <c r="HR321" s="320"/>
      <c r="HS321" s="320"/>
      <c r="HT321" s="300"/>
    </row>
    <row r="322" spans="18:228" ht="17.100000000000001" customHeight="1" x14ac:dyDescent="0.3">
      <c r="R322" s="314"/>
      <c r="S322" s="314"/>
      <c r="T322" s="314"/>
      <c r="U322" s="314"/>
      <c r="V322" s="314"/>
      <c r="W322" s="314"/>
      <c r="X322" s="314"/>
      <c r="Y322" s="314"/>
      <c r="Z322" s="314"/>
      <c r="AA322" s="314"/>
      <c r="AB322" s="314"/>
      <c r="AC322" s="314"/>
      <c r="AD322" s="314"/>
      <c r="AE322" s="314"/>
      <c r="AF322" s="314"/>
      <c r="AG322" s="314"/>
      <c r="AH322" s="314"/>
      <c r="AI322" s="314"/>
      <c r="AJ322" s="314"/>
      <c r="AK322" s="314"/>
      <c r="AL322" s="314"/>
      <c r="AM322" s="314"/>
      <c r="AN322" s="314"/>
      <c r="AO322" s="314"/>
      <c r="AP322" s="314"/>
      <c r="AQ322" s="314"/>
      <c r="AR322" s="314"/>
      <c r="AS322" s="314"/>
      <c r="AT322" s="314"/>
      <c r="AU322" s="314"/>
      <c r="AV322" s="314"/>
      <c r="AW322" s="314"/>
      <c r="AX322" s="314"/>
      <c r="AY322" s="314"/>
      <c r="AZ322" s="314"/>
      <c r="BA322" s="314"/>
      <c r="BB322" s="314"/>
      <c r="BC322" s="314"/>
      <c r="BD322" s="314"/>
      <c r="BE322" s="314"/>
      <c r="BF322" s="314"/>
      <c r="BG322" s="314"/>
      <c r="BH322" s="314"/>
      <c r="BI322" s="314"/>
      <c r="BJ322" s="314"/>
      <c r="BK322" s="314"/>
      <c r="BL322" s="314"/>
      <c r="BM322" s="314"/>
      <c r="BN322" s="314"/>
      <c r="BO322" s="314"/>
      <c r="BP322" s="314"/>
      <c r="BQ322" s="314"/>
      <c r="BR322" s="314"/>
      <c r="BS322" s="314"/>
      <c r="BT322" s="314"/>
      <c r="BU322" s="314"/>
      <c r="BV322" s="314"/>
      <c r="BX322" s="314"/>
      <c r="BY322" s="314"/>
      <c r="BZ322" s="314"/>
      <c r="CA322" s="314"/>
      <c r="CB322" s="314"/>
      <c r="CC322" s="314"/>
      <c r="CD322" s="314"/>
      <c r="CE322" s="314"/>
      <c r="CF322" s="314"/>
      <c r="CG322" s="314"/>
      <c r="CH322" s="314"/>
      <c r="CI322" s="314"/>
      <c r="CJ322" s="314"/>
      <c r="CK322" s="314"/>
      <c r="CL322" s="314"/>
      <c r="CM322" s="314"/>
      <c r="CN322" s="314"/>
      <c r="CO322" s="314"/>
      <c r="CP322" s="314"/>
      <c r="CQ322" s="314"/>
      <c r="CR322" s="314"/>
      <c r="CS322" s="314"/>
      <c r="CT322" s="314"/>
      <c r="CU322" s="314"/>
      <c r="CV322" s="314"/>
      <c r="CW322" s="314"/>
      <c r="CX322" s="314"/>
      <c r="CY322" s="314"/>
      <c r="CZ322" s="314"/>
      <c r="DA322" s="314"/>
      <c r="DB322" s="314"/>
      <c r="DC322" s="314"/>
      <c r="DD322" s="314"/>
      <c r="DE322" s="314"/>
      <c r="DF322" s="314"/>
      <c r="DG322" s="314"/>
      <c r="DH322" s="314"/>
      <c r="DI322" s="314"/>
      <c r="DJ322" s="314"/>
      <c r="DK322" s="314"/>
      <c r="DL322" s="314"/>
      <c r="DM322" s="314"/>
      <c r="DN322" s="314"/>
      <c r="DO322" s="314"/>
      <c r="DP322" s="314"/>
      <c r="DQ322" s="314"/>
      <c r="DR322" s="314"/>
      <c r="DS322" s="314"/>
      <c r="DT322" s="314"/>
      <c r="DU322" s="314"/>
      <c r="DV322" s="314"/>
      <c r="DW322" s="314"/>
      <c r="DX322" s="314"/>
      <c r="DY322" s="314"/>
      <c r="DZ322" s="314"/>
      <c r="EA322" s="314"/>
      <c r="EB322" s="314"/>
      <c r="EC322" s="314"/>
      <c r="ED322" s="314"/>
      <c r="FY322" s="317"/>
      <c r="FZ322" s="317"/>
      <c r="GA322" s="317"/>
      <c r="GB322" s="317"/>
      <c r="GC322" s="301"/>
      <c r="GD322" s="301"/>
      <c r="GE322" s="301"/>
      <c r="GF322" s="301"/>
      <c r="GG322" s="318"/>
      <c r="GH322" s="318"/>
      <c r="GI322" s="318"/>
      <c r="GJ322" s="319"/>
      <c r="GK322" s="320"/>
      <c r="GL322" s="320"/>
      <c r="GM322" s="320"/>
      <c r="GN322" s="320"/>
      <c r="GO322" s="300"/>
      <c r="HD322" s="317"/>
      <c r="HE322" s="317"/>
      <c r="HF322" s="317"/>
      <c r="HG322" s="317"/>
      <c r="HH322" s="301"/>
      <c r="HI322" s="301"/>
      <c r="HJ322" s="301"/>
      <c r="HK322" s="301"/>
      <c r="HL322" s="318"/>
      <c r="HM322" s="318"/>
      <c r="HN322" s="318"/>
      <c r="HO322" s="319"/>
      <c r="HP322" s="320"/>
      <c r="HQ322" s="320"/>
      <c r="HR322" s="320"/>
      <c r="HS322" s="320"/>
      <c r="HT322" s="300"/>
    </row>
    <row r="323" spans="18:228" ht="17.100000000000001" customHeight="1" x14ac:dyDescent="0.3">
      <c r="R323" s="314"/>
      <c r="S323" s="314"/>
      <c r="T323" s="314"/>
      <c r="U323" s="314"/>
      <c r="V323" s="314"/>
      <c r="W323" s="314"/>
      <c r="X323" s="314"/>
      <c r="Y323" s="314"/>
      <c r="Z323" s="314"/>
      <c r="AA323" s="314"/>
      <c r="AB323" s="314"/>
      <c r="AC323" s="314"/>
      <c r="AD323" s="314"/>
      <c r="AE323" s="314"/>
      <c r="AF323" s="314"/>
      <c r="AG323" s="314"/>
      <c r="AH323" s="314"/>
      <c r="AI323" s="314"/>
      <c r="AJ323" s="314"/>
      <c r="AK323" s="314"/>
      <c r="AL323" s="314"/>
      <c r="AM323" s="314"/>
      <c r="AN323" s="314"/>
      <c r="AO323" s="314"/>
      <c r="AP323" s="314"/>
      <c r="AQ323" s="314"/>
      <c r="AR323" s="314"/>
      <c r="AS323" s="314"/>
      <c r="AT323" s="314"/>
      <c r="AU323" s="314"/>
      <c r="AV323" s="314"/>
      <c r="AW323" s="314"/>
      <c r="AX323" s="314"/>
      <c r="AY323" s="314"/>
      <c r="AZ323" s="314"/>
      <c r="BA323" s="314"/>
      <c r="BB323" s="314"/>
      <c r="BC323" s="314"/>
      <c r="BD323" s="314"/>
      <c r="BE323" s="314"/>
      <c r="BF323" s="314"/>
      <c r="BG323" s="314"/>
      <c r="BH323" s="314"/>
      <c r="BI323" s="314"/>
      <c r="BJ323" s="314"/>
      <c r="BK323" s="314"/>
      <c r="BL323" s="314"/>
      <c r="BM323" s="314"/>
      <c r="BN323" s="314"/>
      <c r="BO323" s="314"/>
      <c r="BP323" s="314"/>
      <c r="BQ323" s="314"/>
      <c r="BR323" s="314"/>
      <c r="BS323" s="314"/>
      <c r="BT323" s="314"/>
      <c r="BU323" s="314"/>
      <c r="BV323" s="314"/>
      <c r="BX323" s="314"/>
      <c r="BY323" s="314"/>
      <c r="BZ323" s="314"/>
      <c r="CA323" s="314"/>
      <c r="CB323" s="314"/>
      <c r="CC323" s="314"/>
      <c r="CD323" s="314"/>
      <c r="CE323" s="314"/>
      <c r="CF323" s="314"/>
      <c r="CG323" s="314"/>
      <c r="CH323" s="314"/>
      <c r="CI323" s="314"/>
      <c r="CJ323" s="314"/>
      <c r="CK323" s="314"/>
      <c r="CL323" s="314"/>
      <c r="CM323" s="314"/>
      <c r="CN323" s="314"/>
      <c r="CO323" s="314"/>
      <c r="CP323" s="314"/>
      <c r="CQ323" s="314"/>
      <c r="CR323" s="314"/>
      <c r="CS323" s="314"/>
      <c r="CT323" s="314"/>
      <c r="CU323" s="314"/>
      <c r="CV323" s="314"/>
      <c r="CW323" s="314"/>
      <c r="CX323" s="314"/>
      <c r="CY323" s="314"/>
      <c r="CZ323" s="314"/>
      <c r="DA323" s="314"/>
      <c r="DB323" s="314"/>
      <c r="DC323" s="314"/>
      <c r="DD323" s="314"/>
      <c r="DE323" s="314"/>
      <c r="DF323" s="314"/>
      <c r="DG323" s="314"/>
      <c r="DH323" s="314"/>
      <c r="DI323" s="314"/>
      <c r="DJ323" s="314"/>
      <c r="DK323" s="314"/>
      <c r="DL323" s="314"/>
      <c r="DM323" s="314"/>
      <c r="DN323" s="314"/>
      <c r="DO323" s="314"/>
      <c r="DP323" s="314"/>
      <c r="DQ323" s="314"/>
      <c r="DR323" s="314"/>
      <c r="DS323" s="314"/>
      <c r="DT323" s="314"/>
      <c r="DU323" s="314"/>
      <c r="DV323" s="314"/>
      <c r="DW323" s="314"/>
      <c r="DX323" s="314"/>
      <c r="DY323" s="314"/>
      <c r="DZ323" s="314"/>
      <c r="EA323" s="314"/>
      <c r="EB323" s="314"/>
      <c r="EC323" s="314"/>
      <c r="ED323" s="314"/>
      <c r="FY323" s="317"/>
      <c r="FZ323" s="317"/>
      <c r="GA323" s="317"/>
      <c r="GB323" s="317"/>
      <c r="GC323" s="301"/>
      <c r="GD323" s="301"/>
      <c r="GE323" s="301"/>
      <c r="GF323" s="301"/>
      <c r="GG323" s="318"/>
      <c r="GH323" s="318"/>
      <c r="GI323" s="318"/>
      <c r="GJ323" s="319"/>
      <c r="GK323" s="320"/>
      <c r="GL323" s="320"/>
      <c r="GM323" s="320"/>
      <c r="GN323" s="320"/>
      <c r="GO323" s="300"/>
      <c r="HD323" s="317"/>
      <c r="HE323" s="317"/>
      <c r="HF323" s="317"/>
      <c r="HG323" s="317"/>
      <c r="HH323" s="301"/>
      <c r="HI323" s="301"/>
      <c r="HJ323" s="301"/>
      <c r="HK323" s="301"/>
      <c r="HL323" s="318"/>
      <c r="HM323" s="318"/>
      <c r="HN323" s="318"/>
      <c r="HO323" s="319"/>
      <c r="HP323" s="320"/>
      <c r="HQ323" s="320"/>
      <c r="HR323" s="320"/>
      <c r="HS323" s="320"/>
      <c r="HT323" s="300"/>
    </row>
    <row r="324" spans="18:228" ht="17.100000000000001" customHeight="1" x14ac:dyDescent="0.3">
      <c r="R324" s="314"/>
      <c r="S324" s="314"/>
      <c r="T324" s="314"/>
      <c r="U324" s="314"/>
      <c r="V324" s="314"/>
      <c r="W324" s="314"/>
      <c r="X324" s="314"/>
      <c r="Y324" s="314"/>
      <c r="Z324" s="314"/>
      <c r="AA324" s="314"/>
      <c r="AB324" s="314"/>
      <c r="AC324" s="314"/>
      <c r="AD324" s="314"/>
      <c r="AE324" s="314"/>
      <c r="AF324" s="314"/>
      <c r="AG324" s="314"/>
      <c r="AH324" s="314"/>
      <c r="AI324" s="314"/>
      <c r="AJ324" s="314"/>
      <c r="AK324" s="314"/>
      <c r="AL324" s="314"/>
      <c r="AM324" s="314"/>
      <c r="AN324" s="314"/>
      <c r="AO324" s="314"/>
      <c r="AP324" s="314"/>
      <c r="AQ324" s="314"/>
      <c r="AR324" s="314"/>
      <c r="AS324" s="314"/>
      <c r="AT324" s="314"/>
      <c r="AU324" s="314"/>
      <c r="AV324" s="314"/>
      <c r="AW324" s="314"/>
      <c r="AX324" s="314"/>
      <c r="AY324" s="314"/>
      <c r="AZ324" s="314"/>
      <c r="BA324" s="314"/>
      <c r="BB324" s="314"/>
      <c r="BC324" s="314"/>
      <c r="BD324" s="314"/>
      <c r="BE324" s="314"/>
      <c r="BF324" s="314"/>
      <c r="BG324" s="314"/>
      <c r="BH324" s="314"/>
      <c r="BI324" s="314"/>
      <c r="BJ324" s="314"/>
      <c r="BK324" s="314"/>
      <c r="BL324" s="314"/>
      <c r="BM324" s="314"/>
      <c r="BN324" s="314"/>
      <c r="BO324" s="314"/>
      <c r="BP324" s="314"/>
      <c r="BQ324" s="314"/>
      <c r="BR324" s="314"/>
      <c r="BS324" s="314"/>
      <c r="BT324" s="314"/>
      <c r="BU324" s="314"/>
      <c r="BV324" s="314"/>
      <c r="BX324" s="314"/>
      <c r="BY324" s="314"/>
      <c r="BZ324" s="314"/>
      <c r="CA324" s="314"/>
      <c r="CB324" s="314"/>
      <c r="CC324" s="314"/>
      <c r="CD324" s="314"/>
      <c r="CE324" s="314"/>
      <c r="CF324" s="314"/>
      <c r="CG324" s="314"/>
      <c r="CH324" s="314"/>
      <c r="CI324" s="314"/>
      <c r="CJ324" s="314"/>
      <c r="CK324" s="314"/>
      <c r="CL324" s="314"/>
      <c r="CM324" s="314"/>
      <c r="CN324" s="314"/>
      <c r="CO324" s="314"/>
      <c r="CP324" s="314"/>
      <c r="CQ324" s="314"/>
      <c r="CR324" s="314"/>
      <c r="CS324" s="314"/>
      <c r="CT324" s="314"/>
      <c r="CU324" s="314"/>
      <c r="CV324" s="314"/>
      <c r="CW324" s="314"/>
      <c r="CX324" s="314"/>
      <c r="CY324" s="314"/>
      <c r="CZ324" s="314"/>
      <c r="DA324" s="314"/>
      <c r="DB324" s="314"/>
      <c r="DC324" s="314"/>
      <c r="DD324" s="314"/>
      <c r="DE324" s="314"/>
      <c r="DF324" s="314"/>
      <c r="DG324" s="314"/>
      <c r="DH324" s="314"/>
      <c r="DI324" s="314"/>
      <c r="DJ324" s="314"/>
      <c r="DK324" s="314"/>
      <c r="DL324" s="314"/>
      <c r="DM324" s="314"/>
      <c r="DN324" s="314"/>
      <c r="DO324" s="314"/>
      <c r="DP324" s="314"/>
      <c r="DQ324" s="314"/>
      <c r="DR324" s="314"/>
      <c r="DS324" s="314"/>
      <c r="DT324" s="314"/>
      <c r="DU324" s="314"/>
      <c r="DV324" s="314"/>
      <c r="DW324" s="314"/>
      <c r="DX324" s="314"/>
      <c r="DY324" s="314"/>
      <c r="DZ324" s="314"/>
      <c r="EA324" s="314"/>
      <c r="EB324" s="314"/>
      <c r="EC324" s="314"/>
      <c r="ED324" s="314"/>
      <c r="FY324" s="317"/>
      <c r="FZ324" s="317"/>
      <c r="GA324" s="317"/>
      <c r="GB324" s="317"/>
      <c r="GC324" s="301"/>
      <c r="GD324" s="301"/>
      <c r="GE324" s="301"/>
      <c r="GF324" s="301"/>
      <c r="GG324" s="318"/>
      <c r="GH324" s="318"/>
      <c r="GI324" s="318"/>
      <c r="GJ324" s="319"/>
      <c r="GK324" s="320"/>
      <c r="GL324" s="320"/>
      <c r="GM324" s="320"/>
      <c r="GN324" s="320"/>
      <c r="GO324" s="300"/>
      <c r="HD324" s="317"/>
      <c r="HE324" s="317"/>
      <c r="HF324" s="317"/>
      <c r="HG324" s="317"/>
      <c r="HH324" s="301"/>
      <c r="HI324" s="301"/>
      <c r="HJ324" s="301"/>
      <c r="HK324" s="301"/>
      <c r="HL324" s="318"/>
      <c r="HM324" s="318"/>
      <c r="HN324" s="318"/>
      <c r="HO324" s="319"/>
      <c r="HP324" s="320"/>
      <c r="HQ324" s="320"/>
      <c r="HR324" s="320"/>
      <c r="HS324" s="320"/>
      <c r="HT324" s="300"/>
    </row>
    <row r="325" spans="18:228" ht="17.100000000000001" customHeight="1" x14ac:dyDescent="0.3">
      <c r="R325" s="314"/>
      <c r="S325" s="314"/>
      <c r="T325" s="314"/>
      <c r="U325" s="314"/>
      <c r="V325" s="314"/>
      <c r="W325" s="314"/>
      <c r="X325" s="314"/>
      <c r="Y325" s="314"/>
      <c r="Z325" s="314"/>
      <c r="AA325" s="314"/>
      <c r="AB325" s="314"/>
      <c r="AC325" s="314"/>
      <c r="AD325" s="314"/>
      <c r="AE325" s="314"/>
      <c r="AF325" s="314"/>
      <c r="AG325" s="314"/>
      <c r="AH325" s="314"/>
      <c r="AI325" s="314"/>
      <c r="AJ325" s="314"/>
      <c r="AK325" s="314"/>
      <c r="AL325" s="314"/>
      <c r="AM325" s="314"/>
      <c r="AN325" s="314"/>
      <c r="AO325" s="314"/>
      <c r="AP325" s="314"/>
      <c r="AQ325" s="314"/>
      <c r="AR325" s="314"/>
      <c r="AS325" s="314"/>
      <c r="AT325" s="314"/>
      <c r="AU325" s="314"/>
      <c r="AV325" s="314"/>
      <c r="AW325" s="314"/>
      <c r="AX325" s="314"/>
      <c r="AY325" s="314"/>
      <c r="AZ325" s="314"/>
      <c r="BA325" s="314"/>
      <c r="BB325" s="314"/>
      <c r="BC325" s="314"/>
      <c r="BD325" s="314"/>
      <c r="BE325" s="314"/>
      <c r="BF325" s="314"/>
      <c r="BG325" s="314"/>
      <c r="BH325" s="314"/>
      <c r="BI325" s="314"/>
      <c r="BJ325" s="314"/>
      <c r="BK325" s="314"/>
      <c r="BL325" s="314"/>
      <c r="BM325" s="314"/>
      <c r="BN325" s="314"/>
      <c r="BO325" s="314"/>
      <c r="BP325" s="314"/>
      <c r="BQ325" s="314"/>
      <c r="BR325" s="314"/>
      <c r="BS325" s="314"/>
      <c r="BT325" s="314"/>
      <c r="BU325" s="314"/>
      <c r="BV325" s="314"/>
      <c r="BX325" s="314"/>
      <c r="BY325" s="314"/>
      <c r="BZ325" s="314"/>
      <c r="CA325" s="314"/>
      <c r="CB325" s="314"/>
      <c r="CC325" s="314"/>
      <c r="CD325" s="314"/>
      <c r="CE325" s="314"/>
      <c r="CF325" s="314"/>
      <c r="CG325" s="314"/>
      <c r="CH325" s="314"/>
      <c r="CI325" s="314"/>
      <c r="CJ325" s="314"/>
      <c r="CK325" s="314"/>
      <c r="CL325" s="314"/>
      <c r="CM325" s="314"/>
      <c r="CN325" s="314"/>
      <c r="CO325" s="314"/>
      <c r="CP325" s="314"/>
      <c r="CQ325" s="314"/>
      <c r="CR325" s="314"/>
      <c r="CS325" s="314"/>
      <c r="CT325" s="314"/>
      <c r="CU325" s="314"/>
      <c r="CV325" s="314"/>
      <c r="CW325" s="314"/>
      <c r="CX325" s="314"/>
      <c r="CY325" s="314"/>
      <c r="CZ325" s="314"/>
      <c r="DA325" s="314"/>
      <c r="DB325" s="314"/>
      <c r="DC325" s="314"/>
      <c r="DD325" s="314"/>
      <c r="DE325" s="314"/>
      <c r="DF325" s="314"/>
      <c r="DG325" s="314"/>
      <c r="DH325" s="314"/>
      <c r="DI325" s="314"/>
      <c r="DJ325" s="314"/>
      <c r="DK325" s="314"/>
      <c r="DL325" s="314"/>
      <c r="DM325" s="314"/>
      <c r="DN325" s="314"/>
      <c r="DO325" s="314"/>
      <c r="DP325" s="314"/>
      <c r="DQ325" s="314"/>
      <c r="DR325" s="314"/>
      <c r="DS325" s="314"/>
      <c r="DT325" s="314"/>
      <c r="DU325" s="314"/>
      <c r="DV325" s="314"/>
      <c r="DW325" s="314"/>
      <c r="DX325" s="314"/>
      <c r="DY325" s="314"/>
      <c r="DZ325" s="314"/>
      <c r="EA325" s="314"/>
      <c r="EB325" s="314"/>
      <c r="EC325" s="314"/>
      <c r="ED325" s="314"/>
      <c r="FY325" s="317"/>
      <c r="FZ325" s="317"/>
      <c r="GA325" s="317"/>
      <c r="GB325" s="317"/>
      <c r="GC325" s="301"/>
      <c r="GD325" s="301"/>
      <c r="GE325" s="301"/>
      <c r="GF325" s="301"/>
      <c r="GG325" s="318"/>
      <c r="GH325" s="318"/>
      <c r="GI325" s="318"/>
      <c r="GJ325" s="319"/>
      <c r="GK325" s="320"/>
      <c r="GL325" s="320"/>
      <c r="GM325" s="320"/>
      <c r="GN325" s="320"/>
      <c r="GO325" s="300"/>
      <c r="HD325" s="317"/>
      <c r="HE325" s="317"/>
      <c r="HF325" s="317"/>
      <c r="HG325" s="317"/>
      <c r="HH325" s="301"/>
      <c r="HI325" s="301"/>
      <c r="HJ325" s="301"/>
      <c r="HK325" s="301"/>
      <c r="HL325" s="318"/>
      <c r="HM325" s="318"/>
      <c r="HN325" s="318"/>
      <c r="HO325" s="319"/>
      <c r="HP325" s="320"/>
      <c r="HQ325" s="320"/>
      <c r="HR325" s="320"/>
      <c r="HS325" s="320"/>
      <c r="HT325" s="300"/>
    </row>
    <row r="326" spans="18:228" ht="17.100000000000001" customHeight="1" x14ac:dyDescent="0.3">
      <c r="R326" s="314"/>
      <c r="S326" s="314"/>
      <c r="T326" s="314"/>
      <c r="U326" s="314"/>
      <c r="V326" s="314"/>
      <c r="W326" s="314"/>
      <c r="X326" s="314"/>
      <c r="Y326" s="314"/>
      <c r="Z326" s="314"/>
      <c r="AA326" s="314"/>
      <c r="AB326" s="314"/>
      <c r="AC326" s="314"/>
      <c r="AD326" s="314"/>
      <c r="AE326" s="314"/>
      <c r="AF326" s="314"/>
      <c r="AG326" s="314"/>
      <c r="AH326" s="314"/>
      <c r="AI326" s="314"/>
      <c r="AJ326" s="314"/>
      <c r="AK326" s="314"/>
      <c r="AL326" s="314"/>
      <c r="AM326" s="314"/>
      <c r="AN326" s="314"/>
      <c r="AO326" s="314"/>
      <c r="AP326" s="314"/>
      <c r="AQ326" s="314"/>
      <c r="AR326" s="314"/>
      <c r="AS326" s="314"/>
      <c r="AT326" s="314"/>
      <c r="AU326" s="314"/>
      <c r="AV326" s="314"/>
      <c r="AW326" s="314"/>
      <c r="AX326" s="314"/>
      <c r="AY326" s="314"/>
      <c r="AZ326" s="314"/>
      <c r="BA326" s="314"/>
      <c r="BB326" s="314"/>
      <c r="BC326" s="314"/>
      <c r="BD326" s="314"/>
      <c r="BE326" s="314"/>
      <c r="BF326" s="314"/>
      <c r="BG326" s="314"/>
      <c r="BH326" s="314"/>
      <c r="BI326" s="314"/>
      <c r="BJ326" s="314"/>
      <c r="BK326" s="314"/>
      <c r="BL326" s="314"/>
      <c r="BM326" s="314"/>
      <c r="BN326" s="314"/>
      <c r="BO326" s="314"/>
      <c r="BP326" s="314"/>
      <c r="BQ326" s="314"/>
      <c r="BR326" s="314"/>
      <c r="BS326" s="314"/>
      <c r="BT326" s="314"/>
      <c r="BU326" s="314"/>
      <c r="BV326" s="314"/>
      <c r="BX326" s="314"/>
      <c r="BY326" s="314"/>
      <c r="BZ326" s="314"/>
      <c r="CA326" s="314"/>
      <c r="CB326" s="314"/>
      <c r="CC326" s="314"/>
      <c r="CD326" s="314"/>
      <c r="CE326" s="314"/>
      <c r="CF326" s="314"/>
      <c r="CG326" s="314"/>
      <c r="CH326" s="314"/>
      <c r="CI326" s="314"/>
      <c r="CJ326" s="314"/>
      <c r="CK326" s="314"/>
      <c r="CL326" s="314"/>
      <c r="CM326" s="314"/>
      <c r="CN326" s="314"/>
      <c r="CO326" s="314"/>
      <c r="CP326" s="314"/>
      <c r="CQ326" s="314"/>
      <c r="CR326" s="314"/>
      <c r="CS326" s="314"/>
      <c r="CT326" s="314"/>
      <c r="CU326" s="314"/>
      <c r="CV326" s="314"/>
      <c r="CW326" s="314"/>
      <c r="CX326" s="314"/>
      <c r="CY326" s="314"/>
      <c r="CZ326" s="314"/>
      <c r="DA326" s="314"/>
      <c r="DB326" s="314"/>
      <c r="DC326" s="314"/>
      <c r="DD326" s="314"/>
      <c r="DE326" s="314"/>
      <c r="DF326" s="314"/>
      <c r="DG326" s="314"/>
      <c r="DH326" s="314"/>
      <c r="DI326" s="314"/>
      <c r="DJ326" s="314"/>
      <c r="DK326" s="314"/>
      <c r="DL326" s="314"/>
      <c r="DM326" s="314"/>
      <c r="DN326" s="314"/>
      <c r="DO326" s="314"/>
      <c r="DP326" s="314"/>
      <c r="DQ326" s="314"/>
      <c r="DR326" s="314"/>
      <c r="DS326" s="314"/>
      <c r="DT326" s="314"/>
      <c r="DU326" s="314"/>
      <c r="DV326" s="314"/>
      <c r="DW326" s="314"/>
      <c r="DX326" s="314"/>
      <c r="DY326" s="314"/>
      <c r="DZ326" s="314"/>
      <c r="EA326" s="314"/>
      <c r="EB326" s="314"/>
      <c r="EC326" s="314"/>
      <c r="ED326" s="314"/>
      <c r="FY326" s="317"/>
      <c r="FZ326" s="317"/>
      <c r="GA326" s="317"/>
      <c r="GB326" s="317"/>
      <c r="GC326" s="301"/>
      <c r="GD326" s="301"/>
      <c r="GE326" s="301"/>
      <c r="GF326" s="301"/>
      <c r="GG326" s="318"/>
      <c r="GH326" s="318"/>
      <c r="GI326" s="318"/>
      <c r="GJ326" s="319"/>
      <c r="GK326" s="320"/>
      <c r="GL326" s="320"/>
      <c r="GM326" s="320"/>
      <c r="GN326" s="320"/>
      <c r="GO326" s="300"/>
      <c r="HD326" s="317"/>
      <c r="HE326" s="317"/>
      <c r="HF326" s="317"/>
      <c r="HG326" s="317"/>
      <c r="HH326" s="301"/>
      <c r="HI326" s="301"/>
      <c r="HJ326" s="301"/>
      <c r="HK326" s="301"/>
      <c r="HL326" s="318"/>
      <c r="HM326" s="318"/>
      <c r="HN326" s="318"/>
      <c r="HO326" s="319"/>
      <c r="HP326" s="320"/>
      <c r="HQ326" s="320"/>
      <c r="HR326" s="320"/>
      <c r="HS326" s="320"/>
      <c r="HT326" s="300"/>
    </row>
    <row r="327" spans="18:228" ht="17.100000000000001" customHeight="1" x14ac:dyDescent="0.3">
      <c r="R327" s="314"/>
      <c r="S327" s="314"/>
      <c r="T327" s="314"/>
      <c r="U327" s="314"/>
      <c r="V327" s="314"/>
      <c r="W327" s="314"/>
      <c r="X327" s="314"/>
      <c r="Y327" s="314"/>
      <c r="Z327" s="314"/>
      <c r="AA327" s="314"/>
      <c r="AB327" s="314"/>
      <c r="AC327" s="314"/>
      <c r="AD327" s="314"/>
      <c r="AE327" s="314"/>
      <c r="AF327" s="314"/>
      <c r="AG327" s="314"/>
      <c r="AH327" s="314"/>
      <c r="AI327" s="314"/>
      <c r="AJ327" s="314"/>
      <c r="AK327" s="314"/>
      <c r="AL327" s="314"/>
      <c r="AM327" s="314"/>
      <c r="AN327" s="314"/>
      <c r="AO327" s="314"/>
      <c r="AP327" s="314"/>
      <c r="AQ327" s="314"/>
      <c r="AR327" s="314"/>
      <c r="AS327" s="314"/>
      <c r="AT327" s="314"/>
      <c r="AU327" s="314"/>
      <c r="AV327" s="314"/>
      <c r="AW327" s="314"/>
      <c r="AX327" s="314"/>
      <c r="AY327" s="314"/>
      <c r="AZ327" s="314"/>
      <c r="BA327" s="314"/>
      <c r="BB327" s="314"/>
      <c r="BC327" s="314"/>
      <c r="BD327" s="314"/>
      <c r="BE327" s="314"/>
      <c r="BF327" s="314"/>
      <c r="BG327" s="314"/>
      <c r="BH327" s="314"/>
      <c r="BI327" s="314"/>
      <c r="BJ327" s="314"/>
      <c r="BK327" s="314"/>
      <c r="BL327" s="314"/>
      <c r="BM327" s="314"/>
      <c r="BN327" s="314"/>
      <c r="BO327" s="314"/>
      <c r="BP327" s="314"/>
      <c r="BQ327" s="314"/>
      <c r="BR327" s="314"/>
      <c r="BS327" s="314"/>
      <c r="BT327" s="314"/>
      <c r="BU327" s="314"/>
      <c r="BV327" s="314"/>
      <c r="BX327" s="314"/>
      <c r="BY327" s="314"/>
      <c r="BZ327" s="314"/>
      <c r="CA327" s="314"/>
      <c r="CB327" s="314"/>
      <c r="CC327" s="314"/>
      <c r="CD327" s="314"/>
      <c r="CE327" s="314"/>
      <c r="CF327" s="314"/>
      <c r="CG327" s="314"/>
      <c r="CH327" s="314"/>
      <c r="CI327" s="314"/>
      <c r="CJ327" s="314"/>
      <c r="CK327" s="314"/>
      <c r="CL327" s="314"/>
      <c r="CM327" s="314"/>
      <c r="CN327" s="314"/>
      <c r="CO327" s="314"/>
      <c r="CP327" s="314"/>
      <c r="CQ327" s="314"/>
      <c r="CR327" s="314"/>
      <c r="CS327" s="314"/>
      <c r="CT327" s="314"/>
      <c r="CU327" s="314"/>
      <c r="CV327" s="314"/>
      <c r="CW327" s="314"/>
      <c r="CX327" s="314"/>
      <c r="CY327" s="314"/>
      <c r="CZ327" s="314"/>
      <c r="DA327" s="314"/>
      <c r="DB327" s="314"/>
      <c r="DC327" s="314"/>
      <c r="DD327" s="314"/>
      <c r="DE327" s="314"/>
      <c r="DF327" s="314"/>
      <c r="DG327" s="314"/>
      <c r="DH327" s="314"/>
      <c r="DI327" s="314"/>
      <c r="DJ327" s="314"/>
      <c r="DK327" s="314"/>
      <c r="DL327" s="314"/>
      <c r="DM327" s="314"/>
      <c r="DN327" s="314"/>
      <c r="DO327" s="314"/>
      <c r="DP327" s="314"/>
      <c r="DQ327" s="314"/>
      <c r="DR327" s="314"/>
      <c r="DS327" s="314"/>
      <c r="DT327" s="314"/>
      <c r="DU327" s="314"/>
      <c r="DV327" s="314"/>
      <c r="DW327" s="314"/>
      <c r="DX327" s="314"/>
      <c r="DY327" s="314"/>
      <c r="DZ327" s="314"/>
      <c r="EA327" s="314"/>
      <c r="EB327" s="314"/>
      <c r="EC327" s="314"/>
      <c r="ED327" s="314"/>
      <c r="FY327" s="317"/>
      <c r="FZ327" s="317"/>
      <c r="GA327" s="317"/>
      <c r="GB327" s="317"/>
      <c r="GC327" s="301"/>
      <c r="GD327" s="301"/>
      <c r="GE327" s="301"/>
      <c r="GF327" s="301"/>
      <c r="GG327" s="318"/>
      <c r="GH327" s="318"/>
      <c r="GI327" s="318"/>
      <c r="GJ327" s="319"/>
      <c r="GK327" s="320"/>
      <c r="GL327" s="320"/>
      <c r="GM327" s="320"/>
      <c r="GN327" s="320"/>
      <c r="GO327" s="300"/>
      <c r="HD327" s="317"/>
      <c r="HE327" s="317"/>
      <c r="HF327" s="317"/>
      <c r="HG327" s="317"/>
      <c r="HH327" s="301"/>
      <c r="HI327" s="301"/>
      <c r="HJ327" s="301"/>
      <c r="HK327" s="301"/>
      <c r="HL327" s="318"/>
      <c r="HM327" s="318"/>
      <c r="HN327" s="318"/>
      <c r="HO327" s="319"/>
      <c r="HP327" s="320"/>
      <c r="HQ327" s="320"/>
      <c r="HR327" s="320"/>
      <c r="HS327" s="320"/>
      <c r="HT327" s="300"/>
    </row>
    <row r="328" spans="18:228" ht="17.100000000000001" customHeight="1" x14ac:dyDescent="0.3">
      <c r="R328" s="314"/>
      <c r="S328" s="314"/>
      <c r="T328" s="314"/>
      <c r="U328" s="314"/>
      <c r="V328" s="314"/>
      <c r="W328" s="314"/>
      <c r="X328" s="314"/>
      <c r="Y328" s="314"/>
      <c r="Z328" s="314"/>
      <c r="AA328" s="314"/>
      <c r="AB328" s="314"/>
      <c r="AC328" s="314"/>
      <c r="AD328" s="314"/>
      <c r="AE328" s="314"/>
      <c r="AF328" s="314"/>
      <c r="AG328" s="314"/>
      <c r="AH328" s="314"/>
      <c r="AI328" s="314"/>
      <c r="AJ328" s="314"/>
      <c r="AK328" s="314"/>
      <c r="AL328" s="314"/>
      <c r="AM328" s="314"/>
      <c r="AN328" s="314"/>
      <c r="AO328" s="314"/>
      <c r="AP328" s="314"/>
      <c r="AQ328" s="314"/>
      <c r="AR328" s="314"/>
      <c r="AS328" s="314"/>
      <c r="AT328" s="314"/>
      <c r="AU328" s="314"/>
      <c r="AV328" s="314"/>
      <c r="AW328" s="314"/>
      <c r="AX328" s="314"/>
      <c r="AY328" s="314"/>
      <c r="AZ328" s="314"/>
      <c r="BA328" s="314"/>
      <c r="BB328" s="314"/>
      <c r="BC328" s="314"/>
      <c r="BD328" s="314"/>
      <c r="BE328" s="314"/>
      <c r="BF328" s="314"/>
      <c r="BG328" s="314"/>
      <c r="BH328" s="314"/>
      <c r="BI328" s="314"/>
      <c r="BJ328" s="314"/>
      <c r="BK328" s="314"/>
      <c r="BL328" s="314"/>
      <c r="BM328" s="314"/>
      <c r="BN328" s="314"/>
      <c r="BO328" s="314"/>
      <c r="BP328" s="314"/>
      <c r="BQ328" s="314"/>
      <c r="BR328" s="314"/>
      <c r="BS328" s="314"/>
      <c r="BT328" s="314"/>
      <c r="BU328" s="314"/>
      <c r="BV328" s="314"/>
      <c r="BX328" s="314"/>
      <c r="BY328" s="314"/>
      <c r="BZ328" s="314"/>
      <c r="CA328" s="314"/>
      <c r="CB328" s="314"/>
      <c r="CC328" s="314"/>
      <c r="CD328" s="314"/>
      <c r="CE328" s="314"/>
      <c r="CF328" s="314"/>
      <c r="CG328" s="314"/>
      <c r="CH328" s="314"/>
      <c r="CI328" s="314"/>
      <c r="CJ328" s="314"/>
      <c r="CK328" s="314"/>
      <c r="CL328" s="314"/>
      <c r="CM328" s="314"/>
      <c r="CN328" s="314"/>
      <c r="CO328" s="314"/>
      <c r="CP328" s="314"/>
      <c r="CQ328" s="314"/>
      <c r="CR328" s="314"/>
      <c r="CS328" s="314"/>
      <c r="CT328" s="314"/>
      <c r="CU328" s="314"/>
      <c r="CV328" s="314"/>
      <c r="CW328" s="314"/>
      <c r="CX328" s="314"/>
      <c r="CY328" s="314"/>
      <c r="CZ328" s="314"/>
      <c r="DA328" s="314"/>
      <c r="DB328" s="314"/>
      <c r="DC328" s="314"/>
      <c r="DD328" s="314"/>
      <c r="DE328" s="314"/>
      <c r="DF328" s="314"/>
      <c r="DG328" s="314"/>
      <c r="DH328" s="314"/>
      <c r="DI328" s="314"/>
      <c r="DJ328" s="314"/>
      <c r="DK328" s="314"/>
      <c r="DL328" s="314"/>
      <c r="DM328" s="314"/>
      <c r="DN328" s="314"/>
      <c r="DO328" s="314"/>
      <c r="DP328" s="314"/>
      <c r="DQ328" s="314"/>
      <c r="DR328" s="314"/>
      <c r="DS328" s="314"/>
      <c r="DT328" s="314"/>
      <c r="DU328" s="314"/>
      <c r="DV328" s="314"/>
      <c r="DW328" s="314"/>
      <c r="DX328" s="314"/>
      <c r="DY328" s="314"/>
      <c r="DZ328" s="314"/>
      <c r="EA328" s="314"/>
      <c r="EB328" s="314"/>
      <c r="EC328" s="314"/>
      <c r="ED328" s="314"/>
      <c r="FY328" s="317"/>
      <c r="FZ328" s="317"/>
      <c r="GA328" s="317"/>
      <c r="GB328" s="317"/>
      <c r="GC328" s="301"/>
      <c r="GD328" s="301"/>
      <c r="GE328" s="301"/>
      <c r="GF328" s="301"/>
      <c r="GG328" s="318"/>
      <c r="GH328" s="318"/>
      <c r="GI328" s="318"/>
      <c r="GJ328" s="319"/>
      <c r="GK328" s="320"/>
      <c r="GL328" s="320"/>
      <c r="GM328" s="320"/>
      <c r="GN328" s="320"/>
      <c r="GO328" s="300"/>
      <c r="HD328" s="317"/>
      <c r="HE328" s="317"/>
      <c r="HF328" s="317"/>
      <c r="HG328" s="317"/>
      <c r="HH328" s="301"/>
      <c r="HI328" s="301"/>
      <c r="HJ328" s="301"/>
      <c r="HK328" s="301"/>
      <c r="HL328" s="318"/>
      <c r="HM328" s="318"/>
      <c r="HN328" s="318"/>
      <c r="HO328" s="319"/>
      <c r="HP328" s="320"/>
      <c r="HQ328" s="320"/>
      <c r="HR328" s="320"/>
      <c r="HS328" s="320"/>
      <c r="HT328" s="300"/>
    </row>
    <row r="329" spans="18:228" ht="17.100000000000001" customHeight="1" x14ac:dyDescent="0.3">
      <c r="R329" s="314"/>
      <c r="S329" s="314"/>
      <c r="T329" s="314"/>
      <c r="U329" s="314"/>
      <c r="V329" s="314"/>
      <c r="W329" s="314"/>
      <c r="X329" s="314"/>
      <c r="Y329" s="314"/>
      <c r="Z329" s="314"/>
      <c r="AA329" s="314"/>
      <c r="AB329" s="314"/>
      <c r="AC329" s="314"/>
      <c r="AD329" s="314"/>
      <c r="AE329" s="314"/>
      <c r="AF329" s="314"/>
      <c r="AG329" s="314"/>
      <c r="AH329" s="314"/>
      <c r="AI329" s="314"/>
      <c r="AJ329" s="314"/>
      <c r="AK329" s="314"/>
      <c r="AL329" s="314"/>
      <c r="AM329" s="314"/>
      <c r="AN329" s="314"/>
      <c r="AO329" s="314"/>
      <c r="AP329" s="314"/>
      <c r="AQ329" s="314"/>
      <c r="AR329" s="314"/>
      <c r="AS329" s="314"/>
      <c r="AT329" s="314"/>
      <c r="AU329" s="314"/>
      <c r="AV329" s="314"/>
      <c r="AW329" s="314"/>
      <c r="AX329" s="314"/>
      <c r="AY329" s="314"/>
      <c r="AZ329" s="314"/>
      <c r="BA329" s="314"/>
      <c r="BB329" s="314"/>
      <c r="BC329" s="314"/>
      <c r="BD329" s="314"/>
      <c r="BE329" s="314"/>
      <c r="BF329" s="314"/>
      <c r="BG329" s="314"/>
      <c r="BH329" s="314"/>
      <c r="BI329" s="314"/>
      <c r="BJ329" s="314"/>
      <c r="BK329" s="314"/>
      <c r="BL329" s="314"/>
      <c r="BM329" s="314"/>
      <c r="BN329" s="314"/>
      <c r="BO329" s="314"/>
      <c r="BP329" s="314"/>
      <c r="BQ329" s="314"/>
      <c r="BR329" s="314"/>
      <c r="BS329" s="314"/>
      <c r="BT329" s="314"/>
      <c r="BU329" s="314"/>
      <c r="BV329" s="314"/>
      <c r="BX329" s="314"/>
      <c r="BY329" s="314"/>
      <c r="BZ329" s="314"/>
      <c r="CA329" s="314"/>
      <c r="CB329" s="314"/>
      <c r="CC329" s="314"/>
      <c r="CD329" s="314"/>
      <c r="CE329" s="314"/>
      <c r="CF329" s="314"/>
      <c r="CG329" s="314"/>
      <c r="CH329" s="314"/>
      <c r="CI329" s="314"/>
      <c r="CJ329" s="314"/>
      <c r="CK329" s="314"/>
      <c r="CL329" s="314"/>
      <c r="CM329" s="314"/>
      <c r="CN329" s="314"/>
      <c r="CO329" s="314"/>
      <c r="CP329" s="314"/>
      <c r="CQ329" s="314"/>
      <c r="CR329" s="314"/>
      <c r="CS329" s="314"/>
      <c r="CT329" s="314"/>
      <c r="CU329" s="314"/>
      <c r="CV329" s="314"/>
      <c r="CW329" s="314"/>
      <c r="CX329" s="314"/>
      <c r="CY329" s="314"/>
      <c r="CZ329" s="314"/>
      <c r="DA329" s="314"/>
      <c r="DB329" s="314"/>
      <c r="DC329" s="314"/>
      <c r="DD329" s="314"/>
      <c r="DE329" s="314"/>
      <c r="DF329" s="314"/>
      <c r="DG329" s="314"/>
      <c r="DH329" s="314"/>
      <c r="DI329" s="314"/>
      <c r="DJ329" s="314"/>
      <c r="DK329" s="314"/>
      <c r="DL329" s="314"/>
      <c r="DM329" s="314"/>
      <c r="DN329" s="314"/>
      <c r="DO329" s="314"/>
      <c r="DP329" s="314"/>
      <c r="DQ329" s="314"/>
      <c r="DR329" s="314"/>
      <c r="DS329" s="314"/>
      <c r="DT329" s="314"/>
      <c r="DU329" s="314"/>
      <c r="DV329" s="314"/>
      <c r="DW329" s="314"/>
      <c r="DX329" s="314"/>
      <c r="DY329" s="314"/>
      <c r="DZ329" s="314"/>
      <c r="EA329" s="314"/>
      <c r="EB329" s="314"/>
      <c r="EC329" s="314"/>
      <c r="ED329" s="314"/>
      <c r="FY329" s="317"/>
      <c r="FZ329" s="317"/>
      <c r="GA329" s="317"/>
      <c r="GB329" s="317"/>
      <c r="GC329" s="301"/>
      <c r="GD329" s="301"/>
      <c r="GE329" s="301"/>
      <c r="GF329" s="301"/>
      <c r="GG329" s="318"/>
      <c r="GH329" s="318"/>
      <c r="GI329" s="318"/>
      <c r="GJ329" s="319"/>
      <c r="GK329" s="320"/>
      <c r="GL329" s="320"/>
      <c r="GM329" s="320"/>
      <c r="GN329" s="320"/>
      <c r="GO329" s="300"/>
      <c r="HD329" s="317"/>
      <c r="HE329" s="317"/>
      <c r="HF329" s="317"/>
      <c r="HG329" s="317"/>
      <c r="HH329" s="301"/>
      <c r="HI329" s="301"/>
      <c r="HJ329" s="301"/>
      <c r="HK329" s="301"/>
      <c r="HL329" s="318"/>
      <c r="HM329" s="318"/>
      <c r="HN329" s="318"/>
      <c r="HO329" s="319"/>
      <c r="HP329" s="320"/>
      <c r="HQ329" s="320"/>
      <c r="HR329" s="320"/>
      <c r="HS329" s="320"/>
      <c r="HT329" s="300"/>
    </row>
    <row r="330" spans="18:228" ht="17.100000000000001" customHeight="1" x14ac:dyDescent="0.3">
      <c r="R330" s="314"/>
      <c r="S330" s="314"/>
      <c r="T330" s="314"/>
      <c r="U330" s="314"/>
      <c r="V330" s="314"/>
      <c r="W330" s="314"/>
      <c r="X330" s="314"/>
      <c r="Y330" s="314"/>
      <c r="Z330" s="314"/>
      <c r="AA330" s="314"/>
      <c r="AB330" s="314"/>
      <c r="AC330" s="314"/>
      <c r="AD330" s="314"/>
      <c r="AE330" s="314"/>
      <c r="AF330" s="314"/>
      <c r="AG330" s="314"/>
      <c r="AH330" s="314"/>
      <c r="AI330" s="314"/>
      <c r="AJ330" s="314"/>
      <c r="AK330" s="314"/>
      <c r="AL330" s="314"/>
      <c r="AM330" s="314"/>
      <c r="AN330" s="314"/>
      <c r="AO330" s="314"/>
      <c r="AP330" s="314"/>
      <c r="AQ330" s="314"/>
      <c r="AR330" s="314"/>
      <c r="AS330" s="314"/>
      <c r="AT330" s="314"/>
      <c r="AU330" s="314"/>
      <c r="AV330" s="314"/>
      <c r="AW330" s="314"/>
      <c r="AX330" s="314"/>
      <c r="AY330" s="314"/>
      <c r="AZ330" s="314"/>
      <c r="BA330" s="314"/>
      <c r="BB330" s="314"/>
      <c r="BC330" s="314"/>
      <c r="BD330" s="314"/>
      <c r="BE330" s="314"/>
      <c r="BF330" s="314"/>
      <c r="BG330" s="314"/>
      <c r="BH330" s="314"/>
      <c r="BI330" s="314"/>
      <c r="BJ330" s="314"/>
      <c r="BK330" s="314"/>
      <c r="BL330" s="314"/>
      <c r="BM330" s="314"/>
      <c r="BN330" s="314"/>
      <c r="BO330" s="314"/>
      <c r="BP330" s="314"/>
      <c r="BQ330" s="314"/>
      <c r="BR330" s="314"/>
      <c r="BS330" s="314"/>
      <c r="BT330" s="314"/>
      <c r="BU330" s="314"/>
      <c r="BV330" s="314"/>
      <c r="BX330" s="314"/>
      <c r="BY330" s="314"/>
      <c r="BZ330" s="314"/>
      <c r="CA330" s="314"/>
      <c r="CB330" s="314"/>
      <c r="CC330" s="314"/>
      <c r="CD330" s="314"/>
      <c r="CE330" s="314"/>
      <c r="CF330" s="314"/>
      <c r="CG330" s="314"/>
      <c r="CH330" s="314"/>
      <c r="CI330" s="314"/>
      <c r="CJ330" s="314"/>
      <c r="CK330" s="314"/>
      <c r="CL330" s="314"/>
      <c r="CM330" s="314"/>
      <c r="CN330" s="314"/>
      <c r="CO330" s="314"/>
      <c r="CP330" s="314"/>
      <c r="CQ330" s="314"/>
      <c r="CR330" s="314"/>
      <c r="CS330" s="314"/>
      <c r="CT330" s="314"/>
      <c r="CU330" s="314"/>
      <c r="CV330" s="314"/>
      <c r="CW330" s="314"/>
      <c r="CX330" s="314"/>
      <c r="CY330" s="314"/>
      <c r="CZ330" s="314"/>
      <c r="DA330" s="314"/>
      <c r="DB330" s="314"/>
      <c r="DC330" s="314"/>
      <c r="DD330" s="314"/>
      <c r="DE330" s="314"/>
      <c r="DF330" s="314"/>
      <c r="DG330" s="314"/>
      <c r="DH330" s="314"/>
      <c r="DI330" s="314"/>
      <c r="DJ330" s="314"/>
      <c r="DK330" s="314"/>
      <c r="DL330" s="314"/>
      <c r="DM330" s="314"/>
      <c r="DN330" s="314"/>
      <c r="DO330" s="314"/>
      <c r="DP330" s="314"/>
      <c r="DQ330" s="314"/>
      <c r="DR330" s="314"/>
      <c r="DS330" s="314"/>
      <c r="DT330" s="314"/>
      <c r="DU330" s="314"/>
      <c r="DV330" s="314"/>
      <c r="DW330" s="314"/>
      <c r="DX330" s="314"/>
      <c r="DY330" s="314"/>
      <c r="DZ330" s="314"/>
      <c r="EA330" s="314"/>
      <c r="EB330" s="314"/>
      <c r="EC330" s="314"/>
      <c r="ED330" s="314"/>
      <c r="FY330" s="317"/>
      <c r="FZ330" s="317"/>
      <c r="GA330" s="317"/>
      <c r="GB330" s="317"/>
      <c r="GC330" s="301"/>
      <c r="GD330" s="301"/>
      <c r="GE330" s="301"/>
      <c r="GF330" s="301"/>
      <c r="GG330" s="318"/>
      <c r="GH330" s="318"/>
      <c r="GI330" s="318"/>
      <c r="GJ330" s="319"/>
      <c r="GK330" s="320"/>
      <c r="GL330" s="320"/>
      <c r="GM330" s="320"/>
      <c r="GN330" s="320"/>
      <c r="GO330" s="300"/>
      <c r="HD330" s="317"/>
      <c r="HE330" s="317"/>
      <c r="HF330" s="317"/>
      <c r="HG330" s="317"/>
      <c r="HH330" s="301"/>
      <c r="HI330" s="301"/>
      <c r="HJ330" s="301"/>
      <c r="HK330" s="301"/>
      <c r="HL330" s="318"/>
      <c r="HM330" s="318"/>
      <c r="HN330" s="318"/>
      <c r="HO330" s="319"/>
      <c r="HP330" s="320"/>
      <c r="HQ330" s="320"/>
      <c r="HR330" s="320"/>
      <c r="HS330" s="320"/>
      <c r="HT330" s="300"/>
    </row>
    <row r="331" spans="18:228" ht="17.100000000000001" customHeight="1" x14ac:dyDescent="0.3">
      <c r="R331" s="314"/>
      <c r="S331" s="314"/>
      <c r="T331" s="314"/>
      <c r="U331" s="314"/>
      <c r="V331" s="314"/>
      <c r="W331" s="314"/>
      <c r="X331" s="314"/>
      <c r="Y331" s="314"/>
      <c r="Z331" s="314"/>
      <c r="AA331" s="314"/>
      <c r="AB331" s="314"/>
      <c r="AC331" s="314"/>
      <c r="AD331" s="314"/>
      <c r="AE331" s="314"/>
      <c r="AF331" s="314"/>
      <c r="AG331" s="314"/>
      <c r="AH331" s="314"/>
      <c r="AI331" s="314"/>
      <c r="AJ331" s="314"/>
      <c r="AK331" s="314"/>
      <c r="AL331" s="314"/>
      <c r="AM331" s="314"/>
      <c r="AN331" s="314"/>
      <c r="AO331" s="314"/>
      <c r="AP331" s="314"/>
      <c r="AQ331" s="314"/>
      <c r="AR331" s="314"/>
      <c r="AS331" s="314"/>
      <c r="AT331" s="314"/>
      <c r="AU331" s="314"/>
      <c r="AV331" s="314"/>
      <c r="AW331" s="314"/>
      <c r="AX331" s="314"/>
      <c r="AY331" s="314"/>
      <c r="AZ331" s="314"/>
      <c r="BA331" s="314"/>
      <c r="BB331" s="314"/>
      <c r="BC331" s="314"/>
      <c r="BD331" s="314"/>
      <c r="BE331" s="314"/>
      <c r="BF331" s="314"/>
      <c r="BG331" s="314"/>
      <c r="BH331" s="314"/>
      <c r="BI331" s="314"/>
      <c r="BJ331" s="314"/>
      <c r="BK331" s="314"/>
      <c r="BL331" s="314"/>
      <c r="BM331" s="314"/>
      <c r="BN331" s="314"/>
      <c r="BO331" s="314"/>
      <c r="BP331" s="314"/>
      <c r="BQ331" s="314"/>
      <c r="BR331" s="314"/>
      <c r="BS331" s="314"/>
      <c r="BT331" s="314"/>
      <c r="BU331" s="314"/>
      <c r="BV331" s="314"/>
      <c r="BX331" s="314"/>
      <c r="BY331" s="314"/>
      <c r="BZ331" s="314"/>
      <c r="CA331" s="314"/>
      <c r="CB331" s="314"/>
      <c r="CC331" s="314"/>
      <c r="CD331" s="314"/>
      <c r="CE331" s="314"/>
      <c r="CF331" s="314"/>
      <c r="CG331" s="314"/>
      <c r="CH331" s="314"/>
      <c r="CI331" s="314"/>
      <c r="CJ331" s="314"/>
      <c r="CK331" s="314"/>
      <c r="CL331" s="314"/>
      <c r="CM331" s="314"/>
      <c r="CN331" s="314"/>
      <c r="CO331" s="314"/>
      <c r="CP331" s="314"/>
      <c r="CQ331" s="314"/>
      <c r="CR331" s="314"/>
      <c r="CS331" s="314"/>
      <c r="CT331" s="314"/>
      <c r="CU331" s="314"/>
      <c r="CV331" s="314"/>
      <c r="CW331" s="314"/>
      <c r="CX331" s="314"/>
      <c r="CY331" s="314"/>
      <c r="CZ331" s="314"/>
      <c r="DA331" s="314"/>
      <c r="DB331" s="314"/>
      <c r="DC331" s="314"/>
      <c r="DD331" s="314"/>
      <c r="DE331" s="314"/>
      <c r="DF331" s="314"/>
      <c r="DG331" s="314"/>
      <c r="DH331" s="314"/>
      <c r="DI331" s="314"/>
      <c r="DJ331" s="314"/>
      <c r="DK331" s="314"/>
      <c r="DL331" s="314"/>
      <c r="DM331" s="314"/>
      <c r="DN331" s="314"/>
      <c r="DO331" s="314"/>
      <c r="DP331" s="314"/>
      <c r="DQ331" s="314"/>
      <c r="DR331" s="314"/>
      <c r="DS331" s="314"/>
      <c r="DT331" s="314"/>
      <c r="DU331" s="314"/>
      <c r="DV331" s="314"/>
      <c r="DW331" s="314"/>
      <c r="DX331" s="314"/>
      <c r="DY331" s="314"/>
      <c r="DZ331" s="314"/>
      <c r="EA331" s="314"/>
      <c r="EB331" s="314"/>
      <c r="EC331" s="314"/>
      <c r="ED331" s="314"/>
      <c r="FY331" s="317"/>
      <c r="FZ331" s="317"/>
      <c r="GA331" s="317"/>
      <c r="GB331" s="317"/>
      <c r="GC331" s="301"/>
      <c r="GD331" s="301"/>
      <c r="GE331" s="301"/>
      <c r="GF331" s="301"/>
      <c r="GG331" s="318"/>
      <c r="GH331" s="318"/>
      <c r="GI331" s="318"/>
      <c r="GJ331" s="319"/>
      <c r="GK331" s="320"/>
      <c r="GL331" s="320"/>
      <c r="GM331" s="320"/>
      <c r="GN331" s="320"/>
      <c r="GO331" s="300"/>
      <c r="HD331" s="317"/>
      <c r="HE331" s="317"/>
      <c r="HF331" s="317"/>
      <c r="HG331" s="317"/>
      <c r="HH331" s="301"/>
      <c r="HI331" s="301"/>
      <c r="HJ331" s="301"/>
      <c r="HK331" s="301"/>
      <c r="HL331" s="318"/>
      <c r="HM331" s="318"/>
      <c r="HN331" s="318"/>
      <c r="HO331" s="319"/>
      <c r="HP331" s="320"/>
      <c r="HQ331" s="320"/>
      <c r="HR331" s="320"/>
      <c r="HS331" s="320"/>
      <c r="HT331" s="300"/>
    </row>
    <row r="332" spans="18:228" ht="17.100000000000001" customHeight="1" x14ac:dyDescent="0.3">
      <c r="R332" s="314"/>
      <c r="S332" s="314"/>
      <c r="T332" s="314"/>
      <c r="U332" s="314"/>
      <c r="V332" s="314"/>
      <c r="W332" s="314"/>
      <c r="X332" s="314"/>
      <c r="Y332" s="314"/>
      <c r="Z332" s="314"/>
      <c r="AA332" s="314"/>
      <c r="AB332" s="314"/>
      <c r="AC332" s="314"/>
      <c r="AD332" s="314"/>
      <c r="AE332" s="314"/>
      <c r="AF332" s="314"/>
      <c r="AG332" s="314"/>
      <c r="AH332" s="314"/>
      <c r="AI332" s="314"/>
      <c r="AJ332" s="314"/>
      <c r="AK332" s="314"/>
      <c r="AL332" s="314"/>
      <c r="AM332" s="314"/>
      <c r="AN332" s="314"/>
      <c r="AO332" s="314"/>
      <c r="AP332" s="314"/>
      <c r="AQ332" s="314"/>
      <c r="AR332" s="314"/>
      <c r="AS332" s="314"/>
      <c r="AT332" s="314"/>
      <c r="AU332" s="314"/>
      <c r="AV332" s="314"/>
      <c r="AW332" s="314"/>
      <c r="AX332" s="314"/>
      <c r="AY332" s="314"/>
      <c r="AZ332" s="314"/>
      <c r="BA332" s="314"/>
      <c r="BB332" s="314"/>
      <c r="BC332" s="314"/>
      <c r="BD332" s="314"/>
      <c r="BE332" s="314"/>
      <c r="BF332" s="314"/>
      <c r="BG332" s="314"/>
      <c r="BH332" s="314"/>
      <c r="BI332" s="314"/>
      <c r="BJ332" s="314"/>
      <c r="BK332" s="314"/>
      <c r="BL332" s="314"/>
      <c r="BM332" s="314"/>
      <c r="BN332" s="314"/>
      <c r="BO332" s="314"/>
      <c r="BP332" s="314"/>
      <c r="BQ332" s="314"/>
      <c r="BR332" s="314"/>
      <c r="BS332" s="314"/>
      <c r="BT332" s="314"/>
      <c r="BU332" s="314"/>
      <c r="BV332" s="314"/>
      <c r="BX332" s="314"/>
      <c r="BY332" s="314"/>
      <c r="BZ332" s="314"/>
      <c r="CA332" s="314"/>
      <c r="CB332" s="314"/>
      <c r="CC332" s="314"/>
      <c r="CD332" s="314"/>
      <c r="CE332" s="314"/>
      <c r="CF332" s="314"/>
      <c r="CG332" s="314"/>
      <c r="CH332" s="314"/>
      <c r="CI332" s="314"/>
      <c r="CJ332" s="314"/>
      <c r="CK332" s="314"/>
      <c r="CL332" s="314"/>
      <c r="CM332" s="314"/>
      <c r="CN332" s="314"/>
      <c r="CO332" s="314"/>
      <c r="CP332" s="314"/>
      <c r="CQ332" s="314"/>
      <c r="CR332" s="314"/>
      <c r="CS332" s="314"/>
      <c r="CT332" s="314"/>
      <c r="CU332" s="314"/>
      <c r="CV332" s="314"/>
      <c r="CW332" s="314"/>
      <c r="CX332" s="314"/>
      <c r="CY332" s="314"/>
      <c r="CZ332" s="314"/>
      <c r="DA332" s="314"/>
      <c r="DB332" s="314"/>
      <c r="DC332" s="314"/>
      <c r="DD332" s="314"/>
      <c r="DE332" s="314"/>
      <c r="DF332" s="314"/>
      <c r="DG332" s="314"/>
      <c r="DH332" s="314"/>
      <c r="DI332" s="314"/>
      <c r="DJ332" s="314"/>
      <c r="DK332" s="314"/>
      <c r="DL332" s="314"/>
      <c r="DM332" s="314"/>
      <c r="DN332" s="314"/>
      <c r="DO332" s="314"/>
      <c r="DP332" s="314"/>
      <c r="DQ332" s="314"/>
      <c r="DR332" s="314"/>
      <c r="DS332" s="314"/>
      <c r="DT332" s="314"/>
      <c r="DU332" s="314"/>
      <c r="DV332" s="314"/>
      <c r="DW332" s="314"/>
      <c r="DX332" s="314"/>
      <c r="DY332" s="314"/>
      <c r="DZ332" s="314"/>
      <c r="EA332" s="314"/>
      <c r="EB332" s="314"/>
      <c r="EC332" s="314"/>
      <c r="ED332" s="314"/>
      <c r="FY332" s="317"/>
      <c r="FZ332" s="317"/>
      <c r="GA332" s="317"/>
      <c r="GB332" s="317"/>
      <c r="GC332" s="301"/>
      <c r="GD332" s="301"/>
      <c r="GE332" s="301"/>
      <c r="GF332" s="301"/>
      <c r="GG332" s="318"/>
      <c r="GH332" s="318"/>
      <c r="GI332" s="318"/>
      <c r="GJ332" s="319"/>
      <c r="GK332" s="320"/>
      <c r="GL332" s="320"/>
      <c r="GM332" s="320"/>
      <c r="GN332" s="320"/>
      <c r="GO332" s="300"/>
      <c r="HD332" s="317"/>
      <c r="HE332" s="317"/>
      <c r="HF332" s="317"/>
      <c r="HG332" s="317"/>
      <c r="HH332" s="301"/>
      <c r="HI332" s="301"/>
      <c r="HJ332" s="301"/>
      <c r="HK332" s="301"/>
      <c r="HL332" s="318"/>
      <c r="HM332" s="318"/>
      <c r="HN332" s="318"/>
      <c r="HO332" s="319"/>
      <c r="HP332" s="320"/>
      <c r="HQ332" s="320"/>
      <c r="HR332" s="320"/>
      <c r="HS332" s="320"/>
      <c r="HT332" s="300"/>
    </row>
    <row r="333" spans="18:228" ht="17.100000000000001" customHeight="1" x14ac:dyDescent="0.3">
      <c r="R333" s="314"/>
      <c r="S333" s="314"/>
      <c r="T333" s="314"/>
      <c r="U333" s="314"/>
      <c r="V333" s="314"/>
      <c r="W333" s="314"/>
      <c r="X333" s="314"/>
      <c r="Y333" s="314"/>
      <c r="Z333" s="314"/>
      <c r="AA333" s="314"/>
      <c r="AB333" s="314"/>
      <c r="AC333" s="314"/>
      <c r="AD333" s="314"/>
      <c r="AE333" s="314"/>
      <c r="AF333" s="314"/>
      <c r="AG333" s="314"/>
      <c r="AH333" s="314"/>
      <c r="AI333" s="314"/>
      <c r="AJ333" s="314"/>
      <c r="AK333" s="314"/>
      <c r="AL333" s="314"/>
      <c r="AM333" s="314"/>
      <c r="AN333" s="314"/>
      <c r="AO333" s="314"/>
      <c r="AP333" s="314"/>
      <c r="AQ333" s="314"/>
      <c r="AR333" s="314"/>
      <c r="AS333" s="314"/>
      <c r="AT333" s="314"/>
      <c r="AU333" s="314"/>
      <c r="AV333" s="314"/>
      <c r="AW333" s="314"/>
      <c r="AX333" s="314"/>
      <c r="AY333" s="314"/>
      <c r="AZ333" s="314"/>
      <c r="BA333" s="314"/>
      <c r="BB333" s="314"/>
      <c r="BC333" s="314"/>
      <c r="BD333" s="314"/>
      <c r="BE333" s="314"/>
      <c r="BF333" s="314"/>
      <c r="BG333" s="314"/>
      <c r="BH333" s="314"/>
      <c r="BI333" s="314"/>
      <c r="BJ333" s="314"/>
      <c r="BK333" s="314"/>
      <c r="BL333" s="314"/>
      <c r="BM333" s="314"/>
      <c r="BN333" s="314"/>
      <c r="BO333" s="314"/>
      <c r="BP333" s="314"/>
      <c r="BQ333" s="314"/>
      <c r="BR333" s="314"/>
      <c r="BS333" s="314"/>
      <c r="BT333" s="314"/>
      <c r="BU333" s="314"/>
      <c r="BV333" s="314"/>
      <c r="BX333" s="314"/>
      <c r="BY333" s="314"/>
      <c r="BZ333" s="314"/>
      <c r="CA333" s="314"/>
      <c r="CB333" s="314"/>
      <c r="CC333" s="314"/>
      <c r="CD333" s="314"/>
      <c r="CE333" s="314"/>
      <c r="CF333" s="314"/>
      <c r="CG333" s="314"/>
      <c r="CH333" s="314"/>
      <c r="CI333" s="314"/>
      <c r="CJ333" s="314"/>
      <c r="CK333" s="314"/>
      <c r="CL333" s="314"/>
      <c r="CM333" s="314"/>
      <c r="CN333" s="314"/>
      <c r="CO333" s="314"/>
      <c r="CP333" s="314"/>
      <c r="CQ333" s="314"/>
      <c r="CR333" s="314"/>
      <c r="CS333" s="314"/>
      <c r="CT333" s="314"/>
      <c r="CU333" s="314"/>
      <c r="CV333" s="314"/>
      <c r="CW333" s="314"/>
      <c r="CX333" s="314"/>
      <c r="CY333" s="314"/>
      <c r="CZ333" s="314"/>
      <c r="DA333" s="314"/>
      <c r="DB333" s="314"/>
      <c r="DC333" s="314"/>
      <c r="DD333" s="314"/>
      <c r="DE333" s="314"/>
      <c r="DF333" s="314"/>
      <c r="DG333" s="314"/>
      <c r="DH333" s="314"/>
      <c r="DI333" s="314"/>
      <c r="DJ333" s="314"/>
      <c r="DK333" s="314"/>
      <c r="DL333" s="314"/>
      <c r="DM333" s="314"/>
      <c r="DN333" s="314"/>
      <c r="DO333" s="314"/>
      <c r="DP333" s="314"/>
      <c r="DQ333" s="314"/>
      <c r="DR333" s="314"/>
      <c r="DS333" s="314"/>
      <c r="DT333" s="314"/>
      <c r="DU333" s="314"/>
      <c r="DV333" s="314"/>
      <c r="DW333" s="314"/>
      <c r="DX333" s="314"/>
      <c r="DY333" s="314"/>
      <c r="DZ333" s="314"/>
      <c r="EA333" s="314"/>
      <c r="EB333" s="314"/>
      <c r="EC333" s="314"/>
      <c r="ED333" s="314"/>
      <c r="FY333" s="317"/>
      <c r="FZ333" s="317"/>
      <c r="GA333" s="317"/>
      <c r="GB333" s="317"/>
      <c r="GC333" s="301"/>
      <c r="GD333" s="301"/>
      <c r="GE333" s="301"/>
      <c r="GF333" s="301"/>
      <c r="GG333" s="318"/>
      <c r="GH333" s="318"/>
      <c r="GI333" s="318"/>
      <c r="GJ333" s="319"/>
      <c r="GK333" s="320"/>
      <c r="GL333" s="320"/>
      <c r="GM333" s="320"/>
      <c r="GN333" s="320"/>
      <c r="GO333" s="300"/>
      <c r="HD333" s="317"/>
      <c r="HE333" s="317"/>
      <c r="HF333" s="317"/>
      <c r="HG333" s="317"/>
      <c r="HH333" s="301"/>
      <c r="HI333" s="301"/>
      <c r="HJ333" s="301"/>
      <c r="HK333" s="301"/>
      <c r="HL333" s="318"/>
      <c r="HM333" s="318"/>
      <c r="HN333" s="318"/>
      <c r="HO333" s="319"/>
      <c r="HP333" s="320"/>
      <c r="HQ333" s="320"/>
      <c r="HR333" s="320"/>
      <c r="HS333" s="320"/>
      <c r="HT333" s="300"/>
    </row>
    <row r="334" spans="18:228" ht="17.100000000000001" customHeight="1" x14ac:dyDescent="0.3">
      <c r="R334" s="314"/>
      <c r="S334" s="314"/>
      <c r="T334" s="314"/>
      <c r="U334" s="314"/>
      <c r="V334" s="314"/>
      <c r="W334" s="314"/>
      <c r="X334" s="314"/>
      <c r="Y334" s="314"/>
      <c r="Z334" s="314"/>
      <c r="AA334" s="314"/>
      <c r="AB334" s="314"/>
      <c r="AC334" s="314"/>
      <c r="AD334" s="314"/>
      <c r="AE334" s="314"/>
      <c r="AF334" s="314"/>
      <c r="AG334" s="314"/>
      <c r="AH334" s="314"/>
      <c r="AI334" s="314"/>
      <c r="AJ334" s="314"/>
      <c r="AK334" s="314"/>
      <c r="AL334" s="314"/>
      <c r="AM334" s="314"/>
      <c r="AN334" s="314"/>
      <c r="AO334" s="314"/>
      <c r="AP334" s="314"/>
      <c r="AQ334" s="314"/>
      <c r="AR334" s="314"/>
      <c r="AS334" s="314"/>
      <c r="AT334" s="314"/>
      <c r="AU334" s="314"/>
      <c r="AV334" s="314"/>
      <c r="AW334" s="314"/>
      <c r="AX334" s="314"/>
      <c r="AY334" s="314"/>
      <c r="AZ334" s="314"/>
      <c r="BA334" s="314"/>
      <c r="BB334" s="314"/>
      <c r="BC334" s="314"/>
      <c r="BD334" s="314"/>
      <c r="BE334" s="314"/>
      <c r="BF334" s="314"/>
      <c r="BG334" s="314"/>
      <c r="BH334" s="314"/>
      <c r="BI334" s="314"/>
      <c r="BJ334" s="314"/>
      <c r="BK334" s="314"/>
      <c r="BL334" s="314"/>
      <c r="BM334" s="314"/>
      <c r="BN334" s="314"/>
      <c r="BO334" s="314"/>
      <c r="BP334" s="314"/>
      <c r="BQ334" s="314"/>
      <c r="BR334" s="314"/>
      <c r="BS334" s="314"/>
      <c r="BT334" s="314"/>
      <c r="BU334" s="314"/>
      <c r="BV334" s="314"/>
      <c r="BX334" s="314"/>
      <c r="BY334" s="314"/>
      <c r="BZ334" s="314"/>
      <c r="CA334" s="314"/>
      <c r="CB334" s="314"/>
      <c r="CC334" s="314"/>
      <c r="CD334" s="314"/>
      <c r="CE334" s="314"/>
      <c r="CF334" s="314"/>
      <c r="CG334" s="314"/>
      <c r="CH334" s="314"/>
      <c r="CI334" s="314"/>
      <c r="CJ334" s="314"/>
      <c r="CK334" s="314"/>
      <c r="CL334" s="314"/>
      <c r="CM334" s="314"/>
      <c r="CN334" s="314"/>
      <c r="CO334" s="314"/>
      <c r="CP334" s="314"/>
      <c r="CQ334" s="314"/>
      <c r="CR334" s="314"/>
      <c r="CS334" s="314"/>
      <c r="CT334" s="314"/>
      <c r="CU334" s="314"/>
      <c r="CV334" s="314"/>
      <c r="CW334" s="314"/>
      <c r="CX334" s="314"/>
      <c r="CY334" s="314"/>
      <c r="CZ334" s="314"/>
      <c r="DA334" s="314"/>
      <c r="DB334" s="314"/>
      <c r="DC334" s="314"/>
      <c r="DD334" s="314"/>
      <c r="DE334" s="314"/>
      <c r="DF334" s="314"/>
      <c r="DG334" s="314"/>
      <c r="DH334" s="314"/>
      <c r="DI334" s="314"/>
      <c r="DJ334" s="314"/>
      <c r="DK334" s="314"/>
      <c r="DL334" s="314"/>
      <c r="DM334" s="314"/>
      <c r="DN334" s="314"/>
      <c r="DO334" s="314"/>
      <c r="DP334" s="314"/>
      <c r="DQ334" s="314"/>
      <c r="DR334" s="314"/>
      <c r="DS334" s="314"/>
      <c r="DT334" s="314"/>
      <c r="DU334" s="314"/>
      <c r="DV334" s="314"/>
      <c r="DW334" s="314"/>
      <c r="DX334" s="314"/>
      <c r="DY334" s="314"/>
      <c r="DZ334" s="314"/>
      <c r="EA334" s="314"/>
      <c r="EB334" s="314"/>
      <c r="EC334" s="314"/>
      <c r="ED334" s="314"/>
      <c r="FY334" s="317"/>
      <c r="FZ334" s="317"/>
      <c r="GA334" s="317"/>
      <c r="GB334" s="317"/>
      <c r="GC334" s="301"/>
      <c r="GD334" s="301"/>
      <c r="GE334" s="301"/>
      <c r="GF334" s="301"/>
      <c r="GG334" s="318"/>
      <c r="GH334" s="318"/>
      <c r="GI334" s="318"/>
      <c r="GJ334" s="319"/>
      <c r="GK334" s="320"/>
      <c r="GL334" s="320"/>
      <c r="GM334" s="320"/>
      <c r="GN334" s="320"/>
      <c r="GO334" s="300"/>
      <c r="HD334" s="317"/>
      <c r="HE334" s="317"/>
      <c r="HF334" s="317"/>
      <c r="HG334" s="317"/>
      <c r="HH334" s="301"/>
      <c r="HI334" s="301"/>
      <c r="HJ334" s="301"/>
      <c r="HK334" s="301"/>
      <c r="HL334" s="318"/>
      <c r="HM334" s="318"/>
      <c r="HN334" s="318"/>
      <c r="HO334" s="319"/>
      <c r="HP334" s="320"/>
      <c r="HQ334" s="320"/>
      <c r="HR334" s="320"/>
      <c r="HS334" s="320"/>
      <c r="HT334" s="300"/>
    </row>
    <row r="335" spans="18:228" ht="17.100000000000001" customHeight="1" x14ac:dyDescent="0.3">
      <c r="R335" s="314"/>
      <c r="S335" s="314"/>
      <c r="T335" s="314"/>
      <c r="U335" s="314"/>
      <c r="V335" s="314"/>
      <c r="W335" s="314"/>
      <c r="X335" s="314"/>
      <c r="Y335" s="314"/>
      <c r="Z335" s="314"/>
      <c r="AA335" s="314"/>
      <c r="AB335" s="314"/>
      <c r="AC335" s="314"/>
      <c r="AD335" s="314"/>
      <c r="AE335" s="314"/>
      <c r="AF335" s="314"/>
      <c r="AG335" s="314"/>
      <c r="AH335" s="314"/>
      <c r="AI335" s="314"/>
      <c r="AJ335" s="314"/>
      <c r="AK335" s="314"/>
      <c r="AL335" s="314"/>
      <c r="AM335" s="314"/>
      <c r="AN335" s="314"/>
      <c r="AO335" s="314"/>
      <c r="AP335" s="314"/>
      <c r="AQ335" s="314"/>
      <c r="AR335" s="314"/>
      <c r="AS335" s="314"/>
      <c r="AT335" s="314"/>
      <c r="AU335" s="314"/>
      <c r="AV335" s="314"/>
      <c r="AW335" s="314"/>
      <c r="AX335" s="314"/>
      <c r="AY335" s="314"/>
      <c r="AZ335" s="314"/>
      <c r="BA335" s="314"/>
      <c r="BB335" s="314"/>
      <c r="BC335" s="314"/>
      <c r="BD335" s="314"/>
      <c r="BE335" s="314"/>
      <c r="BF335" s="314"/>
      <c r="BG335" s="314"/>
      <c r="BH335" s="314"/>
      <c r="BI335" s="314"/>
      <c r="BJ335" s="314"/>
      <c r="BK335" s="314"/>
      <c r="BL335" s="314"/>
      <c r="BM335" s="314"/>
      <c r="BN335" s="314"/>
      <c r="BO335" s="314"/>
      <c r="BP335" s="314"/>
      <c r="BQ335" s="314"/>
      <c r="BR335" s="314"/>
      <c r="BS335" s="314"/>
      <c r="BT335" s="314"/>
      <c r="BU335" s="314"/>
      <c r="BV335" s="314"/>
      <c r="BX335" s="314"/>
      <c r="BY335" s="314"/>
      <c r="BZ335" s="314"/>
      <c r="CA335" s="314"/>
      <c r="CB335" s="314"/>
      <c r="CC335" s="314"/>
      <c r="CD335" s="314"/>
      <c r="CE335" s="314"/>
      <c r="CF335" s="314"/>
      <c r="CG335" s="314"/>
      <c r="CH335" s="314"/>
      <c r="CI335" s="314"/>
      <c r="CJ335" s="314"/>
      <c r="CK335" s="314"/>
      <c r="CL335" s="314"/>
      <c r="CM335" s="314"/>
      <c r="CN335" s="314"/>
      <c r="CO335" s="314"/>
      <c r="CP335" s="314"/>
      <c r="CQ335" s="314"/>
      <c r="CR335" s="314"/>
      <c r="CS335" s="314"/>
      <c r="CT335" s="314"/>
      <c r="CU335" s="314"/>
      <c r="CV335" s="314"/>
      <c r="CW335" s="314"/>
      <c r="CX335" s="314"/>
      <c r="CY335" s="314"/>
      <c r="CZ335" s="314"/>
      <c r="DA335" s="314"/>
      <c r="DB335" s="314"/>
      <c r="DC335" s="314"/>
      <c r="DD335" s="314"/>
      <c r="DE335" s="314"/>
      <c r="DF335" s="314"/>
      <c r="DG335" s="314"/>
      <c r="DH335" s="314"/>
      <c r="DI335" s="314"/>
      <c r="DJ335" s="314"/>
      <c r="DK335" s="314"/>
      <c r="DL335" s="314"/>
      <c r="DM335" s="314"/>
      <c r="DN335" s="314"/>
      <c r="DO335" s="314"/>
      <c r="DP335" s="314"/>
      <c r="DQ335" s="314"/>
      <c r="DR335" s="314"/>
      <c r="DS335" s="314"/>
      <c r="DT335" s="314"/>
      <c r="DU335" s="314"/>
      <c r="DV335" s="314"/>
      <c r="DW335" s="314"/>
      <c r="DX335" s="314"/>
      <c r="DY335" s="314"/>
      <c r="DZ335" s="314"/>
      <c r="EA335" s="314"/>
      <c r="EB335" s="314"/>
      <c r="EC335" s="314"/>
      <c r="ED335" s="314"/>
      <c r="FY335" s="317"/>
      <c r="FZ335" s="317"/>
      <c r="GA335" s="317"/>
      <c r="GB335" s="317"/>
      <c r="GC335" s="301"/>
      <c r="GD335" s="301"/>
      <c r="GE335" s="301"/>
      <c r="GF335" s="301"/>
      <c r="GG335" s="318"/>
      <c r="GH335" s="318"/>
      <c r="GI335" s="318"/>
      <c r="GJ335" s="319"/>
      <c r="GK335" s="320"/>
      <c r="GL335" s="320"/>
      <c r="GM335" s="320"/>
      <c r="GN335" s="320"/>
      <c r="GO335" s="300"/>
      <c r="HD335" s="317"/>
      <c r="HE335" s="317"/>
      <c r="HF335" s="317"/>
      <c r="HG335" s="317"/>
      <c r="HH335" s="301"/>
      <c r="HI335" s="301"/>
      <c r="HJ335" s="301"/>
      <c r="HK335" s="301"/>
      <c r="HL335" s="318"/>
      <c r="HM335" s="318"/>
      <c r="HN335" s="318"/>
      <c r="HO335" s="319"/>
      <c r="HP335" s="320"/>
      <c r="HQ335" s="320"/>
      <c r="HR335" s="320"/>
      <c r="HS335" s="320"/>
      <c r="HT335" s="300"/>
    </row>
    <row r="336" spans="18:228" ht="17.100000000000001" customHeight="1" x14ac:dyDescent="0.3">
      <c r="R336" s="314"/>
      <c r="S336" s="314"/>
      <c r="T336" s="314"/>
      <c r="U336" s="314"/>
      <c r="V336" s="314"/>
      <c r="W336" s="314"/>
      <c r="X336" s="314"/>
      <c r="Y336" s="314"/>
      <c r="Z336" s="314"/>
      <c r="AA336" s="314"/>
      <c r="AB336" s="314"/>
      <c r="AC336" s="314"/>
      <c r="AD336" s="314"/>
      <c r="AE336" s="314"/>
      <c r="AF336" s="314"/>
      <c r="AG336" s="314"/>
      <c r="AH336" s="314"/>
      <c r="AI336" s="314"/>
      <c r="AJ336" s="314"/>
      <c r="AK336" s="314"/>
      <c r="AL336" s="314"/>
      <c r="AM336" s="314"/>
      <c r="AN336" s="314"/>
      <c r="AO336" s="314"/>
      <c r="AP336" s="314"/>
      <c r="AQ336" s="314"/>
      <c r="AR336" s="314"/>
      <c r="AS336" s="314"/>
      <c r="AT336" s="314"/>
      <c r="AU336" s="314"/>
      <c r="AV336" s="314"/>
      <c r="AW336" s="314"/>
      <c r="AX336" s="314"/>
      <c r="AY336" s="314"/>
      <c r="AZ336" s="314"/>
      <c r="BA336" s="314"/>
      <c r="BB336" s="314"/>
      <c r="BC336" s="314"/>
      <c r="BD336" s="314"/>
      <c r="BE336" s="314"/>
      <c r="BF336" s="314"/>
      <c r="BG336" s="314"/>
      <c r="BH336" s="314"/>
      <c r="BI336" s="314"/>
      <c r="BJ336" s="314"/>
      <c r="BK336" s="314"/>
      <c r="BL336" s="314"/>
      <c r="BM336" s="314"/>
      <c r="BN336" s="314"/>
      <c r="BO336" s="314"/>
      <c r="BP336" s="314"/>
      <c r="BQ336" s="314"/>
      <c r="BR336" s="314"/>
      <c r="BS336" s="314"/>
      <c r="BT336" s="314"/>
      <c r="BU336" s="314"/>
      <c r="BV336" s="314"/>
      <c r="BX336" s="314"/>
      <c r="BY336" s="314"/>
      <c r="BZ336" s="314"/>
      <c r="CA336" s="314"/>
      <c r="CB336" s="314"/>
      <c r="CC336" s="314"/>
      <c r="CD336" s="314"/>
      <c r="CE336" s="314"/>
      <c r="CF336" s="314"/>
      <c r="CG336" s="314"/>
      <c r="CH336" s="314"/>
      <c r="CI336" s="314"/>
      <c r="CJ336" s="314"/>
      <c r="CK336" s="314"/>
      <c r="CL336" s="314"/>
      <c r="CM336" s="314"/>
      <c r="CN336" s="314"/>
      <c r="CO336" s="314"/>
      <c r="CP336" s="314"/>
      <c r="CQ336" s="314"/>
      <c r="CR336" s="314"/>
      <c r="CS336" s="314"/>
      <c r="CT336" s="314"/>
      <c r="CU336" s="314"/>
      <c r="CV336" s="314"/>
      <c r="CW336" s="314"/>
      <c r="CX336" s="314"/>
      <c r="CY336" s="314"/>
      <c r="CZ336" s="314"/>
      <c r="DA336" s="314"/>
      <c r="DB336" s="314"/>
      <c r="DC336" s="314"/>
      <c r="DD336" s="314"/>
      <c r="DE336" s="314"/>
      <c r="DF336" s="314"/>
      <c r="DG336" s="314"/>
      <c r="DH336" s="314"/>
      <c r="DI336" s="314"/>
      <c r="DJ336" s="314"/>
      <c r="DK336" s="314"/>
      <c r="DL336" s="314"/>
      <c r="DM336" s="314"/>
      <c r="DN336" s="314"/>
      <c r="DO336" s="314"/>
      <c r="DP336" s="314"/>
      <c r="DQ336" s="314"/>
      <c r="DR336" s="314"/>
      <c r="DS336" s="314"/>
      <c r="DT336" s="314"/>
      <c r="DU336" s="314"/>
      <c r="DV336" s="314"/>
      <c r="DW336" s="314"/>
      <c r="DX336" s="314"/>
      <c r="DY336" s="314"/>
      <c r="DZ336" s="314"/>
      <c r="EA336" s="314"/>
      <c r="EB336" s="314"/>
      <c r="EC336" s="314"/>
      <c r="ED336" s="314"/>
      <c r="FY336" s="317"/>
      <c r="FZ336" s="317"/>
      <c r="GA336" s="317"/>
      <c r="GB336" s="317"/>
      <c r="GC336" s="301"/>
      <c r="GD336" s="301"/>
      <c r="GE336" s="301"/>
      <c r="GF336" s="301"/>
      <c r="GG336" s="318"/>
      <c r="GH336" s="318"/>
      <c r="GI336" s="318"/>
      <c r="GJ336" s="319"/>
      <c r="GK336" s="320"/>
      <c r="GL336" s="320"/>
      <c r="GM336" s="320"/>
      <c r="GN336" s="320"/>
      <c r="GO336" s="300"/>
      <c r="HD336" s="317"/>
      <c r="HE336" s="317"/>
      <c r="HF336" s="317"/>
      <c r="HG336" s="317"/>
      <c r="HH336" s="301"/>
      <c r="HI336" s="301"/>
      <c r="HJ336" s="301"/>
      <c r="HK336" s="301"/>
      <c r="HL336" s="318"/>
      <c r="HM336" s="318"/>
      <c r="HN336" s="318"/>
      <c r="HO336" s="319"/>
      <c r="HP336" s="320"/>
      <c r="HQ336" s="320"/>
      <c r="HR336" s="320"/>
      <c r="HS336" s="320"/>
      <c r="HT336" s="300"/>
    </row>
    <row r="337" spans="3:228" ht="17.100000000000001" customHeight="1" x14ac:dyDescent="0.3">
      <c r="R337" s="314"/>
      <c r="S337" s="314"/>
      <c r="T337" s="314"/>
      <c r="U337" s="314"/>
      <c r="V337" s="314"/>
      <c r="W337" s="314"/>
      <c r="X337" s="314"/>
      <c r="Y337" s="314"/>
      <c r="Z337" s="314"/>
      <c r="AA337" s="314"/>
      <c r="AB337" s="314"/>
      <c r="AC337" s="314"/>
      <c r="AD337" s="314"/>
      <c r="AE337" s="314"/>
      <c r="AF337" s="314"/>
      <c r="AG337" s="314"/>
      <c r="AH337" s="314"/>
      <c r="AI337" s="314"/>
      <c r="AJ337" s="314"/>
      <c r="AK337" s="314"/>
      <c r="AL337" s="314"/>
      <c r="AM337" s="314"/>
      <c r="AN337" s="314"/>
      <c r="AO337" s="314"/>
      <c r="AP337" s="314"/>
      <c r="AQ337" s="314"/>
      <c r="AR337" s="314"/>
      <c r="AS337" s="314"/>
      <c r="AT337" s="314"/>
      <c r="AU337" s="314"/>
      <c r="AV337" s="314"/>
      <c r="AW337" s="314"/>
      <c r="AX337" s="314"/>
      <c r="AY337" s="314"/>
      <c r="AZ337" s="314"/>
      <c r="BA337" s="314"/>
      <c r="BB337" s="314"/>
      <c r="BC337" s="314"/>
      <c r="BD337" s="314"/>
      <c r="BE337" s="314"/>
      <c r="BF337" s="314"/>
      <c r="BG337" s="314"/>
      <c r="BH337" s="314"/>
      <c r="BI337" s="314"/>
      <c r="BJ337" s="314"/>
      <c r="BK337" s="314"/>
      <c r="BL337" s="314"/>
      <c r="BM337" s="314"/>
      <c r="BN337" s="314"/>
      <c r="BO337" s="314"/>
      <c r="BP337" s="314"/>
      <c r="BQ337" s="314"/>
      <c r="BR337" s="314"/>
      <c r="BS337" s="314"/>
      <c r="BT337" s="314"/>
      <c r="BU337" s="314"/>
      <c r="BV337" s="314"/>
      <c r="BW337" s="341"/>
      <c r="BX337" s="314"/>
      <c r="BY337" s="314"/>
      <c r="BZ337" s="314"/>
      <c r="CA337" s="314"/>
      <c r="CB337" s="314"/>
      <c r="CC337" s="314"/>
      <c r="CD337" s="314"/>
      <c r="CE337" s="314"/>
      <c r="CF337" s="314"/>
      <c r="CG337" s="314"/>
      <c r="CH337" s="314"/>
      <c r="CI337" s="314"/>
      <c r="CJ337" s="314"/>
      <c r="CK337" s="314"/>
      <c r="CL337" s="314"/>
      <c r="CM337" s="314"/>
      <c r="CN337" s="314"/>
      <c r="CO337" s="314"/>
      <c r="CP337" s="314"/>
      <c r="CQ337" s="314"/>
      <c r="CR337" s="314"/>
      <c r="CS337" s="314"/>
      <c r="CT337" s="314"/>
      <c r="CU337" s="314"/>
      <c r="CV337" s="314"/>
      <c r="CW337" s="314"/>
      <c r="CX337" s="314"/>
      <c r="CY337" s="314"/>
      <c r="CZ337" s="314"/>
      <c r="DA337" s="314"/>
      <c r="DB337" s="314"/>
      <c r="DC337" s="314"/>
      <c r="DD337" s="314"/>
      <c r="DE337" s="314"/>
      <c r="DF337" s="314"/>
      <c r="DG337" s="314"/>
      <c r="DH337" s="314"/>
      <c r="DI337" s="314"/>
      <c r="DJ337" s="314"/>
      <c r="DK337" s="314"/>
      <c r="DL337" s="314"/>
      <c r="DM337" s="314"/>
      <c r="DN337" s="314"/>
      <c r="DO337" s="314"/>
      <c r="DP337" s="314"/>
      <c r="DQ337" s="314"/>
      <c r="DR337" s="314"/>
      <c r="DS337" s="314"/>
      <c r="DT337" s="314"/>
      <c r="DU337" s="314"/>
      <c r="DV337" s="314"/>
      <c r="DW337" s="314"/>
      <c r="DX337" s="314"/>
      <c r="DY337" s="314"/>
      <c r="DZ337" s="314"/>
      <c r="EA337" s="314"/>
      <c r="EB337" s="314"/>
      <c r="EC337" s="314"/>
      <c r="ED337" s="314"/>
      <c r="FY337" s="317"/>
      <c r="FZ337" s="317"/>
      <c r="GA337" s="317"/>
      <c r="GB337" s="317"/>
      <c r="GC337" s="301"/>
      <c r="GD337" s="301"/>
      <c r="GE337" s="301"/>
      <c r="GF337" s="301"/>
      <c r="GG337" s="318"/>
      <c r="GH337" s="318"/>
      <c r="GI337" s="318"/>
      <c r="GJ337" s="319"/>
      <c r="GK337" s="320"/>
      <c r="GL337" s="320"/>
      <c r="GM337" s="320"/>
      <c r="GN337" s="320"/>
      <c r="GO337" s="300"/>
      <c r="HD337" s="317"/>
      <c r="HE337" s="317"/>
      <c r="HF337" s="317"/>
      <c r="HG337" s="317"/>
      <c r="HH337" s="301"/>
      <c r="HI337" s="301"/>
      <c r="HJ337" s="301"/>
      <c r="HK337" s="301"/>
      <c r="HL337" s="318"/>
      <c r="HM337" s="318"/>
      <c r="HN337" s="318"/>
      <c r="HO337" s="319"/>
      <c r="HP337" s="320"/>
      <c r="HQ337" s="320"/>
      <c r="HR337" s="320"/>
      <c r="HS337" s="320"/>
      <c r="HT337" s="300"/>
    </row>
    <row r="338" spans="3:228" ht="17.100000000000001" customHeight="1" x14ac:dyDescent="0.3">
      <c r="R338" s="314"/>
      <c r="S338" s="314"/>
      <c r="T338" s="314"/>
      <c r="U338" s="314"/>
      <c r="V338" s="314"/>
      <c r="W338" s="314"/>
      <c r="X338" s="314"/>
      <c r="Y338" s="314"/>
      <c r="Z338" s="314"/>
      <c r="AA338" s="314"/>
      <c r="AB338" s="314"/>
      <c r="AC338" s="314"/>
      <c r="AD338" s="314"/>
      <c r="AE338" s="314"/>
      <c r="AF338" s="314"/>
      <c r="AG338" s="314"/>
      <c r="AH338" s="314"/>
      <c r="AI338" s="314"/>
      <c r="AJ338" s="314"/>
      <c r="AK338" s="314"/>
      <c r="AL338" s="314"/>
      <c r="AM338" s="314"/>
      <c r="AN338" s="314"/>
      <c r="AO338" s="314"/>
      <c r="AP338" s="314"/>
      <c r="AQ338" s="314"/>
      <c r="AR338" s="314"/>
      <c r="AS338" s="314"/>
      <c r="AT338" s="314"/>
      <c r="AU338" s="314"/>
      <c r="AV338" s="314"/>
      <c r="AW338" s="314"/>
      <c r="AX338" s="314"/>
      <c r="AY338" s="314"/>
      <c r="AZ338" s="314"/>
      <c r="BA338" s="314"/>
      <c r="BB338" s="314"/>
      <c r="BC338" s="314"/>
      <c r="BD338" s="314"/>
      <c r="BE338" s="314"/>
      <c r="BF338" s="314"/>
      <c r="BG338" s="314"/>
      <c r="BH338" s="314"/>
      <c r="BI338" s="314"/>
      <c r="BJ338" s="314"/>
      <c r="BK338" s="314"/>
      <c r="BL338" s="314"/>
      <c r="BM338" s="314"/>
      <c r="BN338" s="314"/>
      <c r="BO338" s="314"/>
      <c r="BP338" s="314"/>
      <c r="BQ338" s="314"/>
      <c r="BR338" s="314"/>
      <c r="BS338" s="314"/>
      <c r="BT338" s="314"/>
      <c r="BU338" s="314"/>
      <c r="BV338" s="314"/>
      <c r="BW338" s="341"/>
      <c r="BX338" s="314"/>
      <c r="BY338" s="314"/>
      <c r="BZ338" s="314"/>
      <c r="CA338" s="314"/>
      <c r="CB338" s="314"/>
      <c r="CC338" s="314"/>
      <c r="CD338" s="314"/>
      <c r="CE338" s="314"/>
      <c r="CF338" s="314"/>
      <c r="CG338" s="314"/>
      <c r="CH338" s="314"/>
      <c r="CI338" s="314"/>
      <c r="CJ338" s="314"/>
      <c r="CK338" s="314"/>
      <c r="CL338" s="314"/>
      <c r="CM338" s="314"/>
      <c r="CN338" s="314"/>
      <c r="CO338" s="314"/>
      <c r="CP338" s="314"/>
      <c r="CQ338" s="314"/>
      <c r="CR338" s="314"/>
      <c r="CS338" s="314"/>
      <c r="CT338" s="314"/>
      <c r="CU338" s="314"/>
      <c r="CV338" s="314"/>
      <c r="CW338" s="314"/>
      <c r="CX338" s="314"/>
      <c r="CY338" s="314"/>
      <c r="CZ338" s="314"/>
      <c r="DA338" s="314"/>
      <c r="DB338" s="314"/>
      <c r="DC338" s="314"/>
      <c r="DD338" s="314"/>
      <c r="DE338" s="314"/>
      <c r="DF338" s="314"/>
      <c r="DG338" s="314"/>
      <c r="DH338" s="314"/>
      <c r="DI338" s="314"/>
      <c r="DJ338" s="314"/>
      <c r="DK338" s="314"/>
      <c r="DL338" s="314"/>
      <c r="DM338" s="314"/>
      <c r="DN338" s="314"/>
      <c r="DO338" s="314"/>
      <c r="DP338" s="314"/>
      <c r="DQ338" s="314"/>
      <c r="DR338" s="314"/>
      <c r="DS338" s="314"/>
      <c r="DT338" s="314"/>
      <c r="DU338" s="314"/>
      <c r="DV338" s="314"/>
      <c r="DW338" s="314"/>
      <c r="DX338" s="314"/>
      <c r="DY338" s="314"/>
      <c r="DZ338" s="314"/>
      <c r="EA338" s="314"/>
      <c r="EB338" s="314"/>
      <c r="EC338" s="314"/>
      <c r="ED338" s="314"/>
      <c r="FY338" s="317"/>
      <c r="FZ338" s="317"/>
      <c r="GA338" s="317"/>
      <c r="GB338" s="317"/>
      <c r="GC338" s="301"/>
      <c r="GD338" s="301"/>
      <c r="GE338" s="301"/>
      <c r="GF338" s="301"/>
      <c r="GG338" s="318"/>
      <c r="GH338" s="318"/>
      <c r="GI338" s="318"/>
      <c r="GJ338" s="319"/>
      <c r="GK338" s="320"/>
      <c r="GL338" s="320"/>
      <c r="GM338" s="320"/>
      <c r="GN338" s="320"/>
      <c r="GO338" s="300"/>
      <c r="HD338" s="317"/>
      <c r="HE338" s="317"/>
      <c r="HF338" s="317"/>
      <c r="HG338" s="317"/>
      <c r="HH338" s="301"/>
      <c r="HI338" s="301"/>
      <c r="HJ338" s="301"/>
      <c r="HK338" s="301"/>
      <c r="HL338" s="318"/>
      <c r="HM338" s="318"/>
      <c r="HN338" s="318"/>
      <c r="HO338" s="319"/>
      <c r="HP338" s="320"/>
      <c r="HQ338" s="320"/>
      <c r="HR338" s="320"/>
      <c r="HS338" s="320"/>
      <c r="HT338" s="300"/>
    </row>
    <row r="339" spans="3:228" ht="17.100000000000001" customHeight="1" x14ac:dyDescent="0.3">
      <c r="BI339" s="285"/>
      <c r="BJ339" s="286"/>
      <c r="BK339" s="1"/>
      <c r="BL339" s="285"/>
      <c r="BM339" s="287"/>
      <c r="BN339" s="289"/>
      <c r="BO339" s="288"/>
      <c r="BP339" s="286"/>
      <c r="BT339" s="307"/>
      <c r="BU339" s="307"/>
      <c r="BV339" s="307"/>
      <c r="BW339" s="307"/>
      <c r="DQ339" s="285"/>
      <c r="DR339" s="286"/>
      <c r="DS339" s="1"/>
      <c r="DT339" s="285"/>
      <c r="DU339" s="287"/>
      <c r="DV339" s="289"/>
      <c r="DW339" s="288"/>
      <c r="DX339" s="286"/>
      <c r="EB339" s="307"/>
      <c r="EC339" s="307"/>
      <c r="ED339" s="307"/>
      <c r="FY339" s="317"/>
      <c r="FZ339" s="317"/>
      <c r="GA339" s="317"/>
      <c r="GB339" s="317"/>
      <c r="GC339" s="301"/>
      <c r="GD339" s="301"/>
      <c r="GE339" s="301"/>
      <c r="GF339" s="301"/>
      <c r="GG339" s="318"/>
      <c r="GH339" s="318"/>
      <c r="GI339" s="318"/>
      <c r="GJ339" s="319"/>
      <c r="GK339" s="320"/>
      <c r="GL339" s="320"/>
      <c r="GM339" s="320"/>
      <c r="GN339" s="320"/>
      <c r="GO339" s="300"/>
      <c r="HD339" s="317"/>
      <c r="HE339" s="317"/>
      <c r="HF339" s="317"/>
      <c r="HG339" s="317"/>
      <c r="HH339" s="301"/>
      <c r="HI339" s="301"/>
      <c r="HJ339" s="301"/>
      <c r="HK339" s="301"/>
      <c r="HL339" s="318"/>
      <c r="HM339" s="318"/>
      <c r="HN339" s="318"/>
      <c r="HO339" s="319"/>
      <c r="HP339" s="320"/>
      <c r="HQ339" s="320"/>
      <c r="HR339" s="320"/>
      <c r="HS339" s="320"/>
      <c r="HT339" s="300"/>
    </row>
    <row r="340" spans="3:228" ht="17.100000000000001" customHeight="1" x14ac:dyDescent="0.3">
      <c r="E340" s="316"/>
      <c r="F340" s="316"/>
      <c r="G340" s="316"/>
      <c r="H340" s="316"/>
      <c r="I340" s="316"/>
      <c r="J340" s="316"/>
      <c r="K340" s="316"/>
      <c r="L340" s="316"/>
      <c r="M340" s="316"/>
      <c r="N340" s="316"/>
      <c r="O340" s="316"/>
      <c r="P340" s="316"/>
      <c r="Q340" s="316"/>
      <c r="R340" s="314"/>
      <c r="S340" s="314"/>
      <c r="T340" s="314"/>
      <c r="U340" s="314"/>
      <c r="V340" s="314"/>
      <c r="W340" s="314"/>
      <c r="X340" s="314"/>
      <c r="Y340" s="314"/>
      <c r="Z340" s="314"/>
      <c r="AA340" s="314"/>
      <c r="AB340" s="314"/>
      <c r="AC340" s="314"/>
      <c r="AD340" s="314"/>
      <c r="AE340" s="314"/>
      <c r="AF340" s="314"/>
      <c r="AG340" s="314"/>
      <c r="AH340" s="314"/>
      <c r="AI340" s="314"/>
      <c r="AJ340" s="314"/>
      <c r="AK340" s="314"/>
      <c r="AL340" s="314"/>
      <c r="AM340" s="314"/>
      <c r="AN340" s="314"/>
      <c r="AO340" s="314"/>
      <c r="AP340" s="314"/>
      <c r="AQ340" s="314"/>
      <c r="AR340" s="314"/>
      <c r="AS340" s="314"/>
      <c r="AT340" s="314"/>
      <c r="AU340" s="314"/>
      <c r="AV340" s="314"/>
      <c r="AW340" s="314"/>
      <c r="AX340" s="314"/>
      <c r="AY340" s="314"/>
      <c r="AZ340" s="314"/>
      <c r="BA340" s="314"/>
      <c r="BB340" s="314"/>
      <c r="BC340" s="314"/>
      <c r="BD340" s="314"/>
      <c r="BE340" s="314"/>
      <c r="BF340" s="314"/>
      <c r="BG340" s="314"/>
      <c r="BH340" s="314"/>
      <c r="BI340" s="314"/>
      <c r="BJ340" s="314"/>
      <c r="BK340" s="314"/>
      <c r="BL340" s="314"/>
      <c r="BM340" s="314"/>
      <c r="BN340" s="314"/>
      <c r="BO340" s="314"/>
      <c r="BP340" s="314"/>
      <c r="BQ340" s="314"/>
      <c r="BR340" s="314"/>
      <c r="BS340" s="314"/>
      <c r="BT340" s="314"/>
      <c r="BU340" s="314"/>
      <c r="BV340" s="314"/>
      <c r="BX340" s="314"/>
      <c r="BY340" s="314"/>
      <c r="BZ340" s="314"/>
      <c r="CA340" s="314"/>
      <c r="CB340" s="314"/>
      <c r="CC340" s="314"/>
      <c r="CD340" s="314"/>
      <c r="CE340" s="314"/>
      <c r="CF340" s="314"/>
      <c r="CG340" s="314"/>
      <c r="CH340" s="314"/>
      <c r="CI340" s="314"/>
      <c r="CJ340" s="314"/>
      <c r="CK340" s="314"/>
      <c r="CL340" s="314"/>
      <c r="CM340" s="314"/>
      <c r="CN340" s="314"/>
      <c r="CO340" s="314"/>
      <c r="CP340" s="314"/>
      <c r="CQ340" s="314"/>
      <c r="CR340" s="314"/>
      <c r="CS340" s="314"/>
      <c r="CT340" s="314"/>
      <c r="CU340" s="314"/>
      <c r="CV340" s="314"/>
      <c r="CW340" s="314"/>
      <c r="CX340" s="314"/>
      <c r="CY340" s="314"/>
      <c r="CZ340" s="314"/>
      <c r="DA340" s="314"/>
      <c r="DB340" s="314"/>
      <c r="DC340" s="314"/>
      <c r="DD340" s="314"/>
      <c r="DE340" s="314"/>
      <c r="DF340" s="314"/>
      <c r="DG340" s="314"/>
      <c r="DH340" s="314"/>
      <c r="DI340" s="314"/>
      <c r="DJ340" s="314"/>
      <c r="DK340" s="314"/>
      <c r="DL340" s="314"/>
      <c r="DM340" s="314"/>
      <c r="DN340" s="314"/>
      <c r="DO340" s="314"/>
      <c r="DP340" s="314"/>
      <c r="DQ340" s="314"/>
      <c r="DR340" s="314"/>
      <c r="DS340" s="314"/>
      <c r="DT340" s="314"/>
      <c r="DU340" s="314"/>
      <c r="DV340" s="314"/>
      <c r="DW340" s="314"/>
      <c r="DX340" s="314"/>
      <c r="DY340" s="314"/>
      <c r="DZ340" s="314"/>
      <c r="EA340" s="314"/>
      <c r="EB340" s="314"/>
      <c r="EC340" s="314"/>
      <c r="ED340" s="314"/>
      <c r="FY340" s="317"/>
      <c r="FZ340" s="317"/>
      <c r="GA340" s="317"/>
      <c r="GB340" s="317"/>
      <c r="GC340" s="301"/>
      <c r="GD340" s="301"/>
      <c r="GE340" s="301"/>
      <c r="GF340" s="301"/>
      <c r="GG340" s="318"/>
      <c r="GH340" s="318"/>
      <c r="GI340" s="318"/>
      <c r="GJ340" s="319"/>
      <c r="GK340" s="320"/>
      <c r="GL340" s="320"/>
      <c r="GM340" s="320"/>
      <c r="GN340" s="320"/>
      <c r="GO340" s="300"/>
      <c r="HD340" s="317"/>
      <c r="HE340" s="317"/>
      <c r="HF340" s="317"/>
      <c r="HG340" s="317"/>
      <c r="HH340" s="301"/>
      <c r="HI340" s="301"/>
      <c r="HJ340" s="301"/>
      <c r="HK340" s="301"/>
      <c r="HL340" s="318"/>
      <c r="HM340" s="318"/>
      <c r="HN340" s="318"/>
      <c r="HO340" s="319"/>
      <c r="HP340" s="320"/>
      <c r="HQ340" s="320"/>
      <c r="HR340" s="320"/>
      <c r="HS340" s="320"/>
      <c r="HT340" s="300"/>
    </row>
    <row r="341" spans="3:228" ht="17.100000000000001" customHeight="1" x14ac:dyDescent="0.3">
      <c r="E341" s="330"/>
      <c r="F341" s="330"/>
      <c r="G341" s="330"/>
      <c r="H341" s="330"/>
      <c r="I341" s="331"/>
      <c r="J341" s="331"/>
      <c r="K341" s="331"/>
      <c r="L341" s="331"/>
      <c r="M341" s="331"/>
      <c r="N341" s="331"/>
      <c r="O341" s="332"/>
      <c r="P341" s="332"/>
      <c r="Q341" s="332"/>
      <c r="R341" s="314"/>
      <c r="S341" s="314"/>
      <c r="T341" s="314"/>
      <c r="U341" s="314"/>
      <c r="V341" s="314"/>
      <c r="W341" s="314"/>
      <c r="X341" s="314"/>
      <c r="Y341" s="314"/>
      <c r="Z341" s="314"/>
      <c r="AA341" s="314"/>
      <c r="AB341" s="314"/>
      <c r="AC341" s="314"/>
      <c r="AD341" s="314"/>
      <c r="AE341" s="314"/>
      <c r="AF341" s="314"/>
      <c r="AG341" s="314"/>
      <c r="AH341" s="314"/>
      <c r="AI341" s="314"/>
      <c r="AJ341" s="314"/>
      <c r="AK341" s="314"/>
      <c r="AL341" s="314"/>
      <c r="AM341" s="314"/>
      <c r="AN341" s="314"/>
      <c r="AO341" s="314"/>
      <c r="AP341" s="314"/>
      <c r="AQ341" s="314"/>
      <c r="AR341" s="314"/>
      <c r="AS341" s="314"/>
      <c r="AT341" s="314"/>
      <c r="AU341" s="314"/>
      <c r="AV341" s="314"/>
      <c r="AW341" s="314"/>
      <c r="AX341" s="314"/>
      <c r="AY341" s="314"/>
      <c r="AZ341" s="314"/>
      <c r="BA341" s="314"/>
      <c r="BB341" s="314"/>
      <c r="BC341" s="314"/>
      <c r="BD341" s="314"/>
      <c r="BE341" s="314"/>
      <c r="BF341" s="314"/>
      <c r="BG341" s="314"/>
      <c r="BH341" s="314"/>
      <c r="BI341" s="314"/>
      <c r="BJ341" s="314"/>
      <c r="BK341" s="314"/>
      <c r="BL341" s="314"/>
      <c r="BM341" s="314"/>
      <c r="BN341" s="314"/>
      <c r="BO341" s="314"/>
      <c r="BP341" s="314"/>
      <c r="BQ341" s="314"/>
      <c r="BR341" s="314"/>
      <c r="BS341" s="314"/>
      <c r="BT341" s="314"/>
      <c r="BU341" s="314"/>
      <c r="BV341" s="314"/>
      <c r="BX341" s="314"/>
      <c r="BY341" s="314"/>
      <c r="BZ341" s="314"/>
      <c r="CA341" s="314"/>
      <c r="CB341" s="314"/>
      <c r="CC341" s="314"/>
      <c r="CD341" s="314"/>
      <c r="CE341" s="314"/>
      <c r="CF341" s="314"/>
      <c r="CG341" s="314"/>
      <c r="CH341" s="314"/>
      <c r="CI341" s="314"/>
      <c r="CJ341" s="314"/>
      <c r="CK341" s="314"/>
      <c r="CL341" s="314"/>
      <c r="CM341" s="314"/>
      <c r="CN341" s="314"/>
      <c r="CO341" s="314"/>
      <c r="CP341" s="314"/>
      <c r="CQ341" s="314"/>
      <c r="CR341" s="314"/>
      <c r="CS341" s="314"/>
      <c r="CT341" s="314"/>
      <c r="CU341" s="314"/>
      <c r="CV341" s="314"/>
      <c r="CW341" s="314"/>
      <c r="CX341" s="314"/>
      <c r="CY341" s="314"/>
      <c r="CZ341" s="314"/>
      <c r="DA341" s="314"/>
      <c r="DB341" s="314"/>
      <c r="DC341" s="314"/>
      <c r="DD341" s="314"/>
      <c r="DE341" s="314"/>
      <c r="DF341" s="314"/>
      <c r="DG341" s="314"/>
      <c r="DH341" s="314"/>
      <c r="DI341" s="314"/>
      <c r="DJ341" s="314"/>
      <c r="DK341" s="314"/>
      <c r="DL341" s="314"/>
      <c r="DM341" s="314"/>
      <c r="DN341" s="314"/>
      <c r="DO341" s="314"/>
      <c r="DP341" s="314"/>
      <c r="DQ341" s="314"/>
      <c r="DR341" s="314"/>
      <c r="DS341" s="314"/>
      <c r="DT341" s="314"/>
      <c r="DU341" s="314"/>
      <c r="DV341" s="314"/>
      <c r="DW341" s="314"/>
      <c r="DX341" s="314"/>
      <c r="DY341" s="314"/>
      <c r="DZ341" s="314"/>
      <c r="EA341" s="314"/>
      <c r="EB341" s="314"/>
      <c r="EC341" s="314"/>
      <c r="ED341" s="314"/>
      <c r="FY341" s="317"/>
      <c r="FZ341" s="317"/>
      <c r="GA341" s="317"/>
      <c r="GB341" s="317"/>
      <c r="GC341" s="301"/>
      <c r="GD341" s="301"/>
      <c r="GE341" s="301"/>
      <c r="GF341" s="301"/>
      <c r="GG341" s="318"/>
      <c r="GH341" s="318"/>
      <c r="GI341" s="318"/>
      <c r="GJ341" s="319"/>
      <c r="GK341" s="320"/>
      <c r="GL341" s="320"/>
      <c r="GM341" s="320"/>
      <c r="GN341" s="320"/>
      <c r="GO341" s="300"/>
      <c r="HD341" s="317"/>
      <c r="HE341" s="317"/>
      <c r="HF341" s="317"/>
      <c r="HG341" s="317"/>
      <c r="HH341" s="301"/>
      <c r="HI341" s="301"/>
      <c r="HJ341" s="301"/>
      <c r="HK341" s="301"/>
      <c r="HL341" s="318"/>
      <c r="HM341" s="318"/>
      <c r="HN341" s="318"/>
      <c r="HO341" s="319"/>
      <c r="HP341" s="320"/>
      <c r="HQ341" s="320"/>
      <c r="HR341" s="320"/>
      <c r="HS341" s="320"/>
      <c r="HT341" s="300"/>
    </row>
    <row r="342" spans="3:228" ht="17.100000000000001" customHeight="1" x14ac:dyDescent="0.3">
      <c r="C342" s="335"/>
      <c r="R342" s="314"/>
      <c r="S342" s="314"/>
      <c r="T342" s="314"/>
      <c r="U342" s="314"/>
      <c r="V342" s="314"/>
      <c r="W342" s="314"/>
      <c r="X342" s="314"/>
      <c r="Y342" s="314"/>
      <c r="Z342" s="314"/>
      <c r="AA342" s="314"/>
      <c r="AB342" s="314"/>
      <c r="AC342" s="314"/>
      <c r="AD342" s="314"/>
      <c r="AE342" s="314"/>
      <c r="AF342" s="314"/>
      <c r="AG342" s="314"/>
      <c r="AH342" s="314"/>
      <c r="AI342" s="314"/>
      <c r="AJ342" s="314"/>
      <c r="AK342" s="314"/>
      <c r="AL342" s="314"/>
      <c r="AM342" s="314"/>
      <c r="AN342" s="314"/>
      <c r="AO342" s="314"/>
      <c r="AP342" s="314"/>
      <c r="AQ342" s="314"/>
      <c r="AR342" s="314"/>
      <c r="AS342" s="314"/>
      <c r="AT342" s="314"/>
      <c r="AU342" s="314"/>
      <c r="AV342" s="314"/>
      <c r="AW342" s="314"/>
      <c r="AX342" s="314"/>
      <c r="AY342" s="314"/>
      <c r="AZ342" s="314"/>
      <c r="BA342" s="314"/>
      <c r="BB342" s="314"/>
      <c r="BC342" s="314"/>
      <c r="BD342" s="314"/>
      <c r="BE342" s="314"/>
      <c r="BF342" s="314"/>
      <c r="BG342" s="314"/>
      <c r="BH342" s="314"/>
      <c r="BI342" s="314"/>
      <c r="BJ342" s="314"/>
      <c r="BK342" s="314"/>
      <c r="BL342" s="314"/>
      <c r="BM342" s="314"/>
      <c r="BN342" s="314"/>
      <c r="BO342" s="314"/>
      <c r="BP342" s="314"/>
      <c r="BQ342" s="314"/>
      <c r="BR342" s="314"/>
      <c r="BS342" s="314"/>
      <c r="BT342" s="314"/>
      <c r="BU342" s="314"/>
      <c r="BV342" s="314"/>
      <c r="BX342" s="314"/>
      <c r="BY342" s="314"/>
      <c r="BZ342" s="314"/>
      <c r="CA342" s="314"/>
      <c r="CB342" s="314"/>
      <c r="CC342" s="314"/>
      <c r="CD342" s="314"/>
      <c r="CE342" s="314"/>
      <c r="CF342" s="314"/>
      <c r="CG342" s="314"/>
      <c r="CH342" s="314"/>
      <c r="CI342" s="314"/>
      <c r="CJ342" s="314"/>
      <c r="CK342" s="314"/>
      <c r="CL342" s="314"/>
      <c r="CM342" s="314"/>
      <c r="CN342" s="314"/>
      <c r="CO342" s="314"/>
      <c r="CP342" s="314"/>
      <c r="CQ342" s="314"/>
      <c r="CR342" s="314"/>
      <c r="CS342" s="314"/>
      <c r="CT342" s="314"/>
      <c r="CU342" s="314"/>
      <c r="CV342" s="314"/>
      <c r="CW342" s="314"/>
      <c r="CX342" s="314"/>
      <c r="CY342" s="314"/>
      <c r="CZ342" s="314"/>
      <c r="DA342" s="314"/>
      <c r="DB342" s="314"/>
      <c r="DC342" s="314"/>
      <c r="DD342" s="314"/>
      <c r="DE342" s="314"/>
      <c r="DF342" s="314"/>
      <c r="DG342" s="314"/>
      <c r="DH342" s="314"/>
      <c r="DI342" s="314"/>
      <c r="DJ342" s="314"/>
      <c r="DK342" s="314"/>
      <c r="DL342" s="314"/>
      <c r="DM342" s="314"/>
      <c r="DN342" s="314"/>
      <c r="DO342" s="314"/>
      <c r="DP342" s="314"/>
      <c r="DQ342" s="314"/>
      <c r="DR342" s="314"/>
      <c r="DS342" s="314"/>
      <c r="DT342" s="314"/>
      <c r="DU342" s="314"/>
      <c r="DV342" s="314"/>
      <c r="DW342" s="314"/>
      <c r="DX342" s="314"/>
      <c r="DY342" s="314"/>
      <c r="DZ342" s="314"/>
      <c r="EA342" s="314"/>
      <c r="EB342" s="314"/>
      <c r="EC342" s="314"/>
      <c r="ED342" s="314"/>
      <c r="FY342" s="317"/>
      <c r="FZ342" s="317"/>
      <c r="GA342" s="317"/>
      <c r="GB342" s="317"/>
      <c r="GC342" s="301"/>
      <c r="GD342" s="301"/>
      <c r="GE342" s="301"/>
      <c r="GF342" s="301"/>
      <c r="GG342" s="318"/>
      <c r="GH342" s="318"/>
      <c r="GI342" s="318"/>
      <c r="GJ342" s="319"/>
      <c r="GK342" s="320"/>
      <c r="GL342" s="320"/>
      <c r="GM342" s="320"/>
      <c r="GN342" s="320"/>
      <c r="GO342" s="300"/>
      <c r="HD342" s="317"/>
      <c r="HE342" s="317"/>
      <c r="HF342" s="317"/>
      <c r="HG342" s="317"/>
      <c r="HH342" s="301"/>
      <c r="HI342" s="301"/>
      <c r="HJ342" s="301"/>
      <c r="HK342" s="301"/>
      <c r="HL342" s="318"/>
      <c r="HM342" s="318"/>
      <c r="HN342" s="318"/>
      <c r="HO342" s="319"/>
      <c r="HP342" s="320"/>
      <c r="HQ342" s="320"/>
      <c r="HR342" s="320"/>
      <c r="HS342" s="320"/>
      <c r="HT342" s="300"/>
    </row>
    <row r="343" spans="3:228" ht="17.100000000000001" customHeight="1" x14ac:dyDescent="0.3">
      <c r="C343" s="335"/>
      <c r="R343" s="314"/>
      <c r="S343" s="314"/>
      <c r="T343" s="314"/>
      <c r="U343" s="314"/>
      <c r="V343" s="314"/>
      <c r="W343" s="314"/>
      <c r="X343" s="314"/>
      <c r="Y343" s="314"/>
      <c r="Z343" s="314"/>
      <c r="AA343" s="314"/>
      <c r="AB343" s="314"/>
      <c r="AC343" s="314"/>
      <c r="AD343" s="314"/>
      <c r="AE343" s="314"/>
      <c r="AF343" s="314"/>
      <c r="AG343" s="314"/>
      <c r="AH343" s="314"/>
      <c r="AI343" s="314"/>
      <c r="AJ343" s="314"/>
      <c r="AK343" s="314"/>
      <c r="AL343" s="314"/>
      <c r="AM343" s="314"/>
      <c r="AN343" s="314"/>
      <c r="AO343" s="314"/>
      <c r="AP343" s="314"/>
      <c r="AQ343" s="314"/>
      <c r="AR343" s="314"/>
      <c r="AS343" s="314"/>
      <c r="AT343" s="314"/>
      <c r="AU343" s="314"/>
      <c r="AV343" s="314"/>
      <c r="AW343" s="314"/>
      <c r="AX343" s="314"/>
      <c r="AY343" s="314"/>
      <c r="AZ343" s="314"/>
      <c r="BA343" s="314"/>
      <c r="BB343" s="314"/>
      <c r="BC343" s="314"/>
      <c r="BD343" s="314"/>
      <c r="BE343" s="314"/>
      <c r="BF343" s="314"/>
      <c r="BG343" s="314"/>
      <c r="BH343" s="314"/>
      <c r="BI343" s="314"/>
      <c r="BJ343" s="314"/>
      <c r="BK343" s="314"/>
      <c r="BL343" s="314"/>
      <c r="BM343" s="314"/>
      <c r="BN343" s="314"/>
      <c r="BO343" s="314"/>
      <c r="BP343" s="314"/>
      <c r="BQ343" s="314"/>
      <c r="BR343" s="314"/>
      <c r="BS343" s="314"/>
      <c r="BT343" s="314"/>
      <c r="BU343" s="314"/>
      <c r="BV343" s="314"/>
      <c r="BW343" s="336"/>
      <c r="BX343" s="314"/>
      <c r="BY343" s="314"/>
      <c r="BZ343" s="314"/>
      <c r="CA343" s="314"/>
      <c r="CB343" s="314"/>
      <c r="CC343" s="314"/>
      <c r="CD343" s="314"/>
      <c r="CE343" s="314"/>
      <c r="CF343" s="314"/>
      <c r="CG343" s="314"/>
      <c r="CH343" s="314"/>
      <c r="CI343" s="314"/>
      <c r="CJ343" s="314"/>
      <c r="CK343" s="314"/>
      <c r="CL343" s="314"/>
      <c r="CM343" s="314"/>
      <c r="CN343" s="314"/>
      <c r="CO343" s="314"/>
      <c r="CP343" s="314"/>
      <c r="CQ343" s="314"/>
      <c r="CR343" s="314"/>
      <c r="CS343" s="314"/>
      <c r="CT343" s="314"/>
      <c r="CU343" s="314"/>
      <c r="CV343" s="314"/>
      <c r="CW343" s="314"/>
      <c r="CX343" s="314"/>
      <c r="CY343" s="314"/>
      <c r="CZ343" s="314"/>
      <c r="DA343" s="314"/>
      <c r="DB343" s="314"/>
      <c r="DC343" s="314"/>
      <c r="DD343" s="314"/>
      <c r="DE343" s="314"/>
      <c r="DF343" s="314"/>
      <c r="DG343" s="314"/>
      <c r="DH343" s="314"/>
      <c r="DI343" s="314"/>
      <c r="DJ343" s="314"/>
      <c r="DK343" s="314"/>
      <c r="DL343" s="314"/>
      <c r="DM343" s="314"/>
      <c r="DN343" s="314"/>
      <c r="DO343" s="314"/>
      <c r="DP343" s="314"/>
      <c r="DQ343" s="314"/>
      <c r="DR343" s="314"/>
      <c r="DS343" s="314"/>
      <c r="DT343" s="314"/>
      <c r="DU343" s="314"/>
      <c r="DV343" s="314"/>
      <c r="DW343" s="314"/>
      <c r="DX343" s="314"/>
      <c r="DY343" s="314"/>
      <c r="DZ343" s="314"/>
      <c r="EA343" s="314"/>
      <c r="EB343" s="314"/>
      <c r="EC343" s="314"/>
      <c r="ED343" s="314"/>
      <c r="FY343" s="317"/>
      <c r="FZ343" s="317"/>
      <c r="GA343" s="317"/>
      <c r="GB343" s="317"/>
      <c r="GC343" s="301"/>
      <c r="GD343" s="301"/>
      <c r="GE343" s="301"/>
      <c r="GF343" s="301"/>
      <c r="GG343" s="318"/>
      <c r="GH343" s="318"/>
      <c r="GI343" s="318"/>
      <c r="GJ343" s="319"/>
      <c r="GK343" s="320"/>
      <c r="GL343" s="320"/>
      <c r="GM343" s="320"/>
      <c r="GN343" s="320"/>
      <c r="GO343" s="300"/>
      <c r="HD343" s="317"/>
      <c r="HE343" s="317"/>
      <c r="HF343" s="317"/>
      <c r="HG343" s="317"/>
      <c r="HH343" s="301"/>
      <c r="HI343" s="301"/>
      <c r="HJ343" s="301"/>
      <c r="HK343" s="301"/>
      <c r="HL343" s="318"/>
      <c r="HM343" s="318"/>
      <c r="HN343" s="318"/>
      <c r="HO343" s="319"/>
      <c r="HP343" s="320"/>
      <c r="HQ343" s="320"/>
      <c r="HR343" s="320"/>
      <c r="HS343" s="320"/>
      <c r="HT343" s="300"/>
    </row>
    <row r="344" spans="3:228" ht="17.100000000000001" customHeight="1" x14ac:dyDescent="0.3">
      <c r="R344" s="314"/>
      <c r="S344" s="314"/>
      <c r="T344" s="314"/>
      <c r="U344" s="314"/>
      <c r="V344" s="314"/>
      <c r="W344" s="314"/>
      <c r="X344" s="314"/>
      <c r="Y344" s="314"/>
      <c r="Z344" s="314"/>
      <c r="AA344" s="314"/>
      <c r="AB344" s="314"/>
      <c r="AC344" s="314"/>
      <c r="AD344" s="314"/>
      <c r="AE344" s="314"/>
      <c r="AF344" s="314"/>
      <c r="AG344" s="314"/>
      <c r="AH344" s="314"/>
      <c r="AI344" s="314"/>
      <c r="AJ344" s="314"/>
      <c r="AK344" s="314"/>
      <c r="AL344" s="314"/>
      <c r="AM344" s="314"/>
      <c r="AN344" s="314"/>
      <c r="AO344" s="314"/>
      <c r="AP344" s="314"/>
      <c r="AQ344" s="314"/>
      <c r="AR344" s="314"/>
      <c r="AS344" s="314"/>
      <c r="AT344" s="314"/>
      <c r="AU344" s="314"/>
      <c r="AV344" s="314"/>
      <c r="AW344" s="314"/>
      <c r="AX344" s="314"/>
      <c r="AY344" s="314"/>
      <c r="AZ344" s="314"/>
      <c r="BA344" s="314"/>
      <c r="BB344" s="314"/>
      <c r="BC344" s="314"/>
      <c r="BD344" s="314"/>
      <c r="BE344" s="314"/>
      <c r="BF344" s="314"/>
      <c r="BG344" s="314"/>
      <c r="BH344" s="314"/>
      <c r="BI344" s="314"/>
      <c r="BJ344" s="314"/>
      <c r="BK344" s="314"/>
      <c r="BL344" s="314"/>
      <c r="BM344" s="314"/>
      <c r="BN344" s="314"/>
      <c r="BO344" s="314"/>
      <c r="BP344" s="314"/>
      <c r="BQ344" s="314"/>
      <c r="BR344" s="314"/>
      <c r="BS344" s="314"/>
      <c r="BT344" s="314"/>
      <c r="BU344" s="314"/>
      <c r="BV344" s="314"/>
      <c r="BW344" s="337"/>
      <c r="BX344" s="314"/>
      <c r="BY344" s="314"/>
      <c r="BZ344" s="314"/>
      <c r="CA344" s="314"/>
      <c r="CB344" s="314"/>
      <c r="CC344" s="314"/>
      <c r="CD344" s="314"/>
      <c r="CE344" s="314"/>
      <c r="CF344" s="314"/>
      <c r="CG344" s="314"/>
      <c r="CH344" s="314"/>
      <c r="CI344" s="314"/>
      <c r="CJ344" s="314"/>
      <c r="CK344" s="314"/>
      <c r="CL344" s="314"/>
      <c r="CM344" s="314"/>
      <c r="CN344" s="314"/>
      <c r="CO344" s="314"/>
      <c r="CP344" s="314"/>
      <c r="CQ344" s="314"/>
      <c r="CR344" s="314"/>
      <c r="CS344" s="314"/>
      <c r="CT344" s="314"/>
      <c r="CU344" s="314"/>
      <c r="CV344" s="314"/>
      <c r="CW344" s="314"/>
      <c r="CX344" s="314"/>
      <c r="CY344" s="314"/>
      <c r="CZ344" s="314"/>
      <c r="DA344" s="314"/>
      <c r="DB344" s="314"/>
      <c r="DC344" s="314"/>
      <c r="DD344" s="314"/>
      <c r="DE344" s="314"/>
      <c r="DF344" s="314"/>
      <c r="DG344" s="314"/>
      <c r="DH344" s="314"/>
      <c r="DI344" s="314"/>
      <c r="DJ344" s="314"/>
      <c r="DK344" s="314"/>
      <c r="DL344" s="314"/>
      <c r="DM344" s="314"/>
      <c r="DN344" s="314"/>
      <c r="DO344" s="314"/>
      <c r="DP344" s="314"/>
      <c r="DQ344" s="314"/>
      <c r="DR344" s="314"/>
      <c r="DS344" s="314"/>
      <c r="DT344" s="314"/>
      <c r="DU344" s="314"/>
      <c r="DV344" s="314"/>
      <c r="DW344" s="314"/>
      <c r="DX344" s="314"/>
      <c r="DY344" s="314"/>
      <c r="DZ344" s="314"/>
      <c r="EA344" s="314"/>
      <c r="EB344" s="314"/>
      <c r="EC344" s="314"/>
      <c r="ED344" s="314"/>
      <c r="FY344" s="317"/>
      <c r="FZ344" s="317"/>
      <c r="GA344" s="317"/>
      <c r="GB344" s="317"/>
      <c r="GC344" s="301"/>
      <c r="GD344" s="301"/>
      <c r="GE344" s="301"/>
      <c r="GF344" s="301"/>
      <c r="GG344" s="318"/>
      <c r="GH344" s="318"/>
      <c r="GI344" s="318"/>
      <c r="GJ344" s="319"/>
      <c r="GK344" s="320"/>
      <c r="GL344" s="320"/>
      <c r="GM344" s="320"/>
      <c r="GN344" s="320"/>
      <c r="GO344" s="300"/>
      <c r="HD344" s="317"/>
      <c r="HE344" s="317"/>
      <c r="HF344" s="317"/>
      <c r="HG344" s="317"/>
      <c r="HH344" s="301"/>
      <c r="HI344" s="301"/>
      <c r="HJ344" s="301"/>
      <c r="HK344" s="301"/>
      <c r="HL344" s="318"/>
      <c r="HM344" s="318"/>
      <c r="HN344" s="318"/>
      <c r="HO344" s="319"/>
      <c r="HP344" s="320"/>
      <c r="HQ344" s="320"/>
      <c r="HR344" s="320"/>
      <c r="HS344" s="320"/>
      <c r="HT344" s="300"/>
    </row>
    <row r="345" spans="3:228" ht="17.100000000000001" customHeight="1" x14ac:dyDescent="0.3">
      <c r="R345" s="314"/>
      <c r="S345" s="314"/>
      <c r="T345" s="314"/>
      <c r="U345" s="314"/>
      <c r="V345" s="314"/>
      <c r="W345" s="314"/>
      <c r="X345" s="314"/>
      <c r="Y345" s="314"/>
      <c r="Z345" s="314"/>
      <c r="AA345" s="314"/>
      <c r="AB345" s="314"/>
      <c r="AC345" s="314"/>
      <c r="AD345" s="314"/>
      <c r="AE345" s="314"/>
      <c r="AF345" s="314"/>
      <c r="AG345" s="314"/>
      <c r="AH345" s="314"/>
      <c r="AI345" s="314"/>
      <c r="AJ345" s="314"/>
      <c r="AK345" s="314"/>
      <c r="AL345" s="314"/>
      <c r="AM345" s="314"/>
      <c r="AN345" s="314"/>
      <c r="AO345" s="314"/>
      <c r="AP345" s="314"/>
      <c r="AQ345" s="314"/>
      <c r="AR345" s="314"/>
      <c r="AS345" s="314"/>
      <c r="AT345" s="314"/>
      <c r="AU345" s="314"/>
      <c r="AV345" s="314"/>
      <c r="AW345" s="314"/>
      <c r="AX345" s="314"/>
      <c r="AY345" s="314"/>
      <c r="AZ345" s="314"/>
      <c r="BA345" s="314"/>
      <c r="BB345" s="314"/>
      <c r="BC345" s="314"/>
      <c r="BD345" s="314"/>
      <c r="BE345" s="314"/>
      <c r="BF345" s="314"/>
      <c r="BG345" s="314"/>
      <c r="BH345" s="314"/>
      <c r="BI345" s="314"/>
      <c r="BJ345" s="314"/>
      <c r="BK345" s="314"/>
      <c r="BL345" s="314"/>
      <c r="BM345" s="314"/>
      <c r="BN345" s="314"/>
      <c r="BO345" s="314"/>
      <c r="BP345" s="314"/>
      <c r="BQ345" s="314"/>
      <c r="BR345" s="314"/>
      <c r="BS345" s="314"/>
      <c r="BT345" s="314"/>
      <c r="BU345" s="314"/>
      <c r="BV345" s="314"/>
      <c r="BW345" s="291"/>
      <c r="BX345" s="314"/>
      <c r="BY345" s="314"/>
      <c r="BZ345" s="314"/>
      <c r="CA345" s="314"/>
      <c r="CB345" s="314"/>
      <c r="CC345" s="314"/>
      <c r="CD345" s="314"/>
      <c r="CE345" s="314"/>
      <c r="CF345" s="314"/>
      <c r="CG345" s="314"/>
      <c r="CH345" s="314"/>
      <c r="CI345" s="314"/>
      <c r="CJ345" s="314"/>
      <c r="CK345" s="314"/>
      <c r="CL345" s="314"/>
      <c r="CM345" s="314"/>
      <c r="CN345" s="314"/>
      <c r="CO345" s="314"/>
      <c r="CP345" s="314"/>
      <c r="CQ345" s="314"/>
      <c r="CR345" s="314"/>
      <c r="CS345" s="314"/>
      <c r="CT345" s="314"/>
      <c r="CU345" s="314"/>
      <c r="CV345" s="314"/>
      <c r="CW345" s="314"/>
      <c r="CX345" s="314"/>
      <c r="CY345" s="314"/>
      <c r="CZ345" s="314"/>
      <c r="DA345" s="314"/>
      <c r="DB345" s="314"/>
      <c r="DC345" s="314"/>
      <c r="DD345" s="314"/>
      <c r="DE345" s="314"/>
      <c r="DF345" s="314"/>
      <c r="DG345" s="314"/>
      <c r="DH345" s="314"/>
      <c r="DI345" s="314"/>
      <c r="DJ345" s="314"/>
      <c r="DK345" s="314"/>
      <c r="DL345" s="314"/>
      <c r="DM345" s="314"/>
      <c r="DN345" s="314"/>
      <c r="DO345" s="314"/>
      <c r="DP345" s="314"/>
      <c r="DQ345" s="314"/>
      <c r="DR345" s="314"/>
      <c r="DS345" s="314"/>
      <c r="DT345" s="314"/>
      <c r="DU345" s="314"/>
      <c r="DV345" s="314"/>
      <c r="DW345" s="314"/>
      <c r="DX345" s="314"/>
      <c r="DY345" s="314"/>
      <c r="DZ345" s="314"/>
      <c r="EA345" s="314"/>
      <c r="EB345" s="314"/>
      <c r="EC345" s="314"/>
      <c r="ED345" s="314"/>
      <c r="FY345" s="317"/>
      <c r="FZ345" s="317"/>
      <c r="GA345" s="317"/>
      <c r="GB345" s="317"/>
      <c r="GC345" s="301"/>
      <c r="GD345" s="301"/>
      <c r="GE345" s="301"/>
      <c r="GF345" s="301"/>
      <c r="GG345" s="318"/>
      <c r="GH345" s="318"/>
      <c r="GI345" s="318"/>
      <c r="GJ345" s="319"/>
      <c r="GK345" s="320"/>
      <c r="GL345" s="320"/>
      <c r="GM345" s="320"/>
      <c r="GN345" s="320"/>
      <c r="GO345" s="300"/>
      <c r="HD345" s="317"/>
      <c r="HE345" s="317"/>
      <c r="HF345" s="317"/>
      <c r="HG345" s="317"/>
      <c r="HH345" s="301"/>
      <c r="HI345" s="301"/>
      <c r="HJ345" s="301"/>
      <c r="HK345" s="301"/>
      <c r="HL345" s="318"/>
      <c r="HM345" s="318"/>
      <c r="HN345" s="318"/>
      <c r="HO345" s="319"/>
      <c r="HP345" s="320"/>
      <c r="HQ345" s="320"/>
      <c r="HR345" s="320"/>
      <c r="HS345" s="320"/>
      <c r="HT345" s="300"/>
    </row>
    <row r="346" spans="3:228" ht="17.100000000000001" customHeight="1" x14ac:dyDescent="0.3">
      <c r="R346" s="314"/>
      <c r="S346" s="314"/>
      <c r="T346" s="314"/>
      <c r="U346" s="314"/>
      <c r="V346" s="314"/>
      <c r="W346" s="314"/>
      <c r="X346" s="314"/>
      <c r="Y346" s="314"/>
      <c r="Z346" s="314"/>
      <c r="AA346" s="314"/>
      <c r="AB346" s="314"/>
      <c r="AC346" s="314"/>
      <c r="AD346" s="314"/>
      <c r="AE346" s="314"/>
      <c r="AF346" s="314"/>
      <c r="AG346" s="314"/>
      <c r="AH346" s="314"/>
      <c r="AI346" s="314"/>
      <c r="AJ346" s="314"/>
      <c r="AK346" s="314"/>
      <c r="AL346" s="314"/>
      <c r="AM346" s="314"/>
      <c r="AN346" s="314"/>
      <c r="AO346" s="314"/>
      <c r="AP346" s="314"/>
      <c r="AQ346" s="314"/>
      <c r="AR346" s="314"/>
      <c r="AS346" s="314"/>
      <c r="AT346" s="314"/>
      <c r="AU346" s="314"/>
      <c r="AV346" s="314"/>
      <c r="AW346" s="314"/>
      <c r="AX346" s="314"/>
      <c r="AY346" s="314"/>
      <c r="AZ346" s="314"/>
      <c r="BA346" s="314"/>
      <c r="BB346" s="314"/>
      <c r="BC346" s="314"/>
      <c r="BD346" s="314"/>
      <c r="BE346" s="314"/>
      <c r="BF346" s="314"/>
      <c r="BG346" s="314"/>
      <c r="BH346" s="314"/>
      <c r="BI346" s="314"/>
      <c r="BJ346" s="314"/>
      <c r="BK346" s="314"/>
      <c r="BL346" s="314"/>
      <c r="BM346" s="314"/>
      <c r="BN346" s="314"/>
      <c r="BO346" s="314"/>
      <c r="BP346" s="314"/>
      <c r="BQ346" s="314"/>
      <c r="BR346" s="314"/>
      <c r="BS346" s="314"/>
      <c r="BT346" s="314"/>
      <c r="BU346" s="314"/>
      <c r="BV346" s="314"/>
      <c r="BW346" s="258"/>
      <c r="BX346" s="314"/>
      <c r="BY346" s="314"/>
      <c r="BZ346" s="314"/>
      <c r="CA346" s="314"/>
      <c r="CB346" s="314"/>
      <c r="CC346" s="314"/>
      <c r="CD346" s="314"/>
      <c r="CE346" s="314"/>
      <c r="CF346" s="314"/>
      <c r="CG346" s="314"/>
      <c r="CH346" s="314"/>
      <c r="CI346" s="314"/>
      <c r="CJ346" s="314"/>
      <c r="CK346" s="314"/>
      <c r="CL346" s="314"/>
      <c r="CM346" s="314"/>
      <c r="CN346" s="314"/>
      <c r="CO346" s="314"/>
      <c r="CP346" s="314"/>
      <c r="CQ346" s="314"/>
      <c r="CR346" s="314"/>
      <c r="CS346" s="314"/>
      <c r="CT346" s="314"/>
      <c r="CU346" s="314"/>
      <c r="CV346" s="314"/>
      <c r="CW346" s="314"/>
      <c r="CX346" s="314"/>
      <c r="CY346" s="314"/>
      <c r="CZ346" s="314"/>
      <c r="DA346" s="314"/>
      <c r="DB346" s="314"/>
      <c r="DC346" s="314"/>
      <c r="DD346" s="314"/>
      <c r="DE346" s="314"/>
      <c r="DF346" s="314"/>
      <c r="DG346" s="314"/>
      <c r="DH346" s="314"/>
      <c r="DI346" s="314"/>
      <c r="DJ346" s="314"/>
      <c r="DK346" s="314"/>
      <c r="DL346" s="314"/>
      <c r="DM346" s="314"/>
      <c r="DN346" s="314"/>
      <c r="DO346" s="314"/>
      <c r="DP346" s="314"/>
      <c r="DQ346" s="314"/>
      <c r="DR346" s="314"/>
      <c r="DS346" s="314"/>
      <c r="DT346" s="314"/>
      <c r="DU346" s="314"/>
      <c r="DV346" s="314"/>
      <c r="DW346" s="314"/>
      <c r="DX346" s="314"/>
      <c r="DY346" s="314"/>
      <c r="DZ346" s="314"/>
      <c r="EA346" s="314"/>
      <c r="EB346" s="314"/>
      <c r="EC346" s="314"/>
      <c r="ED346" s="314"/>
      <c r="FY346" s="317"/>
      <c r="FZ346" s="317"/>
      <c r="GA346" s="317"/>
      <c r="GB346" s="317"/>
      <c r="GC346" s="301"/>
      <c r="GD346" s="301"/>
      <c r="GE346" s="301"/>
      <c r="GF346" s="301"/>
      <c r="GG346" s="318"/>
      <c r="GH346" s="318"/>
      <c r="GI346" s="318"/>
      <c r="GJ346" s="319"/>
      <c r="GK346" s="320"/>
      <c r="GL346" s="320"/>
      <c r="GM346" s="320"/>
      <c r="GN346" s="320"/>
      <c r="GO346" s="300"/>
      <c r="HD346" s="317"/>
      <c r="HE346" s="317"/>
      <c r="HF346" s="317"/>
      <c r="HG346" s="317"/>
      <c r="HH346" s="301"/>
      <c r="HI346" s="301"/>
      <c r="HJ346" s="301"/>
      <c r="HK346" s="301"/>
      <c r="HL346" s="318"/>
      <c r="HM346" s="318"/>
      <c r="HN346" s="318"/>
      <c r="HO346" s="319"/>
      <c r="HP346" s="320"/>
      <c r="HQ346" s="320"/>
      <c r="HR346" s="320"/>
      <c r="HS346" s="320"/>
      <c r="HT346" s="300"/>
    </row>
    <row r="347" spans="3:228" ht="17.100000000000001" customHeight="1" x14ac:dyDescent="0.3">
      <c r="R347" s="314"/>
      <c r="S347" s="314"/>
      <c r="T347" s="314"/>
      <c r="U347" s="314"/>
      <c r="V347" s="314"/>
      <c r="W347" s="314"/>
      <c r="X347" s="314"/>
      <c r="Y347" s="314"/>
      <c r="Z347" s="314"/>
      <c r="AA347" s="314"/>
      <c r="AB347" s="314"/>
      <c r="AC347" s="314"/>
      <c r="AD347" s="314"/>
      <c r="AE347" s="314"/>
      <c r="AF347" s="314"/>
      <c r="AG347" s="314"/>
      <c r="AH347" s="314"/>
      <c r="AI347" s="314"/>
      <c r="AJ347" s="314"/>
      <c r="AK347" s="314"/>
      <c r="AL347" s="314"/>
      <c r="AM347" s="314"/>
      <c r="AN347" s="314"/>
      <c r="AO347" s="314"/>
      <c r="AP347" s="314"/>
      <c r="AQ347" s="314"/>
      <c r="AR347" s="314"/>
      <c r="AS347" s="314"/>
      <c r="AT347" s="314"/>
      <c r="AU347" s="314"/>
      <c r="AV347" s="314"/>
      <c r="AW347" s="314"/>
      <c r="AX347" s="314"/>
      <c r="AY347" s="314"/>
      <c r="AZ347" s="314"/>
      <c r="BA347" s="314"/>
      <c r="BB347" s="314"/>
      <c r="BC347" s="314"/>
      <c r="BD347" s="314"/>
      <c r="BE347" s="314"/>
      <c r="BF347" s="314"/>
      <c r="BG347" s="314"/>
      <c r="BH347" s="314"/>
      <c r="BI347" s="314"/>
      <c r="BJ347" s="314"/>
      <c r="BK347" s="314"/>
      <c r="BL347" s="314"/>
      <c r="BM347" s="314"/>
      <c r="BN347" s="314"/>
      <c r="BO347" s="314"/>
      <c r="BP347" s="314"/>
      <c r="BQ347" s="314"/>
      <c r="BR347" s="314"/>
      <c r="BS347" s="314"/>
      <c r="BT347" s="314"/>
      <c r="BU347" s="314"/>
      <c r="BV347" s="314"/>
      <c r="BW347" s="258"/>
      <c r="BX347" s="314"/>
      <c r="BY347" s="314"/>
      <c r="BZ347" s="314"/>
      <c r="CA347" s="314"/>
      <c r="CB347" s="314"/>
      <c r="CC347" s="314"/>
      <c r="CD347" s="314"/>
      <c r="CE347" s="314"/>
      <c r="CF347" s="314"/>
      <c r="CG347" s="314"/>
      <c r="CH347" s="314"/>
      <c r="CI347" s="314"/>
      <c r="CJ347" s="314"/>
      <c r="CK347" s="314"/>
      <c r="CL347" s="314"/>
      <c r="CM347" s="314"/>
      <c r="CN347" s="314"/>
      <c r="CO347" s="314"/>
      <c r="CP347" s="314"/>
      <c r="CQ347" s="314"/>
      <c r="CR347" s="314"/>
      <c r="CS347" s="314"/>
      <c r="CT347" s="314"/>
      <c r="CU347" s="314"/>
      <c r="CV347" s="314"/>
      <c r="CW347" s="314"/>
      <c r="CX347" s="314"/>
      <c r="CY347" s="314"/>
      <c r="CZ347" s="314"/>
      <c r="DA347" s="314"/>
      <c r="DB347" s="314"/>
      <c r="DC347" s="314"/>
      <c r="DD347" s="314"/>
      <c r="DE347" s="314"/>
      <c r="DF347" s="314"/>
      <c r="DG347" s="314"/>
      <c r="DH347" s="314"/>
      <c r="DI347" s="314"/>
      <c r="DJ347" s="314"/>
      <c r="DK347" s="314"/>
      <c r="DL347" s="314"/>
      <c r="DM347" s="314"/>
      <c r="DN347" s="314"/>
      <c r="DO347" s="314"/>
      <c r="DP347" s="314"/>
      <c r="DQ347" s="314"/>
      <c r="DR347" s="314"/>
      <c r="DS347" s="314"/>
      <c r="DT347" s="314"/>
      <c r="DU347" s="314"/>
      <c r="DV347" s="314"/>
      <c r="DW347" s="314"/>
      <c r="DX347" s="314"/>
      <c r="DY347" s="314"/>
      <c r="DZ347" s="314"/>
      <c r="EA347" s="314"/>
      <c r="EB347" s="314"/>
      <c r="EC347" s="314"/>
      <c r="ED347" s="314"/>
      <c r="FY347" s="317"/>
      <c r="FZ347" s="317"/>
      <c r="GA347" s="317"/>
      <c r="GB347" s="317"/>
      <c r="GC347" s="301"/>
      <c r="GD347" s="301"/>
      <c r="GE347" s="301"/>
      <c r="GF347" s="301"/>
      <c r="GG347" s="318"/>
      <c r="GH347" s="318"/>
      <c r="GI347" s="318"/>
      <c r="GJ347" s="319"/>
      <c r="GK347" s="320"/>
      <c r="GL347" s="320"/>
      <c r="GM347" s="320"/>
      <c r="GN347" s="320"/>
      <c r="GO347" s="300"/>
      <c r="HD347" s="317"/>
      <c r="HE347" s="317"/>
      <c r="HF347" s="317"/>
      <c r="HG347" s="317"/>
      <c r="HH347" s="301"/>
      <c r="HI347" s="301"/>
      <c r="HJ347" s="301"/>
      <c r="HK347" s="301"/>
      <c r="HL347" s="318"/>
      <c r="HM347" s="318"/>
      <c r="HN347" s="318"/>
      <c r="HO347" s="319"/>
      <c r="HP347" s="320"/>
      <c r="HQ347" s="320"/>
      <c r="HR347" s="320"/>
      <c r="HS347" s="320"/>
      <c r="HT347" s="300"/>
    </row>
    <row r="348" spans="3:228" ht="17.100000000000001" customHeight="1" x14ac:dyDescent="0.3">
      <c r="R348" s="314"/>
      <c r="S348" s="314"/>
      <c r="T348" s="314"/>
      <c r="U348" s="314"/>
      <c r="V348" s="314"/>
      <c r="W348" s="314"/>
      <c r="X348" s="314"/>
      <c r="Y348" s="314"/>
      <c r="Z348" s="314"/>
      <c r="AA348" s="314"/>
      <c r="AB348" s="314"/>
      <c r="AC348" s="314"/>
      <c r="AD348" s="314"/>
      <c r="AE348" s="314"/>
      <c r="AF348" s="314"/>
      <c r="AG348" s="314"/>
      <c r="AH348" s="314"/>
      <c r="AI348" s="314"/>
      <c r="AJ348" s="314"/>
      <c r="AK348" s="314"/>
      <c r="AL348" s="314"/>
      <c r="AM348" s="314"/>
      <c r="AN348" s="314"/>
      <c r="AO348" s="314"/>
      <c r="AP348" s="314"/>
      <c r="AQ348" s="314"/>
      <c r="AR348" s="314"/>
      <c r="AS348" s="314"/>
      <c r="AT348" s="314"/>
      <c r="AU348" s="314"/>
      <c r="AV348" s="314"/>
      <c r="AW348" s="314"/>
      <c r="AX348" s="314"/>
      <c r="AY348" s="314"/>
      <c r="AZ348" s="314"/>
      <c r="BA348" s="314"/>
      <c r="BB348" s="314"/>
      <c r="BC348" s="314"/>
      <c r="BD348" s="314"/>
      <c r="BE348" s="314"/>
      <c r="BF348" s="314"/>
      <c r="BG348" s="314"/>
      <c r="BH348" s="314"/>
      <c r="BI348" s="314"/>
      <c r="BJ348" s="314"/>
      <c r="BK348" s="314"/>
      <c r="BL348" s="314"/>
      <c r="BM348" s="314"/>
      <c r="BN348" s="314"/>
      <c r="BO348" s="314"/>
      <c r="BP348" s="314"/>
      <c r="BQ348" s="314"/>
      <c r="BR348" s="314"/>
      <c r="BS348" s="314"/>
      <c r="BT348" s="314"/>
      <c r="BU348" s="314"/>
      <c r="BV348" s="314"/>
      <c r="BW348" s="291"/>
      <c r="BX348" s="314"/>
      <c r="BY348" s="314"/>
      <c r="BZ348" s="314"/>
      <c r="CA348" s="314"/>
      <c r="CB348" s="314"/>
      <c r="CC348" s="314"/>
      <c r="CD348" s="314"/>
      <c r="CE348" s="314"/>
      <c r="CF348" s="314"/>
      <c r="CG348" s="314"/>
      <c r="CH348" s="314"/>
      <c r="CI348" s="314"/>
      <c r="CJ348" s="314"/>
      <c r="CK348" s="314"/>
      <c r="CL348" s="314"/>
      <c r="CM348" s="314"/>
      <c r="CN348" s="314"/>
      <c r="CO348" s="314"/>
      <c r="CP348" s="314"/>
      <c r="CQ348" s="314"/>
      <c r="CR348" s="314"/>
      <c r="CS348" s="314"/>
      <c r="CT348" s="314"/>
      <c r="CU348" s="314"/>
      <c r="CV348" s="314"/>
      <c r="CW348" s="314"/>
      <c r="CX348" s="314"/>
      <c r="CY348" s="314"/>
      <c r="CZ348" s="314"/>
      <c r="DA348" s="314"/>
      <c r="DB348" s="314"/>
      <c r="DC348" s="314"/>
      <c r="DD348" s="314"/>
      <c r="DE348" s="314"/>
      <c r="DF348" s="314"/>
      <c r="DG348" s="314"/>
      <c r="DH348" s="314"/>
      <c r="DI348" s="314"/>
      <c r="DJ348" s="314"/>
      <c r="DK348" s="314"/>
      <c r="DL348" s="314"/>
      <c r="DM348" s="314"/>
      <c r="DN348" s="314"/>
      <c r="DO348" s="314"/>
      <c r="DP348" s="314"/>
      <c r="DQ348" s="314"/>
      <c r="DR348" s="314"/>
      <c r="DS348" s="314"/>
      <c r="DT348" s="314"/>
      <c r="DU348" s="314"/>
      <c r="DV348" s="314"/>
      <c r="DW348" s="314"/>
      <c r="DX348" s="314"/>
      <c r="DY348" s="314"/>
      <c r="DZ348" s="314"/>
      <c r="EA348" s="314"/>
      <c r="EB348" s="314"/>
      <c r="EC348" s="314"/>
      <c r="ED348" s="314"/>
      <c r="FY348" s="317"/>
      <c r="FZ348" s="317"/>
      <c r="GA348" s="317"/>
      <c r="GB348" s="317"/>
      <c r="GC348" s="301"/>
      <c r="GD348" s="301"/>
      <c r="GE348" s="301"/>
      <c r="GF348" s="301"/>
      <c r="GG348" s="318"/>
      <c r="GH348" s="318"/>
      <c r="GI348" s="318"/>
      <c r="GJ348" s="319"/>
      <c r="GK348" s="320"/>
      <c r="GL348" s="320"/>
      <c r="GM348" s="320"/>
      <c r="GN348" s="320"/>
      <c r="GO348" s="300"/>
      <c r="HD348" s="317"/>
      <c r="HE348" s="317"/>
      <c r="HF348" s="317"/>
      <c r="HG348" s="317"/>
      <c r="HH348" s="301"/>
      <c r="HI348" s="301"/>
      <c r="HJ348" s="301"/>
      <c r="HK348" s="301"/>
      <c r="HL348" s="318"/>
      <c r="HM348" s="318"/>
      <c r="HN348" s="318"/>
      <c r="HO348" s="319"/>
      <c r="HP348" s="320"/>
      <c r="HQ348" s="320"/>
      <c r="HR348" s="320"/>
      <c r="HS348" s="320"/>
      <c r="HT348" s="300"/>
    </row>
    <row r="349" spans="3:228" ht="17.100000000000001" customHeight="1" x14ac:dyDescent="0.3">
      <c r="R349" s="314"/>
      <c r="S349" s="314"/>
      <c r="T349" s="314"/>
      <c r="U349" s="314"/>
      <c r="V349" s="314"/>
      <c r="W349" s="314"/>
      <c r="X349" s="314"/>
      <c r="Y349" s="314"/>
      <c r="Z349" s="314"/>
      <c r="AA349" s="314"/>
      <c r="AB349" s="314"/>
      <c r="AC349" s="314"/>
      <c r="AD349" s="314"/>
      <c r="AE349" s="314"/>
      <c r="AF349" s="314"/>
      <c r="AG349" s="314"/>
      <c r="AH349" s="314"/>
      <c r="AI349" s="314"/>
      <c r="AJ349" s="314"/>
      <c r="AK349" s="314"/>
      <c r="AL349" s="314"/>
      <c r="AM349" s="314"/>
      <c r="AN349" s="314"/>
      <c r="AO349" s="314"/>
      <c r="AP349" s="314"/>
      <c r="AQ349" s="314"/>
      <c r="AR349" s="314"/>
      <c r="AS349" s="314"/>
      <c r="AT349" s="314"/>
      <c r="AU349" s="314"/>
      <c r="AV349" s="314"/>
      <c r="AW349" s="314"/>
      <c r="AX349" s="314"/>
      <c r="AY349" s="314"/>
      <c r="AZ349" s="314"/>
      <c r="BA349" s="314"/>
      <c r="BB349" s="314"/>
      <c r="BC349" s="314"/>
      <c r="BD349" s="314"/>
      <c r="BE349" s="314"/>
      <c r="BF349" s="314"/>
      <c r="BG349" s="314"/>
      <c r="BH349" s="314"/>
      <c r="BI349" s="314"/>
      <c r="BJ349" s="314"/>
      <c r="BK349" s="314"/>
      <c r="BL349" s="314"/>
      <c r="BM349" s="314"/>
      <c r="BN349" s="314"/>
      <c r="BO349" s="314"/>
      <c r="BP349" s="314"/>
      <c r="BQ349" s="314"/>
      <c r="BR349" s="314"/>
      <c r="BS349" s="314"/>
      <c r="BT349" s="314"/>
      <c r="BU349" s="314"/>
      <c r="BV349" s="314"/>
      <c r="BW349" s="259"/>
      <c r="BX349" s="314"/>
      <c r="BY349" s="314"/>
      <c r="BZ349" s="314"/>
      <c r="CA349" s="314"/>
      <c r="CB349" s="314"/>
      <c r="CC349" s="314"/>
      <c r="CD349" s="314"/>
      <c r="CE349" s="314"/>
      <c r="CF349" s="314"/>
      <c r="CG349" s="314"/>
      <c r="CH349" s="314"/>
      <c r="CI349" s="314"/>
      <c r="CJ349" s="314"/>
      <c r="CK349" s="314"/>
      <c r="CL349" s="314"/>
      <c r="CM349" s="314"/>
      <c r="CN349" s="314"/>
      <c r="CO349" s="314"/>
      <c r="CP349" s="314"/>
      <c r="CQ349" s="314"/>
      <c r="CR349" s="314"/>
      <c r="CS349" s="314"/>
      <c r="CT349" s="314"/>
      <c r="CU349" s="314"/>
      <c r="CV349" s="314"/>
      <c r="CW349" s="314"/>
      <c r="CX349" s="314"/>
      <c r="CY349" s="314"/>
      <c r="CZ349" s="314"/>
      <c r="DA349" s="314"/>
      <c r="DB349" s="314"/>
      <c r="DC349" s="314"/>
      <c r="DD349" s="314"/>
      <c r="DE349" s="314"/>
      <c r="DF349" s="314"/>
      <c r="DG349" s="314"/>
      <c r="DH349" s="314"/>
      <c r="DI349" s="314"/>
      <c r="DJ349" s="314"/>
      <c r="DK349" s="314"/>
      <c r="DL349" s="314"/>
      <c r="DM349" s="314"/>
      <c r="DN349" s="314"/>
      <c r="DO349" s="314"/>
      <c r="DP349" s="314"/>
      <c r="DQ349" s="314"/>
      <c r="DR349" s="314"/>
      <c r="DS349" s="314"/>
      <c r="DT349" s="314"/>
      <c r="DU349" s="314"/>
      <c r="DV349" s="314"/>
      <c r="DW349" s="314"/>
      <c r="DX349" s="314"/>
      <c r="DY349" s="314"/>
      <c r="DZ349" s="314"/>
      <c r="EA349" s="314"/>
      <c r="EB349" s="314"/>
      <c r="EC349" s="314"/>
      <c r="ED349" s="314"/>
      <c r="FY349" s="317"/>
      <c r="FZ349" s="317"/>
      <c r="GA349" s="317"/>
      <c r="GB349" s="317"/>
      <c r="GC349" s="301"/>
      <c r="GD349" s="301"/>
      <c r="GE349" s="301"/>
      <c r="GF349" s="301"/>
      <c r="GG349" s="318"/>
      <c r="GH349" s="318"/>
      <c r="GI349" s="318"/>
      <c r="GJ349" s="319"/>
      <c r="GK349" s="320"/>
      <c r="GL349" s="320"/>
      <c r="GM349" s="320"/>
      <c r="GN349" s="320"/>
      <c r="GO349" s="300"/>
      <c r="HD349" s="317"/>
      <c r="HE349" s="317"/>
      <c r="HF349" s="317"/>
      <c r="HG349" s="317"/>
      <c r="HH349" s="301"/>
      <c r="HI349" s="301"/>
      <c r="HJ349" s="301"/>
      <c r="HK349" s="301"/>
      <c r="HL349" s="318"/>
      <c r="HM349" s="318"/>
      <c r="HN349" s="318"/>
      <c r="HO349" s="319"/>
      <c r="HP349" s="320"/>
      <c r="HQ349" s="320"/>
      <c r="HR349" s="320"/>
      <c r="HS349" s="320"/>
      <c r="HT349" s="300"/>
    </row>
    <row r="350" spans="3:228" ht="17.100000000000001" customHeight="1" x14ac:dyDescent="0.3">
      <c r="R350" s="314"/>
      <c r="S350" s="314"/>
      <c r="T350" s="314"/>
      <c r="U350" s="314"/>
      <c r="V350" s="314"/>
      <c r="W350" s="314"/>
      <c r="X350" s="314"/>
      <c r="Y350" s="314"/>
      <c r="Z350" s="314"/>
      <c r="AA350" s="314"/>
      <c r="AB350" s="314"/>
      <c r="AC350" s="314"/>
      <c r="AD350" s="314"/>
      <c r="AE350" s="314"/>
      <c r="AF350" s="314"/>
      <c r="AG350" s="314"/>
      <c r="AH350" s="314"/>
      <c r="AI350" s="314"/>
      <c r="AJ350" s="314"/>
      <c r="AK350" s="314"/>
      <c r="AL350" s="314"/>
      <c r="AM350" s="314"/>
      <c r="AN350" s="314"/>
      <c r="AO350" s="314"/>
      <c r="AP350" s="314"/>
      <c r="AQ350" s="314"/>
      <c r="AR350" s="314"/>
      <c r="AS350" s="314"/>
      <c r="AT350" s="314"/>
      <c r="AU350" s="314"/>
      <c r="AV350" s="314"/>
      <c r="AW350" s="314"/>
      <c r="AX350" s="314"/>
      <c r="AY350" s="314"/>
      <c r="AZ350" s="314"/>
      <c r="BA350" s="314"/>
      <c r="BB350" s="314"/>
      <c r="BC350" s="314"/>
      <c r="BD350" s="314"/>
      <c r="BE350" s="314"/>
      <c r="BF350" s="314"/>
      <c r="BG350" s="314"/>
      <c r="BH350" s="314"/>
      <c r="BI350" s="314"/>
      <c r="BJ350" s="314"/>
      <c r="BK350" s="314"/>
      <c r="BL350" s="314"/>
      <c r="BM350" s="314"/>
      <c r="BN350" s="314"/>
      <c r="BO350" s="314"/>
      <c r="BP350" s="314"/>
      <c r="BQ350" s="314"/>
      <c r="BR350" s="314"/>
      <c r="BS350" s="314"/>
      <c r="BT350" s="314"/>
      <c r="BU350" s="314"/>
      <c r="BV350" s="314"/>
      <c r="BW350" s="259"/>
      <c r="BX350" s="314"/>
      <c r="BY350" s="314"/>
      <c r="BZ350" s="314"/>
      <c r="CA350" s="314"/>
      <c r="CB350" s="314"/>
      <c r="CC350" s="314"/>
      <c r="CD350" s="314"/>
      <c r="CE350" s="314"/>
      <c r="CF350" s="314"/>
      <c r="CG350" s="314"/>
      <c r="CH350" s="314"/>
      <c r="CI350" s="314"/>
      <c r="CJ350" s="314"/>
      <c r="CK350" s="314"/>
      <c r="CL350" s="314"/>
      <c r="CM350" s="314"/>
      <c r="CN350" s="314"/>
      <c r="CO350" s="314"/>
      <c r="CP350" s="314"/>
      <c r="CQ350" s="314"/>
      <c r="CR350" s="314"/>
      <c r="CS350" s="314"/>
      <c r="CT350" s="314"/>
      <c r="CU350" s="314"/>
      <c r="CV350" s="314"/>
      <c r="CW350" s="314"/>
      <c r="CX350" s="314"/>
      <c r="CY350" s="314"/>
      <c r="CZ350" s="314"/>
      <c r="DA350" s="314"/>
      <c r="DB350" s="314"/>
      <c r="DC350" s="314"/>
      <c r="DD350" s="314"/>
      <c r="DE350" s="314"/>
      <c r="DF350" s="314"/>
      <c r="DG350" s="314"/>
      <c r="DH350" s="314"/>
      <c r="DI350" s="314"/>
      <c r="DJ350" s="314"/>
      <c r="DK350" s="314"/>
      <c r="DL350" s="314"/>
      <c r="DM350" s="314"/>
      <c r="DN350" s="314"/>
      <c r="DO350" s="314"/>
      <c r="DP350" s="314"/>
      <c r="DQ350" s="314"/>
      <c r="DR350" s="314"/>
      <c r="DS350" s="314"/>
      <c r="DT350" s="314"/>
      <c r="DU350" s="314"/>
      <c r="DV350" s="314"/>
      <c r="DW350" s="314"/>
      <c r="DX350" s="314"/>
      <c r="DY350" s="314"/>
      <c r="DZ350" s="314"/>
      <c r="EA350" s="314"/>
      <c r="EB350" s="314"/>
      <c r="EC350" s="314"/>
      <c r="ED350" s="314"/>
      <c r="FY350" s="317"/>
      <c r="FZ350" s="317"/>
      <c r="GA350" s="317"/>
      <c r="GB350" s="317"/>
      <c r="GC350" s="301"/>
      <c r="GD350" s="301"/>
      <c r="GE350" s="301"/>
      <c r="GF350" s="301"/>
      <c r="GG350" s="318"/>
      <c r="GH350" s="318"/>
      <c r="GI350" s="318"/>
      <c r="GJ350" s="319"/>
      <c r="GK350" s="320"/>
      <c r="GL350" s="320"/>
      <c r="GM350" s="320"/>
      <c r="GN350" s="320"/>
      <c r="GO350" s="300"/>
      <c r="HD350" s="317"/>
      <c r="HE350" s="317"/>
      <c r="HF350" s="317"/>
      <c r="HG350" s="317"/>
      <c r="HH350" s="301"/>
      <c r="HI350" s="301"/>
      <c r="HJ350" s="301"/>
      <c r="HK350" s="301"/>
      <c r="HL350" s="318"/>
      <c r="HM350" s="318"/>
      <c r="HN350" s="318"/>
      <c r="HO350" s="319"/>
      <c r="HP350" s="320"/>
      <c r="HQ350" s="320"/>
      <c r="HR350" s="320"/>
      <c r="HS350" s="320"/>
      <c r="HT350" s="300"/>
    </row>
    <row r="351" spans="3:228" ht="17.100000000000001" customHeight="1" x14ac:dyDescent="0.3">
      <c r="R351" s="314"/>
      <c r="S351" s="314"/>
      <c r="T351" s="314"/>
      <c r="U351" s="314"/>
      <c r="V351" s="314"/>
      <c r="W351" s="314"/>
      <c r="X351" s="314"/>
      <c r="Y351" s="314"/>
      <c r="Z351" s="314"/>
      <c r="AA351" s="314"/>
      <c r="AB351" s="314"/>
      <c r="AC351" s="314"/>
      <c r="AD351" s="314"/>
      <c r="AE351" s="314"/>
      <c r="AF351" s="314"/>
      <c r="AG351" s="314"/>
      <c r="AH351" s="314"/>
      <c r="AI351" s="314"/>
      <c r="AJ351" s="314"/>
      <c r="AK351" s="314"/>
      <c r="AL351" s="314"/>
      <c r="AM351" s="314"/>
      <c r="AN351" s="314"/>
      <c r="AO351" s="314"/>
      <c r="AP351" s="314"/>
      <c r="AQ351" s="314"/>
      <c r="AR351" s="314"/>
      <c r="AS351" s="314"/>
      <c r="AT351" s="314"/>
      <c r="AU351" s="314"/>
      <c r="AV351" s="314"/>
      <c r="AW351" s="314"/>
      <c r="AX351" s="314"/>
      <c r="AY351" s="314"/>
      <c r="AZ351" s="314"/>
      <c r="BA351" s="314"/>
      <c r="BB351" s="314"/>
      <c r="BC351" s="314"/>
      <c r="BD351" s="314"/>
      <c r="BE351" s="314"/>
      <c r="BF351" s="314"/>
      <c r="BG351" s="314"/>
      <c r="BH351" s="314"/>
      <c r="BI351" s="314"/>
      <c r="BJ351" s="314"/>
      <c r="BK351" s="314"/>
      <c r="BL351" s="314"/>
      <c r="BM351" s="314"/>
      <c r="BN351" s="314"/>
      <c r="BO351" s="314"/>
      <c r="BP351" s="314"/>
      <c r="BQ351" s="314"/>
      <c r="BR351" s="314"/>
      <c r="BS351" s="314"/>
      <c r="BT351" s="314"/>
      <c r="BU351" s="314"/>
      <c r="BV351" s="314"/>
      <c r="BW351" s="291"/>
      <c r="BX351" s="314"/>
      <c r="BY351" s="314"/>
      <c r="BZ351" s="314"/>
      <c r="CA351" s="314"/>
      <c r="CB351" s="314"/>
      <c r="CC351" s="314"/>
      <c r="CD351" s="314"/>
      <c r="CE351" s="314"/>
      <c r="CF351" s="314"/>
      <c r="CG351" s="314"/>
      <c r="CH351" s="314"/>
      <c r="CI351" s="314"/>
      <c r="CJ351" s="314"/>
      <c r="CK351" s="314"/>
      <c r="CL351" s="314"/>
      <c r="CM351" s="314"/>
      <c r="CN351" s="314"/>
      <c r="CO351" s="314"/>
      <c r="CP351" s="314"/>
      <c r="CQ351" s="314"/>
      <c r="CR351" s="314"/>
      <c r="CS351" s="314"/>
      <c r="CT351" s="314"/>
      <c r="CU351" s="314"/>
      <c r="CV351" s="314"/>
      <c r="CW351" s="314"/>
      <c r="CX351" s="314"/>
      <c r="CY351" s="314"/>
      <c r="CZ351" s="314"/>
      <c r="DA351" s="314"/>
      <c r="DB351" s="314"/>
      <c r="DC351" s="314"/>
      <c r="DD351" s="314"/>
      <c r="DE351" s="314"/>
      <c r="DF351" s="314"/>
      <c r="DG351" s="314"/>
      <c r="DH351" s="314"/>
      <c r="DI351" s="314"/>
      <c r="DJ351" s="314"/>
      <c r="DK351" s="314"/>
      <c r="DL351" s="314"/>
      <c r="DM351" s="314"/>
      <c r="DN351" s="314"/>
      <c r="DO351" s="314"/>
      <c r="DP351" s="314"/>
      <c r="DQ351" s="314"/>
      <c r="DR351" s="314"/>
      <c r="DS351" s="314"/>
      <c r="DT351" s="314"/>
      <c r="DU351" s="314"/>
      <c r="DV351" s="314"/>
      <c r="DW351" s="314"/>
      <c r="DX351" s="314"/>
      <c r="DY351" s="314"/>
      <c r="DZ351" s="314"/>
      <c r="EA351" s="314"/>
      <c r="EB351" s="314"/>
      <c r="EC351" s="314"/>
      <c r="ED351" s="314"/>
      <c r="FY351" s="317"/>
      <c r="FZ351" s="317"/>
      <c r="GA351" s="317"/>
      <c r="GB351" s="317"/>
      <c r="GC351" s="301"/>
      <c r="GD351" s="301"/>
      <c r="GE351" s="301"/>
      <c r="GF351" s="301"/>
      <c r="GG351" s="318"/>
      <c r="GH351" s="318"/>
      <c r="GI351" s="318"/>
      <c r="GJ351" s="319"/>
      <c r="GK351" s="320"/>
      <c r="GL351" s="320"/>
      <c r="GM351" s="320"/>
      <c r="GN351" s="320"/>
      <c r="GO351" s="300"/>
      <c r="HD351" s="317"/>
      <c r="HE351" s="317"/>
      <c r="HF351" s="317"/>
      <c r="HG351" s="317"/>
      <c r="HH351" s="301"/>
      <c r="HI351" s="301"/>
      <c r="HJ351" s="301"/>
      <c r="HK351" s="301"/>
      <c r="HL351" s="318"/>
      <c r="HM351" s="318"/>
      <c r="HN351" s="318"/>
      <c r="HO351" s="319"/>
      <c r="HP351" s="320"/>
      <c r="HQ351" s="320"/>
      <c r="HR351" s="320"/>
      <c r="HS351" s="320"/>
      <c r="HT351" s="300"/>
    </row>
    <row r="352" spans="3:228" ht="17.100000000000001" customHeight="1" x14ac:dyDescent="0.3">
      <c r="R352" s="314"/>
      <c r="S352" s="314"/>
      <c r="T352" s="314"/>
      <c r="U352" s="314"/>
      <c r="V352" s="314"/>
      <c r="W352" s="314"/>
      <c r="X352" s="314"/>
      <c r="Y352" s="314"/>
      <c r="Z352" s="314"/>
      <c r="AA352" s="314"/>
      <c r="AB352" s="314"/>
      <c r="AC352" s="314"/>
      <c r="AD352" s="314"/>
      <c r="AE352" s="314"/>
      <c r="AF352" s="314"/>
      <c r="AG352" s="314"/>
      <c r="AH352" s="314"/>
      <c r="AI352" s="314"/>
      <c r="AJ352" s="314"/>
      <c r="AK352" s="314"/>
      <c r="AL352" s="314"/>
      <c r="AM352" s="314"/>
      <c r="AN352" s="314"/>
      <c r="AO352" s="314"/>
      <c r="AP352" s="314"/>
      <c r="AQ352" s="314"/>
      <c r="AR352" s="314"/>
      <c r="AS352" s="314"/>
      <c r="AT352" s="314"/>
      <c r="AU352" s="314"/>
      <c r="AV352" s="314"/>
      <c r="AW352" s="314"/>
      <c r="AX352" s="314"/>
      <c r="AY352" s="314"/>
      <c r="AZ352" s="314"/>
      <c r="BA352" s="314"/>
      <c r="BB352" s="314"/>
      <c r="BC352" s="314"/>
      <c r="BD352" s="314"/>
      <c r="BE352" s="314"/>
      <c r="BF352" s="314"/>
      <c r="BG352" s="314"/>
      <c r="BH352" s="314"/>
      <c r="BI352" s="314"/>
      <c r="BJ352" s="314"/>
      <c r="BK352" s="314"/>
      <c r="BL352" s="314"/>
      <c r="BM352" s="314"/>
      <c r="BN352" s="314"/>
      <c r="BO352" s="314"/>
      <c r="BP352" s="314"/>
      <c r="BQ352" s="314"/>
      <c r="BR352" s="314"/>
      <c r="BS352" s="314"/>
      <c r="BT352" s="314"/>
      <c r="BU352" s="314"/>
      <c r="BV352" s="314"/>
      <c r="BW352" s="339"/>
      <c r="BX352" s="314"/>
      <c r="BY352" s="314"/>
      <c r="BZ352" s="314"/>
      <c r="CA352" s="314"/>
      <c r="CB352" s="314"/>
      <c r="CC352" s="314"/>
      <c r="CD352" s="314"/>
      <c r="CE352" s="314"/>
      <c r="CF352" s="314"/>
      <c r="CG352" s="314"/>
      <c r="CH352" s="314"/>
      <c r="CI352" s="314"/>
      <c r="CJ352" s="314"/>
      <c r="CK352" s="314"/>
      <c r="CL352" s="314"/>
      <c r="CM352" s="314"/>
      <c r="CN352" s="314"/>
      <c r="CO352" s="314"/>
      <c r="CP352" s="314"/>
      <c r="CQ352" s="314"/>
      <c r="CR352" s="314"/>
      <c r="CS352" s="314"/>
      <c r="CT352" s="314"/>
      <c r="CU352" s="314"/>
      <c r="CV352" s="314"/>
      <c r="CW352" s="314"/>
      <c r="CX352" s="314"/>
      <c r="CY352" s="314"/>
      <c r="CZ352" s="314"/>
      <c r="DA352" s="314"/>
      <c r="DB352" s="314"/>
      <c r="DC352" s="314"/>
      <c r="DD352" s="314"/>
      <c r="DE352" s="314"/>
      <c r="DF352" s="314"/>
      <c r="DG352" s="314"/>
      <c r="DH352" s="314"/>
      <c r="DI352" s="314"/>
      <c r="DJ352" s="314"/>
      <c r="DK352" s="314"/>
      <c r="DL352" s="314"/>
      <c r="DM352" s="314"/>
      <c r="DN352" s="314"/>
      <c r="DO352" s="314"/>
      <c r="DP352" s="314"/>
      <c r="DQ352" s="314"/>
      <c r="DR352" s="314"/>
      <c r="DS352" s="314"/>
      <c r="DT352" s="314"/>
      <c r="DU352" s="314"/>
      <c r="DV352" s="314"/>
      <c r="DW352" s="314"/>
      <c r="DX352" s="314"/>
      <c r="DY352" s="314"/>
      <c r="DZ352" s="314"/>
      <c r="EA352" s="314"/>
      <c r="EB352" s="314"/>
      <c r="EC352" s="314"/>
      <c r="ED352" s="314"/>
      <c r="FY352" s="317"/>
      <c r="FZ352" s="317"/>
      <c r="GA352" s="317"/>
      <c r="GB352" s="317"/>
      <c r="GC352" s="301"/>
      <c r="GD352" s="301"/>
      <c r="GE352" s="301"/>
      <c r="GF352" s="301"/>
      <c r="GG352" s="318"/>
      <c r="GH352" s="318"/>
      <c r="GI352" s="318"/>
      <c r="GJ352" s="319"/>
      <c r="GK352" s="320"/>
      <c r="GL352" s="320"/>
      <c r="GM352" s="320"/>
      <c r="GN352" s="320"/>
      <c r="GO352" s="300"/>
      <c r="HD352" s="317"/>
      <c r="HE352" s="317"/>
      <c r="HF352" s="317"/>
      <c r="HG352" s="317"/>
      <c r="HH352" s="301"/>
      <c r="HI352" s="301"/>
      <c r="HJ352" s="301"/>
      <c r="HK352" s="301"/>
      <c r="HL352" s="318"/>
      <c r="HM352" s="318"/>
      <c r="HN352" s="318"/>
      <c r="HO352" s="319"/>
      <c r="HP352" s="320"/>
      <c r="HQ352" s="320"/>
      <c r="HR352" s="320"/>
      <c r="HS352" s="320"/>
      <c r="HT352" s="300"/>
    </row>
    <row r="353" spans="18:228" ht="17.100000000000001" customHeight="1" x14ac:dyDescent="0.3">
      <c r="R353" s="314"/>
      <c r="S353" s="314"/>
      <c r="T353" s="314"/>
      <c r="U353" s="314"/>
      <c r="V353" s="314"/>
      <c r="W353" s="314"/>
      <c r="X353" s="314"/>
      <c r="Y353" s="314"/>
      <c r="Z353" s="314"/>
      <c r="AA353" s="314"/>
      <c r="AB353" s="314"/>
      <c r="AC353" s="314"/>
      <c r="AD353" s="314"/>
      <c r="AE353" s="314"/>
      <c r="AF353" s="314"/>
      <c r="AG353" s="314"/>
      <c r="AH353" s="314"/>
      <c r="AI353" s="314"/>
      <c r="AJ353" s="314"/>
      <c r="AK353" s="314"/>
      <c r="AL353" s="314"/>
      <c r="AM353" s="314"/>
      <c r="AN353" s="314"/>
      <c r="AO353" s="314"/>
      <c r="AP353" s="314"/>
      <c r="AQ353" s="314"/>
      <c r="AR353" s="314"/>
      <c r="AS353" s="314"/>
      <c r="AT353" s="314"/>
      <c r="AU353" s="314"/>
      <c r="AV353" s="314"/>
      <c r="AW353" s="314"/>
      <c r="AX353" s="314"/>
      <c r="AY353" s="314"/>
      <c r="AZ353" s="314"/>
      <c r="BA353" s="314"/>
      <c r="BB353" s="314"/>
      <c r="BC353" s="314"/>
      <c r="BD353" s="314"/>
      <c r="BE353" s="314"/>
      <c r="BF353" s="314"/>
      <c r="BG353" s="314"/>
      <c r="BH353" s="314"/>
      <c r="BI353" s="314"/>
      <c r="BJ353" s="314"/>
      <c r="BK353" s="314"/>
      <c r="BL353" s="314"/>
      <c r="BM353" s="314"/>
      <c r="BN353" s="314"/>
      <c r="BO353" s="314"/>
      <c r="BP353" s="314"/>
      <c r="BQ353" s="314"/>
      <c r="BR353" s="314"/>
      <c r="BS353" s="314"/>
      <c r="BT353" s="314"/>
      <c r="BU353" s="314"/>
      <c r="BV353" s="314"/>
      <c r="BW353" s="339"/>
      <c r="BX353" s="314"/>
      <c r="BY353" s="314"/>
      <c r="BZ353" s="314"/>
      <c r="CA353" s="314"/>
      <c r="CB353" s="314"/>
      <c r="CC353" s="314"/>
      <c r="CD353" s="314"/>
      <c r="CE353" s="314"/>
      <c r="CF353" s="314"/>
      <c r="CG353" s="314"/>
      <c r="CH353" s="314"/>
      <c r="CI353" s="314"/>
      <c r="CJ353" s="314"/>
      <c r="CK353" s="314"/>
      <c r="CL353" s="314"/>
      <c r="CM353" s="314"/>
      <c r="CN353" s="314"/>
      <c r="CO353" s="314"/>
      <c r="CP353" s="314"/>
      <c r="CQ353" s="314"/>
      <c r="CR353" s="314"/>
      <c r="CS353" s="314"/>
      <c r="CT353" s="314"/>
      <c r="CU353" s="314"/>
      <c r="CV353" s="314"/>
      <c r="CW353" s="314"/>
      <c r="CX353" s="314"/>
      <c r="CY353" s="314"/>
      <c r="CZ353" s="314"/>
      <c r="DA353" s="314"/>
      <c r="DB353" s="314"/>
      <c r="DC353" s="314"/>
      <c r="DD353" s="314"/>
      <c r="DE353" s="314"/>
      <c r="DF353" s="314"/>
      <c r="DG353" s="314"/>
      <c r="DH353" s="314"/>
      <c r="DI353" s="314"/>
      <c r="DJ353" s="314"/>
      <c r="DK353" s="314"/>
      <c r="DL353" s="314"/>
      <c r="DM353" s="314"/>
      <c r="DN353" s="314"/>
      <c r="DO353" s="314"/>
      <c r="DP353" s="314"/>
      <c r="DQ353" s="314"/>
      <c r="DR353" s="314"/>
      <c r="DS353" s="314"/>
      <c r="DT353" s="314"/>
      <c r="DU353" s="314"/>
      <c r="DV353" s="314"/>
      <c r="DW353" s="314"/>
      <c r="DX353" s="314"/>
      <c r="DY353" s="314"/>
      <c r="DZ353" s="314"/>
      <c r="EA353" s="314"/>
      <c r="EB353" s="314"/>
      <c r="EC353" s="314"/>
      <c r="ED353" s="314"/>
      <c r="FY353" s="317"/>
      <c r="FZ353" s="317"/>
      <c r="GA353" s="317"/>
      <c r="GB353" s="317"/>
      <c r="GC353" s="301"/>
      <c r="GD353" s="301"/>
      <c r="GE353" s="301"/>
      <c r="GF353" s="301"/>
      <c r="GG353" s="318"/>
      <c r="GH353" s="318"/>
      <c r="GI353" s="318"/>
      <c r="GJ353" s="319"/>
      <c r="GK353" s="320"/>
      <c r="GL353" s="320"/>
      <c r="GM353" s="320"/>
      <c r="GN353" s="320"/>
      <c r="GO353" s="300"/>
      <c r="HD353" s="317"/>
      <c r="HE353" s="317"/>
      <c r="HF353" s="317"/>
      <c r="HG353" s="317"/>
      <c r="HH353" s="301"/>
      <c r="HI353" s="301"/>
      <c r="HJ353" s="301"/>
      <c r="HK353" s="301"/>
      <c r="HL353" s="318"/>
      <c r="HM353" s="318"/>
      <c r="HN353" s="318"/>
      <c r="HO353" s="319"/>
      <c r="HP353" s="320"/>
      <c r="HQ353" s="320"/>
      <c r="HR353" s="320"/>
      <c r="HS353" s="320"/>
      <c r="HT353" s="300"/>
    </row>
    <row r="354" spans="18:228" ht="17.100000000000001" customHeight="1" x14ac:dyDescent="0.3">
      <c r="R354" s="314"/>
      <c r="S354" s="314"/>
      <c r="T354" s="314"/>
      <c r="U354" s="314"/>
      <c r="V354" s="314"/>
      <c r="W354" s="314"/>
      <c r="X354" s="314"/>
      <c r="Y354" s="314"/>
      <c r="Z354" s="314"/>
      <c r="AA354" s="314"/>
      <c r="AB354" s="314"/>
      <c r="AC354" s="314"/>
      <c r="AD354" s="314"/>
      <c r="AE354" s="314"/>
      <c r="AF354" s="314"/>
      <c r="AG354" s="314"/>
      <c r="AH354" s="314"/>
      <c r="AI354" s="314"/>
      <c r="AJ354" s="314"/>
      <c r="AK354" s="314"/>
      <c r="AL354" s="314"/>
      <c r="AM354" s="314"/>
      <c r="AN354" s="314"/>
      <c r="AO354" s="314"/>
      <c r="AP354" s="314"/>
      <c r="AQ354" s="314"/>
      <c r="AR354" s="314"/>
      <c r="AS354" s="314"/>
      <c r="AT354" s="314"/>
      <c r="AU354" s="314"/>
      <c r="AV354" s="314"/>
      <c r="AW354" s="314"/>
      <c r="AX354" s="314"/>
      <c r="AY354" s="314"/>
      <c r="AZ354" s="314"/>
      <c r="BA354" s="314"/>
      <c r="BB354" s="314"/>
      <c r="BC354" s="314"/>
      <c r="BD354" s="314"/>
      <c r="BE354" s="314"/>
      <c r="BF354" s="314"/>
      <c r="BG354" s="314"/>
      <c r="BH354" s="314"/>
      <c r="BI354" s="314"/>
      <c r="BJ354" s="314"/>
      <c r="BK354" s="314"/>
      <c r="BL354" s="314"/>
      <c r="BM354" s="314"/>
      <c r="BN354" s="314"/>
      <c r="BO354" s="314"/>
      <c r="BP354" s="314"/>
      <c r="BQ354" s="314"/>
      <c r="BR354" s="314"/>
      <c r="BS354" s="314"/>
      <c r="BT354" s="314"/>
      <c r="BU354" s="314"/>
      <c r="BV354" s="314"/>
      <c r="BW354" s="291"/>
      <c r="BX354" s="314"/>
      <c r="BY354" s="314"/>
      <c r="BZ354" s="314"/>
      <c r="CA354" s="314"/>
      <c r="CB354" s="314"/>
      <c r="CC354" s="314"/>
      <c r="CD354" s="314"/>
      <c r="CE354" s="314"/>
      <c r="CF354" s="314"/>
      <c r="CG354" s="314"/>
      <c r="CH354" s="314"/>
      <c r="CI354" s="314"/>
      <c r="CJ354" s="314"/>
      <c r="CK354" s="314"/>
      <c r="CL354" s="314"/>
      <c r="CM354" s="314"/>
      <c r="CN354" s="314"/>
      <c r="CO354" s="314"/>
      <c r="CP354" s="314"/>
      <c r="CQ354" s="314"/>
      <c r="CR354" s="314"/>
      <c r="CS354" s="314"/>
      <c r="CT354" s="314"/>
      <c r="CU354" s="314"/>
      <c r="CV354" s="314"/>
      <c r="CW354" s="314"/>
      <c r="CX354" s="314"/>
      <c r="CY354" s="314"/>
      <c r="CZ354" s="314"/>
      <c r="DA354" s="314"/>
      <c r="DB354" s="314"/>
      <c r="DC354" s="314"/>
      <c r="DD354" s="314"/>
      <c r="DE354" s="314"/>
      <c r="DF354" s="314"/>
      <c r="DG354" s="314"/>
      <c r="DH354" s="314"/>
      <c r="DI354" s="314"/>
      <c r="DJ354" s="314"/>
      <c r="DK354" s="314"/>
      <c r="DL354" s="314"/>
      <c r="DM354" s="314"/>
      <c r="DN354" s="314"/>
      <c r="DO354" s="314"/>
      <c r="DP354" s="314"/>
      <c r="DQ354" s="314"/>
      <c r="DR354" s="314"/>
      <c r="DS354" s="314"/>
      <c r="DT354" s="314"/>
      <c r="DU354" s="314"/>
      <c r="DV354" s="314"/>
      <c r="DW354" s="314"/>
      <c r="DX354" s="314"/>
      <c r="DY354" s="314"/>
      <c r="DZ354" s="314"/>
      <c r="EA354" s="314"/>
      <c r="EB354" s="314"/>
      <c r="EC354" s="314"/>
      <c r="ED354" s="314"/>
      <c r="FY354" s="317"/>
      <c r="FZ354" s="317"/>
      <c r="GA354" s="317"/>
      <c r="GB354" s="317"/>
      <c r="GC354" s="301"/>
      <c r="GD354" s="301"/>
      <c r="GE354" s="301"/>
      <c r="GF354" s="301"/>
      <c r="GG354" s="318"/>
      <c r="GH354" s="318"/>
      <c r="GI354" s="318"/>
      <c r="GJ354" s="319"/>
      <c r="GK354" s="320"/>
      <c r="GL354" s="320"/>
      <c r="GM354" s="320"/>
      <c r="GN354" s="320"/>
      <c r="GO354" s="300"/>
      <c r="HD354" s="317"/>
      <c r="HE354" s="317"/>
      <c r="HF354" s="317"/>
      <c r="HG354" s="317"/>
      <c r="HH354" s="301"/>
      <c r="HI354" s="301"/>
      <c r="HJ354" s="301"/>
      <c r="HK354" s="301"/>
      <c r="HL354" s="318"/>
      <c r="HM354" s="318"/>
      <c r="HN354" s="318"/>
      <c r="HO354" s="319"/>
      <c r="HP354" s="320"/>
      <c r="HQ354" s="320"/>
      <c r="HR354" s="320"/>
      <c r="HS354" s="320"/>
      <c r="HT354" s="300"/>
    </row>
    <row r="355" spans="18:228" ht="17.100000000000001" customHeight="1" x14ac:dyDescent="0.3">
      <c r="R355" s="314"/>
      <c r="S355" s="314"/>
      <c r="T355" s="314"/>
      <c r="U355" s="314"/>
      <c r="V355" s="314"/>
      <c r="W355" s="314"/>
      <c r="X355" s="314"/>
      <c r="Y355" s="314"/>
      <c r="Z355" s="314"/>
      <c r="AA355" s="314"/>
      <c r="AB355" s="314"/>
      <c r="AC355" s="314"/>
      <c r="AD355" s="314"/>
      <c r="AE355" s="314"/>
      <c r="AF355" s="314"/>
      <c r="AG355" s="314"/>
      <c r="AH355" s="314"/>
      <c r="AI355" s="314"/>
      <c r="AJ355" s="314"/>
      <c r="AK355" s="314"/>
      <c r="AL355" s="314"/>
      <c r="AM355" s="314"/>
      <c r="AN355" s="314"/>
      <c r="AO355" s="314"/>
      <c r="AP355" s="314"/>
      <c r="AQ355" s="314"/>
      <c r="AR355" s="314"/>
      <c r="AS355" s="314"/>
      <c r="AT355" s="314"/>
      <c r="AU355" s="314"/>
      <c r="AV355" s="314"/>
      <c r="AW355" s="314"/>
      <c r="AX355" s="314"/>
      <c r="AY355" s="314"/>
      <c r="AZ355" s="314"/>
      <c r="BA355" s="314"/>
      <c r="BB355" s="314"/>
      <c r="BC355" s="314"/>
      <c r="BD355" s="314"/>
      <c r="BE355" s="314"/>
      <c r="BF355" s="314"/>
      <c r="BG355" s="314"/>
      <c r="BH355" s="314"/>
      <c r="BI355" s="314"/>
      <c r="BJ355" s="314"/>
      <c r="BK355" s="314"/>
      <c r="BL355" s="314"/>
      <c r="BM355" s="314"/>
      <c r="BN355" s="314"/>
      <c r="BO355" s="314"/>
      <c r="BP355" s="314"/>
      <c r="BQ355" s="314"/>
      <c r="BR355" s="314"/>
      <c r="BS355" s="314"/>
      <c r="BT355" s="314"/>
      <c r="BU355" s="314"/>
      <c r="BV355" s="314"/>
      <c r="BW355" s="340"/>
      <c r="BX355" s="314"/>
      <c r="BY355" s="314"/>
      <c r="BZ355" s="314"/>
      <c r="CA355" s="314"/>
      <c r="CB355" s="314"/>
      <c r="CC355" s="314"/>
      <c r="CD355" s="314"/>
      <c r="CE355" s="314"/>
      <c r="CF355" s="314"/>
      <c r="CG355" s="314"/>
      <c r="CH355" s="314"/>
      <c r="CI355" s="314"/>
      <c r="CJ355" s="314"/>
      <c r="CK355" s="314"/>
      <c r="CL355" s="314"/>
      <c r="CM355" s="314"/>
      <c r="CN355" s="314"/>
      <c r="CO355" s="314"/>
      <c r="CP355" s="314"/>
      <c r="CQ355" s="314"/>
      <c r="CR355" s="314"/>
      <c r="CS355" s="314"/>
      <c r="CT355" s="314"/>
      <c r="CU355" s="314"/>
      <c r="CV355" s="314"/>
      <c r="CW355" s="314"/>
      <c r="CX355" s="314"/>
      <c r="CY355" s="314"/>
      <c r="CZ355" s="314"/>
      <c r="DA355" s="314"/>
      <c r="DB355" s="314"/>
      <c r="DC355" s="314"/>
      <c r="DD355" s="314"/>
      <c r="DE355" s="314"/>
      <c r="DF355" s="314"/>
      <c r="DG355" s="314"/>
      <c r="DH355" s="314"/>
      <c r="DI355" s="314"/>
      <c r="DJ355" s="314"/>
      <c r="DK355" s="314"/>
      <c r="DL355" s="314"/>
      <c r="DM355" s="314"/>
      <c r="DN355" s="314"/>
      <c r="DO355" s="314"/>
      <c r="DP355" s="314"/>
      <c r="DQ355" s="314"/>
      <c r="DR355" s="314"/>
      <c r="DS355" s="314"/>
      <c r="DT355" s="314"/>
      <c r="DU355" s="314"/>
      <c r="DV355" s="314"/>
      <c r="DW355" s="314"/>
      <c r="DX355" s="314"/>
      <c r="DY355" s="314"/>
      <c r="DZ355" s="314"/>
      <c r="EA355" s="314"/>
      <c r="EB355" s="314"/>
      <c r="EC355" s="314"/>
      <c r="ED355" s="314"/>
      <c r="FY355" s="317"/>
      <c r="FZ355" s="317"/>
      <c r="GA355" s="317"/>
      <c r="GB355" s="317"/>
      <c r="GC355" s="301"/>
      <c r="GD355" s="301"/>
      <c r="GE355" s="301"/>
      <c r="GF355" s="301"/>
      <c r="GG355" s="318"/>
      <c r="GH355" s="318"/>
      <c r="GI355" s="318"/>
      <c r="GJ355" s="319"/>
      <c r="GK355" s="320"/>
      <c r="GL355" s="320"/>
      <c r="GM355" s="320"/>
      <c r="GN355" s="320"/>
      <c r="GO355" s="300"/>
      <c r="HD355" s="317"/>
      <c r="HE355" s="317"/>
      <c r="HF355" s="317"/>
      <c r="HG355" s="317"/>
      <c r="HH355" s="301"/>
      <c r="HI355" s="301"/>
      <c r="HJ355" s="301"/>
      <c r="HK355" s="301"/>
      <c r="HL355" s="318"/>
      <c r="HM355" s="318"/>
      <c r="HN355" s="318"/>
      <c r="HO355" s="319"/>
      <c r="HP355" s="320"/>
      <c r="HQ355" s="320"/>
      <c r="HR355" s="320"/>
      <c r="HS355" s="320"/>
      <c r="HT355" s="300"/>
    </row>
    <row r="356" spans="18:228" ht="17.100000000000001" customHeight="1" x14ac:dyDescent="0.3">
      <c r="R356" s="314"/>
      <c r="S356" s="314"/>
      <c r="T356" s="314"/>
      <c r="U356" s="314"/>
      <c r="V356" s="314"/>
      <c r="W356" s="314"/>
      <c r="X356" s="314"/>
      <c r="Y356" s="314"/>
      <c r="Z356" s="314"/>
      <c r="AA356" s="314"/>
      <c r="AB356" s="314"/>
      <c r="AC356" s="314"/>
      <c r="AD356" s="314"/>
      <c r="AE356" s="314"/>
      <c r="AF356" s="314"/>
      <c r="AG356" s="314"/>
      <c r="AH356" s="314"/>
      <c r="AI356" s="314"/>
      <c r="AJ356" s="314"/>
      <c r="AK356" s="314"/>
      <c r="AL356" s="314"/>
      <c r="AM356" s="314"/>
      <c r="AN356" s="314"/>
      <c r="AO356" s="314"/>
      <c r="AP356" s="314"/>
      <c r="AQ356" s="314"/>
      <c r="AR356" s="314"/>
      <c r="AS356" s="314"/>
      <c r="AT356" s="314"/>
      <c r="AU356" s="314"/>
      <c r="AV356" s="314"/>
      <c r="AW356" s="314"/>
      <c r="AX356" s="314"/>
      <c r="AY356" s="314"/>
      <c r="AZ356" s="314"/>
      <c r="BA356" s="314"/>
      <c r="BB356" s="314"/>
      <c r="BC356" s="314"/>
      <c r="BD356" s="314"/>
      <c r="BE356" s="314"/>
      <c r="BF356" s="314"/>
      <c r="BG356" s="314"/>
      <c r="BH356" s="314"/>
      <c r="BI356" s="314"/>
      <c r="BJ356" s="314"/>
      <c r="BK356" s="314"/>
      <c r="BL356" s="314"/>
      <c r="BM356" s="314"/>
      <c r="BN356" s="314"/>
      <c r="BO356" s="314"/>
      <c r="BP356" s="314"/>
      <c r="BQ356" s="314"/>
      <c r="BR356" s="314"/>
      <c r="BS356" s="314"/>
      <c r="BT356" s="314"/>
      <c r="BU356" s="314"/>
      <c r="BV356" s="314"/>
      <c r="BW356" s="340"/>
      <c r="BX356" s="314"/>
      <c r="BY356" s="314"/>
      <c r="BZ356" s="314"/>
      <c r="CA356" s="314"/>
      <c r="CB356" s="314"/>
      <c r="CC356" s="314"/>
      <c r="CD356" s="314"/>
      <c r="CE356" s="314"/>
      <c r="CF356" s="314"/>
      <c r="CG356" s="314"/>
      <c r="CH356" s="314"/>
      <c r="CI356" s="314"/>
      <c r="CJ356" s="314"/>
      <c r="CK356" s="314"/>
      <c r="CL356" s="314"/>
      <c r="CM356" s="314"/>
      <c r="CN356" s="314"/>
      <c r="CO356" s="314"/>
      <c r="CP356" s="314"/>
      <c r="CQ356" s="314"/>
      <c r="CR356" s="314"/>
      <c r="CS356" s="314"/>
      <c r="CT356" s="314"/>
      <c r="CU356" s="314"/>
      <c r="CV356" s="314"/>
      <c r="CW356" s="314"/>
      <c r="CX356" s="314"/>
      <c r="CY356" s="314"/>
      <c r="CZ356" s="314"/>
      <c r="DA356" s="314"/>
      <c r="DB356" s="314"/>
      <c r="DC356" s="314"/>
      <c r="DD356" s="314"/>
      <c r="DE356" s="314"/>
      <c r="DF356" s="314"/>
      <c r="DG356" s="314"/>
      <c r="DH356" s="314"/>
      <c r="DI356" s="314"/>
      <c r="DJ356" s="314"/>
      <c r="DK356" s="314"/>
      <c r="DL356" s="314"/>
      <c r="DM356" s="314"/>
      <c r="DN356" s="314"/>
      <c r="DO356" s="314"/>
      <c r="DP356" s="314"/>
      <c r="DQ356" s="314"/>
      <c r="DR356" s="314"/>
      <c r="DS356" s="314"/>
      <c r="DT356" s="314"/>
      <c r="DU356" s="314"/>
      <c r="DV356" s="314"/>
      <c r="DW356" s="314"/>
      <c r="DX356" s="314"/>
      <c r="DY356" s="314"/>
      <c r="DZ356" s="314"/>
      <c r="EA356" s="314"/>
      <c r="EB356" s="314"/>
      <c r="EC356" s="314"/>
      <c r="ED356" s="314"/>
      <c r="FY356" s="317"/>
      <c r="FZ356" s="317"/>
      <c r="GA356" s="317"/>
      <c r="GB356" s="317"/>
      <c r="GC356" s="301"/>
      <c r="GD356" s="301"/>
      <c r="GE356" s="301"/>
      <c r="GF356" s="301"/>
      <c r="GG356" s="318"/>
      <c r="GH356" s="318"/>
      <c r="GI356" s="318"/>
      <c r="GJ356" s="319"/>
      <c r="GK356" s="320"/>
      <c r="GL356" s="320"/>
      <c r="GM356" s="320"/>
      <c r="GN356" s="320"/>
      <c r="GO356" s="300"/>
      <c r="HD356" s="317"/>
      <c r="HE356" s="317"/>
      <c r="HF356" s="317"/>
      <c r="HG356" s="317"/>
      <c r="HH356" s="301"/>
      <c r="HI356" s="301"/>
      <c r="HJ356" s="301"/>
      <c r="HK356" s="301"/>
      <c r="HL356" s="318"/>
      <c r="HM356" s="318"/>
      <c r="HN356" s="318"/>
      <c r="HO356" s="319"/>
      <c r="HP356" s="320"/>
      <c r="HQ356" s="320"/>
      <c r="HR356" s="320"/>
      <c r="HS356" s="320"/>
      <c r="HT356" s="300"/>
    </row>
    <row r="357" spans="18:228" ht="17.100000000000001" customHeight="1" x14ac:dyDescent="0.3">
      <c r="R357" s="314"/>
      <c r="S357" s="314"/>
      <c r="T357" s="314"/>
      <c r="U357" s="314"/>
      <c r="V357" s="314"/>
      <c r="W357" s="314"/>
      <c r="X357" s="314"/>
      <c r="Y357" s="314"/>
      <c r="Z357" s="314"/>
      <c r="AA357" s="314"/>
      <c r="AB357" s="314"/>
      <c r="AC357" s="314"/>
      <c r="AD357" s="314"/>
      <c r="AE357" s="314"/>
      <c r="AF357" s="314"/>
      <c r="AG357" s="314"/>
      <c r="AH357" s="314"/>
      <c r="AI357" s="314"/>
      <c r="AJ357" s="314"/>
      <c r="AK357" s="314"/>
      <c r="AL357" s="314"/>
      <c r="AM357" s="314"/>
      <c r="AN357" s="314"/>
      <c r="AO357" s="314"/>
      <c r="AP357" s="314"/>
      <c r="AQ357" s="314"/>
      <c r="AR357" s="314"/>
      <c r="AS357" s="314"/>
      <c r="AT357" s="314"/>
      <c r="AU357" s="314"/>
      <c r="AV357" s="314"/>
      <c r="AW357" s="314"/>
      <c r="AX357" s="314"/>
      <c r="AY357" s="314"/>
      <c r="AZ357" s="314"/>
      <c r="BA357" s="314"/>
      <c r="BB357" s="314"/>
      <c r="BC357" s="314"/>
      <c r="BD357" s="314"/>
      <c r="BE357" s="314"/>
      <c r="BF357" s="314"/>
      <c r="BG357" s="314"/>
      <c r="BH357" s="314"/>
      <c r="BI357" s="314"/>
      <c r="BJ357" s="314"/>
      <c r="BK357" s="314"/>
      <c r="BL357" s="314"/>
      <c r="BM357" s="314"/>
      <c r="BN357" s="314"/>
      <c r="BO357" s="314"/>
      <c r="BP357" s="314"/>
      <c r="BQ357" s="314"/>
      <c r="BR357" s="314"/>
      <c r="BS357" s="314"/>
      <c r="BT357" s="314"/>
      <c r="BU357" s="314"/>
      <c r="BV357" s="314"/>
      <c r="BX357" s="314"/>
      <c r="BY357" s="314"/>
      <c r="BZ357" s="314"/>
      <c r="CA357" s="314"/>
      <c r="CB357" s="314"/>
      <c r="CC357" s="314"/>
      <c r="CD357" s="314"/>
      <c r="CE357" s="314"/>
      <c r="CF357" s="314"/>
      <c r="CG357" s="314"/>
      <c r="CH357" s="314"/>
      <c r="CI357" s="314"/>
      <c r="CJ357" s="314"/>
      <c r="CK357" s="314"/>
      <c r="CL357" s="314"/>
      <c r="CM357" s="314"/>
      <c r="CN357" s="314"/>
      <c r="CO357" s="314"/>
      <c r="CP357" s="314"/>
      <c r="CQ357" s="314"/>
      <c r="CR357" s="314"/>
      <c r="CS357" s="314"/>
      <c r="CT357" s="314"/>
      <c r="CU357" s="314"/>
      <c r="CV357" s="314"/>
      <c r="CW357" s="314"/>
      <c r="CX357" s="314"/>
      <c r="CY357" s="314"/>
      <c r="CZ357" s="314"/>
      <c r="DA357" s="314"/>
      <c r="DB357" s="314"/>
      <c r="DC357" s="314"/>
      <c r="DD357" s="314"/>
      <c r="DE357" s="314"/>
      <c r="DF357" s="314"/>
      <c r="DG357" s="314"/>
      <c r="DH357" s="314"/>
      <c r="DI357" s="314"/>
      <c r="DJ357" s="314"/>
      <c r="DK357" s="314"/>
      <c r="DL357" s="314"/>
      <c r="DM357" s="314"/>
      <c r="DN357" s="314"/>
      <c r="DO357" s="314"/>
      <c r="DP357" s="314"/>
      <c r="DQ357" s="314"/>
      <c r="DR357" s="314"/>
      <c r="DS357" s="314"/>
      <c r="DT357" s="314"/>
      <c r="DU357" s="314"/>
      <c r="DV357" s="314"/>
      <c r="DW357" s="314"/>
      <c r="DX357" s="314"/>
      <c r="DY357" s="314"/>
      <c r="DZ357" s="314"/>
      <c r="EA357" s="314"/>
      <c r="EB357" s="314"/>
      <c r="EC357" s="314"/>
      <c r="ED357" s="314"/>
      <c r="FY357" s="317"/>
      <c r="FZ357" s="317"/>
      <c r="GA357" s="317"/>
      <c r="GB357" s="317"/>
      <c r="GC357" s="301"/>
      <c r="GD357" s="301"/>
      <c r="GE357" s="301"/>
      <c r="GF357" s="301"/>
      <c r="GG357" s="318"/>
      <c r="GH357" s="318"/>
      <c r="GI357" s="318"/>
      <c r="GJ357" s="319"/>
      <c r="GK357" s="320"/>
      <c r="GL357" s="320"/>
      <c r="GM357" s="320"/>
      <c r="GN357" s="320"/>
      <c r="GO357" s="300"/>
      <c r="HD357" s="317"/>
      <c r="HE357" s="317"/>
      <c r="HF357" s="317"/>
      <c r="HG357" s="317"/>
      <c r="HH357" s="301"/>
      <c r="HI357" s="301"/>
      <c r="HJ357" s="301"/>
      <c r="HK357" s="301"/>
      <c r="HL357" s="318"/>
      <c r="HM357" s="318"/>
      <c r="HN357" s="318"/>
      <c r="HO357" s="319"/>
      <c r="HP357" s="320"/>
      <c r="HQ357" s="320"/>
      <c r="HR357" s="320"/>
      <c r="HS357" s="320"/>
      <c r="HT357" s="300"/>
    </row>
    <row r="358" spans="18:228" ht="17.100000000000001" customHeight="1" x14ac:dyDescent="0.3">
      <c r="R358" s="314"/>
      <c r="S358" s="314"/>
      <c r="T358" s="314"/>
      <c r="U358" s="314"/>
      <c r="V358" s="314"/>
      <c r="W358" s="314"/>
      <c r="X358" s="314"/>
      <c r="Y358" s="314"/>
      <c r="Z358" s="314"/>
      <c r="AA358" s="314"/>
      <c r="AB358" s="314"/>
      <c r="AC358" s="314"/>
      <c r="AD358" s="314"/>
      <c r="AE358" s="314"/>
      <c r="AF358" s="314"/>
      <c r="AG358" s="314"/>
      <c r="AH358" s="314"/>
      <c r="AI358" s="314"/>
      <c r="AJ358" s="314"/>
      <c r="AK358" s="314"/>
      <c r="AL358" s="314"/>
      <c r="AM358" s="314"/>
      <c r="AN358" s="314"/>
      <c r="AO358" s="314"/>
      <c r="AP358" s="314"/>
      <c r="AQ358" s="314"/>
      <c r="AR358" s="314"/>
      <c r="AS358" s="314"/>
      <c r="AT358" s="314"/>
      <c r="AU358" s="314"/>
      <c r="AV358" s="314"/>
      <c r="AW358" s="314"/>
      <c r="AX358" s="314"/>
      <c r="AY358" s="314"/>
      <c r="AZ358" s="314"/>
      <c r="BA358" s="314"/>
      <c r="BB358" s="314"/>
      <c r="BC358" s="314"/>
      <c r="BD358" s="314"/>
      <c r="BE358" s="314"/>
      <c r="BF358" s="314"/>
      <c r="BG358" s="314"/>
      <c r="BH358" s="314"/>
      <c r="BI358" s="314"/>
      <c r="BJ358" s="314"/>
      <c r="BK358" s="314"/>
      <c r="BL358" s="314"/>
      <c r="BM358" s="314"/>
      <c r="BN358" s="314"/>
      <c r="BO358" s="314"/>
      <c r="BP358" s="314"/>
      <c r="BQ358" s="314"/>
      <c r="BR358" s="314"/>
      <c r="BS358" s="314"/>
      <c r="BT358" s="314"/>
      <c r="BU358" s="314"/>
      <c r="BV358" s="314"/>
      <c r="BX358" s="314"/>
      <c r="BY358" s="314"/>
      <c r="BZ358" s="314"/>
      <c r="CA358" s="314"/>
      <c r="CB358" s="314"/>
      <c r="CC358" s="314"/>
      <c r="CD358" s="314"/>
      <c r="CE358" s="314"/>
      <c r="CF358" s="314"/>
      <c r="CG358" s="314"/>
      <c r="CH358" s="314"/>
      <c r="CI358" s="314"/>
      <c r="CJ358" s="314"/>
      <c r="CK358" s="314"/>
      <c r="CL358" s="314"/>
      <c r="CM358" s="314"/>
      <c r="CN358" s="314"/>
      <c r="CO358" s="314"/>
      <c r="CP358" s="314"/>
      <c r="CQ358" s="314"/>
      <c r="CR358" s="314"/>
      <c r="CS358" s="314"/>
      <c r="CT358" s="314"/>
      <c r="CU358" s="314"/>
      <c r="CV358" s="314"/>
      <c r="CW358" s="314"/>
      <c r="CX358" s="314"/>
      <c r="CY358" s="314"/>
      <c r="CZ358" s="314"/>
      <c r="DA358" s="314"/>
      <c r="DB358" s="314"/>
      <c r="DC358" s="314"/>
      <c r="DD358" s="314"/>
      <c r="DE358" s="314"/>
      <c r="DF358" s="314"/>
      <c r="DG358" s="314"/>
      <c r="DH358" s="314"/>
      <c r="DI358" s="314"/>
      <c r="DJ358" s="314"/>
      <c r="DK358" s="314"/>
      <c r="DL358" s="314"/>
      <c r="DM358" s="314"/>
      <c r="DN358" s="314"/>
      <c r="DO358" s="314"/>
      <c r="DP358" s="314"/>
      <c r="DQ358" s="314"/>
      <c r="DR358" s="314"/>
      <c r="DS358" s="314"/>
      <c r="DT358" s="314"/>
      <c r="DU358" s="314"/>
      <c r="DV358" s="314"/>
      <c r="DW358" s="314"/>
      <c r="DX358" s="314"/>
      <c r="DY358" s="314"/>
      <c r="DZ358" s="314"/>
      <c r="EA358" s="314"/>
      <c r="EB358" s="314"/>
      <c r="EC358" s="314"/>
      <c r="ED358" s="314"/>
      <c r="FY358" s="317"/>
      <c r="FZ358" s="317"/>
      <c r="GA358" s="317"/>
      <c r="GB358" s="317"/>
      <c r="GC358" s="301"/>
      <c r="GD358" s="301"/>
      <c r="GE358" s="301"/>
      <c r="GF358" s="301"/>
      <c r="GG358" s="318"/>
      <c r="GH358" s="318"/>
      <c r="GI358" s="318"/>
      <c r="GJ358" s="319"/>
      <c r="GK358" s="320"/>
      <c r="GL358" s="320"/>
      <c r="GM358" s="320"/>
      <c r="GN358" s="320"/>
      <c r="GO358" s="300"/>
      <c r="HD358" s="317"/>
      <c r="HE358" s="317"/>
      <c r="HF358" s="317"/>
      <c r="HG358" s="317"/>
      <c r="HH358" s="301"/>
      <c r="HI358" s="301"/>
      <c r="HJ358" s="301"/>
      <c r="HK358" s="301"/>
      <c r="HL358" s="318"/>
      <c r="HM358" s="318"/>
      <c r="HN358" s="318"/>
      <c r="HO358" s="319"/>
      <c r="HP358" s="320"/>
      <c r="HQ358" s="320"/>
      <c r="HR358" s="320"/>
      <c r="HS358" s="320"/>
      <c r="HT358" s="300"/>
    </row>
    <row r="359" spans="18:228" ht="17.100000000000001" customHeight="1" x14ac:dyDescent="0.3">
      <c r="R359" s="314"/>
      <c r="S359" s="314"/>
      <c r="T359" s="314"/>
      <c r="U359" s="314"/>
      <c r="V359" s="314"/>
      <c r="W359" s="314"/>
      <c r="X359" s="314"/>
      <c r="Y359" s="314"/>
      <c r="Z359" s="314"/>
      <c r="AA359" s="314"/>
      <c r="AB359" s="314"/>
      <c r="AC359" s="314"/>
      <c r="AD359" s="314"/>
      <c r="AE359" s="314"/>
      <c r="AF359" s="314"/>
      <c r="AG359" s="314"/>
      <c r="AH359" s="314"/>
      <c r="AI359" s="314"/>
      <c r="AJ359" s="314"/>
      <c r="AK359" s="314"/>
      <c r="AL359" s="314"/>
      <c r="AM359" s="314"/>
      <c r="AN359" s="314"/>
      <c r="AO359" s="314"/>
      <c r="AP359" s="314"/>
      <c r="AQ359" s="314"/>
      <c r="AR359" s="314"/>
      <c r="AS359" s="314"/>
      <c r="AT359" s="314"/>
      <c r="AU359" s="314"/>
      <c r="AV359" s="314"/>
      <c r="AW359" s="314"/>
      <c r="AX359" s="314"/>
      <c r="AY359" s="314"/>
      <c r="AZ359" s="314"/>
      <c r="BA359" s="314"/>
      <c r="BB359" s="314"/>
      <c r="BC359" s="314"/>
      <c r="BD359" s="314"/>
      <c r="BE359" s="314"/>
      <c r="BF359" s="314"/>
      <c r="BG359" s="314"/>
      <c r="BH359" s="314"/>
      <c r="BI359" s="314"/>
      <c r="BJ359" s="314"/>
      <c r="BK359" s="314"/>
      <c r="BL359" s="314"/>
      <c r="BM359" s="314"/>
      <c r="BN359" s="314"/>
      <c r="BO359" s="314"/>
      <c r="BP359" s="314"/>
      <c r="BQ359" s="314"/>
      <c r="BR359" s="314"/>
      <c r="BS359" s="314"/>
      <c r="BT359" s="314"/>
      <c r="BU359" s="314"/>
      <c r="BV359" s="314"/>
      <c r="BX359" s="314"/>
      <c r="BY359" s="314"/>
      <c r="BZ359" s="314"/>
      <c r="CA359" s="314"/>
      <c r="CB359" s="314"/>
      <c r="CC359" s="314"/>
      <c r="CD359" s="314"/>
      <c r="CE359" s="314"/>
      <c r="CF359" s="314"/>
      <c r="CG359" s="314"/>
      <c r="CH359" s="314"/>
      <c r="CI359" s="314"/>
      <c r="CJ359" s="314"/>
      <c r="CK359" s="314"/>
      <c r="CL359" s="314"/>
      <c r="CM359" s="314"/>
      <c r="CN359" s="314"/>
      <c r="CO359" s="314"/>
      <c r="CP359" s="314"/>
      <c r="CQ359" s="314"/>
      <c r="CR359" s="314"/>
      <c r="CS359" s="314"/>
      <c r="CT359" s="314"/>
      <c r="CU359" s="314"/>
      <c r="CV359" s="314"/>
      <c r="CW359" s="314"/>
      <c r="CX359" s="314"/>
      <c r="CY359" s="314"/>
      <c r="CZ359" s="314"/>
      <c r="DA359" s="314"/>
      <c r="DB359" s="314"/>
      <c r="DC359" s="314"/>
      <c r="DD359" s="314"/>
      <c r="DE359" s="314"/>
      <c r="DF359" s="314"/>
      <c r="DG359" s="314"/>
      <c r="DH359" s="314"/>
      <c r="DI359" s="314"/>
      <c r="DJ359" s="314"/>
      <c r="DK359" s="314"/>
      <c r="DL359" s="314"/>
      <c r="DM359" s="314"/>
      <c r="DN359" s="314"/>
      <c r="DO359" s="314"/>
      <c r="DP359" s="314"/>
      <c r="DQ359" s="314"/>
      <c r="DR359" s="314"/>
      <c r="DS359" s="314"/>
      <c r="DT359" s="314"/>
      <c r="DU359" s="314"/>
      <c r="DV359" s="314"/>
      <c r="DW359" s="314"/>
      <c r="DX359" s="314"/>
      <c r="DY359" s="314"/>
      <c r="DZ359" s="314"/>
      <c r="EA359" s="314"/>
      <c r="EB359" s="314"/>
      <c r="EC359" s="314"/>
      <c r="ED359" s="314"/>
      <c r="FY359" s="317"/>
      <c r="FZ359" s="317"/>
      <c r="GA359" s="317"/>
      <c r="GB359" s="317"/>
      <c r="GC359" s="301"/>
      <c r="GD359" s="301"/>
      <c r="GE359" s="301"/>
      <c r="GF359" s="301"/>
      <c r="GG359" s="318"/>
      <c r="GH359" s="318"/>
      <c r="GI359" s="318"/>
      <c r="GJ359" s="319"/>
      <c r="GK359" s="320"/>
      <c r="GL359" s="320"/>
      <c r="GM359" s="320"/>
      <c r="GN359" s="320"/>
      <c r="GO359" s="300"/>
      <c r="HD359" s="317"/>
      <c r="HE359" s="317"/>
      <c r="HF359" s="317"/>
      <c r="HG359" s="317"/>
      <c r="HH359" s="301"/>
      <c r="HI359" s="301"/>
      <c r="HJ359" s="301"/>
      <c r="HK359" s="301"/>
      <c r="HL359" s="318"/>
      <c r="HM359" s="318"/>
      <c r="HN359" s="318"/>
      <c r="HO359" s="319"/>
      <c r="HP359" s="320"/>
      <c r="HQ359" s="320"/>
      <c r="HR359" s="320"/>
      <c r="HS359" s="320"/>
      <c r="HT359" s="300"/>
    </row>
    <row r="360" spans="18:228" ht="17.100000000000001" customHeight="1" x14ac:dyDescent="0.3">
      <c r="R360" s="314"/>
      <c r="S360" s="314"/>
      <c r="T360" s="314"/>
      <c r="U360" s="314"/>
      <c r="V360" s="314"/>
      <c r="W360" s="314"/>
      <c r="X360" s="314"/>
      <c r="Y360" s="314"/>
      <c r="Z360" s="314"/>
      <c r="AA360" s="314"/>
      <c r="AB360" s="314"/>
      <c r="AC360" s="314"/>
      <c r="AD360" s="314"/>
      <c r="AE360" s="314"/>
      <c r="AF360" s="314"/>
      <c r="AG360" s="314"/>
      <c r="AH360" s="314"/>
      <c r="AI360" s="314"/>
      <c r="AJ360" s="314"/>
      <c r="AK360" s="314"/>
      <c r="AL360" s="314"/>
      <c r="AM360" s="314"/>
      <c r="AN360" s="314"/>
      <c r="AO360" s="314"/>
      <c r="AP360" s="314"/>
      <c r="AQ360" s="314"/>
      <c r="AR360" s="314"/>
      <c r="AS360" s="314"/>
      <c r="AT360" s="314"/>
      <c r="AU360" s="314"/>
      <c r="AV360" s="314"/>
      <c r="AW360" s="314"/>
      <c r="AX360" s="314"/>
      <c r="AY360" s="314"/>
      <c r="AZ360" s="314"/>
      <c r="BA360" s="314"/>
      <c r="BB360" s="314"/>
      <c r="BC360" s="314"/>
      <c r="BD360" s="314"/>
      <c r="BE360" s="314"/>
      <c r="BF360" s="314"/>
      <c r="BG360" s="314"/>
      <c r="BH360" s="314"/>
      <c r="BI360" s="314"/>
      <c r="BJ360" s="314"/>
      <c r="BK360" s="314"/>
      <c r="BL360" s="314"/>
      <c r="BM360" s="314"/>
      <c r="BN360" s="314"/>
      <c r="BO360" s="314"/>
      <c r="BP360" s="314"/>
      <c r="BQ360" s="314"/>
      <c r="BR360" s="314"/>
      <c r="BS360" s="314"/>
      <c r="BT360" s="314"/>
      <c r="BU360" s="314"/>
      <c r="BV360" s="314"/>
      <c r="BX360" s="314"/>
      <c r="BY360" s="314"/>
      <c r="BZ360" s="314"/>
      <c r="CA360" s="314"/>
      <c r="CB360" s="314"/>
      <c r="CC360" s="314"/>
      <c r="CD360" s="314"/>
      <c r="CE360" s="314"/>
      <c r="CF360" s="314"/>
      <c r="CG360" s="314"/>
      <c r="CH360" s="314"/>
      <c r="CI360" s="314"/>
      <c r="CJ360" s="314"/>
      <c r="CK360" s="314"/>
      <c r="CL360" s="314"/>
      <c r="CM360" s="314"/>
      <c r="CN360" s="314"/>
      <c r="CO360" s="314"/>
      <c r="CP360" s="314"/>
      <c r="CQ360" s="314"/>
      <c r="CR360" s="314"/>
      <c r="CS360" s="314"/>
      <c r="CT360" s="314"/>
      <c r="CU360" s="314"/>
      <c r="CV360" s="314"/>
      <c r="CW360" s="314"/>
      <c r="CX360" s="314"/>
      <c r="CY360" s="314"/>
      <c r="CZ360" s="314"/>
      <c r="DA360" s="314"/>
      <c r="DB360" s="314"/>
      <c r="DC360" s="314"/>
      <c r="DD360" s="314"/>
      <c r="DE360" s="314"/>
      <c r="DF360" s="314"/>
      <c r="DG360" s="314"/>
      <c r="DH360" s="314"/>
      <c r="DI360" s="314"/>
      <c r="DJ360" s="314"/>
      <c r="DK360" s="314"/>
      <c r="DL360" s="314"/>
      <c r="DM360" s="314"/>
      <c r="DN360" s="314"/>
      <c r="DO360" s="314"/>
      <c r="DP360" s="314"/>
      <c r="DQ360" s="314"/>
      <c r="DR360" s="314"/>
      <c r="DS360" s="314"/>
      <c r="DT360" s="314"/>
      <c r="DU360" s="314"/>
      <c r="DV360" s="314"/>
      <c r="DW360" s="314"/>
      <c r="DX360" s="314"/>
      <c r="DY360" s="314"/>
      <c r="DZ360" s="314"/>
      <c r="EA360" s="314"/>
      <c r="EB360" s="314"/>
      <c r="EC360" s="314"/>
      <c r="ED360" s="314"/>
      <c r="FY360" s="317"/>
      <c r="FZ360" s="317"/>
      <c r="GA360" s="317"/>
      <c r="GB360" s="317"/>
      <c r="GC360" s="301"/>
      <c r="GD360" s="301"/>
      <c r="GE360" s="301"/>
      <c r="GF360" s="301"/>
      <c r="GG360" s="318"/>
      <c r="GH360" s="318"/>
      <c r="GI360" s="318"/>
      <c r="GJ360" s="319"/>
      <c r="GK360" s="320"/>
      <c r="GL360" s="320"/>
      <c r="GM360" s="320"/>
      <c r="GN360" s="320"/>
      <c r="GO360" s="300"/>
      <c r="HD360" s="317"/>
      <c r="HE360" s="317"/>
      <c r="HF360" s="317"/>
      <c r="HG360" s="317"/>
      <c r="HH360" s="301"/>
      <c r="HI360" s="301"/>
      <c r="HJ360" s="301"/>
      <c r="HK360" s="301"/>
      <c r="HL360" s="318"/>
      <c r="HM360" s="318"/>
      <c r="HN360" s="318"/>
      <c r="HO360" s="319"/>
      <c r="HP360" s="320"/>
      <c r="HQ360" s="320"/>
      <c r="HR360" s="320"/>
      <c r="HS360" s="320"/>
      <c r="HT360" s="300"/>
    </row>
    <row r="361" spans="18:228" ht="17.100000000000001" customHeight="1" x14ac:dyDescent="0.3">
      <c r="R361" s="314"/>
      <c r="S361" s="314"/>
      <c r="T361" s="314"/>
      <c r="U361" s="314"/>
      <c r="V361" s="314"/>
      <c r="W361" s="314"/>
      <c r="X361" s="314"/>
      <c r="Y361" s="314"/>
      <c r="Z361" s="314"/>
      <c r="AA361" s="314"/>
      <c r="AB361" s="314"/>
      <c r="AC361" s="314"/>
      <c r="AD361" s="314"/>
      <c r="AE361" s="314"/>
      <c r="AF361" s="314"/>
      <c r="AG361" s="314"/>
      <c r="AH361" s="314"/>
      <c r="AI361" s="314"/>
      <c r="AJ361" s="314"/>
      <c r="AK361" s="314"/>
      <c r="AL361" s="314"/>
      <c r="AM361" s="314"/>
      <c r="AN361" s="314"/>
      <c r="AO361" s="314"/>
      <c r="AP361" s="314"/>
      <c r="AQ361" s="314"/>
      <c r="AR361" s="314"/>
      <c r="AS361" s="314"/>
      <c r="AT361" s="314"/>
      <c r="AU361" s="314"/>
      <c r="AV361" s="314"/>
      <c r="AW361" s="314"/>
      <c r="AX361" s="314"/>
      <c r="AY361" s="314"/>
      <c r="AZ361" s="314"/>
      <c r="BA361" s="314"/>
      <c r="BB361" s="314"/>
      <c r="BC361" s="314"/>
      <c r="BD361" s="314"/>
      <c r="BE361" s="314"/>
      <c r="BF361" s="314"/>
      <c r="BG361" s="314"/>
      <c r="BH361" s="314"/>
      <c r="BI361" s="314"/>
      <c r="BJ361" s="314"/>
      <c r="BK361" s="314"/>
      <c r="BL361" s="314"/>
      <c r="BM361" s="314"/>
      <c r="BN361" s="314"/>
      <c r="BO361" s="314"/>
      <c r="BP361" s="314"/>
      <c r="BQ361" s="314"/>
      <c r="BR361" s="314"/>
      <c r="BS361" s="314"/>
      <c r="BT361" s="314"/>
      <c r="BU361" s="314"/>
      <c r="BV361" s="314"/>
      <c r="BX361" s="314"/>
      <c r="BY361" s="314"/>
      <c r="BZ361" s="314"/>
      <c r="CA361" s="314"/>
      <c r="CB361" s="314"/>
      <c r="CC361" s="314"/>
      <c r="CD361" s="314"/>
      <c r="CE361" s="314"/>
      <c r="CF361" s="314"/>
      <c r="CG361" s="314"/>
      <c r="CH361" s="314"/>
      <c r="CI361" s="314"/>
      <c r="CJ361" s="314"/>
      <c r="CK361" s="314"/>
      <c r="CL361" s="314"/>
      <c r="CM361" s="314"/>
      <c r="CN361" s="314"/>
      <c r="CO361" s="314"/>
      <c r="CP361" s="314"/>
      <c r="CQ361" s="314"/>
      <c r="CR361" s="314"/>
      <c r="CS361" s="314"/>
      <c r="CT361" s="314"/>
      <c r="CU361" s="314"/>
      <c r="CV361" s="314"/>
      <c r="CW361" s="314"/>
      <c r="CX361" s="314"/>
      <c r="CY361" s="314"/>
      <c r="CZ361" s="314"/>
      <c r="DA361" s="314"/>
      <c r="DB361" s="314"/>
      <c r="DC361" s="314"/>
      <c r="DD361" s="314"/>
      <c r="DE361" s="314"/>
      <c r="DF361" s="314"/>
      <c r="DG361" s="314"/>
      <c r="DH361" s="314"/>
      <c r="DI361" s="314"/>
      <c r="DJ361" s="314"/>
      <c r="DK361" s="314"/>
      <c r="DL361" s="314"/>
      <c r="DM361" s="314"/>
      <c r="DN361" s="314"/>
      <c r="DO361" s="314"/>
      <c r="DP361" s="314"/>
      <c r="DQ361" s="314"/>
      <c r="DR361" s="314"/>
      <c r="DS361" s="314"/>
      <c r="DT361" s="314"/>
      <c r="DU361" s="314"/>
      <c r="DV361" s="314"/>
      <c r="DW361" s="314"/>
      <c r="DX361" s="314"/>
      <c r="DY361" s="314"/>
      <c r="DZ361" s="314"/>
      <c r="EA361" s="314"/>
      <c r="EB361" s="314"/>
      <c r="EC361" s="314"/>
      <c r="ED361" s="314"/>
      <c r="FY361" s="317"/>
      <c r="FZ361" s="317"/>
      <c r="GA361" s="317"/>
      <c r="GB361" s="317"/>
      <c r="GC361" s="301"/>
      <c r="GD361" s="301"/>
      <c r="GE361" s="301"/>
      <c r="GF361" s="301"/>
      <c r="GG361" s="318"/>
      <c r="GH361" s="318"/>
      <c r="GI361" s="318"/>
      <c r="GJ361" s="319"/>
      <c r="GK361" s="320"/>
      <c r="GL361" s="320"/>
      <c r="GM361" s="320"/>
      <c r="GN361" s="320"/>
      <c r="GO361" s="300"/>
      <c r="HD361" s="317"/>
      <c r="HE361" s="317"/>
      <c r="HF361" s="317"/>
      <c r="HG361" s="317"/>
      <c r="HH361" s="301"/>
      <c r="HI361" s="301"/>
      <c r="HJ361" s="301"/>
      <c r="HK361" s="301"/>
      <c r="HL361" s="318"/>
      <c r="HM361" s="318"/>
      <c r="HN361" s="318"/>
      <c r="HO361" s="319"/>
      <c r="HP361" s="320"/>
      <c r="HQ361" s="320"/>
      <c r="HR361" s="320"/>
      <c r="HS361" s="320"/>
      <c r="HT361" s="300"/>
    </row>
    <row r="362" spans="18:228" ht="17.100000000000001" customHeight="1" x14ac:dyDescent="0.3">
      <c r="R362" s="314"/>
      <c r="S362" s="314"/>
      <c r="T362" s="314"/>
      <c r="U362" s="314"/>
      <c r="V362" s="314"/>
      <c r="W362" s="314"/>
      <c r="X362" s="314"/>
      <c r="Y362" s="314"/>
      <c r="Z362" s="314"/>
      <c r="AA362" s="314"/>
      <c r="AB362" s="314"/>
      <c r="AC362" s="314"/>
      <c r="AD362" s="314"/>
      <c r="AE362" s="314"/>
      <c r="AF362" s="314"/>
      <c r="AG362" s="314"/>
      <c r="AH362" s="314"/>
      <c r="AI362" s="314"/>
      <c r="AJ362" s="314"/>
      <c r="AK362" s="314"/>
      <c r="AL362" s="314"/>
      <c r="AM362" s="314"/>
      <c r="AN362" s="314"/>
      <c r="AO362" s="314"/>
      <c r="AP362" s="314"/>
      <c r="AQ362" s="314"/>
      <c r="AR362" s="314"/>
      <c r="AS362" s="314"/>
      <c r="AT362" s="314"/>
      <c r="AU362" s="314"/>
      <c r="AV362" s="314"/>
      <c r="AW362" s="314"/>
      <c r="AX362" s="314"/>
      <c r="AY362" s="314"/>
      <c r="AZ362" s="314"/>
      <c r="BA362" s="314"/>
      <c r="BB362" s="314"/>
      <c r="BC362" s="314"/>
      <c r="BD362" s="314"/>
      <c r="BE362" s="314"/>
      <c r="BF362" s="314"/>
      <c r="BG362" s="314"/>
      <c r="BH362" s="314"/>
      <c r="BI362" s="314"/>
      <c r="BJ362" s="314"/>
      <c r="BK362" s="314"/>
      <c r="BL362" s="314"/>
      <c r="BM362" s="314"/>
      <c r="BN362" s="314"/>
      <c r="BO362" s="314"/>
      <c r="BP362" s="314"/>
      <c r="BQ362" s="314"/>
      <c r="BR362" s="314"/>
      <c r="BS362" s="314"/>
      <c r="BT362" s="314"/>
      <c r="BU362" s="314"/>
      <c r="BV362" s="314"/>
      <c r="BX362" s="314"/>
      <c r="BY362" s="314"/>
      <c r="BZ362" s="314"/>
      <c r="CA362" s="314"/>
      <c r="CB362" s="314"/>
      <c r="CC362" s="314"/>
      <c r="CD362" s="314"/>
      <c r="CE362" s="314"/>
      <c r="CF362" s="314"/>
      <c r="CG362" s="314"/>
      <c r="CH362" s="314"/>
      <c r="CI362" s="314"/>
      <c r="CJ362" s="314"/>
      <c r="CK362" s="314"/>
      <c r="CL362" s="314"/>
      <c r="CM362" s="314"/>
      <c r="CN362" s="314"/>
      <c r="CO362" s="314"/>
      <c r="CP362" s="314"/>
      <c r="CQ362" s="314"/>
      <c r="CR362" s="314"/>
      <c r="CS362" s="314"/>
      <c r="CT362" s="314"/>
      <c r="CU362" s="314"/>
      <c r="CV362" s="314"/>
      <c r="CW362" s="314"/>
      <c r="CX362" s="314"/>
      <c r="CY362" s="314"/>
      <c r="CZ362" s="314"/>
      <c r="DA362" s="314"/>
      <c r="DB362" s="314"/>
      <c r="DC362" s="314"/>
      <c r="DD362" s="314"/>
      <c r="DE362" s="314"/>
      <c r="DF362" s="314"/>
      <c r="DG362" s="314"/>
      <c r="DH362" s="314"/>
      <c r="DI362" s="314"/>
      <c r="DJ362" s="314"/>
      <c r="DK362" s="314"/>
      <c r="DL362" s="314"/>
      <c r="DM362" s="314"/>
      <c r="DN362" s="314"/>
      <c r="DO362" s="314"/>
      <c r="DP362" s="314"/>
      <c r="DQ362" s="314"/>
      <c r="DR362" s="314"/>
      <c r="DS362" s="314"/>
      <c r="DT362" s="314"/>
      <c r="DU362" s="314"/>
      <c r="DV362" s="314"/>
      <c r="DW362" s="314"/>
      <c r="DX362" s="314"/>
      <c r="DY362" s="314"/>
      <c r="DZ362" s="314"/>
      <c r="EA362" s="314"/>
      <c r="EB362" s="314"/>
      <c r="EC362" s="314"/>
      <c r="ED362" s="314"/>
      <c r="FY362" s="317"/>
      <c r="FZ362" s="317"/>
      <c r="GA362" s="317"/>
      <c r="GB362" s="317"/>
      <c r="GC362" s="301"/>
      <c r="GD362" s="301"/>
      <c r="GE362" s="301"/>
      <c r="GF362" s="301"/>
      <c r="GG362" s="318"/>
      <c r="GH362" s="318"/>
      <c r="GI362" s="318"/>
      <c r="GJ362" s="319"/>
      <c r="GK362" s="320"/>
      <c r="GL362" s="320"/>
      <c r="GM362" s="320"/>
      <c r="GN362" s="320"/>
      <c r="GO362" s="300"/>
      <c r="HD362" s="317"/>
      <c r="HE362" s="317"/>
      <c r="HF362" s="317"/>
      <c r="HG362" s="317"/>
      <c r="HH362" s="301"/>
      <c r="HI362" s="301"/>
      <c r="HJ362" s="301"/>
      <c r="HK362" s="301"/>
      <c r="HL362" s="318"/>
      <c r="HM362" s="318"/>
      <c r="HN362" s="318"/>
      <c r="HO362" s="319"/>
      <c r="HP362" s="320"/>
      <c r="HQ362" s="320"/>
      <c r="HR362" s="320"/>
      <c r="HS362" s="320"/>
      <c r="HT362" s="300"/>
    </row>
    <row r="363" spans="18:228" ht="17.100000000000001" customHeight="1" x14ac:dyDescent="0.3">
      <c r="R363" s="314"/>
      <c r="S363" s="314"/>
      <c r="T363" s="314"/>
      <c r="U363" s="314"/>
      <c r="V363" s="314"/>
      <c r="W363" s="314"/>
      <c r="X363" s="314"/>
      <c r="Y363" s="314"/>
      <c r="Z363" s="314"/>
      <c r="AA363" s="314"/>
      <c r="AB363" s="314"/>
      <c r="AC363" s="314"/>
      <c r="AD363" s="314"/>
      <c r="AE363" s="314"/>
      <c r="AF363" s="314"/>
      <c r="AG363" s="314"/>
      <c r="AH363" s="314"/>
      <c r="AI363" s="314"/>
      <c r="AJ363" s="314"/>
      <c r="AK363" s="314"/>
      <c r="AL363" s="314"/>
      <c r="AM363" s="314"/>
      <c r="AN363" s="314"/>
      <c r="AO363" s="314"/>
      <c r="AP363" s="314"/>
      <c r="AQ363" s="314"/>
      <c r="AR363" s="314"/>
      <c r="AS363" s="314"/>
      <c r="AT363" s="314"/>
      <c r="AU363" s="314"/>
      <c r="AV363" s="314"/>
      <c r="AW363" s="314"/>
      <c r="AX363" s="314"/>
      <c r="AY363" s="314"/>
      <c r="AZ363" s="314"/>
      <c r="BA363" s="314"/>
      <c r="BB363" s="314"/>
      <c r="BC363" s="314"/>
      <c r="BD363" s="314"/>
      <c r="BE363" s="314"/>
      <c r="BF363" s="314"/>
      <c r="BG363" s="314"/>
      <c r="BH363" s="314"/>
      <c r="BI363" s="314"/>
      <c r="BJ363" s="314"/>
      <c r="BK363" s="314"/>
      <c r="BL363" s="314"/>
      <c r="BM363" s="314"/>
      <c r="BN363" s="314"/>
      <c r="BO363" s="314"/>
      <c r="BP363" s="314"/>
      <c r="BQ363" s="314"/>
      <c r="BR363" s="314"/>
      <c r="BS363" s="314"/>
      <c r="BT363" s="314"/>
      <c r="BU363" s="314"/>
      <c r="BV363" s="314"/>
      <c r="BX363" s="314"/>
      <c r="BY363" s="314"/>
      <c r="BZ363" s="314"/>
      <c r="CA363" s="314"/>
      <c r="CB363" s="314"/>
      <c r="CC363" s="314"/>
      <c r="CD363" s="314"/>
      <c r="CE363" s="314"/>
      <c r="CF363" s="314"/>
      <c r="CG363" s="314"/>
      <c r="CH363" s="314"/>
      <c r="CI363" s="314"/>
      <c r="CJ363" s="314"/>
      <c r="CK363" s="314"/>
      <c r="CL363" s="314"/>
      <c r="CM363" s="314"/>
      <c r="CN363" s="314"/>
      <c r="CO363" s="314"/>
      <c r="CP363" s="314"/>
      <c r="CQ363" s="314"/>
      <c r="CR363" s="314"/>
      <c r="CS363" s="314"/>
      <c r="CT363" s="314"/>
      <c r="CU363" s="314"/>
      <c r="CV363" s="314"/>
      <c r="CW363" s="314"/>
      <c r="CX363" s="314"/>
      <c r="CY363" s="314"/>
      <c r="CZ363" s="314"/>
      <c r="DA363" s="314"/>
      <c r="DB363" s="314"/>
      <c r="DC363" s="314"/>
      <c r="DD363" s="314"/>
      <c r="DE363" s="314"/>
      <c r="DF363" s="314"/>
      <c r="DG363" s="314"/>
      <c r="DH363" s="314"/>
      <c r="DI363" s="314"/>
      <c r="DJ363" s="314"/>
      <c r="DK363" s="314"/>
      <c r="DL363" s="314"/>
      <c r="DM363" s="314"/>
      <c r="DN363" s="314"/>
      <c r="DO363" s="314"/>
      <c r="DP363" s="314"/>
      <c r="DQ363" s="314"/>
      <c r="DR363" s="314"/>
      <c r="DS363" s="314"/>
      <c r="DT363" s="314"/>
      <c r="DU363" s="314"/>
      <c r="DV363" s="314"/>
      <c r="DW363" s="314"/>
      <c r="DX363" s="314"/>
      <c r="DY363" s="314"/>
      <c r="DZ363" s="314"/>
      <c r="EA363" s="314"/>
      <c r="EB363" s="314"/>
      <c r="EC363" s="314"/>
      <c r="ED363" s="314"/>
      <c r="FY363" s="317"/>
      <c r="FZ363" s="317"/>
      <c r="GA363" s="317"/>
      <c r="GB363" s="317"/>
      <c r="GC363" s="301"/>
      <c r="GD363" s="301"/>
      <c r="GE363" s="301"/>
      <c r="GF363" s="301"/>
      <c r="GG363" s="318"/>
      <c r="GH363" s="318"/>
      <c r="GI363" s="318"/>
      <c r="GJ363" s="319"/>
      <c r="GK363" s="320"/>
      <c r="GL363" s="320"/>
      <c r="GM363" s="320"/>
      <c r="GN363" s="320"/>
      <c r="GO363" s="300"/>
      <c r="HD363" s="317"/>
      <c r="HE363" s="317"/>
      <c r="HF363" s="317"/>
      <c r="HG363" s="317"/>
      <c r="HH363" s="301"/>
      <c r="HI363" s="301"/>
      <c r="HJ363" s="301"/>
      <c r="HK363" s="301"/>
      <c r="HL363" s="318"/>
      <c r="HM363" s="318"/>
      <c r="HN363" s="318"/>
      <c r="HO363" s="319"/>
      <c r="HP363" s="320"/>
      <c r="HQ363" s="320"/>
      <c r="HR363" s="320"/>
      <c r="HS363" s="320"/>
      <c r="HT363" s="300"/>
    </row>
    <row r="364" spans="18:228" ht="17.100000000000001" customHeight="1" x14ac:dyDescent="0.3">
      <c r="R364" s="314"/>
      <c r="S364" s="314"/>
      <c r="T364" s="314"/>
      <c r="U364" s="314"/>
      <c r="V364" s="314"/>
      <c r="W364" s="314"/>
      <c r="X364" s="314"/>
      <c r="Y364" s="314"/>
      <c r="Z364" s="314"/>
      <c r="AA364" s="314"/>
      <c r="AB364" s="314"/>
      <c r="AC364" s="314"/>
      <c r="AD364" s="314"/>
      <c r="AE364" s="314"/>
      <c r="AF364" s="314"/>
      <c r="AG364" s="314"/>
      <c r="AH364" s="314"/>
      <c r="AI364" s="314"/>
      <c r="AJ364" s="314"/>
      <c r="AK364" s="314"/>
      <c r="AL364" s="314"/>
      <c r="AM364" s="314"/>
      <c r="AN364" s="314"/>
      <c r="AO364" s="314"/>
      <c r="AP364" s="314"/>
      <c r="AQ364" s="314"/>
      <c r="AR364" s="314"/>
      <c r="AS364" s="314"/>
      <c r="AT364" s="314"/>
      <c r="AU364" s="314"/>
      <c r="AV364" s="314"/>
      <c r="AW364" s="314"/>
      <c r="AX364" s="314"/>
      <c r="AY364" s="314"/>
      <c r="AZ364" s="314"/>
      <c r="BA364" s="314"/>
      <c r="BB364" s="314"/>
      <c r="BC364" s="314"/>
      <c r="BD364" s="314"/>
      <c r="BE364" s="314"/>
      <c r="BF364" s="314"/>
      <c r="BG364" s="314"/>
      <c r="BH364" s="314"/>
      <c r="BI364" s="314"/>
      <c r="BJ364" s="314"/>
      <c r="BK364" s="314"/>
      <c r="BL364" s="314"/>
      <c r="BM364" s="314"/>
      <c r="BN364" s="314"/>
      <c r="BO364" s="314"/>
      <c r="BP364" s="314"/>
      <c r="BQ364" s="314"/>
      <c r="BR364" s="314"/>
      <c r="BS364" s="314"/>
      <c r="BT364" s="314"/>
      <c r="BU364" s="314"/>
      <c r="BV364" s="314"/>
      <c r="BX364" s="314"/>
      <c r="BY364" s="314"/>
      <c r="BZ364" s="314"/>
      <c r="CA364" s="314"/>
      <c r="CB364" s="314"/>
      <c r="CC364" s="314"/>
      <c r="CD364" s="314"/>
      <c r="CE364" s="314"/>
      <c r="CF364" s="314"/>
      <c r="CG364" s="314"/>
      <c r="CH364" s="314"/>
      <c r="CI364" s="314"/>
      <c r="CJ364" s="314"/>
      <c r="CK364" s="314"/>
      <c r="CL364" s="314"/>
      <c r="CM364" s="314"/>
      <c r="CN364" s="314"/>
      <c r="CO364" s="314"/>
      <c r="CP364" s="314"/>
      <c r="CQ364" s="314"/>
      <c r="CR364" s="314"/>
      <c r="CS364" s="314"/>
      <c r="CT364" s="314"/>
      <c r="CU364" s="314"/>
      <c r="CV364" s="314"/>
      <c r="CW364" s="314"/>
      <c r="CX364" s="314"/>
      <c r="CY364" s="314"/>
      <c r="CZ364" s="314"/>
      <c r="DA364" s="314"/>
      <c r="DB364" s="314"/>
      <c r="DC364" s="314"/>
      <c r="DD364" s="314"/>
      <c r="DE364" s="314"/>
      <c r="DF364" s="314"/>
      <c r="DG364" s="314"/>
      <c r="DH364" s="314"/>
      <c r="DI364" s="314"/>
      <c r="DJ364" s="314"/>
      <c r="DK364" s="314"/>
      <c r="DL364" s="314"/>
      <c r="DM364" s="314"/>
      <c r="DN364" s="314"/>
      <c r="DO364" s="314"/>
      <c r="DP364" s="314"/>
      <c r="DQ364" s="314"/>
      <c r="DR364" s="314"/>
      <c r="DS364" s="314"/>
      <c r="DT364" s="314"/>
      <c r="DU364" s="314"/>
      <c r="DV364" s="314"/>
      <c r="DW364" s="314"/>
      <c r="DX364" s="314"/>
      <c r="DY364" s="314"/>
      <c r="DZ364" s="314"/>
      <c r="EA364" s="314"/>
      <c r="EB364" s="314"/>
      <c r="EC364" s="314"/>
      <c r="ED364" s="314"/>
      <c r="FY364" s="317"/>
      <c r="FZ364" s="317"/>
      <c r="GA364" s="317"/>
      <c r="GB364" s="317"/>
      <c r="GC364" s="301"/>
      <c r="GD364" s="301"/>
      <c r="GE364" s="301"/>
      <c r="GF364" s="301"/>
      <c r="GG364" s="318"/>
      <c r="GH364" s="318"/>
      <c r="GI364" s="318"/>
      <c r="GJ364" s="319"/>
      <c r="GK364" s="320"/>
      <c r="GL364" s="320"/>
      <c r="GM364" s="320"/>
      <c r="GN364" s="320"/>
      <c r="GO364" s="300"/>
      <c r="HD364" s="317"/>
      <c r="HE364" s="317"/>
      <c r="HF364" s="317"/>
      <c r="HG364" s="317"/>
      <c r="HH364" s="301"/>
      <c r="HI364" s="301"/>
      <c r="HJ364" s="301"/>
      <c r="HK364" s="301"/>
      <c r="HL364" s="318"/>
      <c r="HM364" s="318"/>
      <c r="HN364" s="318"/>
      <c r="HO364" s="319"/>
      <c r="HP364" s="320"/>
      <c r="HQ364" s="320"/>
      <c r="HR364" s="320"/>
      <c r="HS364" s="320"/>
      <c r="HT364" s="300"/>
    </row>
    <row r="365" spans="18:228" ht="17.100000000000001" customHeight="1" x14ac:dyDescent="0.3">
      <c r="R365" s="314"/>
      <c r="S365" s="314"/>
      <c r="T365" s="314"/>
      <c r="U365" s="314"/>
      <c r="V365" s="314"/>
      <c r="W365" s="314"/>
      <c r="X365" s="314"/>
      <c r="Y365" s="314"/>
      <c r="Z365" s="314"/>
      <c r="AA365" s="314"/>
      <c r="AB365" s="314"/>
      <c r="AC365" s="314"/>
      <c r="AD365" s="314"/>
      <c r="AE365" s="314"/>
      <c r="AF365" s="314"/>
      <c r="AG365" s="314"/>
      <c r="AH365" s="314"/>
      <c r="AI365" s="314"/>
      <c r="AJ365" s="314"/>
      <c r="AK365" s="314"/>
      <c r="AL365" s="314"/>
      <c r="AM365" s="314"/>
      <c r="AN365" s="314"/>
      <c r="AO365" s="314"/>
      <c r="AP365" s="314"/>
      <c r="AQ365" s="314"/>
      <c r="AR365" s="314"/>
      <c r="AS365" s="314"/>
      <c r="AT365" s="314"/>
      <c r="AU365" s="314"/>
      <c r="AV365" s="314"/>
      <c r="AW365" s="314"/>
      <c r="AX365" s="314"/>
      <c r="AY365" s="314"/>
      <c r="AZ365" s="314"/>
      <c r="BA365" s="314"/>
      <c r="BB365" s="314"/>
      <c r="BC365" s="314"/>
      <c r="BD365" s="314"/>
      <c r="BE365" s="314"/>
      <c r="BF365" s="314"/>
      <c r="BG365" s="314"/>
      <c r="BH365" s="314"/>
      <c r="BI365" s="314"/>
      <c r="BJ365" s="314"/>
      <c r="BK365" s="314"/>
      <c r="BL365" s="314"/>
      <c r="BM365" s="314"/>
      <c r="BN365" s="314"/>
      <c r="BO365" s="314"/>
      <c r="BP365" s="314"/>
      <c r="BQ365" s="314"/>
      <c r="BR365" s="314"/>
      <c r="BS365" s="314"/>
      <c r="BT365" s="314"/>
      <c r="BU365" s="314"/>
      <c r="BV365" s="314"/>
      <c r="BX365" s="314"/>
      <c r="BY365" s="314"/>
      <c r="BZ365" s="314"/>
      <c r="CA365" s="314"/>
      <c r="CB365" s="314"/>
      <c r="CC365" s="314"/>
      <c r="CD365" s="314"/>
      <c r="CE365" s="314"/>
      <c r="CF365" s="314"/>
      <c r="CG365" s="314"/>
      <c r="CH365" s="314"/>
      <c r="CI365" s="314"/>
      <c r="CJ365" s="314"/>
      <c r="CK365" s="314"/>
      <c r="CL365" s="314"/>
      <c r="CM365" s="314"/>
      <c r="CN365" s="314"/>
      <c r="CO365" s="314"/>
      <c r="CP365" s="314"/>
      <c r="CQ365" s="314"/>
      <c r="CR365" s="314"/>
      <c r="CS365" s="314"/>
      <c r="CT365" s="314"/>
      <c r="CU365" s="314"/>
      <c r="CV365" s="314"/>
      <c r="CW365" s="314"/>
      <c r="CX365" s="314"/>
      <c r="CY365" s="314"/>
      <c r="CZ365" s="314"/>
      <c r="DA365" s="314"/>
      <c r="DB365" s="314"/>
      <c r="DC365" s="314"/>
      <c r="DD365" s="314"/>
      <c r="DE365" s="314"/>
      <c r="DF365" s="314"/>
      <c r="DG365" s="314"/>
      <c r="DH365" s="314"/>
      <c r="DI365" s="314"/>
      <c r="DJ365" s="314"/>
      <c r="DK365" s="314"/>
      <c r="DL365" s="314"/>
      <c r="DM365" s="314"/>
      <c r="DN365" s="314"/>
      <c r="DO365" s="314"/>
      <c r="DP365" s="314"/>
      <c r="DQ365" s="314"/>
      <c r="DR365" s="314"/>
      <c r="DS365" s="314"/>
      <c r="DT365" s="314"/>
      <c r="DU365" s="314"/>
      <c r="DV365" s="314"/>
      <c r="DW365" s="314"/>
      <c r="DX365" s="314"/>
      <c r="DY365" s="314"/>
      <c r="DZ365" s="314"/>
      <c r="EA365" s="314"/>
      <c r="EB365" s="314"/>
      <c r="EC365" s="314"/>
      <c r="ED365" s="314"/>
      <c r="FY365" s="317"/>
      <c r="FZ365" s="317"/>
      <c r="GA365" s="317"/>
      <c r="GB365" s="317"/>
      <c r="GC365" s="301"/>
      <c r="GD365" s="301"/>
      <c r="GE365" s="301"/>
      <c r="GF365" s="301"/>
      <c r="GG365" s="318"/>
      <c r="GH365" s="318"/>
      <c r="GI365" s="318"/>
      <c r="GJ365" s="319"/>
      <c r="GK365" s="320"/>
      <c r="GL365" s="320"/>
      <c r="GM365" s="320"/>
      <c r="GN365" s="320"/>
      <c r="GO365" s="300"/>
      <c r="HD365" s="317"/>
      <c r="HE365" s="317"/>
      <c r="HF365" s="317"/>
      <c r="HG365" s="317"/>
      <c r="HH365" s="301"/>
      <c r="HI365" s="301"/>
      <c r="HJ365" s="301"/>
      <c r="HK365" s="301"/>
      <c r="HL365" s="318"/>
      <c r="HM365" s="318"/>
      <c r="HN365" s="318"/>
      <c r="HO365" s="319"/>
      <c r="HP365" s="320"/>
      <c r="HQ365" s="320"/>
      <c r="HR365" s="320"/>
      <c r="HS365" s="320"/>
      <c r="HT365" s="300"/>
    </row>
    <row r="366" spans="18:228" ht="17.100000000000001" customHeight="1" x14ac:dyDescent="0.3">
      <c r="R366" s="314"/>
      <c r="S366" s="314"/>
      <c r="T366" s="314"/>
      <c r="U366" s="314"/>
      <c r="V366" s="314"/>
      <c r="W366" s="314"/>
      <c r="X366" s="314"/>
      <c r="Y366" s="314"/>
      <c r="Z366" s="314"/>
      <c r="AA366" s="314"/>
      <c r="AB366" s="314"/>
      <c r="AC366" s="314"/>
      <c r="AD366" s="314"/>
      <c r="AE366" s="314"/>
      <c r="AF366" s="314"/>
      <c r="AG366" s="314"/>
      <c r="AH366" s="314"/>
      <c r="AI366" s="314"/>
      <c r="AJ366" s="314"/>
      <c r="AK366" s="314"/>
      <c r="AL366" s="314"/>
      <c r="AM366" s="314"/>
      <c r="AN366" s="314"/>
      <c r="AO366" s="314"/>
      <c r="AP366" s="314"/>
      <c r="AQ366" s="314"/>
      <c r="AR366" s="314"/>
      <c r="AS366" s="314"/>
      <c r="AT366" s="314"/>
      <c r="AU366" s="314"/>
      <c r="AV366" s="314"/>
      <c r="AW366" s="314"/>
      <c r="AX366" s="314"/>
      <c r="AY366" s="314"/>
      <c r="AZ366" s="314"/>
      <c r="BA366" s="314"/>
      <c r="BB366" s="314"/>
      <c r="BC366" s="314"/>
      <c r="BD366" s="314"/>
      <c r="BE366" s="314"/>
      <c r="BF366" s="314"/>
      <c r="BG366" s="314"/>
      <c r="BH366" s="314"/>
      <c r="BI366" s="314"/>
      <c r="BJ366" s="314"/>
      <c r="BK366" s="314"/>
      <c r="BL366" s="314"/>
      <c r="BM366" s="314"/>
      <c r="BN366" s="314"/>
      <c r="BO366" s="314"/>
      <c r="BP366" s="314"/>
      <c r="BQ366" s="314"/>
      <c r="BR366" s="314"/>
      <c r="BS366" s="314"/>
      <c r="BT366" s="314"/>
      <c r="BU366" s="314"/>
      <c r="BV366" s="314"/>
      <c r="BX366" s="314"/>
      <c r="BY366" s="314"/>
      <c r="BZ366" s="314"/>
      <c r="CA366" s="314"/>
      <c r="CB366" s="314"/>
      <c r="CC366" s="314"/>
      <c r="CD366" s="314"/>
      <c r="CE366" s="314"/>
      <c r="CF366" s="314"/>
      <c r="CG366" s="314"/>
      <c r="CH366" s="314"/>
      <c r="CI366" s="314"/>
      <c r="CJ366" s="314"/>
      <c r="CK366" s="314"/>
      <c r="CL366" s="314"/>
      <c r="CM366" s="314"/>
      <c r="CN366" s="314"/>
      <c r="CO366" s="314"/>
      <c r="CP366" s="314"/>
      <c r="CQ366" s="314"/>
      <c r="CR366" s="314"/>
      <c r="CS366" s="314"/>
      <c r="CT366" s="314"/>
      <c r="CU366" s="314"/>
      <c r="CV366" s="314"/>
      <c r="CW366" s="314"/>
      <c r="CX366" s="314"/>
      <c r="CY366" s="314"/>
      <c r="CZ366" s="314"/>
      <c r="DA366" s="314"/>
      <c r="DB366" s="314"/>
      <c r="DC366" s="314"/>
      <c r="DD366" s="314"/>
      <c r="DE366" s="314"/>
      <c r="DF366" s="314"/>
      <c r="DG366" s="314"/>
      <c r="DH366" s="314"/>
      <c r="DI366" s="314"/>
      <c r="DJ366" s="314"/>
      <c r="DK366" s="314"/>
      <c r="DL366" s="314"/>
      <c r="DM366" s="314"/>
      <c r="DN366" s="314"/>
      <c r="DO366" s="314"/>
      <c r="DP366" s="314"/>
      <c r="DQ366" s="314"/>
      <c r="DR366" s="314"/>
      <c r="DS366" s="314"/>
      <c r="DT366" s="314"/>
      <c r="DU366" s="314"/>
      <c r="DV366" s="314"/>
      <c r="DW366" s="314"/>
      <c r="DX366" s="314"/>
      <c r="DY366" s="314"/>
      <c r="DZ366" s="314"/>
      <c r="EA366" s="314"/>
      <c r="EB366" s="314"/>
      <c r="EC366" s="314"/>
      <c r="ED366" s="314"/>
      <c r="FY366" s="317"/>
      <c r="FZ366" s="317"/>
      <c r="GA366" s="317"/>
      <c r="GB366" s="317"/>
      <c r="GC366" s="301"/>
      <c r="GD366" s="301"/>
      <c r="GE366" s="301"/>
      <c r="GF366" s="301"/>
      <c r="GG366" s="318"/>
      <c r="GH366" s="318"/>
      <c r="GI366" s="318"/>
      <c r="GJ366" s="319"/>
      <c r="GK366" s="320"/>
      <c r="GL366" s="320"/>
      <c r="GM366" s="320"/>
      <c r="GN366" s="320"/>
      <c r="GO366" s="300"/>
      <c r="HD366" s="317"/>
      <c r="HE366" s="317"/>
      <c r="HF366" s="317"/>
      <c r="HG366" s="317"/>
      <c r="HH366" s="301"/>
      <c r="HI366" s="301"/>
      <c r="HJ366" s="301"/>
      <c r="HK366" s="301"/>
      <c r="HL366" s="318"/>
      <c r="HM366" s="318"/>
      <c r="HN366" s="318"/>
      <c r="HO366" s="319"/>
      <c r="HP366" s="320"/>
      <c r="HQ366" s="320"/>
      <c r="HR366" s="320"/>
      <c r="HS366" s="320"/>
      <c r="HT366" s="300"/>
    </row>
    <row r="367" spans="18:228" ht="17.100000000000001" customHeight="1" x14ac:dyDescent="0.3">
      <c r="R367" s="314"/>
      <c r="S367" s="314"/>
      <c r="T367" s="314"/>
      <c r="U367" s="314"/>
      <c r="V367" s="314"/>
      <c r="W367" s="314"/>
      <c r="X367" s="314"/>
      <c r="Y367" s="314"/>
      <c r="Z367" s="314"/>
      <c r="AA367" s="314"/>
      <c r="AB367" s="314"/>
      <c r="AC367" s="314"/>
      <c r="AD367" s="314"/>
      <c r="AE367" s="314"/>
      <c r="AF367" s="314"/>
      <c r="AG367" s="314"/>
      <c r="AH367" s="314"/>
      <c r="AI367" s="314"/>
      <c r="AJ367" s="314"/>
      <c r="AK367" s="314"/>
      <c r="AL367" s="314"/>
      <c r="AM367" s="314"/>
      <c r="AN367" s="314"/>
      <c r="AO367" s="314"/>
      <c r="AP367" s="314"/>
      <c r="AQ367" s="314"/>
      <c r="AR367" s="314"/>
      <c r="AS367" s="314"/>
      <c r="AT367" s="314"/>
      <c r="AU367" s="314"/>
      <c r="AV367" s="314"/>
      <c r="AW367" s="314"/>
      <c r="AX367" s="314"/>
      <c r="AY367" s="314"/>
      <c r="AZ367" s="314"/>
      <c r="BA367" s="314"/>
      <c r="BB367" s="314"/>
      <c r="BC367" s="314"/>
      <c r="BD367" s="314"/>
      <c r="BE367" s="314"/>
      <c r="BF367" s="314"/>
      <c r="BG367" s="314"/>
      <c r="BH367" s="314"/>
      <c r="BI367" s="314"/>
      <c r="BJ367" s="314"/>
      <c r="BK367" s="314"/>
      <c r="BL367" s="314"/>
      <c r="BM367" s="314"/>
      <c r="BN367" s="314"/>
      <c r="BO367" s="314"/>
      <c r="BP367" s="314"/>
      <c r="BQ367" s="314"/>
      <c r="BR367" s="314"/>
      <c r="BS367" s="314"/>
      <c r="BT367" s="314"/>
      <c r="BU367" s="314"/>
      <c r="BV367" s="314"/>
      <c r="BX367" s="314"/>
      <c r="BY367" s="314"/>
      <c r="BZ367" s="314"/>
      <c r="CA367" s="314"/>
      <c r="CB367" s="314"/>
      <c r="CC367" s="314"/>
      <c r="CD367" s="314"/>
      <c r="CE367" s="314"/>
      <c r="CF367" s="314"/>
      <c r="CG367" s="314"/>
      <c r="CH367" s="314"/>
      <c r="CI367" s="314"/>
      <c r="CJ367" s="314"/>
      <c r="CK367" s="314"/>
      <c r="CL367" s="314"/>
      <c r="CM367" s="314"/>
      <c r="CN367" s="314"/>
      <c r="CO367" s="314"/>
      <c r="CP367" s="314"/>
      <c r="CQ367" s="314"/>
      <c r="CR367" s="314"/>
      <c r="CS367" s="314"/>
      <c r="CT367" s="314"/>
      <c r="CU367" s="314"/>
      <c r="CV367" s="314"/>
      <c r="CW367" s="314"/>
      <c r="CX367" s="314"/>
      <c r="CY367" s="314"/>
      <c r="CZ367" s="314"/>
      <c r="DA367" s="314"/>
      <c r="DB367" s="314"/>
      <c r="DC367" s="314"/>
      <c r="DD367" s="314"/>
      <c r="DE367" s="314"/>
      <c r="DF367" s="314"/>
      <c r="DG367" s="314"/>
      <c r="DH367" s="314"/>
      <c r="DI367" s="314"/>
      <c r="DJ367" s="314"/>
      <c r="DK367" s="314"/>
      <c r="DL367" s="314"/>
      <c r="DM367" s="314"/>
      <c r="DN367" s="314"/>
      <c r="DO367" s="314"/>
      <c r="DP367" s="314"/>
      <c r="DQ367" s="314"/>
      <c r="DR367" s="314"/>
      <c r="DS367" s="314"/>
      <c r="DT367" s="314"/>
      <c r="DU367" s="314"/>
      <c r="DV367" s="314"/>
      <c r="DW367" s="314"/>
      <c r="DX367" s="314"/>
      <c r="DY367" s="314"/>
      <c r="DZ367" s="314"/>
      <c r="EA367" s="314"/>
      <c r="EB367" s="314"/>
      <c r="EC367" s="314"/>
      <c r="ED367" s="314"/>
      <c r="FY367" s="317"/>
      <c r="FZ367" s="317"/>
      <c r="GA367" s="317"/>
      <c r="GB367" s="317"/>
      <c r="GC367" s="301"/>
      <c r="GD367" s="301"/>
      <c r="GE367" s="301"/>
      <c r="GF367" s="301"/>
      <c r="GG367" s="318"/>
      <c r="GH367" s="318"/>
      <c r="GI367" s="318"/>
      <c r="GJ367" s="319"/>
      <c r="GK367" s="320"/>
      <c r="GL367" s="320"/>
      <c r="GM367" s="320"/>
      <c r="GN367" s="320"/>
      <c r="GO367" s="300"/>
      <c r="HD367" s="317"/>
      <c r="HE367" s="317"/>
      <c r="HF367" s="317"/>
      <c r="HG367" s="317"/>
      <c r="HH367" s="301"/>
      <c r="HI367" s="301"/>
      <c r="HJ367" s="301"/>
      <c r="HK367" s="301"/>
      <c r="HL367" s="318"/>
      <c r="HM367" s="318"/>
      <c r="HN367" s="318"/>
      <c r="HO367" s="319"/>
      <c r="HP367" s="320"/>
      <c r="HQ367" s="320"/>
      <c r="HR367" s="320"/>
      <c r="HS367" s="320"/>
      <c r="HT367" s="300"/>
    </row>
    <row r="368" spans="18:228" ht="17.100000000000001" customHeight="1" x14ac:dyDescent="0.3">
      <c r="R368" s="314"/>
      <c r="S368" s="314"/>
      <c r="T368" s="314"/>
      <c r="U368" s="314"/>
      <c r="V368" s="314"/>
      <c r="W368" s="314"/>
      <c r="X368" s="314"/>
      <c r="Y368" s="314"/>
      <c r="Z368" s="314"/>
      <c r="AA368" s="314"/>
      <c r="AB368" s="314"/>
      <c r="AC368" s="314"/>
      <c r="AD368" s="314"/>
      <c r="AE368" s="314"/>
      <c r="AF368" s="314"/>
      <c r="AG368" s="314"/>
      <c r="AH368" s="314"/>
      <c r="AI368" s="314"/>
      <c r="AJ368" s="314"/>
      <c r="AK368" s="314"/>
      <c r="AL368" s="314"/>
      <c r="AM368" s="314"/>
      <c r="AN368" s="314"/>
      <c r="AO368" s="314"/>
      <c r="AP368" s="314"/>
      <c r="AQ368" s="314"/>
      <c r="AR368" s="314"/>
      <c r="AS368" s="314"/>
      <c r="AT368" s="314"/>
      <c r="AU368" s="314"/>
      <c r="AV368" s="314"/>
      <c r="AW368" s="314"/>
      <c r="AX368" s="314"/>
      <c r="AY368" s="314"/>
      <c r="AZ368" s="314"/>
      <c r="BA368" s="314"/>
      <c r="BB368" s="314"/>
      <c r="BC368" s="314"/>
      <c r="BD368" s="314"/>
      <c r="BE368" s="314"/>
      <c r="BF368" s="314"/>
      <c r="BG368" s="314"/>
      <c r="BH368" s="314"/>
      <c r="BI368" s="314"/>
      <c r="BJ368" s="314"/>
      <c r="BK368" s="314"/>
      <c r="BL368" s="314"/>
      <c r="BM368" s="314"/>
      <c r="BN368" s="314"/>
      <c r="BO368" s="314"/>
      <c r="BP368" s="314"/>
      <c r="BQ368" s="314"/>
      <c r="BR368" s="314"/>
      <c r="BS368" s="314"/>
      <c r="BT368" s="314"/>
      <c r="BU368" s="314"/>
      <c r="BV368" s="314"/>
      <c r="BX368" s="314"/>
      <c r="BY368" s="314"/>
      <c r="BZ368" s="314"/>
      <c r="CA368" s="314"/>
      <c r="CB368" s="314"/>
      <c r="CC368" s="314"/>
      <c r="CD368" s="314"/>
      <c r="CE368" s="314"/>
      <c r="CF368" s="314"/>
      <c r="CG368" s="314"/>
      <c r="CH368" s="314"/>
      <c r="CI368" s="314"/>
      <c r="CJ368" s="314"/>
      <c r="CK368" s="314"/>
      <c r="CL368" s="314"/>
      <c r="CM368" s="314"/>
      <c r="CN368" s="314"/>
      <c r="CO368" s="314"/>
      <c r="CP368" s="314"/>
      <c r="CQ368" s="314"/>
      <c r="CR368" s="314"/>
      <c r="CS368" s="314"/>
      <c r="CT368" s="314"/>
      <c r="CU368" s="314"/>
      <c r="CV368" s="314"/>
      <c r="CW368" s="314"/>
      <c r="CX368" s="314"/>
      <c r="CY368" s="314"/>
      <c r="CZ368" s="314"/>
      <c r="DA368" s="314"/>
      <c r="DB368" s="314"/>
      <c r="DC368" s="314"/>
      <c r="DD368" s="314"/>
      <c r="DE368" s="314"/>
      <c r="DF368" s="314"/>
      <c r="DG368" s="314"/>
      <c r="DH368" s="314"/>
      <c r="DI368" s="314"/>
      <c r="DJ368" s="314"/>
      <c r="DK368" s="314"/>
      <c r="DL368" s="314"/>
      <c r="DM368" s="314"/>
      <c r="DN368" s="314"/>
      <c r="DO368" s="314"/>
      <c r="DP368" s="314"/>
      <c r="DQ368" s="314"/>
      <c r="DR368" s="314"/>
      <c r="DS368" s="314"/>
      <c r="DT368" s="314"/>
      <c r="DU368" s="314"/>
      <c r="DV368" s="314"/>
      <c r="DW368" s="314"/>
      <c r="DX368" s="314"/>
      <c r="DY368" s="314"/>
      <c r="DZ368" s="314"/>
      <c r="EA368" s="314"/>
      <c r="EB368" s="314"/>
      <c r="EC368" s="314"/>
      <c r="ED368" s="314"/>
      <c r="FY368" s="317"/>
      <c r="FZ368" s="317"/>
      <c r="GA368" s="317"/>
      <c r="GB368" s="317"/>
      <c r="GC368" s="301"/>
      <c r="GD368" s="301"/>
      <c r="GE368" s="301"/>
      <c r="GF368" s="301"/>
      <c r="GG368" s="318"/>
      <c r="GH368" s="318"/>
      <c r="GI368" s="318"/>
      <c r="GJ368" s="319"/>
      <c r="GK368" s="320"/>
      <c r="GL368" s="320"/>
      <c r="GM368" s="320"/>
      <c r="GN368" s="320"/>
      <c r="GO368" s="300"/>
      <c r="HD368" s="317"/>
      <c r="HE368" s="317"/>
      <c r="HF368" s="317"/>
      <c r="HG368" s="317"/>
      <c r="HH368" s="301"/>
      <c r="HI368" s="301"/>
      <c r="HJ368" s="301"/>
      <c r="HK368" s="301"/>
      <c r="HL368" s="318"/>
      <c r="HM368" s="318"/>
      <c r="HN368" s="318"/>
      <c r="HO368" s="319"/>
      <c r="HP368" s="320"/>
      <c r="HQ368" s="320"/>
      <c r="HR368" s="320"/>
      <c r="HS368" s="320"/>
      <c r="HT368" s="300"/>
    </row>
    <row r="369" spans="2:228" ht="17.100000000000001" customHeight="1" x14ac:dyDescent="0.3">
      <c r="R369" s="314"/>
      <c r="S369" s="314"/>
      <c r="T369" s="314"/>
      <c r="U369" s="314"/>
      <c r="V369" s="314"/>
      <c r="W369" s="314"/>
      <c r="X369" s="314"/>
      <c r="Y369" s="314"/>
      <c r="Z369" s="314"/>
      <c r="AA369" s="314"/>
      <c r="AB369" s="314"/>
      <c r="AC369" s="314"/>
      <c r="AD369" s="314"/>
      <c r="AE369" s="314"/>
      <c r="AF369" s="314"/>
      <c r="AG369" s="314"/>
      <c r="AH369" s="314"/>
      <c r="AI369" s="314"/>
      <c r="AJ369" s="314"/>
      <c r="AK369" s="314"/>
      <c r="AL369" s="314"/>
      <c r="AM369" s="314"/>
      <c r="AN369" s="314"/>
      <c r="AO369" s="314"/>
      <c r="AP369" s="314"/>
      <c r="AQ369" s="314"/>
      <c r="AR369" s="314"/>
      <c r="AS369" s="314"/>
      <c r="AT369" s="314"/>
      <c r="AU369" s="314"/>
      <c r="AV369" s="314"/>
      <c r="AW369" s="314"/>
      <c r="AX369" s="314"/>
      <c r="AY369" s="314"/>
      <c r="AZ369" s="314"/>
      <c r="BA369" s="314"/>
      <c r="BB369" s="314"/>
      <c r="BC369" s="314"/>
      <c r="BD369" s="314"/>
      <c r="BE369" s="314"/>
      <c r="BF369" s="314"/>
      <c r="BG369" s="314"/>
      <c r="BH369" s="314"/>
      <c r="BI369" s="314"/>
      <c r="BJ369" s="314"/>
      <c r="BK369" s="314"/>
      <c r="BL369" s="314"/>
      <c r="BM369" s="314"/>
      <c r="BN369" s="314"/>
      <c r="BO369" s="314"/>
      <c r="BP369" s="314"/>
      <c r="BQ369" s="314"/>
      <c r="BR369" s="314"/>
      <c r="BS369" s="314"/>
      <c r="BT369" s="314"/>
      <c r="BU369" s="314"/>
      <c r="BV369" s="314"/>
      <c r="BX369" s="314"/>
      <c r="BY369" s="314"/>
      <c r="BZ369" s="314"/>
      <c r="CA369" s="314"/>
      <c r="CB369" s="314"/>
      <c r="CC369" s="314"/>
      <c r="CD369" s="314"/>
      <c r="CE369" s="314"/>
      <c r="CF369" s="314"/>
      <c r="CG369" s="314"/>
      <c r="CH369" s="314"/>
      <c r="CI369" s="314"/>
      <c r="CJ369" s="314"/>
      <c r="CK369" s="314"/>
      <c r="CL369" s="314"/>
      <c r="CM369" s="314"/>
      <c r="CN369" s="314"/>
      <c r="CO369" s="314"/>
      <c r="CP369" s="314"/>
      <c r="CQ369" s="314"/>
      <c r="CR369" s="314"/>
      <c r="CS369" s="314"/>
      <c r="CT369" s="314"/>
      <c r="CU369" s="314"/>
      <c r="CV369" s="314"/>
      <c r="CW369" s="314"/>
      <c r="CX369" s="314"/>
      <c r="CY369" s="314"/>
      <c r="CZ369" s="314"/>
      <c r="DA369" s="314"/>
      <c r="DB369" s="314"/>
      <c r="DC369" s="314"/>
      <c r="DD369" s="314"/>
      <c r="DE369" s="314"/>
      <c r="DF369" s="314"/>
      <c r="DG369" s="314"/>
      <c r="DH369" s="314"/>
      <c r="DI369" s="314"/>
      <c r="DJ369" s="314"/>
      <c r="DK369" s="314"/>
      <c r="DL369" s="314"/>
      <c r="DM369" s="314"/>
      <c r="DN369" s="314"/>
      <c r="DO369" s="314"/>
      <c r="DP369" s="314"/>
      <c r="DQ369" s="314"/>
      <c r="DR369" s="314"/>
      <c r="DS369" s="314"/>
      <c r="DT369" s="314"/>
      <c r="DU369" s="314"/>
      <c r="DV369" s="314"/>
      <c r="DW369" s="314"/>
      <c r="DX369" s="314"/>
      <c r="DY369" s="314"/>
      <c r="DZ369" s="314"/>
      <c r="EA369" s="314"/>
      <c r="EB369" s="314"/>
      <c r="EC369" s="314"/>
      <c r="ED369" s="314"/>
      <c r="FY369" s="317"/>
      <c r="FZ369" s="317"/>
      <c r="GA369" s="317"/>
      <c r="GB369" s="317"/>
      <c r="GC369" s="301"/>
      <c r="GD369" s="301"/>
      <c r="GE369" s="301"/>
      <c r="GF369" s="301"/>
      <c r="GG369" s="318"/>
      <c r="GH369" s="318"/>
      <c r="GI369" s="318"/>
      <c r="GJ369" s="319"/>
      <c r="GK369" s="320"/>
      <c r="GL369" s="320"/>
      <c r="GM369" s="320"/>
      <c r="GN369" s="320"/>
      <c r="GO369" s="300"/>
      <c r="HD369" s="317"/>
      <c r="HE369" s="317"/>
      <c r="HF369" s="317"/>
      <c r="HG369" s="317"/>
      <c r="HH369" s="301"/>
      <c r="HI369" s="301"/>
      <c r="HJ369" s="301"/>
      <c r="HK369" s="301"/>
      <c r="HL369" s="318"/>
      <c r="HM369" s="318"/>
      <c r="HN369" s="318"/>
      <c r="HO369" s="319"/>
      <c r="HP369" s="320"/>
      <c r="HQ369" s="320"/>
      <c r="HR369" s="320"/>
      <c r="HS369" s="320"/>
      <c r="HT369" s="300"/>
    </row>
    <row r="370" spans="2:228" ht="17.100000000000001" customHeight="1" x14ac:dyDescent="0.3">
      <c r="R370" s="314"/>
      <c r="S370" s="314"/>
      <c r="T370" s="314"/>
      <c r="U370" s="314"/>
      <c r="V370" s="314"/>
      <c r="W370" s="314"/>
      <c r="X370" s="314"/>
      <c r="Y370" s="314"/>
      <c r="Z370" s="314"/>
      <c r="AA370" s="314"/>
      <c r="AB370" s="314"/>
      <c r="AC370" s="314"/>
      <c r="AD370" s="314"/>
      <c r="AE370" s="314"/>
      <c r="AF370" s="314"/>
      <c r="AG370" s="314"/>
      <c r="AH370" s="314"/>
      <c r="AI370" s="314"/>
      <c r="AJ370" s="314"/>
      <c r="AK370" s="314"/>
      <c r="AL370" s="314"/>
      <c r="AM370" s="314"/>
      <c r="AN370" s="314"/>
      <c r="AO370" s="314"/>
      <c r="AP370" s="314"/>
      <c r="AQ370" s="314"/>
      <c r="AR370" s="314"/>
      <c r="AS370" s="314"/>
      <c r="AT370" s="314"/>
      <c r="AU370" s="314"/>
      <c r="AV370" s="314"/>
      <c r="AW370" s="314"/>
      <c r="AX370" s="314"/>
      <c r="AY370" s="314"/>
      <c r="AZ370" s="314"/>
      <c r="BA370" s="314"/>
      <c r="BB370" s="314"/>
      <c r="BC370" s="314"/>
      <c r="BD370" s="314"/>
      <c r="BE370" s="314"/>
      <c r="BF370" s="314"/>
      <c r="BG370" s="314"/>
      <c r="BH370" s="314"/>
      <c r="BI370" s="314"/>
      <c r="BJ370" s="314"/>
      <c r="BK370" s="314"/>
      <c r="BL370" s="314"/>
      <c r="BM370" s="314"/>
      <c r="BN370" s="314"/>
      <c r="BO370" s="314"/>
      <c r="BP370" s="314"/>
      <c r="BQ370" s="314"/>
      <c r="BR370" s="314"/>
      <c r="BS370" s="314"/>
      <c r="BT370" s="314"/>
      <c r="BU370" s="314"/>
      <c r="BV370" s="314"/>
      <c r="BX370" s="314"/>
      <c r="BY370" s="314"/>
      <c r="BZ370" s="314"/>
      <c r="CA370" s="314"/>
      <c r="CB370" s="314"/>
      <c r="CC370" s="314"/>
      <c r="CD370" s="314"/>
      <c r="CE370" s="314"/>
      <c r="CF370" s="314"/>
      <c r="CG370" s="314"/>
      <c r="CH370" s="314"/>
      <c r="CI370" s="314"/>
      <c r="CJ370" s="314"/>
      <c r="CK370" s="314"/>
      <c r="CL370" s="314"/>
      <c r="CM370" s="314"/>
      <c r="CN370" s="314"/>
      <c r="CO370" s="314"/>
      <c r="CP370" s="314"/>
      <c r="CQ370" s="314"/>
      <c r="CR370" s="314"/>
      <c r="CS370" s="314"/>
      <c r="CT370" s="314"/>
      <c r="CU370" s="314"/>
      <c r="CV370" s="314"/>
      <c r="CW370" s="314"/>
      <c r="CX370" s="314"/>
      <c r="CY370" s="314"/>
      <c r="CZ370" s="314"/>
      <c r="DA370" s="314"/>
      <c r="DB370" s="314"/>
      <c r="DC370" s="314"/>
      <c r="DD370" s="314"/>
      <c r="DE370" s="314"/>
      <c r="DF370" s="314"/>
      <c r="DG370" s="314"/>
      <c r="DH370" s="314"/>
      <c r="DI370" s="314"/>
      <c r="DJ370" s="314"/>
      <c r="DK370" s="314"/>
      <c r="DL370" s="314"/>
      <c r="DM370" s="314"/>
      <c r="DN370" s="314"/>
      <c r="DO370" s="314"/>
      <c r="DP370" s="314"/>
      <c r="DQ370" s="314"/>
      <c r="DR370" s="314"/>
      <c r="DS370" s="314"/>
      <c r="DT370" s="314"/>
      <c r="DU370" s="314"/>
      <c r="DV370" s="314"/>
      <c r="DW370" s="314"/>
      <c r="DX370" s="314"/>
      <c r="DY370" s="314"/>
      <c r="DZ370" s="314"/>
      <c r="EA370" s="314"/>
      <c r="EB370" s="314"/>
      <c r="EC370" s="314"/>
      <c r="ED370" s="314"/>
      <c r="FY370" s="317"/>
      <c r="FZ370" s="317"/>
      <c r="GA370" s="317"/>
      <c r="GB370" s="317"/>
      <c r="GC370" s="301"/>
      <c r="GD370" s="301"/>
      <c r="GE370" s="301"/>
      <c r="GF370" s="301"/>
      <c r="GG370" s="318"/>
      <c r="GH370" s="318"/>
      <c r="GI370" s="318"/>
      <c r="GJ370" s="319"/>
      <c r="GK370" s="320"/>
      <c r="GL370" s="320"/>
      <c r="GM370" s="320"/>
      <c r="GN370" s="320"/>
      <c r="GO370" s="300"/>
      <c r="HD370" s="317"/>
      <c r="HE370" s="317"/>
      <c r="HF370" s="317"/>
      <c r="HG370" s="317"/>
      <c r="HH370" s="301"/>
      <c r="HI370" s="301"/>
      <c r="HJ370" s="301"/>
      <c r="HK370" s="301"/>
      <c r="HL370" s="318"/>
      <c r="HM370" s="318"/>
      <c r="HN370" s="318"/>
      <c r="HO370" s="319"/>
      <c r="HP370" s="320"/>
      <c r="HQ370" s="320"/>
      <c r="HR370" s="320"/>
      <c r="HS370" s="320"/>
      <c r="HT370" s="300"/>
    </row>
    <row r="371" spans="2:228" ht="17.100000000000001" customHeight="1" x14ac:dyDescent="0.3">
      <c r="R371" s="314"/>
      <c r="S371" s="314"/>
      <c r="T371" s="314"/>
      <c r="U371" s="314"/>
      <c r="V371" s="314"/>
      <c r="W371" s="314"/>
      <c r="X371" s="314"/>
      <c r="Y371" s="314"/>
      <c r="Z371" s="314"/>
      <c r="AA371" s="314"/>
      <c r="AB371" s="314"/>
      <c r="AC371" s="314"/>
      <c r="AD371" s="314"/>
      <c r="AE371" s="314"/>
      <c r="AF371" s="314"/>
      <c r="AG371" s="314"/>
      <c r="AH371" s="314"/>
      <c r="AI371" s="314"/>
      <c r="AJ371" s="314"/>
      <c r="AK371" s="314"/>
      <c r="AL371" s="314"/>
      <c r="AM371" s="314"/>
      <c r="AN371" s="314"/>
      <c r="AO371" s="314"/>
      <c r="AP371" s="314"/>
      <c r="AQ371" s="314"/>
      <c r="AR371" s="314"/>
      <c r="AS371" s="314"/>
      <c r="AT371" s="314"/>
      <c r="AU371" s="314"/>
      <c r="AV371" s="314"/>
      <c r="AW371" s="314"/>
      <c r="AX371" s="314"/>
      <c r="AY371" s="314"/>
      <c r="AZ371" s="314"/>
      <c r="BA371" s="314"/>
      <c r="BB371" s="314"/>
      <c r="BC371" s="314"/>
      <c r="BD371" s="314"/>
      <c r="BE371" s="314"/>
      <c r="BF371" s="314"/>
      <c r="BG371" s="314"/>
      <c r="BH371" s="314"/>
      <c r="BI371" s="314"/>
      <c r="BJ371" s="314"/>
      <c r="BK371" s="314"/>
      <c r="BL371" s="314"/>
      <c r="BM371" s="314"/>
      <c r="BN371" s="314"/>
      <c r="BO371" s="314"/>
      <c r="BP371" s="314"/>
      <c r="BQ371" s="314"/>
      <c r="BR371" s="314"/>
      <c r="BS371" s="314"/>
      <c r="BT371" s="314"/>
      <c r="BU371" s="314"/>
      <c r="BV371" s="314"/>
      <c r="BX371" s="314"/>
      <c r="BY371" s="314"/>
      <c r="BZ371" s="314"/>
      <c r="CA371" s="314"/>
      <c r="CB371" s="314"/>
      <c r="CC371" s="314"/>
      <c r="CD371" s="314"/>
      <c r="CE371" s="314"/>
      <c r="CF371" s="314"/>
      <c r="CG371" s="314"/>
      <c r="CH371" s="314"/>
      <c r="CI371" s="314"/>
      <c r="CJ371" s="314"/>
      <c r="CK371" s="314"/>
      <c r="CL371" s="314"/>
      <c r="CM371" s="314"/>
      <c r="CN371" s="314"/>
      <c r="CO371" s="314"/>
      <c r="CP371" s="314"/>
      <c r="CQ371" s="314"/>
      <c r="CR371" s="314"/>
      <c r="CS371" s="314"/>
      <c r="CT371" s="314"/>
      <c r="CU371" s="314"/>
      <c r="CV371" s="314"/>
      <c r="CW371" s="314"/>
      <c r="CX371" s="314"/>
      <c r="CY371" s="314"/>
      <c r="CZ371" s="314"/>
      <c r="DA371" s="314"/>
      <c r="DB371" s="314"/>
      <c r="DC371" s="314"/>
      <c r="DD371" s="314"/>
      <c r="DE371" s="314"/>
      <c r="DF371" s="314"/>
      <c r="DG371" s="314"/>
      <c r="DH371" s="314"/>
      <c r="DI371" s="314"/>
      <c r="DJ371" s="314"/>
      <c r="DK371" s="314"/>
      <c r="DL371" s="314"/>
      <c r="DM371" s="314"/>
      <c r="DN371" s="314"/>
      <c r="DO371" s="314"/>
      <c r="DP371" s="314"/>
      <c r="DQ371" s="314"/>
      <c r="DR371" s="314"/>
      <c r="DS371" s="314"/>
      <c r="DT371" s="314"/>
      <c r="DU371" s="314"/>
      <c r="DV371" s="314"/>
      <c r="DW371" s="314"/>
      <c r="DX371" s="314"/>
      <c r="DY371" s="314"/>
      <c r="DZ371" s="314"/>
      <c r="EA371" s="314"/>
      <c r="EB371" s="314"/>
      <c r="EC371" s="314"/>
      <c r="ED371" s="314"/>
      <c r="FY371" s="317"/>
      <c r="FZ371" s="317"/>
      <c r="GA371" s="317"/>
      <c r="GB371" s="317"/>
      <c r="GC371" s="301"/>
      <c r="GD371" s="301"/>
      <c r="GE371" s="301"/>
      <c r="GF371" s="301"/>
      <c r="GG371" s="318"/>
      <c r="GH371" s="318"/>
      <c r="GI371" s="318"/>
      <c r="GJ371" s="319"/>
      <c r="GK371" s="320"/>
      <c r="GL371" s="320"/>
      <c r="GM371" s="320"/>
      <c r="GN371" s="320"/>
      <c r="GO371" s="300"/>
      <c r="HD371" s="317"/>
      <c r="HE371" s="317"/>
      <c r="HF371" s="317"/>
      <c r="HG371" s="317"/>
      <c r="HH371" s="301"/>
      <c r="HI371" s="301"/>
      <c r="HJ371" s="301"/>
      <c r="HK371" s="301"/>
      <c r="HL371" s="318"/>
      <c r="HM371" s="318"/>
      <c r="HN371" s="318"/>
      <c r="HO371" s="319"/>
      <c r="HP371" s="320"/>
      <c r="HQ371" s="320"/>
      <c r="HR371" s="320"/>
      <c r="HS371" s="320"/>
      <c r="HT371" s="300"/>
    </row>
    <row r="372" spans="2:228" ht="17.100000000000001" customHeight="1" x14ac:dyDescent="0.3">
      <c r="R372" s="314"/>
      <c r="S372" s="314"/>
      <c r="T372" s="314"/>
      <c r="U372" s="314"/>
      <c r="V372" s="314"/>
      <c r="W372" s="314"/>
      <c r="X372" s="314"/>
      <c r="Y372" s="314"/>
      <c r="Z372" s="314"/>
      <c r="AA372" s="314"/>
      <c r="AB372" s="314"/>
      <c r="AC372" s="314"/>
      <c r="AD372" s="314"/>
      <c r="AE372" s="314"/>
      <c r="AF372" s="314"/>
      <c r="AG372" s="314"/>
      <c r="AH372" s="314"/>
      <c r="AI372" s="314"/>
      <c r="AJ372" s="314"/>
      <c r="AK372" s="314"/>
      <c r="AL372" s="314"/>
      <c r="AM372" s="314"/>
      <c r="AN372" s="314"/>
      <c r="AO372" s="314"/>
      <c r="AP372" s="314"/>
      <c r="AQ372" s="314"/>
      <c r="AR372" s="314"/>
      <c r="AS372" s="314"/>
      <c r="AT372" s="314"/>
      <c r="AU372" s="314"/>
      <c r="AV372" s="314"/>
      <c r="AW372" s="314"/>
      <c r="AX372" s="314"/>
      <c r="AY372" s="314"/>
      <c r="AZ372" s="314"/>
      <c r="BA372" s="314"/>
      <c r="BB372" s="314"/>
      <c r="BC372" s="314"/>
      <c r="BD372" s="314"/>
      <c r="BE372" s="314"/>
      <c r="BF372" s="314"/>
      <c r="BG372" s="314"/>
      <c r="BH372" s="314"/>
      <c r="BI372" s="314"/>
      <c r="BJ372" s="314"/>
      <c r="BK372" s="314"/>
      <c r="BL372" s="314"/>
      <c r="BM372" s="314"/>
      <c r="BN372" s="314"/>
      <c r="BO372" s="314"/>
      <c r="BP372" s="314"/>
      <c r="BQ372" s="314"/>
      <c r="BR372" s="314"/>
      <c r="BS372" s="314"/>
      <c r="BT372" s="314"/>
      <c r="BU372" s="314"/>
      <c r="BV372" s="314"/>
      <c r="BX372" s="314"/>
      <c r="BY372" s="314"/>
      <c r="BZ372" s="314"/>
      <c r="CA372" s="314"/>
      <c r="CB372" s="314"/>
      <c r="CC372" s="314"/>
      <c r="CD372" s="314"/>
      <c r="CE372" s="314"/>
      <c r="CF372" s="314"/>
      <c r="CG372" s="314"/>
      <c r="CH372" s="314"/>
      <c r="CI372" s="314"/>
      <c r="CJ372" s="314"/>
      <c r="CK372" s="314"/>
      <c r="CL372" s="314"/>
      <c r="CM372" s="314"/>
      <c r="CN372" s="314"/>
      <c r="CO372" s="314"/>
      <c r="CP372" s="314"/>
      <c r="CQ372" s="314"/>
      <c r="CR372" s="314"/>
      <c r="CS372" s="314"/>
      <c r="CT372" s="314"/>
      <c r="CU372" s="314"/>
      <c r="CV372" s="314"/>
      <c r="CW372" s="314"/>
      <c r="CX372" s="314"/>
      <c r="CY372" s="314"/>
      <c r="CZ372" s="314"/>
      <c r="DA372" s="314"/>
      <c r="DB372" s="314"/>
      <c r="DC372" s="314"/>
      <c r="DD372" s="314"/>
      <c r="DE372" s="314"/>
      <c r="DF372" s="314"/>
      <c r="DG372" s="314"/>
      <c r="DH372" s="314"/>
      <c r="DI372" s="314"/>
      <c r="DJ372" s="314"/>
      <c r="DK372" s="314"/>
      <c r="DL372" s="314"/>
      <c r="DM372" s="314"/>
      <c r="DN372" s="314"/>
      <c r="DO372" s="314"/>
      <c r="DP372" s="314"/>
      <c r="DQ372" s="314"/>
      <c r="DR372" s="314"/>
      <c r="DS372" s="314"/>
      <c r="DT372" s="314"/>
      <c r="DU372" s="314"/>
      <c r="DV372" s="314"/>
      <c r="DW372" s="314"/>
      <c r="DX372" s="314"/>
      <c r="DY372" s="314"/>
      <c r="DZ372" s="314"/>
      <c r="EA372" s="314"/>
      <c r="EB372" s="314"/>
      <c r="EC372" s="314"/>
      <c r="ED372" s="314"/>
      <c r="FY372" s="317"/>
      <c r="FZ372" s="317"/>
      <c r="GA372" s="317"/>
      <c r="GB372" s="317"/>
      <c r="GC372" s="301"/>
      <c r="GD372" s="301"/>
      <c r="GE372" s="301"/>
      <c r="GF372" s="301"/>
      <c r="GG372" s="318"/>
      <c r="GH372" s="318"/>
      <c r="GI372" s="318"/>
      <c r="GJ372" s="319"/>
      <c r="GK372" s="320"/>
      <c r="GL372" s="320"/>
      <c r="GM372" s="320"/>
      <c r="GN372" s="320"/>
      <c r="GO372" s="300"/>
      <c r="HD372" s="317"/>
      <c r="HE372" s="317"/>
      <c r="HF372" s="317"/>
      <c r="HG372" s="317"/>
      <c r="HH372" s="301"/>
      <c r="HI372" s="301"/>
      <c r="HJ372" s="301"/>
      <c r="HK372" s="301"/>
      <c r="HL372" s="318"/>
      <c r="HM372" s="318"/>
      <c r="HN372" s="318"/>
      <c r="HO372" s="319"/>
      <c r="HP372" s="320"/>
      <c r="HQ372" s="320"/>
      <c r="HR372" s="320"/>
      <c r="HS372" s="320"/>
      <c r="HT372" s="300"/>
    </row>
    <row r="373" spans="2:228" ht="17.100000000000001" customHeight="1" x14ac:dyDescent="0.3">
      <c r="R373" s="314"/>
      <c r="S373" s="314"/>
      <c r="T373" s="314"/>
      <c r="U373" s="314"/>
      <c r="V373" s="314"/>
      <c r="W373" s="314"/>
      <c r="X373" s="314"/>
      <c r="Y373" s="314"/>
      <c r="Z373" s="314"/>
      <c r="AA373" s="314"/>
      <c r="AB373" s="314"/>
      <c r="AC373" s="314"/>
      <c r="AD373" s="314"/>
      <c r="AE373" s="314"/>
      <c r="AF373" s="314"/>
      <c r="AG373" s="314"/>
      <c r="AH373" s="314"/>
      <c r="AI373" s="314"/>
      <c r="AJ373" s="314"/>
      <c r="AK373" s="314"/>
      <c r="AL373" s="314"/>
      <c r="AM373" s="314"/>
      <c r="AN373" s="314"/>
      <c r="AO373" s="314"/>
      <c r="AP373" s="314"/>
      <c r="AQ373" s="314"/>
      <c r="AR373" s="314"/>
      <c r="AS373" s="314"/>
      <c r="AT373" s="314"/>
      <c r="AU373" s="314"/>
      <c r="AV373" s="314"/>
      <c r="AW373" s="314"/>
      <c r="AX373" s="314"/>
      <c r="AY373" s="314"/>
      <c r="AZ373" s="314"/>
      <c r="BA373" s="314"/>
      <c r="BB373" s="314"/>
      <c r="BC373" s="314"/>
      <c r="BD373" s="314"/>
      <c r="BE373" s="314"/>
      <c r="BF373" s="314"/>
      <c r="BG373" s="314"/>
      <c r="BH373" s="314"/>
      <c r="BI373" s="314"/>
      <c r="BJ373" s="314"/>
      <c r="BK373" s="314"/>
      <c r="BL373" s="314"/>
      <c r="BM373" s="314"/>
      <c r="BN373" s="314"/>
      <c r="BO373" s="314"/>
      <c r="BP373" s="314"/>
      <c r="BQ373" s="314"/>
      <c r="BR373" s="314"/>
      <c r="BS373" s="314"/>
      <c r="BT373" s="314"/>
      <c r="BU373" s="314"/>
      <c r="BV373" s="314"/>
      <c r="BX373" s="314"/>
      <c r="BY373" s="314"/>
      <c r="BZ373" s="314"/>
      <c r="CA373" s="314"/>
      <c r="CB373" s="314"/>
      <c r="CC373" s="314"/>
      <c r="CD373" s="314"/>
      <c r="CE373" s="314"/>
      <c r="CF373" s="314"/>
      <c r="CG373" s="314"/>
      <c r="CH373" s="314"/>
      <c r="CI373" s="314"/>
      <c r="CJ373" s="314"/>
      <c r="CK373" s="314"/>
      <c r="CL373" s="314"/>
      <c r="CM373" s="314"/>
      <c r="CN373" s="314"/>
      <c r="CO373" s="314"/>
      <c r="CP373" s="314"/>
      <c r="CQ373" s="314"/>
      <c r="CR373" s="314"/>
      <c r="CS373" s="314"/>
      <c r="CT373" s="314"/>
      <c r="CU373" s="314"/>
      <c r="CV373" s="314"/>
      <c r="CW373" s="314"/>
      <c r="CX373" s="314"/>
      <c r="CY373" s="314"/>
      <c r="CZ373" s="314"/>
      <c r="DA373" s="314"/>
      <c r="DB373" s="314"/>
      <c r="DC373" s="314"/>
      <c r="DD373" s="314"/>
      <c r="DE373" s="314"/>
      <c r="DF373" s="314"/>
      <c r="DG373" s="314"/>
      <c r="DH373" s="314"/>
      <c r="DI373" s="314"/>
      <c r="DJ373" s="314"/>
      <c r="DK373" s="314"/>
      <c r="DL373" s="314"/>
      <c r="DM373" s="314"/>
      <c r="DN373" s="314"/>
      <c r="DO373" s="314"/>
      <c r="DP373" s="314"/>
      <c r="DQ373" s="314"/>
      <c r="DR373" s="314"/>
      <c r="DS373" s="314"/>
      <c r="DT373" s="314"/>
      <c r="DU373" s="314"/>
      <c r="DV373" s="314"/>
      <c r="DW373" s="314"/>
      <c r="DX373" s="314"/>
      <c r="DY373" s="314"/>
      <c r="DZ373" s="314"/>
      <c r="EA373" s="314"/>
      <c r="EB373" s="314"/>
      <c r="EC373" s="314"/>
      <c r="ED373" s="314"/>
      <c r="FY373" s="317"/>
      <c r="FZ373" s="317"/>
      <c r="GA373" s="317"/>
      <c r="GB373" s="317"/>
      <c r="GC373" s="301"/>
      <c r="GD373" s="301"/>
      <c r="GE373" s="301"/>
      <c r="GF373" s="301"/>
      <c r="GG373" s="318"/>
      <c r="GH373" s="318"/>
      <c r="GI373" s="318"/>
      <c r="GJ373" s="319"/>
      <c r="GK373" s="320"/>
      <c r="GL373" s="320"/>
      <c r="GM373" s="320"/>
      <c r="GN373" s="320"/>
      <c r="GO373" s="300"/>
      <c r="HD373" s="317"/>
      <c r="HE373" s="317"/>
      <c r="HF373" s="317"/>
      <c r="HG373" s="317"/>
      <c r="HH373" s="301"/>
      <c r="HI373" s="301"/>
      <c r="HJ373" s="301"/>
      <c r="HK373" s="301"/>
      <c r="HL373" s="318"/>
      <c r="HM373" s="318"/>
      <c r="HN373" s="318"/>
      <c r="HO373" s="319"/>
      <c r="HP373" s="320"/>
      <c r="HQ373" s="320"/>
      <c r="HR373" s="320"/>
      <c r="HS373" s="320"/>
      <c r="HT373" s="300"/>
    </row>
    <row r="374" spans="2:228" ht="17.100000000000001" customHeight="1" x14ac:dyDescent="0.3">
      <c r="R374" s="314"/>
      <c r="S374" s="314"/>
      <c r="T374" s="314"/>
      <c r="U374" s="314"/>
      <c r="V374" s="314"/>
      <c r="W374" s="314"/>
      <c r="X374" s="314"/>
      <c r="Y374" s="314"/>
      <c r="Z374" s="314"/>
      <c r="AA374" s="314"/>
      <c r="AB374" s="314"/>
      <c r="AC374" s="314"/>
      <c r="AD374" s="314"/>
      <c r="AE374" s="314"/>
      <c r="AF374" s="314"/>
      <c r="AG374" s="314"/>
      <c r="AH374" s="314"/>
      <c r="AI374" s="314"/>
      <c r="AJ374" s="314"/>
      <c r="AK374" s="314"/>
      <c r="AL374" s="314"/>
      <c r="AM374" s="314"/>
      <c r="AN374" s="314"/>
      <c r="AO374" s="314"/>
      <c r="AP374" s="314"/>
      <c r="AQ374" s="314"/>
      <c r="AR374" s="314"/>
      <c r="AS374" s="314"/>
      <c r="AT374" s="314"/>
      <c r="AU374" s="314"/>
      <c r="AV374" s="314"/>
      <c r="AW374" s="314"/>
      <c r="AX374" s="314"/>
      <c r="AY374" s="314"/>
      <c r="AZ374" s="314"/>
      <c r="BA374" s="314"/>
      <c r="BB374" s="314"/>
      <c r="BC374" s="314"/>
      <c r="BD374" s="314"/>
      <c r="BE374" s="314"/>
      <c r="BF374" s="314"/>
      <c r="BG374" s="314"/>
      <c r="BH374" s="314"/>
      <c r="BI374" s="314"/>
      <c r="BJ374" s="314"/>
      <c r="BK374" s="314"/>
      <c r="BL374" s="314"/>
      <c r="BM374" s="314"/>
      <c r="BN374" s="314"/>
      <c r="BO374" s="314"/>
      <c r="BP374" s="314"/>
      <c r="BQ374" s="314"/>
      <c r="BR374" s="314"/>
      <c r="BS374" s="314"/>
      <c r="BT374" s="314"/>
      <c r="BU374" s="314"/>
      <c r="BV374" s="314"/>
      <c r="BW374" s="341"/>
      <c r="BX374" s="314"/>
      <c r="BY374" s="314"/>
      <c r="BZ374" s="314"/>
      <c r="CA374" s="314"/>
      <c r="CB374" s="314"/>
      <c r="CC374" s="314"/>
      <c r="CD374" s="314"/>
      <c r="CE374" s="314"/>
      <c r="CF374" s="314"/>
      <c r="CG374" s="314"/>
      <c r="CH374" s="314"/>
      <c r="CI374" s="314"/>
      <c r="CJ374" s="314"/>
      <c r="CK374" s="314"/>
      <c r="CL374" s="314"/>
      <c r="CM374" s="314"/>
      <c r="CN374" s="314"/>
      <c r="CO374" s="314"/>
      <c r="CP374" s="314"/>
      <c r="CQ374" s="314"/>
      <c r="CR374" s="314"/>
      <c r="CS374" s="314"/>
      <c r="CT374" s="314"/>
      <c r="CU374" s="314"/>
      <c r="CV374" s="314"/>
      <c r="CW374" s="314"/>
      <c r="CX374" s="314"/>
      <c r="CY374" s="314"/>
      <c r="CZ374" s="314"/>
      <c r="DA374" s="314"/>
      <c r="DB374" s="314"/>
      <c r="DC374" s="314"/>
      <c r="DD374" s="314"/>
      <c r="DE374" s="314"/>
      <c r="DF374" s="314"/>
      <c r="DG374" s="314"/>
      <c r="DH374" s="314"/>
      <c r="DI374" s="314"/>
      <c r="DJ374" s="314"/>
      <c r="DK374" s="314"/>
      <c r="DL374" s="314"/>
      <c r="DM374" s="314"/>
      <c r="DN374" s="314"/>
      <c r="DO374" s="314"/>
      <c r="DP374" s="314"/>
      <c r="DQ374" s="314"/>
      <c r="DR374" s="314"/>
      <c r="DS374" s="314"/>
      <c r="DT374" s="314"/>
      <c r="DU374" s="314"/>
      <c r="DV374" s="314"/>
      <c r="DW374" s="314"/>
      <c r="DX374" s="314"/>
      <c r="DY374" s="314"/>
      <c r="DZ374" s="314"/>
      <c r="EA374" s="314"/>
      <c r="EB374" s="314"/>
      <c r="EC374" s="314"/>
      <c r="ED374" s="314"/>
      <c r="FY374" s="317"/>
      <c r="FZ374" s="317"/>
      <c r="GA374" s="317"/>
      <c r="GB374" s="317"/>
      <c r="GC374" s="301"/>
      <c r="GD374" s="301"/>
      <c r="GE374" s="301"/>
      <c r="GF374" s="301"/>
      <c r="GG374" s="318"/>
      <c r="GH374" s="318"/>
      <c r="GI374" s="318"/>
      <c r="GJ374" s="319"/>
      <c r="GK374" s="320"/>
      <c r="GL374" s="320"/>
      <c r="GM374" s="320"/>
      <c r="GN374" s="320"/>
      <c r="GO374" s="300"/>
      <c r="HD374" s="317"/>
      <c r="HE374" s="317"/>
      <c r="HF374" s="317"/>
      <c r="HG374" s="317"/>
      <c r="HH374" s="301"/>
      <c r="HI374" s="301"/>
      <c r="HJ374" s="301"/>
      <c r="HK374" s="301"/>
      <c r="HL374" s="318"/>
      <c r="HM374" s="318"/>
      <c r="HN374" s="318"/>
      <c r="HO374" s="319"/>
      <c r="HP374" s="320"/>
      <c r="HQ374" s="320"/>
      <c r="HR374" s="320"/>
      <c r="HS374" s="320"/>
      <c r="HT374" s="300"/>
    </row>
    <row r="375" spans="2:228" ht="17.100000000000001" customHeight="1" x14ac:dyDescent="0.3">
      <c r="R375" s="314"/>
      <c r="S375" s="314"/>
      <c r="T375" s="314"/>
      <c r="U375" s="314"/>
      <c r="V375" s="314"/>
      <c r="W375" s="314"/>
      <c r="X375" s="314"/>
      <c r="Y375" s="314"/>
      <c r="Z375" s="314"/>
      <c r="AA375" s="314"/>
      <c r="AB375" s="314"/>
      <c r="AC375" s="314"/>
      <c r="AD375" s="314"/>
      <c r="AE375" s="314"/>
      <c r="AF375" s="314"/>
      <c r="AG375" s="314"/>
      <c r="AH375" s="314"/>
      <c r="AI375" s="314"/>
      <c r="AJ375" s="314"/>
      <c r="AK375" s="314"/>
      <c r="AL375" s="314"/>
      <c r="AM375" s="314"/>
      <c r="AN375" s="314"/>
      <c r="AO375" s="314"/>
      <c r="AP375" s="314"/>
      <c r="AQ375" s="314"/>
      <c r="AR375" s="314"/>
      <c r="AS375" s="314"/>
      <c r="AT375" s="314"/>
      <c r="AU375" s="314"/>
      <c r="AV375" s="314"/>
      <c r="AW375" s="314"/>
      <c r="AX375" s="314"/>
      <c r="AY375" s="314"/>
      <c r="AZ375" s="314"/>
      <c r="BA375" s="314"/>
      <c r="BB375" s="314"/>
      <c r="BC375" s="314"/>
      <c r="BD375" s="314"/>
      <c r="BE375" s="314"/>
      <c r="BF375" s="314"/>
      <c r="BG375" s="314"/>
      <c r="BH375" s="314"/>
      <c r="BI375" s="314"/>
      <c r="BJ375" s="314"/>
      <c r="BK375" s="314"/>
      <c r="BL375" s="314"/>
      <c r="BM375" s="314"/>
      <c r="BN375" s="314"/>
      <c r="BO375" s="314"/>
      <c r="BP375" s="314"/>
      <c r="BQ375" s="314"/>
      <c r="BR375" s="314"/>
      <c r="BS375" s="314"/>
      <c r="BT375" s="314"/>
      <c r="BU375" s="314"/>
      <c r="BV375" s="314"/>
      <c r="BW375" s="341"/>
      <c r="BX375" s="314"/>
      <c r="BY375" s="314"/>
      <c r="BZ375" s="314"/>
      <c r="CA375" s="314"/>
      <c r="CB375" s="314"/>
      <c r="CC375" s="314"/>
      <c r="CD375" s="314"/>
      <c r="CE375" s="314"/>
      <c r="CF375" s="314"/>
      <c r="CG375" s="314"/>
      <c r="CH375" s="314"/>
      <c r="CI375" s="314"/>
      <c r="CJ375" s="314"/>
      <c r="CK375" s="314"/>
      <c r="CL375" s="314"/>
      <c r="CM375" s="314"/>
      <c r="CN375" s="314"/>
      <c r="CO375" s="314"/>
      <c r="CP375" s="314"/>
      <c r="CQ375" s="314"/>
      <c r="CR375" s="314"/>
      <c r="CS375" s="314"/>
      <c r="CT375" s="314"/>
      <c r="CU375" s="314"/>
      <c r="CV375" s="314"/>
      <c r="CW375" s="314"/>
      <c r="CX375" s="314"/>
      <c r="CY375" s="314"/>
      <c r="CZ375" s="314"/>
      <c r="DA375" s="314"/>
      <c r="DB375" s="314"/>
      <c r="DC375" s="314"/>
      <c r="DD375" s="314"/>
      <c r="DE375" s="314"/>
      <c r="DF375" s="314"/>
      <c r="DG375" s="314"/>
      <c r="DH375" s="314"/>
      <c r="DI375" s="314"/>
      <c r="DJ375" s="314"/>
      <c r="DK375" s="314"/>
      <c r="DL375" s="314"/>
      <c r="DM375" s="314"/>
      <c r="DN375" s="314"/>
      <c r="DO375" s="314"/>
      <c r="DP375" s="314"/>
      <c r="DQ375" s="314"/>
      <c r="DR375" s="314"/>
      <c r="DS375" s="314"/>
      <c r="DT375" s="314"/>
      <c r="DU375" s="314"/>
      <c r="DV375" s="314"/>
      <c r="DW375" s="314"/>
      <c r="DX375" s="314"/>
      <c r="DY375" s="314"/>
      <c r="DZ375" s="314"/>
      <c r="EA375" s="314"/>
      <c r="EB375" s="314"/>
      <c r="EC375" s="314"/>
      <c r="ED375" s="314"/>
      <c r="FY375" s="317"/>
      <c r="FZ375" s="317"/>
      <c r="GA375" s="317"/>
      <c r="GB375" s="317"/>
      <c r="GC375" s="301"/>
      <c r="GD375" s="301"/>
      <c r="GE375" s="301"/>
      <c r="GF375" s="301"/>
      <c r="GG375" s="318"/>
      <c r="GH375" s="318"/>
      <c r="GI375" s="318"/>
      <c r="GJ375" s="319"/>
      <c r="GK375" s="320"/>
      <c r="GL375" s="320"/>
      <c r="GM375" s="320"/>
      <c r="GN375" s="320"/>
      <c r="GO375" s="300"/>
      <c r="HD375" s="317"/>
      <c r="HE375" s="317"/>
      <c r="HF375" s="317"/>
      <c r="HG375" s="317"/>
      <c r="HH375" s="301"/>
      <c r="HI375" s="301"/>
      <c r="HJ375" s="301"/>
      <c r="HK375" s="301"/>
      <c r="HL375" s="318"/>
      <c r="HM375" s="318"/>
      <c r="HN375" s="318"/>
      <c r="HO375" s="319"/>
      <c r="HP375" s="320"/>
      <c r="HQ375" s="320"/>
      <c r="HR375" s="320"/>
      <c r="HS375" s="320"/>
      <c r="HT375" s="300"/>
    </row>
    <row r="376" spans="2:228" ht="17.100000000000001" customHeight="1" x14ac:dyDescent="0.3">
      <c r="BI376" s="285"/>
      <c r="BJ376" s="286"/>
      <c r="BK376" s="1"/>
      <c r="BL376" s="285"/>
      <c r="BM376" s="287"/>
      <c r="BN376" s="289"/>
      <c r="BO376" s="288"/>
      <c r="BP376" s="286"/>
      <c r="BT376" s="307"/>
      <c r="BU376" s="307"/>
      <c r="BV376" s="307"/>
      <c r="BW376" s="307"/>
      <c r="DQ376" s="285"/>
      <c r="DR376" s="286"/>
      <c r="DS376" s="1"/>
      <c r="DT376" s="285"/>
      <c r="DU376" s="287"/>
      <c r="DV376" s="289"/>
      <c r="DW376" s="288"/>
      <c r="DX376" s="286"/>
      <c r="EB376" s="307"/>
      <c r="EC376" s="307"/>
      <c r="ED376" s="307"/>
      <c r="FY376" s="317"/>
      <c r="FZ376" s="317"/>
      <c r="GA376" s="317"/>
      <c r="GB376" s="317"/>
      <c r="GC376" s="301"/>
      <c r="GD376" s="301"/>
      <c r="GE376" s="301"/>
      <c r="GF376" s="301"/>
      <c r="GG376" s="318"/>
      <c r="GH376" s="318"/>
      <c r="GI376" s="318"/>
      <c r="GJ376" s="319"/>
      <c r="GK376" s="320"/>
      <c r="GL376" s="320"/>
      <c r="GM376" s="320"/>
      <c r="GN376" s="320"/>
      <c r="GO376" s="300"/>
      <c r="HD376" s="317"/>
      <c r="HE376" s="317"/>
      <c r="HF376" s="317"/>
      <c r="HG376" s="317"/>
      <c r="HH376" s="301"/>
      <c r="HI376" s="301"/>
      <c r="HJ376" s="301"/>
      <c r="HK376" s="301"/>
      <c r="HL376" s="318"/>
      <c r="HM376" s="318"/>
      <c r="HN376" s="318"/>
      <c r="HO376" s="319"/>
      <c r="HP376" s="320"/>
      <c r="HQ376" s="320"/>
      <c r="HR376" s="320"/>
      <c r="HS376" s="320"/>
      <c r="HT376" s="300"/>
    </row>
    <row r="377" spans="2:228" ht="17.100000000000001" customHeight="1" x14ac:dyDescent="0.3">
      <c r="B377" s="311"/>
      <c r="D377" s="311"/>
      <c r="E377" s="345"/>
      <c r="F377" s="345"/>
      <c r="G377" s="345"/>
      <c r="H377" s="345"/>
      <c r="I377" s="345"/>
      <c r="J377" s="345"/>
      <c r="K377" s="345"/>
      <c r="L377" s="345"/>
      <c r="M377" s="345"/>
      <c r="N377" s="345"/>
      <c r="O377" s="345"/>
      <c r="P377" s="345"/>
      <c r="Q377" s="345"/>
      <c r="R377" s="314"/>
      <c r="S377" s="314"/>
      <c r="T377" s="314"/>
      <c r="U377" s="314"/>
      <c r="V377" s="314"/>
      <c r="W377" s="314"/>
      <c r="X377" s="314"/>
      <c r="Y377" s="314"/>
      <c r="Z377" s="314"/>
      <c r="AA377" s="314"/>
      <c r="AB377" s="314"/>
      <c r="AC377" s="314"/>
      <c r="AD377" s="314"/>
      <c r="AE377" s="314"/>
      <c r="AF377" s="314"/>
      <c r="AG377" s="314"/>
      <c r="AH377" s="314"/>
      <c r="AI377" s="314"/>
      <c r="AJ377" s="314"/>
      <c r="AK377" s="314"/>
      <c r="AL377" s="314"/>
      <c r="AM377" s="314"/>
      <c r="AN377" s="314"/>
      <c r="AO377" s="314"/>
      <c r="AP377" s="314"/>
      <c r="AQ377" s="314"/>
      <c r="AR377" s="314"/>
      <c r="AS377" s="314"/>
      <c r="AT377" s="314"/>
      <c r="AU377" s="314"/>
      <c r="AV377" s="314"/>
      <c r="AW377" s="314"/>
      <c r="AX377" s="314"/>
      <c r="AY377" s="314"/>
      <c r="AZ377" s="314"/>
      <c r="BA377" s="314"/>
      <c r="BB377" s="314"/>
      <c r="BC377" s="314"/>
      <c r="BD377" s="314"/>
      <c r="BE377" s="314"/>
      <c r="BF377" s="314"/>
      <c r="BG377" s="314"/>
      <c r="BH377" s="314"/>
      <c r="BI377" s="314"/>
      <c r="BJ377" s="314"/>
      <c r="BK377" s="314"/>
      <c r="BL377" s="314"/>
      <c r="BM377" s="314"/>
      <c r="BN377" s="314"/>
      <c r="BO377" s="314"/>
      <c r="BP377" s="314"/>
      <c r="BQ377" s="314"/>
      <c r="BR377" s="314"/>
      <c r="BS377" s="314"/>
      <c r="BT377" s="314"/>
      <c r="BU377" s="314"/>
      <c r="BV377" s="314"/>
      <c r="BX377" s="314"/>
      <c r="BY377" s="314"/>
      <c r="BZ377" s="314"/>
      <c r="CA377" s="314"/>
      <c r="CB377" s="314"/>
      <c r="CC377" s="314"/>
      <c r="CD377" s="314"/>
      <c r="CE377" s="314"/>
      <c r="CF377" s="314"/>
      <c r="CG377" s="314"/>
      <c r="CH377" s="314"/>
      <c r="CI377" s="314"/>
      <c r="CJ377" s="314"/>
      <c r="CK377" s="314"/>
      <c r="CL377" s="314"/>
      <c r="CM377" s="314"/>
      <c r="CN377" s="314"/>
      <c r="CO377" s="314"/>
      <c r="CP377" s="314"/>
      <c r="CQ377" s="314"/>
      <c r="CR377" s="314"/>
      <c r="CS377" s="314"/>
      <c r="CT377" s="314"/>
      <c r="CU377" s="314"/>
      <c r="CV377" s="314"/>
      <c r="CW377" s="314"/>
      <c r="CX377" s="314"/>
      <c r="CY377" s="314"/>
      <c r="CZ377" s="314"/>
      <c r="DA377" s="314"/>
      <c r="DB377" s="314"/>
      <c r="DC377" s="314"/>
      <c r="DD377" s="314"/>
      <c r="DE377" s="314"/>
      <c r="DF377" s="314"/>
      <c r="DG377" s="314"/>
      <c r="DH377" s="314"/>
      <c r="DI377" s="314"/>
      <c r="DJ377" s="314"/>
      <c r="DK377" s="314"/>
      <c r="DL377" s="314"/>
      <c r="DM377" s="314"/>
      <c r="DN377" s="314"/>
      <c r="DO377" s="314"/>
      <c r="DP377" s="314"/>
      <c r="DQ377" s="314"/>
      <c r="DR377" s="314"/>
      <c r="DS377" s="314"/>
      <c r="DT377" s="314"/>
      <c r="DU377" s="314"/>
      <c r="DV377" s="314"/>
      <c r="DW377" s="314"/>
      <c r="DX377" s="314"/>
      <c r="DY377" s="314"/>
      <c r="DZ377" s="314"/>
      <c r="EA377" s="314"/>
      <c r="EB377" s="314"/>
      <c r="EC377" s="314"/>
      <c r="ED377" s="314"/>
      <c r="FY377" s="317"/>
      <c r="FZ377" s="317"/>
      <c r="GA377" s="317"/>
      <c r="GB377" s="317"/>
      <c r="GC377" s="301"/>
      <c r="GD377" s="301"/>
      <c r="GE377" s="301"/>
      <c r="GF377" s="301"/>
      <c r="GG377" s="318"/>
      <c r="GH377" s="318"/>
      <c r="GI377" s="318"/>
      <c r="GJ377" s="319"/>
      <c r="GK377" s="320"/>
      <c r="GL377" s="320"/>
      <c r="GM377" s="320"/>
      <c r="GN377" s="320"/>
      <c r="GO377" s="300"/>
      <c r="HD377" s="317"/>
      <c r="HE377" s="317"/>
      <c r="HF377" s="317"/>
      <c r="HG377" s="317"/>
      <c r="HH377" s="301"/>
      <c r="HI377" s="301"/>
      <c r="HJ377" s="301"/>
      <c r="HK377" s="301"/>
      <c r="HL377" s="318"/>
      <c r="HM377" s="318"/>
      <c r="HN377" s="318"/>
      <c r="HO377" s="319"/>
      <c r="HP377" s="320"/>
      <c r="HQ377" s="320"/>
      <c r="HR377" s="320"/>
      <c r="HS377" s="320"/>
      <c r="HT377" s="300"/>
    </row>
    <row r="378" spans="2:228" ht="17.100000000000001" customHeight="1" x14ac:dyDescent="0.3">
      <c r="B378" s="311"/>
      <c r="D378" s="311"/>
      <c r="E378" s="346"/>
      <c r="F378" s="346"/>
      <c r="G378" s="346"/>
      <c r="H378" s="346"/>
      <c r="I378" s="347"/>
      <c r="J378" s="347"/>
      <c r="K378" s="347"/>
      <c r="L378" s="347"/>
      <c r="M378" s="347"/>
      <c r="N378" s="347"/>
      <c r="O378" s="332"/>
      <c r="P378" s="332"/>
      <c r="Q378" s="332"/>
      <c r="R378" s="314"/>
      <c r="S378" s="314"/>
      <c r="T378" s="314"/>
      <c r="U378" s="314"/>
      <c r="V378" s="314"/>
      <c r="W378" s="314"/>
      <c r="X378" s="314"/>
      <c r="Y378" s="314"/>
      <c r="Z378" s="314"/>
      <c r="AA378" s="314"/>
      <c r="AB378" s="314"/>
      <c r="AC378" s="314"/>
      <c r="AD378" s="314"/>
      <c r="AE378" s="314"/>
      <c r="AF378" s="314"/>
      <c r="AG378" s="314"/>
      <c r="AH378" s="314"/>
      <c r="AI378" s="314"/>
      <c r="AJ378" s="314"/>
      <c r="AK378" s="314"/>
      <c r="AL378" s="314"/>
      <c r="AM378" s="314"/>
      <c r="AN378" s="314"/>
      <c r="AO378" s="314"/>
      <c r="AP378" s="314"/>
      <c r="AQ378" s="314"/>
      <c r="AR378" s="314"/>
      <c r="AS378" s="314"/>
      <c r="AT378" s="314"/>
      <c r="AU378" s="314"/>
      <c r="AV378" s="314"/>
      <c r="AW378" s="314"/>
      <c r="AX378" s="314"/>
      <c r="AY378" s="314"/>
      <c r="AZ378" s="314"/>
      <c r="BA378" s="314"/>
      <c r="BB378" s="314"/>
      <c r="BC378" s="314"/>
      <c r="BD378" s="314"/>
      <c r="BE378" s="314"/>
      <c r="BF378" s="314"/>
      <c r="BG378" s="314"/>
      <c r="BH378" s="314"/>
      <c r="BI378" s="314"/>
      <c r="BJ378" s="314"/>
      <c r="BK378" s="314"/>
      <c r="BL378" s="314"/>
      <c r="BM378" s="314"/>
      <c r="BN378" s="314"/>
      <c r="BO378" s="314"/>
      <c r="BP378" s="314"/>
      <c r="BQ378" s="314"/>
      <c r="BR378" s="314"/>
      <c r="BS378" s="314"/>
      <c r="BT378" s="314"/>
      <c r="BU378" s="314"/>
      <c r="BV378" s="314"/>
      <c r="BX378" s="314"/>
      <c r="BY378" s="314"/>
      <c r="BZ378" s="314"/>
      <c r="CA378" s="314"/>
      <c r="CB378" s="314"/>
      <c r="CC378" s="314"/>
      <c r="CD378" s="314"/>
      <c r="CE378" s="314"/>
      <c r="CF378" s="314"/>
      <c r="CG378" s="314"/>
      <c r="CH378" s="314"/>
      <c r="CI378" s="314"/>
      <c r="CJ378" s="314"/>
      <c r="CK378" s="314"/>
      <c r="CL378" s="314"/>
      <c r="CM378" s="314"/>
      <c r="CN378" s="314"/>
      <c r="CO378" s="314"/>
      <c r="CP378" s="314"/>
      <c r="CQ378" s="314"/>
      <c r="CR378" s="314"/>
      <c r="CS378" s="314"/>
      <c r="CT378" s="314"/>
      <c r="CU378" s="314"/>
      <c r="CV378" s="314"/>
      <c r="CW378" s="314"/>
      <c r="CX378" s="314"/>
      <c r="CY378" s="314"/>
      <c r="CZ378" s="314"/>
      <c r="DA378" s="314"/>
      <c r="DB378" s="314"/>
      <c r="DC378" s="314"/>
      <c r="DD378" s="314"/>
      <c r="DE378" s="314"/>
      <c r="DF378" s="314"/>
      <c r="DG378" s="314"/>
      <c r="DH378" s="314"/>
      <c r="DI378" s="314"/>
      <c r="DJ378" s="314"/>
      <c r="DK378" s="314"/>
      <c r="DL378" s="314"/>
      <c r="DM378" s="314"/>
      <c r="DN378" s="314"/>
      <c r="DO378" s="314"/>
      <c r="DP378" s="314"/>
      <c r="DQ378" s="314"/>
      <c r="DR378" s="314"/>
      <c r="DS378" s="314"/>
      <c r="DT378" s="314"/>
      <c r="DU378" s="314"/>
      <c r="DV378" s="314"/>
      <c r="DW378" s="314"/>
      <c r="DX378" s="314"/>
      <c r="DY378" s="314"/>
      <c r="DZ378" s="314"/>
      <c r="EA378" s="314"/>
      <c r="EB378" s="314"/>
      <c r="EC378" s="314"/>
      <c r="ED378" s="314"/>
      <c r="FY378" s="317"/>
      <c r="FZ378" s="317"/>
      <c r="GA378" s="317"/>
      <c r="GB378" s="317"/>
      <c r="GC378" s="301"/>
      <c r="GD378" s="301"/>
      <c r="GE378" s="301"/>
      <c r="GF378" s="301"/>
      <c r="GG378" s="318"/>
      <c r="GH378" s="318"/>
      <c r="GI378" s="318"/>
      <c r="GJ378" s="319"/>
      <c r="GK378" s="320"/>
      <c r="GL378" s="320"/>
      <c r="GM378" s="320"/>
      <c r="GN378" s="320"/>
      <c r="GO378" s="300"/>
      <c r="HD378" s="317"/>
      <c r="HE378" s="317"/>
      <c r="HF378" s="317"/>
      <c r="HG378" s="317"/>
      <c r="HH378" s="301"/>
      <c r="HI378" s="301"/>
      <c r="HJ378" s="301"/>
      <c r="HK378" s="301"/>
      <c r="HL378" s="318"/>
      <c r="HM378" s="318"/>
      <c r="HN378" s="318"/>
      <c r="HO378" s="319"/>
      <c r="HP378" s="320"/>
      <c r="HQ378" s="320"/>
      <c r="HR378" s="320"/>
      <c r="HS378" s="320"/>
      <c r="HT378" s="300"/>
    </row>
    <row r="379" spans="2:228" ht="17.100000000000001" customHeight="1" x14ac:dyDescent="0.3">
      <c r="B379" s="311"/>
      <c r="C379" s="335"/>
      <c r="D379" s="311"/>
      <c r="E379" s="311"/>
      <c r="F379" s="311"/>
      <c r="G379" s="311"/>
      <c r="H379" s="311"/>
      <c r="I379" s="311"/>
      <c r="J379" s="311"/>
      <c r="K379" s="311"/>
      <c r="L379" s="311"/>
      <c r="M379" s="311"/>
      <c r="N379" s="311"/>
      <c r="O379" s="311"/>
      <c r="P379" s="311"/>
      <c r="Q379" s="311"/>
      <c r="R379" s="314"/>
      <c r="S379" s="314"/>
      <c r="T379" s="314"/>
      <c r="U379" s="314"/>
      <c r="V379" s="314"/>
      <c r="W379" s="314"/>
      <c r="X379" s="314"/>
      <c r="Y379" s="314"/>
      <c r="Z379" s="314"/>
      <c r="AA379" s="314"/>
      <c r="AB379" s="314"/>
      <c r="AC379" s="314"/>
      <c r="AD379" s="314"/>
      <c r="AE379" s="314"/>
      <c r="AF379" s="314"/>
      <c r="AG379" s="314"/>
      <c r="AH379" s="314"/>
      <c r="AI379" s="314"/>
      <c r="AJ379" s="314"/>
      <c r="AK379" s="314"/>
      <c r="AL379" s="314"/>
      <c r="AM379" s="314"/>
      <c r="AN379" s="314"/>
      <c r="AO379" s="314"/>
      <c r="AP379" s="314"/>
      <c r="AQ379" s="314"/>
      <c r="AR379" s="314"/>
      <c r="AS379" s="314"/>
      <c r="AT379" s="314"/>
      <c r="AU379" s="314"/>
      <c r="AV379" s="314"/>
      <c r="AW379" s="314"/>
      <c r="AX379" s="314"/>
      <c r="AY379" s="314"/>
      <c r="AZ379" s="314"/>
      <c r="BA379" s="314"/>
      <c r="BB379" s="314"/>
      <c r="BC379" s="314"/>
      <c r="BD379" s="314"/>
      <c r="BE379" s="314"/>
      <c r="BF379" s="314"/>
      <c r="BG379" s="314"/>
      <c r="BH379" s="314"/>
      <c r="BI379" s="314"/>
      <c r="BJ379" s="314"/>
      <c r="BK379" s="314"/>
      <c r="BL379" s="314"/>
      <c r="BM379" s="314"/>
      <c r="BN379" s="314"/>
      <c r="BO379" s="314"/>
      <c r="BP379" s="314"/>
      <c r="BQ379" s="314"/>
      <c r="BR379" s="314"/>
      <c r="BS379" s="314"/>
      <c r="BT379" s="314"/>
      <c r="BU379" s="314"/>
      <c r="BV379" s="314"/>
      <c r="BX379" s="314"/>
      <c r="BY379" s="314"/>
      <c r="BZ379" s="314"/>
      <c r="CA379" s="314"/>
      <c r="CB379" s="314"/>
      <c r="CC379" s="314"/>
      <c r="CD379" s="314"/>
      <c r="CE379" s="314"/>
      <c r="CF379" s="314"/>
      <c r="CG379" s="314"/>
      <c r="CH379" s="314"/>
      <c r="CI379" s="314"/>
      <c r="CJ379" s="314"/>
      <c r="CK379" s="314"/>
      <c r="CL379" s="314"/>
      <c r="CM379" s="314"/>
      <c r="CN379" s="314"/>
      <c r="CO379" s="314"/>
      <c r="CP379" s="314"/>
      <c r="CQ379" s="314"/>
      <c r="CR379" s="314"/>
      <c r="CS379" s="314"/>
      <c r="CT379" s="314"/>
      <c r="CU379" s="314"/>
      <c r="CV379" s="314"/>
      <c r="CW379" s="314"/>
      <c r="CX379" s="314"/>
      <c r="CY379" s="314"/>
      <c r="CZ379" s="314"/>
      <c r="DA379" s="314"/>
      <c r="DB379" s="314"/>
      <c r="DC379" s="314"/>
      <c r="DD379" s="314"/>
      <c r="DE379" s="314"/>
      <c r="DF379" s="314"/>
      <c r="DG379" s="314"/>
      <c r="DH379" s="314"/>
      <c r="DI379" s="314"/>
      <c r="DJ379" s="314"/>
      <c r="DK379" s="314"/>
      <c r="DL379" s="314"/>
      <c r="DM379" s="314"/>
      <c r="DN379" s="314"/>
      <c r="DO379" s="314"/>
      <c r="DP379" s="314"/>
      <c r="DQ379" s="314"/>
      <c r="DR379" s="314"/>
      <c r="DS379" s="314"/>
      <c r="DT379" s="314"/>
      <c r="DU379" s="314"/>
      <c r="DV379" s="314"/>
      <c r="DW379" s="314"/>
      <c r="DX379" s="314"/>
      <c r="DY379" s="314"/>
      <c r="DZ379" s="314"/>
      <c r="EA379" s="314"/>
      <c r="EB379" s="314"/>
      <c r="EC379" s="314"/>
      <c r="ED379" s="314"/>
      <c r="FY379" s="317"/>
      <c r="FZ379" s="317"/>
      <c r="GA379" s="317"/>
      <c r="GB379" s="317"/>
      <c r="GC379" s="301"/>
      <c r="GD379" s="301"/>
      <c r="GE379" s="301"/>
      <c r="GF379" s="301"/>
      <c r="GG379" s="318"/>
      <c r="GH379" s="318"/>
      <c r="GI379" s="318"/>
      <c r="GJ379" s="319"/>
      <c r="GK379" s="320"/>
      <c r="GL379" s="320"/>
      <c r="GM379" s="320"/>
      <c r="GN379" s="320"/>
      <c r="GO379" s="300"/>
      <c r="HD379" s="317"/>
      <c r="HE379" s="317"/>
      <c r="HF379" s="317"/>
      <c r="HG379" s="317"/>
      <c r="HH379" s="301"/>
      <c r="HI379" s="301"/>
      <c r="HJ379" s="301"/>
      <c r="HK379" s="301"/>
      <c r="HL379" s="318"/>
      <c r="HM379" s="318"/>
      <c r="HN379" s="318"/>
      <c r="HO379" s="319"/>
      <c r="HP379" s="320"/>
      <c r="HQ379" s="320"/>
      <c r="HR379" s="320"/>
      <c r="HS379" s="320"/>
      <c r="HT379" s="300"/>
    </row>
    <row r="380" spans="2:228" ht="17.100000000000001" customHeight="1" x14ac:dyDescent="0.3">
      <c r="B380" s="311"/>
      <c r="D380" s="311"/>
      <c r="E380" s="311"/>
      <c r="F380" s="311"/>
      <c r="G380" s="311"/>
      <c r="H380" s="311"/>
      <c r="I380" s="311"/>
      <c r="J380" s="311"/>
      <c r="K380" s="311"/>
      <c r="L380" s="311"/>
      <c r="M380" s="311"/>
      <c r="N380" s="311"/>
      <c r="O380" s="311"/>
      <c r="P380" s="311"/>
      <c r="Q380" s="311"/>
      <c r="R380" s="314"/>
      <c r="S380" s="314"/>
      <c r="T380" s="314"/>
      <c r="U380" s="314"/>
      <c r="V380" s="314"/>
      <c r="W380" s="314"/>
      <c r="X380" s="314"/>
      <c r="Y380" s="314"/>
      <c r="Z380" s="314"/>
      <c r="AA380" s="314"/>
      <c r="AB380" s="314"/>
      <c r="AC380" s="314"/>
      <c r="AD380" s="314"/>
      <c r="AE380" s="314"/>
      <c r="AF380" s="314"/>
      <c r="AG380" s="314"/>
      <c r="AH380" s="314"/>
      <c r="AI380" s="314"/>
      <c r="AJ380" s="314"/>
      <c r="AK380" s="314"/>
      <c r="AL380" s="314"/>
      <c r="AM380" s="314"/>
      <c r="AN380" s="314"/>
      <c r="AO380" s="314"/>
      <c r="AP380" s="314"/>
      <c r="AQ380" s="314"/>
      <c r="AR380" s="314"/>
      <c r="AS380" s="314"/>
      <c r="AT380" s="314"/>
      <c r="AU380" s="314"/>
      <c r="AV380" s="314"/>
      <c r="AW380" s="314"/>
      <c r="AX380" s="314"/>
      <c r="AY380" s="314"/>
      <c r="AZ380" s="314"/>
      <c r="BA380" s="314"/>
      <c r="BB380" s="314"/>
      <c r="BC380" s="314"/>
      <c r="BD380" s="314"/>
      <c r="BE380" s="314"/>
      <c r="BF380" s="314"/>
      <c r="BG380" s="314"/>
      <c r="BH380" s="314"/>
      <c r="BI380" s="314"/>
      <c r="BJ380" s="314"/>
      <c r="BK380" s="314"/>
      <c r="BL380" s="314"/>
      <c r="BM380" s="314"/>
      <c r="BN380" s="314"/>
      <c r="BO380" s="314"/>
      <c r="BP380" s="314"/>
      <c r="BQ380" s="314"/>
      <c r="BR380" s="314"/>
      <c r="BS380" s="314"/>
      <c r="BT380" s="314"/>
      <c r="BU380" s="314"/>
      <c r="BV380" s="314"/>
      <c r="BW380" s="336"/>
      <c r="BX380" s="314"/>
      <c r="BY380" s="314"/>
      <c r="BZ380" s="314"/>
      <c r="CA380" s="314"/>
      <c r="CB380" s="314"/>
      <c r="CC380" s="314"/>
      <c r="CD380" s="314"/>
      <c r="CE380" s="314"/>
      <c r="CF380" s="314"/>
      <c r="CG380" s="314"/>
      <c r="CH380" s="314"/>
      <c r="CI380" s="314"/>
      <c r="CJ380" s="314"/>
      <c r="CK380" s="314"/>
      <c r="CL380" s="314"/>
      <c r="CM380" s="314"/>
      <c r="CN380" s="314"/>
      <c r="CO380" s="314"/>
      <c r="CP380" s="314"/>
      <c r="CQ380" s="314"/>
      <c r="CR380" s="314"/>
      <c r="CS380" s="314"/>
      <c r="CT380" s="314"/>
      <c r="CU380" s="314"/>
      <c r="CV380" s="314"/>
      <c r="CW380" s="314"/>
      <c r="CX380" s="314"/>
      <c r="CY380" s="314"/>
      <c r="CZ380" s="314"/>
      <c r="DA380" s="314"/>
      <c r="DB380" s="314"/>
      <c r="DC380" s="314"/>
      <c r="DD380" s="314"/>
      <c r="DE380" s="314"/>
      <c r="DF380" s="314"/>
      <c r="DG380" s="314"/>
      <c r="DH380" s="314"/>
      <c r="DI380" s="314"/>
      <c r="DJ380" s="314"/>
      <c r="DK380" s="314"/>
      <c r="DL380" s="314"/>
      <c r="DM380" s="314"/>
      <c r="DN380" s="314"/>
      <c r="DO380" s="314"/>
      <c r="DP380" s="314"/>
      <c r="DQ380" s="314"/>
      <c r="DR380" s="314"/>
      <c r="DS380" s="314"/>
      <c r="DT380" s="314"/>
      <c r="DU380" s="314"/>
      <c r="DV380" s="314"/>
      <c r="DW380" s="314"/>
      <c r="DX380" s="314"/>
      <c r="DY380" s="314"/>
      <c r="DZ380" s="314"/>
      <c r="EA380" s="314"/>
      <c r="EB380" s="314"/>
      <c r="EC380" s="314"/>
      <c r="ED380" s="314"/>
      <c r="FY380" s="317"/>
      <c r="FZ380" s="317"/>
      <c r="GA380" s="317"/>
      <c r="GB380" s="317"/>
      <c r="GC380" s="301"/>
      <c r="GD380" s="301"/>
      <c r="GE380" s="301"/>
      <c r="GF380" s="301"/>
      <c r="GG380" s="318"/>
      <c r="GH380" s="318"/>
      <c r="GI380" s="318"/>
      <c r="GJ380" s="319"/>
      <c r="GK380" s="320"/>
      <c r="GL380" s="320"/>
      <c r="GM380" s="320"/>
      <c r="GN380" s="320"/>
      <c r="GO380" s="300"/>
      <c r="HD380" s="317"/>
      <c r="HE380" s="317"/>
      <c r="HF380" s="317"/>
      <c r="HG380" s="317"/>
      <c r="HH380" s="301"/>
      <c r="HI380" s="301"/>
      <c r="HJ380" s="301"/>
      <c r="HK380" s="301"/>
      <c r="HL380" s="318"/>
      <c r="HM380" s="318"/>
      <c r="HN380" s="318"/>
      <c r="HO380" s="319"/>
      <c r="HP380" s="320"/>
      <c r="HQ380" s="320"/>
      <c r="HR380" s="320"/>
      <c r="HS380" s="320"/>
      <c r="HT380" s="300"/>
    </row>
    <row r="381" spans="2:228" ht="17.100000000000001" customHeight="1" x14ac:dyDescent="0.3">
      <c r="B381" s="311"/>
      <c r="D381" s="311"/>
      <c r="E381" s="311"/>
      <c r="F381" s="311"/>
      <c r="G381" s="311"/>
      <c r="H381" s="311"/>
      <c r="I381" s="311"/>
      <c r="J381" s="311"/>
      <c r="K381" s="311"/>
      <c r="L381" s="311"/>
      <c r="M381" s="311"/>
      <c r="N381" s="311"/>
      <c r="O381" s="311"/>
      <c r="P381" s="311"/>
      <c r="Q381" s="311"/>
      <c r="R381" s="314"/>
      <c r="S381" s="314"/>
      <c r="T381" s="314"/>
      <c r="U381" s="314"/>
      <c r="V381" s="314"/>
      <c r="W381" s="314"/>
      <c r="X381" s="314"/>
      <c r="Y381" s="314"/>
      <c r="Z381" s="314"/>
      <c r="AA381" s="314"/>
      <c r="AB381" s="314"/>
      <c r="AC381" s="314"/>
      <c r="AD381" s="314"/>
      <c r="AE381" s="314"/>
      <c r="AF381" s="314"/>
      <c r="AG381" s="314"/>
      <c r="AH381" s="314"/>
      <c r="AI381" s="314"/>
      <c r="AJ381" s="314"/>
      <c r="AK381" s="314"/>
      <c r="AL381" s="314"/>
      <c r="AM381" s="314"/>
      <c r="AN381" s="314"/>
      <c r="AO381" s="314"/>
      <c r="AP381" s="314"/>
      <c r="AQ381" s="314"/>
      <c r="AR381" s="314"/>
      <c r="AS381" s="314"/>
      <c r="AT381" s="314"/>
      <c r="AU381" s="314"/>
      <c r="AV381" s="314"/>
      <c r="AW381" s="314"/>
      <c r="AX381" s="314"/>
      <c r="AY381" s="314"/>
      <c r="AZ381" s="314"/>
      <c r="BA381" s="314"/>
      <c r="BB381" s="314"/>
      <c r="BC381" s="314"/>
      <c r="BD381" s="314"/>
      <c r="BE381" s="314"/>
      <c r="BF381" s="314"/>
      <c r="BG381" s="314"/>
      <c r="BH381" s="314"/>
      <c r="BI381" s="314"/>
      <c r="BJ381" s="314"/>
      <c r="BK381" s="314"/>
      <c r="BL381" s="314"/>
      <c r="BM381" s="314"/>
      <c r="BN381" s="314"/>
      <c r="BO381" s="314"/>
      <c r="BP381" s="314"/>
      <c r="BQ381" s="314"/>
      <c r="BR381" s="314"/>
      <c r="BS381" s="314"/>
      <c r="BT381" s="314"/>
      <c r="BU381" s="314"/>
      <c r="BV381" s="314"/>
      <c r="BW381" s="337"/>
      <c r="BX381" s="314"/>
      <c r="BY381" s="314"/>
      <c r="BZ381" s="314"/>
      <c r="CA381" s="314"/>
      <c r="CB381" s="314"/>
      <c r="CC381" s="314"/>
      <c r="CD381" s="314"/>
      <c r="CE381" s="314"/>
      <c r="CF381" s="314"/>
      <c r="CG381" s="314"/>
      <c r="CH381" s="314"/>
      <c r="CI381" s="314"/>
      <c r="CJ381" s="314"/>
      <c r="CK381" s="314"/>
      <c r="CL381" s="314"/>
      <c r="CM381" s="314"/>
      <c r="CN381" s="314"/>
      <c r="CO381" s="314"/>
      <c r="CP381" s="314"/>
      <c r="CQ381" s="314"/>
      <c r="CR381" s="314"/>
      <c r="CS381" s="314"/>
      <c r="CT381" s="314"/>
      <c r="CU381" s="314"/>
      <c r="CV381" s="314"/>
      <c r="CW381" s="314"/>
      <c r="CX381" s="314"/>
      <c r="CY381" s="314"/>
      <c r="CZ381" s="314"/>
      <c r="DA381" s="314"/>
      <c r="DB381" s="314"/>
      <c r="DC381" s="314"/>
      <c r="DD381" s="314"/>
      <c r="DE381" s="314"/>
      <c r="DF381" s="314"/>
      <c r="DG381" s="314"/>
      <c r="DH381" s="314"/>
      <c r="DI381" s="314"/>
      <c r="DJ381" s="314"/>
      <c r="DK381" s="314"/>
      <c r="DL381" s="314"/>
      <c r="DM381" s="314"/>
      <c r="DN381" s="314"/>
      <c r="DO381" s="314"/>
      <c r="DP381" s="314"/>
      <c r="DQ381" s="314"/>
      <c r="DR381" s="314"/>
      <c r="DS381" s="314"/>
      <c r="DT381" s="314"/>
      <c r="DU381" s="314"/>
      <c r="DV381" s="314"/>
      <c r="DW381" s="314"/>
      <c r="DX381" s="314"/>
      <c r="DY381" s="314"/>
      <c r="DZ381" s="314"/>
      <c r="EA381" s="314"/>
      <c r="EB381" s="314"/>
      <c r="EC381" s="314"/>
      <c r="ED381" s="314"/>
      <c r="FY381" s="317"/>
      <c r="FZ381" s="317"/>
      <c r="GA381" s="317"/>
      <c r="GB381" s="317"/>
      <c r="GC381" s="301"/>
      <c r="GD381" s="301"/>
      <c r="GE381" s="301"/>
      <c r="GF381" s="301"/>
      <c r="GG381" s="318"/>
      <c r="GH381" s="318"/>
      <c r="GI381" s="318"/>
      <c r="GJ381" s="319"/>
      <c r="GK381" s="320"/>
      <c r="GL381" s="320"/>
      <c r="GM381" s="320"/>
      <c r="GN381" s="320"/>
      <c r="GO381" s="300"/>
      <c r="HD381" s="317"/>
      <c r="HE381" s="317"/>
      <c r="HF381" s="317"/>
      <c r="HG381" s="317"/>
      <c r="HH381" s="301"/>
      <c r="HI381" s="301"/>
      <c r="HJ381" s="301"/>
      <c r="HK381" s="301"/>
      <c r="HL381" s="318"/>
      <c r="HM381" s="318"/>
      <c r="HN381" s="318"/>
      <c r="HO381" s="319"/>
      <c r="HP381" s="320"/>
      <c r="HQ381" s="320"/>
      <c r="HR381" s="320"/>
      <c r="HS381" s="320"/>
      <c r="HT381" s="300"/>
    </row>
    <row r="382" spans="2:228" ht="17.100000000000001" customHeight="1" x14ac:dyDescent="0.3">
      <c r="B382" s="311"/>
      <c r="D382" s="311"/>
      <c r="E382" s="311"/>
      <c r="F382" s="311"/>
      <c r="G382" s="311"/>
      <c r="H382" s="311"/>
      <c r="I382" s="311"/>
      <c r="J382" s="311"/>
      <c r="K382" s="311"/>
      <c r="L382" s="311"/>
      <c r="M382" s="311"/>
      <c r="N382" s="311"/>
      <c r="O382" s="311"/>
      <c r="P382" s="311"/>
      <c r="Q382" s="311"/>
      <c r="R382" s="314"/>
      <c r="S382" s="314"/>
      <c r="T382" s="314"/>
      <c r="U382" s="314"/>
      <c r="V382" s="314"/>
      <c r="W382" s="314"/>
      <c r="X382" s="314"/>
      <c r="Y382" s="314"/>
      <c r="Z382" s="314"/>
      <c r="AA382" s="314"/>
      <c r="AB382" s="314"/>
      <c r="AC382" s="314"/>
      <c r="AD382" s="314"/>
      <c r="AE382" s="314"/>
      <c r="AF382" s="314"/>
      <c r="AG382" s="314"/>
      <c r="AH382" s="314"/>
      <c r="AI382" s="314"/>
      <c r="AJ382" s="314"/>
      <c r="AK382" s="314"/>
      <c r="AL382" s="314"/>
      <c r="AM382" s="314"/>
      <c r="AN382" s="314"/>
      <c r="AO382" s="314"/>
      <c r="AP382" s="314"/>
      <c r="AQ382" s="314"/>
      <c r="AR382" s="314"/>
      <c r="AS382" s="314"/>
      <c r="AT382" s="314"/>
      <c r="AU382" s="314"/>
      <c r="AV382" s="314"/>
      <c r="AW382" s="314"/>
      <c r="AX382" s="314"/>
      <c r="AY382" s="314"/>
      <c r="AZ382" s="314"/>
      <c r="BA382" s="314"/>
      <c r="BB382" s="314"/>
      <c r="BC382" s="314"/>
      <c r="BD382" s="314"/>
      <c r="BE382" s="314"/>
      <c r="BF382" s="314"/>
      <c r="BG382" s="314"/>
      <c r="BH382" s="314"/>
      <c r="BI382" s="314"/>
      <c r="BJ382" s="314"/>
      <c r="BK382" s="314"/>
      <c r="BL382" s="314"/>
      <c r="BM382" s="314"/>
      <c r="BN382" s="314"/>
      <c r="BO382" s="314"/>
      <c r="BP382" s="314"/>
      <c r="BQ382" s="314"/>
      <c r="BR382" s="314"/>
      <c r="BS382" s="314"/>
      <c r="BT382" s="314"/>
      <c r="BU382" s="314"/>
      <c r="BV382" s="314"/>
      <c r="BW382" s="291"/>
      <c r="BX382" s="314"/>
      <c r="BY382" s="314"/>
      <c r="BZ382" s="314"/>
      <c r="CA382" s="314"/>
      <c r="CB382" s="314"/>
      <c r="CC382" s="314"/>
      <c r="CD382" s="314"/>
      <c r="CE382" s="314"/>
      <c r="CF382" s="314"/>
      <c r="CG382" s="314"/>
      <c r="CH382" s="314"/>
      <c r="CI382" s="314"/>
      <c r="CJ382" s="314"/>
      <c r="CK382" s="314"/>
      <c r="CL382" s="314"/>
      <c r="CM382" s="314"/>
      <c r="CN382" s="314"/>
      <c r="CO382" s="314"/>
      <c r="CP382" s="314"/>
      <c r="CQ382" s="314"/>
      <c r="CR382" s="314"/>
      <c r="CS382" s="314"/>
      <c r="CT382" s="314"/>
      <c r="CU382" s="314"/>
      <c r="CV382" s="314"/>
      <c r="CW382" s="314"/>
      <c r="CX382" s="314"/>
      <c r="CY382" s="314"/>
      <c r="CZ382" s="314"/>
      <c r="DA382" s="314"/>
      <c r="DB382" s="314"/>
      <c r="DC382" s="314"/>
      <c r="DD382" s="314"/>
      <c r="DE382" s="314"/>
      <c r="DF382" s="314"/>
      <c r="DG382" s="314"/>
      <c r="DH382" s="314"/>
      <c r="DI382" s="314"/>
      <c r="DJ382" s="314"/>
      <c r="DK382" s="314"/>
      <c r="DL382" s="314"/>
      <c r="DM382" s="314"/>
      <c r="DN382" s="314"/>
      <c r="DO382" s="314"/>
      <c r="DP382" s="314"/>
      <c r="DQ382" s="314"/>
      <c r="DR382" s="314"/>
      <c r="DS382" s="314"/>
      <c r="DT382" s="314"/>
      <c r="DU382" s="314"/>
      <c r="DV382" s="314"/>
      <c r="DW382" s="314"/>
      <c r="DX382" s="314"/>
      <c r="DY382" s="314"/>
      <c r="DZ382" s="314"/>
      <c r="EA382" s="314"/>
      <c r="EB382" s="314"/>
      <c r="EC382" s="314"/>
      <c r="ED382" s="314"/>
      <c r="FY382" s="317"/>
      <c r="FZ382" s="317"/>
      <c r="GA382" s="317"/>
      <c r="GB382" s="317"/>
      <c r="GC382" s="301"/>
      <c r="GD382" s="301"/>
      <c r="GE382" s="301"/>
      <c r="GF382" s="301"/>
      <c r="GG382" s="318"/>
      <c r="GH382" s="318"/>
      <c r="GI382" s="318"/>
      <c r="GJ382" s="319"/>
      <c r="GK382" s="320"/>
      <c r="GL382" s="320"/>
      <c r="GM382" s="320"/>
      <c r="GN382" s="320"/>
      <c r="GO382" s="300"/>
      <c r="HD382" s="317"/>
      <c r="HE382" s="317"/>
      <c r="HF382" s="317"/>
      <c r="HG382" s="317"/>
      <c r="HH382" s="301"/>
      <c r="HI382" s="301"/>
      <c r="HJ382" s="301"/>
      <c r="HK382" s="301"/>
      <c r="HL382" s="318"/>
      <c r="HM382" s="318"/>
      <c r="HN382" s="318"/>
      <c r="HO382" s="319"/>
      <c r="HP382" s="320"/>
      <c r="HQ382" s="320"/>
      <c r="HR382" s="320"/>
      <c r="HS382" s="320"/>
      <c r="HT382" s="300"/>
    </row>
    <row r="383" spans="2:228" ht="17.100000000000001" customHeight="1" x14ac:dyDescent="0.3">
      <c r="B383" s="311"/>
      <c r="D383" s="311"/>
      <c r="E383" s="311"/>
      <c r="F383" s="311"/>
      <c r="G383" s="311"/>
      <c r="H383" s="311"/>
      <c r="I383" s="311"/>
      <c r="J383" s="311"/>
      <c r="K383" s="311"/>
      <c r="L383" s="311"/>
      <c r="M383" s="311"/>
      <c r="N383" s="311"/>
      <c r="O383" s="311"/>
      <c r="P383" s="311"/>
      <c r="Q383" s="311"/>
      <c r="R383" s="314"/>
      <c r="S383" s="314"/>
      <c r="T383" s="314"/>
      <c r="U383" s="314"/>
      <c r="V383" s="314"/>
      <c r="W383" s="314"/>
      <c r="X383" s="314"/>
      <c r="Y383" s="314"/>
      <c r="Z383" s="314"/>
      <c r="AA383" s="314"/>
      <c r="AB383" s="314"/>
      <c r="AC383" s="314"/>
      <c r="AD383" s="314"/>
      <c r="AE383" s="314"/>
      <c r="AF383" s="314"/>
      <c r="AG383" s="314"/>
      <c r="AH383" s="314"/>
      <c r="AI383" s="314"/>
      <c r="AJ383" s="314"/>
      <c r="AK383" s="314"/>
      <c r="AL383" s="314"/>
      <c r="AM383" s="314"/>
      <c r="AN383" s="314"/>
      <c r="AO383" s="314"/>
      <c r="AP383" s="314"/>
      <c r="AQ383" s="314"/>
      <c r="AR383" s="314"/>
      <c r="AS383" s="314"/>
      <c r="AT383" s="314"/>
      <c r="AU383" s="314"/>
      <c r="AV383" s="314"/>
      <c r="AW383" s="314"/>
      <c r="AX383" s="314"/>
      <c r="AY383" s="314"/>
      <c r="AZ383" s="314"/>
      <c r="BA383" s="314"/>
      <c r="BB383" s="314"/>
      <c r="BC383" s="314"/>
      <c r="BD383" s="314"/>
      <c r="BE383" s="314"/>
      <c r="BF383" s="314"/>
      <c r="BG383" s="314"/>
      <c r="BH383" s="314"/>
      <c r="BI383" s="314"/>
      <c r="BJ383" s="314"/>
      <c r="BK383" s="314"/>
      <c r="BL383" s="314"/>
      <c r="BM383" s="314"/>
      <c r="BN383" s="314"/>
      <c r="BO383" s="314"/>
      <c r="BP383" s="314"/>
      <c r="BQ383" s="314"/>
      <c r="BR383" s="314"/>
      <c r="BS383" s="314"/>
      <c r="BT383" s="314"/>
      <c r="BU383" s="314"/>
      <c r="BV383" s="314"/>
      <c r="BW383" s="258"/>
      <c r="BX383" s="314"/>
      <c r="BY383" s="314"/>
      <c r="BZ383" s="314"/>
      <c r="CA383" s="314"/>
      <c r="CB383" s="314"/>
      <c r="CC383" s="314"/>
      <c r="CD383" s="314"/>
      <c r="CE383" s="314"/>
      <c r="CF383" s="314"/>
      <c r="CG383" s="314"/>
      <c r="CH383" s="314"/>
      <c r="CI383" s="314"/>
      <c r="CJ383" s="314"/>
      <c r="CK383" s="314"/>
      <c r="CL383" s="314"/>
      <c r="CM383" s="314"/>
      <c r="CN383" s="314"/>
      <c r="CO383" s="314"/>
      <c r="CP383" s="314"/>
      <c r="CQ383" s="314"/>
      <c r="CR383" s="314"/>
      <c r="CS383" s="314"/>
      <c r="CT383" s="314"/>
      <c r="CU383" s="314"/>
      <c r="CV383" s="314"/>
      <c r="CW383" s="314"/>
      <c r="CX383" s="314"/>
      <c r="CY383" s="314"/>
      <c r="CZ383" s="314"/>
      <c r="DA383" s="314"/>
      <c r="DB383" s="314"/>
      <c r="DC383" s="314"/>
      <c r="DD383" s="314"/>
      <c r="DE383" s="314"/>
      <c r="DF383" s="314"/>
      <c r="DG383" s="314"/>
      <c r="DH383" s="314"/>
      <c r="DI383" s="314"/>
      <c r="DJ383" s="314"/>
      <c r="DK383" s="314"/>
      <c r="DL383" s="314"/>
      <c r="DM383" s="314"/>
      <c r="DN383" s="314"/>
      <c r="DO383" s="314"/>
      <c r="DP383" s="314"/>
      <c r="DQ383" s="314"/>
      <c r="DR383" s="314"/>
      <c r="DS383" s="314"/>
      <c r="DT383" s="314"/>
      <c r="DU383" s="314"/>
      <c r="DV383" s="314"/>
      <c r="DW383" s="314"/>
      <c r="DX383" s="314"/>
      <c r="DY383" s="314"/>
      <c r="DZ383" s="314"/>
      <c r="EA383" s="314"/>
      <c r="EB383" s="314"/>
      <c r="EC383" s="314"/>
      <c r="ED383" s="314"/>
      <c r="FY383" s="317"/>
      <c r="FZ383" s="317"/>
      <c r="GA383" s="317"/>
      <c r="GB383" s="317"/>
      <c r="GC383" s="301"/>
      <c r="GD383" s="301"/>
      <c r="GE383" s="301"/>
      <c r="GF383" s="301"/>
      <c r="GG383" s="318"/>
      <c r="GH383" s="318"/>
      <c r="GI383" s="318"/>
      <c r="GJ383" s="319"/>
      <c r="GK383" s="320"/>
      <c r="GL383" s="320"/>
      <c r="GM383" s="320"/>
      <c r="GN383" s="320"/>
      <c r="GO383" s="300"/>
      <c r="HD383" s="317"/>
      <c r="HE383" s="317"/>
      <c r="HF383" s="317"/>
      <c r="HG383" s="317"/>
      <c r="HH383" s="301"/>
      <c r="HI383" s="301"/>
      <c r="HJ383" s="301"/>
      <c r="HK383" s="301"/>
      <c r="HL383" s="318"/>
      <c r="HM383" s="318"/>
      <c r="HN383" s="318"/>
      <c r="HO383" s="319"/>
      <c r="HP383" s="320"/>
      <c r="HQ383" s="320"/>
      <c r="HR383" s="320"/>
      <c r="HS383" s="320"/>
      <c r="HT383" s="300"/>
    </row>
    <row r="384" spans="2:228" ht="17.100000000000001" customHeight="1" x14ac:dyDescent="0.3">
      <c r="B384" s="311"/>
      <c r="D384" s="311"/>
      <c r="E384" s="311"/>
      <c r="F384" s="311"/>
      <c r="G384" s="311"/>
      <c r="H384" s="311"/>
      <c r="I384" s="311"/>
      <c r="J384" s="311"/>
      <c r="K384" s="311"/>
      <c r="L384" s="311"/>
      <c r="M384" s="311"/>
      <c r="N384" s="311"/>
      <c r="O384" s="311"/>
      <c r="P384" s="311"/>
      <c r="Q384" s="311"/>
      <c r="R384" s="314"/>
      <c r="S384" s="314"/>
      <c r="T384" s="314"/>
      <c r="U384" s="314"/>
      <c r="V384" s="314"/>
      <c r="W384" s="314"/>
      <c r="X384" s="314"/>
      <c r="Y384" s="314"/>
      <c r="Z384" s="314"/>
      <c r="AA384" s="314"/>
      <c r="AB384" s="314"/>
      <c r="AC384" s="314"/>
      <c r="AD384" s="314"/>
      <c r="AE384" s="314"/>
      <c r="AF384" s="314"/>
      <c r="AG384" s="314"/>
      <c r="AH384" s="314"/>
      <c r="AI384" s="314"/>
      <c r="AJ384" s="314"/>
      <c r="AK384" s="314"/>
      <c r="AL384" s="314"/>
      <c r="AM384" s="314"/>
      <c r="AN384" s="314"/>
      <c r="AO384" s="314"/>
      <c r="AP384" s="314"/>
      <c r="AQ384" s="314"/>
      <c r="AR384" s="314"/>
      <c r="AS384" s="314"/>
      <c r="AT384" s="314"/>
      <c r="AU384" s="314"/>
      <c r="AV384" s="314"/>
      <c r="AW384" s="314"/>
      <c r="AX384" s="314"/>
      <c r="AY384" s="314"/>
      <c r="AZ384" s="314"/>
      <c r="BA384" s="314"/>
      <c r="BB384" s="314"/>
      <c r="BC384" s="314"/>
      <c r="BD384" s="314"/>
      <c r="BE384" s="314"/>
      <c r="BF384" s="314"/>
      <c r="BG384" s="314"/>
      <c r="BH384" s="314"/>
      <c r="BI384" s="314"/>
      <c r="BJ384" s="314"/>
      <c r="BK384" s="314"/>
      <c r="BL384" s="314"/>
      <c r="BM384" s="314"/>
      <c r="BN384" s="314"/>
      <c r="BO384" s="314"/>
      <c r="BP384" s="314"/>
      <c r="BQ384" s="314"/>
      <c r="BR384" s="314"/>
      <c r="BS384" s="314"/>
      <c r="BT384" s="314"/>
      <c r="BU384" s="314"/>
      <c r="BV384" s="314"/>
      <c r="BW384" s="258"/>
      <c r="BX384" s="314"/>
      <c r="BY384" s="314"/>
      <c r="BZ384" s="314"/>
      <c r="CA384" s="314"/>
      <c r="CB384" s="314"/>
      <c r="CC384" s="314"/>
      <c r="CD384" s="314"/>
      <c r="CE384" s="314"/>
      <c r="CF384" s="314"/>
      <c r="CG384" s="314"/>
      <c r="CH384" s="314"/>
      <c r="CI384" s="314"/>
      <c r="CJ384" s="314"/>
      <c r="CK384" s="314"/>
      <c r="CL384" s="314"/>
      <c r="CM384" s="314"/>
      <c r="CN384" s="314"/>
      <c r="CO384" s="314"/>
      <c r="CP384" s="314"/>
      <c r="CQ384" s="314"/>
      <c r="CR384" s="314"/>
      <c r="CS384" s="314"/>
      <c r="CT384" s="314"/>
      <c r="CU384" s="314"/>
      <c r="CV384" s="314"/>
      <c r="CW384" s="314"/>
      <c r="CX384" s="314"/>
      <c r="CY384" s="314"/>
      <c r="CZ384" s="314"/>
      <c r="DA384" s="314"/>
      <c r="DB384" s="314"/>
      <c r="DC384" s="314"/>
      <c r="DD384" s="314"/>
      <c r="DE384" s="314"/>
      <c r="DF384" s="314"/>
      <c r="DG384" s="314"/>
      <c r="DH384" s="314"/>
      <c r="DI384" s="314"/>
      <c r="DJ384" s="314"/>
      <c r="DK384" s="314"/>
      <c r="DL384" s="314"/>
      <c r="DM384" s="314"/>
      <c r="DN384" s="314"/>
      <c r="DO384" s="314"/>
      <c r="DP384" s="314"/>
      <c r="DQ384" s="314"/>
      <c r="DR384" s="314"/>
      <c r="DS384" s="314"/>
      <c r="DT384" s="314"/>
      <c r="DU384" s="314"/>
      <c r="DV384" s="314"/>
      <c r="DW384" s="314"/>
      <c r="DX384" s="314"/>
      <c r="DY384" s="314"/>
      <c r="DZ384" s="314"/>
      <c r="EA384" s="314"/>
      <c r="EB384" s="314"/>
      <c r="EC384" s="314"/>
      <c r="ED384" s="314"/>
      <c r="FY384" s="317"/>
      <c r="FZ384" s="317"/>
      <c r="GA384" s="317"/>
      <c r="GB384" s="317"/>
      <c r="GC384" s="301"/>
      <c r="GD384" s="301"/>
      <c r="GE384" s="301"/>
      <c r="GF384" s="301"/>
      <c r="GG384" s="318"/>
      <c r="GH384" s="318"/>
      <c r="GI384" s="318"/>
      <c r="GJ384" s="319"/>
      <c r="GK384" s="320"/>
      <c r="GL384" s="320"/>
      <c r="GM384" s="320"/>
      <c r="GN384" s="320"/>
      <c r="GO384" s="300"/>
      <c r="HD384" s="317"/>
      <c r="HE384" s="317"/>
      <c r="HF384" s="317"/>
      <c r="HG384" s="317"/>
      <c r="HH384" s="301"/>
      <c r="HI384" s="301"/>
      <c r="HJ384" s="301"/>
      <c r="HK384" s="301"/>
      <c r="HL384" s="318"/>
      <c r="HM384" s="318"/>
      <c r="HN384" s="318"/>
      <c r="HO384" s="319"/>
      <c r="HP384" s="320"/>
      <c r="HQ384" s="320"/>
      <c r="HR384" s="320"/>
      <c r="HS384" s="320"/>
      <c r="HT384" s="300"/>
    </row>
    <row r="385" spans="2:228" ht="17.100000000000001" customHeight="1" x14ac:dyDescent="0.3">
      <c r="B385" s="311"/>
      <c r="D385" s="311"/>
      <c r="E385" s="311"/>
      <c r="F385" s="311"/>
      <c r="G385" s="311"/>
      <c r="H385" s="311"/>
      <c r="I385" s="311"/>
      <c r="J385" s="311"/>
      <c r="K385" s="311"/>
      <c r="L385" s="311"/>
      <c r="M385" s="311"/>
      <c r="N385" s="311"/>
      <c r="O385" s="311"/>
      <c r="P385" s="311"/>
      <c r="Q385" s="311"/>
      <c r="R385" s="314"/>
      <c r="S385" s="314"/>
      <c r="T385" s="314"/>
      <c r="U385" s="314"/>
      <c r="V385" s="314"/>
      <c r="W385" s="314"/>
      <c r="X385" s="314"/>
      <c r="Y385" s="314"/>
      <c r="Z385" s="314"/>
      <c r="AA385" s="314"/>
      <c r="AB385" s="314"/>
      <c r="AC385" s="314"/>
      <c r="AD385" s="314"/>
      <c r="AE385" s="314"/>
      <c r="AF385" s="314"/>
      <c r="AG385" s="314"/>
      <c r="AH385" s="314"/>
      <c r="AI385" s="314"/>
      <c r="AJ385" s="314"/>
      <c r="AK385" s="314"/>
      <c r="AL385" s="314"/>
      <c r="AM385" s="314"/>
      <c r="AN385" s="314"/>
      <c r="AO385" s="314"/>
      <c r="AP385" s="314"/>
      <c r="AQ385" s="314"/>
      <c r="AR385" s="314"/>
      <c r="AS385" s="314"/>
      <c r="AT385" s="314"/>
      <c r="AU385" s="314"/>
      <c r="AV385" s="314"/>
      <c r="AW385" s="314"/>
      <c r="AX385" s="314"/>
      <c r="AY385" s="314"/>
      <c r="AZ385" s="314"/>
      <c r="BA385" s="314"/>
      <c r="BB385" s="314"/>
      <c r="BC385" s="314"/>
      <c r="BD385" s="314"/>
      <c r="BE385" s="314"/>
      <c r="BF385" s="314"/>
      <c r="BG385" s="314"/>
      <c r="BH385" s="314"/>
      <c r="BI385" s="314"/>
      <c r="BJ385" s="314"/>
      <c r="BK385" s="314"/>
      <c r="BL385" s="314"/>
      <c r="BM385" s="314"/>
      <c r="BN385" s="314"/>
      <c r="BO385" s="314"/>
      <c r="BP385" s="314"/>
      <c r="BQ385" s="314"/>
      <c r="BR385" s="314"/>
      <c r="BS385" s="314"/>
      <c r="BT385" s="314"/>
      <c r="BU385" s="314"/>
      <c r="BV385" s="314"/>
      <c r="BW385" s="291"/>
      <c r="BX385" s="314"/>
      <c r="BY385" s="314"/>
      <c r="BZ385" s="314"/>
      <c r="CA385" s="314"/>
      <c r="CB385" s="314"/>
      <c r="CC385" s="314"/>
      <c r="CD385" s="314"/>
      <c r="CE385" s="314"/>
      <c r="CF385" s="314"/>
      <c r="CG385" s="314"/>
      <c r="CH385" s="314"/>
      <c r="CI385" s="314"/>
      <c r="CJ385" s="314"/>
      <c r="CK385" s="314"/>
      <c r="CL385" s="314"/>
      <c r="CM385" s="314"/>
      <c r="CN385" s="314"/>
      <c r="CO385" s="314"/>
      <c r="CP385" s="314"/>
      <c r="CQ385" s="314"/>
      <c r="CR385" s="314"/>
      <c r="CS385" s="314"/>
      <c r="CT385" s="314"/>
      <c r="CU385" s="314"/>
      <c r="CV385" s="314"/>
      <c r="CW385" s="314"/>
      <c r="CX385" s="314"/>
      <c r="CY385" s="314"/>
      <c r="CZ385" s="314"/>
      <c r="DA385" s="314"/>
      <c r="DB385" s="314"/>
      <c r="DC385" s="314"/>
      <c r="DD385" s="314"/>
      <c r="DE385" s="314"/>
      <c r="DF385" s="314"/>
      <c r="DG385" s="314"/>
      <c r="DH385" s="314"/>
      <c r="DI385" s="314"/>
      <c r="DJ385" s="314"/>
      <c r="DK385" s="314"/>
      <c r="DL385" s="314"/>
      <c r="DM385" s="314"/>
      <c r="DN385" s="314"/>
      <c r="DO385" s="314"/>
      <c r="DP385" s="314"/>
      <c r="DQ385" s="314"/>
      <c r="DR385" s="314"/>
      <c r="DS385" s="314"/>
      <c r="DT385" s="314"/>
      <c r="DU385" s="314"/>
      <c r="DV385" s="314"/>
      <c r="DW385" s="314"/>
      <c r="DX385" s="314"/>
      <c r="DY385" s="314"/>
      <c r="DZ385" s="314"/>
      <c r="EA385" s="314"/>
      <c r="EB385" s="314"/>
      <c r="EC385" s="314"/>
      <c r="ED385" s="314"/>
      <c r="FY385" s="317"/>
      <c r="FZ385" s="317"/>
      <c r="GA385" s="317"/>
      <c r="GB385" s="317"/>
      <c r="GC385" s="301"/>
      <c r="GD385" s="301"/>
      <c r="GE385" s="301"/>
      <c r="GF385" s="301"/>
      <c r="GG385" s="318"/>
      <c r="GH385" s="318"/>
      <c r="GI385" s="318"/>
      <c r="GJ385" s="319"/>
      <c r="GK385" s="320"/>
      <c r="GL385" s="320"/>
      <c r="GM385" s="320"/>
      <c r="GN385" s="320"/>
      <c r="GO385" s="300"/>
      <c r="HD385" s="317"/>
      <c r="HE385" s="317"/>
      <c r="HF385" s="317"/>
      <c r="HG385" s="317"/>
      <c r="HH385" s="301"/>
      <c r="HI385" s="301"/>
      <c r="HJ385" s="301"/>
      <c r="HK385" s="301"/>
      <c r="HL385" s="318"/>
      <c r="HM385" s="318"/>
      <c r="HN385" s="318"/>
      <c r="HO385" s="319"/>
      <c r="HP385" s="320"/>
      <c r="HQ385" s="320"/>
      <c r="HR385" s="320"/>
      <c r="HS385" s="320"/>
      <c r="HT385" s="300"/>
    </row>
    <row r="386" spans="2:228" ht="17.100000000000001" customHeight="1" x14ac:dyDescent="0.3">
      <c r="B386" s="311"/>
      <c r="D386" s="311"/>
      <c r="E386" s="311"/>
      <c r="F386" s="311"/>
      <c r="G386" s="311"/>
      <c r="H386" s="311"/>
      <c r="I386" s="311"/>
      <c r="J386" s="311"/>
      <c r="K386" s="311"/>
      <c r="L386" s="311"/>
      <c r="M386" s="311"/>
      <c r="N386" s="311"/>
      <c r="O386" s="311"/>
      <c r="P386" s="311"/>
      <c r="Q386" s="311"/>
      <c r="R386" s="314"/>
      <c r="S386" s="314"/>
      <c r="T386" s="314"/>
      <c r="U386" s="314"/>
      <c r="V386" s="314"/>
      <c r="W386" s="314"/>
      <c r="X386" s="314"/>
      <c r="Y386" s="314"/>
      <c r="Z386" s="314"/>
      <c r="AA386" s="314"/>
      <c r="AB386" s="314"/>
      <c r="AC386" s="314"/>
      <c r="AD386" s="314"/>
      <c r="AE386" s="314"/>
      <c r="AF386" s="314"/>
      <c r="AG386" s="314"/>
      <c r="AH386" s="314"/>
      <c r="AI386" s="314"/>
      <c r="AJ386" s="314"/>
      <c r="AK386" s="314"/>
      <c r="AL386" s="314"/>
      <c r="AM386" s="314"/>
      <c r="AN386" s="314"/>
      <c r="AO386" s="314"/>
      <c r="AP386" s="314"/>
      <c r="AQ386" s="314"/>
      <c r="AR386" s="314"/>
      <c r="AS386" s="314"/>
      <c r="AT386" s="314"/>
      <c r="AU386" s="314"/>
      <c r="AV386" s="314"/>
      <c r="AW386" s="314"/>
      <c r="AX386" s="314"/>
      <c r="AY386" s="314"/>
      <c r="AZ386" s="314"/>
      <c r="BA386" s="314"/>
      <c r="BB386" s="314"/>
      <c r="BC386" s="314"/>
      <c r="BD386" s="314"/>
      <c r="BE386" s="314"/>
      <c r="BF386" s="314"/>
      <c r="BG386" s="314"/>
      <c r="BH386" s="314"/>
      <c r="BI386" s="314"/>
      <c r="BJ386" s="314"/>
      <c r="BK386" s="314"/>
      <c r="BL386" s="314"/>
      <c r="BM386" s="314"/>
      <c r="BN386" s="314"/>
      <c r="BO386" s="314"/>
      <c r="BP386" s="314"/>
      <c r="BQ386" s="314"/>
      <c r="BR386" s="314"/>
      <c r="BS386" s="314"/>
      <c r="BT386" s="314"/>
      <c r="BU386" s="314"/>
      <c r="BV386" s="314"/>
      <c r="BW386" s="259"/>
      <c r="BX386" s="314"/>
      <c r="BY386" s="314"/>
      <c r="BZ386" s="314"/>
      <c r="CA386" s="314"/>
      <c r="CB386" s="314"/>
      <c r="CC386" s="314"/>
      <c r="CD386" s="314"/>
      <c r="CE386" s="314"/>
      <c r="CF386" s="314"/>
      <c r="CG386" s="314"/>
      <c r="CH386" s="314"/>
      <c r="CI386" s="314"/>
      <c r="CJ386" s="314"/>
      <c r="CK386" s="314"/>
      <c r="CL386" s="314"/>
      <c r="CM386" s="314"/>
      <c r="CN386" s="314"/>
      <c r="CO386" s="314"/>
      <c r="CP386" s="314"/>
      <c r="CQ386" s="314"/>
      <c r="CR386" s="314"/>
      <c r="CS386" s="314"/>
      <c r="CT386" s="314"/>
      <c r="CU386" s="314"/>
      <c r="CV386" s="314"/>
      <c r="CW386" s="314"/>
      <c r="CX386" s="314"/>
      <c r="CY386" s="314"/>
      <c r="CZ386" s="314"/>
      <c r="DA386" s="314"/>
      <c r="DB386" s="314"/>
      <c r="DC386" s="314"/>
      <c r="DD386" s="314"/>
      <c r="DE386" s="314"/>
      <c r="DF386" s="314"/>
      <c r="DG386" s="314"/>
      <c r="DH386" s="314"/>
      <c r="DI386" s="314"/>
      <c r="DJ386" s="314"/>
      <c r="DK386" s="314"/>
      <c r="DL386" s="314"/>
      <c r="DM386" s="314"/>
      <c r="DN386" s="314"/>
      <c r="DO386" s="314"/>
      <c r="DP386" s="314"/>
      <c r="DQ386" s="314"/>
      <c r="DR386" s="314"/>
      <c r="DS386" s="314"/>
      <c r="DT386" s="314"/>
      <c r="DU386" s="314"/>
      <c r="DV386" s="314"/>
      <c r="DW386" s="314"/>
      <c r="DX386" s="314"/>
      <c r="DY386" s="314"/>
      <c r="DZ386" s="314"/>
      <c r="EA386" s="314"/>
      <c r="EB386" s="314"/>
      <c r="EC386" s="314"/>
      <c r="ED386" s="314"/>
      <c r="FY386" s="317"/>
      <c r="FZ386" s="317"/>
      <c r="GA386" s="317"/>
      <c r="GB386" s="317"/>
      <c r="GC386" s="301"/>
      <c r="GD386" s="301"/>
      <c r="GE386" s="301"/>
      <c r="GF386" s="301"/>
      <c r="GG386" s="318"/>
      <c r="GH386" s="318"/>
      <c r="GI386" s="318"/>
      <c r="GJ386" s="319"/>
      <c r="GK386" s="320"/>
      <c r="GL386" s="320"/>
      <c r="GM386" s="320"/>
      <c r="GN386" s="320"/>
      <c r="GO386" s="300"/>
      <c r="HD386" s="317"/>
      <c r="HE386" s="317"/>
      <c r="HF386" s="317"/>
      <c r="HG386" s="317"/>
      <c r="HH386" s="301"/>
      <c r="HI386" s="301"/>
      <c r="HJ386" s="301"/>
      <c r="HK386" s="301"/>
      <c r="HL386" s="318"/>
      <c r="HM386" s="318"/>
      <c r="HN386" s="318"/>
      <c r="HO386" s="319"/>
      <c r="HP386" s="320"/>
      <c r="HQ386" s="320"/>
      <c r="HR386" s="320"/>
      <c r="HS386" s="320"/>
      <c r="HT386" s="300"/>
    </row>
    <row r="387" spans="2:228" ht="17.100000000000001" customHeight="1" x14ac:dyDescent="0.3">
      <c r="B387" s="311"/>
      <c r="D387" s="311"/>
      <c r="E387" s="311"/>
      <c r="F387" s="311"/>
      <c r="G387" s="311"/>
      <c r="H387" s="311"/>
      <c r="I387" s="311"/>
      <c r="J387" s="311"/>
      <c r="K387" s="311"/>
      <c r="L387" s="311"/>
      <c r="M387" s="311"/>
      <c r="N387" s="311"/>
      <c r="O387" s="311"/>
      <c r="P387" s="311"/>
      <c r="Q387" s="311"/>
      <c r="R387" s="314"/>
      <c r="S387" s="314"/>
      <c r="T387" s="314"/>
      <c r="U387" s="314"/>
      <c r="V387" s="314"/>
      <c r="W387" s="314"/>
      <c r="X387" s="314"/>
      <c r="Y387" s="314"/>
      <c r="Z387" s="314"/>
      <c r="AA387" s="314"/>
      <c r="AB387" s="314"/>
      <c r="AC387" s="314"/>
      <c r="AD387" s="314"/>
      <c r="AE387" s="314"/>
      <c r="AF387" s="314"/>
      <c r="AG387" s="314"/>
      <c r="AH387" s="314"/>
      <c r="AI387" s="314"/>
      <c r="AJ387" s="314"/>
      <c r="AK387" s="314"/>
      <c r="AL387" s="314"/>
      <c r="AM387" s="314"/>
      <c r="AN387" s="314"/>
      <c r="AO387" s="314"/>
      <c r="AP387" s="314"/>
      <c r="AQ387" s="314"/>
      <c r="AR387" s="314"/>
      <c r="AS387" s="314"/>
      <c r="AT387" s="314"/>
      <c r="AU387" s="314"/>
      <c r="AV387" s="314"/>
      <c r="AW387" s="314"/>
      <c r="AX387" s="314"/>
      <c r="AY387" s="314"/>
      <c r="AZ387" s="314"/>
      <c r="BA387" s="314"/>
      <c r="BB387" s="314"/>
      <c r="BC387" s="314"/>
      <c r="BD387" s="314"/>
      <c r="BE387" s="314"/>
      <c r="BF387" s="314"/>
      <c r="BG387" s="314"/>
      <c r="BH387" s="314"/>
      <c r="BI387" s="314"/>
      <c r="BJ387" s="314"/>
      <c r="BK387" s="314"/>
      <c r="BL387" s="314"/>
      <c r="BM387" s="314"/>
      <c r="BN387" s="314"/>
      <c r="BO387" s="314"/>
      <c r="BP387" s="314"/>
      <c r="BQ387" s="314"/>
      <c r="BR387" s="314"/>
      <c r="BS387" s="314"/>
      <c r="BT387" s="314"/>
      <c r="BU387" s="314"/>
      <c r="BV387" s="314"/>
      <c r="BW387" s="259"/>
      <c r="BX387" s="314"/>
      <c r="BY387" s="314"/>
      <c r="BZ387" s="314"/>
      <c r="CA387" s="314"/>
      <c r="CB387" s="314"/>
      <c r="CC387" s="314"/>
      <c r="CD387" s="314"/>
      <c r="CE387" s="314"/>
      <c r="CF387" s="314"/>
      <c r="CG387" s="314"/>
      <c r="CH387" s="314"/>
      <c r="CI387" s="314"/>
      <c r="CJ387" s="314"/>
      <c r="CK387" s="314"/>
      <c r="CL387" s="314"/>
      <c r="CM387" s="314"/>
      <c r="CN387" s="314"/>
      <c r="CO387" s="314"/>
      <c r="CP387" s="314"/>
      <c r="CQ387" s="314"/>
      <c r="CR387" s="314"/>
      <c r="CS387" s="314"/>
      <c r="CT387" s="314"/>
      <c r="CU387" s="314"/>
      <c r="CV387" s="314"/>
      <c r="CW387" s="314"/>
      <c r="CX387" s="314"/>
      <c r="CY387" s="314"/>
      <c r="CZ387" s="314"/>
      <c r="DA387" s="314"/>
      <c r="DB387" s="314"/>
      <c r="DC387" s="314"/>
      <c r="DD387" s="314"/>
      <c r="DE387" s="314"/>
      <c r="DF387" s="314"/>
      <c r="DG387" s="314"/>
      <c r="DH387" s="314"/>
      <c r="DI387" s="314"/>
      <c r="DJ387" s="314"/>
      <c r="DK387" s="314"/>
      <c r="DL387" s="314"/>
      <c r="DM387" s="314"/>
      <c r="DN387" s="314"/>
      <c r="DO387" s="314"/>
      <c r="DP387" s="314"/>
      <c r="DQ387" s="314"/>
      <c r="DR387" s="314"/>
      <c r="DS387" s="314"/>
      <c r="DT387" s="314"/>
      <c r="DU387" s="314"/>
      <c r="DV387" s="314"/>
      <c r="DW387" s="314"/>
      <c r="DX387" s="314"/>
      <c r="DY387" s="314"/>
      <c r="DZ387" s="314"/>
      <c r="EA387" s="314"/>
      <c r="EB387" s="314"/>
      <c r="EC387" s="314"/>
      <c r="ED387" s="314"/>
      <c r="FY387" s="317"/>
      <c r="FZ387" s="317"/>
      <c r="GA387" s="317"/>
      <c r="GB387" s="317"/>
      <c r="GC387" s="301"/>
      <c r="GD387" s="301"/>
      <c r="GE387" s="301"/>
      <c r="GF387" s="301"/>
      <c r="GG387" s="318"/>
      <c r="GH387" s="318"/>
      <c r="GI387" s="318"/>
      <c r="GJ387" s="319"/>
      <c r="GK387" s="320"/>
      <c r="GL387" s="320"/>
      <c r="GM387" s="320"/>
      <c r="GN387" s="320"/>
      <c r="GO387" s="300"/>
      <c r="HD387" s="317"/>
      <c r="HE387" s="317"/>
      <c r="HF387" s="317"/>
      <c r="HG387" s="317"/>
      <c r="HH387" s="301"/>
      <c r="HI387" s="301"/>
      <c r="HJ387" s="301"/>
      <c r="HK387" s="301"/>
      <c r="HL387" s="318"/>
      <c r="HM387" s="318"/>
      <c r="HN387" s="318"/>
      <c r="HO387" s="319"/>
      <c r="HP387" s="320"/>
      <c r="HQ387" s="320"/>
      <c r="HR387" s="320"/>
      <c r="HS387" s="320"/>
      <c r="HT387" s="300"/>
    </row>
    <row r="388" spans="2:228" ht="17.100000000000001" customHeight="1" x14ac:dyDescent="0.3">
      <c r="B388" s="311"/>
      <c r="D388" s="311"/>
      <c r="E388" s="311"/>
      <c r="F388" s="311"/>
      <c r="G388" s="311"/>
      <c r="H388" s="311"/>
      <c r="I388" s="311"/>
      <c r="J388" s="311"/>
      <c r="K388" s="311"/>
      <c r="L388" s="311"/>
      <c r="M388" s="311"/>
      <c r="N388" s="311"/>
      <c r="O388" s="311"/>
      <c r="P388" s="311"/>
      <c r="Q388" s="311"/>
      <c r="R388" s="314"/>
      <c r="S388" s="314"/>
      <c r="T388" s="314"/>
      <c r="U388" s="314"/>
      <c r="V388" s="314"/>
      <c r="W388" s="314"/>
      <c r="X388" s="314"/>
      <c r="Y388" s="314"/>
      <c r="Z388" s="314"/>
      <c r="AA388" s="314"/>
      <c r="AB388" s="314"/>
      <c r="AC388" s="314"/>
      <c r="AD388" s="314"/>
      <c r="AE388" s="314"/>
      <c r="AF388" s="314"/>
      <c r="AG388" s="314"/>
      <c r="AH388" s="314"/>
      <c r="AI388" s="314"/>
      <c r="AJ388" s="314"/>
      <c r="AK388" s="314"/>
      <c r="AL388" s="314"/>
      <c r="AM388" s="314"/>
      <c r="AN388" s="314"/>
      <c r="AO388" s="314"/>
      <c r="AP388" s="314"/>
      <c r="AQ388" s="314"/>
      <c r="AR388" s="314"/>
      <c r="AS388" s="314"/>
      <c r="AT388" s="314"/>
      <c r="AU388" s="314"/>
      <c r="AV388" s="314"/>
      <c r="AW388" s="314"/>
      <c r="AX388" s="314"/>
      <c r="AY388" s="314"/>
      <c r="AZ388" s="314"/>
      <c r="BA388" s="314"/>
      <c r="BB388" s="314"/>
      <c r="BC388" s="314"/>
      <c r="BD388" s="314"/>
      <c r="BE388" s="314"/>
      <c r="BF388" s="314"/>
      <c r="BG388" s="314"/>
      <c r="BH388" s="314"/>
      <c r="BI388" s="314"/>
      <c r="BJ388" s="314"/>
      <c r="BK388" s="314"/>
      <c r="BL388" s="314"/>
      <c r="BM388" s="314"/>
      <c r="BN388" s="314"/>
      <c r="BO388" s="314"/>
      <c r="BP388" s="314"/>
      <c r="BQ388" s="314"/>
      <c r="BR388" s="314"/>
      <c r="BS388" s="314"/>
      <c r="BT388" s="314"/>
      <c r="BU388" s="314"/>
      <c r="BV388" s="314"/>
      <c r="BW388" s="291"/>
      <c r="BX388" s="314"/>
      <c r="BY388" s="314"/>
      <c r="BZ388" s="314"/>
      <c r="CA388" s="314"/>
      <c r="CB388" s="314"/>
      <c r="CC388" s="314"/>
      <c r="CD388" s="314"/>
      <c r="CE388" s="314"/>
      <c r="CF388" s="314"/>
      <c r="CG388" s="314"/>
      <c r="CH388" s="314"/>
      <c r="CI388" s="314"/>
      <c r="CJ388" s="314"/>
      <c r="CK388" s="314"/>
      <c r="CL388" s="314"/>
      <c r="CM388" s="314"/>
      <c r="CN388" s="314"/>
      <c r="CO388" s="314"/>
      <c r="CP388" s="314"/>
      <c r="CQ388" s="314"/>
      <c r="CR388" s="314"/>
      <c r="CS388" s="314"/>
      <c r="CT388" s="314"/>
      <c r="CU388" s="314"/>
      <c r="CV388" s="314"/>
      <c r="CW388" s="314"/>
      <c r="CX388" s="314"/>
      <c r="CY388" s="314"/>
      <c r="CZ388" s="314"/>
      <c r="DA388" s="314"/>
      <c r="DB388" s="314"/>
      <c r="DC388" s="314"/>
      <c r="DD388" s="314"/>
      <c r="DE388" s="314"/>
      <c r="DF388" s="314"/>
      <c r="DG388" s="314"/>
      <c r="DH388" s="314"/>
      <c r="DI388" s="314"/>
      <c r="DJ388" s="314"/>
      <c r="DK388" s="314"/>
      <c r="DL388" s="314"/>
      <c r="DM388" s="314"/>
      <c r="DN388" s="314"/>
      <c r="DO388" s="314"/>
      <c r="DP388" s="314"/>
      <c r="DQ388" s="314"/>
      <c r="DR388" s="314"/>
      <c r="DS388" s="314"/>
      <c r="DT388" s="314"/>
      <c r="DU388" s="314"/>
      <c r="DV388" s="314"/>
      <c r="DW388" s="314"/>
      <c r="DX388" s="314"/>
      <c r="DY388" s="314"/>
      <c r="DZ388" s="314"/>
      <c r="EA388" s="314"/>
      <c r="EB388" s="314"/>
      <c r="EC388" s="314"/>
      <c r="ED388" s="314"/>
      <c r="FY388" s="317"/>
      <c r="FZ388" s="317"/>
      <c r="GA388" s="317"/>
      <c r="GB388" s="317"/>
      <c r="GC388" s="301"/>
      <c r="GD388" s="301"/>
      <c r="GE388" s="301"/>
      <c r="GF388" s="301"/>
      <c r="GG388" s="318"/>
      <c r="GH388" s="318"/>
      <c r="GI388" s="318"/>
      <c r="GJ388" s="319"/>
      <c r="GK388" s="320"/>
      <c r="GL388" s="320"/>
      <c r="GM388" s="320"/>
      <c r="GN388" s="320"/>
      <c r="GO388" s="300"/>
      <c r="HD388" s="317"/>
      <c r="HE388" s="317"/>
      <c r="HF388" s="317"/>
      <c r="HG388" s="317"/>
      <c r="HH388" s="301"/>
      <c r="HI388" s="301"/>
      <c r="HJ388" s="301"/>
      <c r="HK388" s="301"/>
      <c r="HL388" s="318"/>
      <c r="HM388" s="318"/>
      <c r="HN388" s="318"/>
      <c r="HO388" s="319"/>
      <c r="HP388" s="320"/>
      <c r="HQ388" s="320"/>
      <c r="HR388" s="320"/>
      <c r="HS388" s="320"/>
      <c r="HT388" s="300"/>
    </row>
    <row r="389" spans="2:228" ht="17.100000000000001" customHeight="1" x14ac:dyDescent="0.3">
      <c r="B389" s="311"/>
      <c r="D389" s="311"/>
      <c r="E389" s="311"/>
      <c r="F389" s="311"/>
      <c r="G389" s="311"/>
      <c r="H389" s="311"/>
      <c r="I389" s="311"/>
      <c r="J389" s="311"/>
      <c r="K389" s="311"/>
      <c r="L389" s="311"/>
      <c r="M389" s="311"/>
      <c r="N389" s="311"/>
      <c r="O389" s="311"/>
      <c r="P389" s="311"/>
      <c r="Q389" s="311"/>
      <c r="R389" s="314"/>
      <c r="S389" s="314"/>
      <c r="T389" s="314"/>
      <c r="U389" s="314"/>
      <c r="V389" s="314"/>
      <c r="W389" s="314"/>
      <c r="X389" s="314"/>
      <c r="Y389" s="314"/>
      <c r="Z389" s="314"/>
      <c r="AA389" s="314"/>
      <c r="AB389" s="314"/>
      <c r="AC389" s="314"/>
      <c r="AD389" s="314"/>
      <c r="AE389" s="314"/>
      <c r="AF389" s="314"/>
      <c r="AG389" s="314"/>
      <c r="AH389" s="314"/>
      <c r="AI389" s="314"/>
      <c r="AJ389" s="314"/>
      <c r="AK389" s="314"/>
      <c r="AL389" s="314"/>
      <c r="AM389" s="314"/>
      <c r="AN389" s="314"/>
      <c r="AO389" s="314"/>
      <c r="AP389" s="314"/>
      <c r="AQ389" s="314"/>
      <c r="AR389" s="314"/>
      <c r="AS389" s="314"/>
      <c r="AT389" s="314"/>
      <c r="AU389" s="314"/>
      <c r="AV389" s="314"/>
      <c r="AW389" s="314"/>
      <c r="AX389" s="314"/>
      <c r="AY389" s="314"/>
      <c r="AZ389" s="314"/>
      <c r="BA389" s="314"/>
      <c r="BB389" s="314"/>
      <c r="BC389" s="314"/>
      <c r="BD389" s="314"/>
      <c r="BE389" s="314"/>
      <c r="BF389" s="314"/>
      <c r="BG389" s="314"/>
      <c r="BH389" s="314"/>
      <c r="BI389" s="314"/>
      <c r="BJ389" s="314"/>
      <c r="BK389" s="314"/>
      <c r="BL389" s="314"/>
      <c r="BM389" s="314"/>
      <c r="BN389" s="314"/>
      <c r="BO389" s="314"/>
      <c r="BP389" s="314"/>
      <c r="BQ389" s="314"/>
      <c r="BR389" s="314"/>
      <c r="BS389" s="314"/>
      <c r="BT389" s="314"/>
      <c r="BU389" s="314"/>
      <c r="BV389" s="314"/>
      <c r="BW389" s="339"/>
      <c r="BX389" s="314"/>
      <c r="BY389" s="314"/>
      <c r="BZ389" s="314"/>
      <c r="CA389" s="314"/>
      <c r="CB389" s="314"/>
      <c r="CC389" s="314"/>
      <c r="CD389" s="314"/>
      <c r="CE389" s="314"/>
      <c r="CF389" s="314"/>
      <c r="CG389" s="314"/>
      <c r="CH389" s="314"/>
      <c r="CI389" s="314"/>
      <c r="CJ389" s="314"/>
      <c r="CK389" s="314"/>
      <c r="CL389" s="314"/>
      <c r="CM389" s="314"/>
      <c r="CN389" s="314"/>
      <c r="CO389" s="314"/>
      <c r="CP389" s="314"/>
      <c r="CQ389" s="314"/>
      <c r="CR389" s="314"/>
      <c r="CS389" s="314"/>
      <c r="CT389" s="314"/>
      <c r="CU389" s="314"/>
      <c r="CV389" s="314"/>
      <c r="CW389" s="314"/>
      <c r="CX389" s="314"/>
      <c r="CY389" s="314"/>
      <c r="CZ389" s="314"/>
      <c r="DA389" s="314"/>
      <c r="DB389" s="314"/>
      <c r="DC389" s="314"/>
      <c r="DD389" s="314"/>
      <c r="DE389" s="314"/>
      <c r="DF389" s="314"/>
      <c r="DG389" s="314"/>
      <c r="DH389" s="314"/>
      <c r="DI389" s="314"/>
      <c r="DJ389" s="314"/>
      <c r="DK389" s="314"/>
      <c r="DL389" s="314"/>
      <c r="DM389" s="314"/>
      <c r="DN389" s="314"/>
      <c r="DO389" s="314"/>
      <c r="DP389" s="314"/>
      <c r="DQ389" s="314"/>
      <c r="DR389" s="314"/>
      <c r="DS389" s="314"/>
      <c r="DT389" s="314"/>
      <c r="DU389" s="314"/>
      <c r="DV389" s="314"/>
      <c r="DW389" s="314"/>
      <c r="DX389" s="314"/>
      <c r="DY389" s="314"/>
      <c r="DZ389" s="314"/>
      <c r="EA389" s="314"/>
      <c r="EB389" s="314"/>
      <c r="EC389" s="314"/>
      <c r="ED389" s="314"/>
      <c r="FY389" s="317"/>
      <c r="FZ389" s="317"/>
      <c r="GA389" s="317"/>
      <c r="GB389" s="317"/>
      <c r="GC389" s="301"/>
      <c r="GD389" s="301"/>
      <c r="GE389" s="301"/>
      <c r="GF389" s="301"/>
      <c r="GG389" s="318"/>
      <c r="GH389" s="318"/>
      <c r="GI389" s="318"/>
      <c r="GJ389" s="319"/>
      <c r="GK389" s="320"/>
      <c r="GL389" s="320"/>
      <c r="GM389" s="320"/>
      <c r="GN389" s="320"/>
      <c r="GO389" s="300"/>
      <c r="HD389" s="317"/>
      <c r="HE389" s="317"/>
      <c r="HF389" s="317"/>
      <c r="HG389" s="317"/>
      <c r="HH389" s="301"/>
      <c r="HI389" s="301"/>
      <c r="HJ389" s="301"/>
      <c r="HK389" s="301"/>
      <c r="HL389" s="318"/>
      <c r="HM389" s="318"/>
      <c r="HN389" s="318"/>
      <c r="HO389" s="319"/>
      <c r="HP389" s="320"/>
      <c r="HQ389" s="320"/>
      <c r="HR389" s="320"/>
      <c r="HS389" s="320"/>
      <c r="HT389" s="300"/>
    </row>
    <row r="390" spans="2:228" ht="17.100000000000001" customHeight="1" x14ac:dyDescent="0.3">
      <c r="B390" s="311"/>
      <c r="D390" s="311"/>
      <c r="E390" s="311"/>
      <c r="F390" s="311"/>
      <c r="G390" s="311"/>
      <c r="H390" s="311"/>
      <c r="I390" s="311"/>
      <c r="J390" s="311"/>
      <c r="K390" s="311"/>
      <c r="L390" s="311"/>
      <c r="M390" s="311"/>
      <c r="N390" s="311"/>
      <c r="O390" s="311"/>
      <c r="P390" s="311"/>
      <c r="Q390" s="311"/>
      <c r="R390" s="314"/>
      <c r="S390" s="314"/>
      <c r="T390" s="314"/>
      <c r="U390" s="314"/>
      <c r="V390" s="314"/>
      <c r="W390" s="314"/>
      <c r="X390" s="314"/>
      <c r="Y390" s="314"/>
      <c r="Z390" s="314"/>
      <c r="AA390" s="314"/>
      <c r="AB390" s="314"/>
      <c r="AC390" s="314"/>
      <c r="AD390" s="314"/>
      <c r="AE390" s="314"/>
      <c r="AF390" s="314"/>
      <c r="AG390" s="314"/>
      <c r="AH390" s="314"/>
      <c r="AI390" s="314"/>
      <c r="AJ390" s="314"/>
      <c r="AK390" s="314"/>
      <c r="AL390" s="314"/>
      <c r="AM390" s="314"/>
      <c r="AN390" s="314"/>
      <c r="AO390" s="314"/>
      <c r="AP390" s="314"/>
      <c r="AQ390" s="314"/>
      <c r="AR390" s="314"/>
      <c r="AS390" s="314"/>
      <c r="AT390" s="314"/>
      <c r="AU390" s="314"/>
      <c r="AV390" s="314"/>
      <c r="AW390" s="314"/>
      <c r="AX390" s="314"/>
      <c r="AY390" s="314"/>
      <c r="AZ390" s="314"/>
      <c r="BA390" s="314"/>
      <c r="BB390" s="314"/>
      <c r="BC390" s="314"/>
      <c r="BD390" s="314"/>
      <c r="BE390" s="314"/>
      <c r="BF390" s="314"/>
      <c r="BG390" s="314"/>
      <c r="BH390" s="314"/>
      <c r="BI390" s="314"/>
      <c r="BJ390" s="314"/>
      <c r="BK390" s="314"/>
      <c r="BL390" s="314"/>
      <c r="BM390" s="314"/>
      <c r="BN390" s="314"/>
      <c r="BO390" s="314"/>
      <c r="BP390" s="314"/>
      <c r="BQ390" s="314"/>
      <c r="BR390" s="314"/>
      <c r="BS390" s="314"/>
      <c r="BT390" s="314"/>
      <c r="BU390" s="314"/>
      <c r="BV390" s="314"/>
      <c r="BW390" s="339"/>
      <c r="BX390" s="314"/>
      <c r="BY390" s="314"/>
      <c r="BZ390" s="314"/>
      <c r="CA390" s="314"/>
      <c r="CB390" s="314"/>
      <c r="CC390" s="314"/>
      <c r="CD390" s="314"/>
      <c r="CE390" s="314"/>
      <c r="CF390" s="314"/>
      <c r="CG390" s="314"/>
      <c r="CH390" s="314"/>
      <c r="CI390" s="314"/>
      <c r="CJ390" s="314"/>
      <c r="CK390" s="314"/>
      <c r="CL390" s="314"/>
      <c r="CM390" s="314"/>
      <c r="CN390" s="314"/>
      <c r="CO390" s="314"/>
      <c r="CP390" s="314"/>
      <c r="CQ390" s="314"/>
      <c r="CR390" s="314"/>
      <c r="CS390" s="314"/>
      <c r="CT390" s="314"/>
      <c r="CU390" s="314"/>
      <c r="CV390" s="314"/>
      <c r="CW390" s="314"/>
      <c r="CX390" s="314"/>
      <c r="CY390" s="314"/>
      <c r="CZ390" s="314"/>
      <c r="DA390" s="314"/>
      <c r="DB390" s="314"/>
      <c r="DC390" s="314"/>
      <c r="DD390" s="314"/>
      <c r="DE390" s="314"/>
      <c r="DF390" s="314"/>
      <c r="DG390" s="314"/>
      <c r="DH390" s="314"/>
      <c r="DI390" s="314"/>
      <c r="DJ390" s="314"/>
      <c r="DK390" s="314"/>
      <c r="DL390" s="314"/>
      <c r="DM390" s="314"/>
      <c r="DN390" s="314"/>
      <c r="DO390" s="314"/>
      <c r="DP390" s="314"/>
      <c r="DQ390" s="314"/>
      <c r="DR390" s="314"/>
      <c r="DS390" s="314"/>
      <c r="DT390" s="314"/>
      <c r="DU390" s="314"/>
      <c r="DV390" s="314"/>
      <c r="DW390" s="314"/>
      <c r="DX390" s="314"/>
      <c r="DY390" s="314"/>
      <c r="DZ390" s="314"/>
      <c r="EA390" s="314"/>
      <c r="EB390" s="314"/>
      <c r="EC390" s="314"/>
      <c r="ED390" s="314"/>
      <c r="FY390" s="317"/>
      <c r="FZ390" s="317"/>
      <c r="GA390" s="317"/>
      <c r="GB390" s="317"/>
      <c r="GC390" s="301"/>
      <c r="GD390" s="301"/>
      <c r="GE390" s="301"/>
      <c r="GF390" s="301"/>
      <c r="GG390" s="318"/>
      <c r="GH390" s="318"/>
      <c r="GI390" s="318"/>
      <c r="GJ390" s="319"/>
      <c r="GK390" s="320"/>
      <c r="GL390" s="320"/>
      <c r="GM390" s="320"/>
      <c r="GN390" s="320"/>
      <c r="GO390" s="300"/>
      <c r="HD390" s="317"/>
      <c r="HE390" s="317"/>
      <c r="HF390" s="317"/>
      <c r="HG390" s="317"/>
      <c r="HH390" s="301"/>
      <c r="HI390" s="301"/>
      <c r="HJ390" s="301"/>
      <c r="HK390" s="301"/>
      <c r="HL390" s="318"/>
      <c r="HM390" s="318"/>
      <c r="HN390" s="318"/>
      <c r="HO390" s="319"/>
      <c r="HP390" s="320"/>
      <c r="HQ390" s="320"/>
      <c r="HR390" s="320"/>
      <c r="HS390" s="320"/>
      <c r="HT390" s="300"/>
    </row>
    <row r="391" spans="2:228" ht="17.100000000000001" customHeight="1" x14ac:dyDescent="0.3">
      <c r="B391" s="311"/>
      <c r="D391" s="311"/>
      <c r="E391" s="311"/>
      <c r="F391" s="311"/>
      <c r="G391" s="311"/>
      <c r="H391" s="311"/>
      <c r="I391" s="311"/>
      <c r="J391" s="311"/>
      <c r="K391" s="311"/>
      <c r="L391" s="311"/>
      <c r="M391" s="311"/>
      <c r="N391" s="311"/>
      <c r="O391" s="311"/>
      <c r="P391" s="311"/>
      <c r="Q391" s="311"/>
      <c r="R391" s="314"/>
      <c r="S391" s="314"/>
      <c r="T391" s="314"/>
      <c r="U391" s="314"/>
      <c r="V391" s="314"/>
      <c r="W391" s="314"/>
      <c r="X391" s="314"/>
      <c r="Y391" s="314"/>
      <c r="Z391" s="314"/>
      <c r="AA391" s="314"/>
      <c r="AB391" s="314"/>
      <c r="AC391" s="314"/>
      <c r="AD391" s="314"/>
      <c r="AE391" s="314"/>
      <c r="AF391" s="314"/>
      <c r="AG391" s="314"/>
      <c r="AH391" s="314"/>
      <c r="AI391" s="314"/>
      <c r="AJ391" s="314"/>
      <c r="AK391" s="314"/>
      <c r="AL391" s="314"/>
      <c r="AM391" s="314"/>
      <c r="AN391" s="314"/>
      <c r="AO391" s="314"/>
      <c r="AP391" s="314"/>
      <c r="AQ391" s="314"/>
      <c r="AR391" s="314"/>
      <c r="AS391" s="314"/>
      <c r="AT391" s="314"/>
      <c r="AU391" s="314"/>
      <c r="AV391" s="314"/>
      <c r="AW391" s="314"/>
      <c r="AX391" s="314"/>
      <c r="AY391" s="314"/>
      <c r="AZ391" s="314"/>
      <c r="BA391" s="314"/>
      <c r="BB391" s="314"/>
      <c r="BC391" s="314"/>
      <c r="BD391" s="314"/>
      <c r="BE391" s="314"/>
      <c r="BF391" s="314"/>
      <c r="BG391" s="314"/>
      <c r="BH391" s="314"/>
      <c r="BI391" s="314"/>
      <c r="BJ391" s="314"/>
      <c r="BK391" s="314"/>
      <c r="BL391" s="314"/>
      <c r="BM391" s="314"/>
      <c r="BN391" s="314"/>
      <c r="BO391" s="314"/>
      <c r="BP391" s="314"/>
      <c r="BQ391" s="314"/>
      <c r="BR391" s="314"/>
      <c r="BS391" s="314"/>
      <c r="BT391" s="314"/>
      <c r="BU391" s="314"/>
      <c r="BV391" s="314"/>
      <c r="BW391" s="291"/>
      <c r="BX391" s="314"/>
      <c r="BY391" s="314"/>
      <c r="BZ391" s="314"/>
      <c r="CA391" s="314"/>
      <c r="CB391" s="314"/>
      <c r="CC391" s="314"/>
      <c r="CD391" s="314"/>
      <c r="CE391" s="314"/>
      <c r="CF391" s="314"/>
      <c r="CG391" s="314"/>
      <c r="CH391" s="314"/>
      <c r="CI391" s="314"/>
      <c r="CJ391" s="314"/>
      <c r="CK391" s="314"/>
      <c r="CL391" s="314"/>
      <c r="CM391" s="314"/>
      <c r="CN391" s="314"/>
      <c r="CO391" s="314"/>
      <c r="CP391" s="314"/>
      <c r="CQ391" s="314"/>
      <c r="CR391" s="314"/>
      <c r="CS391" s="314"/>
      <c r="CT391" s="314"/>
      <c r="CU391" s="314"/>
      <c r="CV391" s="314"/>
      <c r="CW391" s="314"/>
      <c r="CX391" s="314"/>
      <c r="CY391" s="314"/>
      <c r="CZ391" s="314"/>
      <c r="DA391" s="314"/>
      <c r="DB391" s="314"/>
      <c r="DC391" s="314"/>
      <c r="DD391" s="314"/>
      <c r="DE391" s="314"/>
      <c r="DF391" s="314"/>
      <c r="DG391" s="314"/>
      <c r="DH391" s="314"/>
      <c r="DI391" s="314"/>
      <c r="DJ391" s="314"/>
      <c r="DK391" s="314"/>
      <c r="DL391" s="314"/>
      <c r="DM391" s="314"/>
      <c r="DN391" s="314"/>
      <c r="DO391" s="314"/>
      <c r="DP391" s="314"/>
      <c r="DQ391" s="314"/>
      <c r="DR391" s="314"/>
      <c r="DS391" s="314"/>
      <c r="DT391" s="314"/>
      <c r="DU391" s="314"/>
      <c r="DV391" s="314"/>
      <c r="DW391" s="314"/>
      <c r="DX391" s="314"/>
      <c r="DY391" s="314"/>
      <c r="DZ391" s="314"/>
      <c r="EA391" s="314"/>
      <c r="EB391" s="314"/>
      <c r="EC391" s="314"/>
      <c r="ED391" s="314"/>
      <c r="FY391" s="317"/>
      <c r="FZ391" s="317"/>
      <c r="GA391" s="317"/>
      <c r="GB391" s="317"/>
      <c r="GC391" s="301"/>
      <c r="GD391" s="301"/>
      <c r="GE391" s="301"/>
      <c r="GF391" s="301"/>
      <c r="GG391" s="318"/>
      <c r="GH391" s="318"/>
      <c r="GI391" s="318"/>
      <c r="GJ391" s="319"/>
      <c r="GK391" s="320"/>
      <c r="GL391" s="320"/>
      <c r="GM391" s="320"/>
      <c r="GN391" s="320"/>
      <c r="GO391" s="300"/>
      <c r="HD391" s="317"/>
      <c r="HE391" s="317"/>
      <c r="HF391" s="317"/>
      <c r="HG391" s="317"/>
      <c r="HH391" s="301"/>
      <c r="HI391" s="301"/>
      <c r="HJ391" s="301"/>
      <c r="HK391" s="301"/>
      <c r="HL391" s="318"/>
      <c r="HM391" s="318"/>
      <c r="HN391" s="318"/>
      <c r="HO391" s="319"/>
      <c r="HP391" s="320"/>
      <c r="HQ391" s="320"/>
      <c r="HR391" s="320"/>
      <c r="HS391" s="320"/>
      <c r="HT391" s="300"/>
    </row>
    <row r="392" spans="2:228" ht="17.100000000000001" customHeight="1" x14ac:dyDescent="0.3">
      <c r="B392" s="311"/>
      <c r="D392" s="311"/>
      <c r="E392" s="311"/>
      <c r="F392" s="311"/>
      <c r="G392" s="311"/>
      <c r="H392" s="311"/>
      <c r="I392" s="311"/>
      <c r="J392" s="311"/>
      <c r="K392" s="311"/>
      <c r="L392" s="311"/>
      <c r="M392" s="311"/>
      <c r="N392" s="311"/>
      <c r="O392" s="311"/>
      <c r="P392" s="311"/>
      <c r="Q392" s="311"/>
      <c r="R392" s="314"/>
      <c r="S392" s="314"/>
      <c r="T392" s="314"/>
      <c r="U392" s="314"/>
      <c r="V392" s="314"/>
      <c r="W392" s="314"/>
      <c r="X392" s="314"/>
      <c r="Y392" s="314"/>
      <c r="Z392" s="314"/>
      <c r="AA392" s="314"/>
      <c r="AB392" s="314"/>
      <c r="AC392" s="314"/>
      <c r="AD392" s="314"/>
      <c r="AE392" s="314"/>
      <c r="AF392" s="314"/>
      <c r="AG392" s="314"/>
      <c r="AH392" s="314"/>
      <c r="AI392" s="314"/>
      <c r="AJ392" s="314"/>
      <c r="AK392" s="314"/>
      <c r="AL392" s="314"/>
      <c r="AM392" s="314"/>
      <c r="AN392" s="314"/>
      <c r="AO392" s="314"/>
      <c r="AP392" s="314"/>
      <c r="AQ392" s="314"/>
      <c r="AR392" s="314"/>
      <c r="AS392" s="314"/>
      <c r="AT392" s="314"/>
      <c r="AU392" s="314"/>
      <c r="AV392" s="314"/>
      <c r="AW392" s="314"/>
      <c r="AX392" s="314"/>
      <c r="AY392" s="314"/>
      <c r="AZ392" s="314"/>
      <c r="BA392" s="314"/>
      <c r="BB392" s="314"/>
      <c r="BC392" s="314"/>
      <c r="BD392" s="314"/>
      <c r="BE392" s="314"/>
      <c r="BF392" s="314"/>
      <c r="BG392" s="314"/>
      <c r="BH392" s="314"/>
      <c r="BI392" s="314"/>
      <c r="BJ392" s="314"/>
      <c r="BK392" s="314"/>
      <c r="BL392" s="314"/>
      <c r="BM392" s="314"/>
      <c r="BN392" s="314"/>
      <c r="BO392" s="314"/>
      <c r="BP392" s="314"/>
      <c r="BQ392" s="314"/>
      <c r="BR392" s="314"/>
      <c r="BS392" s="314"/>
      <c r="BT392" s="314"/>
      <c r="BU392" s="314"/>
      <c r="BV392" s="314"/>
      <c r="BW392" s="340"/>
      <c r="BX392" s="314"/>
      <c r="BY392" s="314"/>
      <c r="BZ392" s="314"/>
      <c r="CA392" s="314"/>
      <c r="CB392" s="314"/>
      <c r="CC392" s="314"/>
      <c r="CD392" s="314"/>
      <c r="CE392" s="314"/>
      <c r="CF392" s="314"/>
      <c r="CG392" s="314"/>
      <c r="CH392" s="314"/>
      <c r="CI392" s="314"/>
      <c r="CJ392" s="314"/>
      <c r="CK392" s="314"/>
      <c r="CL392" s="314"/>
      <c r="CM392" s="314"/>
      <c r="CN392" s="314"/>
      <c r="CO392" s="314"/>
      <c r="CP392" s="314"/>
      <c r="CQ392" s="314"/>
      <c r="CR392" s="314"/>
      <c r="CS392" s="314"/>
      <c r="CT392" s="314"/>
      <c r="CU392" s="314"/>
      <c r="CV392" s="314"/>
      <c r="CW392" s="314"/>
      <c r="CX392" s="314"/>
      <c r="CY392" s="314"/>
      <c r="CZ392" s="314"/>
      <c r="DA392" s="314"/>
      <c r="DB392" s="314"/>
      <c r="DC392" s="314"/>
      <c r="DD392" s="314"/>
      <c r="DE392" s="314"/>
      <c r="DF392" s="314"/>
      <c r="DG392" s="314"/>
      <c r="DH392" s="314"/>
      <c r="DI392" s="314"/>
      <c r="DJ392" s="314"/>
      <c r="DK392" s="314"/>
      <c r="DL392" s="314"/>
      <c r="DM392" s="314"/>
      <c r="DN392" s="314"/>
      <c r="DO392" s="314"/>
      <c r="DP392" s="314"/>
      <c r="DQ392" s="314"/>
      <c r="DR392" s="314"/>
      <c r="DS392" s="314"/>
      <c r="DT392" s="314"/>
      <c r="DU392" s="314"/>
      <c r="DV392" s="314"/>
      <c r="DW392" s="314"/>
      <c r="DX392" s="314"/>
      <c r="DY392" s="314"/>
      <c r="DZ392" s="314"/>
      <c r="EA392" s="314"/>
      <c r="EB392" s="314"/>
      <c r="EC392" s="314"/>
      <c r="ED392" s="314"/>
      <c r="FY392" s="317"/>
      <c r="FZ392" s="317"/>
      <c r="GA392" s="317"/>
      <c r="GB392" s="317"/>
      <c r="GC392" s="301"/>
      <c r="GD392" s="301"/>
      <c r="GE392" s="301"/>
      <c r="GF392" s="301"/>
      <c r="GG392" s="318"/>
      <c r="GH392" s="318"/>
      <c r="GI392" s="318"/>
      <c r="GJ392" s="319"/>
      <c r="GK392" s="320"/>
      <c r="GL392" s="320"/>
      <c r="GM392" s="320"/>
      <c r="GN392" s="320"/>
      <c r="GO392" s="300"/>
      <c r="HD392" s="317"/>
      <c r="HE392" s="317"/>
      <c r="HF392" s="317"/>
      <c r="HG392" s="317"/>
      <c r="HH392" s="301"/>
      <c r="HI392" s="301"/>
      <c r="HJ392" s="301"/>
      <c r="HK392" s="301"/>
      <c r="HL392" s="318"/>
      <c r="HM392" s="318"/>
      <c r="HN392" s="318"/>
      <c r="HO392" s="319"/>
      <c r="HP392" s="320"/>
      <c r="HQ392" s="320"/>
      <c r="HR392" s="320"/>
      <c r="HS392" s="320"/>
      <c r="HT392" s="300"/>
    </row>
    <row r="393" spans="2:228" ht="17.100000000000001" customHeight="1" x14ac:dyDescent="0.3">
      <c r="B393" s="311"/>
      <c r="D393" s="311"/>
      <c r="E393" s="311"/>
      <c r="F393" s="311"/>
      <c r="G393" s="311"/>
      <c r="H393" s="311"/>
      <c r="I393" s="311"/>
      <c r="J393" s="311"/>
      <c r="K393" s="311"/>
      <c r="L393" s="311"/>
      <c r="M393" s="311"/>
      <c r="N393" s="311"/>
      <c r="O393" s="311"/>
      <c r="P393" s="311"/>
      <c r="Q393" s="311"/>
      <c r="R393" s="314"/>
      <c r="S393" s="314"/>
      <c r="T393" s="314"/>
      <c r="U393" s="314"/>
      <c r="V393" s="314"/>
      <c r="W393" s="314"/>
      <c r="X393" s="314"/>
      <c r="Y393" s="314"/>
      <c r="Z393" s="314"/>
      <c r="AA393" s="314"/>
      <c r="AB393" s="314"/>
      <c r="AC393" s="314"/>
      <c r="AD393" s="314"/>
      <c r="AE393" s="314"/>
      <c r="AF393" s="314"/>
      <c r="AG393" s="314"/>
      <c r="AH393" s="314"/>
      <c r="AI393" s="314"/>
      <c r="AJ393" s="314"/>
      <c r="AK393" s="314"/>
      <c r="AL393" s="314"/>
      <c r="AM393" s="314"/>
      <c r="AN393" s="314"/>
      <c r="AO393" s="314"/>
      <c r="AP393" s="314"/>
      <c r="AQ393" s="314"/>
      <c r="AR393" s="314"/>
      <c r="AS393" s="314"/>
      <c r="AT393" s="314"/>
      <c r="AU393" s="314"/>
      <c r="AV393" s="314"/>
      <c r="AW393" s="314"/>
      <c r="AX393" s="314"/>
      <c r="AY393" s="314"/>
      <c r="AZ393" s="314"/>
      <c r="BA393" s="314"/>
      <c r="BB393" s="314"/>
      <c r="BC393" s="314"/>
      <c r="BD393" s="314"/>
      <c r="BE393" s="314"/>
      <c r="BF393" s="314"/>
      <c r="BG393" s="314"/>
      <c r="BH393" s="314"/>
      <c r="BI393" s="314"/>
      <c r="BJ393" s="314"/>
      <c r="BK393" s="314"/>
      <c r="BL393" s="314"/>
      <c r="BM393" s="314"/>
      <c r="BN393" s="314"/>
      <c r="BO393" s="314"/>
      <c r="BP393" s="314"/>
      <c r="BQ393" s="314"/>
      <c r="BR393" s="314"/>
      <c r="BS393" s="314"/>
      <c r="BT393" s="314"/>
      <c r="BU393" s="314"/>
      <c r="BV393" s="314"/>
      <c r="BW393" s="340"/>
      <c r="BX393" s="314"/>
      <c r="BY393" s="314"/>
      <c r="BZ393" s="314"/>
      <c r="CA393" s="314"/>
      <c r="CB393" s="314"/>
      <c r="CC393" s="314"/>
      <c r="CD393" s="314"/>
      <c r="CE393" s="314"/>
      <c r="CF393" s="314"/>
      <c r="CG393" s="314"/>
      <c r="CH393" s="314"/>
      <c r="CI393" s="314"/>
      <c r="CJ393" s="314"/>
      <c r="CK393" s="314"/>
      <c r="CL393" s="314"/>
      <c r="CM393" s="314"/>
      <c r="CN393" s="314"/>
      <c r="CO393" s="314"/>
      <c r="CP393" s="314"/>
      <c r="CQ393" s="314"/>
      <c r="CR393" s="314"/>
      <c r="CS393" s="314"/>
      <c r="CT393" s="314"/>
      <c r="CU393" s="314"/>
      <c r="CV393" s="314"/>
      <c r="CW393" s="314"/>
      <c r="CX393" s="314"/>
      <c r="CY393" s="314"/>
      <c r="CZ393" s="314"/>
      <c r="DA393" s="314"/>
      <c r="DB393" s="314"/>
      <c r="DC393" s="314"/>
      <c r="DD393" s="314"/>
      <c r="DE393" s="314"/>
      <c r="DF393" s="314"/>
      <c r="DG393" s="314"/>
      <c r="DH393" s="314"/>
      <c r="DI393" s="314"/>
      <c r="DJ393" s="314"/>
      <c r="DK393" s="314"/>
      <c r="DL393" s="314"/>
      <c r="DM393" s="314"/>
      <c r="DN393" s="314"/>
      <c r="DO393" s="314"/>
      <c r="DP393" s="314"/>
      <c r="DQ393" s="314"/>
      <c r="DR393" s="314"/>
      <c r="DS393" s="314"/>
      <c r="DT393" s="314"/>
      <c r="DU393" s="314"/>
      <c r="DV393" s="314"/>
      <c r="DW393" s="314"/>
      <c r="DX393" s="314"/>
      <c r="DY393" s="314"/>
      <c r="DZ393" s="314"/>
      <c r="EA393" s="314"/>
      <c r="EB393" s="314"/>
      <c r="EC393" s="314"/>
      <c r="ED393" s="314"/>
      <c r="FY393" s="317"/>
      <c r="FZ393" s="317"/>
      <c r="GA393" s="317"/>
      <c r="GB393" s="317"/>
      <c r="GC393" s="301"/>
      <c r="GD393" s="301"/>
      <c r="GE393" s="301"/>
      <c r="GF393" s="301"/>
      <c r="GG393" s="318"/>
      <c r="GH393" s="318"/>
      <c r="GI393" s="318"/>
      <c r="GJ393" s="319"/>
      <c r="GK393" s="320"/>
      <c r="GL393" s="320"/>
      <c r="GM393" s="320"/>
      <c r="GN393" s="320"/>
      <c r="GO393" s="300"/>
      <c r="HD393" s="317"/>
      <c r="HE393" s="317"/>
      <c r="HF393" s="317"/>
      <c r="HG393" s="317"/>
      <c r="HH393" s="301"/>
      <c r="HI393" s="301"/>
      <c r="HJ393" s="301"/>
      <c r="HK393" s="301"/>
      <c r="HL393" s="318"/>
      <c r="HM393" s="318"/>
      <c r="HN393" s="318"/>
      <c r="HO393" s="319"/>
      <c r="HP393" s="320"/>
      <c r="HQ393" s="320"/>
      <c r="HR393" s="320"/>
      <c r="HS393" s="320"/>
      <c r="HT393" s="300"/>
    </row>
    <row r="394" spans="2:228" ht="17.100000000000001" customHeight="1" x14ac:dyDescent="0.3">
      <c r="B394" s="311"/>
      <c r="D394" s="311"/>
      <c r="E394" s="311"/>
      <c r="F394" s="311"/>
      <c r="G394" s="311"/>
      <c r="H394" s="311"/>
      <c r="I394" s="311"/>
      <c r="J394" s="311"/>
      <c r="K394" s="311"/>
      <c r="L394" s="311"/>
      <c r="M394" s="311"/>
      <c r="N394" s="311"/>
      <c r="O394" s="311"/>
      <c r="P394" s="311"/>
      <c r="Q394" s="311"/>
      <c r="R394" s="314"/>
      <c r="S394" s="314"/>
      <c r="T394" s="314"/>
      <c r="U394" s="314"/>
      <c r="V394" s="314"/>
      <c r="W394" s="314"/>
      <c r="X394" s="314"/>
      <c r="Y394" s="314"/>
      <c r="Z394" s="314"/>
      <c r="AA394" s="314"/>
      <c r="AB394" s="314"/>
      <c r="AC394" s="314"/>
      <c r="AD394" s="314"/>
      <c r="AE394" s="314"/>
      <c r="AF394" s="314"/>
      <c r="AG394" s="314"/>
      <c r="AH394" s="314"/>
      <c r="AI394" s="314"/>
      <c r="AJ394" s="314"/>
      <c r="AK394" s="314"/>
      <c r="AL394" s="314"/>
      <c r="AM394" s="314"/>
      <c r="AN394" s="314"/>
      <c r="AO394" s="314"/>
      <c r="AP394" s="314"/>
      <c r="AQ394" s="314"/>
      <c r="AR394" s="314"/>
      <c r="AS394" s="314"/>
      <c r="AT394" s="314"/>
      <c r="AU394" s="314"/>
      <c r="AV394" s="314"/>
      <c r="AW394" s="314"/>
      <c r="AX394" s="314"/>
      <c r="AY394" s="314"/>
      <c r="AZ394" s="314"/>
      <c r="BA394" s="314"/>
      <c r="BB394" s="314"/>
      <c r="BC394" s="314"/>
      <c r="BD394" s="314"/>
      <c r="BE394" s="314"/>
      <c r="BF394" s="314"/>
      <c r="BG394" s="314"/>
      <c r="BH394" s="314"/>
      <c r="BI394" s="314"/>
      <c r="BJ394" s="314"/>
      <c r="BK394" s="314"/>
      <c r="BL394" s="314"/>
      <c r="BM394" s="314"/>
      <c r="BN394" s="314"/>
      <c r="BO394" s="314"/>
      <c r="BP394" s="314"/>
      <c r="BQ394" s="314"/>
      <c r="BR394" s="314"/>
      <c r="BS394" s="314"/>
      <c r="BT394" s="314"/>
      <c r="BU394" s="314"/>
      <c r="BV394" s="314"/>
      <c r="BX394" s="314"/>
      <c r="BY394" s="314"/>
      <c r="BZ394" s="314"/>
      <c r="CA394" s="314"/>
      <c r="CB394" s="314"/>
      <c r="CC394" s="314"/>
      <c r="CD394" s="314"/>
      <c r="CE394" s="314"/>
      <c r="CF394" s="314"/>
      <c r="CG394" s="314"/>
      <c r="CH394" s="314"/>
      <c r="CI394" s="314"/>
      <c r="CJ394" s="314"/>
      <c r="CK394" s="314"/>
      <c r="CL394" s="314"/>
      <c r="CM394" s="314"/>
      <c r="CN394" s="314"/>
      <c r="CO394" s="314"/>
      <c r="CP394" s="314"/>
      <c r="CQ394" s="314"/>
      <c r="CR394" s="314"/>
      <c r="CS394" s="314"/>
      <c r="CT394" s="314"/>
      <c r="CU394" s="314"/>
      <c r="CV394" s="314"/>
      <c r="CW394" s="314"/>
      <c r="CX394" s="314"/>
      <c r="CY394" s="314"/>
      <c r="CZ394" s="314"/>
      <c r="DA394" s="314"/>
      <c r="DB394" s="314"/>
      <c r="DC394" s="314"/>
      <c r="DD394" s="314"/>
      <c r="DE394" s="314"/>
      <c r="DF394" s="314"/>
      <c r="DG394" s="314"/>
      <c r="DH394" s="314"/>
      <c r="DI394" s="314"/>
      <c r="DJ394" s="314"/>
      <c r="DK394" s="314"/>
      <c r="DL394" s="314"/>
      <c r="DM394" s="314"/>
      <c r="DN394" s="314"/>
      <c r="DO394" s="314"/>
      <c r="DP394" s="314"/>
      <c r="DQ394" s="314"/>
      <c r="DR394" s="314"/>
      <c r="DS394" s="314"/>
      <c r="DT394" s="314"/>
      <c r="DU394" s="314"/>
      <c r="DV394" s="314"/>
      <c r="DW394" s="314"/>
      <c r="DX394" s="314"/>
      <c r="DY394" s="314"/>
      <c r="DZ394" s="314"/>
      <c r="EA394" s="314"/>
      <c r="EB394" s="314"/>
      <c r="EC394" s="314"/>
      <c r="ED394" s="314"/>
      <c r="FY394" s="317"/>
      <c r="FZ394" s="317"/>
      <c r="GA394" s="317"/>
      <c r="GB394" s="317"/>
      <c r="GC394" s="301"/>
      <c r="GD394" s="301"/>
      <c r="GE394" s="301"/>
      <c r="GF394" s="301"/>
      <c r="GG394" s="318"/>
      <c r="GH394" s="318"/>
      <c r="GI394" s="318"/>
      <c r="GJ394" s="319"/>
      <c r="GK394" s="320"/>
      <c r="GL394" s="320"/>
      <c r="GM394" s="320"/>
      <c r="GN394" s="320"/>
      <c r="GO394" s="300"/>
      <c r="HD394" s="317"/>
      <c r="HE394" s="317"/>
      <c r="HF394" s="317"/>
      <c r="HG394" s="317"/>
      <c r="HH394" s="301"/>
      <c r="HI394" s="301"/>
      <c r="HJ394" s="301"/>
      <c r="HK394" s="301"/>
      <c r="HL394" s="318"/>
      <c r="HM394" s="318"/>
      <c r="HN394" s="318"/>
      <c r="HO394" s="319"/>
      <c r="HP394" s="320"/>
      <c r="HQ394" s="320"/>
      <c r="HR394" s="320"/>
      <c r="HS394" s="320"/>
      <c r="HT394" s="300"/>
    </row>
    <row r="395" spans="2:228" ht="17.100000000000001" customHeight="1" x14ac:dyDescent="0.3">
      <c r="B395" s="311"/>
      <c r="D395" s="311"/>
      <c r="E395" s="311"/>
      <c r="F395" s="311"/>
      <c r="G395" s="311"/>
      <c r="H395" s="311"/>
      <c r="I395" s="311"/>
      <c r="J395" s="311"/>
      <c r="K395" s="311"/>
      <c r="L395" s="311"/>
      <c r="M395" s="311"/>
      <c r="N395" s="311"/>
      <c r="O395" s="311"/>
      <c r="P395" s="311"/>
      <c r="Q395" s="311"/>
      <c r="R395" s="314"/>
      <c r="S395" s="314"/>
      <c r="T395" s="314"/>
      <c r="U395" s="314"/>
      <c r="V395" s="314"/>
      <c r="W395" s="314"/>
      <c r="X395" s="314"/>
      <c r="Y395" s="314"/>
      <c r="Z395" s="314"/>
      <c r="AA395" s="314"/>
      <c r="AB395" s="314"/>
      <c r="AC395" s="314"/>
      <c r="AD395" s="314"/>
      <c r="AE395" s="314"/>
      <c r="AF395" s="314"/>
      <c r="AG395" s="314"/>
      <c r="AH395" s="314"/>
      <c r="AI395" s="314"/>
      <c r="AJ395" s="314"/>
      <c r="AK395" s="314"/>
      <c r="AL395" s="314"/>
      <c r="AM395" s="314"/>
      <c r="AN395" s="314"/>
      <c r="AO395" s="314"/>
      <c r="AP395" s="314"/>
      <c r="AQ395" s="314"/>
      <c r="AR395" s="314"/>
      <c r="AS395" s="314"/>
      <c r="AT395" s="314"/>
      <c r="AU395" s="314"/>
      <c r="AV395" s="314"/>
      <c r="AW395" s="314"/>
      <c r="AX395" s="314"/>
      <c r="AY395" s="314"/>
      <c r="AZ395" s="314"/>
      <c r="BA395" s="314"/>
      <c r="BB395" s="314"/>
      <c r="BC395" s="314"/>
      <c r="BD395" s="314"/>
      <c r="BE395" s="314"/>
      <c r="BF395" s="314"/>
      <c r="BG395" s="314"/>
      <c r="BH395" s="314"/>
      <c r="BI395" s="314"/>
      <c r="BJ395" s="314"/>
      <c r="BK395" s="314"/>
      <c r="BL395" s="314"/>
      <c r="BM395" s="314"/>
      <c r="BN395" s="314"/>
      <c r="BO395" s="314"/>
      <c r="BP395" s="314"/>
      <c r="BQ395" s="314"/>
      <c r="BR395" s="314"/>
      <c r="BS395" s="314"/>
      <c r="BT395" s="314"/>
      <c r="BU395" s="314"/>
      <c r="BV395" s="314"/>
      <c r="BX395" s="314"/>
      <c r="BY395" s="314"/>
      <c r="BZ395" s="314"/>
      <c r="CA395" s="314"/>
      <c r="CB395" s="314"/>
      <c r="CC395" s="314"/>
      <c r="CD395" s="314"/>
      <c r="CE395" s="314"/>
      <c r="CF395" s="314"/>
      <c r="CG395" s="314"/>
      <c r="CH395" s="314"/>
      <c r="CI395" s="314"/>
      <c r="CJ395" s="314"/>
      <c r="CK395" s="314"/>
      <c r="CL395" s="314"/>
      <c r="CM395" s="314"/>
      <c r="CN395" s="314"/>
      <c r="CO395" s="314"/>
      <c r="CP395" s="314"/>
      <c r="CQ395" s="314"/>
      <c r="CR395" s="314"/>
      <c r="CS395" s="314"/>
      <c r="CT395" s="314"/>
      <c r="CU395" s="314"/>
      <c r="CV395" s="314"/>
      <c r="CW395" s="314"/>
      <c r="CX395" s="314"/>
      <c r="CY395" s="314"/>
      <c r="CZ395" s="314"/>
      <c r="DA395" s="314"/>
      <c r="DB395" s="314"/>
      <c r="DC395" s="314"/>
      <c r="DD395" s="314"/>
      <c r="DE395" s="314"/>
      <c r="DF395" s="314"/>
      <c r="DG395" s="314"/>
      <c r="DH395" s="314"/>
      <c r="DI395" s="314"/>
      <c r="DJ395" s="314"/>
      <c r="DK395" s="314"/>
      <c r="DL395" s="314"/>
      <c r="DM395" s="314"/>
      <c r="DN395" s="314"/>
      <c r="DO395" s="314"/>
      <c r="DP395" s="314"/>
      <c r="DQ395" s="314"/>
      <c r="DR395" s="314"/>
      <c r="DS395" s="314"/>
      <c r="DT395" s="314"/>
      <c r="DU395" s="314"/>
      <c r="DV395" s="314"/>
      <c r="DW395" s="314"/>
      <c r="DX395" s="314"/>
      <c r="DY395" s="314"/>
      <c r="DZ395" s="314"/>
      <c r="EA395" s="314"/>
      <c r="EB395" s="314"/>
      <c r="EC395" s="314"/>
      <c r="ED395" s="314"/>
      <c r="FY395" s="317"/>
      <c r="FZ395" s="317"/>
      <c r="GA395" s="317"/>
      <c r="GB395" s="317"/>
      <c r="GC395" s="301"/>
      <c r="GD395" s="301"/>
      <c r="GE395" s="301"/>
      <c r="GF395" s="301"/>
      <c r="GG395" s="318"/>
      <c r="GH395" s="318"/>
      <c r="GI395" s="318"/>
      <c r="GJ395" s="319"/>
      <c r="GK395" s="320"/>
      <c r="GL395" s="320"/>
      <c r="GM395" s="320"/>
      <c r="GN395" s="320"/>
      <c r="GO395" s="300"/>
      <c r="HD395" s="317"/>
      <c r="HE395" s="317"/>
      <c r="HF395" s="317"/>
      <c r="HG395" s="317"/>
      <c r="HH395" s="301"/>
      <c r="HI395" s="301"/>
      <c r="HJ395" s="301"/>
      <c r="HK395" s="301"/>
      <c r="HL395" s="318"/>
      <c r="HM395" s="318"/>
      <c r="HN395" s="318"/>
      <c r="HO395" s="319"/>
      <c r="HP395" s="320"/>
      <c r="HQ395" s="320"/>
      <c r="HR395" s="320"/>
      <c r="HS395" s="320"/>
      <c r="HT395" s="300"/>
    </row>
    <row r="396" spans="2:228" ht="17.100000000000001" customHeight="1" x14ac:dyDescent="0.3">
      <c r="B396" s="311"/>
      <c r="D396" s="311"/>
      <c r="E396" s="311"/>
      <c r="F396" s="311"/>
      <c r="G396" s="311"/>
      <c r="H396" s="311"/>
      <c r="I396" s="311"/>
      <c r="J396" s="311"/>
      <c r="K396" s="311"/>
      <c r="L396" s="311"/>
      <c r="M396" s="311"/>
      <c r="N396" s="311"/>
      <c r="O396" s="311"/>
      <c r="P396" s="311"/>
      <c r="Q396" s="311"/>
      <c r="R396" s="314"/>
      <c r="S396" s="314"/>
      <c r="T396" s="314"/>
      <c r="U396" s="314"/>
      <c r="V396" s="314"/>
      <c r="W396" s="314"/>
      <c r="X396" s="314"/>
      <c r="Y396" s="314"/>
      <c r="Z396" s="314"/>
      <c r="AA396" s="314"/>
      <c r="AB396" s="314"/>
      <c r="AC396" s="314"/>
      <c r="AD396" s="314"/>
      <c r="AE396" s="314"/>
      <c r="AF396" s="314"/>
      <c r="AG396" s="314"/>
      <c r="AH396" s="314"/>
      <c r="AI396" s="314"/>
      <c r="AJ396" s="314"/>
      <c r="AK396" s="314"/>
      <c r="AL396" s="314"/>
      <c r="AM396" s="314"/>
      <c r="AN396" s="314"/>
      <c r="AO396" s="314"/>
      <c r="AP396" s="314"/>
      <c r="AQ396" s="314"/>
      <c r="AR396" s="314"/>
      <c r="AS396" s="314"/>
      <c r="AT396" s="314"/>
      <c r="AU396" s="314"/>
      <c r="AV396" s="314"/>
      <c r="AW396" s="314"/>
      <c r="AX396" s="314"/>
      <c r="AY396" s="314"/>
      <c r="AZ396" s="314"/>
      <c r="BA396" s="314"/>
      <c r="BB396" s="314"/>
      <c r="BC396" s="314"/>
      <c r="BD396" s="314"/>
      <c r="BE396" s="314"/>
      <c r="BF396" s="314"/>
      <c r="BG396" s="314"/>
      <c r="BH396" s="314"/>
      <c r="BI396" s="314"/>
      <c r="BJ396" s="314"/>
      <c r="BK396" s="314"/>
      <c r="BL396" s="314"/>
      <c r="BM396" s="314"/>
      <c r="BN396" s="314"/>
      <c r="BO396" s="314"/>
      <c r="BP396" s="314"/>
      <c r="BQ396" s="314"/>
      <c r="BR396" s="314"/>
      <c r="BS396" s="314"/>
      <c r="BT396" s="314"/>
      <c r="BU396" s="314"/>
      <c r="BV396" s="314"/>
      <c r="BX396" s="314"/>
      <c r="BY396" s="314"/>
      <c r="BZ396" s="314"/>
      <c r="CA396" s="314"/>
      <c r="CB396" s="314"/>
      <c r="CC396" s="314"/>
      <c r="CD396" s="314"/>
      <c r="CE396" s="314"/>
      <c r="CF396" s="314"/>
      <c r="CG396" s="314"/>
      <c r="CH396" s="314"/>
      <c r="CI396" s="314"/>
      <c r="CJ396" s="314"/>
      <c r="CK396" s="314"/>
      <c r="CL396" s="314"/>
      <c r="CM396" s="314"/>
      <c r="CN396" s="314"/>
      <c r="CO396" s="314"/>
      <c r="CP396" s="314"/>
      <c r="CQ396" s="314"/>
      <c r="CR396" s="314"/>
      <c r="CS396" s="314"/>
      <c r="CT396" s="314"/>
      <c r="CU396" s="314"/>
      <c r="CV396" s="314"/>
      <c r="CW396" s="314"/>
      <c r="CX396" s="314"/>
      <c r="CY396" s="314"/>
      <c r="CZ396" s="314"/>
      <c r="DA396" s="314"/>
      <c r="DB396" s="314"/>
      <c r="DC396" s="314"/>
      <c r="DD396" s="314"/>
      <c r="DE396" s="314"/>
      <c r="DF396" s="314"/>
      <c r="DG396" s="314"/>
      <c r="DH396" s="314"/>
      <c r="DI396" s="314"/>
      <c r="DJ396" s="314"/>
      <c r="DK396" s="314"/>
      <c r="DL396" s="314"/>
      <c r="DM396" s="314"/>
      <c r="DN396" s="314"/>
      <c r="DO396" s="314"/>
      <c r="DP396" s="314"/>
      <c r="DQ396" s="314"/>
      <c r="DR396" s="314"/>
      <c r="DS396" s="314"/>
      <c r="DT396" s="314"/>
      <c r="DU396" s="314"/>
      <c r="DV396" s="314"/>
      <c r="DW396" s="314"/>
      <c r="DX396" s="314"/>
      <c r="DY396" s="314"/>
      <c r="DZ396" s="314"/>
      <c r="EA396" s="314"/>
      <c r="EB396" s="314"/>
      <c r="EC396" s="314"/>
      <c r="ED396" s="314"/>
      <c r="FY396" s="317"/>
      <c r="FZ396" s="317"/>
      <c r="GA396" s="317"/>
      <c r="GB396" s="317"/>
      <c r="GC396" s="301"/>
      <c r="GD396" s="301"/>
      <c r="GE396" s="301"/>
      <c r="GF396" s="301"/>
      <c r="GG396" s="318"/>
      <c r="GH396" s="318"/>
      <c r="GI396" s="318"/>
      <c r="GJ396" s="319"/>
      <c r="GK396" s="320"/>
      <c r="GL396" s="320"/>
      <c r="GM396" s="320"/>
      <c r="GN396" s="320"/>
      <c r="GO396" s="300"/>
      <c r="HD396" s="317"/>
      <c r="HE396" s="317"/>
      <c r="HF396" s="317"/>
      <c r="HG396" s="317"/>
      <c r="HH396" s="301"/>
      <c r="HI396" s="301"/>
      <c r="HJ396" s="301"/>
      <c r="HK396" s="301"/>
      <c r="HL396" s="318"/>
      <c r="HM396" s="318"/>
      <c r="HN396" s="318"/>
      <c r="HO396" s="319"/>
      <c r="HP396" s="320"/>
      <c r="HQ396" s="320"/>
      <c r="HR396" s="320"/>
      <c r="HS396" s="320"/>
      <c r="HT396" s="300"/>
    </row>
    <row r="397" spans="2:228" ht="17.100000000000001" customHeight="1" x14ac:dyDescent="0.3">
      <c r="B397" s="311"/>
      <c r="D397" s="311"/>
      <c r="E397" s="311"/>
      <c r="F397" s="311"/>
      <c r="G397" s="311"/>
      <c r="H397" s="311"/>
      <c r="I397" s="311"/>
      <c r="J397" s="311"/>
      <c r="K397" s="311"/>
      <c r="L397" s="311"/>
      <c r="M397" s="311"/>
      <c r="N397" s="311"/>
      <c r="O397" s="311"/>
      <c r="P397" s="311"/>
      <c r="Q397" s="311"/>
      <c r="R397" s="314"/>
      <c r="S397" s="314"/>
      <c r="T397" s="314"/>
      <c r="U397" s="314"/>
      <c r="V397" s="314"/>
      <c r="W397" s="314"/>
      <c r="X397" s="314"/>
      <c r="Y397" s="314"/>
      <c r="Z397" s="314"/>
      <c r="AA397" s="314"/>
      <c r="AB397" s="314"/>
      <c r="AC397" s="314"/>
      <c r="AD397" s="314"/>
      <c r="AE397" s="314"/>
      <c r="AF397" s="314"/>
      <c r="AG397" s="314"/>
      <c r="AH397" s="314"/>
      <c r="AI397" s="314"/>
      <c r="AJ397" s="314"/>
      <c r="AK397" s="314"/>
      <c r="AL397" s="314"/>
      <c r="AM397" s="314"/>
      <c r="AN397" s="314"/>
      <c r="AO397" s="314"/>
      <c r="AP397" s="314"/>
      <c r="AQ397" s="314"/>
      <c r="AR397" s="314"/>
      <c r="AS397" s="314"/>
      <c r="AT397" s="314"/>
      <c r="AU397" s="314"/>
      <c r="AV397" s="314"/>
      <c r="AW397" s="314"/>
      <c r="AX397" s="314"/>
      <c r="AY397" s="314"/>
      <c r="AZ397" s="314"/>
      <c r="BA397" s="314"/>
      <c r="BB397" s="314"/>
      <c r="BC397" s="314"/>
      <c r="BD397" s="314"/>
      <c r="BE397" s="314"/>
      <c r="BF397" s="314"/>
      <c r="BG397" s="314"/>
      <c r="BH397" s="314"/>
      <c r="BI397" s="314"/>
      <c r="BJ397" s="314"/>
      <c r="BK397" s="314"/>
      <c r="BL397" s="314"/>
      <c r="BM397" s="314"/>
      <c r="BN397" s="314"/>
      <c r="BO397" s="314"/>
      <c r="BP397" s="314"/>
      <c r="BQ397" s="314"/>
      <c r="BR397" s="314"/>
      <c r="BS397" s="314"/>
      <c r="BT397" s="314"/>
      <c r="BU397" s="314"/>
      <c r="BV397" s="314"/>
      <c r="BX397" s="314"/>
      <c r="BY397" s="314"/>
      <c r="BZ397" s="314"/>
      <c r="CA397" s="314"/>
      <c r="CB397" s="314"/>
      <c r="CC397" s="314"/>
      <c r="CD397" s="314"/>
      <c r="CE397" s="314"/>
      <c r="CF397" s="314"/>
      <c r="CG397" s="314"/>
      <c r="CH397" s="314"/>
      <c r="CI397" s="314"/>
      <c r="CJ397" s="314"/>
      <c r="CK397" s="314"/>
      <c r="CL397" s="314"/>
      <c r="CM397" s="314"/>
      <c r="CN397" s="314"/>
      <c r="CO397" s="314"/>
      <c r="CP397" s="314"/>
      <c r="CQ397" s="314"/>
      <c r="CR397" s="314"/>
      <c r="CS397" s="314"/>
      <c r="CT397" s="314"/>
      <c r="CU397" s="314"/>
      <c r="CV397" s="314"/>
      <c r="CW397" s="314"/>
      <c r="CX397" s="314"/>
      <c r="CY397" s="314"/>
      <c r="CZ397" s="314"/>
      <c r="DA397" s="314"/>
      <c r="DB397" s="314"/>
      <c r="DC397" s="314"/>
      <c r="DD397" s="314"/>
      <c r="DE397" s="314"/>
      <c r="DF397" s="314"/>
      <c r="DG397" s="314"/>
      <c r="DH397" s="314"/>
      <c r="DI397" s="314"/>
      <c r="DJ397" s="314"/>
      <c r="DK397" s="314"/>
      <c r="DL397" s="314"/>
      <c r="DM397" s="314"/>
      <c r="DN397" s="314"/>
      <c r="DO397" s="314"/>
      <c r="DP397" s="314"/>
      <c r="DQ397" s="314"/>
      <c r="DR397" s="314"/>
      <c r="DS397" s="314"/>
      <c r="DT397" s="314"/>
      <c r="DU397" s="314"/>
      <c r="DV397" s="314"/>
      <c r="DW397" s="314"/>
      <c r="DX397" s="314"/>
      <c r="DY397" s="314"/>
      <c r="DZ397" s="314"/>
      <c r="EA397" s="314"/>
      <c r="EB397" s="314"/>
      <c r="EC397" s="314"/>
      <c r="ED397" s="314"/>
      <c r="FY397" s="317"/>
      <c r="FZ397" s="317"/>
      <c r="GA397" s="317"/>
      <c r="GB397" s="317"/>
      <c r="GC397" s="301"/>
      <c r="GD397" s="301"/>
      <c r="GE397" s="301"/>
      <c r="GF397" s="301"/>
      <c r="GG397" s="318"/>
      <c r="GH397" s="318"/>
      <c r="GI397" s="318"/>
      <c r="GJ397" s="319"/>
      <c r="GK397" s="320"/>
      <c r="GL397" s="320"/>
      <c r="GM397" s="320"/>
      <c r="GN397" s="320"/>
      <c r="GO397" s="300"/>
      <c r="HD397" s="317"/>
      <c r="HE397" s="317"/>
      <c r="HF397" s="317"/>
      <c r="HG397" s="317"/>
      <c r="HH397" s="301"/>
      <c r="HI397" s="301"/>
      <c r="HJ397" s="301"/>
      <c r="HK397" s="301"/>
      <c r="HL397" s="318"/>
      <c r="HM397" s="318"/>
      <c r="HN397" s="318"/>
      <c r="HO397" s="319"/>
      <c r="HP397" s="320"/>
      <c r="HQ397" s="320"/>
      <c r="HR397" s="320"/>
      <c r="HS397" s="320"/>
      <c r="HT397" s="300"/>
    </row>
    <row r="398" spans="2:228" ht="17.100000000000001" customHeight="1" x14ac:dyDescent="0.3">
      <c r="B398" s="311"/>
      <c r="D398" s="311"/>
      <c r="E398" s="311"/>
      <c r="F398" s="311"/>
      <c r="G398" s="311"/>
      <c r="H398" s="311"/>
      <c r="I398" s="311"/>
      <c r="J398" s="311"/>
      <c r="K398" s="311"/>
      <c r="L398" s="311"/>
      <c r="M398" s="311"/>
      <c r="N398" s="311"/>
      <c r="O398" s="311"/>
      <c r="P398" s="311"/>
      <c r="Q398" s="311"/>
      <c r="R398" s="314"/>
      <c r="S398" s="314"/>
      <c r="T398" s="314"/>
      <c r="U398" s="314"/>
      <c r="V398" s="314"/>
      <c r="W398" s="314"/>
      <c r="X398" s="314"/>
      <c r="Y398" s="314"/>
      <c r="Z398" s="314"/>
      <c r="AA398" s="314"/>
      <c r="AB398" s="314"/>
      <c r="AC398" s="314"/>
      <c r="AD398" s="314"/>
      <c r="AE398" s="314"/>
      <c r="AF398" s="314"/>
      <c r="AG398" s="314"/>
      <c r="AH398" s="314"/>
      <c r="AI398" s="314"/>
      <c r="AJ398" s="314"/>
      <c r="AK398" s="314"/>
      <c r="AL398" s="314"/>
      <c r="AM398" s="314"/>
      <c r="AN398" s="314"/>
      <c r="AO398" s="314"/>
      <c r="AP398" s="314"/>
      <c r="AQ398" s="314"/>
      <c r="AR398" s="314"/>
      <c r="AS398" s="314"/>
      <c r="AT398" s="314"/>
      <c r="AU398" s="314"/>
      <c r="AV398" s="314"/>
      <c r="AW398" s="314"/>
      <c r="AX398" s="314"/>
      <c r="AY398" s="314"/>
      <c r="AZ398" s="314"/>
      <c r="BA398" s="314"/>
      <c r="BB398" s="314"/>
      <c r="BC398" s="314"/>
      <c r="BD398" s="314"/>
      <c r="BE398" s="314"/>
      <c r="BF398" s="314"/>
      <c r="BG398" s="314"/>
      <c r="BH398" s="314"/>
      <c r="BI398" s="314"/>
      <c r="BJ398" s="314"/>
      <c r="BK398" s="314"/>
      <c r="BL398" s="314"/>
      <c r="BM398" s="314"/>
      <c r="BN398" s="314"/>
      <c r="BO398" s="314"/>
      <c r="BP398" s="314"/>
      <c r="BQ398" s="314"/>
      <c r="BR398" s="314"/>
      <c r="BS398" s="314"/>
      <c r="BT398" s="314"/>
      <c r="BU398" s="314"/>
      <c r="BV398" s="314"/>
      <c r="BX398" s="314"/>
      <c r="BY398" s="314"/>
      <c r="BZ398" s="314"/>
      <c r="CA398" s="314"/>
      <c r="CB398" s="314"/>
      <c r="CC398" s="314"/>
      <c r="CD398" s="314"/>
      <c r="CE398" s="314"/>
      <c r="CF398" s="314"/>
      <c r="CG398" s="314"/>
      <c r="CH398" s="314"/>
      <c r="CI398" s="314"/>
      <c r="CJ398" s="314"/>
      <c r="CK398" s="314"/>
      <c r="CL398" s="314"/>
      <c r="CM398" s="314"/>
      <c r="CN398" s="314"/>
      <c r="CO398" s="314"/>
      <c r="CP398" s="314"/>
      <c r="CQ398" s="314"/>
      <c r="CR398" s="314"/>
      <c r="CS398" s="314"/>
      <c r="CT398" s="314"/>
      <c r="CU398" s="314"/>
      <c r="CV398" s="314"/>
      <c r="CW398" s="314"/>
      <c r="CX398" s="314"/>
      <c r="CY398" s="314"/>
      <c r="CZ398" s="314"/>
      <c r="DA398" s="314"/>
      <c r="DB398" s="314"/>
      <c r="DC398" s="314"/>
      <c r="DD398" s="314"/>
      <c r="DE398" s="314"/>
      <c r="DF398" s="314"/>
      <c r="DG398" s="314"/>
      <c r="DH398" s="314"/>
      <c r="DI398" s="314"/>
      <c r="DJ398" s="314"/>
      <c r="DK398" s="314"/>
      <c r="DL398" s="314"/>
      <c r="DM398" s="314"/>
      <c r="DN398" s="314"/>
      <c r="DO398" s="314"/>
      <c r="DP398" s="314"/>
      <c r="DQ398" s="314"/>
      <c r="DR398" s="314"/>
      <c r="DS398" s="314"/>
      <c r="DT398" s="314"/>
      <c r="DU398" s="314"/>
      <c r="DV398" s="314"/>
      <c r="DW398" s="314"/>
      <c r="DX398" s="314"/>
      <c r="DY398" s="314"/>
      <c r="DZ398" s="314"/>
      <c r="EA398" s="314"/>
      <c r="EB398" s="314"/>
      <c r="EC398" s="314"/>
      <c r="ED398" s="314"/>
      <c r="FY398" s="317"/>
      <c r="FZ398" s="317"/>
      <c r="GA398" s="317"/>
      <c r="GB398" s="317"/>
      <c r="GC398" s="301"/>
      <c r="GD398" s="301"/>
      <c r="GE398" s="301"/>
      <c r="GF398" s="301"/>
      <c r="GG398" s="318"/>
      <c r="GH398" s="318"/>
      <c r="GI398" s="318"/>
      <c r="GJ398" s="319"/>
      <c r="GK398" s="320"/>
      <c r="GL398" s="320"/>
      <c r="GM398" s="320"/>
      <c r="GN398" s="320"/>
      <c r="GO398" s="300"/>
      <c r="HD398" s="317"/>
      <c r="HE398" s="317"/>
      <c r="HF398" s="317"/>
      <c r="HG398" s="317"/>
      <c r="HH398" s="301"/>
      <c r="HI398" s="301"/>
      <c r="HJ398" s="301"/>
      <c r="HK398" s="301"/>
      <c r="HL398" s="318"/>
      <c r="HM398" s="318"/>
      <c r="HN398" s="318"/>
      <c r="HO398" s="319"/>
      <c r="HP398" s="320"/>
      <c r="HQ398" s="320"/>
      <c r="HR398" s="320"/>
      <c r="HS398" s="320"/>
      <c r="HT398" s="300"/>
    </row>
    <row r="399" spans="2:228" ht="17.100000000000001" customHeight="1" x14ac:dyDescent="0.3">
      <c r="B399" s="311"/>
      <c r="D399" s="311"/>
      <c r="E399" s="311"/>
      <c r="F399" s="311"/>
      <c r="G399" s="311"/>
      <c r="H399" s="311"/>
      <c r="I399" s="311"/>
      <c r="J399" s="311"/>
      <c r="K399" s="311"/>
      <c r="L399" s="311"/>
      <c r="M399" s="311"/>
      <c r="N399" s="311"/>
      <c r="O399" s="311"/>
      <c r="P399" s="311"/>
      <c r="Q399" s="311"/>
      <c r="R399" s="314"/>
      <c r="S399" s="314"/>
      <c r="T399" s="314"/>
      <c r="U399" s="314"/>
      <c r="V399" s="314"/>
      <c r="W399" s="314"/>
      <c r="X399" s="314"/>
      <c r="Y399" s="314"/>
      <c r="Z399" s="314"/>
      <c r="AA399" s="314"/>
      <c r="AB399" s="314"/>
      <c r="AC399" s="314"/>
      <c r="AD399" s="314"/>
      <c r="AE399" s="314"/>
      <c r="AF399" s="314"/>
      <c r="AG399" s="314"/>
      <c r="AH399" s="314"/>
      <c r="AI399" s="314"/>
      <c r="AJ399" s="314"/>
      <c r="AK399" s="314"/>
      <c r="AL399" s="314"/>
      <c r="AM399" s="314"/>
      <c r="AN399" s="314"/>
      <c r="AO399" s="314"/>
      <c r="AP399" s="314"/>
      <c r="AQ399" s="314"/>
      <c r="AR399" s="314"/>
      <c r="AS399" s="314"/>
      <c r="AT399" s="314"/>
      <c r="AU399" s="314"/>
      <c r="AV399" s="314"/>
      <c r="AW399" s="314"/>
      <c r="AX399" s="314"/>
      <c r="AY399" s="314"/>
      <c r="AZ399" s="314"/>
      <c r="BA399" s="314"/>
      <c r="BB399" s="314"/>
      <c r="BC399" s="314"/>
      <c r="BD399" s="314"/>
      <c r="BE399" s="314"/>
      <c r="BF399" s="314"/>
      <c r="BG399" s="314"/>
      <c r="BH399" s="314"/>
      <c r="BI399" s="314"/>
      <c r="BJ399" s="314"/>
      <c r="BK399" s="314"/>
      <c r="BL399" s="314"/>
      <c r="BM399" s="314"/>
      <c r="BN399" s="314"/>
      <c r="BO399" s="314"/>
      <c r="BP399" s="314"/>
      <c r="BQ399" s="314"/>
      <c r="BR399" s="314"/>
      <c r="BS399" s="314"/>
      <c r="BT399" s="314"/>
      <c r="BU399" s="314"/>
      <c r="BV399" s="314"/>
      <c r="BX399" s="314"/>
      <c r="BY399" s="314"/>
      <c r="BZ399" s="314"/>
      <c r="CA399" s="314"/>
      <c r="CB399" s="314"/>
      <c r="CC399" s="314"/>
      <c r="CD399" s="314"/>
      <c r="CE399" s="314"/>
      <c r="CF399" s="314"/>
      <c r="CG399" s="314"/>
      <c r="CH399" s="314"/>
      <c r="CI399" s="314"/>
      <c r="CJ399" s="314"/>
      <c r="CK399" s="314"/>
      <c r="CL399" s="314"/>
      <c r="CM399" s="314"/>
      <c r="CN399" s="314"/>
      <c r="CO399" s="314"/>
      <c r="CP399" s="314"/>
      <c r="CQ399" s="314"/>
      <c r="CR399" s="314"/>
      <c r="CS399" s="314"/>
      <c r="CT399" s="314"/>
      <c r="CU399" s="314"/>
      <c r="CV399" s="314"/>
      <c r="CW399" s="314"/>
      <c r="CX399" s="314"/>
      <c r="CY399" s="314"/>
      <c r="CZ399" s="314"/>
      <c r="DA399" s="314"/>
      <c r="DB399" s="314"/>
      <c r="DC399" s="314"/>
      <c r="DD399" s="314"/>
      <c r="DE399" s="314"/>
      <c r="DF399" s="314"/>
      <c r="DG399" s="314"/>
      <c r="DH399" s="314"/>
      <c r="DI399" s="314"/>
      <c r="DJ399" s="314"/>
      <c r="DK399" s="314"/>
      <c r="DL399" s="314"/>
      <c r="DM399" s="314"/>
      <c r="DN399" s="314"/>
      <c r="DO399" s="314"/>
      <c r="DP399" s="314"/>
      <c r="DQ399" s="314"/>
      <c r="DR399" s="314"/>
      <c r="DS399" s="314"/>
      <c r="DT399" s="314"/>
      <c r="DU399" s="314"/>
      <c r="DV399" s="314"/>
      <c r="DW399" s="314"/>
      <c r="DX399" s="314"/>
      <c r="DY399" s="314"/>
      <c r="DZ399" s="314"/>
      <c r="EA399" s="314"/>
      <c r="EB399" s="314"/>
      <c r="EC399" s="314"/>
      <c r="ED399" s="314"/>
      <c r="FY399" s="317"/>
      <c r="FZ399" s="317"/>
      <c r="GA399" s="317"/>
      <c r="GB399" s="317"/>
      <c r="GC399" s="301"/>
      <c r="GD399" s="301"/>
      <c r="GE399" s="301"/>
      <c r="GF399" s="301"/>
      <c r="GG399" s="318"/>
      <c r="GH399" s="318"/>
      <c r="GI399" s="318"/>
      <c r="GJ399" s="319"/>
      <c r="GK399" s="320"/>
      <c r="GL399" s="320"/>
      <c r="GM399" s="320"/>
      <c r="GN399" s="320"/>
      <c r="GO399" s="300"/>
      <c r="HD399" s="317"/>
      <c r="HE399" s="317"/>
      <c r="HF399" s="317"/>
      <c r="HG399" s="317"/>
      <c r="HH399" s="301"/>
      <c r="HI399" s="301"/>
      <c r="HJ399" s="301"/>
      <c r="HK399" s="301"/>
      <c r="HL399" s="318"/>
      <c r="HM399" s="318"/>
      <c r="HN399" s="318"/>
      <c r="HO399" s="319"/>
      <c r="HP399" s="320"/>
      <c r="HQ399" s="320"/>
      <c r="HR399" s="320"/>
      <c r="HS399" s="320"/>
      <c r="HT399" s="300"/>
    </row>
    <row r="400" spans="2:228" ht="17.100000000000001" customHeight="1" x14ac:dyDescent="0.3">
      <c r="B400" s="311"/>
      <c r="D400" s="311"/>
      <c r="E400" s="311"/>
      <c r="F400" s="311"/>
      <c r="G400" s="311"/>
      <c r="H400" s="311"/>
      <c r="I400" s="311"/>
      <c r="J400" s="311"/>
      <c r="K400" s="311"/>
      <c r="L400" s="311"/>
      <c r="M400" s="311"/>
      <c r="N400" s="311"/>
      <c r="O400" s="311"/>
      <c r="P400" s="311"/>
      <c r="Q400" s="311"/>
      <c r="R400" s="314"/>
      <c r="S400" s="314"/>
      <c r="T400" s="314"/>
      <c r="U400" s="314"/>
      <c r="V400" s="314"/>
      <c r="W400" s="314"/>
      <c r="X400" s="314"/>
      <c r="Y400" s="314"/>
      <c r="Z400" s="314"/>
      <c r="AA400" s="314"/>
      <c r="AB400" s="314"/>
      <c r="AC400" s="314"/>
      <c r="AD400" s="314"/>
      <c r="AE400" s="314"/>
      <c r="AF400" s="314"/>
      <c r="AG400" s="314"/>
      <c r="AH400" s="314"/>
      <c r="AI400" s="314"/>
      <c r="AJ400" s="314"/>
      <c r="AK400" s="314"/>
      <c r="AL400" s="314"/>
      <c r="AM400" s="314"/>
      <c r="AN400" s="314"/>
      <c r="AO400" s="314"/>
      <c r="AP400" s="314"/>
      <c r="AQ400" s="314"/>
      <c r="AR400" s="314"/>
      <c r="AS400" s="314"/>
      <c r="AT400" s="314"/>
      <c r="AU400" s="314"/>
      <c r="AV400" s="314"/>
      <c r="AW400" s="314"/>
      <c r="AX400" s="314"/>
      <c r="AY400" s="314"/>
      <c r="AZ400" s="314"/>
      <c r="BA400" s="314"/>
      <c r="BB400" s="314"/>
      <c r="BC400" s="314"/>
      <c r="BD400" s="314"/>
      <c r="BE400" s="314"/>
      <c r="BF400" s="314"/>
      <c r="BG400" s="314"/>
      <c r="BH400" s="314"/>
      <c r="BI400" s="314"/>
      <c r="BJ400" s="314"/>
      <c r="BK400" s="314"/>
      <c r="BL400" s="314"/>
      <c r="BM400" s="314"/>
      <c r="BN400" s="314"/>
      <c r="BO400" s="314"/>
      <c r="BP400" s="314"/>
      <c r="BQ400" s="314"/>
      <c r="BR400" s="314"/>
      <c r="BS400" s="314"/>
      <c r="BT400" s="314"/>
      <c r="BU400" s="314"/>
      <c r="BV400" s="314"/>
      <c r="BX400" s="314"/>
      <c r="BY400" s="314"/>
      <c r="BZ400" s="314"/>
      <c r="CA400" s="314"/>
      <c r="CB400" s="314"/>
      <c r="CC400" s="314"/>
      <c r="CD400" s="314"/>
      <c r="CE400" s="314"/>
      <c r="CF400" s="314"/>
      <c r="CG400" s="314"/>
      <c r="CH400" s="314"/>
      <c r="CI400" s="314"/>
      <c r="CJ400" s="314"/>
      <c r="CK400" s="314"/>
      <c r="CL400" s="314"/>
      <c r="CM400" s="314"/>
      <c r="CN400" s="314"/>
      <c r="CO400" s="314"/>
      <c r="CP400" s="314"/>
      <c r="CQ400" s="314"/>
      <c r="CR400" s="314"/>
      <c r="CS400" s="314"/>
      <c r="CT400" s="314"/>
      <c r="CU400" s="314"/>
      <c r="CV400" s="314"/>
      <c r="CW400" s="314"/>
      <c r="CX400" s="314"/>
      <c r="CY400" s="314"/>
      <c r="CZ400" s="314"/>
      <c r="DA400" s="314"/>
      <c r="DB400" s="314"/>
      <c r="DC400" s="314"/>
      <c r="DD400" s="314"/>
      <c r="DE400" s="314"/>
      <c r="DF400" s="314"/>
      <c r="DG400" s="314"/>
      <c r="DH400" s="314"/>
      <c r="DI400" s="314"/>
      <c r="DJ400" s="314"/>
      <c r="DK400" s="314"/>
      <c r="DL400" s="314"/>
      <c r="DM400" s="314"/>
      <c r="DN400" s="314"/>
      <c r="DO400" s="314"/>
      <c r="DP400" s="314"/>
      <c r="DQ400" s="314"/>
      <c r="DR400" s="314"/>
      <c r="DS400" s="314"/>
      <c r="DT400" s="314"/>
      <c r="DU400" s="314"/>
      <c r="DV400" s="314"/>
      <c r="DW400" s="314"/>
      <c r="DX400" s="314"/>
      <c r="DY400" s="314"/>
      <c r="DZ400" s="314"/>
      <c r="EA400" s="314"/>
      <c r="EB400" s="314"/>
      <c r="EC400" s="314"/>
      <c r="ED400" s="314"/>
      <c r="FY400" s="317"/>
      <c r="FZ400" s="317"/>
      <c r="GA400" s="317"/>
      <c r="GB400" s="317"/>
      <c r="GC400" s="301"/>
      <c r="GD400" s="301"/>
      <c r="GE400" s="301"/>
      <c r="GF400" s="301"/>
      <c r="GG400" s="318"/>
      <c r="GH400" s="318"/>
      <c r="GI400" s="318"/>
      <c r="GJ400" s="319"/>
      <c r="GK400" s="320"/>
      <c r="GL400" s="320"/>
      <c r="GM400" s="320"/>
      <c r="GN400" s="320"/>
      <c r="GO400" s="300"/>
      <c r="HD400" s="317"/>
      <c r="HE400" s="317"/>
      <c r="HF400" s="317"/>
      <c r="HG400" s="317"/>
      <c r="HH400" s="301"/>
      <c r="HI400" s="301"/>
      <c r="HJ400" s="301"/>
      <c r="HK400" s="301"/>
      <c r="HL400" s="318"/>
      <c r="HM400" s="318"/>
      <c r="HN400" s="318"/>
      <c r="HO400" s="319"/>
      <c r="HP400" s="320"/>
      <c r="HQ400" s="320"/>
      <c r="HR400" s="320"/>
      <c r="HS400" s="320"/>
      <c r="HT400" s="300"/>
    </row>
    <row r="401" spans="2:228" ht="17.100000000000001" customHeight="1" x14ac:dyDescent="0.3">
      <c r="B401" s="311"/>
      <c r="D401" s="311"/>
      <c r="E401" s="311"/>
      <c r="F401" s="311"/>
      <c r="G401" s="311"/>
      <c r="H401" s="311"/>
      <c r="I401" s="311"/>
      <c r="J401" s="311"/>
      <c r="K401" s="311"/>
      <c r="L401" s="311"/>
      <c r="M401" s="311"/>
      <c r="N401" s="311"/>
      <c r="O401" s="311"/>
      <c r="P401" s="311"/>
      <c r="Q401" s="311"/>
      <c r="R401" s="314"/>
      <c r="S401" s="314"/>
      <c r="T401" s="314"/>
      <c r="U401" s="314"/>
      <c r="V401" s="314"/>
      <c r="W401" s="314"/>
      <c r="X401" s="314"/>
      <c r="Y401" s="314"/>
      <c r="Z401" s="314"/>
      <c r="AA401" s="314"/>
      <c r="AB401" s="314"/>
      <c r="AC401" s="314"/>
      <c r="AD401" s="314"/>
      <c r="AE401" s="314"/>
      <c r="AF401" s="314"/>
      <c r="AG401" s="314"/>
      <c r="AH401" s="314"/>
      <c r="AI401" s="314"/>
      <c r="AJ401" s="314"/>
      <c r="AK401" s="314"/>
      <c r="AL401" s="314"/>
      <c r="AM401" s="314"/>
      <c r="AN401" s="314"/>
      <c r="AO401" s="314"/>
      <c r="AP401" s="314"/>
      <c r="AQ401" s="314"/>
      <c r="AR401" s="314"/>
      <c r="AS401" s="314"/>
      <c r="AT401" s="314"/>
      <c r="AU401" s="314"/>
      <c r="AV401" s="314"/>
      <c r="AW401" s="314"/>
      <c r="AX401" s="314"/>
      <c r="AY401" s="314"/>
      <c r="AZ401" s="314"/>
      <c r="BA401" s="314"/>
      <c r="BB401" s="314"/>
      <c r="BC401" s="314"/>
      <c r="BD401" s="314"/>
      <c r="BE401" s="314"/>
      <c r="BF401" s="314"/>
      <c r="BG401" s="314"/>
      <c r="BH401" s="314"/>
      <c r="BI401" s="314"/>
      <c r="BJ401" s="314"/>
      <c r="BK401" s="314"/>
      <c r="BL401" s="314"/>
      <c r="BM401" s="314"/>
      <c r="BN401" s="314"/>
      <c r="BO401" s="314"/>
      <c r="BP401" s="314"/>
      <c r="BQ401" s="314"/>
      <c r="BR401" s="314"/>
      <c r="BS401" s="314"/>
      <c r="BT401" s="314"/>
      <c r="BU401" s="314"/>
      <c r="BV401" s="314"/>
      <c r="BX401" s="314"/>
      <c r="BY401" s="314"/>
      <c r="BZ401" s="314"/>
      <c r="CA401" s="314"/>
      <c r="CB401" s="314"/>
      <c r="CC401" s="314"/>
      <c r="CD401" s="314"/>
      <c r="CE401" s="314"/>
      <c r="CF401" s="314"/>
      <c r="CG401" s="314"/>
      <c r="CH401" s="314"/>
      <c r="CI401" s="314"/>
      <c r="CJ401" s="314"/>
      <c r="CK401" s="314"/>
      <c r="CL401" s="314"/>
      <c r="CM401" s="314"/>
      <c r="CN401" s="314"/>
      <c r="CO401" s="314"/>
      <c r="CP401" s="314"/>
      <c r="CQ401" s="314"/>
      <c r="CR401" s="314"/>
      <c r="CS401" s="314"/>
      <c r="CT401" s="314"/>
      <c r="CU401" s="314"/>
      <c r="CV401" s="314"/>
      <c r="CW401" s="314"/>
      <c r="CX401" s="314"/>
      <c r="CY401" s="314"/>
      <c r="CZ401" s="314"/>
      <c r="DA401" s="314"/>
      <c r="DB401" s="314"/>
      <c r="DC401" s="314"/>
      <c r="DD401" s="314"/>
      <c r="DE401" s="314"/>
      <c r="DF401" s="314"/>
      <c r="DG401" s="314"/>
      <c r="DH401" s="314"/>
      <c r="DI401" s="314"/>
      <c r="DJ401" s="314"/>
      <c r="DK401" s="314"/>
      <c r="DL401" s="314"/>
      <c r="DM401" s="314"/>
      <c r="DN401" s="314"/>
      <c r="DO401" s="314"/>
      <c r="DP401" s="314"/>
      <c r="DQ401" s="314"/>
      <c r="DR401" s="314"/>
      <c r="DS401" s="314"/>
      <c r="DT401" s="314"/>
      <c r="DU401" s="314"/>
      <c r="DV401" s="314"/>
      <c r="DW401" s="314"/>
      <c r="DX401" s="314"/>
      <c r="DY401" s="314"/>
      <c r="DZ401" s="314"/>
      <c r="EA401" s="314"/>
      <c r="EB401" s="314"/>
      <c r="EC401" s="314"/>
      <c r="ED401" s="314"/>
      <c r="FY401" s="317"/>
      <c r="FZ401" s="317"/>
      <c r="GA401" s="317"/>
      <c r="GB401" s="317"/>
      <c r="GC401" s="301"/>
      <c r="GD401" s="301"/>
      <c r="GE401" s="301"/>
      <c r="GF401" s="301"/>
      <c r="GG401" s="318"/>
      <c r="GH401" s="318"/>
      <c r="GI401" s="318"/>
      <c r="GJ401" s="319"/>
      <c r="GK401" s="320"/>
      <c r="GL401" s="320"/>
      <c r="GM401" s="320"/>
      <c r="GN401" s="320"/>
      <c r="GO401" s="300"/>
      <c r="HD401" s="317"/>
      <c r="HE401" s="317"/>
      <c r="HF401" s="317"/>
      <c r="HG401" s="317"/>
      <c r="HH401" s="301"/>
      <c r="HI401" s="301"/>
      <c r="HJ401" s="301"/>
      <c r="HK401" s="301"/>
      <c r="HL401" s="318"/>
      <c r="HM401" s="318"/>
      <c r="HN401" s="318"/>
      <c r="HO401" s="319"/>
      <c r="HP401" s="320"/>
      <c r="HQ401" s="320"/>
      <c r="HR401" s="320"/>
      <c r="HS401" s="320"/>
      <c r="HT401" s="300"/>
    </row>
    <row r="402" spans="2:228" ht="17.100000000000001" customHeight="1" x14ac:dyDescent="0.3">
      <c r="B402" s="311"/>
      <c r="D402" s="311"/>
      <c r="E402" s="311"/>
      <c r="F402" s="311"/>
      <c r="G402" s="311"/>
      <c r="H402" s="311"/>
      <c r="I402" s="311"/>
      <c r="J402" s="311"/>
      <c r="K402" s="311"/>
      <c r="L402" s="311"/>
      <c r="M402" s="311"/>
      <c r="N402" s="311"/>
      <c r="O402" s="311"/>
      <c r="P402" s="311"/>
      <c r="Q402" s="311"/>
      <c r="R402" s="314"/>
      <c r="S402" s="314"/>
      <c r="T402" s="314"/>
      <c r="U402" s="314"/>
      <c r="V402" s="314"/>
      <c r="W402" s="314"/>
      <c r="X402" s="314"/>
      <c r="Y402" s="314"/>
      <c r="Z402" s="314"/>
      <c r="AA402" s="314"/>
      <c r="AB402" s="314"/>
      <c r="AC402" s="314"/>
      <c r="AD402" s="314"/>
      <c r="AE402" s="314"/>
      <c r="AF402" s="314"/>
      <c r="AG402" s="314"/>
      <c r="AH402" s="314"/>
      <c r="AI402" s="314"/>
      <c r="AJ402" s="314"/>
      <c r="AK402" s="314"/>
      <c r="AL402" s="314"/>
      <c r="AM402" s="314"/>
      <c r="AN402" s="314"/>
      <c r="AO402" s="314"/>
      <c r="AP402" s="314"/>
      <c r="AQ402" s="314"/>
      <c r="AR402" s="314"/>
      <c r="AS402" s="314"/>
      <c r="AT402" s="314"/>
      <c r="AU402" s="314"/>
      <c r="AV402" s="314"/>
      <c r="AW402" s="314"/>
      <c r="AX402" s="314"/>
      <c r="AY402" s="314"/>
      <c r="AZ402" s="314"/>
      <c r="BA402" s="314"/>
      <c r="BB402" s="314"/>
      <c r="BC402" s="314"/>
      <c r="BD402" s="314"/>
      <c r="BE402" s="314"/>
      <c r="BF402" s="314"/>
      <c r="BG402" s="314"/>
      <c r="BH402" s="314"/>
      <c r="BI402" s="314"/>
      <c r="BJ402" s="314"/>
      <c r="BK402" s="314"/>
      <c r="BL402" s="314"/>
      <c r="BM402" s="314"/>
      <c r="BN402" s="314"/>
      <c r="BO402" s="314"/>
      <c r="BP402" s="314"/>
      <c r="BQ402" s="314"/>
      <c r="BR402" s="314"/>
      <c r="BS402" s="314"/>
      <c r="BT402" s="314"/>
      <c r="BU402" s="314"/>
      <c r="BV402" s="314"/>
      <c r="BX402" s="314"/>
      <c r="BY402" s="314"/>
      <c r="BZ402" s="314"/>
      <c r="CA402" s="314"/>
      <c r="CB402" s="314"/>
      <c r="CC402" s="314"/>
      <c r="CD402" s="314"/>
      <c r="CE402" s="314"/>
      <c r="CF402" s="314"/>
      <c r="CG402" s="314"/>
      <c r="CH402" s="314"/>
      <c r="CI402" s="314"/>
      <c r="CJ402" s="314"/>
      <c r="CK402" s="314"/>
      <c r="CL402" s="314"/>
      <c r="CM402" s="314"/>
      <c r="CN402" s="314"/>
      <c r="CO402" s="314"/>
      <c r="CP402" s="314"/>
      <c r="CQ402" s="314"/>
      <c r="CR402" s="314"/>
      <c r="CS402" s="314"/>
      <c r="CT402" s="314"/>
      <c r="CU402" s="314"/>
      <c r="CV402" s="314"/>
      <c r="CW402" s="314"/>
      <c r="CX402" s="314"/>
      <c r="CY402" s="314"/>
      <c r="CZ402" s="314"/>
      <c r="DA402" s="314"/>
      <c r="DB402" s="314"/>
      <c r="DC402" s="314"/>
      <c r="DD402" s="314"/>
      <c r="DE402" s="314"/>
      <c r="DF402" s="314"/>
      <c r="DG402" s="314"/>
      <c r="DH402" s="314"/>
      <c r="DI402" s="314"/>
      <c r="DJ402" s="314"/>
      <c r="DK402" s="314"/>
      <c r="DL402" s="314"/>
      <c r="DM402" s="314"/>
      <c r="DN402" s="314"/>
      <c r="DO402" s="314"/>
      <c r="DP402" s="314"/>
      <c r="DQ402" s="314"/>
      <c r="DR402" s="314"/>
      <c r="DS402" s="314"/>
      <c r="DT402" s="314"/>
      <c r="DU402" s="314"/>
      <c r="DV402" s="314"/>
      <c r="DW402" s="314"/>
      <c r="DX402" s="314"/>
      <c r="DY402" s="314"/>
      <c r="DZ402" s="314"/>
      <c r="EA402" s="314"/>
      <c r="EB402" s="314"/>
      <c r="EC402" s="314"/>
      <c r="ED402" s="314"/>
      <c r="FY402" s="317"/>
      <c r="FZ402" s="317"/>
      <c r="GA402" s="317"/>
      <c r="GB402" s="317"/>
      <c r="GC402" s="301"/>
      <c r="GD402" s="301"/>
      <c r="GE402" s="301"/>
      <c r="GF402" s="301"/>
      <c r="GG402" s="318"/>
      <c r="GH402" s="318"/>
      <c r="GI402" s="318"/>
      <c r="GJ402" s="319"/>
      <c r="GK402" s="320"/>
      <c r="GL402" s="320"/>
      <c r="GM402" s="320"/>
      <c r="GN402" s="320"/>
      <c r="GO402" s="300"/>
      <c r="HD402" s="317"/>
      <c r="HE402" s="317"/>
      <c r="HF402" s="317"/>
      <c r="HG402" s="317"/>
      <c r="HH402" s="301"/>
      <c r="HI402" s="301"/>
      <c r="HJ402" s="301"/>
      <c r="HK402" s="301"/>
      <c r="HL402" s="318"/>
      <c r="HM402" s="318"/>
      <c r="HN402" s="318"/>
      <c r="HO402" s="319"/>
      <c r="HP402" s="320"/>
      <c r="HQ402" s="320"/>
      <c r="HR402" s="320"/>
      <c r="HS402" s="320"/>
      <c r="HT402" s="300"/>
    </row>
    <row r="403" spans="2:228" ht="17.100000000000001" customHeight="1" x14ac:dyDescent="0.3">
      <c r="B403" s="311"/>
      <c r="D403" s="311"/>
      <c r="E403" s="311"/>
      <c r="F403" s="311"/>
      <c r="G403" s="311"/>
      <c r="H403" s="311"/>
      <c r="I403" s="311"/>
      <c r="J403" s="311"/>
      <c r="K403" s="311"/>
      <c r="L403" s="311"/>
      <c r="M403" s="311"/>
      <c r="N403" s="311"/>
      <c r="O403" s="311"/>
      <c r="P403" s="311"/>
      <c r="Q403" s="311"/>
      <c r="R403" s="314"/>
      <c r="S403" s="314"/>
      <c r="T403" s="314"/>
      <c r="U403" s="314"/>
      <c r="V403" s="314"/>
      <c r="W403" s="314"/>
      <c r="X403" s="314"/>
      <c r="Y403" s="314"/>
      <c r="Z403" s="314"/>
      <c r="AA403" s="314"/>
      <c r="AB403" s="314"/>
      <c r="AC403" s="314"/>
      <c r="AD403" s="314"/>
      <c r="AE403" s="314"/>
      <c r="AF403" s="314"/>
      <c r="AG403" s="314"/>
      <c r="AH403" s="314"/>
      <c r="AI403" s="314"/>
      <c r="AJ403" s="314"/>
      <c r="AK403" s="314"/>
      <c r="AL403" s="314"/>
      <c r="AM403" s="314"/>
      <c r="AN403" s="314"/>
      <c r="AO403" s="314"/>
      <c r="AP403" s="314"/>
      <c r="AQ403" s="314"/>
      <c r="AR403" s="314"/>
      <c r="AS403" s="314"/>
      <c r="AT403" s="314"/>
      <c r="AU403" s="314"/>
      <c r="AV403" s="314"/>
      <c r="AW403" s="314"/>
      <c r="AX403" s="314"/>
      <c r="AY403" s="314"/>
      <c r="AZ403" s="314"/>
      <c r="BA403" s="314"/>
      <c r="BB403" s="314"/>
      <c r="BC403" s="314"/>
      <c r="BD403" s="314"/>
      <c r="BE403" s="314"/>
      <c r="BF403" s="314"/>
      <c r="BG403" s="314"/>
      <c r="BH403" s="314"/>
      <c r="BI403" s="314"/>
      <c r="BJ403" s="314"/>
      <c r="BK403" s="314"/>
      <c r="BL403" s="314"/>
      <c r="BM403" s="314"/>
      <c r="BN403" s="314"/>
      <c r="BO403" s="314"/>
      <c r="BP403" s="314"/>
      <c r="BQ403" s="314"/>
      <c r="BR403" s="314"/>
      <c r="BS403" s="314"/>
      <c r="BT403" s="314"/>
      <c r="BU403" s="314"/>
      <c r="BV403" s="314"/>
      <c r="BX403" s="314"/>
      <c r="BY403" s="314"/>
      <c r="BZ403" s="314"/>
      <c r="CA403" s="314"/>
      <c r="CB403" s="314"/>
      <c r="CC403" s="314"/>
      <c r="CD403" s="314"/>
      <c r="CE403" s="314"/>
      <c r="CF403" s="314"/>
      <c r="CG403" s="314"/>
      <c r="CH403" s="314"/>
      <c r="CI403" s="314"/>
      <c r="CJ403" s="314"/>
      <c r="CK403" s="314"/>
      <c r="CL403" s="314"/>
      <c r="CM403" s="314"/>
      <c r="CN403" s="314"/>
      <c r="CO403" s="314"/>
      <c r="CP403" s="314"/>
      <c r="CQ403" s="314"/>
      <c r="CR403" s="314"/>
      <c r="CS403" s="314"/>
      <c r="CT403" s="314"/>
      <c r="CU403" s="314"/>
      <c r="CV403" s="314"/>
      <c r="CW403" s="314"/>
      <c r="CX403" s="314"/>
      <c r="CY403" s="314"/>
      <c r="CZ403" s="314"/>
      <c r="DA403" s="314"/>
      <c r="DB403" s="314"/>
      <c r="DC403" s="314"/>
      <c r="DD403" s="314"/>
      <c r="DE403" s="314"/>
      <c r="DF403" s="314"/>
      <c r="DG403" s="314"/>
      <c r="DH403" s="314"/>
      <c r="DI403" s="314"/>
      <c r="DJ403" s="314"/>
      <c r="DK403" s="314"/>
      <c r="DL403" s="314"/>
      <c r="DM403" s="314"/>
      <c r="DN403" s="314"/>
      <c r="DO403" s="314"/>
      <c r="DP403" s="314"/>
      <c r="DQ403" s="314"/>
      <c r="DR403" s="314"/>
      <c r="DS403" s="314"/>
      <c r="DT403" s="314"/>
      <c r="DU403" s="314"/>
      <c r="DV403" s="314"/>
      <c r="DW403" s="314"/>
      <c r="DX403" s="314"/>
      <c r="DY403" s="314"/>
      <c r="DZ403" s="314"/>
      <c r="EA403" s="314"/>
      <c r="EB403" s="314"/>
      <c r="EC403" s="314"/>
      <c r="ED403" s="314"/>
      <c r="FY403" s="317"/>
      <c r="FZ403" s="317"/>
      <c r="GA403" s="317"/>
      <c r="GB403" s="317"/>
      <c r="GC403" s="301"/>
      <c r="GD403" s="301"/>
      <c r="GE403" s="301"/>
      <c r="GF403" s="301"/>
      <c r="GG403" s="318"/>
      <c r="GH403" s="318"/>
      <c r="GI403" s="318"/>
      <c r="GJ403" s="319"/>
      <c r="GK403" s="320"/>
      <c r="GL403" s="320"/>
      <c r="GM403" s="320"/>
      <c r="GN403" s="320"/>
      <c r="GO403" s="300"/>
      <c r="HD403" s="317"/>
      <c r="HE403" s="317"/>
      <c r="HF403" s="317"/>
      <c r="HG403" s="317"/>
      <c r="HH403" s="301"/>
      <c r="HI403" s="301"/>
      <c r="HJ403" s="301"/>
      <c r="HK403" s="301"/>
      <c r="HL403" s="318"/>
      <c r="HM403" s="318"/>
      <c r="HN403" s="318"/>
      <c r="HO403" s="319"/>
      <c r="HP403" s="320"/>
      <c r="HQ403" s="320"/>
      <c r="HR403" s="320"/>
      <c r="HS403" s="320"/>
      <c r="HT403" s="300"/>
    </row>
    <row r="404" spans="2:228" ht="17.100000000000001" customHeight="1" x14ac:dyDescent="0.3">
      <c r="B404" s="311"/>
      <c r="D404" s="311"/>
      <c r="E404" s="311"/>
      <c r="F404" s="311"/>
      <c r="G404" s="311"/>
      <c r="H404" s="311"/>
      <c r="I404" s="311"/>
      <c r="J404" s="311"/>
      <c r="K404" s="311"/>
      <c r="L404" s="311"/>
      <c r="M404" s="311"/>
      <c r="N404" s="311"/>
      <c r="O404" s="311"/>
      <c r="P404" s="311"/>
      <c r="Q404" s="311"/>
      <c r="R404" s="314"/>
      <c r="S404" s="314"/>
      <c r="T404" s="314"/>
      <c r="U404" s="314"/>
      <c r="V404" s="314"/>
      <c r="W404" s="314"/>
      <c r="X404" s="314"/>
      <c r="Y404" s="314"/>
      <c r="Z404" s="314"/>
      <c r="AA404" s="314"/>
      <c r="AB404" s="314"/>
      <c r="AC404" s="314"/>
      <c r="AD404" s="314"/>
      <c r="AE404" s="314"/>
      <c r="AF404" s="314"/>
      <c r="AG404" s="314"/>
      <c r="AH404" s="314"/>
      <c r="AI404" s="314"/>
      <c r="AJ404" s="314"/>
      <c r="AK404" s="314"/>
      <c r="AL404" s="314"/>
      <c r="AM404" s="314"/>
      <c r="AN404" s="314"/>
      <c r="AO404" s="314"/>
      <c r="AP404" s="314"/>
      <c r="AQ404" s="314"/>
      <c r="AR404" s="314"/>
      <c r="AS404" s="314"/>
      <c r="AT404" s="314"/>
      <c r="AU404" s="314"/>
      <c r="AV404" s="314"/>
      <c r="AW404" s="314"/>
      <c r="AX404" s="314"/>
      <c r="AY404" s="314"/>
      <c r="AZ404" s="314"/>
      <c r="BA404" s="314"/>
      <c r="BB404" s="314"/>
      <c r="BC404" s="314"/>
      <c r="BD404" s="314"/>
      <c r="BE404" s="314"/>
      <c r="BF404" s="314"/>
      <c r="BG404" s="314"/>
      <c r="BH404" s="314"/>
      <c r="BI404" s="314"/>
      <c r="BJ404" s="314"/>
      <c r="BK404" s="314"/>
      <c r="BL404" s="314"/>
      <c r="BM404" s="314"/>
      <c r="BN404" s="314"/>
      <c r="BO404" s="314"/>
      <c r="BP404" s="314"/>
      <c r="BQ404" s="314"/>
      <c r="BR404" s="314"/>
      <c r="BS404" s="314"/>
      <c r="BT404" s="314"/>
      <c r="BU404" s="314"/>
      <c r="BV404" s="314"/>
      <c r="BX404" s="314"/>
      <c r="BY404" s="314"/>
      <c r="BZ404" s="314"/>
      <c r="CA404" s="314"/>
      <c r="CB404" s="314"/>
      <c r="CC404" s="314"/>
      <c r="CD404" s="314"/>
      <c r="CE404" s="314"/>
      <c r="CF404" s="314"/>
      <c r="CG404" s="314"/>
      <c r="CH404" s="314"/>
      <c r="CI404" s="314"/>
      <c r="CJ404" s="314"/>
      <c r="CK404" s="314"/>
      <c r="CL404" s="314"/>
      <c r="CM404" s="314"/>
      <c r="CN404" s="314"/>
      <c r="CO404" s="314"/>
      <c r="CP404" s="314"/>
      <c r="CQ404" s="314"/>
      <c r="CR404" s="314"/>
      <c r="CS404" s="314"/>
      <c r="CT404" s="314"/>
      <c r="CU404" s="314"/>
      <c r="CV404" s="314"/>
      <c r="CW404" s="314"/>
      <c r="CX404" s="314"/>
      <c r="CY404" s="314"/>
      <c r="CZ404" s="314"/>
      <c r="DA404" s="314"/>
      <c r="DB404" s="314"/>
      <c r="DC404" s="314"/>
      <c r="DD404" s="314"/>
      <c r="DE404" s="314"/>
      <c r="DF404" s="314"/>
      <c r="DG404" s="314"/>
      <c r="DH404" s="314"/>
      <c r="DI404" s="314"/>
      <c r="DJ404" s="314"/>
      <c r="DK404" s="314"/>
      <c r="DL404" s="314"/>
      <c r="DM404" s="314"/>
      <c r="DN404" s="314"/>
      <c r="DO404" s="314"/>
      <c r="DP404" s="314"/>
      <c r="DQ404" s="314"/>
      <c r="DR404" s="314"/>
      <c r="DS404" s="314"/>
      <c r="DT404" s="314"/>
      <c r="DU404" s="314"/>
      <c r="DV404" s="314"/>
      <c r="DW404" s="314"/>
      <c r="DX404" s="314"/>
      <c r="DY404" s="314"/>
      <c r="DZ404" s="314"/>
      <c r="EA404" s="314"/>
      <c r="EB404" s="314"/>
      <c r="EC404" s="314"/>
      <c r="ED404" s="314"/>
      <c r="FY404" s="317"/>
      <c r="FZ404" s="317"/>
      <c r="GA404" s="317"/>
      <c r="GB404" s="317"/>
      <c r="GC404" s="301"/>
      <c r="GD404" s="301"/>
      <c r="GE404" s="301"/>
      <c r="GF404" s="301"/>
      <c r="GG404" s="318"/>
      <c r="GH404" s="318"/>
      <c r="GI404" s="318"/>
      <c r="GJ404" s="319"/>
      <c r="GK404" s="320"/>
      <c r="GL404" s="320"/>
      <c r="GM404" s="320"/>
      <c r="GN404" s="320"/>
      <c r="GO404" s="300"/>
      <c r="HD404" s="317"/>
      <c r="HE404" s="317"/>
      <c r="HF404" s="317"/>
      <c r="HG404" s="317"/>
      <c r="HH404" s="301"/>
      <c r="HI404" s="301"/>
      <c r="HJ404" s="301"/>
      <c r="HK404" s="301"/>
      <c r="HL404" s="318"/>
      <c r="HM404" s="318"/>
      <c r="HN404" s="318"/>
      <c r="HO404" s="319"/>
      <c r="HP404" s="320"/>
      <c r="HQ404" s="320"/>
      <c r="HR404" s="320"/>
      <c r="HS404" s="320"/>
      <c r="HT404" s="300"/>
    </row>
    <row r="405" spans="2:228" ht="17.100000000000001" customHeight="1" x14ac:dyDescent="0.3">
      <c r="B405" s="311"/>
      <c r="D405" s="311"/>
      <c r="E405" s="311"/>
      <c r="F405" s="311"/>
      <c r="G405" s="311"/>
      <c r="H405" s="311"/>
      <c r="I405" s="311"/>
      <c r="J405" s="311"/>
      <c r="K405" s="311"/>
      <c r="L405" s="311"/>
      <c r="M405" s="311"/>
      <c r="N405" s="311"/>
      <c r="O405" s="311"/>
      <c r="P405" s="311"/>
      <c r="Q405" s="311"/>
      <c r="R405" s="314"/>
      <c r="S405" s="314"/>
      <c r="T405" s="314"/>
      <c r="U405" s="314"/>
      <c r="V405" s="314"/>
      <c r="W405" s="314"/>
      <c r="X405" s="314"/>
      <c r="Y405" s="314"/>
      <c r="Z405" s="314"/>
      <c r="AA405" s="314"/>
      <c r="AB405" s="314"/>
      <c r="AC405" s="314"/>
      <c r="AD405" s="314"/>
      <c r="AE405" s="314"/>
      <c r="AF405" s="314"/>
      <c r="AG405" s="314"/>
      <c r="AH405" s="314"/>
      <c r="AI405" s="314"/>
      <c r="AJ405" s="314"/>
      <c r="AK405" s="314"/>
      <c r="AL405" s="314"/>
      <c r="AM405" s="314"/>
      <c r="AN405" s="314"/>
      <c r="AO405" s="314"/>
      <c r="AP405" s="314"/>
      <c r="AQ405" s="314"/>
      <c r="AR405" s="314"/>
      <c r="AS405" s="314"/>
      <c r="AT405" s="314"/>
      <c r="AU405" s="314"/>
      <c r="AV405" s="314"/>
      <c r="AW405" s="314"/>
      <c r="AX405" s="314"/>
      <c r="AY405" s="314"/>
      <c r="AZ405" s="314"/>
      <c r="BA405" s="314"/>
      <c r="BB405" s="314"/>
      <c r="BC405" s="314"/>
      <c r="BD405" s="314"/>
      <c r="BE405" s="314"/>
      <c r="BF405" s="314"/>
      <c r="BG405" s="314"/>
      <c r="BH405" s="314"/>
      <c r="BI405" s="314"/>
      <c r="BJ405" s="314"/>
      <c r="BK405" s="314"/>
      <c r="BL405" s="314"/>
      <c r="BM405" s="314"/>
      <c r="BN405" s="314"/>
      <c r="BO405" s="314"/>
      <c r="BP405" s="314"/>
      <c r="BQ405" s="314"/>
      <c r="BR405" s="314"/>
      <c r="BS405" s="314"/>
      <c r="BT405" s="314"/>
      <c r="BU405" s="314"/>
      <c r="BV405" s="314"/>
      <c r="BX405" s="314"/>
      <c r="BY405" s="314"/>
      <c r="BZ405" s="314"/>
      <c r="CA405" s="314"/>
      <c r="CB405" s="314"/>
      <c r="CC405" s="314"/>
      <c r="CD405" s="314"/>
      <c r="CE405" s="314"/>
      <c r="CF405" s="314"/>
      <c r="CG405" s="314"/>
      <c r="CH405" s="314"/>
      <c r="CI405" s="314"/>
      <c r="CJ405" s="314"/>
      <c r="CK405" s="314"/>
      <c r="CL405" s="314"/>
      <c r="CM405" s="314"/>
      <c r="CN405" s="314"/>
      <c r="CO405" s="314"/>
      <c r="CP405" s="314"/>
      <c r="CQ405" s="314"/>
      <c r="CR405" s="314"/>
      <c r="CS405" s="314"/>
      <c r="CT405" s="314"/>
      <c r="CU405" s="314"/>
      <c r="CV405" s="314"/>
      <c r="CW405" s="314"/>
      <c r="CX405" s="314"/>
      <c r="CY405" s="314"/>
      <c r="CZ405" s="314"/>
      <c r="DA405" s="314"/>
      <c r="DB405" s="314"/>
      <c r="DC405" s="314"/>
      <c r="DD405" s="314"/>
      <c r="DE405" s="314"/>
      <c r="DF405" s="314"/>
      <c r="DG405" s="314"/>
      <c r="DH405" s="314"/>
      <c r="DI405" s="314"/>
      <c r="DJ405" s="314"/>
      <c r="DK405" s="314"/>
      <c r="DL405" s="314"/>
      <c r="DM405" s="314"/>
      <c r="DN405" s="314"/>
      <c r="DO405" s="314"/>
      <c r="DP405" s="314"/>
      <c r="DQ405" s="314"/>
      <c r="DR405" s="314"/>
      <c r="DS405" s="314"/>
      <c r="DT405" s="314"/>
      <c r="DU405" s="314"/>
      <c r="DV405" s="314"/>
      <c r="DW405" s="314"/>
      <c r="DX405" s="314"/>
      <c r="DY405" s="314"/>
      <c r="DZ405" s="314"/>
      <c r="EA405" s="314"/>
      <c r="EB405" s="314"/>
      <c r="EC405" s="314"/>
      <c r="ED405" s="314"/>
      <c r="FY405" s="317"/>
      <c r="FZ405" s="317"/>
      <c r="GA405" s="317"/>
      <c r="GB405" s="317"/>
      <c r="GC405" s="301"/>
      <c r="GD405" s="301"/>
      <c r="GE405" s="301"/>
      <c r="GF405" s="301"/>
      <c r="GG405" s="318"/>
      <c r="GH405" s="318"/>
      <c r="GI405" s="318"/>
      <c r="GJ405" s="319"/>
      <c r="GK405" s="320"/>
      <c r="GL405" s="320"/>
      <c r="GM405" s="320"/>
      <c r="GN405" s="320"/>
      <c r="GO405" s="300"/>
      <c r="HD405" s="317"/>
      <c r="HE405" s="317"/>
      <c r="HF405" s="317"/>
      <c r="HG405" s="317"/>
      <c r="HH405" s="301"/>
      <c r="HI405" s="301"/>
      <c r="HJ405" s="301"/>
      <c r="HK405" s="301"/>
      <c r="HL405" s="318"/>
      <c r="HM405" s="318"/>
      <c r="HN405" s="318"/>
      <c r="HO405" s="319"/>
      <c r="HP405" s="320"/>
      <c r="HQ405" s="320"/>
      <c r="HR405" s="320"/>
      <c r="HS405" s="320"/>
      <c r="HT405" s="300"/>
    </row>
    <row r="406" spans="2:228" ht="17.100000000000001" customHeight="1" x14ac:dyDescent="0.3">
      <c r="B406" s="311"/>
      <c r="D406" s="311"/>
      <c r="E406" s="311"/>
      <c r="F406" s="311"/>
      <c r="G406" s="311"/>
      <c r="H406" s="311"/>
      <c r="I406" s="311"/>
      <c r="J406" s="311"/>
      <c r="K406" s="311"/>
      <c r="L406" s="311"/>
      <c r="M406" s="311"/>
      <c r="N406" s="311"/>
      <c r="O406" s="311"/>
      <c r="P406" s="311"/>
      <c r="Q406" s="311"/>
      <c r="R406" s="314"/>
      <c r="S406" s="314"/>
      <c r="T406" s="314"/>
      <c r="U406" s="314"/>
      <c r="V406" s="314"/>
      <c r="W406" s="314"/>
      <c r="X406" s="314"/>
      <c r="Y406" s="314"/>
      <c r="Z406" s="314"/>
      <c r="AA406" s="314"/>
      <c r="AB406" s="314"/>
      <c r="AC406" s="314"/>
      <c r="AD406" s="314"/>
      <c r="AE406" s="314"/>
      <c r="AF406" s="314"/>
      <c r="AG406" s="314"/>
      <c r="AH406" s="314"/>
      <c r="AI406" s="314"/>
      <c r="AJ406" s="314"/>
      <c r="AK406" s="314"/>
      <c r="AL406" s="314"/>
      <c r="AM406" s="314"/>
      <c r="AN406" s="314"/>
      <c r="AO406" s="314"/>
      <c r="AP406" s="314"/>
      <c r="AQ406" s="314"/>
      <c r="AR406" s="314"/>
      <c r="AS406" s="314"/>
      <c r="AT406" s="314"/>
      <c r="AU406" s="314"/>
      <c r="AV406" s="314"/>
      <c r="AW406" s="314"/>
      <c r="AX406" s="314"/>
      <c r="AY406" s="314"/>
      <c r="AZ406" s="314"/>
      <c r="BA406" s="314"/>
      <c r="BB406" s="314"/>
      <c r="BC406" s="314"/>
      <c r="BD406" s="314"/>
      <c r="BE406" s="314"/>
      <c r="BF406" s="314"/>
      <c r="BG406" s="314"/>
      <c r="BH406" s="314"/>
      <c r="BI406" s="314"/>
      <c r="BJ406" s="314"/>
      <c r="BK406" s="314"/>
      <c r="BL406" s="314"/>
      <c r="BM406" s="314"/>
      <c r="BN406" s="314"/>
      <c r="BO406" s="314"/>
      <c r="BP406" s="314"/>
      <c r="BQ406" s="314"/>
      <c r="BR406" s="314"/>
      <c r="BS406" s="314"/>
      <c r="BT406" s="314"/>
      <c r="BU406" s="314"/>
      <c r="BV406" s="314"/>
      <c r="BX406" s="314"/>
      <c r="BY406" s="314"/>
      <c r="BZ406" s="314"/>
      <c r="CA406" s="314"/>
      <c r="CB406" s="314"/>
      <c r="CC406" s="314"/>
      <c r="CD406" s="314"/>
      <c r="CE406" s="314"/>
      <c r="CF406" s="314"/>
      <c r="CG406" s="314"/>
      <c r="CH406" s="314"/>
      <c r="CI406" s="314"/>
      <c r="CJ406" s="314"/>
      <c r="CK406" s="314"/>
      <c r="CL406" s="314"/>
      <c r="CM406" s="314"/>
      <c r="CN406" s="314"/>
      <c r="CO406" s="314"/>
      <c r="CP406" s="314"/>
      <c r="CQ406" s="314"/>
      <c r="CR406" s="314"/>
      <c r="CS406" s="314"/>
      <c r="CT406" s="314"/>
      <c r="CU406" s="314"/>
      <c r="CV406" s="314"/>
      <c r="CW406" s="314"/>
      <c r="CX406" s="314"/>
      <c r="CY406" s="314"/>
      <c r="CZ406" s="314"/>
      <c r="DA406" s="314"/>
      <c r="DB406" s="314"/>
      <c r="DC406" s="314"/>
      <c r="DD406" s="314"/>
      <c r="DE406" s="314"/>
      <c r="DF406" s="314"/>
      <c r="DG406" s="314"/>
      <c r="DH406" s="314"/>
      <c r="DI406" s="314"/>
      <c r="DJ406" s="314"/>
      <c r="DK406" s="314"/>
      <c r="DL406" s="314"/>
      <c r="DM406" s="314"/>
      <c r="DN406" s="314"/>
      <c r="DO406" s="314"/>
      <c r="DP406" s="314"/>
      <c r="DQ406" s="314"/>
      <c r="DR406" s="314"/>
      <c r="DS406" s="314"/>
      <c r="DT406" s="314"/>
      <c r="DU406" s="314"/>
      <c r="DV406" s="314"/>
      <c r="DW406" s="314"/>
      <c r="DX406" s="314"/>
      <c r="DY406" s="314"/>
      <c r="DZ406" s="314"/>
      <c r="EA406" s="314"/>
      <c r="EB406" s="314"/>
      <c r="EC406" s="314"/>
      <c r="ED406" s="314"/>
      <c r="FY406" s="317"/>
      <c r="FZ406" s="317"/>
      <c r="GA406" s="317"/>
      <c r="GB406" s="317"/>
      <c r="GC406" s="301"/>
      <c r="GD406" s="301"/>
      <c r="GE406" s="301"/>
      <c r="GF406" s="301"/>
      <c r="GG406" s="318"/>
      <c r="GH406" s="318"/>
      <c r="GI406" s="318"/>
      <c r="GJ406" s="319"/>
      <c r="GK406" s="320"/>
      <c r="GL406" s="320"/>
      <c r="GM406" s="320"/>
      <c r="GN406" s="320"/>
      <c r="GO406" s="300"/>
      <c r="HD406" s="317"/>
      <c r="HE406" s="317"/>
      <c r="HF406" s="317"/>
      <c r="HG406" s="317"/>
      <c r="HH406" s="301"/>
      <c r="HI406" s="301"/>
      <c r="HJ406" s="301"/>
      <c r="HK406" s="301"/>
      <c r="HL406" s="318"/>
      <c r="HM406" s="318"/>
      <c r="HN406" s="318"/>
      <c r="HO406" s="319"/>
      <c r="HP406" s="320"/>
      <c r="HQ406" s="320"/>
      <c r="HR406" s="320"/>
      <c r="HS406" s="320"/>
      <c r="HT406" s="300"/>
    </row>
    <row r="407" spans="2:228" ht="17.100000000000001" customHeight="1" x14ac:dyDescent="0.3">
      <c r="B407" s="311"/>
      <c r="D407" s="311"/>
      <c r="E407" s="311"/>
      <c r="F407" s="311"/>
      <c r="G407" s="311"/>
      <c r="H407" s="311"/>
      <c r="I407" s="311"/>
      <c r="J407" s="311"/>
      <c r="K407" s="311"/>
      <c r="L407" s="311"/>
      <c r="M407" s="311"/>
      <c r="N407" s="311"/>
      <c r="O407" s="311"/>
      <c r="P407" s="311"/>
      <c r="Q407" s="311"/>
      <c r="R407" s="314"/>
      <c r="S407" s="314"/>
      <c r="T407" s="314"/>
      <c r="U407" s="314"/>
      <c r="V407" s="314"/>
      <c r="W407" s="314"/>
      <c r="X407" s="314"/>
      <c r="Y407" s="314"/>
      <c r="Z407" s="314"/>
      <c r="AA407" s="314"/>
      <c r="AB407" s="314"/>
      <c r="AC407" s="314"/>
      <c r="AD407" s="314"/>
      <c r="AE407" s="314"/>
      <c r="AF407" s="314"/>
      <c r="AG407" s="314"/>
      <c r="AH407" s="314"/>
      <c r="AI407" s="314"/>
      <c r="AJ407" s="314"/>
      <c r="AK407" s="314"/>
      <c r="AL407" s="314"/>
      <c r="AM407" s="314"/>
      <c r="AN407" s="314"/>
      <c r="AO407" s="314"/>
      <c r="AP407" s="314"/>
      <c r="AQ407" s="314"/>
      <c r="AR407" s="314"/>
      <c r="AS407" s="314"/>
      <c r="AT407" s="314"/>
      <c r="AU407" s="314"/>
      <c r="AV407" s="314"/>
      <c r="AW407" s="314"/>
      <c r="AX407" s="314"/>
      <c r="AY407" s="314"/>
      <c r="AZ407" s="314"/>
      <c r="BA407" s="314"/>
      <c r="BB407" s="314"/>
      <c r="BC407" s="314"/>
      <c r="BD407" s="314"/>
      <c r="BE407" s="314"/>
      <c r="BF407" s="314"/>
      <c r="BG407" s="314"/>
      <c r="BH407" s="314"/>
      <c r="BI407" s="314"/>
      <c r="BJ407" s="314"/>
      <c r="BK407" s="314"/>
      <c r="BL407" s="314"/>
      <c r="BM407" s="314"/>
      <c r="BN407" s="314"/>
      <c r="BO407" s="314"/>
      <c r="BP407" s="314"/>
      <c r="BQ407" s="314"/>
      <c r="BR407" s="314"/>
      <c r="BS407" s="314"/>
      <c r="BT407" s="314"/>
      <c r="BU407" s="314"/>
      <c r="BV407" s="314"/>
      <c r="BX407" s="314"/>
      <c r="BY407" s="314"/>
      <c r="BZ407" s="314"/>
      <c r="CA407" s="314"/>
      <c r="CB407" s="314"/>
      <c r="CC407" s="314"/>
      <c r="CD407" s="314"/>
      <c r="CE407" s="314"/>
      <c r="CF407" s="314"/>
      <c r="CG407" s="314"/>
      <c r="CH407" s="314"/>
      <c r="CI407" s="314"/>
      <c r="CJ407" s="314"/>
      <c r="CK407" s="314"/>
      <c r="CL407" s="314"/>
      <c r="CM407" s="314"/>
      <c r="CN407" s="314"/>
      <c r="CO407" s="314"/>
      <c r="CP407" s="314"/>
      <c r="CQ407" s="314"/>
      <c r="CR407" s="314"/>
      <c r="CS407" s="314"/>
      <c r="CT407" s="314"/>
      <c r="CU407" s="314"/>
      <c r="CV407" s="314"/>
      <c r="CW407" s="314"/>
      <c r="CX407" s="314"/>
      <c r="CY407" s="314"/>
      <c r="CZ407" s="314"/>
      <c r="DA407" s="314"/>
      <c r="DB407" s="314"/>
      <c r="DC407" s="314"/>
      <c r="DD407" s="314"/>
      <c r="DE407" s="314"/>
      <c r="DF407" s="314"/>
      <c r="DG407" s="314"/>
      <c r="DH407" s="314"/>
      <c r="DI407" s="314"/>
      <c r="DJ407" s="314"/>
      <c r="DK407" s="314"/>
      <c r="DL407" s="314"/>
      <c r="DM407" s="314"/>
      <c r="DN407" s="314"/>
      <c r="DO407" s="314"/>
      <c r="DP407" s="314"/>
      <c r="DQ407" s="314"/>
      <c r="DR407" s="314"/>
      <c r="DS407" s="314"/>
      <c r="DT407" s="314"/>
      <c r="DU407" s="314"/>
      <c r="DV407" s="314"/>
      <c r="DW407" s="314"/>
      <c r="DX407" s="314"/>
      <c r="DY407" s="314"/>
      <c r="DZ407" s="314"/>
      <c r="EA407" s="314"/>
      <c r="EB407" s="314"/>
      <c r="EC407" s="314"/>
      <c r="ED407" s="314"/>
      <c r="FY407" s="317"/>
      <c r="FZ407" s="317"/>
      <c r="GA407" s="317"/>
      <c r="GB407" s="317"/>
      <c r="GC407" s="301"/>
      <c r="GD407" s="301"/>
      <c r="GE407" s="301"/>
      <c r="GF407" s="301"/>
      <c r="GG407" s="318"/>
      <c r="GH407" s="318"/>
      <c r="GI407" s="318"/>
      <c r="GJ407" s="319"/>
      <c r="GK407" s="320"/>
      <c r="GL407" s="320"/>
      <c r="GM407" s="320"/>
      <c r="GN407" s="320"/>
      <c r="GO407" s="300"/>
      <c r="HD407" s="317"/>
      <c r="HE407" s="317"/>
      <c r="HF407" s="317"/>
      <c r="HG407" s="317"/>
      <c r="HH407" s="301"/>
      <c r="HI407" s="301"/>
      <c r="HJ407" s="301"/>
      <c r="HK407" s="301"/>
      <c r="HL407" s="318"/>
      <c r="HM407" s="318"/>
      <c r="HN407" s="318"/>
      <c r="HO407" s="319"/>
      <c r="HP407" s="320"/>
      <c r="HQ407" s="320"/>
      <c r="HR407" s="320"/>
      <c r="HS407" s="320"/>
      <c r="HT407" s="300"/>
    </row>
    <row r="408" spans="2:228" ht="17.100000000000001" customHeight="1" x14ac:dyDescent="0.3">
      <c r="B408" s="311"/>
      <c r="D408" s="311"/>
      <c r="E408" s="311"/>
      <c r="F408" s="311"/>
      <c r="G408" s="311"/>
      <c r="H408" s="311"/>
      <c r="I408" s="311"/>
      <c r="J408" s="311"/>
      <c r="K408" s="311"/>
      <c r="L408" s="311"/>
      <c r="M408" s="311"/>
      <c r="N408" s="311"/>
      <c r="O408" s="311"/>
      <c r="P408" s="311"/>
      <c r="Q408" s="311"/>
      <c r="R408" s="314"/>
      <c r="S408" s="314"/>
      <c r="T408" s="314"/>
      <c r="U408" s="314"/>
      <c r="V408" s="314"/>
      <c r="W408" s="314"/>
      <c r="X408" s="314"/>
      <c r="Y408" s="314"/>
      <c r="Z408" s="314"/>
      <c r="AA408" s="314"/>
      <c r="AB408" s="314"/>
      <c r="AC408" s="314"/>
      <c r="AD408" s="314"/>
      <c r="AE408" s="314"/>
      <c r="AF408" s="314"/>
      <c r="AG408" s="314"/>
      <c r="AH408" s="314"/>
      <c r="AI408" s="314"/>
      <c r="AJ408" s="314"/>
      <c r="AK408" s="314"/>
      <c r="AL408" s="314"/>
      <c r="AM408" s="314"/>
      <c r="AN408" s="314"/>
      <c r="AO408" s="314"/>
      <c r="AP408" s="314"/>
      <c r="AQ408" s="314"/>
      <c r="AR408" s="314"/>
      <c r="AS408" s="314"/>
      <c r="AT408" s="314"/>
      <c r="AU408" s="314"/>
      <c r="AV408" s="314"/>
      <c r="AW408" s="314"/>
      <c r="AX408" s="314"/>
      <c r="AY408" s="314"/>
      <c r="AZ408" s="314"/>
      <c r="BA408" s="314"/>
      <c r="BB408" s="314"/>
      <c r="BC408" s="314"/>
      <c r="BD408" s="314"/>
      <c r="BE408" s="314"/>
      <c r="BF408" s="314"/>
      <c r="BG408" s="314"/>
      <c r="BH408" s="314"/>
      <c r="BI408" s="314"/>
      <c r="BJ408" s="314"/>
      <c r="BK408" s="314"/>
      <c r="BL408" s="314"/>
      <c r="BM408" s="314"/>
      <c r="BN408" s="314"/>
      <c r="BO408" s="314"/>
      <c r="BP408" s="314"/>
      <c r="BQ408" s="314"/>
      <c r="BR408" s="314"/>
      <c r="BS408" s="314"/>
      <c r="BT408" s="314"/>
      <c r="BU408" s="314"/>
      <c r="BV408" s="314"/>
      <c r="BX408" s="314"/>
      <c r="BY408" s="314"/>
      <c r="BZ408" s="314"/>
      <c r="CA408" s="314"/>
      <c r="CB408" s="314"/>
      <c r="CC408" s="314"/>
      <c r="CD408" s="314"/>
      <c r="CE408" s="314"/>
      <c r="CF408" s="314"/>
      <c r="CG408" s="314"/>
      <c r="CH408" s="314"/>
      <c r="CI408" s="314"/>
      <c r="CJ408" s="314"/>
      <c r="CK408" s="314"/>
      <c r="CL408" s="314"/>
      <c r="CM408" s="314"/>
      <c r="CN408" s="314"/>
      <c r="CO408" s="314"/>
      <c r="CP408" s="314"/>
      <c r="CQ408" s="314"/>
      <c r="CR408" s="314"/>
      <c r="CS408" s="314"/>
      <c r="CT408" s="314"/>
      <c r="CU408" s="314"/>
      <c r="CV408" s="314"/>
      <c r="CW408" s="314"/>
      <c r="CX408" s="314"/>
      <c r="CY408" s="314"/>
      <c r="CZ408" s="314"/>
      <c r="DA408" s="314"/>
      <c r="DB408" s="314"/>
      <c r="DC408" s="314"/>
      <c r="DD408" s="314"/>
      <c r="DE408" s="314"/>
      <c r="DF408" s="314"/>
      <c r="DG408" s="314"/>
      <c r="DH408" s="314"/>
      <c r="DI408" s="314"/>
      <c r="DJ408" s="314"/>
      <c r="DK408" s="314"/>
      <c r="DL408" s="314"/>
      <c r="DM408" s="314"/>
      <c r="DN408" s="314"/>
      <c r="DO408" s="314"/>
      <c r="DP408" s="314"/>
      <c r="DQ408" s="314"/>
      <c r="DR408" s="314"/>
      <c r="DS408" s="314"/>
      <c r="DT408" s="314"/>
      <c r="DU408" s="314"/>
      <c r="DV408" s="314"/>
      <c r="DW408" s="314"/>
      <c r="DX408" s="314"/>
      <c r="DY408" s="314"/>
      <c r="DZ408" s="314"/>
      <c r="EA408" s="314"/>
      <c r="EB408" s="314"/>
      <c r="EC408" s="314"/>
      <c r="ED408" s="314"/>
      <c r="FY408" s="317"/>
      <c r="FZ408" s="317"/>
      <c r="GA408" s="317"/>
      <c r="GB408" s="317"/>
      <c r="GC408" s="301"/>
      <c r="GD408" s="301"/>
      <c r="GE408" s="301"/>
      <c r="GF408" s="301"/>
      <c r="GG408" s="318"/>
      <c r="GH408" s="318"/>
      <c r="GI408" s="318"/>
      <c r="GJ408" s="319"/>
      <c r="GK408" s="320"/>
      <c r="GL408" s="320"/>
      <c r="GM408" s="320"/>
      <c r="GN408" s="320"/>
      <c r="GO408" s="300"/>
      <c r="HD408" s="317"/>
      <c r="HE408" s="317"/>
      <c r="HF408" s="317"/>
      <c r="HG408" s="317"/>
      <c r="HH408" s="301"/>
      <c r="HI408" s="301"/>
      <c r="HJ408" s="301"/>
      <c r="HK408" s="301"/>
      <c r="HL408" s="318"/>
      <c r="HM408" s="318"/>
      <c r="HN408" s="318"/>
      <c r="HO408" s="319"/>
      <c r="HP408" s="320"/>
      <c r="HQ408" s="320"/>
      <c r="HR408" s="320"/>
      <c r="HS408" s="320"/>
      <c r="HT408" s="300"/>
    </row>
    <row r="409" spans="2:228" ht="17.100000000000001" customHeight="1" x14ac:dyDescent="0.3">
      <c r="B409" s="311"/>
      <c r="D409" s="311"/>
      <c r="E409" s="311"/>
      <c r="F409" s="311"/>
      <c r="G409" s="311"/>
      <c r="H409" s="311"/>
      <c r="I409" s="311"/>
      <c r="J409" s="311"/>
      <c r="K409" s="311"/>
      <c r="L409" s="311"/>
      <c r="M409" s="311"/>
      <c r="N409" s="311"/>
      <c r="O409" s="311"/>
      <c r="P409" s="311"/>
      <c r="Q409" s="311"/>
      <c r="R409" s="314"/>
      <c r="S409" s="314"/>
      <c r="T409" s="314"/>
      <c r="U409" s="314"/>
      <c r="V409" s="314"/>
      <c r="W409" s="314"/>
      <c r="X409" s="314"/>
      <c r="Y409" s="314"/>
      <c r="Z409" s="314"/>
      <c r="AA409" s="314"/>
      <c r="AB409" s="314"/>
      <c r="AC409" s="314"/>
      <c r="AD409" s="314"/>
      <c r="AE409" s="314"/>
      <c r="AF409" s="314"/>
      <c r="AG409" s="314"/>
      <c r="AH409" s="314"/>
      <c r="AI409" s="314"/>
      <c r="AJ409" s="314"/>
      <c r="AK409" s="314"/>
      <c r="AL409" s="314"/>
      <c r="AM409" s="314"/>
      <c r="AN409" s="314"/>
      <c r="AO409" s="314"/>
      <c r="AP409" s="314"/>
      <c r="AQ409" s="314"/>
      <c r="AR409" s="314"/>
      <c r="AS409" s="314"/>
      <c r="AT409" s="314"/>
      <c r="AU409" s="314"/>
      <c r="AV409" s="314"/>
      <c r="AW409" s="314"/>
      <c r="AX409" s="314"/>
      <c r="AY409" s="314"/>
      <c r="AZ409" s="314"/>
      <c r="BA409" s="314"/>
      <c r="BB409" s="314"/>
      <c r="BC409" s="314"/>
      <c r="BD409" s="314"/>
      <c r="BE409" s="314"/>
      <c r="BF409" s="314"/>
      <c r="BG409" s="314"/>
      <c r="BH409" s="314"/>
      <c r="BI409" s="314"/>
      <c r="BJ409" s="314"/>
      <c r="BK409" s="314"/>
      <c r="BL409" s="314"/>
      <c r="BM409" s="314"/>
      <c r="BN409" s="314"/>
      <c r="BO409" s="314"/>
      <c r="BP409" s="314"/>
      <c r="BQ409" s="314"/>
      <c r="BR409" s="314"/>
      <c r="BS409" s="314"/>
      <c r="BT409" s="314"/>
      <c r="BU409" s="314"/>
      <c r="BV409" s="314"/>
      <c r="BX409" s="314"/>
      <c r="BY409" s="314"/>
      <c r="BZ409" s="314"/>
      <c r="CA409" s="314"/>
      <c r="CB409" s="314"/>
      <c r="CC409" s="314"/>
      <c r="CD409" s="314"/>
      <c r="CE409" s="314"/>
      <c r="CF409" s="314"/>
      <c r="CG409" s="314"/>
      <c r="CH409" s="314"/>
      <c r="CI409" s="314"/>
      <c r="CJ409" s="314"/>
      <c r="CK409" s="314"/>
      <c r="CL409" s="314"/>
      <c r="CM409" s="314"/>
      <c r="CN409" s="314"/>
      <c r="CO409" s="314"/>
      <c r="CP409" s="314"/>
      <c r="CQ409" s="314"/>
      <c r="CR409" s="314"/>
      <c r="CS409" s="314"/>
      <c r="CT409" s="314"/>
      <c r="CU409" s="314"/>
      <c r="CV409" s="314"/>
      <c r="CW409" s="314"/>
      <c r="CX409" s="314"/>
      <c r="CY409" s="314"/>
      <c r="CZ409" s="314"/>
      <c r="DA409" s="314"/>
      <c r="DB409" s="314"/>
      <c r="DC409" s="314"/>
      <c r="DD409" s="314"/>
      <c r="DE409" s="314"/>
      <c r="DF409" s="314"/>
      <c r="DG409" s="314"/>
      <c r="DH409" s="314"/>
      <c r="DI409" s="314"/>
      <c r="DJ409" s="314"/>
      <c r="DK409" s="314"/>
      <c r="DL409" s="314"/>
      <c r="DM409" s="314"/>
      <c r="DN409" s="314"/>
      <c r="DO409" s="314"/>
      <c r="DP409" s="314"/>
      <c r="DQ409" s="314"/>
      <c r="DR409" s="314"/>
      <c r="DS409" s="314"/>
      <c r="DT409" s="314"/>
      <c r="DU409" s="314"/>
      <c r="DV409" s="314"/>
      <c r="DW409" s="314"/>
      <c r="DX409" s="314"/>
      <c r="DY409" s="314"/>
      <c r="DZ409" s="314"/>
      <c r="EA409" s="314"/>
      <c r="EB409" s="314"/>
      <c r="EC409" s="314"/>
      <c r="ED409" s="314"/>
      <c r="FY409" s="317"/>
      <c r="FZ409" s="317"/>
      <c r="GA409" s="317"/>
      <c r="GB409" s="317"/>
      <c r="GC409" s="301"/>
      <c r="GD409" s="301"/>
      <c r="GE409" s="301"/>
      <c r="GF409" s="301"/>
      <c r="GG409" s="318"/>
      <c r="GH409" s="318"/>
      <c r="GI409" s="318"/>
      <c r="GJ409" s="319"/>
      <c r="GK409" s="320"/>
      <c r="GL409" s="320"/>
      <c r="GM409" s="320"/>
      <c r="GN409" s="320"/>
      <c r="GO409" s="300"/>
      <c r="HD409" s="317"/>
      <c r="HE409" s="317"/>
      <c r="HF409" s="317"/>
      <c r="HG409" s="317"/>
      <c r="HH409" s="301"/>
      <c r="HI409" s="301"/>
      <c r="HJ409" s="301"/>
      <c r="HK409" s="301"/>
      <c r="HL409" s="318"/>
      <c r="HM409" s="318"/>
      <c r="HN409" s="318"/>
      <c r="HO409" s="319"/>
      <c r="HP409" s="320"/>
      <c r="HQ409" s="320"/>
      <c r="HR409" s="320"/>
      <c r="HS409" s="320"/>
      <c r="HT409" s="300"/>
    </row>
    <row r="410" spans="2:228" ht="17.100000000000001" customHeight="1" x14ac:dyDescent="0.3">
      <c r="B410" s="311"/>
      <c r="D410" s="311"/>
      <c r="E410" s="311"/>
      <c r="F410" s="311"/>
      <c r="G410" s="311"/>
      <c r="H410" s="311"/>
      <c r="I410" s="311"/>
      <c r="J410" s="311"/>
      <c r="K410" s="311"/>
      <c r="L410" s="311"/>
      <c r="M410" s="311"/>
      <c r="N410" s="311"/>
      <c r="O410" s="311"/>
      <c r="P410" s="311"/>
      <c r="Q410" s="311"/>
      <c r="R410" s="314"/>
      <c r="S410" s="314"/>
      <c r="T410" s="314"/>
      <c r="U410" s="314"/>
      <c r="V410" s="314"/>
      <c r="W410" s="314"/>
      <c r="X410" s="314"/>
      <c r="Y410" s="314"/>
      <c r="Z410" s="314"/>
      <c r="AA410" s="314"/>
      <c r="AB410" s="314"/>
      <c r="AC410" s="314"/>
      <c r="AD410" s="314"/>
      <c r="AE410" s="314"/>
      <c r="AF410" s="314"/>
      <c r="AG410" s="314"/>
      <c r="AH410" s="314"/>
      <c r="AI410" s="314"/>
      <c r="AJ410" s="314"/>
      <c r="AK410" s="314"/>
      <c r="AL410" s="314"/>
      <c r="AM410" s="314"/>
      <c r="AN410" s="314"/>
      <c r="AO410" s="314"/>
      <c r="AP410" s="314"/>
      <c r="AQ410" s="314"/>
      <c r="AR410" s="314"/>
      <c r="AS410" s="314"/>
      <c r="AT410" s="314"/>
      <c r="AU410" s="314"/>
      <c r="AV410" s="314"/>
      <c r="AW410" s="314"/>
      <c r="AX410" s="314"/>
      <c r="AY410" s="314"/>
      <c r="AZ410" s="314"/>
      <c r="BA410" s="314"/>
      <c r="BB410" s="314"/>
      <c r="BC410" s="314"/>
      <c r="BD410" s="314"/>
      <c r="BE410" s="314"/>
      <c r="BF410" s="314"/>
      <c r="BG410" s="314"/>
      <c r="BH410" s="314"/>
      <c r="BI410" s="314"/>
      <c r="BJ410" s="314"/>
      <c r="BK410" s="314"/>
      <c r="BL410" s="314"/>
      <c r="BM410" s="314"/>
      <c r="BN410" s="314"/>
      <c r="BO410" s="314"/>
      <c r="BP410" s="314"/>
      <c r="BQ410" s="314"/>
      <c r="BR410" s="314"/>
      <c r="BS410" s="314"/>
      <c r="BT410" s="314"/>
      <c r="BU410" s="314"/>
      <c r="BV410" s="314"/>
      <c r="BX410" s="314"/>
      <c r="BY410" s="314"/>
      <c r="BZ410" s="314"/>
      <c r="CA410" s="314"/>
      <c r="CB410" s="314"/>
      <c r="CC410" s="314"/>
      <c r="CD410" s="314"/>
      <c r="CE410" s="314"/>
      <c r="CF410" s="314"/>
      <c r="CG410" s="314"/>
      <c r="CH410" s="314"/>
      <c r="CI410" s="314"/>
      <c r="CJ410" s="314"/>
      <c r="CK410" s="314"/>
      <c r="CL410" s="314"/>
      <c r="CM410" s="314"/>
      <c r="CN410" s="314"/>
      <c r="CO410" s="314"/>
      <c r="CP410" s="314"/>
      <c r="CQ410" s="314"/>
      <c r="CR410" s="314"/>
      <c r="CS410" s="314"/>
      <c r="CT410" s="314"/>
      <c r="CU410" s="314"/>
      <c r="CV410" s="314"/>
      <c r="CW410" s="314"/>
      <c r="CX410" s="314"/>
      <c r="CY410" s="314"/>
      <c r="CZ410" s="314"/>
      <c r="DA410" s="314"/>
      <c r="DB410" s="314"/>
      <c r="DC410" s="314"/>
      <c r="DD410" s="314"/>
      <c r="DE410" s="314"/>
      <c r="DF410" s="314"/>
      <c r="DG410" s="314"/>
      <c r="DH410" s="314"/>
      <c r="DI410" s="314"/>
      <c r="DJ410" s="314"/>
      <c r="DK410" s="314"/>
      <c r="DL410" s="314"/>
      <c r="DM410" s="314"/>
      <c r="DN410" s="314"/>
      <c r="DO410" s="314"/>
      <c r="DP410" s="314"/>
      <c r="DQ410" s="314"/>
      <c r="DR410" s="314"/>
      <c r="DS410" s="314"/>
      <c r="DT410" s="314"/>
      <c r="DU410" s="314"/>
      <c r="DV410" s="314"/>
      <c r="DW410" s="314"/>
      <c r="DX410" s="314"/>
      <c r="DY410" s="314"/>
      <c r="DZ410" s="314"/>
      <c r="EA410" s="314"/>
      <c r="EB410" s="314"/>
      <c r="EC410" s="314"/>
      <c r="ED410" s="314"/>
      <c r="FY410" s="317"/>
      <c r="FZ410" s="317"/>
      <c r="GA410" s="317"/>
      <c r="GB410" s="317"/>
      <c r="GC410" s="301"/>
      <c r="GD410" s="301"/>
      <c r="GE410" s="301"/>
      <c r="GF410" s="301"/>
      <c r="GG410" s="318"/>
      <c r="GH410" s="318"/>
      <c r="GI410" s="318"/>
      <c r="GJ410" s="319"/>
      <c r="GK410" s="320"/>
      <c r="GL410" s="320"/>
      <c r="GM410" s="320"/>
      <c r="GN410" s="320"/>
      <c r="GO410" s="300"/>
      <c r="HD410" s="317"/>
      <c r="HE410" s="317"/>
      <c r="HF410" s="317"/>
      <c r="HG410" s="317"/>
      <c r="HH410" s="301"/>
      <c r="HI410" s="301"/>
      <c r="HJ410" s="301"/>
      <c r="HK410" s="301"/>
      <c r="HL410" s="318"/>
      <c r="HM410" s="318"/>
      <c r="HN410" s="318"/>
      <c r="HO410" s="319"/>
      <c r="HP410" s="320"/>
      <c r="HQ410" s="320"/>
      <c r="HR410" s="320"/>
      <c r="HS410" s="320"/>
      <c r="HT410" s="300"/>
    </row>
    <row r="411" spans="2:228" ht="17.100000000000001" customHeight="1" x14ac:dyDescent="0.3">
      <c r="B411" s="311"/>
      <c r="D411" s="311"/>
      <c r="E411" s="311"/>
      <c r="F411" s="311"/>
      <c r="G411" s="311"/>
      <c r="H411" s="311"/>
      <c r="I411" s="311"/>
      <c r="J411" s="311"/>
      <c r="K411" s="311"/>
      <c r="L411" s="311"/>
      <c r="M411" s="311"/>
      <c r="N411" s="311"/>
      <c r="O411" s="311"/>
      <c r="P411" s="311"/>
      <c r="Q411" s="311"/>
      <c r="R411" s="314"/>
      <c r="S411" s="314"/>
      <c r="T411" s="314"/>
      <c r="U411" s="314"/>
      <c r="V411" s="314"/>
      <c r="W411" s="314"/>
      <c r="X411" s="314"/>
      <c r="Y411" s="314"/>
      <c r="Z411" s="314"/>
      <c r="AA411" s="314"/>
      <c r="AB411" s="314"/>
      <c r="AC411" s="314"/>
      <c r="AD411" s="314"/>
      <c r="AE411" s="314"/>
      <c r="AF411" s="314"/>
      <c r="AG411" s="314"/>
      <c r="AH411" s="314"/>
      <c r="AI411" s="314"/>
      <c r="AJ411" s="314"/>
      <c r="AK411" s="314"/>
      <c r="AL411" s="314"/>
      <c r="AM411" s="314"/>
      <c r="AN411" s="314"/>
      <c r="AO411" s="314"/>
      <c r="AP411" s="314"/>
      <c r="AQ411" s="314"/>
      <c r="AR411" s="314"/>
      <c r="AS411" s="314"/>
      <c r="AT411" s="314"/>
      <c r="AU411" s="314"/>
      <c r="AV411" s="314"/>
      <c r="AW411" s="314"/>
      <c r="AX411" s="314"/>
      <c r="AY411" s="314"/>
      <c r="AZ411" s="314"/>
      <c r="BA411" s="314"/>
      <c r="BB411" s="314"/>
      <c r="BC411" s="314"/>
      <c r="BD411" s="314"/>
      <c r="BE411" s="314"/>
      <c r="BF411" s="314"/>
      <c r="BG411" s="314"/>
      <c r="BH411" s="314"/>
      <c r="BI411" s="314"/>
      <c r="BJ411" s="314"/>
      <c r="BK411" s="314"/>
      <c r="BL411" s="314"/>
      <c r="BM411" s="314"/>
      <c r="BN411" s="314"/>
      <c r="BO411" s="314"/>
      <c r="BP411" s="314"/>
      <c r="BQ411" s="314"/>
      <c r="BR411" s="314"/>
      <c r="BS411" s="314"/>
      <c r="BT411" s="314"/>
      <c r="BU411" s="314"/>
      <c r="BV411" s="314"/>
      <c r="BW411" s="341"/>
      <c r="BX411" s="314"/>
      <c r="BY411" s="314"/>
      <c r="BZ411" s="314"/>
      <c r="CA411" s="314"/>
      <c r="CB411" s="314"/>
      <c r="CC411" s="314"/>
      <c r="CD411" s="314"/>
      <c r="CE411" s="314"/>
      <c r="CF411" s="314"/>
      <c r="CG411" s="314"/>
      <c r="CH411" s="314"/>
      <c r="CI411" s="314"/>
      <c r="CJ411" s="314"/>
      <c r="CK411" s="314"/>
      <c r="CL411" s="314"/>
      <c r="CM411" s="314"/>
      <c r="CN411" s="314"/>
      <c r="CO411" s="314"/>
      <c r="CP411" s="314"/>
      <c r="CQ411" s="314"/>
      <c r="CR411" s="314"/>
      <c r="CS411" s="314"/>
      <c r="CT411" s="314"/>
      <c r="CU411" s="314"/>
      <c r="CV411" s="314"/>
      <c r="CW411" s="314"/>
      <c r="CX411" s="314"/>
      <c r="CY411" s="314"/>
      <c r="CZ411" s="314"/>
      <c r="DA411" s="314"/>
      <c r="DB411" s="314"/>
      <c r="DC411" s="314"/>
      <c r="DD411" s="314"/>
      <c r="DE411" s="314"/>
      <c r="DF411" s="314"/>
      <c r="DG411" s="314"/>
      <c r="DH411" s="314"/>
      <c r="DI411" s="314"/>
      <c r="DJ411" s="314"/>
      <c r="DK411" s="314"/>
      <c r="DL411" s="314"/>
      <c r="DM411" s="314"/>
      <c r="DN411" s="314"/>
      <c r="DO411" s="314"/>
      <c r="DP411" s="314"/>
      <c r="DQ411" s="314"/>
      <c r="DR411" s="314"/>
      <c r="DS411" s="314"/>
      <c r="DT411" s="314"/>
      <c r="DU411" s="314"/>
      <c r="DV411" s="314"/>
      <c r="DW411" s="314"/>
      <c r="DX411" s="314"/>
      <c r="DY411" s="314"/>
      <c r="DZ411" s="314"/>
      <c r="EA411" s="314"/>
      <c r="EB411" s="314"/>
      <c r="EC411" s="314"/>
      <c r="ED411" s="314"/>
      <c r="FY411" s="317"/>
      <c r="FZ411" s="317"/>
      <c r="GA411" s="317"/>
      <c r="GB411" s="317"/>
      <c r="GC411" s="301"/>
      <c r="GD411" s="301"/>
      <c r="GE411" s="301"/>
      <c r="GF411" s="301"/>
      <c r="GG411" s="318"/>
      <c r="GH411" s="318"/>
      <c r="GI411" s="318"/>
      <c r="GJ411" s="319"/>
      <c r="GK411" s="320"/>
      <c r="GL411" s="320"/>
      <c r="GM411" s="320"/>
      <c r="GN411" s="320"/>
      <c r="GO411" s="300"/>
      <c r="HD411" s="317"/>
      <c r="HE411" s="317"/>
      <c r="HF411" s="317"/>
      <c r="HG411" s="317"/>
      <c r="HH411" s="301"/>
      <c r="HI411" s="301"/>
      <c r="HJ411" s="301"/>
      <c r="HK411" s="301"/>
      <c r="HL411" s="318"/>
      <c r="HM411" s="318"/>
      <c r="HN411" s="318"/>
      <c r="HO411" s="319"/>
      <c r="HP411" s="320"/>
      <c r="HQ411" s="320"/>
      <c r="HR411" s="320"/>
      <c r="HS411" s="320"/>
      <c r="HT411" s="300"/>
    </row>
    <row r="412" spans="2:228" ht="17.100000000000001" customHeight="1" x14ac:dyDescent="0.3">
      <c r="B412" s="311"/>
      <c r="D412" s="311"/>
      <c r="E412" s="311"/>
      <c r="F412" s="311"/>
      <c r="G412" s="311"/>
      <c r="H412" s="311"/>
      <c r="I412" s="311"/>
      <c r="J412" s="311"/>
      <c r="K412" s="311"/>
      <c r="L412" s="311"/>
      <c r="M412" s="311"/>
      <c r="N412" s="311"/>
      <c r="O412" s="311"/>
      <c r="P412" s="311"/>
      <c r="Q412" s="311"/>
      <c r="R412" s="314"/>
      <c r="S412" s="314"/>
      <c r="T412" s="314"/>
      <c r="U412" s="314"/>
      <c r="V412" s="314"/>
      <c r="W412" s="314"/>
      <c r="X412" s="314"/>
      <c r="Y412" s="314"/>
      <c r="Z412" s="314"/>
      <c r="AA412" s="314"/>
      <c r="AB412" s="314"/>
      <c r="AC412" s="314"/>
      <c r="AD412" s="314"/>
      <c r="AE412" s="314"/>
      <c r="AF412" s="314"/>
      <c r="AG412" s="314"/>
      <c r="AH412" s="314"/>
      <c r="AI412" s="314"/>
      <c r="AJ412" s="314"/>
      <c r="AK412" s="314"/>
      <c r="AL412" s="314"/>
      <c r="AM412" s="314"/>
      <c r="AN412" s="314"/>
      <c r="AO412" s="314"/>
      <c r="AP412" s="314"/>
      <c r="AQ412" s="314"/>
      <c r="AR412" s="314"/>
      <c r="AS412" s="314"/>
      <c r="AT412" s="314"/>
      <c r="AU412" s="314"/>
      <c r="AV412" s="314"/>
      <c r="AW412" s="314"/>
      <c r="AX412" s="314"/>
      <c r="AY412" s="314"/>
      <c r="AZ412" s="314"/>
      <c r="BA412" s="314"/>
      <c r="BB412" s="314"/>
      <c r="BC412" s="314"/>
      <c r="BD412" s="314"/>
      <c r="BE412" s="314"/>
      <c r="BF412" s="314"/>
      <c r="BG412" s="314"/>
      <c r="BH412" s="314"/>
      <c r="BI412" s="314"/>
      <c r="BJ412" s="314"/>
      <c r="BK412" s="314"/>
      <c r="BL412" s="314"/>
      <c r="BM412" s="314"/>
      <c r="BN412" s="314"/>
      <c r="BO412" s="314"/>
      <c r="BP412" s="314"/>
      <c r="BQ412" s="314"/>
      <c r="BR412" s="314"/>
      <c r="BS412" s="314"/>
      <c r="BT412" s="314"/>
      <c r="BU412" s="314"/>
      <c r="BV412" s="314"/>
      <c r="BW412" s="341"/>
      <c r="BX412" s="314"/>
      <c r="BY412" s="314"/>
      <c r="BZ412" s="314"/>
      <c r="CA412" s="314"/>
      <c r="CB412" s="314"/>
      <c r="CC412" s="314"/>
      <c r="CD412" s="314"/>
      <c r="CE412" s="314"/>
      <c r="CF412" s="314"/>
      <c r="CG412" s="314"/>
      <c r="CH412" s="314"/>
      <c r="CI412" s="314"/>
      <c r="CJ412" s="314"/>
      <c r="CK412" s="314"/>
      <c r="CL412" s="314"/>
      <c r="CM412" s="314"/>
      <c r="CN412" s="314"/>
      <c r="CO412" s="314"/>
      <c r="CP412" s="314"/>
      <c r="CQ412" s="314"/>
      <c r="CR412" s="314"/>
      <c r="CS412" s="314"/>
      <c r="CT412" s="314"/>
      <c r="CU412" s="314"/>
      <c r="CV412" s="314"/>
      <c r="CW412" s="314"/>
      <c r="CX412" s="314"/>
      <c r="CY412" s="314"/>
      <c r="CZ412" s="314"/>
      <c r="DA412" s="314"/>
      <c r="DB412" s="314"/>
      <c r="DC412" s="314"/>
      <c r="DD412" s="314"/>
      <c r="DE412" s="314"/>
      <c r="DF412" s="314"/>
      <c r="DG412" s="314"/>
      <c r="DH412" s="314"/>
      <c r="DI412" s="314"/>
      <c r="DJ412" s="314"/>
      <c r="DK412" s="314"/>
      <c r="DL412" s="314"/>
      <c r="DM412" s="314"/>
      <c r="DN412" s="314"/>
      <c r="DO412" s="314"/>
      <c r="DP412" s="314"/>
      <c r="DQ412" s="314"/>
      <c r="DR412" s="314"/>
      <c r="DS412" s="314"/>
      <c r="DT412" s="314"/>
      <c r="DU412" s="314"/>
      <c r="DV412" s="314"/>
      <c r="DW412" s="314"/>
      <c r="DX412" s="314"/>
      <c r="DY412" s="314"/>
      <c r="DZ412" s="314"/>
      <c r="EA412" s="314"/>
      <c r="EB412" s="314"/>
      <c r="EC412" s="314"/>
      <c r="ED412" s="314"/>
      <c r="FY412" s="317"/>
      <c r="FZ412" s="317"/>
      <c r="GA412" s="317"/>
      <c r="GB412" s="317"/>
      <c r="GC412" s="301"/>
      <c r="GD412" s="301"/>
      <c r="GE412" s="301"/>
      <c r="GF412" s="301"/>
      <c r="GG412" s="318"/>
      <c r="GH412" s="318"/>
      <c r="GI412" s="318"/>
      <c r="GJ412" s="319"/>
      <c r="GK412" s="320"/>
      <c r="GL412" s="320"/>
      <c r="GM412" s="320"/>
      <c r="GN412" s="320"/>
      <c r="GO412" s="300"/>
      <c r="HD412" s="317"/>
      <c r="HE412" s="317"/>
      <c r="HF412" s="317"/>
      <c r="HG412" s="317"/>
      <c r="HH412" s="301"/>
      <c r="HI412" s="301"/>
      <c r="HJ412" s="301"/>
      <c r="HK412" s="301"/>
      <c r="HL412" s="318"/>
      <c r="HM412" s="318"/>
      <c r="HN412" s="318"/>
      <c r="HO412" s="319"/>
      <c r="HP412" s="320"/>
      <c r="HQ412" s="320"/>
      <c r="HR412" s="320"/>
      <c r="HS412" s="320"/>
      <c r="HT412" s="300"/>
    </row>
    <row r="413" spans="2:228" ht="17.100000000000001" customHeight="1" x14ac:dyDescent="0.3">
      <c r="BI413" s="285"/>
      <c r="BJ413" s="286"/>
      <c r="BK413" s="1"/>
      <c r="BL413" s="285"/>
      <c r="BM413" s="287"/>
      <c r="BN413" s="289"/>
      <c r="BO413" s="288"/>
      <c r="BP413" s="286"/>
      <c r="BT413" s="307"/>
      <c r="BU413" s="307"/>
      <c r="BV413" s="307"/>
      <c r="BW413" s="307"/>
      <c r="DQ413" s="285"/>
      <c r="DR413" s="286"/>
      <c r="DS413" s="1"/>
      <c r="DT413" s="285"/>
      <c r="DU413" s="287"/>
      <c r="DV413" s="289"/>
      <c r="DW413" s="288"/>
      <c r="DX413" s="286"/>
      <c r="EB413" s="307"/>
      <c r="EC413" s="307"/>
      <c r="ED413" s="307"/>
      <c r="FY413" s="317"/>
      <c r="FZ413" s="317"/>
      <c r="GA413" s="317"/>
      <c r="GB413" s="317"/>
      <c r="GC413" s="301"/>
      <c r="GD413" s="301"/>
      <c r="GE413" s="301"/>
      <c r="GF413" s="301"/>
      <c r="GG413" s="318"/>
      <c r="GH413" s="318"/>
      <c r="GI413" s="318"/>
      <c r="GJ413" s="319"/>
      <c r="GK413" s="320"/>
      <c r="GL413" s="320"/>
      <c r="GM413" s="320"/>
      <c r="GN413" s="320"/>
      <c r="GO413" s="300"/>
      <c r="HD413" s="317"/>
      <c r="HE413" s="317"/>
      <c r="HF413" s="317"/>
      <c r="HG413" s="317"/>
      <c r="HH413" s="301"/>
      <c r="HI413" s="301"/>
      <c r="HJ413" s="301"/>
      <c r="HK413" s="301"/>
      <c r="HL413" s="318"/>
      <c r="HM413" s="318"/>
      <c r="HN413" s="318"/>
      <c r="HO413" s="319"/>
      <c r="HP413" s="320"/>
      <c r="HQ413" s="320"/>
      <c r="HR413" s="320"/>
      <c r="HS413" s="320"/>
      <c r="HT413" s="300"/>
    </row>
    <row r="414" spans="2:228" ht="17.100000000000001" customHeight="1" x14ac:dyDescent="0.3">
      <c r="B414" s="345"/>
      <c r="D414" s="345"/>
      <c r="E414" s="345"/>
      <c r="F414" s="345"/>
      <c r="G414" s="345"/>
      <c r="H414" s="345"/>
      <c r="I414" s="345"/>
      <c r="J414" s="345"/>
      <c r="K414" s="345"/>
      <c r="L414" s="345"/>
      <c r="M414" s="345"/>
      <c r="N414" s="345"/>
      <c r="O414" s="345"/>
      <c r="P414" s="345"/>
      <c r="Q414" s="345"/>
      <c r="R414" s="314"/>
      <c r="S414" s="314"/>
      <c r="T414" s="314"/>
      <c r="U414" s="314"/>
      <c r="V414" s="314"/>
      <c r="W414" s="314"/>
      <c r="X414" s="314"/>
      <c r="Y414" s="314"/>
      <c r="Z414" s="314"/>
      <c r="AA414" s="314"/>
      <c r="AB414" s="314"/>
      <c r="AC414" s="314"/>
      <c r="AD414" s="314"/>
      <c r="AE414" s="314"/>
      <c r="AF414" s="314"/>
      <c r="AG414" s="314"/>
      <c r="AH414" s="314"/>
      <c r="AI414" s="314"/>
      <c r="AJ414" s="314"/>
      <c r="AK414" s="314"/>
      <c r="AL414" s="314"/>
      <c r="AM414" s="314"/>
      <c r="AN414" s="314"/>
      <c r="AO414" s="314"/>
      <c r="AP414" s="314"/>
      <c r="AQ414" s="314"/>
      <c r="AR414" s="314"/>
      <c r="AS414" s="314"/>
      <c r="AT414" s="314"/>
      <c r="AU414" s="314"/>
      <c r="AV414" s="314"/>
      <c r="AW414" s="314"/>
      <c r="AX414" s="314"/>
      <c r="AY414" s="314"/>
      <c r="AZ414" s="314"/>
      <c r="BA414" s="314"/>
      <c r="BB414" s="314"/>
      <c r="BC414" s="314"/>
      <c r="BD414" s="314"/>
      <c r="BE414" s="314"/>
      <c r="BF414" s="314"/>
      <c r="BG414" s="314"/>
      <c r="BH414" s="314"/>
      <c r="BI414" s="314"/>
      <c r="BJ414" s="314"/>
      <c r="BK414" s="314"/>
      <c r="BL414" s="314"/>
      <c r="BM414" s="314"/>
      <c r="BN414" s="314"/>
      <c r="BO414" s="314"/>
      <c r="BP414" s="314"/>
      <c r="BQ414" s="314"/>
      <c r="BR414" s="314"/>
      <c r="BS414" s="314"/>
      <c r="BT414" s="314"/>
      <c r="BU414" s="314"/>
      <c r="BV414" s="314"/>
      <c r="BX414" s="314"/>
      <c r="BY414" s="314"/>
      <c r="BZ414" s="314"/>
      <c r="CA414" s="314"/>
      <c r="CB414" s="314"/>
      <c r="CC414" s="314"/>
      <c r="CD414" s="314"/>
      <c r="CE414" s="314"/>
      <c r="CF414" s="314"/>
      <c r="CG414" s="314"/>
      <c r="CH414" s="314"/>
      <c r="CI414" s="314"/>
      <c r="CJ414" s="314"/>
      <c r="CK414" s="314"/>
      <c r="CL414" s="314"/>
      <c r="CM414" s="314"/>
      <c r="CN414" s="314"/>
      <c r="CO414" s="314"/>
      <c r="CP414" s="314"/>
      <c r="CQ414" s="314"/>
      <c r="CR414" s="314"/>
      <c r="CS414" s="314"/>
      <c r="CT414" s="314"/>
      <c r="CU414" s="314"/>
      <c r="CV414" s="314"/>
      <c r="CW414" s="314"/>
      <c r="CX414" s="314"/>
      <c r="CY414" s="314"/>
      <c r="CZ414" s="314"/>
      <c r="DA414" s="314"/>
      <c r="DB414" s="314"/>
      <c r="DC414" s="314"/>
      <c r="DD414" s="314"/>
      <c r="DE414" s="314"/>
      <c r="DF414" s="314"/>
      <c r="DG414" s="314"/>
      <c r="DH414" s="314"/>
      <c r="DI414" s="314"/>
      <c r="DJ414" s="314"/>
      <c r="DK414" s="314"/>
      <c r="DL414" s="314"/>
      <c r="DM414" s="314"/>
      <c r="DN414" s="314"/>
      <c r="DO414" s="314"/>
      <c r="DP414" s="314"/>
      <c r="DQ414" s="314"/>
      <c r="DR414" s="314"/>
      <c r="DS414" s="314"/>
      <c r="DT414" s="314"/>
      <c r="DU414" s="314"/>
      <c r="DV414" s="314"/>
      <c r="DW414" s="314"/>
      <c r="DX414" s="314"/>
      <c r="DY414" s="314"/>
      <c r="DZ414" s="314"/>
      <c r="EA414" s="314"/>
      <c r="EB414" s="314"/>
      <c r="EC414" s="314"/>
      <c r="ED414" s="314"/>
      <c r="FY414" s="317"/>
      <c r="FZ414" s="317"/>
      <c r="GA414" s="317"/>
      <c r="GB414" s="317"/>
      <c r="GC414" s="301"/>
      <c r="GD414" s="301"/>
      <c r="GE414" s="301"/>
      <c r="GF414" s="301"/>
      <c r="GG414" s="318"/>
      <c r="GH414" s="318"/>
      <c r="GI414" s="318"/>
      <c r="GJ414" s="319"/>
      <c r="GK414" s="320"/>
      <c r="GL414" s="320"/>
      <c r="GM414" s="320"/>
      <c r="GN414" s="320"/>
      <c r="GO414" s="300"/>
      <c r="HD414" s="317"/>
      <c r="HE414" s="317"/>
      <c r="HF414" s="317"/>
      <c r="HG414" s="317"/>
      <c r="HH414" s="301"/>
      <c r="HI414" s="301"/>
      <c r="HJ414" s="301"/>
      <c r="HK414" s="301"/>
      <c r="HL414" s="318"/>
      <c r="HM414" s="318"/>
      <c r="HN414" s="318"/>
      <c r="HO414" s="319"/>
      <c r="HP414" s="320"/>
      <c r="HQ414" s="320"/>
      <c r="HR414" s="320"/>
      <c r="HS414" s="320"/>
      <c r="HT414" s="300"/>
    </row>
    <row r="415" spans="2:228" ht="17.100000000000001" customHeight="1" x14ac:dyDescent="0.3">
      <c r="B415" s="345"/>
      <c r="D415" s="345"/>
      <c r="E415" s="348"/>
      <c r="F415" s="348"/>
      <c r="G415" s="348"/>
      <c r="H415" s="348"/>
      <c r="I415" s="345"/>
      <c r="J415" s="345"/>
      <c r="K415" s="345"/>
      <c r="L415" s="345"/>
      <c r="M415" s="345"/>
      <c r="N415" s="345"/>
      <c r="O415" s="345"/>
      <c r="P415" s="345"/>
      <c r="Q415" s="345"/>
      <c r="R415" s="314"/>
      <c r="S415" s="314"/>
      <c r="T415" s="314"/>
      <c r="U415" s="314"/>
      <c r="V415" s="314"/>
      <c r="W415" s="314"/>
      <c r="X415" s="314"/>
      <c r="Y415" s="314"/>
      <c r="Z415" s="314"/>
      <c r="AA415" s="314"/>
      <c r="AB415" s="314"/>
      <c r="AC415" s="314"/>
      <c r="AD415" s="314"/>
      <c r="AE415" s="314"/>
      <c r="AF415" s="314"/>
      <c r="AG415" s="314"/>
      <c r="AH415" s="314"/>
      <c r="AI415" s="314"/>
      <c r="AJ415" s="314"/>
      <c r="AK415" s="314"/>
      <c r="AL415" s="314"/>
      <c r="AM415" s="314"/>
      <c r="AN415" s="314"/>
      <c r="AO415" s="314"/>
      <c r="AP415" s="314"/>
      <c r="AQ415" s="314"/>
      <c r="AR415" s="314"/>
      <c r="AS415" s="314"/>
      <c r="AT415" s="314"/>
      <c r="AU415" s="314"/>
      <c r="AV415" s="314"/>
      <c r="AW415" s="314"/>
      <c r="AX415" s="314"/>
      <c r="AY415" s="314"/>
      <c r="AZ415" s="314"/>
      <c r="BA415" s="314"/>
      <c r="BB415" s="314"/>
      <c r="BC415" s="314"/>
      <c r="BD415" s="314"/>
      <c r="BE415" s="314"/>
      <c r="BF415" s="314"/>
      <c r="BG415" s="314"/>
      <c r="BH415" s="314"/>
      <c r="BI415" s="314"/>
      <c r="BJ415" s="314"/>
      <c r="BK415" s="314"/>
      <c r="BL415" s="314"/>
      <c r="BM415" s="314"/>
      <c r="BN415" s="314"/>
      <c r="BO415" s="314"/>
      <c r="BP415" s="314"/>
      <c r="BQ415" s="314"/>
      <c r="BR415" s="314"/>
      <c r="BS415" s="314"/>
      <c r="BT415" s="314"/>
      <c r="BU415" s="314"/>
      <c r="BV415" s="314"/>
      <c r="BX415" s="314"/>
      <c r="BY415" s="314"/>
      <c r="BZ415" s="314"/>
      <c r="CA415" s="314"/>
      <c r="CB415" s="314"/>
      <c r="CC415" s="314"/>
      <c r="CD415" s="314"/>
      <c r="CE415" s="314"/>
      <c r="CF415" s="314"/>
      <c r="CG415" s="314"/>
      <c r="CH415" s="314"/>
      <c r="CI415" s="314"/>
      <c r="CJ415" s="314"/>
      <c r="CK415" s="314"/>
      <c r="CL415" s="314"/>
      <c r="CM415" s="314"/>
      <c r="CN415" s="314"/>
      <c r="CO415" s="314"/>
      <c r="CP415" s="314"/>
      <c r="CQ415" s="314"/>
      <c r="CR415" s="314"/>
      <c r="CS415" s="314"/>
      <c r="CT415" s="314"/>
      <c r="CU415" s="314"/>
      <c r="CV415" s="314"/>
      <c r="CW415" s="314"/>
      <c r="CX415" s="314"/>
      <c r="CY415" s="314"/>
      <c r="CZ415" s="314"/>
      <c r="DA415" s="314"/>
      <c r="DB415" s="314"/>
      <c r="DC415" s="314"/>
      <c r="DD415" s="314"/>
      <c r="DE415" s="314"/>
      <c r="DF415" s="314"/>
      <c r="DG415" s="314"/>
      <c r="DH415" s="314"/>
      <c r="DI415" s="314"/>
      <c r="DJ415" s="314"/>
      <c r="DK415" s="314"/>
      <c r="DL415" s="314"/>
      <c r="DM415" s="314"/>
      <c r="DN415" s="314"/>
      <c r="DO415" s="314"/>
      <c r="DP415" s="314"/>
      <c r="DQ415" s="314"/>
      <c r="DR415" s="314"/>
      <c r="DS415" s="314"/>
      <c r="DT415" s="314"/>
      <c r="DU415" s="314"/>
      <c r="DV415" s="314"/>
      <c r="DW415" s="314"/>
      <c r="DX415" s="314"/>
      <c r="DY415" s="314"/>
      <c r="DZ415" s="314"/>
      <c r="EA415" s="314"/>
      <c r="EB415" s="314"/>
      <c r="EC415" s="314"/>
      <c r="ED415" s="314"/>
      <c r="FY415" s="317"/>
      <c r="FZ415" s="317"/>
      <c r="GA415" s="317"/>
      <c r="GB415" s="317"/>
      <c r="GC415" s="301"/>
      <c r="GD415" s="301"/>
      <c r="GE415" s="301"/>
      <c r="GF415" s="301"/>
      <c r="GG415" s="318"/>
      <c r="GH415" s="318"/>
      <c r="GI415" s="318"/>
      <c r="GJ415" s="319"/>
      <c r="GK415" s="320"/>
      <c r="GL415" s="320"/>
      <c r="GM415" s="320"/>
      <c r="GN415" s="320"/>
      <c r="GO415" s="300"/>
      <c r="HD415" s="317"/>
      <c r="HE415" s="317"/>
      <c r="HF415" s="317"/>
      <c r="HG415" s="317"/>
      <c r="HH415" s="301"/>
      <c r="HI415" s="301"/>
      <c r="HJ415" s="301"/>
      <c r="HK415" s="301"/>
      <c r="HL415" s="318"/>
      <c r="HM415" s="318"/>
      <c r="HN415" s="318"/>
      <c r="HO415" s="319"/>
      <c r="HP415" s="320"/>
      <c r="HQ415" s="320"/>
      <c r="HR415" s="320"/>
      <c r="HS415" s="320"/>
      <c r="HT415" s="300"/>
    </row>
    <row r="416" spans="2:228" ht="17.100000000000001" customHeight="1" x14ac:dyDescent="0.3">
      <c r="B416" s="345"/>
      <c r="D416" s="345"/>
      <c r="E416" s="345"/>
      <c r="F416" s="345"/>
      <c r="G416" s="345"/>
      <c r="H416" s="345"/>
      <c r="I416" s="345"/>
      <c r="J416" s="345"/>
      <c r="K416" s="345"/>
      <c r="L416" s="345"/>
      <c r="M416" s="345"/>
      <c r="N416" s="345"/>
      <c r="O416" s="345"/>
      <c r="P416" s="345"/>
      <c r="Q416" s="345"/>
      <c r="R416" s="314"/>
      <c r="S416" s="314"/>
      <c r="T416" s="314"/>
      <c r="U416" s="314"/>
      <c r="V416" s="314"/>
      <c r="W416" s="314"/>
      <c r="X416" s="314"/>
      <c r="Y416" s="314"/>
      <c r="Z416" s="314"/>
      <c r="AA416" s="314"/>
      <c r="AB416" s="314"/>
      <c r="AC416" s="314"/>
      <c r="AD416" s="314"/>
      <c r="AE416" s="314"/>
      <c r="AF416" s="314"/>
      <c r="AG416" s="314"/>
      <c r="AH416" s="314"/>
      <c r="AI416" s="314"/>
      <c r="AJ416" s="314"/>
      <c r="AK416" s="314"/>
      <c r="AL416" s="314"/>
      <c r="AM416" s="314"/>
      <c r="AN416" s="314"/>
      <c r="AO416" s="314"/>
      <c r="AP416" s="314"/>
      <c r="AQ416" s="314"/>
      <c r="AR416" s="314"/>
      <c r="AS416" s="314"/>
      <c r="AT416" s="314"/>
      <c r="AU416" s="314"/>
      <c r="AV416" s="314"/>
      <c r="AW416" s="314"/>
      <c r="AX416" s="314"/>
      <c r="AY416" s="314"/>
      <c r="AZ416" s="314"/>
      <c r="BA416" s="314"/>
      <c r="BB416" s="314"/>
      <c r="BC416" s="314"/>
      <c r="BD416" s="314"/>
      <c r="BE416" s="314"/>
      <c r="BF416" s="314"/>
      <c r="BG416" s="314"/>
      <c r="BH416" s="314"/>
      <c r="BI416" s="314"/>
      <c r="BJ416" s="314"/>
      <c r="BK416" s="314"/>
      <c r="BL416" s="314"/>
      <c r="BM416" s="314"/>
      <c r="BN416" s="314"/>
      <c r="BO416" s="314"/>
      <c r="BP416" s="314"/>
      <c r="BQ416" s="314"/>
      <c r="BR416" s="314"/>
      <c r="BS416" s="314"/>
      <c r="BT416" s="314"/>
      <c r="BU416" s="314"/>
      <c r="BV416" s="314"/>
      <c r="BX416" s="314"/>
      <c r="BY416" s="314"/>
      <c r="BZ416" s="314"/>
      <c r="CA416" s="314"/>
      <c r="CB416" s="314"/>
      <c r="CC416" s="314"/>
      <c r="CD416" s="314"/>
      <c r="CE416" s="314"/>
      <c r="CF416" s="314"/>
      <c r="CG416" s="314"/>
      <c r="CH416" s="314"/>
      <c r="CI416" s="314"/>
      <c r="CJ416" s="314"/>
      <c r="CK416" s="314"/>
      <c r="CL416" s="314"/>
      <c r="CM416" s="314"/>
      <c r="CN416" s="314"/>
      <c r="CO416" s="314"/>
      <c r="CP416" s="314"/>
      <c r="CQ416" s="314"/>
      <c r="CR416" s="314"/>
      <c r="CS416" s="314"/>
      <c r="CT416" s="314"/>
      <c r="CU416" s="314"/>
      <c r="CV416" s="314"/>
      <c r="CW416" s="314"/>
      <c r="CX416" s="314"/>
      <c r="CY416" s="314"/>
      <c r="CZ416" s="314"/>
      <c r="DA416" s="314"/>
      <c r="DB416" s="314"/>
      <c r="DC416" s="314"/>
      <c r="DD416" s="314"/>
      <c r="DE416" s="314"/>
      <c r="DF416" s="314"/>
      <c r="DG416" s="314"/>
      <c r="DH416" s="314"/>
      <c r="DI416" s="314"/>
      <c r="DJ416" s="314"/>
      <c r="DK416" s="314"/>
      <c r="DL416" s="314"/>
      <c r="DM416" s="314"/>
      <c r="DN416" s="314"/>
      <c r="DO416" s="314"/>
      <c r="DP416" s="314"/>
      <c r="DQ416" s="314"/>
      <c r="DR416" s="314"/>
      <c r="DS416" s="314"/>
      <c r="DT416" s="314"/>
      <c r="DU416" s="314"/>
      <c r="DV416" s="314"/>
      <c r="DW416" s="314"/>
      <c r="DX416" s="314"/>
      <c r="DY416" s="314"/>
      <c r="DZ416" s="314"/>
      <c r="EA416" s="314"/>
      <c r="EB416" s="314"/>
      <c r="EC416" s="314"/>
      <c r="ED416" s="314"/>
      <c r="FY416" s="317"/>
      <c r="FZ416" s="317"/>
      <c r="GA416" s="317"/>
      <c r="GB416" s="317"/>
      <c r="GC416" s="301"/>
      <c r="GD416" s="301"/>
      <c r="GE416" s="301"/>
      <c r="GF416" s="301"/>
      <c r="GG416" s="318"/>
      <c r="GH416" s="318"/>
      <c r="GI416" s="318"/>
      <c r="GJ416" s="319"/>
      <c r="GK416" s="320"/>
      <c r="GL416" s="320"/>
      <c r="GM416" s="320"/>
      <c r="GN416" s="320"/>
      <c r="GO416" s="300"/>
      <c r="HD416" s="317"/>
      <c r="HE416" s="317"/>
      <c r="HF416" s="317"/>
      <c r="HG416" s="317"/>
      <c r="HH416" s="301"/>
      <c r="HI416" s="301"/>
      <c r="HJ416" s="301"/>
      <c r="HK416" s="301"/>
      <c r="HL416" s="318"/>
      <c r="HM416" s="318"/>
      <c r="HN416" s="318"/>
      <c r="HO416" s="319"/>
      <c r="HP416" s="320"/>
      <c r="HQ416" s="320"/>
      <c r="HR416" s="320"/>
      <c r="HS416" s="320"/>
      <c r="HT416" s="300"/>
    </row>
    <row r="417" spans="2:228" ht="17.100000000000001" customHeight="1" x14ac:dyDescent="0.3">
      <c r="B417" s="345"/>
      <c r="D417" s="345"/>
      <c r="E417" s="345"/>
      <c r="F417" s="345"/>
      <c r="G417" s="345"/>
      <c r="H417" s="345"/>
      <c r="I417" s="345"/>
      <c r="J417" s="345"/>
      <c r="K417" s="345"/>
      <c r="L417" s="345"/>
      <c r="M417" s="345"/>
      <c r="N417" s="345"/>
      <c r="O417" s="345"/>
      <c r="P417" s="345"/>
      <c r="Q417" s="345"/>
      <c r="R417" s="314"/>
      <c r="S417" s="314"/>
      <c r="T417" s="314"/>
      <c r="U417" s="314"/>
      <c r="V417" s="314"/>
      <c r="W417" s="314"/>
      <c r="X417" s="314"/>
      <c r="Y417" s="314"/>
      <c r="Z417" s="314"/>
      <c r="AA417" s="314"/>
      <c r="AB417" s="314"/>
      <c r="AC417" s="314"/>
      <c r="AD417" s="314"/>
      <c r="AE417" s="314"/>
      <c r="AF417" s="314"/>
      <c r="AG417" s="314"/>
      <c r="AH417" s="314"/>
      <c r="AI417" s="314"/>
      <c r="AJ417" s="314"/>
      <c r="AK417" s="314"/>
      <c r="AL417" s="314"/>
      <c r="AM417" s="314"/>
      <c r="AN417" s="314"/>
      <c r="AO417" s="314"/>
      <c r="AP417" s="314"/>
      <c r="AQ417" s="314"/>
      <c r="AR417" s="314"/>
      <c r="AS417" s="314"/>
      <c r="AT417" s="314"/>
      <c r="AU417" s="314"/>
      <c r="AV417" s="314"/>
      <c r="AW417" s="314"/>
      <c r="AX417" s="314"/>
      <c r="AY417" s="314"/>
      <c r="AZ417" s="314"/>
      <c r="BA417" s="314"/>
      <c r="BB417" s="314"/>
      <c r="BC417" s="314"/>
      <c r="BD417" s="314"/>
      <c r="BE417" s="314"/>
      <c r="BF417" s="314"/>
      <c r="BG417" s="314"/>
      <c r="BH417" s="314"/>
      <c r="BI417" s="314"/>
      <c r="BJ417" s="314"/>
      <c r="BK417" s="314"/>
      <c r="BL417" s="314"/>
      <c r="BM417" s="314"/>
      <c r="BN417" s="314"/>
      <c r="BO417" s="314"/>
      <c r="BP417" s="314"/>
      <c r="BQ417" s="314"/>
      <c r="BR417" s="314"/>
      <c r="BS417" s="314"/>
      <c r="BT417" s="314"/>
      <c r="BU417" s="314"/>
      <c r="BV417" s="314"/>
      <c r="BW417" s="336"/>
      <c r="BX417" s="314"/>
      <c r="BY417" s="314"/>
      <c r="BZ417" s="314"/>
      <c r="CA417" s="314"/>
      <c r="CB417" s="314"/>
      <c r="CC417" s="314"/>
      <c r="CD417" s="314"/>
      <c r="CE417" s="314"/>
      <c r="CF417" s="314"/>
      <c r="CG417" s="314"/>
      <c r="CH417" s="314"/>
      <c r="CI417" s="314"/>
      <c r="CJ417" s="314"/>
      <c r="CK417" s="314"/>
      <c r="CL417" s="314"/>
      <c r="CM417" s="314"/>
      <c r="CN417" s="314"/>
      <c r="CO417" s="314"/>
      <c r="CP417" s="314"/>
      <c r="CQ417" s="314"/>
      <c r="CR417" s="314"/>
      <c r="CS417" s="314"/>
      <c r="CT417" s="314"/>
      <c r="CU417" s="314"/>
      <c r="CV417" s="314"/>
      <c r="CW417" s="314"/>
      <c r="CX417" s="314"/>
      <c r="CY417" s="314"/>
      <c r="CZ417" s="314"/>
      <c r="DA417" s="314"/>
      <c r="DB417" s="314"/>
      <c r="DC417" s="314"/>
      <c r="DD417" s="314"/>
      <c r="DE417" s="314"/>
      <c r="DF417" s="314"/>
      <c r="DG417" s="314"/>
      <c r="DH417" s="314"/>
      <c r="DI417" s="314"/>
      <c r="DJ417" s="314"/>
      <c r="DK417" s="314"/>
      <c r="DL417" s="314"/>
      <c r="DM417" s="314"/>
      <c r="DN417" s="314"/>
      <c r="DO417" s="314"/>
      <c r="DP417" s="314"/>
      <c r="DQ417" s="314"/>
      <c r="DR417" s="314"/>
      <c r="DS417" s="314"/>
      <c r="DT417" s="314"/>
      <c r="DU417" s="314"/>
      <c r="DV417" s="314"/>
      <c r="DW417" s="314"/>
      <c r="DX417" s="314"/>
      <c r="DY417" s="314"/>
      <c r="DZ417" s="314"/>
      <c r="EA417" s="314"/>
      <c r="EB417" s="314"/>
      <c r="EC417" s="314"/>
      <c r="ED417" s="314"/>
      <c r="FY417" s="317"/>
      <c r="FZ417" s="317"/>
      <c r="GA417" s="317"/>
      <c r="GB417" s="317"/>
      <c r="GC417" s="301"/>
      <c r="GD417" s="301"/>
      <c r="GE417" s="301"/>
      <c r="GF417" s="301"/>
      <c r="GG417" s="318"/>
      <c r="GH417" s="318"/>
      <c r="GI417" s="318"/>
      <c r="GJ417" s="319"/>
      <c r="GK417" s="320"/>
      <c r="GL417" s="320"/>
      <c r="GM417" s="320"/>
      <c r="GN417" s="320"/>
      <c r="GO417" s="300"/>
      <c r="HD417" s="317"/>
      <c r="HE417" s="317"/>
      <c r="HF417" s="317"/>
      <c r="HG417" s="317"/>
      <c r="HH417" s="301"/>
      <c r="HI417" s="301"/>
      <c r="HJ417" s="301"/>
      <c r="HK417" s="301"/>
      <c r="HL417" s="318"/>
      <c r="HM417" s="318"/>
      <c r="HN417" s="318"/>
      <c r="HO417" s="319"/>
      <c r="HP417" s="320"/>
      <c r="HQ417" s="320"/>
      <c r="HR417" s="320"/>
      <c r="HS417" s="320"/>
      <c r="HT417" s="300"/>
    </row>
    <row r="418" spans="2:228" ht="17.100000000000001" customHeight="1" x14ac:dyDescent="0.3">
      <c r="B418" s="345"/>
      <c r="D418" s="345"/>
      <c r="E418" s="345"/>
      <c r="F418" s="345"/>
      <c r="G418" s="345"/>
      <c r="H418" s="345"/>
      <c r="I418" s="345"/>
      <c r="J418" s="345"/>
      <c r="K418" s="345"/>
      <c r="L418" s="345"/>
      <c r="M418" s="345"/>
      <c r="N418" s="345"/>
      <c r="O418" s="345"/>
      <c r="P418" s="345"/>
      <c r="Q418" s="345"/>
      <c r="R418" s="314"/>
      <c r="S418" s="314"/>
      <c r="T418" s="314"/>
      <c r="U418" s="314"/>
      <c r="V418" s="314"/>
      <c r="W418" s="314"/>
      <c r="X418" s="314"/>
      <c r="Y418" s="314"/>
      <c r="Z418" s="314"/>
      <c r="AA418" s="314"/>
      <c r="AB418" s="314"/>
      <c r="AC418" s="314"/>
      <c r="AD418" s="314"/>
      <c r="AE418" s="314"/>
      <c r="AF418" s="314"/>
      <c r="AG418" s="314"/>
      <c r="AH418" s="314"/>
      <c r="AI418" s="314"/>
      <c r="AJ418" s="314"/>
      <c r="AK418" s="314"/>
      <c r="AL418" s="314"/>
      <c r="AM418" s="314"/>
      <c r="AN418" s="314"/>
      <c r="AO418" s="314"/>
      <c r="AP418" s="314"/>
      <c r="AQ418" s="314"/>
      <c r="AR418" s="314"/>
      <c r="AS418" s="314"/>
      <c r="AT418" s="314"/>
      <c r="AU418" s="314"/>
      <c r="AV418" s="314"/>
      <c r="AW418" s="314"/>
      <c r="AX418" s="314"/>
      <c r="AY418" s="314"/>
      <c r="AZ418" s="314"/>
      <c r="BA418" s="314"/>
      <c r="BB418" s="314"/>
      <c r="BC418" s="314"/>
      <c r="BD418" s="314"/>
      <c r="BE418" s="314"/>
      <c r="BF418" s="314"/>
      <c r="BG418" s="314"/>
      <c r="BH418" s="314"/>
      <c r="BI418" s="314"/>
      <c r="BJ418" s="314"/>
      <c r="BK418" s="314"/>
      <c r="BL418" s="314"/>
      <c r="BM418" s="314"/>
      <c r="BN418" s="314"/>
      <c r="BO418" s="314"/>
      <c r="BP418" s="314"/>
      <c r="BQ418" s="314"/>
      <c r="BR418" s="314"/>
      <c r="BS418" s="314"/>
      <c r="BT418" s="314"/>
      <c r="BU418" s="314"/>
      <c r="BV418" s="314"/>
      <c r="BW418" s="337"/>
      <c r="BX418" s="314"/>
      <c r="BY418" s="314"/>
      <c r="BZ418" s="314"/>
      <c r="CA418" s="314"/>
      <c r="CB418" s="314"/>
      <c r="CC418" s="314"/>
      <c r="CD418" s="314"/>
      <c r="CE418" s="314"/>
      <c r="CF418" s="314"/>
      <c r="CG418" s="314"/>
      <c r="CH418" s="314"/>
      <c r="CI418" s="314"/>
      <c r="CJ418" s="314"/>
      <c r="CK418" s="314"/>
      <c r="CL418" s="314"/>
      <c r="CM418" s="314"/>
      <c r="CN418" s="314"/>
      <c r="CO418" s="314"/>
      <c r="CP418" s="314"/>
      <c r="CQ418" s="314"/>
      <c r="CR418" s="314"/>
      <c r="CS418" s="314"/>
      <c r="CT418" s="314"/>
      <c r="CU418" s="314"/>
      <c r="CV418" s="314"/>
      <c r="CW418" s="314"/>
      <c r="CX418" s="314"/>
      <c r="CY418" s="314"/>
      <c r="CZ418" s="314"/>
      <c r="DA418" s="314"/>
      <c r="DB418" s="314"/>
      <c r="DC418" s="314"/>
      <c r="DD418" s="314"/>
      <c r="DE418" s="314"/>
      <c r="DF418" s="314"/>
      <c r="DG418" s="314"/>
      <c r="DH418" s="314"/>
      <c r="DI418" s="314"/>
      <c r="DJ418" s="314"/>
      <c r="DK418" s="314"/>
      <c r="DL418" s="314"/>
      <c r="DM418" s="314"/>
      <c r="DN418" s="314"/>
      <c r="DO418" s="314"/>
      <c r="DP418" s="314"/>
      <c r="DQ418" s="314"/>
      <c r="DR418" s="314"/>
      <c r="DS418" s="314"/>
      <c r="DT418" s="314"/>
      <c r="DU418" s="314"/>
      <c r="DV418" s="314"/>
      <c r="DW418" s="314"/>
      <c r="DX418" s="314"/>
      <c r="DY418" s="314"/>
      <c r="DZ418" s="314"/>
      <c r="EA418" s="314"/>
      <c r="EB418" s="314"/>
      <c r="EC418" s="314"/>
      <c r="ED418" s="314"/>
      <c r="FY418" s="317"/>
      <c r="FZ418" s="317"/>
      <c r="GA418" s="317"/>
      <c r="GB418" s="317"/>
      <c r="GC418" s="301"/>
      <c r="GD418" s="301"/>
      <c r="GE418" s="301"/>
      <c r="GF418" s="301"/>
      <c r="GG418" s="318"/>
      <c r="GH418" s="318"/>
      <c r="GI418" s="318"/>
      <c r="GJ418" s="319"/>
      <c r="GK418" s="320"/>
      <c r="GL418" s="320"/>
      <c r="GM418" s="320"/>
      <c r="GN418" s="320"/>
      <c r="GO418" s="300"/>
      <c r="HD418" s="317"/>
      <c r="HE418" s="317"/>
      <c r="HF418" s="317"/>
      <c r="HG418" s="317"/>
      <c r="HH418" s="301"/>
      <c r="HI418" s="301"/>
      <c r="HJ418" s="301"/>
      <c r="HK418" s="301"/>
      <c r="HL418" s="318"/>
      <c r="HM418" s="318"/>
      <c r="HN418" s="318"/>
      <c r="HO418" s="319"/>
      <c r="HP418" s="320"/>
      <c r="HQ418" s="320"/>
      <c r="HR418" s="320"/>
      <c r="HS418" s="320"/>
      <c r="HT418" s="300"/>
    </row>
    <row r="419" spans="2:228" ht="17.100000000000001" customHeight="1" x14ac:dyDescent="0.3">
      <c r="B419" s="345"/>
      <c r="D419" s="345"/>
      <c r="E419" s="345"/>
      <c r="F419" s="345"/>
      <c r="G419" s="345"/>
      <c r="H419" s="345"/>
      <c r="I419" s="345"/>
      <c r="J419" s="345"/>
      <c r="K419" s="345"/>
      <c r="L419" s="345"/>
      <c r="M419" s="345"/>
      <c r="N419" s="345"/>
      <c r="O419" s="345"/>
      <c r="P419" s="345"/>
      <c r="Q419" s="345"/>
      <c r="R419" s="314"/>
      <c r="S419" s="314"/>
      <c r="T419" s="314"/>
      <c r="U419" s="314"/>
      <c r="V419" s="314"/>
      <c r="W419" s="314"/>
      <c r="X419" s="314"/>
      <c r="Y419" s="314"/>
      <c r="Z419" s="314"/>
      <c r="AA419" s="314"/>
      <c r="AB419" s="314"/>
      <c r="AC419" s="314"/>
      <c r="AD419" s="314"/>
      <c r="AE419" s="314"/>
      <c r="AF419" s="314"/>
      <c r="AG419" s="314"/>
      <c r="AH419" s="314"/>
      <c r="AI419" s="314"/>
      <c r="AJ419" s="314"/>
      <c r="AK419" s="314"/>
      <c r="AL419" s="314"/>
      <c r="AM419" s="314"/>
      <c r="AN419" s="314"/>
      <c r="AO419" s="314"/>
      <c r="AP419" s="314"/>
      <c r="AQ419" s="314"/>
      <c r="AR419" s="314"/>
      <c r="AS419" s="314"/>
      <c r="AT419" s="314"/>
      <c r="AU419" s="314"/>
      <c r="AV419" s="314"/>
      <c r="AW419" s="314"/>
      <c r="AX419" s="314"/>
      <c r="AY419" s="314"/>
      <c r="AZ419" s="314"/>
      <c r="BA419" s="314"/>
      <c r="BB419" s="314"/>
      <c r="BC419" s="314"/>
      <c r="BD419" s="314"/>
      <c r="BE419" s="314"/>
      <c r="BF419" s="314"/>
      <c r="BG419" s="314"/>
      <c r="BH419" s="314"/>
      <c r="BI419" s="314"/>
      <c r="BJ419" s="314"/>
      <c r="BK419" s="314"/>
      <c r="BL419" s="314"/>
      <c r="BM419" s="314"/>
      <c r="BN419" s="314"/>
      <c r="BO419" s="314"/>
      <c r="BP419" s="314"/>
      <c r="BQ419" s="314"/>
      <c r="BR419" s="314"/>
      <c r="BS419" s="314"/>
      <c r="BT419" s="314"/>
      <c r="BU419" s="314"/>
      <c r="BV419" s="314"/>
      <c r="BW419" s="291"/>
      <c r="BX419" s="314"/>
      <c r="BY419" s="314"/>
      <c r="BZ419" s="314"/>
      <c r="CA419" s="314"/>
      <c r="CB419" s="314"/>
      <c r="CC419" s="314"/>
      <c r="CD419" s="314"/>
      <c r="CE419" s="314"/>
      <c r="CF419" s="314"/>
      <c r="CG419" s="314"/>
      <c r="CH419" s="314"/>
      <c r="CI419" s="314"/>
      <c r="CJ419" s="314"/>
      <c r="CK419" s="314"/>
      <c r="CL419" s="314"/>
      <c r="CM419" s="314"/>
      <c r="CN419" s="314"/>
      <c r="CO419" s="314"/>
      <c r="CP419" s="314"/>
      <c r="CQ419" s="314"/>
      <c r="CR419" s="314"/>
      <c r="CS419" s="314"/>
      <c r="CT419" s="314"/>
      <c r="CU419" s="314"/>
      <c r="CV419" s="314"/>
      <c r="CW419" s="314"/>
      <c r="CX419" s="314"/>
      <c r="CY419" s="314"/>
      <c r="CZ419" s="314"/>
      <c r="DA419" s="314"/>
      <c r="DB419" s="314"/>
      <c r="DC419" s="314"/>
      <c r="DD419" s="314"/>
      <c r="DE419" s="314"/>
      <c r="DF419" s="314"/>
      <c r="DG419" s="314"/>
      <c r="DH419" s="314"/>
      <c r="DI419" s="314"/>
      <c r="DJ419" s="314"/>
      <c r="DK419" s="314"/>
      <c r="DL419" s="314"/>
      <c r="DM419" s="314"/>
      <c r="DN419" s="314"/>
      <c r="DO419" s="314"/>
      <c r="DP419" s="314"/>
      <c r="DQ419" s="314"/>
      <c r="DR419" s="314"/>
      <c r="DS419" s="314"/>
      <c r="DT419" s="314"/>
      <c r="DU419" s="314"/>
      <c r="DV419" s="314"/>
      <c r="DW419" s="314"/>
      <c r="DX419" s="314"/>
      <c r="DY419" s="314"/>
      <c r="DZ419" s="314"/>
      <c r="EA419" s="314"/>
      <c r="EB419" s="314"/>
      <c r="EC419" s="314"/>
      <c r="ED419" s="314"/>
      <c r="FY419" s="317"/>
      <c r="FZ419" s="317"/>
      <c r="GA419" s="317"/>
      <c r="GB419" s="317"/>
      <c r="GC419" s="301"/>
      <c r="GD419" s="301"/>
      <c r="GE419" s="301"/>
      <c r="GF419" s="301"/>
      <c r="GG419" s="318"/>
      <c r="GH419" s="318"/>
      <c r="GI419" s="318"/>
      <c r="GJ419" s="319"/>
      <c r="GK419" s="320"/>
      <c r="GL419" s="320"/>
      <c r="GM419" s="320"/>
      <c r="GN419" s="320"/>
      <c r="GO419" s="300"/>
      <c r="HD419" s="317"/>
      <c r="HE419" s="317"/>
      <c r="HF419" s="317"/>
      <c r="HG419" s="317"/>
      <c r="HH419" s="301"/>
      <c r="HI419" s="301"/>
      <c r="HJ419" s="301"/>
      <c r="HK419" s="301"/>
      <c r="HL419" s="318"/>
      <c r="HM419" s="318"/>
      <c r="HN419" s="318"/>
      <c r="HO419" s="319"/>
      <c r="HP419" s="320"/>
      <c r="HQ419" s="320"/>
      <c r="HR419" s="320"/>
      <c r="HS419" s="320"/>
      <c r="HT419" s="300"/>
    </row>
    <row r="420" spans="2:228" ht="17.100000000000001" customHeight="1" x14ac:dyDescent="0.3">
      <c r="B420" s="345"/>
      <c r="D420" s="345"/>
      <c r="E420" s="345"/>
      <c r="F420" s="345"/>
      <c r="G420" s="345"/>
      <c r="H420" s="345"/>
      <c r="I420" s="345"/>
      <c r="J420" s="345"/>
      <c r="K420" s="345"/>
      <c r="L420" s="345"/>
      <c r="M420" s="345"/>
      <c r="N420" s="345"/>
      <c r="O420" s="345"/>
      <c r="P420" s="345"/>
      <c r="Q420" s="345"/>
      <c r="R420" s="314"/>
      <c r="S420" s="314"/>
      <c r="T420" s="314"/>
      <c r="U420" s="314"/>
      <c r="V420" s="314"/>
      <c r="W420" s="314"/>
      <c r="X420" s="314"/>
      <c r="Y420" s="314"/>
      <c r="Z420" s="314"/>
      <c r="AA420" s="314"/>
      <c r="AB420" s="314"/>
      <c r="AC420" s="314"/>
      <c r="AD420" s="314"/>
      <c r="AE420" s="314"/>
      <c r="AF420" s="314"/>
      <c r="AG420" s="314"/>
      <c r="AH420" s="314"/>
      <c r="AI420" s="314"/>
      <c r="AJ420" s="314"/>
      <c r="AK420" s="314"/>
      <c r="AL420" s="314"/>
      <c r="AM420" s="314"/>
      <c r="AN420" s="314"/>
      <c r="AO420" s="314"/>
      <c r="AP420" s="314"/>
      <c r="AQ420" s="314"/>
      <c r="AR420" s="314"/>
      <c r="AS420" s="314"/>
      <c r="AT420" s="314"/>
      <c r="AU420" s="314"/>
      <c r="AV420" s="314"/>
      <c r="AW420" s="314"/>
      <c r="AX420" s="314"/>
      <c r="AY420" s="314"/>
      <c r="AZ420" s="314"/>
      <c r="BA420" s="314"/>
      <c r="BB420" s="314"/>
      <c r="BC420" s="314"/>
      <c r="BD420" s="314"/>
      <c r="BE420" s="314"/>
      <c r="BF420" s="314"/>
      <c r="BG420" s="314"/>
      <c r="BH420" s="314"/>
      <c r="BI420" s="314"/>
      <c r="BJ420" s="314"/>
      <c r="BK420" s="314"/>
      <c r="BL420" s="314"/>
      <c r="BM420" s="314"/>
      <c r="BN420" s="314"/>
      <c r="BO420" s="314"/>
      <c r="BP420" s="314"/>
      <c r="BQ420" s="314"/>
      <c r="BR420" s="314"/>
      <c r="BS420" s="314"/>
      <c r="BT420" s="314"/>
      <c r="BU420" s="314"/>
      <c r="BV420" s="314"/>
      <c r="BW420" s="258"/>
      <c r="BX420" s="314"/>
      <c r="BY420" s="314"/>
      <c r="BZ420" s="314"/>
      <c r="CA420" s="314"/>
      <c r="CB420" s="314"/>
      <c r="CC420" s="314"/>
      <c r="CD420" s="314"/>
      <c r="CE420" s="314"/>
      <c r="CF420" s="314"/>
      <c r="CG420" s="314"/>
      <c r="CH420" s="314"/>
      <c r="CI420" s="314"/>
      <c r="CJ420" s="314"/>
      <c r="CK420" s="314"/>
      <c r="CL420" s="314"/>
      <c r="CM420" s="314"/>
      <c r="CN420" s="314"/>
      <c r="CO420" s="314"/>
      <c r="CP420" s="314"/>
      <c r="CQ420" s="314"/>
      <c r="CR420" s="314"/>
      <c r="CS420" s="314"/>
      <c r="CT420" s="314"/>
      <c r="CU420" s="314"/>
      <c r="CV420" s="314"/>
      <c r="CW420" s="314"/>
      <c r="CX420" s="314"/>
      <c r="CY420" s="314"/>
      <c r="CZ420" s="314"/>
      <c r="DA420" s="314"/>
      <c r="DB420" s="314"/>
      <c r="DC420" s="314"/>
      <c r="DD420" s="314"/>
      <c r="DE420" s="314"/>
      <c r="DF420" s="314"/>
      <c r="DG420" s="314"/>
      <c r="DH420" s="314"/>
      <c r="DI420" s="314"/>
      <c r="DJ420" s="314"/>
      <c r="DK420" s="314"/>
      <c r="DL420" s="314"/>
      <c r="DM420" s="314"/>
      <c r="DN420" s="314"/>
      <c r="DO420" s="314"/>
      <c r="DP420" s="314"/>
      <c r="DQ420" s="314"/>
      <c r="DR420" s="314"/>
      <c r="DS420" s="314"/>
      <c r="DT420" s="314"/>
      <c r="DU420" s="314"/>
      <c r="DV420" s="314"/>
      <c r="DW420" s="314"/>
      <c r="DX420" s="314"/>
      <c r="DY420" s="314"/>
      <c r="DZ420" s="314"/>
      <c r="EA420" s="314"/>
      <c r="EB420" s="314"/>
      <c r="EC420" s="314"/>
      <c r="ED420" s="314"/>
      <c r="FY420" s="317"/>
      <c r="FZ420" s="317"/>
      <c r="GA420" s="317"/>
      <c r="GB420" s="317"/>
      <c r="GC420" s="301"/>
      <c r="GD420" s="301"/>
      <c r="GE420" s="301"/>
      <c r="GF420" s="301"/>
      <c r="GG420" s="318"/>
      <c r="GH420" s="318"/>
      <c r="GI420" s="318"/>
      <c r="GJ420" s="319"/>
      <c r="GK420" s="320"/>
      <c r="GL420" s="320"/>
      <c r="GM420" s="320"/>
      <c r="GN420" s="320"/>
      <c r="GO420" s="300"/>
      <c r="HD420" s="317"/>
      <c r="HE420" s="317"/>
      <c r="HF420" s="317"/>
      <c r="HG420" s="317"/>
      <c r="HH420" s="301"/>
      <c r="HI420" s="301"/>
      <c r="HJ420" s="301"/>
      <c r="HK420" s="301"/>
      <c r="HL420" s="318"/>
      <c r="HM420" s="318"/>
      <c r="HN420" s="318"/>
      <c r="HO420" s="319"/>
      <c r="HP420" s="320"/>
      <c r="HQ420" s="320"/>
      <c r="HR420" s="320"/>
      <c r="HS420" s="320"/>
      <c r="HT420" s="300"/>
    </row>
    <row r="421" spans="2:228" ht="17.100000000000001" customHeight="1" x14ac:dyDescent="0.3">
      <c r="B421" s="345"/>
      <c r="D421" s="345"/>
      <c r="E421" s="345"/>
      <c r="F421" s="345"/>
      <c r="G421" s="345"/>
      <c r="H421" s="345"/>
      <c r="I421" s="345"/>
      <c r="J421" s="345"/>
      <c r="K421" s="345"/>
      <c r="L421" s="345"/>
      <c r="M421" s="345"/>
      <c r="N421" s="345"/>
      <c r="O421" s="345"/>
      <c r="P421" s="345"/>
      <c r="Q421" s="345"/>
      <c r="R421" s="314"/>
      <c r="S421" s="314"/>
      <c r="T421" s="314"/>
      <c r="U421" s="314"/>
      <c r="V421" s="314"/>
      <c r="W421" s="314"/>
      <c r="X421" s="314"/>
      <c r="Y421" s="314"/>
      <c r="Z421" s="314"/>
      <c r="AA421" s="314"/>
      <c r="AB421" s="314"/>
      <c r="AC421" s="314"/>
      <c r="AD421" s="314"/>
      <c r="AE421" s="314"/>
      <c r="AF421" s="314"/>
      <c r="AG421" s="314"/>
      <c r="AH421" s="314"/>
      <c r="AI421" s="314"/>
      <c r="AJ421" s="314"/>
      <c r="AK421" s="314"/>
      <c r="AL421" s="314"/>
      <c r="AM421" s="314"/>
      <c r="AN421" s="314"/>
      <c r="AO421" s="314"/>
      <c r="AP421" s="314"/>
      <c r="AQ421" s="314"/>
      <c r="AR421" s="314"/>
      <c r="AS421" s="314"/>
      <c r="AT421" s="314"/>
      <c r="AU421" s="314"/>
      <c r="AV421" s="314"/>
      <c r="AW421" s="314"/>
      <c r="AX421" s="314"/>
      <c r="AY421" s="314"/>
      <c r="AZ421" s="314"/>
      <c r="BA421" s="314"/>
      <c r="BB421" s="314"/>
      <c r="BC421" s="314"/>
      <c r="BD421" s="314"/>
      <c r="BE421" s="314"/>
      <c r="BF421" s="314"/>
      <c r="BG421" s="314"/>
      <c r="BH421" s="314"/>
      <c r="BI421" s="314"/>
      <c r="BJ421" s="314"/>
      <c r="BK421" s="314"/>
      <c r="BL421" s="314"/>
      <c r="BM421" s="314"/>
      <c r="BN421" s="314"/>
      <c r="BO421" s="314"/>
      <c r="BP421" s="314"/>
      <c r="BQ421" s="314"/>
      <c r="BR421" s="314"/>
      <c r="BS421" s="314"/>
      <c r="BT421" s="314"/>
      <c r="BU421" s="314"/>
      <c r="BV421" s="314"/>
      <c r="BW421" s="258"/>
      <c r="BX421" s="314"/>
      <c r="BY421" s="314"/>
      <c r="BZ421" s="314"/>
      <c r="CA421" s="314"/>
      <c r="CB421" s="314"/>
      <c r="CC421" s="314"/>
      <c r="CD421" s="314"/>
      <c r="CE421" s="314"/>
      <c r="CF421" s="314"/>
      <c r="CG421" s="314"/>
      <c r="CH421" s="314"/>
      <c r="CI421" s="314"/>
      <c r="CJ421" s="314"/>
      <c r="CK421" s="314"/>
      <c r="CL421" s="314"/>
      <c r="CM421" s="314"/>
      <c r="CN421" s="314"/>
      <c r="CO421" s="314"/>
      <c r="CP421" s="314"/>
      <c r="CQ421" s="314"/>
      <c r="CR421" s="314"/>
      <c r="CS421" s="314"/>
      <c r="CT421" s="314"/>
      <c r="CU421" s="314"/>
      <c r="CV421" s="314"/>
      <c r="CW421" s="314"/>
      <c r="CX421" s="314"/>
      <c r="CY421" s="314"/>
      <c r="CZ421" s="314"/>
      <c r="DA421" s="314"/>
      <c r="DB421" s="314"/>
      <c r="DC421" s="314"/>
      <c r="DD421" s="314"/>
      <c r="DE421" s="314"/>
      <c r="DF421" s="314"/>
      <c r="DG421" s="314"/>
      <c r="DH421" s="314"/>
      <c r="DI421" s="314"/>
      <c r="DJ421" s="314"/>
      <c r="DK421" s="314"/>
      <c r="DL421" s="314"/>
      <c r="DM421" s="314"/>
      <c r="DN421" s="314"/>
      <c r="DO421" s="314"/>
      <c r="DP421" s="314"/>
      <c r="DQ421" s="314"/>
      <c r="DR421" s="314"/>
      <c r="DS421" s="314"/>
      <c r="DT421" s="314"/>
      <c r="DU421" s="314"/>
      <c r="DV421" s="314"/>
      <c r="DW421" s="314"/>
      <c r="DX421" s="314"/>
      <c r="DY421" s="314"/>
      <c r="DZ421" s="314"/>
      <c r="EA421" s="314"/>
      <c r="EB421" s="314"/>
      <c r="EC421" s="314"/>
      <c r="ED421" s="314"/>
      <c r="FY421" s="317"/>
      <c r="FZ421" s="317"/>
      <c r="GA421" s="317"/>
      <c r="GB421" s="317"/>
      <c r="GC421" s="301"/>
      <c r="GD421" s="301"/>
      <c r="GE421" s="301"/>
      <c r="GF421" s="301"/>
      <c r="GG421" s="318"/>
      <c r="GH421" s="318"/>
      <c r="GI421" s="318"/>
      <c r="GJ421" s="319"/>
      <c r="GK421" s="320"/>
      <c r="GL421" s="320"/>
      <c r="GM421" s="320"/>
      <c r="GN421" s="320"/>
      <c r="GO421" s="300"/>
      <c r="HD421" s="317"/>
      <c r="HE421" s="317"/>
      <c r="HF421" s="317"/>
      <c r="HG421" s="317"/>
      <c r="HH421" s="301"/>
      <c r="HI421" s="301"/>
      <c r="HJ421" s="301"/>
      <c r="HK421" s="301"/>
      <c r="HL421" s="318"/>
      <c r="HM421" s="318"/>
      <c r="HN421" s="318"/>
      <c r="HO421" s="319"/>
      <c r="HP421" s="320"/>
      <c r="HQ421" s="320"/>
      <c r="HR421" s="320"/>
      <c r="HS421" s="320"/>
      <c r="HT421" s="300"/>
    </row>
    <row r="422" spans="2:228" ht="17.100000000000001" customHeight="1" x14ac:dyDescent="0.3">
      <c r="B422" s="345"/>
      <c r="D422" s="345"/>
      <c r="E422" s="345"/>
      <c r="F422" s="345"/>
      <c r="G422" s="345"/>
      <c r="H422" s="345"/>
      <c r="I422" s="345"/>
      <c r="J422" s="345"/>
      <c r="K422" s="345"/>
      <c r="L422" s="345"/>
      <c r="M422" s="345"/>
      <c r="N422" s="345"/>
      <c r="O422" s="345"/>
      <c r="P422" s="345"/>
      <c r="Q422" s="345"/>
      <c r="R422" s="314"/>
      <c r="S422" s="314"/>
      <c r="T422" s="314"/>
      <c r="U422" s="314"/>
      <c r="V422" s="314"/>
      <c r="W422" s="314"/>
      <c r="X422" s="314"/>
      <c r="Y422" s="314"/>
      <c r="Z422" s="314"/>
      <c r="AA422" s="314"/>
      <c r="AB422" s="314"/>
      <c r="AC422" s="314"/>
      <c r="AD422" s="314"/>
      <c r="AE422" s="314"/>
      <c r="AF422" s="314"/>
      <c r="AG422" s="314"/>
      <c r="AH422" s="314"/>
      <c r="AI422" s="314"/>
      <c r="AJ422" s="314"/>
      <c r="AK422" s="314"/>
      <c r="AL422" s="314"/>
      <c r="AM422" s="314"/>
      <c r="AN422" s="314"/>
      <c r="AO422" s="314"/>
      <c r="AP422" s="314"/>
      <c r="AQ422" s="314"/>
      <c r="AR422" s="314"/>
      <c r="AS422" s="314"/>
      <c r="AT422" s="314"/>
      <c r="AU422" s="314"/>
      <c r="AV422" s="314"/>
      <c r="AW422" s="314"/>
      <c r="AX422" s="314"/>
      <c r="AY422" s="314"/>
      <c r="AZ422" s="314"/>
      <c r="BA422" s="314"/>
      <c r="BB422" s="314"/>
      <c r="BC422" s="314"/>
      <c r="BD422" s="314"/>
      <c r="BE422" s="314"/>
      <c r="BF422" s="314"/>
      <c r="BG422" s="314"/>
      <c r="BH422" s="314"/>
      <c r="BI422" s="314"/>
      <c r="BJ422" s="314"/>
      <c r="BK422" s="314"/>
      <c r="BL422" s="314"/>
      <c r="BM422" s="314"/>
      <c r="BN422" s="314"/>
      <c r="BO422" s="314"/>
      <c r="BP422" s="314"/>
      <c r="BQ422" s="314"/>
      <c r="BR422" s="314"/>
      <c r="BS422" s="314"/>
      <c r="BT422" s="314"/>
      <c r="BU422" s="314"/>
      <c r="BV422" s="314"/>
      <c r="BW422" s="291"/>
      <c r="BX422" s="314"/>
      <c r="BY422" s="314"/>
      <c r="BZ422" s="314"/>
      <c r="CA422" s="314"/>
      <c r="CB422" s="314"/>
      <c r="CC422" s="314"/>
      <c r="CD422" s="314"/>
      <c r="CE422" s="314"/>
      <c r="CF422" s="314"/>
      <c r="CG422" s="314"/>
      <c r="CH422" s="314"/>
      <c r="CI422" s="314"/>
      <c r="CJ422" s="314"/>
      <c r="CK422" s="314"/>
      <c r="CL422" s="314"/>
      <c r="CM422" s="314"/>
      <c r="CN422" s="314"/>
      <c r="CO422" s="314"/>
      <c r="CP422" s="314"/>
      <c r="CQ422" s="314"/>
      <c r="CR422" s="314"/>
      <c r="CS422" s="314"/>
      <c r="CT422" s="314"/>
      <c r="CU422" s="314"/>
      <c r="CV422" s="314"/>
      <c r="CW422" s="314"/>
      <c r="CX422" s="314"/>
      <c r="CY422" s="314"/>
      <c r="CZ422" s="314"/>
      <c r="DA422" s="314"/>
      <c r="DB422" s="314"/>
      <c r="DC422" s="314"/>
      <c r="DD422" s="314"/>
      <c r="DE422" s="314"/>
      <c r="DF422" s="314"/>
      <c r="DG422" s="314"/>
      <c r="DH422" s="314"/>
      <c r="DI422" s="314"/>
      <c r="DJ422" s="314"/>
      <c r="DK422" s="314"/>
      <c r="DL422" s="314"/>
      <c r="DM422" s="314"/>
      <c r="DN422" s="314"/>
      <c r="DO422" s="314"/>
      <c r="DP422" s="314"/>
      <c r="DQ422" s="314"/>
      <c r="DR422" s="314"/>
      <c r="DS422" s="314"/>
      <c r="DT422" s="314"/>
      <c r="DU422" s="314"/>
      <c r="DV422" s="314"/>
      <c r="DW422" s="314"/>
      <c r="DX422" s="314"/>
      <c r="DY422" s="314"/>
      <c r="DZ422" s="314"/>
      <c r="EA422" s="314"/>
      <c r="EB422" s="314"/>
      <c r="EC422" s="314"/>
      <c r="ED422" s="314"/>
      <c r="FY422" s="317"/>
      <c r="FZ422" s="317"/>
      <c r="GA422" s="317"/>
      <c r="GB422" s="317"/>
      <c r="GC422" s="301"/>
      <c r="GD422" s="301"/>
      <c r="GE422" s="301"/>
      <c r="GF422" s="301"/>
      <c r="GG422" s="318"/>
      <c r="GH422" s="318"/>
      <c r="GI422" s="318"/>
      <c r="GJ422" s="319"/>
      <c r="GK422" s="320"/>
      <c r="GL422" s="320"/>
      <c r="GM422" s="320"/>
      <c r="GN422" s="320"/>
      <c r="GO422" s="300"/>
      <c r="HD422" s="317"/>
      <c r="HE422" s="317"/>
      <c r="HF422" s="317"/>
      <c r="HG422" s="317"/>
      <c r="HH422" s="301"/>
      <c r="HI422" s="301"/>
      <c r="HJ422" s="301"/>
      <c r="HK422" s="301"/>
      <c r="HL422" s="318"/>
      <c r="HM422" s="318"/>
      <c r="HN422" s="318"/>
      <c r="HO422" s="319"/>
      <c r="HP422" s="320"/>
      <c r="HQ422" s="320"/>
      <c r="HR422" s="320"/>
      <c r="HS422" s="320"/>
      <c r="HT422" s="300"/>
    </row>
    <row r="423" spans="2:228" ht="17.100000000000001" customHeight="1" x14ac:dyDescent="0.3">
      <c r="B423" s="345"/>
      <c r="D423" s="345"/>
      <c r="E423" s="345"/>
      <c r="F423" s="345"/>
      <c r="G423" s="345"/>
      <c r="H423" s="345"/>
      <c r="I423" s="345"/>
      <c r="J423" s="345"/>
      <c r="K423" s="345"/>
      <c r="L423" s="345"/>
      <c r="M423" s="345"/>
      <c r="N423" s="345"/>
      <c r="O423" s="345"/>
      <c r="P423" s="345"/>
      <c r="Q423" s="345"/>
      <c r="R423" s="314"/>
      <c r="S423" s="314"/>
      <c r="T423" s="314"/>
      <c r="U423" s="314"/>
      <c r="V423" s="314"/>
      <c r="W423" s="314"/>
      <c r="X423" s="314"/>
      <c r="Y423" s="314"/>
      <c r="Z423" s="314"/>
      <c r="AA423" s="314"/>
      <c r="AB423" s="314"/>
      <c r="AC423" s="314"/>
      <c r="AD423" s="314"/>
      <c r="AE423" s="314"/>
      <c r="AF423" s="314"/>
      <c r="AG423" s="314"/>
      <c r="AH423" s="314"/>
      <c r="AI423" s="314"/>
      <c r="AJ423" s="314"/>
      <c r="AK423" s="314"/>
      <c r="AL423" s="314"/>
      <c r="AM423" s="314"/>
      <c r="AN423" s="314"/>
      <c r="AO423" s="314"/>
      <c r="AP423" s="314"/>
      <c r="AQ423" s="314"/>
      <c r="AR423" s="314"/>
      <c r="AS423" s="314"/>
      <c r="AT423" s="314"/>
      <c r="AU423" s="314"/>
      <c r="AV423" s="314"/>
      <c r="AW423" s="314"/>
      <c r="AX423" s="314"/>
      <c r="AY423" s="314"/>
      <c r="AZ423" s="314"/>
      <c r="BA423" s="314"/>
      <c r="BB423" s="314"/>
      <c r="BC423" s="314"/>
      <c r="BD423" s="314"/>
      <c r="BE423" s="314"/>
      <c r="BF423" s="314"/>
      <c r="BG423" s="314"/>
      <c r="BH423" s="314"/>
      <c r="BI423" s="314"/>
      <c r="BJ423" s="314"/>
      <c r="BK423" s="314"/>
      <c r="BL423" s="314"/>
      <c r="BM423" s="314"/>
      <c r="BN423" s="314"/>
      <c r="BO423" s="314"/>
      <c r="BP423" s="314"/>
      <c r="BQ423" s="314"/>
      <c r="BR423" s="314"/>
      <c r="BS423" s="314"/>
      <c r="BT423" s="314"/>
      <c r="BU423" s="314"/>
      <c r="BV423" s="314"/>
      <c r="BW423" s="259"/>
      <c r="BX423" s="314"/>
      <c r="BY423" s="314"/>
      <c r="BZ423" s="314"/>
      <c r="CA423" s="314"/>
      <c r="CB423" s="314"/>
      <c r="CC423" s="314"/>
      <c r="CD423" s="314"/>
      <c r="CE423" s="314"/>
      <c r="CF423" s="314"/>
      <c r="CG423" s="314"/>
      <c r="CH423" s="314"/>
      <c r="CI423" s="314"/>
      <c r="CJ423" s="314"/>
      <c r="CK423" s="314"/>
      <c r="CL423" s="314"/>
      <c r="CM423" s="314"/>
      <c r="CN423" s="314"/>
      <c r="CO423" s="314"/>
      <c r="CP423" s="314"/>
      <c r="CQ423" s="314"/>
      <c r="CR423" s="314"/>
      <c r="CS423" s="314"/>
      <c r="CT423" s="314"/>
      <c r="CU423" s="314"/>
      <c r="CV423" s="314"/>
      <c r="CW423" s="314"/>
      <c r="CX423" s="314"/>
      <c r="CY423" s="314"/>
      <c r="CZ423" s="314"/>
      <c r="DA423" s="314"/>
      <c r="DB423" s="314"/>
      <c r="DC423" s="314"/>
      <c r="DD423" s="314"/>
      <c r="DE423" s="314"/>
      <c r="DF423" s="314"/>
      <c r="DG423" s="314"/>
      <c r="DH423" s="314"/>
      <c r="DI423" s="314"/>
      <c r="DJ423" s="314"/>
      <c r="DK423" s="314"/>
      <c r="DL423" s="314"/>
      <c r="DM423" s="314"/>
      <c r="DN423" s="314"/>
      <c r="DO423" s="314"/>
      <c r="DP423" s="314"/>
      <c r="DQ423" s="314"/>
      <c r="DR423" s="314"/>
      <c r="DS423" s="314"/>
      <c r="DT423" s="314"/>
      <c r="DU423" s="314"/>
      <c r="DV423" s="314"/>
      <c r="DW423" s="314"/>
      <c r="DX423" s="314"/>
      <c r="DY423" s="314"/>
      <c r="DZ423" s="314"/>
      <c r="EA423" s="314"/>
      <c r="EB423" s="314"/>
      <c r="EC423" s="314"/>
      <c r="ED423" s="314"/>
      <c r="FY423" s="317"/>
      <c r="FZ423" s="317"/>
      <c r="GA423" s="317"/>
      <c r="GB423" s="317"/>
      <c r="GC423" s="301"/>
      <c r="GD423" s="301"/>
      <c r="GE423" s="301"/>
      <c r="GF423" s="301"/>
      <c r="GG423" s="318"/>
      <c r="GH423" s="318"/>
      <c r="GI423" s="318"/>
      <c r="GJ423" s="319"/>
      <c r="GK423" s="320"/>
      <c r="GL423" s="320"/>
      <c r="GM423" s="320"/>
      <c r="GN423" s="320"/>
      <c r="GO423" s="300"/>
      <c r="HD423" s="317"/>
      <c r="HE423" s="317"/>
      <c r="HF423" s="317"/>
      <c r="HG423" s="317"/>
      <c r="HH423" s="301"/>
      <c r="HI423" s="301"/>
      <c r="HJ423" s="301"/>
      <c r="HK423" s="301"/>
      <c r="HL423" s="318"/>
      <c r="HM423" s="318"/>
      <c r="HN423" s="318"/>
      <c r="HO423" s="319"/>
      <c r="HP423" s="320"/>
      <c r="HQ423" s="320"/>
      <c r="HR423" s="320"/>
      <c r="HS423" s="320"/>
      <c r="HT423" s="300"/>
    </row>
    <row r="424" spans="2:228" ht="17.100000000000001" customHeight="1" x14ac:dyDescent="0.3">
      <c r="B424" s="345"/>
      <c r="D424" s="345"/>
      <c r="E424" s="345"/>
      <c r="F424" s="345"/>
      <c r="G424" s="345"/>
      <c r="H424" s="345"/>
      <c r="I424" s="345"/>
      <c r="J424" s="345"/>
      <c r="K424" s="345"/>
      <c r="L424" s="345"/>
      <c r="M424" s="345"/>
      <c r="N424" s="345"/>
      <c r="O424" s="345"/>
      <c r="P424" s="345"/>
      <c r="Q424" s="345"/>
      <c r="R424" s="314"/>
      <c r="S424" s="314"/>
      <c r="T424" s="314"/>
      <c r="U424" s="314"/>
      <c r="V424" s="314"/>
      <c r="W424" s="314"/>
      <c r="X424" s="314"/>
      <c r="Y424" s="314"/>
      <c r="Z424" s="314"/>
      <c r="AA424" s="314"/>
      <c r="AB424" s="314"/>
      <c r="AC424" s="314"/>
      <c r="AD424" s="314"/>
      <c r="AE424" s="314"/>
      <c r="AF424" s="314"/>
      <c r="AG424" s="314"/>
      <c r="AH424" s="314"/>
      <c r="AI424" s="314"/>
      <c r="AJ424" s="314"/>
      <c r="AK424" s="314"/>
      <c r="AL424" s="314"/>
      <c r="AM424" s="314"/>
      <c r="AN424" s="314"/>
      <c r="AO424" s="314"/>
      <c r="AP424" s="314"/>
      <c r="AQ424" s="314"/>
      <c r="AR424" s="314"/>
      <c r="AS424" s="314"/>
      <c r="AT424" s="314"/>
      <c r="AU424" s="314"/>
      <c r="AV424" s="314"/>
      <c r="AW424" s="314"/>
      <c r="AX424" s="314"/>
      <c r="AY424" s="314"/>
      <c r="AZ424" s="314"/>
      <c r="BA424" s="314"/>
      <c r="BB424" s="314"/>
      <c r="BC424" s="314"/>
      <c r="BD424" s="314"/>
      <c r="BE424" s="314"/>
      <c r="BF424" s="314"/>
      <c r="BG424" s="314"/>
      <c r="BH424" s="314"/>
      <c r="BI424" s="314"/>
      <c r="BJ424" s="314"/>
      <c r="BK424" s="314"/>
      <c r="BL424" s="314"/>
      <c r="BM424" s="314"/>
      <c r="BN424" s="314"/>
      <c r="BO424" s="314"/>
      <c r="BP424" s="314"/>
      <c r="BQ424" s="314"/>
      <c r="BR424" s="314"/>
      <c r="BS424" s="314"/>
      <c r="BT424" s="314"/>
      <c r="BU424" s="314"/>
      <c r="BV424" s="314"/>
      <c r="BW424" s="259"/>
      <c r="BX424" s="314"/>
      <c r="BY424" s="314"/>
      <c r="BZ424" s="314"/>
      <c r="CA424" s="314"/>
      <c r="CB424" s="314"/>
      <c r="CC424" s="314"/>
      <c r="CD424" s="314"/>
      <c r="CE424" s="314"/>
      <c r="CF424" s="314"/>
      <c r="CG424" s="314"/>
      <c r="CH424" s="314"/>
      <c r="CI424" s="314"/>
      <c r="CJ424" s="314"/>
      <c r="CK424" s="314"/>
      <c r="CL424" s="314"/>
      <c r="CM424" s="314"/>
      <c r="CN424" s="314"/>
      <c r="CO424" s="314"/>
      <c r="CP424" s="314"/>
      <c r="CQ424" s="314"/>
      <c r="CR424" s="314"/>
      <c r="CS424" s="314"/>
      <c r="CT424" s="314"/>
      <c r="CU424" s="314"/>
      <c r="CV424" s="314"/>
      <c r="CW424" s="314"/>
      <c r="CX424" s="314"/>
      <c r="CY424" s="314"/>
      <c r="CZ424" s="314"/>
      <c r="DA424" s="314"/>
      <c r="DB424" s="314"/>
      <c r="DC424" s="314"/>
      <c r="DD424" s="314"/>
      <c r="DE424" s="314"/>
      <c r="DF424" s="314"/>
      <c r="DG424" s="314"/>
      <c r="DH424" s="314"/>
      <c r="DI424" s="314"/>
      <c r="DJ424" s="314"/>
      <c r="DK424" s="314"/>
      <c r="DL424" s="314"/>
      <c r="DM424" s="314"/>
      <c r="DN424" s="314"/>
      <c r="DO424" s="314"/>
      <c r="DP424" s="314"/>
      <c r="DQ424" s="314"/>
      <c r="DR424" s="314"/>
      <c r="DS424" s="314"/>
      <c r="DT424" s="314"/>
      <c r="DU424" s="314"/>
      <c r="DV424" s="314"/>
      <c r="DW424" s="314"/>
      <c r="DX424" s="314"/>
      <c r="DY424" s="314"/>
      <c r="DZ424" s="314"/>
      <c r="EA424" s="314"/>
      <c r="EB424" s="314"/>
      <c r="EC424" s="314"/>
      <c r="ED424" s="314"/>
      <c r="FY424" s="317"/>
      <c r="FZ424" s="317"/>
      <c r="GA424" s="317"/>
      <c r="GB424" s="317"/>
      <c r="GC424" s="301"/>
      <c r="GD424" s="301"/>
      <c r="GE424" s="301"/>
      <c r="GF424" s="301"/>
      <c r="GG424" s="318"/>
      <c r="GH424" s="318"/>
      <c r="GI424" s="318"/>
      <c r="GJ424" s="319"/>
      <c r="GK424" s="320"/>
      <c r="GL424" s="320"/>
      <c r="GM424" s="320"/>
      <c r="GN424" s="320"/>
      <c r="GO424" s="300"/>
      <c r="HD424" s="317"/>
      <c r="HE424" s="317"/>
      <c r="HF424" s="317"/>
      <c r="HG424" s="317"/>
      <c r="HH424" s="301"/>
      <c r="HI424" s="301"/>
      <c r="HJ424" s="301"/>
      <c r="HK424" s="301"/>
      <c r="HL424" s="318"/>
      <c r="HM424" s="318"/>
      <c r="HN424" s="318"/>
      <c r="HO424" s="319"/>
      <c r="HP424" s="320"/>
      <c r="HQ424" s="320"/>
      <c r="HR424" s="320"/>
      <c r="HS424" s="320"/>
      <c r="HT424" s="300"/>
    </row>
    <row r="425" spans="2:228" ht="17.100000000000001" customHeight="1" x14ac:dyDescent="0.3">
      <c r="B425" s="345"/>
      <c r="D425" s="345"/>
      <c r="E425" s="345"/>
      <c r="F425" s="345"/>
      <c r="G425" s="345"/>
      <c r="H425" s="345"/>
      <c r="I425" s="345"/>
      <c r="J425" s="345"/>
      <c r="K425" s="345"/>
      <c r="L425" s="345"/>
      <c r="M425" s="345"/>
      <c r="N425" s="345"/>
      <c r="O425" s="345"/>
      <c r="P425" s="345"/>
      <c r="Q425" s="345"/>
      <c r="R425" s="314"/>
      <c r="S425" s="314"/>
      <c r="T425" s="314"/>
      <c r="U425" s="314"/>
      <c r="V425" s="314"/>
      <c r="W425" s="314"/>
      <c r="X425" s="314"/>
      <c r="Y425" s="314"/>
      <c r="Z425" s="314"/>
      <c r="AA425" s="314"/>
      <c r="AB425" s="314"/>
      <c r="AC425" s="314"/>
      <c r="AD425" s="314"/>
      <c r="AE425" s="314"/>
      <c r="AF425" s="314"/>
      <c r="AG425" s="314"/>
      <c r="AH425" s="314"/>
      <c r="AI425" s="314"/>
      <c r="AJ425" s="314"/>
      <c r="AK425" s="314"/>
      <c r="AL425" s="314"/>
      <c r="AM425" s="314"/>
      <c r="AN425" s="314"/>
      <c r="AO425" s="314"/>
      <c r="AP425" s="314"/>
      <c r="AQ425" s="314"/>
      <c r="AR425" s="314"/>
      <c r="AS425" s="314"/>
      <c r="AT425" s="314"/>
      <c r="AU425" s="314"/>
      <c r="AV425" s="314"/>
      <c r="AW425" s="314"/>
      <c r="AX425" s="314"/>
      <c r="AY425" s="314"/>
      <c r="AZ425" s="314"/>
      <c r="BA425" s="314"/>
      <c r="BB425" s="314"/>
      <c r="BC425" s="314"/>
      <c r="BD425" s="314"/>
      <c r="BE425" s="314"/>
      <c r="BF425" s="314"/>
      <c r="BG425" s="314"/>
      <c r="BH425" s="314"/>
      <c r="BI425" s="314"/>
      <c r="BJ425" s="314"/>
      <c r="BK425" s="314"/>
      <c r="BL425" s="314"/>
      <c r="BM425" s="314"/>
      <c r="BN425" s="314"/>
      <c r="BO425" s="314"/>
      <c r="BP425" s="314"/>
      <c r="BQ425" s="314"/>
      <c r="BR425" s="314"/>
      <c r="BS425" s="314"/>
      <c r="BT425" s="314"/>
      <c r="BU425" s="314"/>
      <c r="BV425" s="314"/>
      <c r="BW425" s="291"/>
      <c r="BX425" s="314"/>
      <c r="BY425" s="314"/>
      <c r="BZ425" s="314"/>
      <c r="CA425" s="314"/>
      <c r="CB425" s="314"/>
      <c r="CC425" s="314"/>
      <c r="CD425" s="314"/>
      <c r="CE425" s="314"/>
      <c r="CF425" s="314"/>
      <c r="CG425" s="314"/>
      <c r="CH425" s="314"/>
      <c r="CI425" s="314"/>
      <c r="CJ425" s="314"/>
      <c r="CK425" s="314"/>
      <c r="CL425" s="314"/>
      <c r="CM425" s="314"/>
      <c r="CN425" s="314"/>
      <c r="CO425" s="314"/>
      <c r="CP425" s="314"/>
      <c r="CQ425" s="314"/>
      <c r="CR425" s="314"/>
      <c r="CS425" s="314"/>
      <c r="CT425" s="314"/>
      <c r="CU425" s="314"/>
      <c r="CV425" s="314"/>
      <c r="CW425" s="314"/>
      <c r="CX425" s="314"/>
      <c r="CY425" s="314"/>
      <c r="CZ425" s="314"/>
      <c r="DA425" s="314"/>
      <c r="DB425" s="314"/>
      <c r="DC425" s="314"/>
      <c r="DD425" s="314"/>
      <c r="DE425" s="314"/>
      <c r="DF425" s="314"/>
      <c r="DG425" s="314"/>
      <c r="DH425" s="314"/>
      <c r="DI425" s="314"/>
      <c r="DJ425" s="314"/>
      <c r="DK425" s="314"/>
      <c r="DL425" s="314"/>
      <c r="DM425" s="314"/>
      <c r="DN425" s="314"/>
      <c r="DO425" s="314"/>
      <c r="DP425" s="314"/>
      <c r="DQ425" s="314"/>
      <c r="DR425" s="314"/>
      <c r="DS425" s="314"/>
      <c r="DT425" s="314"/>
      <c r="DU425" s="314"/>
      <c r="DV425" s="314"/>
      <c r="DW425" s="314"/>
      <c r="DX425" s="314"/>
      <c r="DY425" s="314"/>
      <c r="DZ425" s="314"/>
      <c r="EA425" s="314"/>
      <c r="EB425" s="314"/>
      <c r="EC425" s="314"/>
      <c r="ED425" s="314"/>
      <c r="FY425" s="317"/>
      <c r="FZ425" s="317"/>
      <c r="GA425" s="317"/>
      <c r="GB425" s="317"/>
      <c r="GC425" s="301"/>
      <c r="GD425" s="301"/>
      <c r="GE425" s="301"/>
      <c r="GF425" s="301"/>
      <c r="GG425" s="318"/>
      <c r="GH425" s="318"/>
      <c r="GI425" s="318"/>
      <c r="GJ425" s="319"/>
      <c r="GK425" s="320"/>
      <c r="GL425" s="320"/>
      <c r="GM425" s="320"/>
      <c r="GN425" s="320"/>
      <c r="GO425" s="300"/>
      <c r="HD425" s="317"/>
      <c r="HE425" s="317"/>
      <c r="HF425" s="317"/>
      <c r="HG425" s="317"/>
      <c r="HH425" s="301"/>
      <c r="HI425" s="301"/>
      <c r="HJ425" s="301"/>
      <c r="HK425" s="301"/>
      <c r="HL425" s="318"/>
      <c r="HM425" s="318"/>
      <c r="HN425" s="318"/>
      <c r="HO425" s="319"/>
      <c r="HP425" s="320"/>
      <c r="HQ425" s="320"/>
      <c r="HR425" s="320"/>
      <c r="HS425" s="320"/>
      <c r="HT425" s="300"/>
    </row>
    <row r="426" spans="2:228" ht="17.100000000000001" customHeight="1" x14ac:dyDescent="0.3">
      <c r="B426" s="345"/>
      <c r="D426" s="345"/>
      <c r="E426" s="345"/>
      <c r="F426" s="345"/>
      <c r="G426" s="345"/>
      <c r="H426" s="345"/>
      <c r="I426" s="345"/>
      <c r="J426" s="345"/>
      <c r="K426" s="345"/>
      <c r="L426" s="345"/>
      <c r="M426" s="345"/>
      <c r="N426" s="345"/>
      <c r="O426" s="345"/>
      <c r="P426" s="345"/>
      <c r="Q426" s="345"/>
      <c r="R426" s="314"/>
      <c r="S426" s="314"/>
      <c r="T426" s="314"/>
      <c r="U426" s="314"/>
      <c r="V426" s="314"/>
      <c r="W426" s="314"/>
      <c r="X426" s="314"/>
      <c r="Y426" s="314"/>
      <c r="Z426" s="314"/>
      <c r="AA426" s="314"/>
      <c r="AB426" s="314"/>
      <c r="AC426" s="314"/>
      <c r="AD426" s="314"/>
      <c r="AE426" s="314"/>
      <c r="AF426" s="314"/>
      <c r="AG426" s="314"/>
      <c r="AH426" s="314"/>
      <c r="AI426" s="314"/>
      <c r="AJ426" s="314"/>
      <c r="AK426" s="314"/>
      <c r="AL426" s="314"/>
      <c r="AM426" s="314"/>
      <c r="AN426" s="314"/>
      <c r="AO426" s="314"/>
      <c r="AP426" s="314"/>
      <c r="AQ426" s="314"/>
      <c r="AR426" s="314"/>
      <c r="AS426" s="314"/>
      <c r="AT426" s="314"/>
      <c r="AU426" s="314"/>
      <c r="AV426" s="314"/>
      <c r="AW426" s="314"/>
      <c r="AX426" s="314"/>
      <c r="AY426" s="314"/>
      <c r="AZ426" s="314"/>
      <c r="BA426" s="314"/>
      <c r="BB426" s="314"/>
      <c r="BC426" s="314"/>
      <c r="BD426" s="314"/>
      <c r="BE426" s="314"/>
      <c r="BF426" s="314"/>
      <c r="BG426" s="314"/>
      <c r="BH426" s="314"/>
      <c r="BI426" s="314"/>
      <c r="BJ426" s="314"/>
      <c r="BK426" s="314"/>
      <c r="BL426" s="314"/>
      <c r="BM426" s="314"/>
      <c r="BN426" s="314"/>
      <c r="BO426" s="314"/>
      <c r="BP426" s="314"/>
      <c r="BQ426" s="314"/>
      <c r="BR426" s="314"/>
      <c r="BS426" s="314"/>
      <c r="BT426" s="314"/>
      <c r="BU426" s="314"/>
      <c r="BV426" s="314"/>
      <c r="BW426" s="339"/>
      <c r="BX426" s="314"/>
      <c r="BY426" s="314"/>
      <c r="BZ426" s="314"/>
      <c r="CA426" s="314"/>
      <c r="CB426" s="314"/>
      <c r="CC426" s="314"/>
      <c r="CD426" s="314"/>
      <c r="CE426" s="314"/>
      <c r="CF426" s="314"/>
      <c r="CG426" s="314"/>
      <c r="CH426" s="314"/>
      <c r="CI426" s="314"/>
      <c r="CJ426" s="314"/>
      <c r="CK426" s="314"/>
      <c r="CL426" s="314"/>
      <c r="CM426" s="314"/>
      <c r="CN426" s="314"/>
      <c r="CO426" s="314"/>
      <c r="CP426" s="314"/>
      <c r="CQ426" s="314"/>
      <c r="CR426" s="314"/>
      <c r="CS426" s="314"/>
      <c r="CT426" s="314"/>
      <c r="CU426" s="314"/>
      <c r="CV426" s="314"/>
      <c r="CW426" s="314"/>
      <c r="CX426" s="314"/>
      <c r="CY426" s="314"/>
      <c r="CZ426" s="314"/>
      <c r="DA426" s="314"/>
      <c r="DB426" s="314"/>
      <c r="DC426" s="314"/>
      <c r="DD426" s="314"/>
      <c r="DE426" s="314"/>
      <c r="DF426" s="314"/>
      <c r="DG426" s="314"/>
      <c r="DH426" s="314"/>
      <c r="DI426" s="314"/>
      <c r="DJ426" s="314"/>
      <c r="DK426" s="314"/>
      <c r="DL426" s="314"/>
      <c r="DM426" s="314"/>
      <c r="DN426" s="314"/>
      <c r="DO426" s="314"/>
      <c r="DP426" s="314"/>
      <c r="DQ426" s="314"/>
      <c r="DR426" s="314"/>
      <c r="DS426" s="314"/>
      <c r="DT426" s="314"/>
      <c r="DU426" s="314"/>
      <c r="DV426" s="314"/>
      <c r="DW426" s="314"/>
      <c r="DX426" s="314"/>
      <c r="DY426" s="314"/>
      <c r="DZ426" s="314"/>
      <c r="EA426" s="314"/>
      <c r="EB426" s="314"/>
      <c r="EC426" s="314"/>
      <c r="ED426" s="314"/>
      <c r="FY426" s="317"/>
      <c r="FZ426" s="317"/>
      <c r="GA426" s="317"/>
      <c r="GB426" s="317"/>
      <c r="GC426" s="301"/>
      <c r="GD426" s="301"/>
      <c r="GE426" s="301"/>
      <c r="GF426" s="301"/>
      <c r="GG426" s="318"/>
      <c r="GH426" s="318"/>
      <c r="GI426" s="318"/>
      <c r="GJ426" s="319"/>
      <c r="GK426" s="320"/>
      <c r="GL426" s="320"/>
      <c r="GM426" s="320"/>
      <c r="GN426" s="320"/>
      <c r="GO426" s="300"/>
      <c r="HD426" s="317"/>
      <c r="HE426" s="317"/>
      <c r="HF426" s="317"/>
      <c r="HG426" s="317"/>
      <c r="HH426" s="301"/>
      <c r="HI426" s="301"/>
      <c r="HJ426" s="301"/>
      <c r="HK426" s="301"/>
      <c r="HL426" s="318"/>
      <c r="HM426" s="318"/>
      <c r="HN426" s="318"/>
      <c r="HO426" s="319"/>
      <c r="HP426" s="320"/>
      <c r="HQ426" s="320"/>
      <c r="HR426" s="320"/>
      <c r="HS426" s="320"/>
      <c r="HT426" s="300"/>
    </row>
    <row r="427" spans="2:228" ht="17.100000000000001" customHeight="1" x14ac:dyDescent="0.3">
      <c r="B427" s="345"/>
      <c r="D427" s="345"/>
      <c r="E427" s="345"/>
      <c r="F427" s="345"/>
      <c r="G427" s="345"/>
      <c r="H427" s="345"/>
      <c r="I427" s="345"/>
      <c r="J427" s="345"/>
      <c r="K427" s="345"/>
      <c r="L427" s="345"/>
      <c r="M427" s="345"/>
      <c r="N427" s="345"/>
      <c r="O427" s="345"/>
      <c r="P427" s="345"/>
      <c r="Q427" s="345"/>
      <c r="R427" s="314"/>
      <c r="S427" s="314"/>
      <c r="T427" s="314"/>
      <c r="U427" s="314"/>
      <c r="V427" s="314"/>
      <c r="W427" s="314"/>
      <c r="X427" s="314"/>
      <c r="Y427" s="314"/>
      <c r="Z427" s="314"/>
      <c r="AA427" s="314"/>
      <c r="AB427" s="314"/>
      <c r="AC427" s="314"/>
      <c r="AD427" s="314"/>
      <c r="AE427" s="314"/>
      <c r="AF427" s="314"/>
      <c r="AG427" s="314"/>
      <c r="AH427" s="314"/>
      <c r="AI427" s="314"/>
      <c r="AJ427" s="314"/>
      <c r="AK427" s="314"/>
      <c r="AL427" s="314"/>
      <c r="AM427" s="314"/>
      <c r="AN427" s="314"/>
      <c r="AO427" s="314"/>
      <c r="AP427" s="314"/>
      <c r="AQ427" s="314"/>
      <c r="AR427" s="314"/>
      <c r="AS427" s="314"/>
      <c r="AT427" s="314"/>
      <c r="AU427" s="314"/>
      <c r="AV427" s="314"/>
      <c r="AW427" s="314"/>
      <c r="AX427" s="314"/>
      <c r="AY427" s="314"/>
      <c r="AZ427" s="314"/>
      <c r="BA427" s="314"/>
      <c r="BB427" s="314"/>
      <c r="BC427" s="314"/>
      <c r="BD427" s="314"/>
      <c r="BE427" s="314"/>
      <c r="BF427" s="314"/>
      <c r="BG427" s="314"/>
      <c r="BH427" s="314"/>
      <c r="BI427" s="314"/>
      <c r="BJ427" s="314"/>
      <c r="BK427" s="314"/>
      <c r="BL427" s="314"/>
      <c r="BM427" s="314"/>
      <c r="BN427" s="314"/>
      <c r="BO427" s="314"/>
      <c r="BP427" s="314"/>
      <c r="BQ427" s="314"/>
      <c r="BR427" s="314"/>
      <c r="BS427" s="314"/>
      <c r="BT427" s="314"/>
      <c r="BU427" s="314"/>
      <c r="BV427" s="314"/>
      <c r="BW427" s="339"/>
      <c r="BX427" s="314"/>
      <c r="BY427" s="314"/>
      <c r="BZ427" s="314"/>
      <c r="CA427" s="314"/>
      <c r="CB427" s="314"/>
      <c r="CC427" s="314"/>
      <c r="CD427" s="314"/>
      <c r="CE427" s="314"/>
      <c r="CF427" s="314"/>
      <c r="CG427" s="314"/>
      <c r="CH427" s="314"/>
      <c r="CI427" s="314"/>
      <c r="CJ427" s="314"/>
      <c r="CK427" s="314"/>
      <c r="CL427" s="314"/>
      <c r="CM427" s="314"/>
      <c r="CN427" s="314"/>
      <c r="CO427" s="314"/>
      <c r="CP427" s="314"/>
      <c r="CQ427" s="314"/>
      <c r="CR427" s="314"/>
      <c r="CS427" s="314"/>
      <c r="CT427" s="314"/>
      <c r="CU427" s="314"/>
      <c r="CV427" s="314"/>
      <c r="CW427" s="314"/>
      <c r="CX427" s="314"/>
      <c r="CY427" s="314"/>
      <c r="CZ427" s="314"/>
      <c r="DA427" s="314"/>
      <c r="DB427" s="314"/>
      <c r="DC427" s="314"/>
      <c r="DD427" s="314"/>
      <c r="DE427" s="314"/>
      <c r="DF427" s="314"/>
      <c r="DG427" s="314"/>
      <c r="DH427" s="314"/>
      <c r="DI427" s="314"/>
      <c r="DJ427" s="314"/>
      <c r="DK427" s="314"/>
      <c r="DL427" s="314"/>
      <c r="DM427" s="314"/>
      <c r="DN427" s="314"/>
      <c r="DO427" s="314"/>
      <c r="DP427" s="314"/>
      <c r="DQ427" s="314"/>
      <c r="DR427" s="314"/>
      <c r="DS427" s="314"/>
      <c r="DT427" s="314"/>
      <c r="DU427" s="314"/>
      <c r="DV427" s="314"/>
      <c r="DW427" s="314"/>
      <c r="DX427" s="314"/>
      <c r="DY427" s="314"/>
      <c r="DZ427" s="314"/>
      <c r="EA427" s="314"/>
      <c r="EB427" s="314"/>
      <c r="EC427" s="314"/>
      <c r="ED427" s="314"/>
      <c r="FY427" s="317"/>
      <c r="FZ427" s="317"/>
      <c r="GA427" s="317"/>
      <c r="GB427" s="317"/>
      <c r="GC427" s="301"/>
      <c r="GD427" s="301"/>
      <c r="GE427" s="301"/>
      <c r="GF427" s="301"/>
      <c r="GG427" s="318"/>
      <c r="GH427" s="318"/>
      <c r="GI427" s="318"/>
      <c r="GJ427" s="319"/>
      <c r="GK427" s="320"/>
      <c r="GL427" s="320"/>
      <c r="GM427" s="320"/>
      <c r="GN427" s="320"/>
      <c r="GO427" s="300"/>
      <c r="HD427" s="317"/>
      <c r="HE427" s="317"/>
      <c r="HF427" s="317"/>
      <c r="HG427" s="317"/>
      <c r="HH427" s="301"/>
      <c r="HI427" s="301"/>
      <c r="HJ427" s="301"/>
      <c r="HK427" s="301"/>
      <c r="HL427" s="318"/>
      <c r="HM427" s="318"/>
      <c r="HN427" s="318"/>
      <c r="HO427" s="319"/>
      <c r="HP427" s="320"/>
      <c r="HQ427" s="320"/>
      <c r="HR427" s="320"/>
      <c r="HS427" s="320"/>
      <c r="HT427" s="300"/>
    </row>
    <row r="428" spans="2:228" ht="17.100000000000001" customHeight="1" x14ac:dyDescent="0.3">
      <c r="B428" s="345"/>
      <c r="D428" s="345"/>
      <c r="E428" s="345"/>
      <c r="F428" s="345"/>
      <c r="G428" s="345"/>
      <c r="H428" s="345"/>
      <c r="I428" s="345"/>
      <c r="J428" s="345"/>
      <c r="K428" s="345"/>
      <c r="L428" s="345"/>
      <c r="M428" s="345"/>
      <c r="N428" s="345"/>
      <c r="O428" s="345"/>
      <c r="P428" s="345"/>
      <c r="Q428" s="345"/>
      <c r="R428" s="314"/>
      <c r="S428" s="314"/>
      <c r="T428" s="314"/>
      <c r="U428" s="314"/>
      <c r="V428" s="314"/>
      <c r="W428" s="314"/>
      <c r="X428" s="314"/>
      <c r="Y428" s="314"/>
      <c r="Z428" s="314"/>
      <c r="AA428" s="314"/>
      <c r="AB428" s="314"/>
      <c r="AC428" s="314"/>
      <c r="AD428" s="314"/>
      <c r="AE428" s="314"/>
      <c r="AF428" s="314"/>
      <c r="AG428" s="314"/>
      <c r="AH428" s="314"/>
      <c r="AI428" s="314"/>
      <c r="AJ428" s="314"/>
      <c r="AK428" s="314"/>
      <c r="AL428" s="314"/>
      <c r="AM428" s="314"/>
      <c r="AN428" s="314"/>
      <c r="AO428" s="314"/>
      <c r="AP428" s="314"/>
      <c r="AQ428" s="314"/>
      <c r="AR428" s="314"/>
      <c r="AS428" s="314"/>
      <c r="AT428" s="314"/>
      <c r="AU428" s="314"/>
      <c r="AV428" s="314"/>
      <c r="AW428" s="314"/>
      <c r="AX428" s="314"/>
      <c r="AY428" s="314"/>
      <c r="AZ428" s="314"/>
      <c r="BA428" s="314"/>
      <c r="BB428" s="314"/>
      <c r="BC428" s="314"/>
      <c r="BD428" s="314"/>
      <c r="BE428" s="314"/>
      <c r="BF428" s="314"/>
      <c r="BG428" s="314"/>
      <c r="BH428" s="314"/>
      <c r="BI428" s="314"/>
      <c r="BJ428" s="314"/>
      <c r="BK428" s="314"/>
      <c r="BL428" s="314"/>
      <c r="BM428" s="314"/>
      <c r="BN428" s="314"/>
      <c r="BO428" s="314"/>
      <c r="BP428" s="314"/>
      <c r="BQ428" s="314"/>
      <c r="BR428" s="314"/>
      <c r="BS428" s="314"/>
      <c r="BT428" s="314"/>
      <c r="BU428" s="314"/>
      <c r="BV428" s="314"/>
      <c r="BW428" s="291"/>
      <c r="BX428" s="314"/>
      <c r="BY428" s="314"/>
      <c r="BZ428" s="314"/>
      <c r="CA428" s="314"/>
      <c r="CB428" s="314"/>
      <c r="CC428" s="314"/>
      <c r="CD428" s="314"/>
      <c r="CE428" s="314"/>
      <c r="CF428" s="314"/>
      <c r="CG428" s="314"/>
      <c r="CH428" s="314"/>
      <c r="CI428" s="314"/>
      <c r="CJ428" s="314"/>
      <c r="CK428" s="314"/>
      <c r="CL428" s="314"/>
      <c r="CM428" s="314"/>
      <c r="CN428" s="314"/>
      <c r="CO428" s="314"/>
      <c r="CP428" s="314"/>
      <c r="CQ428" s="314"/>
      <c r="CR428" s="314"/>
      <c r="CS428" s="314"/>
      <c r="CT428" s="314"/>
      <c r="CU428" s="314"/>
      <c r="CV428" s="314"/>
      <c r="CW428" s="314"/>
      <c r="CX428" s="314"/>
      <c r="CY428" s="314"/>
      <c r="CZ428" s="314"/>
      <c r="DA428" s="314"/>
      <c r="DB428" s="314"/>
      <c r="DC428" s="314"/>
      <c r="DD428" s="314"/>
      <c r="DE428" s="314"/>
      <c r="DF428" s="314"/>
      <c r="DG428" s="314"/>
      <c r="DH428" s="314"/>
      <c r="DI428" s="314"/>
      <c r="DJ428" s="314"/>
      <c r="DK428" s="314"/>
      <c r="DL428" s="314"/>
      <c r="DM428" s="314"/>
      <c r="DN428" s="314"/>
      <c r="DO428" s="314"/>
      <c r="DP428" s="314"/>
      <c r="DQ428" s="314"/>
      <c r="DR428" s="314"/>
      <c r="DS428" s="314"/>
      <c r="DT428" s="314"/>
      <c r="DU428" s="314"/>
      <c r="DV428" s="314"/>
      <c r="DW428" s="314"/>
      <c r="DX428" s="314"/>
      <c r="DY428" s="314"/>
      <c r="DZ428" s="314"/>
      <c r="EA428" s="314"/>
      <c r="EB428" s="314"/>
      <c r="EC428" s="314"/>
      <c r="ED428" s="314"/>
      <c r="FY428" s="317"/>
      <c r="FZ428" s="317"/>
      <c r="GA428" s="317"/>
      <c r="GB428" s="317"/>
      <c r="GC428" s="301"/>
      <c r="GD428" s="301"/>
      <c r="GE428" s="301"/>
      <c r="GF428" s="301"/>
      <c r="GG428" s="318"/>
      <c r="GH428" s="318"/>
      <c r="GI428" s="318"/>
      <c r="GJ428" s="319"/>
      <c r="GK428" s="320"/>
      <c r="GL428" s="320"/>
      <c r="GM428" s="320"/>
      <c r="GN428" s="320"/>
      <c r="GO428" s="300"/>
      <c r="HD428" s="317"/>
      <c r="HE428" s="317"/>
      <c r="HF428" s="317"/>
      <c r="HG428" s="317"/>
      <c r="HH428" s="301"/>
      <c r="HI428" s="301"/>
      <c r="HJ428" s="301"/>
      <c r="HK428" s="301"/>
      <c r="HL428" s="318"/>
      <c r="HM428" s="318"/>
      <c r="HN428" s="318"/>
      <c r="HO428" s="319"/>
      <c r="HP428" s="320"/>
      <c r="HQ428" s="320"/>
      <c r="HR428" s="320"/>
      <c r="HS428" s="320"/>
      <c r="HT428" s="300"/>
    </row>
    <row r="429" spans="2:228" ht="17.100000000000001" customHeight="1" x14ac:dyDescent="0.3">
      <c r="B429" s="345"/>
      <c r="D429" s="345"/>
      <c r="E429" s="345"/>
      <c r="F429" s="345"/>
      <c r="G429" s="345"/>
      <c r="H429" s="345"/>
      <c r="I429" s="345"/>
      <c r="J429" s="345"/>
      <c r="K429" s="345"/>
      <c r="L429" s="345"/>
      <c r="M429" s="345"/>
      <c r="N429" s="345"/>
      <c r="O429" s="345"/>
      <c r="P429" s="345"/>
      <c r="Q429" s="345"/>
      <c r="R429" s="314"/>
      <c r="S429" s="314"/>
      <c r="T429" s="314"/>
      <c r="U429" s="314"/>
      <c r="V429" s="314"/>
      <c r="W429" s="314"/>
      <c r="X429" s="314"/>
      <c r="Y429" s="314"/>
      <c r="Z429" s="314"/>
      <c r="AA429" s="314"/>
      <c r="AB429" s="314"/>
      <c r="AC429" s="314"/>
      <c r="AD429" s="314"/>
      <c r="AE429" s="314"/>
      <c r="AF429" s="314"/>
      <c r="AG429" s="314"/>
      <c r="AH429" s="314"/>
      <c r="AI429" s="314"/>
      <c r="AJ429" s="314"/>
      <c r="AK429" s="314"/>
      <c r="AL429" s="314"/>
      <c r="AM429" s="314"/>
      <c r="AN429" s="314"/>
      <c r="AO429" s="314"/>
      <c r="AP429" s="314"/>
      <c r="AQ429" s="314"/>
      <c r="AR429" s="314"/>
      <c r="AS429" s="314"/>
      <c r="AT429" s="314"/>
      <c r="AU429" s="314"/>
      <c r="AV429" s="314"/>
      <c r="AW429" s="314"/>
      <c r="AX429" s="314"/>
      <c r="AY429" s="314"/>
      <c r="AZ429" s="314"/>
      <c r="BA429" s="314"/>
      <c r="BB429" s="314"/>
      <c r="BC429" s="314"/>
      <c r="BD429" s="314"/>
      <c r="BE429" s="314"/>
      <c r="BF429" s="314"/>
      <c r="BG429" s="314"/>
      <c r="BH429" s="314"/>
      <c r="BI429" s="314"/>
      <c r="BJ429" s="314"/>
      <c r="BK429" s="314"/>
      <c r="BL429" s="314"/>
      <c r="BM429" s="314"/>
      <c r="BN429" s="314"/>
      <c r="BO429" s="314"/>
      <c r="BP429" s="314"/>
      <c r="BQ429" s="314"/>
      <c r="BR429" s="314"/>
      <c r="BS429" s="314"/>
      <c r="BT429" s="314"/>
      <c r="BU429" s="314"/>
      <c r="BV429" s="314"/>
      <c r="BW429" s="340"/>
      <c r="BX429" s="314"/>
      <c r="BY429" s="314"/>
      <c r="BZ429" s="314"/>
      <c r="CA429" s="314"/>
      <c r="CB429" s="314"/>
      <c r="CC429" s="314"/>
      <c r="CD429" s="314"/>
      <c r="CE429" s="314"/>
      <c r="CF429" s="314"/>
      <c r="CG429" s="314"/>
      <c r="CH429" s="314"/>
      <c r="CI429" s="314"/>
      <c r="CJ429" s="314"/>
      <c r="CK429" s="314"/>
      <c r="CL429" s="314"/>
      <c r="CM429" s="314"/>
      <c r="CN429" s="314"/>
      <c r="CO429" s="314"/>
      <c r="CP429" s="314"/>
      <c r="CQ429" s="314"/>
      <c r="CR429" s="314"/>
      <c r="CS429" s="314"/>
      <c r="CT429" s="314"/>
      <c r="CU429" s="314"/>
      <c r="CV429" s="314"/>
      <c r="CW429" s="314"/>
      <c r="CX429" s="314"/>
      <c r="CY429" s="314"/>
      <c r="CZ429" s="314"/>
      <c r="DA429" s="314"/>
      <c r="DB429" s="314"/>
      <c r="DC429" s="314"/>
      <c r="DD429" s="314"/>
      <c r="DE429" s="314"/>
      <c r="DF429" s="314"/>
      <c r="DG429" s="314"/>
      <c r="DH429" s="314"/>
      <c r="DI429" s="314"/>
      <c r="DJ429" s="314"/>
      <c r="DK429" s="314"/>
      <c r="DL429" s="314"/>
      <c r="DM429" s="314"/>
      <c r="DN429" s="314"/>
      <c r="DO429" s="314"/>
      <c r="DP429" s="314"/>
      <c r="DQ429" s="314"/>
      <c r="DR429" s="314"/>
      <c r="DS429" s="314"/>
      <c r="DT429" s="314"/>
      <c r="DU429" s="314"/>
      <c r="DV429" s="314"/>
      <c r="DW429" s="314"/>
      <c r="DX429" s="314"/>
      <c r="DY429" s="314"/>
      <c r="DZ429" s="314"/>
      <c r="EA429" s="314"/>
      <c r="EB429" s="314"/>
      <c r="EC429" s="314"/>
      <c r="ED429" s="314"/>
      <c r="FY429" s="317"/>
      <c r="FZ429" s="317"/>
      <c r="GA429" s="317"/>
      <c r="GB429" s="317"/>
      <c r="GC429" s="301"/>
      <c r="GD429" s="301"/>
      <c r="GE429" s="301"/>
      <c r="GF429" s="301"/>
      <c r="GG429" s="318"/>
      <c r="GH429" s="318"/>
      <c r="GI429" s="318"/>
      <c r="GJ429" s="319"/>
      <c r="GK429" s="320"/>
      <c r="GL429" s="320"/>
      <c r="GM429" s="320"/>
      <c r="GN429" s="320"/>
      <c r="GO429" s="300"/>
      <c r="HD429" s="317"/>
      <c r="HE429" s="317"/>
      <c r="HF429" s="317"/>
      <c r="HG429" s="317"/>
      <c r="HH429" s="301"/>
      <c r="HI429" s="301"/>
      <c r="HJ429" s="301"/>
      <c r="HK429" s="301"/>
      <c r="HL429" s="318"/>
      <c r="HM429" s="318"/>
      <c r="HN429" s="318"/>
      <c r="HO429" s="319"/>
      <c r="HP429" s="320"/>
      <c r="HQ429" s="320"/>
      <c r="HR429" s="320"/>
      <c r="HS429" s="320"/>
      <c r="HT429" s="300"/>
    </row>
    <row r="430" spans="2:228" ht="17.100000000000001" customHeight="1" x14ac:dyDescent="0.3">
      <c r="B430" s="345"/>
      <c r="D430" s="345"/>
      <c r="E430" s="345"/>
      <c r="F430" s="345"/>
      <c r="G430" s="345"/>
      <c r="H430" s="345"/>
      <c r="I430" s="345"/>
      <c r="J430" s="345"/>
      <c r="K430" s="345"/>
      <c r="L430" s="345"/>
      <c r="M430" s="345"/>
      <c r="N430" s="345"/>
      <c r="O430" s="345"/>
      <c r="P430" s="345"/>
      <c r="Q430" s="345"/>
      <c r="R430" s="314"/>
      <c r="S430" s="314"/>
      <c r="T430" s="314"/>
      <c r="U430" s="314"/>
      <c r="V430" s="314"/>
      <c r="W430" s="314"/>
      <c r="X430" s="314"/>
      <c r="Y430" s="314"/>
      <c r="Z430" s="314"/>
      <c r="AA430" s="314"/>
      <c r="AB430" s="314"/>
      <c r="AC430" s="314"/>
      <c r="AD430" s="314"/>
      <c r="AE430" s="314"/>
      <c r="AF430" s="314"/>
      <c r="AG430" s="314"/>
      <c r="AH430" s="314"/>
      <c r="AI430" s="314"/>
      <c r="AJ430" s="314"/>
      <c r="AK430" s="314"/>
      <c r="AL430" s="314"/>
      <c r="AM430" s="314"/>
      <c r="AN430" s="314"/>
      <c r="AO430" s="314"/>
      <c r="AP430" s="314"/>
      <c r="AQ430" s="314"/>
      <c r="AR430" s="314"/>
      <c r="AS430" s="314"/>
      <c r="AT430" s="314"/>
      <c r="AU430" s="314"/>
      <c r="AV430" s="314"/>
      <c r="AW430" s="314"/>
      <c r="AX430" s="314"/>
      <c r="AY430" s="314"/>
      <c r="AZ430" s="314"/>
      <c r="BA430" s="314"/>
      <c r="BB430" s="314"/>
      <c r="BC430" s="314"/>
      <c r="BD430" s="314"/>
      <c r="BE430" s="314"/>
      <c r="BF430" s="314"/>
      <c r="BG430" s="314"/>
      <c r="BH430" s="314"/>
      <c r="BI430" s="314"/>
      <c r="BJ430" s="314"/>
      <c r="BK430" s="314"/>
      <c r="BL430" s="314"/>
      <c r="BM430" s="314"/>
      <c r="BN430" s="314"/>
      <c r="BO430" s="314"/>
      <c r="BP430" s="314"/>
      <c r="BQ430" s="314"/>
      <c r="BR430" s="314"/>
      <c r="BS430" s="314"/>
      <c r="BT430" s="314"/>
      <c r="BU430" s="314"/>
      <c r="BV430" s="314"/>
      <c r="BW430" s="340"/>
      <c r="BX430" s="314"/>
      <c r="BY430" s="314"/>
      <c r="BZ430" s="314"/>
      <c r="CA430" s="314"/>
      <c r="CB430" s="314"/>
      <c r="CC430" s="314"/>
      <c r="CD430" s="314"/>
      <c r="CE430" s="314"/>
      <c r="CF430" s="314"/>
      <c r="CG430" s="314"/>
      <c r="CH430" s="314"/>
      <c r="CI430" s="314"/>
      <c r="CJ430" s="314"/>
      <c r="CK430" s="314"/>
      <c r="CL430" s="314"/>
      <c r="CM430" s="314"/>
      <c r="CN430" s="314"/>
      <c r="CO430" s="314"/>
      <c r="CP430" s="314"/>
      <c r="CQ430" s="314"/>
      <c r="CR430" s="314"/>
      <c r="CS430" s="314"/>
      <c r="CT430" s="314"/>
      <c r="CU430" s="314"/>
      <c r="CV430" s="314"/>
      <c r="CW430" s="314"/>
      <c r="CX430" s="314"/>
      <c r="CY430" s="314"/>
      <c r="CZ430" s="314"/>
      <c r="DA430" s="314"/>
      <c r="DB430" s="314"/>
      <c r="DC430" s="314"/>
      <c r="DD430" s="314"/>
      <c r="DE430" s="314"/>
      <c r="DF430" s="314"/>
      <c r="DG430" s="314"/>
      <c r="DH430" s="314"/>
      <c r="DI430" s="314"/>
      <c r="DJ430" s="314"/>
      <c r="DK430" s="314"/>
      <c r="DL430" s="314"/>
      <c r="DM430" s="314"/>
      <c r="DN430" s="314"/>
      <c r="DO430" s="314"/>
      <c r="DP430" s="314"/>
      <c r="DQ430" s="314"/>
      <c r="DR430" s="314"/>
      <c r="DS430" s="314"/>
      <c r="DT430" s="314"/>
      <c r="DU430" s="314"/>
      <c r="DV430" s="314"/>
      <c r="DW430" s="314"/>
      <c r="DX430" s="314"/>
      <c r="DY430" s="314"/>
      <c r="DZ430" s="314"/>
      <c r="EA430" s="314"/>
      <c r="EB430" s="314"/>
      <c r="EC430" s="314"/>
      <c r="ED430" s="314"/>
      <c r="FY430" s="317"/>
      <c r="FZ430" s="317"/>
      <c r="GA430" s="317"/>
      <c r="GB430" s="317"/>
      <c r="GC430" s="301"/>
      <c r="GD430" s="301"/>
      <c r="GE430" s="301"/>
      <c r="GF430" s="301"/>
      <c r="GG430" s="318"/>
      <c r="GH430" s="318"/>
      <c r="GI430" s="318"/>
      <c r="GJ430" s="319"/>
      <c r="GK430" s="320"/>
      <c r="GL430" s="320"/>
      <c r="GM430" s="320"/>
      <c r="GN430" s="320"/>
      <c r="GO430" s="300"/>
      <c r="HD430" s="317"/>
      <c r="HE430" s="317"/>
      <c r="HF430" s="317"/>
      <c r="HG430" s="317"/>
      <c r="HH430" s="301"/>
      <c r="HI430" s="301"/>
      <c r="HJ430" s="301"/>
      <c r="HK430" s="301"/>
      <c r="HL430" s="318"/>
      <c r="HM430" s="318"/>
      <c r="HN430" s="318"/>
      <c r="HO430" s="319"/>
      <c r="HP430" s="320"/>
      <c r="HQ430" s="320"/>
      <c r="HR430" s="320"/>
      <c r="HS430" s="320"/>
      <c r="HT430" s="300"/>
    </row>
    <row r="431" spans="2:228" ht="17.100000000000001" customHeight="1" x14ac:dyDescent="0.3">
      <c r="B431" s="345"/>
      <c r="D431" s="345"/>
      <c r="E431" s="345"/>
      <c r="F431" s="345"/>
      <c r="G431" s="345"/>
      <c r="H431" s="345"/>
      <c r="I431" s="345"/>
      <c r="J431" s="345"/>
      <c r="K431" s="345"/>
      <c r="L431" s="345"/>
      <c r="M431" s="345"/>
      <c r="N431" s="345"/>
      <c r="O431" s="345"/>
      <c r="P431" s="345"/>
      <c r="Q431" s="345"/>
      <c r="R431" s="314"/>
      <c r="S431" s="314"/>
      <c r="T431" s="314"/>
      <c r="U431" s="314"/>
      <c r="V431" s="314"/>
      <c r="W431" s="314"/>
      <c r="X431" s="314"/>
      <c r="Y431" s="314"/>
      <c r="Z431" s="314"/>
      <c r="AA431" s="314"/>
      <c r="AB431" s="314"/>
      <c r="AC431" s="314"/>
      <c r="AD431" s="314"/>
      <c r="AE431" s="314"/>
      <c r="AF431" s="314"/>
      <c r="AG431" s="314"/>
      <c r="AH431" s="314"/>
      <c r="AI431" s="314"/>
      <c r="AJ431" s="314"/>
      <c r="AK431" s="314"/>
      <c r="AL431" s="314"/>
      <c r="AM431" s="314"/>
      <c r="AN431" s="314"/>
      <c r="AO431" s="314"/>
      <c r="AP431" s="314"/>
      <c r="AQ431" s="314"/>
      <c r="AR431" s="314"/>
      <c r="AS431" s="314"/>
      <c r="AT431" s="314"/>
      <c r="AU431" s="314"/>
      <c r="AV431" s="314"/>
      <c r="AW431" s="314"/>
      <c r="AX431" s="314"/>
      <c r="AY431" s="314"/>
      <c r="AZ431" s="314"/>
      <c r="BA431" s="314"/>
      <c r="BB431" s="314"/>
      <c r="BC431" s="314"/>
      <c r="BD431" s="314"/>
      <c r="BE431" s="314"/>
      <c r="BF431" s="314"/>
      <c r="BG431" s="314"/>
      <c r="BH431" s="314"/>
      <c r="BI431" s="314"/>
      <c r="BJ431" s="314"/>
      <c r="BK431" s="314"/>
      <c r="BL431" s="314"/>
      <c r="BM431" s="314"/>
      <c r="BN431" s="314"/>
      <c r="BO431" s="314"/>
      <c r="BP431" s="314"/>
      <c r="BQ431" s="314"/>
      <c r="BR431" s="314"/>
      <c r="BS431" s="314"/>
      <c r="BT431" s="314"/>
      <c r="BU431" s="314"/>
      <c r="BV431" s="314"/>
      <c r="BX431" s="314"/>
      <c r="BY431" s="314"/>
      <c r="BZ431" s="314"/>
      <c r="CA431" s="314"/>
      <c r="CB431" s="314"/>
      <c r="CC431" s="314"/>
      <c r="CD431" s="314"/>
      <c r="CE431" s="314"/>
      <c r="CF431" s="314"/>
      <c r="CG431" s="314"/>
      <c r="CH431" s="314"/>
      <c r="CI431" s="314"/>
      <c r="CJ431" s="314"/>
      <c r="CK431" s="314"/>
      <c r="CL431" s="314"/>
      <c r="CM431" s="314"/>
      <c r="CN431" s="314"/>
      <c r="CO431" s="314"/>
      <c r="CP431" s="314"/>
      <c r="CQ431" s="314"/>
      <c r="CR431" s="314"/>
      <c r="CS431" s="314"/>
      <c r="CT431" s="314"/>
      <c r="CU431" s="314"/>
      <c r="CV431" s="314"/>
      <c r="CW431" s="314"/>
      <c r="CX431" s="314"/>
      <c r="CY431" s="314"/>
      <c r="CZ431" s="314"/>
      <c r="DA431" s="314"/>
      <c r="DB431" s="314"/>
      <c r="DC431" s="314"/>
      <c r="DD431" s="314"/>
      <c r="DE431" s="314"/>
      <c r="DF431" s="314"/>
      <c r="DG431" s="314"/>
      <c r="DH431" s="314"/>
      <c r="DI431" s="314"/>
      <c r="DJ431" s="314"/>
      <c r="DK431" s="314"/>
      <c r="DL431" s="314"/>
      <c r="DM431" s="314"/>
      <c r="DN431" s="314"/>
      <c r="DO431" s="314"/>
      <c r="DP431" s="314"/>
      <c r="DQ431" s="314"/>
      <c r="DR431" s="314"/>
      <c r="DS431" s="314"/>
      <c r="DT431" s="314"/>
      <c r="DU431" s="314"/>
      <c r="DV431" s="314"/>
      <c r="DW431" s="314"/>
      <c r="DX431" s="314"/>
      <c r="DY431" s="314"/>
      <c r="DZ431" s="314"/>
      <c r="EA431" s="314"/>
      <c r="EB431" s="314"/>
      <c r="EC431" s="314"/>
      <c r="ED431" s="314"/>
      <c r="FY431" s="317"/>
      <c r="FZ431" s="317"/>
      <c r="GA431" s="317"/>
      <c r="GB431" s="317"/>
      <c r="GC431" s="301"/>
      <c r="GD431" s="301"/>
      <c r="GE431" s="301"/>
      <c r="GF431" s="301"/>
      <c r="GG431" s="318"/>
      <c r="GH431" s="318"/>
      <c r="GI431" s="318"/>
      <c r="GJ431" s="319"/>
      <c r="GK431" s="320"/>
      <c r="GL431" s="320"/>
      <c r="GM431" s="320"/>
      <c r="GN431" s="320"/>
      <c r="GO431" s="300"/>
      <c r="HD431" s="317"/>
      <c r="HE431" s="317"/>
      <c r="HF431" s="317"/>
      <c r="HG431" s="317"/>
      <c r="HH431" s="301"/>
      <c r="HI431" s="301"/>
      <c r="HJ431" s="301"/>
      <c r="HK431" s="301"/>
      <c r="HL431" s="318"/>
      <c r="HM431" s="318"/>
      <c r="HN431" s="318"/>
      <c r="HO431" s="319"/>
      <c r="HP431" s="320"/>
      <c r="HQ431" s="320"/>
      <c r="HR431" s="320"/>
      <c r="HS431" s="320"/>
      <c r="HT431" s="300"/>
    </row>
    <row r="432" spans="2:228" ht="17.100000000000001" customHeight="1" x14ac:dyDescent="0.3">
      <c r="B432" s="345"/>
      <c r="D432" s="345"/>
      <c r="E432" s="345"/>
      <c r="F432" s="345"/>
      <c r="G432" s="345"/>
      <c r="H432" s="345"/>
      <c r="I432" s="345"/>
      <c r="J432" s="345"/>
      <c r="K432" s="345"/>
      <c r="L432" s="345"/>
      <c r="M432" s="345"/>
      <c r="N432" s="345"/>
      <c r="O432" s="345"/>
      <c r="P432" s="345"/>
      <c r="Q432" s="345"/>
      <c r="R432" s="314"/>
      <c r="S432" s="314"/>
      <c r="T432" s="314"/>
      <c r="U432" s="314"/>
      <c r="V432" s="314"/>
      <c r="W432" s="314"/>
      <c r="X432" s="314"/>
      <c r="Y432" s="314"/>
      <c r="Z432" s="314"/>
      <c r="AA432" s="314"/>
      <c r="AB432" s="314"/>
      <c r="AC432" s="314"/>
      <c r="AD432" s="314"/>
      <c r="AE432" s="314"/>
      <c r="AF432" s="314"/>
      <c r="AG432" s="314"/>
      <c r="AH432" s="314"/>
      <c r="AI432" s="314"/>
      <c r="AJ432" s="314"/>
      <c r="AK432" s="314"/>
      <c r="AL432" s="314"/>
      <c r="AM432" s="314"/>
      <c r="AN432" s="314"/>
      <c r="AO432" s="314"/>
      <c r="AP432" s="314"/>
      <c r="AQ432" s="314"/>
      <c r="AR432" s="314"/>
      <c r="AS432" s="314"/>
      <c r="AT432" s="314"/>
      <c r="AU432" s="314"/>
      <c r="AV432" s="314"/>
      <c r="AW432" s="314"/>
      <c r="AX432" s="314"/>
      <c r="AY432" s="314"/>
      <c r="AZ432" s="314"/>
      <c r="BA432" s="314"/>
      <c r="BB432" s="314"/>
      <c r="BC432" s="314"/>
      <c r="BD432" s="314"/>
      <c r="BE432" s="314"/>
      <c r="BF432" s="314"/>
      <c r="BG432" s="314"/>
      <c r="BH432" s="314"/>
      <c r="BI432" s="314"/>
      <c r="BJ432" s="314"/>
      <c r="BK432" s="314"/>
      <c r="BL432" s="314"/>
      <c r="BM432" s="314"/>
      <c r="BN432" s="314"/>
      <c r="BO432" s="314"/>
      <c r="BP432" s="314"/>
      <c r="BQ432" s="314"/>
      <c r="BR432" s="314"/>
      <c r="BS432" s="314"/>
      <c r="BT432" s="314"/>
      <c r="BU432" s="314"/>
      <c r="BV432" s="314"/>
      <c r="BX432" s="314"/>
      <c r="BY432" s="314"/>
      <c r="BZ432" s="314"/>
      <c r="CA432" s="314"/>
      <c r="CB432" s="314"/>
      <c r="CC432" s="314"/>
      <c r="CD432" s="314"/>
      <c r="CE432" s="314"/>
      <c r="CF432" s="314"/>
      <c r="CG432" s="314"/>
      <c r="CH432" s="314"/>
      <c r="CI432" s="314"/>
      <c r="CJ432" s="314"/>
      <c r="CK432" s="314"/>
      <c r="CL432" s="314"/>
      <c r="CM432" s="314"/>
      <c r="CN432" s="314"/>
      <c r="CO432" s="314"/>
      <c r="CP432" s="314"/>
      <c r="CQ432" s="314"/>
      <c r="CR432" s="314"/>
      <c r="CS432" s="314"/>
      <c r="CT432" s="314"/>
      <c r="CU432" s="314"/>
      <c r="CV432" s="314"/>
      <c r="CW432" s="314"/>
      <c r="CX432" s="314"/>
      <c r="CY432" s="314"/>
      <c r="CZ432" s="314"/>
      <c r="DA432" s="314"/>
      <c r="DB432" s="314"/>
      <c r="DC432" s="314"/>
      <c r="DD432" s="314"/>
      <c r="DE432" s="314"/>
      <c r="DF432" s="314"/>
      <c r="DG432" s="314"/>
      <c r="DH432" s="314"/>
      <c r="DI432" s="314"/>
      <c r="DJ432" s="314"/>
      <c r="DK432" s="314"/>
      <c r="DL432" s="314"/>
      <c r="DM432" s="314"/>
      <c r="DN432" s="314"/>
      <c r="DO432" s="314"/>
      <c r="DP432" s="314"/>
      <c r="DQ432" s="314"/>
      <c r="DR432" s="314"/>
      <c r="DS432" s="314"/>
      <c r="DT432" s="314"/>
      <c r="DU432" s="314"/>
      <c r="DV432" s="314"/>
      <c r="DW432" s="314"/>
      <c r="DX432" s="314"/>
      <c r="DY432" s="314"/>
      <c r="DZ432" s="314"/>
      <c r="EA432" s="314"/>
      <c r="EB432" s="314"/>
      <c r="EC432" s="314"/>
      <c r="ED432" s="314"/>
      <c r="FY432" s="317"/>
      <c r="FZ432" s="317"/>
      <c r="GA432" s="317"/>
      <c r="GB432" s="317"/>
      <c r="GC432" s="301"/>
      <c r="GD432" s="301"/>
      <c r="GE432" s="301"/>
      <c r="GF432" s="301"/>
      <c r="GG432" s="318"/>
      <c r="GH432" s="318"/>
      <c r="GI432" s="318"/>
      <c r="GJ432" s="319"/>
      <c r="GK432" s="320"/>
      <c r="GL432" s="320"/>
      <c r="GM432" s="320"/>
      <c r="GN432" s="320"/>
      <c r="GO432" s="300"/>
      <c r="HD432" s="317"/>
      <c r="HE432" s="317"/>
      <c r="HF432" s="317"/>
      <c r="HG432" s="317"/>
      <c r="HH432" s="301"/>
      <c r="HI432" s="301"/>
      <c r="HJ432" s="301"/>
      <c r="HK432" s="301"/>
      <c r="HL432" s="318"/>
      <c r="HM432" s="318"/>
      <c r="HN432" s="318"/>
      <c r="HO432" s="319"/>
      <c r="HP432" s="320"/>
      <c r="HQ432" s="320"/>
      <c r="HR432" s="320"/>
      <c r="HS432" s="320"/>
      <c r="HT432" s="300"/>
    </row>
    <row r="433" spans="2:228" ht="17.100000000000001" customHeight="1" x14ac:dyDescent="0.3">
      <c r="B433" s="345"/>
      <c r="D433" s="345"/>
      <c r="E433" s="345"/>
      <c r="F433" s="345"/>
      <c r="G433" s="345"/>
      <c r="H433" s="345"/>
      <c r="I433" s="345"/>
      <c r="J433" s="345"/>
      <c r="K433" s="345"/>
      <c r="L433" s="345"/>
      <c r="M433" s="345"/>
      <c r="N433" s="345"/>
      <c r="O433" s="345"/>
      <c r="P433" s="345"/>
      <c r="Q433" s="345"/>
      <c r="R433" s="314"/>
      <c r="S433" s="314"/>
      <c r="T433" s="314"/>
      <c r="U433" s="314"/>
      <c r="V433" s="314"/>
      <c r="W433" s="314"/>
      <c r="X433" s="314"/>
      <c r="Y433" s="314"/>
      <c r="Z433" s="314"/>
      <c r="AA433" s="314"/>
      <c r="AB433" s="314"/>
      <c r="AC433" s="314"/>
      <c r="AD433" s="314"/>
      <c r="AE433" s="314"/>
      <c r="AF433" s="314"/>
      <c r="AG433" s="314"/>
      <c r="AH433" s="314"/>
      <c r="AI433" s="314"/>
      <c r="AJ433" s="314"/>
      <c r="AK433" s="314"/>
      <c r="AL433" s="314"/>
      <c r="AM433" s="314"/>
      <c r="AN433" s="314"/>
      <c r="AO433" s="314"/>
      <c r="AP433" s="314"/>
      <c r="AQ433" s="314"/>
      <c r="AR433" s="314"/>
      <c r="AS433" s="314"/>
      <c r="AT433" s="314"/>
      <c r="AU433" s="314"/>
      <c r="AV433" s="314"/>
      <c r="AW433" s="314"/>
      <c r="AX433" s="314"/>
      <c r="AY433" s="314"/>
      <c r="AZ433" s="314"/>
      <c r="BA433" s="314"/>
      <c r="BB433" s="314"/>
      <c r="BC433" s="314"/>
      <c r="BD433" s="314"/>
      <c r="BE433" s="314"/>
      <c r="BF433" s="314"/>
      <c r="BG433" s="314"/>
      <c r="BH433" s="314"/>
      <c r="BI433" s="314"/>
      <c r="BJ433" s="314"/>
      <c r="BK433" s="314"/>
      <c r="BL433" s="314"/>
      <c r="BM433" s="314"/>
      <c r="BN433" s="314"/>
      <c r="BO433" s="314"/>
      <c r="BP433" s="314"/>
      <c r="BQ433" s="314"/>
      <c r="BR433" s="314"/>
      <c r="BS433" s="314"/>
      <c r="BT433" s="314"/>
      <c r="BU433" s="314"/>
      <c r="BV433" s="314"/>
      <c r="BX433" s="314"/>
      <c r="BY433" s="314"/>
      <c r="BZ433" s="314"/>
      <c r="CA433" s="314"/>
      <c r="CB433" s="314"/>
      <c r="CC433" s="314"/>
      <c r="CD433" s="314"/>
      <c r="CE433" s="314"/>
      <c r="CF433" s="314"/>
      <c r="CG433" s="314"/>
      <c r="CH433" s="314"/>
      <c r="CI433" s="314"/>
      <c r="CJ433" s="314"/>
      <c r="CK433" s="314"/>
      <c r="CL433" s="314"/>
      <c r="CM433" s="314"/>
      <c r="CN433" s="314"/>
      <c r="CO433" s="314"/>
      <c r="CP433" s="314"/>
      <c r="CQ433" s="314"/>
      <c r="CR433" s="314"/>
      <c r="CS433" s="314"/>
      <c r="CT433" s="314"/>
      <c r="CU433" s="314"/>
      <c r="CV433" s="314"/>
      <c r="CW433" s="314"/>
      <c r="CX433" s="314"/>
      <c r="CY433" s="314"/>
      <c r="CZ433" s="314"/>
      <c r="DA433" s="314"/>
      <c r="DB433" s="314"/>
      <c r="DC433" s="314"/>
      <c r="DD433" s="314"/>
      <c r="DE433" s="314"/>
      <c r="DF433" s="314"/>
      <c r="DG433" s="314"/>
      <c r="DH433" s="314"/>
      <c r="DI433" s="314"/>
      <c r="DJ433" s="314"/>
      <c r="DK433" s="314"/>
      <c r="DL433" s="314"/>
      <c r="DM433" s="314"/>
      <c r="DN433" s="314"/>
      <c r="DO433" s="314"/>
      <c r="DP433" s="314"/>
      <c r="DQ433" s="314"/>
      <c r="DR433" s="314"/>
      <c r="DS433" s="314"/>
      <c r="DT433" s="314"/>
      <c r="DU433" s="314"/>
      <c r="DV433" s="314"/>
      <c r="DW433" s="314"/>
      <c r="DX433" s="314"/>
      <c r="DY433" s="314"/>
      <c r="DZ433" s="314"/>
      <c r="EA433" s="314"/>
      <c r="EB433" s="314"/>
      <c r="EC433" s="314"/>
      <c r="ED433" s="314"/>
      <c r="FY433" s="317"/>
      <c r="FZ433" s="317"/>
      <c r="GA433" s="317"/>
      <c r="GB433" s="317"/>
      <c r="GC433" s="301"/>
      <c r="GD433" s="301"/>
      <c r="GE433" s="301"/>
      <c r="GF433" s="301"/>
      <c r="GG433" s="318"/>
      <c r="GH433" s="318"/>
      <c r="GI433" s="318"/>
      <c r="GJ433" s="319"/>
      <c r="GK433" s="320"/>
      <c r="GL433" s="320"/>
      <c r="GM433" s="320"/>
      <c r="GN433" s="320"/>
      <c r="GO433" s="300"/>
      <c r="HD433" s="317"/>
      <c r="HE433" s="317"/>
      <c r="HF433" s="317"/>
      <c r="HG433" s="317"/>
      <c r="HH433" s="301"/>
      <c r="HI433" s="301"/>
      <c r="HJ433" s="301"/>
      <c r="HK433" s="301"/>
      <c r="HL433" s="318"/>
      <c r="HM433" s="318"/>
      <c r="HN433" s="318"/>
      <c r="HO433" s="319"/>
      <c r="HP433" s="320"/>
      <c r="HQ433" s="320"/>
      <c r="HR433" s="320"/>
      <c r="HS433" s="320"/>
      <c r="HT433" s="300"/>
    </row>
    <row r="434" spans="2:228" ht="17.100000000000001" customHeight="1" x14ac:dyDescent="0.3">
      <c r="B434" s="345"/>
      <c r="D434" s="345"/>
      <c r="E434" s="345"/>
      <c r="F434" s="345"/>
      <c r="G434" s="345"/>
      <c r="H434" s="345"/>
      <c r="I434" s="345"/>
      <c r="J434" s="345"/>
      <c r="K434" s="345"/>
      <c r="L434" s="345"/>
      <c r="M434" s="345"/>
      <c r="N434" s="345"/>
      <c r="O434" s="345"/>
      <c r="P434" s="345"/>
      <c r="Q434" s="345"/>
      <c r="R434" s="314"/>
      <c r="S434" s="314"/>
      <c r="T434" s="314"/>
      <c r="U434" s="314"/>
      <c r="V434" s="314"/>
      <c r="W434" s="314"/>
      <c r="X434" s="314"/>
      <c r="Y434" s="314"/>
      <c r="Z434" s="314"/>
      <c r="AA434" s="314"/>
      <c r="AB434" s="314"/>
      <c r="AC434" s="314"/>
      <c r="AD434" s="314"/>
      <c r="AE434" s="314"/>
      <c r="AF434" s="314"/>
      <c r="AG434" s="314"/>
      <c r="AH434" s="314"/>
      <c r="AI434" s="314"/>
      <c r="AJ434" s="314"/>
      <c r="AK434" s="314"/>
      <c r="AL434" s="314"/>
      <c r="AM434" s="314"/>
      <c r="AN434" s="314"/>
      <c r="AO434" s="314"/>
      <c r="AP434" s="314"/>
      <c r="AQ434" s="314"/>
      <c r="AR434" s="314"/>
      <c r="AS434" s="314"/>
      <c r="AT434" s="314"/>
      <c r="AU434" s="314"/>
      <c r="AV434" s="314"/>
      <c r="AW434" s="314"/>
      <c r="AX434" s="314"/>
      <c r="AY434" s="314"/>
      <c r="AZ434" s="314"/>
      <c r="BA434" s="314"/>
      <c r="BB434" s="314"/>
      <c r="BC434" s="314"/>
      <c r="BD434" s="314"/>
      <c r="BE434" s="314"/>
      <c r="BF434" s="314"/>
      <c r="BG434" s="314"/>
      <c r="BH434" s="314"/>
      <c r="BI434" s="314"/>
      <c r="BJ434" s="314"/>
      <c r="BK434" s="314"/>
      <c r="BL434" s="314"/>
      <c r="BM434" s="314"/>
      <c r="BN434" s="314"/>
      <c r="BO434" s="314"/>
      <c r="BP434" s="314"/>
      <c r="BQ434" s="314"/>
      <c r="BR434" s="314"/>
      <c r="BS434" s="314"/>
      <c r="BT434" s="314"/>
      <c r="BU434" s="314"/>
      <c r="BV434" s="314"/>
      <c r="BX434" s="314"/>
      <c r="BY434" s="314"/>
      <c r="BZ434" s="314"/>
      <c r="CA434" s="314"/>
      <c r="CB434" s="314"/>
      <c r="CC434" s="314"/>
      <c r="CD434" s="314"/>
      <c r="CE434" s="314"/>
      <c r="CF434" s="314"/>
      <c r="CG434" s="314"/>
      <c r="CH434" s="314"/>
      <c r="CI434" s="314"/>
      <c r="CJ434" s="314"/>
      <c r="CK434" s="314"/>
      <c r="CL434" s="314"/>
      <c r="CM434" s="314"/>
      <c r="CN434" s="314"/>
      <c r="CO434" s="314"/>
      <c r="CP434" s="314"/>
      <c r="CQ434" s="314"/>
      <c r="CR434" s="314"/>
      <c r="CS434" s="314"/>
      <c r="CT434" s="314"/>
      <c r="CU434" s="314"/>
      <c r="CV434" s="314"/>
      <c r="CW434" s="314"/>
      <c r="CX434" s="314"/>
      <c r="CY434" s="314"/>
      <c r="CZ434" s="314"/>
      <c r="DA434" s="314"/>
      <c r="DB434" s="314"/>
      <c r="DC434" s="314"/>
      <c r="DD434" s="314"/>
      <c r="DE434" s="314"/>
      <c r="DF434" s="314"/>
      <c r="DG434" s="314"/>
      <c r="DH434" s="314"/>
      <c r="DI434" s="314"/>
      <c r="DJ434" s="314"/>
      <c r="DK434" s="314"/>
      <c r="DL434" s="314"/>
      <c r="DM434" s="314"/>
      <c r="DN434" s="314"/>
      <c r="DO434" s="314"/>
      <c r="DP434" s="314"/>
      <c r="DQ434" s="314"/>
      <c r="DR434" s="314"/>
      <c r="DS434" s="314"/>
      <c r="DT434" s="314"/>
      <c r="DU434" s="314"/>
      <c r="DV434" s="314"/>
      <c r="DW434" s="314"/>
      <c r="DX434" s="314"/>
      <c r="DY434" s="314"/>
      <c r="DZ434" s="314"/>
      <c r="EA434" s="314"/>
      <c r="EB434" s="314"/>
      <c r="EC434" s="314"/>
      <c r="ED434" s="314"/>
      <c r="FY434" s="317"/>
      <c r="FZ434" s="317"/>
      <c r="GA434" s="317"/>
      <c r="GB434" s="317"/>
      <c r="GC434" s="301"/>
      <c r="GD434" s="301"/>
      <c r="GE434" s="301"/>
      <c r="GF434" s="301"/>
      <c r="GG434" s="318"/>
      <c r="GH434" s="318"/>
      <c r="GI434" s="318"/>
      <c r="GJ434" s="319"/>
      <c r="GK434" s="320"/>
      <c r="GL434" s="320"/>
      <c r="GM434" s="320"/>
      <c r="GN434" s="320"/>
      <c r="GO434" s="300"/>
      <c r="HD434" s="317"/>
      <c r="HE434" s="317"/>
      <c r="HF434" s="317"/>
      <c r="HG434" s="317"/>
      <c r="HH434" s="301"/>
      <c r="HI434" s="301"/>
      <c r="HJ434" s="301"/>
      <c r="HK434" s="301"/>
      <c r="HL434" s="318"/>
      <c r="HM434" s="318"/>
      <c r="HN434" s="318"/>
      <c r="HO434" s="319"/>
      <c r="HP434" s="320"/>
      <c r="HQ434" s="320"/>
      <c r="HR434" s="320"/>
      <c r="HS434" s="320"/>
      <c r="HT434" s="300"/>
    </row>
    <row r="435" spans="2:228" ht="17.100000000000001" customHeight="1" x14ac:dyDescent="0.3">
      <c r="B435" s="345"/>
      <c r="D435" s="345"/>
      <c r="E435" s="345"/>
      <c r="F435" s="345"/>
      <c r="G435" s="345"/>
      <c r="H435" s="345"/>
      <c r="I435" s="345"/>
      <c r="J435" s="345"/>
      <c r="K435" s="345"/>
      <c r="L435" s="345"/>
      <c r="M435" s="345"/>
      <c r="N435" s="345"/>
      <c r="O435" s="345"/>
      <c r="P435" s="345"/>
      <c r="Q435" s="345"/>
      <c r="R435" s="314"/>
      <c r="S435" s="314"/>
      <c r="T435" s="314"/>
      <c r="U435" s="314"/>
      <c r="V435" s="314"/>
      <c r="W435" s="314"/>
      <c r="X435" s="314"/>
      <c r="Y435" s="314"/>
      <c r="Z435" s="314"/>
      <c r="AA435" s="314"/>
      <c r="AB435" s="314"/>
      <c r="AC435" s="314"/>
      <c r="AD435" s="314"/>
      <c r="AE435" s="314"/>
      <c r="AF435" s="314"/>
      <c r="AG435" s="314"/>
      <c r="AH435" s="314"/>
      <c r="AI435" s="314"/>
      <c r="AJ435" s="314"/>
      <c r="AK435" s="314"/>
      <c r="AL435" s="314"/>
      <c r="AM435" s="314"/>
      <c r="AN435" s="314"/>
      <c r="AO435" s="314"/>
      <c r="AP435" s="314"/>
      <c r="AQ435" s="314"/>
      <c r="AR435" s="314"/>
      <c r="AS435" s="314"/>
      <c r="AT435" s="314"/>
      <c r="AU435" s="314"/>
      <c r="AV435" s="314"/>
      <c r="AW435" s="314"/>
      <c r="AX435" s="314"/>
      <c r="AY435" s="314"/>
      <c r="AZ435" s="314"/>
      <c r="BA435" s="314"/>
      <c r="BB435" s="314"/>
      <c r="BC435" s="314"/>
      <c r="BD435" s="314"/>
      <c r="BE435" s="314"/>
      <c r="BF435" s="314"/>
      <c r="BG435" s="314"/>
      <c r="BH435" s="314"/>
      <c r="BI435" s="314"/>
      <c r="BJ435" s="314"/>
      <c r="BK435" s="314"/>
      <c r="BL435" s="314"/>
      <c r="BM435" s="314"/>
      <c r="BN435" s="314"/>
      <c r="BO435" s="314"/>
      <c r="BP435" s="314"/>
      <c r="BQ435" s="314"/>
      <c r="BR435" s="314"/>
      <c r="BS435" s="314"/>
      <c r="BT435" s="314"/>
      <c r="BU435" s="314"/>
      <c r="BV435" s="314"/>
      <c r="BX435" s="314"/>
      <c r="BY435" s="314"/>
      <c r="BZ435" s="314"/>
      <c r="CA435" s="314"/>
      <c r="CB435" s="314"/>
      <c r="CC435" s="314"/>
      <c r="CD435" s="314"/>
      <c r="CE435" s="314"/>
      <c r="CF435" s="314"/>
      <c r="CG435" s="314"/>
      <c r="CH435" s="314"/>
      <c r="CI435" s="314"/>
      <c r="CJ435" s="314"/>
      <c r="CK435" s="314"/>
      <c r="CL435" s="314"/>
      <c r="CM435" s="314"/>
      <c r="CN435" s="314"/>
      <c r="CO435" s="314"/>
      <c r="CP435" s="314"/>
      <c r="CQ435" s="314"/>
      <c r="CR435" s="314"/>
      <c r="CS435" s="314"/>
      <c r="CT435" s="314"/>
      <c r="CU435" s="314"/>
      <c r="CV435" s="314"/>
      <c r="CW435" s="314"/>
      <c r="CX435" s="314"/>
      <c r="CY435" s="314"/>
      <c r="CZ435" s="314"/>
      <c r="DA435" s="314"/>
      <c r="DB435" s="314"/>
      <c r="DC435" s="314"/>
      <c r="DD435" s="314"/>
      <c r="DE435" s="314"/>
      <c r="DF435" s="314"/>
      <c r="DG435" s="314"/>
      <c r="DH435" s="314"/>
      <c r="DI435" s="314"/>
      <c r="DJ435" s="314"/>
      <c r="DK435" s="314"/>
      <c r="DL435" s="314"/>
      <c r="DM435" s="314"/>
      <c r="DN435" s="314"/>
      <c r="DO435" s="314"/>
      <c r="DP435" s="314"/>
      <c r="DQ435" s="314"/>
      <c r="DR435" s="314"/>
      <c r="DS435" s="314"/>
      <c r="DT435" s="314"/>
      <c r="DU435" s="314"/>
      <c r="DV435" s="314"/>
      <c r="DW435" s="314"/>
      <c r="DX435" s="314"/>
      <c r="DY435" s="314"/>
      <c r="DZ435" s="314"/>
      <c r="EA435" s="314"/>
      <c r="EB435" s="314"/>
      <c r="EC435" s="314"/>
      <c r="ED435" s="314"/>
      <c r="FY435" s="317"/>
      <c r="FZ435" s="317"/>
      <c r="GA435" s="317"/>
      <c r="GB435" s="317"/>
      <c r="GC435" s="301"/>
      <c r="GD435" s="301"/>
      <c r="GE435" s="301"/>
      <c r="GF435" s="301"/>
      <c r="GG435" s="318"/>
      <c r="GH435" s="318"/>
      <c r="GI435" s="318"/>
      <c r="GJ435" s="319"/>
      <c r="GK435" s="320"/>
      <c r="GL435" s="320"/>
      <c r="GM435" s="320"/>
      <c r="GN435" s="320"/>
      <c r="GO435" s="300"/>
      <c r="HD435" s="317"/>
      <c r="HE435" s="317"/>
      <c r="HF435" s="317"/>
      <c r="HG435" s="317"/>
      <c r="HH435" s="301"/>
      <c r="HI435" s="301"/>
      <c r="HJ435" s="301"/>
      <c r="HK435" s="301"/>
      <c r="HL435" s="318"/>
      <c r="HM435" s="318"/>
      <c r="HN435" s="318"/>
      <c r="HO435" s="319"/>
      <c r="HP435" s="320"/>
      <c r="HQ435" s="320"/>
      <c r="HR435" s="320"/>
      <c r="HS435" s="320"/>
      <c r="HT435" s="300"/>
    </row>
    <row r="436" spans="2:228" ht="17.100000000000001" customHeight="1" x14ac:dyDescent="0.3">
      <c r="B436" s="345"/>
      <c r="D436" s="345"/>
      <c r="E436" s="345"/>
      <c r="F436" s="345"/>
      <c r="G436" s="345"/>
      <c r="H436" s="345"/>
      <c r="I436" s="345"/>
      <c r="J436" s="345"/>
      <c r="K436" s="345"/>
      <c r="L436" s="345"/>
      <c r="M436" s="345"/>
      <c r="N436" s="345"/>
      <c r="O436" s="345"/>
      <c r="P436" s="345"/>
      <c r="Q436" s="345"/>
      <c r="R436" s="314"/>
      <c r="S436" s="314"/>
      <c r="T436" s="314"/>
      <c r="U436" s="314"/>
      <c r="V436" s="314"/>
      <c r="W436" s="314"/>
      <c r="X436" s="314"/>
      <c r="Y436" s="314"/>
      <c r="Z436" s="314"/>
      <c r="AA436" s="314"/>
      <c r="AB436" s="314"/>
      <c r="AC436" s="314"/>
      <c r="AD436" s="314"/>
      <c r="AE436" s="314"/>
      <c r="AF436" s="314"/>
      <c r="AG436" s="314"/>
      <c r="AH436" s="314"/>
      <c r="AI436" s="314"/>
      <c r="AJ436" s="314"/>
      <c r="AK436" s="314"/>
      <c r="AL436" s="314"/>
      <c r="AM436" s="314"/>
      <c r="AN436" s="314"/>
      <c r="AO436" s="314"/>
      <c r="AP436" s="314"/>
      <c r="AQ436" s="314"/>
      <c r="AR436" s="314"/>
      <c r="AS436" s="314"/>
      <c r="AT436" s="314"/>
      <c r="AU436" s="314"/>
      <c r="AV436" s="314"/>
      <c r="AW436" s="314"/>
      <c r="AX436" s="314"/>
      <c r="AY436" s="314"/>
      <c r="AZ436" s="314"/>
      <c r="BA436" s="314"/>
      <c r="BB436" s="314"/>
      <c r="BC436" s="314"/>
      <c r="BD436" s="314"/>
      <c r="BE436" s="314"/>
      <c r="BF436" s="314"/>
      <c r="BG436" s="314"/>
      <c r="BH436" s="314"/>
      <c r="BI436" s="314"/>
      <c r="BJ436" s="314"/>
      <c r="BK436" s="314"/>
      <c r="BL436" s="314"/>
      <c r="BM436" s="314"/>
      <c r="BN436" s="314"/>
      <c r="BO436" s="314"/>
      <c r="BP436" s="314"/>
      <c r="BQ436" s="314"/>
      <c r="BR436" s="314"/>
      <c r="BS436" s="314"/>
      <c r="BT436" s="314"/>
      <c r="BU436" s="314"/>
      <c r="BV436" s="314"/>
      <c r="BX436" s="314"/>
      <c r="BY436" s="314"/>
      <c r="BZ436" s="314"/>
      <c r="CA436" s="314"/>
      <c r="CB436" s="314"/>
      <c r="CC436" s="314"/>
      <c r="CD436" s="314"/>
      <c r="CE436" s="314"/>
      <c r="CF436" s="314"/>
      <c r="CG436" s="314"/>
      <c r="CH436" s="314"/>
      <c r="CI436" s="314"/>
      <c r="CJ436" s="314"/>
      <c r="CK436" s="314"/>
      <c r="CL436" s="314"/>
      <c r="CM436" s="314"/>
      <c r="CN436" s="314"/>
      <c r="CO436" s="314"/>
      <c r="CP436" s="314"/>
      <c r="CQ436" s="314"/>
      <c r="CR436" s="314"/>
      <c r="CS436" s="314"/>
      <c r="CT436" s="314"/>
      <c r="CU436" s="314"/>
      <c r="CV436" s="314"/>
      <c r="CW436" s="314"/>
      <c r="CX436" s="314"/>
      <c r="CY436" s="314"/>
      <c r="CZ436" s="314"/>
      <c r="DA436" s="314"/>
      <c r="DB436" s="314"/>
      <c r="DC436" s="314"/>
      <c r="DD436" s="314"/>
      <c r="DE436" s="314"/>
      <c r="DF436" s="314"/>
      <c r="DG436" s="314"/>
      <c r="DH436" s="314"/>
      <c r="DI436" s="314"/>
      <c r="DJ436" s="314"/>
      <c r="DK436" s="314"/>
      <c r="DL436" s="314"/>
      <c r="DM436" s="314"/>
      <c r="DN436" s="314"/>
      <c r="DO436" s="314"/>
      <c r="DP436" s="314"/>
      <c r="DQ436" s="314"/>
      <c r="DR436" s="314"/>
      <c r="DS436" s="314"/>
      <c r="DT436" s="314"/>
      <c r="DU436" s="314"/>
      <c r="DV436" s="314"/>
      <c r="DW436" s="314"/>
      <c r="DX436" s="314"/>
      <c r="DY436" s="314"/>
      <c r="DZ436" s="314"/>
      <c r="EA436" s="314"/>
      <c r="EB436" s="314"/>
      <c r="EC436" s="314"/>
      <c r="ED436" s="314"/>
      <c r="FY436" s="317"/>
      <c r="FZ436" s="317"/>
      <c r="GA436" s="317"/>
      <c r="GB436" s="317"/>
      <c r="GC436" s="301"/>
      <c r="GD436" s="301"/>
      <c r="GE436" s="301"/>
      <c r="GF436" s="301"/>
      <c r="GG436" s="318"/>
      <c r="GH436" s="318"/>
      <c r="GI436" s="318"/>
      <c r="GJ436" s="319"/>
      <c r="GK436" s="320"/>
      <c r="GL436" s="320"/>
      <c r="GM436" s="320"/>
      <c r="GN436" s="320"/>
      <c r="GO436" s="300"/>
      <c r="HD436" s="317"/>
      <c r="HE436" s="317"/>
      <c r="HF436" s="317"/>
      <c r="HG436" s="317"/>
      <c r="HH436" s="301"/>
      <c r="HI436" s="301"/>
      <c r="HJ436" s="301"/>
      <c r="HK436" s="301"/>
      <c r="HL436" s="318"/>
      <c r="HM436" s="318"/>
      <c r="HN436" s="318"/>
      <c r="HO436" s="319"/>
      <c r="HP436" s="320"/>
      <c r="HQ436" s="320"/>
      <c r="HR436" s="320"/>
      <c r="HS436" s="320"/>
      <c r="HT436" s="300"/>
    </row>
    <row r="437" spans="2:228" ht="17.100000000000001" customHeight="1" x14ac:dyDescent="0.3">
      <c r="B437" s="345"/>
      <c r="D437" s="345"/>
      <c r="E437" s="345"/>
      <c r="F437" s="345"/>
      <c r="G437" s="345"/>
      <c r="H437" s="345"/>
      <c r="I437" s="345"/>
      <c r="J437" s="345"/>
      <c r="K437" s="345"/>
      <c r="L437" s="345"/>
      <c r="M437" s="345"/>
      <c r="N437" s="345"/>
      <c r="O437" s="345"/>
      <c r="P437" s="345"/>
      <c r="Q437" s="345"/>
      <c r="R437" s="314"/>
      <c r="S437" s="314"/>
      <c r="T437" s="314"/>
      <c r="U437" s="314"/>
      <c r="V437" s="314"/>
      <c r="W437" s="314"/>
      <c r="X437" s="314"/>
      <c r="Y437" s="314"/>
      <c r="Z437" s="314"/>
      <c r="AA437" s="314"/>
      <c r="AB437" s="314"/>
      <c r="AC437" s="314"/>
      <c r="AD437" s="314"/>
      <c r="AE437" s="314"/>
      <c r="AF437" s="314"/>
      <c r="AG437" s="314"/>
      <c r="AH437" s="314"/>
      <c r="AI437" s="314"/>
      <c r="AJ437" s="314"/>
      <c r="AK437" s="314"/>
      <c r="AL437" s="314"/>
      <c r="AM437" s="314"/>
      <c r="AN437" s="314"/>
      <c r="AO437" s="314"/>
      <c r="AP437" s="314"/>
      <c r="AQ437" s="314"/>
      <c r="AR437" s="314"/>
      <c r="AS437" s="314"/>
      <c r="AT437" s="314"/>
      <c r="AU437" s="314"/>
      <c r="AV437" s="314"/>
      <c r="AW437" s="314"/>
      <c r="AX437" s="314"/>
      <c r="AY437" s="314"/>
      <c r="AZ437" s="314"/>
      <c r="BA437" s="314"/>
      <c r="BB437" s="314"/>
      <c r="BC437" s="314"/>
      <c r="BD437" s="314"/>
      <c r="BE437" s="314"/>
      <c r="BF437" s="314"/>
      <c r="BG437" s="314"/>
      <c r="BH437" s="314"/>
      <c r="BI437" s="314"/>
      <c r="BJ437" s="314"/>
      <c r="BK437" s="314"/>
      <c r="BL437" s="314"/>
      <c r="BM437" s="314"/>
      <c r="BN437" s="314"/>
      <c r="BO437" s="314"/>
      <c r="BP437" s="314"/>
      <c r="BQ437" s="314"/>
      <c r="BR437" s="314"/>
      <c r="BS437" s="314"/>
      <c r="BT437" s="314"/>
      <c r="BU437" s="314"/>
      <c r="BV437" s="314"/>
      <c r="BX437" s="314"/>
      <c r="BY437" s="314"/>
      <c r="BZ437" s="314"/>
      <c r="CA437" s="314"/>
      <c r="CB437" s="314"/>
      <c r="CC437" s="314"/>
      <c r="CD437" s="314"/>
      <c r="CE437" s="314"/>
      <c r="CF437" s="314"/>
      <c r="CG437" s="314"/>
      <c r="CH437" s="314"/>
      <c r="CI437" s="314"/>
      <c r="CJ437" s="314"/>
      <c r="CK437" s="314"/>
      <c r="CL437" s="314"/>
      <c r="CM437" s="314"/>
      <c r="CN437" s="314"/>
      <c r="CO437" s="314"/>
      <c r="CP437" s="314"/>
      <c r="CQ437" s="314"/>
      <c r="CR437" s="314"/>
      <c r="CS437" s="314"/>
      <c r="CT437" s="314"/>
      <c r="CU437" s="314"/>
      <c r="CV437" s="314"/>
      <c r="CW437" s="314"/>
      <c r="CX437" s="314"/>
      <c r="CY437" s="314"/>
      <c r="CZ437" s="314"/>
      <c r="DA437" s="314"/>
      <c r="DB437" s="314"/>
      <c r="DC437" s="314"/>
      <c r="DD437" s="314"/>
      <c r="DE437" s="314"/>
      <c r="DF437" s="314"/>
      <c r="DG437" s="314"/>
      <c r="DH437" s="314"/>
      <c r="DI437" s="314"/>
      <c r="DJ437" s="314"/>
      <c r="DK437" s="314"/>
      <c r="DL437" s="314"/>
      <c r="DM437" s="314"/>
      <c r="DN437" s="314"/>
      <c r="DO437" s="314"/>
      <c r="DP437" s="314"/>
      <c r="DQ437" s="314"/>
      <c r="DR437" s="314"/>
      <c r="DS437" s="314"/>
      <c r="DT437" s="314"/>
      <c r="DU437" s="314"/>
      <c r="DV437" s="314"/>
      <c r="DW437" s="314"/>
      <c r="DX437" s="314"/>
      <c r="DY437" s="314"/>
      <c r="DZ437" s="314"/>
      <c r="EA437" s="314"/>
      <c r="EB437" s="314"/>
      <c r="EC437" s="314"/>
      <c r="ED437" s="314"/>
      <c r="FY437" s="317"/>
      <c r="FZ437" s="317"/>
      <c r="GA437" s="317"/>
      <c r="GB437" s="317"/>
      <c r="GC437" s="301"/>
      <c r="GD437" s="301"/>
      <c r="GE437" s="301"/>
      <c r="GF437" s="301"/>
      <c r="GG437" s="318"/>
      <c r="GH437" s="318"/>
      <c r="GI437" s="318"/>
      <c r="GJ437" s="319"/>
      <c r="GK437" s="320"/>
      <c r="GL437" s="320"/>
      <c r="GM437" s="320"/>
      <c r="GN437" s="320"/>
      <c r="GO437" s="300"/>
      <c r="HD437" s="317"/>
      <c r="HE437" s="317"/>
      <c r="HF437" s="317"/>
      <c r="HG437" s="317"/>
      <c r="HH437" s="301"/>
      <c r="HI437" s="301"/>
      <c r="HJ437" s="301"/>
      <c r="HK437" s="301"/>
      <c r="HL437" s="318"/>
      <c r="HM437" s="318"/>
      <c r="HN437" s="318"/>
      <c r="HO437" s="319"/>
      <c r="HP437" s="320"/>
      <c r="HQ437" s="320"/>
      <c r="HR437" s="320"/>
      <c r="HS437" s="320"/>
      <c r="HT437" s="300"/>
    </row>
    <row r="438" spans="2:228" ht="17.100000000000001" customHeight="1" x14ac:dyDescent="0.3">
      <c r="B438" s="345"/>
      <c r="D438" s="345"/>
      <c r="E438" s="345"/>
      <c r="F438" s="345"/>
      <c r="G438" s="345"/>
      <c r="H438" s="345"/>
      <c r="I438" s="345"/>
      <c r="J438" s="345"/>
      <c r="K438" s="345"/>
      <c r="L438" s="345"/>
      <c r="M438" s="345"/>
      <c r="N438" s="345"/>
      <c r="O438" s="345"/>
      <c r="P438" s="345"/>
      <c r="Q438" s="345"/>
      <c r="R438" s="314"/>
      <c r="S438" s="314"/>
      <c r="T438" s="314"/>
      <c r="U438" s="314"/>
      <c r="V438" s="314"/>
      <c r="W438" s="314"/>
      <c r="X438" s="314"/>
      <c r="Y438" s="314"/>
      <c r="Z438" s="314"/>
      <c r="AA438" s="314"/>
      <c r="AB438" s="314"/>
      <c r="AC438" s="314"/>
      <c r="AD438" s="314"/>
      <c r="AE438" s="314"/>
      <c r="AF438" s="314"/>
      <c r="AG438" s="314"/>
      <c r="AH438" s="314"/>
      <c r="AI438" s="314"/>
      <c r="AJ438" s="314"/>
      <c r="AK438" s="314"/>
      <c r="AL438" s="314"/>
      <c r="AM438" s="314"/>
      <c r="AN438" s="314"/>
      <c r="AO438" s="314"/>
      <c r="AP438" s="314"/>
      <c r="AQ438" s="314"/>
      <c r="AR438" s="314"/>
      <c r="AS438" s="314"/>
      <c r="AT438" s="314"/>
      <c r="AU438" s="314"/>
      <c r="AV438" s="314"/>
      <c r="AW438" s="314"/>
      <c r="AX438" s="314"/>
      <c r="AY438" s="314"/>
      <c r="AZ438" s="314"/>
      <c r="BA438" s="314"/>
      <c r="BB438" s="314"/>
      <c r="BC438" s="314"/>
      <c r="BD438" s="314"/>
      <c r="BE438" s="314"/>
      <c r="BF438" s="314"/>
      <c r="BG438" s="314"/>
      <c r="BH438" s="314"/>
      <c r="BI438" s="314"/>
      <c r="BJ438" s="314"/>
      <c r="BK438" s="314"/>
      <c r="BL438" s="314"/>
      <c r="BM438" s="314"/>
      <c r="BN438" s="314"/>
      <c r="BO438" s="314"/>
      <c r="BP438" s="314"/>
      <c r="BQ438" s="314"/>
      <c r="BR438" s="314"/>
      <c r="BS438" s="314"/>
      <c r="BT438" s="314"/>
      <c r="BU438" s="314"/>
      <c r="BV438" s="314"/>
      <c r="BX438" s="314"/>
      <c r="BY438" s="314"/>
      <c r="BZ438" s="314"/>
      <c r="CA438" s="314"/>
      <c r="CB438" s="314"/>
      <c r="CC438" s="314"/>
      <c r="CD438" s="314"/>
      <c r="CE438" s="314"/>
      <c r="CF438" s="314"/>
      <c r="CG438" s="314"/>
      <c r="CH438" s="314"/>
      <c r="CI438" s="314"/>
      <c r="CJ438" s="314"/>
      <c r="CK438" s="314"/>
      <c r="CL438" s="314"/>
      <c r="CM438" s="314"/>
      <c r="CN438" s="314"/>
      <c r="CO438" s="314"/>
      <c r="CP438" s="314"/>
      <c r="CQ438" s="314"/>
      <c r="CR438" s="314"/>
      <c r="CS438" s="314"/>
      <c r="CT438" s="314"/>
      <c r="CU438" s="314"/>
      <c r="CV438" s="314"/>
      <c r="CW438" s="314"/>
      <c r="CX438" s="314"/>
      <c r="CY438" s="314"/>
      <c r="CZ438" s="314"/>
      <c r="DA438" s="314"/>
      <c r="DB438" s="314"/>
      <c r="DC438" s="314"/>
      <c r="DD438" s="314"/>
      <c r="DE438" s="314"/>
      <c r="DF438" s="314"/>
      <c r="DG438" s="314"/>
      <c r="DH438" s="314"/>
      <c r="DI438" s="314"/>
      <c r="DJ438" s="314"/>
      <c r="DK438" s="314"/>
      <c r="DL438" s="314"/>
      <c r="DM438" s="314"/>
      <c r="DN438" s="314"/>
      <c r="DO438" s="314"/>
      <c r="DP438" s="314"/>
      <c r="DQ438" s="314"/>
      <c r="DR438" s="314"/>
      <c r="DS438" s="314"/>
      <c r="DT438" s="314"/>
      <c r="DU438" s="314"/>
      <c r="DV438" s="314"/>
      <c r="DW438" s="314"/>
      <c r="DX438" s="314"/>
      <c r="DY438" s="314"/>
      <c r="DZ438" s="314"/>
      <c r="EA438" s="314"/>
      <c r="EB438" s="314"/>
      <c r="EC438" s="314"/>
      <c r="ED438" s="314"/>
      <c r="FY438" s="317"/>
      <c r="FZ438" s="317"/>
      <c r="GA438" s="317"/>
      <c r="GB438" s="317"/>
      <c r="GC438" s="301"/>
      <c r="GD438" s="301"/>
      <c r="GE438" s="301"/>
      <c r="GF438" s="301"/>
      <c r="GG438" s="318"/>
      <c r="GH438" s="318"/>
      <c r="GI438" s="318"/>
      <c r="GJ438" s="319"/>
      <c r="GK438" s="320"/>
      <c r="GL438" s="320"/>
      <c r="GM438" s="320"/>
      <c r="GN438" s="320"/>
      <c r="GO438" s="300"/>
      <c r="HD438" s="317"/>
      <c r="HE438" s="317"/>
      <c r="HF438" s="317"/>
      <c r="HG438" s="317"/>
      <c r="HH438" s="301"/>
      <c r="HI438" s="301"/>
      <c r="HJ438" s="301"/>
      <c r="HK438" s="301"/>
      <c r="HL438" s="318"/>
      <c r="HM438" s="318"/>
      <c r="HN438" s="318"/>
      <c r="HO438" s="319"/>
      <c r="HP438" s="320"/>
      <c r="HQ438" s="320"/>
      <c r="HR438" s="320"/>
      <c r="HS438" s="320"/>
      <c r="HT438" s="300"/>
    </row>
    <row r="439" spans="2:228" ht="17.100000000000001" customHeight="1" x14ac:dyDescent="0.3">
      <c r="B439" s="345"/>
      <c r="D439" s="345"/>
      <c r="E439" s="345"/>
      <c r="F439" s="345"/>
      <c r="G439" s="345"/>
      <c r="H439" s="345"/>
      <c r="I439" s="345"/>
      <c r="J439" s="345"/>
      <c r="K439" s="345"/>
      <c r="L439" s="345"/>
      <c r="M439" s="345"/>
      <c r="N439" s="345"/>
      <c r="O439" s="345"/>
      <c r="P439" s="345"/>
      <c r="Q439" s="345"/>
      <c r="R439" s="314"/>
      <c r="S439" s="314"/>
      <c r="T439" s="314"/>
      <c r="U439" s="314"/>
      <c r="V439" s="314"/>
      <c r="W439" s="314"/>
      <c r="X439" s="314"/>
      <c r="Y439" s="314"/>
      <c r="Z439" s="314"/>
      <c r="AA439" s="314"/>
      <c r="AB439" s="314"/>
      <c r="AC439" s="314"/>
      <c r="AD439" s="314"/>
      <c r="AE439" s="314"/>
      <c r="AF439" s="314"/>
      <c r="AG439" s="314"/>
      <c r="AH439" s="314"/>
      <c r="AI439" s="314"/>
      <c r="AJ439" s="314"/>
      <c r="AK439" s="314"/>
      <c r="AL439" s="314"/>
      <c r="AM439" s="314"/>
      <c r="AN439" s="314"/>
      <c r="AO439" s="314"/>
      <c r="AP439" s="314"/>
      <c r="AQ439" s="314"/>
      <c r="AR439" s="314"/>
      <c r="AS439" s="314"/>
      <c r="AT439" s="314"/>
      <c r="AU439" s="314"/>
      <c r="AV439" s="314"/>
      <c r="AW439" s="314"/>
      <c r="AX439" s="314"/>
      <c r="AY439" s="314"/>
      <c r="AZ439" s="314"/>
      <c r="BA439" s="314"/>
      <c r="BB439" s="314"/>
      <c r="BC439" s="314"/>
      <c r="BD439" s="314"/>
      <c r="BE439" s="314"/>
      <c r="BF439" s="314"/>
      <c r="BG439" s="314"/>
      <c r="BH439" s="314"/>
      <c r="BI439" s="314"/>
      <c r="BJ439" s="314"/>
      <c r="BK439" s="314"/>
      <c r="BL439" s="314"/>
      <c r="BM439" s="314"/>
      <c r="BN439" s="314"/>
      <c r="BO439" s="314"/>
      <c r="BP439" s="314"/>
      <c r="BQ439" s="314"/>
      <c r="BR439" s="314"/>
      <c r="BS439" s="314"/>
      <c r="BT439" s="314"/>
      <c r="BU439" s="314"/>
      <c r="BV439" s="314"/>
      <c r="BX439" s="314"/>
      <c r="BY439" s="314"/>
      <c r="BZ439" s="314"/>
      <c r="CA439" s="314"/>
      <c r="CB439" s="314"/>
      <c r="CC439" s="314"/>
      <c r="CD439" s="314"/>
      <c r="CE439" s="314"/>
      <c r="CF439" s="314"/>
      <c r="CG439" s="314"/>
      <c r="CH439" s="314"/>
      <c r="CI439" s="314"/>
      <c r="CJ439" s="314"/>
      <c r="CK439" s="314"/>
      <c r="CL439" s="314"/>
      <c r="CM439" s="314"/>
      <c r="CN439" s="314"/>
      <c r="CO439" s="314"/>
      <c r="CP439" s="314"/>
      <c r="CQ439" s="314"/>
      <c r="CR439" s="314"/>
      <c r="CS439" s="314"/>
      <c r="CT439" s="314"/>
      <c r="CU439" s="314"/>
      <c r="CV439" s="314"/>
      <c r="CW439" s="314"/>
      <c r="CX439" s="314"/>
      <c r="CY439" s="314"/>
      <c r="CZ439" s="314"/>
      <c r="DA439" s="314"/>
      <c r="DB439" s="314"/>
      <c r="DC439" s="314"/>
      <c r="DD439" s="314"/>
      <c r="DE439" s="314"/>
      <c r="DF439" s="314"/>
      <c r="DG439" s="314"/>
      <c r="DH439" s="314"/>
      <c r="DI439" s="314"/>
      <c r="DJ439" s="314"/>
      <c r="DK439" s="314"/>
      <c r="DL439" s="314"/>
      <c r="DM439" s="314"/>
      <c r="DN439" s="314"/>
      <c r="DO439" s="314"/>
      <c r="DP439" s="314"/>
      <c r="DQ439" s="314"/>
      <c r="DR439" s="314"/>
      <c r="DS439" s="314"/>
      <c r="DT439" s="314"/>
      <c r="DU439" s="314"/>
      <c r="DV439" s="314"/>
      <c r="DW439" s="314"/>
      <c r="DX439" s="314"/>
      <c r="DY439" s="314"/>
      <c r="DZ439" s="314"/>
      <c r="EA439" s="314"/>
      <c r="EB439" s="314"/>
      <c r="EC439" s="314"/>
      <c r="ED439" s="314"/>
      <c r="FY439" s="317"/>
      <c r="FZ439" s="317"/>
      <c r="GA439" s="317"/>
      <c r="GB439" s="317"/>
      <c r="GC439" s="301"/>
      <c r="GD439" s="301"/>
      <c r="GE439" s="301"/>
      <c r="GF439" s="301"/>
      <c r="GG439" s="318"/>
      <c r="GH439" s="318"/>
      <c r="GI439" s="318"/>
      <c r="GJ439" s="319"/>
      <c r="GK439" s="320"/>
      <c r="GL439" s="320"/>
      <c r="GM439" s="320"/>
      <c r="GN439" s="320"/>
      <c r="GO439" s="300"/>
      <c r="HD439" s="317"/>
      <c r="HE439" s="317"/>
      <c r="HF439" s="317"/>
      <c r="HG439" s="317"/>
      <c r="HH439" s="301"/>
      <c r="HI439" s="301"/>
      <c r="HJ439" s="301"/>
      <c r="HK439" s="301"/>
      <c r="HL439" s="318"/>
      <c r="HM439" s="318"/>
      <c r="HN439" s="318"/>
      <c r="HO439" s="319"/>
      <c r="HP439" s="320"/>
      <c r="HQ439" s="320"/>
      <c r="HR439" s="320"/>
      <c r="HS439" s="320"/>
      <c r="HT439" s="300"/>
    </row>
    <row r="440" spans="2:228" ht="17.100000000000001" customHeight="1" x14ac:dyDescent="0.3">
      <c r="B440" s="345"/>
      <c r="D440" s="345"/>
      <c r="E440" s="345"/>
      <c r="F440" s="345"/>
      <c r="G440" s="345"/>
      <c r="H440" s="345"/>
      <c r="I440" s="345"/>
      <c r="J440" s="345"/>
      <c r="K440" s="345"/>
      <c r="L440" s="345"/>
      <c r="M440" s="345"/>
      <c r="N440" s="345"/>
      <c r="O440" s="345"/>
      <c r="P440" s="345"/>
      <c r="Q440" s="345"/>
      <c r="R440" s="314"/>
      <c r="S440" s="314"/>
      <c r="T440" s="314"/>
      <c r="U440" s="314"/>
      <c r="V440" s="314"/>
      <c r="W440" s="314"/>
      <c r="X440" s="314"/>
      <c r="Y440" s="314"/>
      <c r="Z440" s="314"/>
      <c r="AA440" s="314"/>
      <c r="AB440" s="314"/>
      <c r="AC440" s="314"/>
      <c r="AD440" s="314"/>
      <c r="AE440" s="314"/>
      <c r="AF440" s="314"/>
      <c r="AG440" s="314"/>
      <c r="AH440" s="314"/>
      <c r="AI440" s="314"/>
      <c r="AJ440" s="314"/>
      <c r="AK440" s="314"/>
      <c r="AL440" s="314"/>
      <c r="AM440" s="314"/>
      <c r="AN440" s="314"/>
      <c r="AO440" s="314"/>
      <c r="AP440" s="314"/>
      <c r="AQ440" s="314"/>
      <c r="AR440" s="314"/>
      <c r="AS440" s="314"/>
      <c r="AT440" s="314"/>
      <c r="AU440" s="314"/>
      <c r="AV440" s="314"/>
      <c r="AW440" s="314"/>
      <c r="AX440" s="314"/>
      <c r="AY440" s="314"/>
      <c r="AZ440" s="314"/>
      <c r="BA440" s="314"/>
      <c r="BB440" s="314"/>
      <c r="BC440" s="314"/>
      <c r="BD440" s="314"/>
      <c r="BE440" s="314"/>
      <c r="BF440" s="314"/>
      <c r="BG440" s="314"/>
      <c r="BH440" s="314"/>
      <c r="BI440" s="314"/>
      <c r="BJ440" s="314"/>
      <c r="BK440" s="314"/>
      <c r="BL440" s="314"/>
      <c r="BM440" s="314"/>
      <c r="BN440" s="314"/>
      <c r="BO440" s="314"/>
      <c r="BP440" s="314"/>
      <c r="BQ440" s="314"/>
      <c r="BR440" s="314"/>
      <c r="BS440" s="314"/>
      <c r="BT440" s="314"/>
      <c r="BU440" s="314"/>
      <c r="BV440" s="314"/>
      <c r="BX440" s="314"/>
      <c r="BY440" s="314"/>
      <c r="BZ440" s="314"/>
      <c r="CA440" s="314"/>
      <c r="CB440" s="314"/>
      <c r="CC440" s="314"/>
      <c r="CD440" s="314"/>
      <c r="CE440" s="314"/>
      <c r="CF440" s="314"/>
      <c r="CG440" s="314"/>
      <c r="CH440" s="314"/>
      <c r="CI440" s="314"/>
      <c r="CJ440" s="314"/>
      <c r="CK440" s="314"/>
      <c r="CL440" s="314"/>
      <c r="CM440" s="314"/>
      <c r="CN440" s="314"/>
      <c r="CO440" s="314"/>
      <c r="CP440" s="314"/>
      <c r="CQ440" s="314"/>
      <c r="CR440" s="314"/>
      <c r="CS440" s="314"/>
      <c r="CT440" s="314"/>
      <c r="CU440" s="314"/>
      <c r="CV440" s="314"/>
      <c r="CW440" s="314"/>
      <c r="CX440" s="314"/>
      <c r="CY440" s="314"/>
      <c r="CZ440" s="314"/>
      <c r="DA440" s="314"/>
      <c r="DB440" s="314"/>
      <c r="DC440" s="314"/>
      <c r="DD440" s="314"/>
      <c r="DE440" s="314"/>
      <c r="DF440" s="314"/>
      <c r="DG440" s="314"/>
      <c r="DH440" s="314"/>
      <c r="DI440" s="314"/>
      <c r="DJ440" s="314"/>
      <c r="DK440" s="314"/>
      <c r="DL440" s="314"/>
      <c r="DM440" s="314"/>
      <c r="DN440" s="314"/>
      <c r="DO440" s="314"/>
      <c r="DP440" s="314"/>
      <c r="DQ440" s="314"/>
      <c r="DR440" s="314"/>
      <c r="DS440" s="314"/>
      <c r="DT440" s="314"/>
      <c r="DU440" s="314"/>
      <c r="DV440" s="314"/>
      <c r="DW440" s="314"/>
      <c r="DX440" s="314"/>
      <c r="DY440" s="314"/>
      <c r="DZ440" s="314"/>
      <c r="EA440" s="314"/>
      <c r="EB440" s="314"/>
      <c r="EC440" s="314"/>
      <c r="ED440" s="314"/>
      <c r="FY440" s="317"/>
      <c r="FZ440" s="317"/>
      <c r="GA440" s="317"/>
      <c r="GB440" s="317"/>
      <c r="GC440" s="301"/>
      <c r="GD440" s="301"/>
      <c r="GE440" s="301"/>
      <c r="GF440" s="301"/>
      <c r="GG440" s="318"/>
      <c r="GH440" s="318"/>
      <c r="GI440" s="318"/>
      <c r="GJ440" s="319"/>
      <c r="GK440" s="320"/>
      <c r="GL440" s="320"/>
      <c r="GM440" s="320"/>
      <c r="GN440" s="320"/>
      <c r="GO440" s="300"/>
      <c r="HD440" s="317"/>
      <c r="HE440" s="317"/>
      <c r="HF440" s="317"/>
      <c r="HG440" s="317"/>
      <c r="HH440" s="301"/>
      <c r="HI440" s="301"/>
      <c r="HJ440" s="301"/>
      <c r="HK440" s="301"/>
      <c r="HL440" s="318"/>
      <c r="HM440" s="318"/>
      <c r="HN440" s="318"/>
      <c r="HO440" s="319"/>
      <c r="HP440" s="320"/>
      <c r="HQ440" s="320"/>
      <c r="HR440" s="320"/>
      <c r="HS440" s="320"/>
      <c r="HT440" s="300"/>
    </row>
    <row r="441" spans="2:228" ht="17.100000000000001" customHeight="1" x14ac:dyDescent="0.3">
      <c r="B441" s="345"/>
      <c r="D441" s="345"/>
      <c r="E441" s="345"/>
      <c r="F441" s="345"/>
      <c r="G441" s="345"/>
      <c r="H441" s="345"/>
      <c r="I441" s="345"/>
      <c r="J441" s="345"/>
      <c r="K441" s="345"/>
      <c r="L441" s="345"/>
      <c r="M441" s="345"/>
      <c r="N441" s="345"/>
      <c r="O441" s="345"/>
      <c r="P441" s="345"/>
      <c r="Q441" s="345"/>
      <c r="R441" s="314"/>
      <c r="S441" s="314"/>
      <c r="T441" s="314"/>
      <c r="U441" s="314"/>
      <c r="V441" s="314"/>
      <c r="W441" s="314"/>
      <c r="X441" s="314"/>
      <c r="Y441" s="314"/>
      <c r="Z441" s="314"/>
      <c r="AA441" s="314"/>
      <c r="AB441" s="314"/>
      <c r="AC441" s="314"/>
      <c r="AD441" s="314"/>
      <c r="AE441" s="314"/>
      <c r="AF441" s="314"/>
      <c r="AG441" s="314"/>
      <c r="AH441" s="314"/>
      <c r="AI441" s="314"/>
      <c r="AJ441" s="314"/>
      <c r="AK441" s="314"/>
      <c r="AL441" s="314"/>
      <c r="AM441" s="314"/>
      <c r="AN441" s="314"/>
      <c r="AO441" s="314"/>
      <c r="AP441" s="314"/>
      <c r="AQ441" s="314"/>
      <c r="AR441" s="314"/>
      <c r="AS441" s="314"/>
      <c r="AT441" s="314"/>
      <c r="AU441" s="314"/>
      <c r="AV441" s="314"/>
      <c r="AW441" s="314"/>
      <c r="AX441" s="314"/>
      <c r="AY441" s="314"/>
      <c r="AZ441" s="314"/>
      <c r="BA441" s="314"/>
      <c r="BB441" s="314"/>
      <c r="BC441" s="314"/>
      <c r="BD441" s="314"/>
      <c r="BE441" s="314"/>
      <c r="BF441" s="314"/>
      <c r="BG441" s="314"/>
      <c r="BH441" s="314"/>
      <c r="BI441" s="314"/>
      <c r="BJ441" s="314"/>
      <c r="BK441" s="314"/>
      <c r="BL441" s="314"/>
      <c r="BM441" s="314"/>
      <c r="BN441" s="314"/>
      <c r="BO441" s="314"/>
      <c r="BP441" s="314"/>
      <c r="BQ441" s="314"/>
      <c r="BR441" s="314"/>
      <c r="BS441" s="314"/>
      <c r="BT441" s="314"/>
      <c r="BU441" s="314"/>
      <c r="BV441" s="314"/>
      <c r="BX441" s="314"/>
      <c r="BY441" s="314"/>
      <c r="BZ441" s="314"/>
      <c r="CA441" s="314"/>
      <c r="CB441" s="314"/>
      <c r="CC441" s="314"/>
      <c r="CD441" s="314"/>
      <c r="CE441" s="314"/>
      <c r="CF441" s="314"/>
      <c r="CG441" s="314"/>
      <c r="CH441" s="314"/>
      <c r="CI441" s="314"/>
      <c r="CJ441" s="314"/>
      <c r="CK441" s="314"/>
      <c r="CL441" s="314"/>
      <c r="CM441" s="314"/>
      <c r="CN441" s="314"/>
      <c r="CO441" s="314"/>
      <c r="CP441" s="314"/>
      <c r="CQ441" s="314"/>
      <c r="CR441" s="314"/>
      <c r="CS441" s="314"/>
      <c r="CT441" s="314"/>
      <c r="CU441" s="314"/>
      <c r="CV441" s="314"/>
      <c r="CW441" s="314"/>
      <c r="CX441" s="314"/>
      <c r="CY441" s="314"/>
      <c r="CZ441" s="314"/>
      <c r="DA441" s="314"/>
      <c r="DB441" s="314"/>
      <c r="DC441" s="314"/>
      <c r="DD441" s="314"/>
      <c r="DE441" s="314"/>
      <c r="DF441" s="314"/>
      <c r="DG441" s="314"/>
      <c r="DH441" s="314"/>
      <c r="DI441" s="314"/>
      <c r="DJ441" s="314"/>
      <c r="DK441" s="314"/>
      <c r="DL441" s="314"/>
      <c r="DM441" s="314"/>
      <c r="DN441" s="314"/>
      <c r="DO441" s="314"/>
      <c r="DP441" s="314"/>
      <c r="DQ441" s="314"/>
      <c r="DR441" s="314"/>
      <c r="DS441" s="314"/>
      <c r="DT441" s="314"/>
      <c r="DU441" s="314"/>
      <c r="DV441" s="314"/>
      <c r="DW441" s="314"/>
      <c r="DX441" s="314"/>
      <c r="DY441" s="314"/>
      <c r="DZ441" s="314"/>
      <c r="EA441" s="314"/>
      <c r="EB441" s="314"/>
      <c r="EC441" s="314"/>
      <c r="ED441" s="314"/>
      <c r="FY441" s="317"/>
      <c r="FZ441" s="317"/>
      <c r="GA441" s="317"/>
      <c r="GB441" s="317"/>
      <c r="GC441" s="301"/>
      <c r="GD441" s="301"/>
      <c r="GE441" s="301"/>
      <c r="GF441" s="301"/>
      <c r="GG441" s="318"/>
      <c r="GH441" s="318"/>
      <c r="GI441" s="318"/>
      <c r="GJ441" s="319"/>
      <c r="GK441" s="320"/>
      <c r="GL441" s="320"/>
      <c r="GM441" s="320"/>
      <c r="GN441" s="320"/>
      <c r="GO441" s="300"/>
      <c r="HD441" s="317"/>
      <c r="HE441" s="317"/>
      <c r="HF441" s="317"/>
      <c r="HG441" s="317"/>
      <c r="HH441" s="301"/>
      <c r="HI441" s="301"/>
      <c r="HJ441" s="301"/>
      <c r="HK441" s="301"/>
      <c r="HL441" s="318"/>
      <c r="HM441" s="318"/>
      <c r="HN441" s="318"/>
      <c r="HO441" s="319"/>
      <c r="HP441" s="320"/>
      <c r="HQ441" s="320"/>
      <c r="HR441" s="320"/>
      <c r="HS441" s="320"/>
      <c r="HT441" s="300"/>
    </row>
    <row r="442" spans="2:228" ht="17.100000000000001" customHeight="1" x14ac:dyDescent="0.3">
      <c r="B442" s="345"/>
      <c r="D442" s="345"/>
      <c r="E442" s="345"/>
      <c r="F442" s="345"/>
      <c r="G442" s="345"/>
      <c r="H442" s="345"/>
      <c r="I442" s="345"/>
      <c r="J442" s="345"/>
      <c r="K442" s="345"/>
      <c r="L442" s="345"/>
      <c r="M442" s="345"/>
      <c r="N442" s="345"/>
      <c r="O442" s="345"/>
      <c r="P442" s="345"/>
      <c r="Q442" s="345"/>
      <c r="R442" s="314"/>
      <c r="S442" s="314"/>
      <c r="T442" s="314"/>
      <c r="U442" s="314"/>
      <c r="V442" s="314"/>
      <c r="W442" s="314"/>
      <c r="X442" s="314"/>
      <c r="Y442" s="314"/>
      <c r="Z442" s="314"/>
      <c r="AA442" s="314"/>
      <c r="AB442" s="314"/>
      <c r="AC442" s="314"/>
      <c r="AD442" s="314"/>
      <c r="AE442" s="314"/>
      <c r="AF442" s="314"/>
      <c r="AG442" s="314"/>
      <c r="AH442" s="314"/>
      <c r="AI442" s="314"/>
      <c r="AJ442" s="314"/>
      <c r="AK442" s="314"/>
      <c r="AL442" s="314"/>
      <c r="AM442" s="314"/>
      <c r="AN442" s="314"/>
      <c r="AO442" s="314"/>
      <c r="AP442" s="314"/>
      <c r="AQ442" s="314"/>
      <c r="AR442" s="314"/>
      <c r="AS442" s="314"/>
      <c r="AT442" s="314"/>
      <c r="AU442" s="314"/>
      <c r="AV442" s="314"/>
      <c r="AW442" s="314"/>
      <c r="AX442" s="314"/>
      <c r="AY442" s="314"/>
      <c r="AZ442" s="314"/>
      <c r="BA442" s="314"/>
      <c r="BB442" s="314"/>
      <c r="BC442" s="314"/>
      <c r="BD442" s="314"/>
      <c r="BE442" s="314"/>
      <c r="BF442" s="314"/>
      <c r="BG442" s="314"/>
      <c r="BH442" s="314"/>
      <c r="BI442" s="314"/>
      <c r="BJ442" s="314"/>
      <c r="BK442" s="314"/>
      <c r="BL442" s="314"/>
      <c r="BM442" s="314"/>
      <c r="BN442" s="314"/>
      <c r="BO442" s="314"/>
      <c r="BP442" s="314"/>
      <c r="BQ442" s="314"/>
      <c r="BR442" s="314"/>
      <c r="BS442" s="314"/>
      <c r="BT442" s="314"/>
      <c r="BU442" s="314"/>
      <c r="BV442" s="314"/>
      <c r="BX442" s="314"/>
      <c r="BY442" s="314"/>
      <c r="BZ442" s="314"/>
      <c r="CA442" s="314"/>
      <c r="CB442" s="314"/>
      <c r="CC442" s="314"/>
      <c r="CD442" s="314"/>
      <c r="CE442" s="314"/>
      <c r="CF442" s="314"/>
      <c r="CG442" s="314"/>
      <c r="CH442" s="314"/>
      <c r="CI442" s="314"/>
      <c r="CJ442" s="314"/>
      <c r="CK442" s="314"/>
      <c r="CL442" s="314"/>
      <c r="CM442" s="314"/>
      <c r="CN442" s="314"/>
      <c r="CO442" s="314"/>
      <c r="CP442" s="314"/>
      <c r="CQ442" s="314"/>
      <c r="CR442" s="314"/>
      <c r="CS442" s="314"/>
      <c r="CT442" s="314"/>
      <c r="CU442" s="314"/>
      <c r="CV442" s="314"/>
      <c r="CW442" s="314"/>
      <c r="CX442" s="314"/>
      <c r="CY442" s="314"/>
      <c r="CZ442" s="314"/>
      <c r="DA442" s="314"/>
      <c r="DB442" s="314"/>
      <c r="DC442" s="314"/>
      <c r="DD442" s="314"/>
      <c r="DE442" s="314"/>
      <c r="DF442" s="314"/>
      <c r="DG442" s="314"/>
      <c r="DH442" s="314"/>
      <c r="DI442" s="314"/>
      <c r="DJ442" s="314"/>
      <c r="DK442" s="314"/>
      <c r="DL442" s="314"/>
      <c r="DM442" s="314"/>
      <c r="DN442" s="314"/>
      <c r="DO442" s="314"/>
      <c r="DP442" s="314"/>
      <c r="DQ442" s="314"/>
      <c r="DR442" s="314"/>
      <c r="DS442" s="314"/>
      <c r="DT442" s="314"/>
      <c r="DU442" s="314"/>
      <c r="DV442" s="314"/>
      <c r="DW442" s="314"/>
      <c r="DX442" s="314"/>
      <c r="DY442" s="314"/>
      <c r="DZ442" s="314"/>
      <c r="EA442" s="314"/>
      <c r="EB442" s="314"/>
      <c r="EC442" s="314"/>
      <c r="ED442" s="314"/>
      <c r="FY442" s="317"/>
      <c r="FZ442" s="317"/>
      <c r="GA442" s="317"/>
      <c r="GB442" s="317"/>
      <c r="GC442" s="301"/>
      <c r="GD442" s="301"/>
      <c r="GE442" s="301"/>
      <c r="GF442" s="301"/>
      <c r="GG442" s="318"/>
      <c r="GH442" s="318"/>
      <c r="GI442" s="318"/>
      <c r="GJ442" s="319"/>
      <c r="GK442" s="320"/>
      <c r="GL442" s="320"/>
      <c r="GM442" s="320"/>
      <c r="GN442" s="320"/>
      <c r="GO442" s="300"/>
      <c r="HD442" s="317"/>
      <c r="HE442" s="317"/>
      <c r="HF442" s="317"/>
      <c r="HG442" s="317"/>
      <c r="HH442" s="301"/>
      <c r="HI442" s="301"/>
      <c r="HJ442" s="301"/>
      <c r="HK442" s="301"/>
      <c r="HL442" s="318"/>
      <c r="HM442" s="318"/>
      <c r="HN442" s="318"/>
      <c r="HO442" s="319"/>
      <c r="HP442" s="320"/>
      <c r="HQ442" s="320"/>
      <c r="HR442" s="320"/>
      <c r="HS442" s="320"/>
      <c r="HT442" s="300"/>
    </row>
    <row r="443" spans="2:228" ht="17.100000000000001" customHeight="1" x14ac:dyDescent="0.3">
      <c r="B443" s="345"/>
      <c r="D443" s="345"/>
      <c r="E443" s="345"/>
      <c r="F443" s="345"/>
      <c r="G443" s="345"/>
      <c r="H443" s="345"/>
      <c r="I443" s="345"/>
      <c r="J443" s="345"/>
      <c r="K443" s="345"/>
      <c r="L443" s="345"/>
      <c r="M443" s="345"/>
      <c r="N443" s="345"/>
      <c r="O443" s="345"/>
      <c r="P443" s="345"/>
      <c r="Q443" s="345"/>
      <c r="R443" s="314"/>
      <c r="S443" s="314"/>
      <c r="T443" s="314"/>
      <c r="U443" s="314"/>
      <c r="V443" s="314"/>
      <c r="W443" s="314"/>
      <c r="X443" s="314"/>
      <c r="Y443" s="314"/>
      <c r="Z443" s="314"/>
      <c r="AA443" s="314"/>
      <c r="AB443" s="314"/>
      <c r="AC443" s="314"/>
      <c r="AD443" s="314"/>
      <c r="AE443" s="314"/>
      <c r="AF443" s="314"/>
      <c r="AG443" s="314"/>
      <c r="AH443" s="314"/>
      <c r="AI443" s="314"/>
      <c r="AJ443" s="314"/>
      <c r="AK443" s="314"/>
      <c r="AL443" s="314"/>
      <c r="AM443" s="314"/>
      <c r="AN443" s="314"/>
      <c r="AO443" s="314"/>
      <c r="AP443" s="314"/>
      <c r="AQ443" s="314"/>
      <c r="AR443" s="314"/>
      <c r="AS443" s="314"/>
      <c r="AT443" s="314"/>
      <c r="AU443" s="314"/>
      <c r="AV443" s="314"/>
      <c r="AW443" s="314"/>
      <c r="AX443" s="314"/>
      <c r="AY443" s="314"/>
      <c r="AZ443" s="314"/>
      <c r="BA443" s="314"/>
      <c r="BB443" s="314"/>
      <c r="BC443" s="314"/>
      <c r="BD443" s="314"/>
      <c r="BE443" s="314"/>
      <c r="BF443" s="314"/>
      <c r="BG443" s="314"/>
      <c r="BH443" s="314"/>
      <c r="BI443" s="314"/>
      <c r="BJ443" s="314"/>
      <c r="BK443" s="314"/>
      <c r="BL443" s="314"/>
      <c r="BM443" s="314"/>
      <c r="BN443" s="314"/>
      <c r="BO443" s="314"/>
      <c r="BP443" s="314"/>
      <c r="BQ443" s="314"/>
      <c r="BR443" s="314"/>
      <c r="BS443" s="314"/>
      <c r="BT443" s="314"/>
      <c r="BU443" s="314"/>
      <c r="BV443" s="314"/>
      <c r="BX443" s="314"/>
      <c r="BY443" s="314"/>
      <c r="BZ443" s="314"/>
      <c r="CA443" s="314"/>
      <c r="CB443" s="314"/>
      <c r="CC443" s="314"/>
      <c r="CD443" s="314"/>
      <c r="CE443" s="314"/>
      <c r="CF443" s="314"/>
      <c r="CG443" s="314"/>
      <c r="CH443" s="314"/>
      <c r="CI443" s="314"/>
      <c r="CJ443" s="314"/>
      <c r="CK443" s="314"/>
      <c r="CL443" s="314"/>
      <c r="CM443" s="314"/>
      <c r="CN443" s="314"/>
      <c r="CO443" s="314"/>
      <c r="CP443" s="314"/>
      <c r="CQ443" s="314"/>
      <c r="CR443" s="314"/>
      <c r="CS443" s="314"/>
      <c r="CT443" s="314"/>
      <c r="CU443" s="314"/>
      <c r="CV443" s="314"/>
      <c r="CW443" s="314"/>
      <c r="CX443" s="314"/>
      <c r="CY443" s="314"/>
      <c r="CZ443" s="314"/>
      <c r="DA443" s="314"/>
      <c r="DB443" s="314"/>
      <c r="DC443" s="314"/>
      <c r="DD443" s="314"/>
      <c r="DE443" s="314"/>
      <c r="DF443" s="314"/>
      <c r="DG443" s="314"/>
      <c r="DH443" s="314"/>
      <c r="DI443" s="314"/>
      <c r="DJ443" s="314"/>
      <c r="DK443" s="314"/>
      <c r="DL443" s="314"/>
      <c r="DM443" s="314"/>
      <c r="DN443" s="314"/>
      <c r="DO443" s="314"/>
      <c r="DP443" s="314"/>
      <c r="DQ443" s="314"/>
      <c r="DR443" s="314"/>
      <c r="DS443" s="314"/>
      <c r="DT443" s="314"/>
      <c r="DU443" s="314"/>
      <c r="DV443" s="314"/>
      <c r="DW443" s="314"/>
      <c r="DX443" s="314"/>
      <c r="DY443" s="314"/>
      <c r="DZ443" s="314"/>
      <c r="EA443" s="314"/>
      <c r="EB443" s="314"/>
      <c r="EC443" s="314"/>
      <c r="ED443" s="314"/>
      <c r="FY443" s="317"/>
      <c r="FZ443" s="317"/>
      <c r="GA443" s="317"/>
      <c r="GB443" s="317"/>
      <c r="GC443" s="301"/>
      <c r="GD443" s="301"/>
      <c r="GE443" s="301"/>
      <c r="GF443" s="301"/>
      <c r="GG443" s="318"/>
      <c r="GH443" s="318"/>
      <c r="GI443" s="318"/>
      <c r="GJ443" s="319"/>
      <c r="GK443" s="320"/>
      <c r="GL443" s="320"/>
      <c r="GM443" s="320"/>
      <c r="GN443" s="320"/>
      <c r="GO443" s="300"/>
      <c r="HD443" s="317"/>
      <c r="HE443" s="317"/>
      <c r="HF443" s="317"/>
      <c r="HG443" s="317"/>
      <c r="HH443" s="301"/>
      <c r="HI443" s="301"/>
      <c r="HJ443" s="301"/>
      <c r="HK443" s="301"/>
      <c r="HL443" s="318"/>
      <c r="HM443" s="318"/>
      <c r="HN443" s="318"/>
      <c r="HO443" s="319"/>
      <c r="HP443" s="320"/>
      <c r="HQ443" s="320"/>
      <c r="HR443" s="320"/>
      <c r="HS443" s="320"/>
      <c r="HT443" s="300"/>
    </row>
    <row r="444" spans="2:228" ht="17.100000000000001" customHeight="1" x14ac:dyDescent="0.3">
      <c r="B444" s="345"/>
      <c r="D444" s="345"/>
      <c r="E444" s="345"/>
      <c r="F444" s="345"/>
      <c r="G444" s="345"/>
      <c r="H444" s="345"/>
      <c r="I444" s="345"/>
      <c r="J444" s="345"/>
      <c r="K444" s="345"/>
      <c r="L444" s="345"/>
      <c r="M444" s="345"/>
      <c r="N444" s="345"/>
      <c r="O444" s="345"/>
      <c r="P444" s="345"/>
      <c r="Q444" s="345"/>
      <c r="R444" s="314"/>
      <c r="S444" s="314"/>
      <c r="T444" s="314"/>
      <c r="U444" s="314"/>
      <c r="V444" s="314"/>
      <c r="W444" s="314"/>
      <c r="X444" s="314"/>
      <c r="Y444" s="314"/>
      <c r="Z444" s="314"/>
      <c r="AA444" s="314"/>
      <c r="AB444" s="314"/>
      <c r="AC444" s="314"/>
      <c r="AD444" s="314"/>
      <c r="AE444" s="314"/>
      <c r="AF444" s="314"/>
      <c r="AG444" s="314"/>
      <c r="AH444" s="314"/>
      <c r="AI444" s="314"/>
      <c r="AJ444" s="314"/>
      <c r="AK444" s="314"/>
      <c r="AL444" s="314"/>
      <c r="AM444" s="314"/>
      <c r="AN444" s="314"/>
      <c r="AO444" s="314"/>
      <c r="AP444" s="314"/>
      <c r="AQ444" s="314"/>
      <c r="AR444" s="314"/>
      <c r="AS444" s="314"/>
      <c r="AT444" s="314"/>
      <c r="AU444" s="314"/>
      <c r="AV444" s="314"/>
      <c r="AW444" s="314"/>
      <c r="AX444" s="314"/>
      <c r="AY444" s="314"/>
      <c r="AZ444" s="314"/>
      <c r="BA444" s="314"/>
      <c r="BB444" s="314"/>
      <c r="BC444" s="314"/>
      <c r="BD444" s="314"/>
      <c r="BE444" s="314"/>
      <c r="BF444" s="314"/>
      <c r="BG444" s="314"/>
      <c r="BH444" s="314"/>
      <c r="BI444" s="314"/>
      <c r="BJ444" s="314"/>
      <c r="BK444" s="314"/>
      <c r="BL444" s="314"/>
      <c r="BM444" s="314"/>
      <c r="BN444" s="314"/>
      <c r="BO444" s="314"/>
      <c r="BP444" s="314"/>
      <c r="BQ444" s="314"/>
      <c r="BR444" s="314"/>
      <c r="BS444" s="314"/>
      <c r="BT444" s="314"/>
      <c r="BU444" s="314"/>
      <c r="BV444" s="314"/>
      <c r="BX444" s="314"/>
      <c r="BY444" s="314"/>
      <c r="BZ444" s="314"/>
      <c r="CA444" s="314"/>
      <c r="CB444" s="314"/>
      <c r="CC444" s="314"/>
      <c r="CD444" s="314"/>
      <c r="CE444" s="314"/>
      <c r="CF444" s="314"/>
      <c r="CG444" s="314"/>
      <c r="CH444" s="314"/>
      <c r="CI444" s="314"/>
      <c r="CJ444" s="314"/>
      <c r="CK444" s="314"/>
      <c r="CL444" s="314"/>
      <c r="CM444" s="314"/>
      <c r="CN444" s="314"/>
      <c r="CO444" s="314"/>
      <c r="CP444" s="314"/>
      <c r="CQ444" s="314"/>
      <c r="CR444" s="314"/>
      <c r="CS444" s="314"/>
      <c r="CT444" s="314"/>
      <c r="CU444" s="314"/>
      <c r="CV444" s="314"/>
      <c r="CW444" s="314"/>
      <c r="CX444" s="314"/>
      <c r="CY444" s="314"/>
      <c r="CZ444" s="314"/>
      <c r="DA444" s="314"/>
      <c r="DB444" s="314"/>
      <c r="DC444" s="314"/>
      <c r="DD444" s="314"/>
      <c r="DE444" s="314"/>
      <c r="DF444" s="314"/>
      <c r="DG444" s="314"/>
      <c r="DH444" s="314"/>
      <c r="DI444" s="314"/>
      <c r="DJ444" s="314"/>
      <c r="DK444" s="314"/>
      <c r="DL444" s="314"/>
      <c r="DM444" s="314"/>
      <c r="DN444" s="314"/>
      <c r="DO444" s="314"/>
      <c r="DP444" s="314"/>
      <c r="DQ444" s="314"/>
      <c r="DR444" s="314"/>
      <c r="DS444" s="314"/>
      <c r="DT444" s="314"/>
      <c r="DU444" s="314"/>
      <c r="DV444" s="314"/>
      <c r="DW444" s="314"/>
      <c r="DX444" s="314"/>
      <c r="DY444" s="314"/>
      <c r="DZ444" s="314"/>
      <c r="EA444" s="314"/>
      <c r="EB444" s="314"/>
      <c r="EC444" s="314"/>
      <c r="ED444" s="314"/>
      <c r="FY444" s="317"/>
      <c r="FZ444" s="317"/>
      <c r="GA444" s="317"/>
      <c r="GB444" s="317"/>
      <c r="GC444" s="301"/>
      <c r="GD444" s="301"/>
      <c r="GE444" s="301"/>
      <c r="GF444" s="301"/>
      <c r="GG444" s="318"/>
      <c r="GH444" s="318"/>
      <c r="GI444" s="318"/>
      <c r="GJ444" s="319"/>
      <c r="GK444" s="320"/>
      <c r="GL444" s="320"/>
      <c r="GM444" s="320"/>
      <c r="GN444" s="320"/>
      <c r="GO444" s="300"/>
      <c r="HD444" s="317"/>
      <c r="HE444" s="317"/>
      <c r="HF444" s="317"/>
      <c r="HG444" s="317"/>
      <c r="HH444" s="301"/>
      <c r="HI444" s="301"/>
      <c r="HJ444" s="301"/>
      <c r="HK444" s="301"/>
      <c r="HL444" s="318"/>
      <c r="HM444" s="318"/>
      <c r="HN444" s="318"/>
      <c r="HO444" s="319"/>
      <c r="HP444" s="320"/>
      <c r="HQ444" s="320"/>
      <c r="HR444" s="320"/>
      <c r="HS444" s="320"/>
      <c r="HT444" s="300"/>
    </row>
    <row r="445" spans="2:228" ht="17.100000000000001" customHeight="1" x14ac:dyDescent="0.3">
      <c r="B445" s="345"/>
      <c r="D445" s="345"/>
      <c r="E445" s="345"/>
      <c r="F445" s="345"/>
      <c r="G445" s="345"/>
      <c r="H445" s="345"/>
      <c r="I445" s="345"/>
      <c r="J445" s="345"/>
      <c r="K445" s="345"/>
      <c r="L445" s="345"/>
      <c r="M445" s="345"/>
      <c r="N445" s="345"/>
      <c r="O445" s="345"/>
      <c r="P445" s="345"/>
      <c r="Q445" s="345"/>
      <c r="R445" s="314"/>
      <c r="S445" s="314"/>
      <c r="T445" s="314"/>
      <c r="U445" s="314"/>
      <c r="V445" s="314"/>
      <c r="W445" s="314"/>
      <c r="X445" s="314"/>
      <c r="Y445" s="314"/>
      <c r="Z445" s="314"/>
      <c r="AA445" s="314"/>
      <c r="AB445" s="314"/>
      <c r="AC445" s="314"/>
      <c r="AD445" s="314"/>
      <c r="AE445" s="314"/>
      <c r="AF445" s="314"/>
      <c r="AG445" s="314"/>
      <c r="AH445" s="314"/>
      <c r="AI445" s="314"/>
      <c r="AJ445" s="314"/>
      <c r="AK445" s="314"/>
      <c r="AL445" s="314"/>
      <c r="AM445" s="314"/>
      <c r="AN445" s="314"/>
      <c r="AO445" s="314"/>
      <c r="AP445" s="314"/>
      <c r="AQ445" s="314"/>
      <c r="AR445" s="314"/>
      <c r="AS445" s="314"/>
      <c r="AT445" s="314"/>
      <c r="AU445" s="314"/>
      <c r="AV445" s="314"/>
      <c r="AW445" s="314"/>
      <c r="AX445" s="314"/>
      <c r="AY445" s="314"/>
      <c r="AZ445" s="314"/>
      <c r="BA445" s="314"/>
      <c r="BB445" s="314"/>
      <c r="BC445" s="314"/>
      <c r="BD445" s="314"/>
      <c r="BE445" s="314"/>
      <c r="BF445" s="314"/>
      <c r="BG445" s="314"/>
      <c r="BH445" s="314"/>
      <c r="BI445" s="314"/>
      <c r="BJ445" s="314"/>
      <c r="BK445" s="314"/>
      <c r="BL445" s="314"/>
      <c r="BM445" s="314"/>
      <c r="BN445" s="314"/>
      <c r="BO445" s="314"/>
      <c r="BP445" s="314"/>
      <c r="BQ445" s="314"/>
      <c r="BR445" s="314"/>
      <c r="BS445" s="314"/>
      <c r="BT445" s="314"/>
      <c r="BU445" s="314"/>
      <c r="BV445" s="314"/>
      <c r="BX445" s="314"/>
      <c r="BY445" s="314"/>
      <c r="BZ445" s="314"/>
      <c r="CA445" s="314"/>
      <c r="CB445" s="314"/>
      <c r="CC445" s="314"/>
      <c r="CD445" s="314"/>
      <c r="CE445" s="314"/>
      <c r="CF445" s="314"/>
      <c r="CG445" s="314"/>
      <c r="CH445" s="314"/>
      <c r="CI445" s="314"/>
      <c r="CJ445" s="314"/>
      <c r="CK445" s="314"/>
      <c r="CL445" s="314"/>
      <c r="CM445" s="314"/>
      <c r="CN445" s="314"/>
      <c r="CO445" s="314"/>
      <c r="CP445" s="314"/>
      <c r="CQ445" s="314"/>
      <c r="CR445" s="314"/>
      <c r="CS445" s="314"/>
      <c r="CT445" s="314"/>
      <c r="CU445" s="314"/>
      <c r="CV445" s="314"/>
      <c r="CW445" s="314"/>
      <c r="CX445" s="314"/>
      <c r="CY445" s="314"/>
      <c r="CZ445" s="314"/>
      <c r="DA445" s="314"/>
      <c r="DB445" s="314"/>
      <c r="DC445" s="314"/>
      <c r="DD445" s="314"/>
      <c r="DE445" s="314"/>
      <c r="DF445" s="314"/>
      <c r="DG445" s="314"/>
      <c r="DH445" s="314"/>
      <c r="DI445" s="314"/>
      <c r="DJ445" s="314"/>
      <c r="DK445" s="314"/>
      <c r="DL445" s="314"/>
      <c r="DM445" s="314"/>
      <c r="DN445" s="314"/>
      <c r="DO445" s="314"/>
      <c r="DP445" s="314"/>
      <c r="DQ445" s="314"/>
      <c r="DR445" s="314"/>
      <c r="DS445" s="314"/>
      <c r="DT445" s="314"/>
      <c r="DU445" s="314"/>
      <c r="DV445" s="314"/>
      <c r="DW445" s="314"/>
      <c r="DX445" s="314"/>
      <c r="DY445" s="314"/>
      <c r="DZ445" s="314"/>
      <c r="EA445" s="314"/>
      <c r="EB445" s="314"/>
      <c r="EC445" s="314"/>
      <c r="ED445" s="314"/>
      <c r="FY445" s="317"/>
      <c r="FZ445" s="317"/>
      <c r="GA445" s="317"/>
      <c r="GB445" s="317"/>
      <c r="GC445" s="301"/>
      <c r="GD445" s="301"/>
      <c r="GE445" s="301"/>
      <c r="GF445" s="301"/>
      <c r="GG445" s="318"/>
      <c r="GH445" s="318"/>
      <c r="GI445" s="318"/>
      <c r="GJ445" s="319"/>
      <c r="GK445" s="320"/>
      <c r="GL445" s="320"/>
      <c r="GM445" s="320"/>
      <c r="GN445" s="320"/>
      <c r="GO445" s="300"/>
      <c r="HD445" s="317"/>
      <c r="HE445" s="317"/>
      <c r="HF445" s="317"/>
      <c r="HG445" s="317"/>
      <c r="HH445" s="301"/>
      <c r="HI445" s="301"/>
      <c r="HJ445" s="301"/>
      <c r="HK445" s="301"/>
      <c r="HL445" s="318"/>
      <c r="HM445" s="318"/>
      <c r="HN445" s="318"/>
      <c r="HO445" s="319"/>
      <c r="HP445" s="320"/>
      <c r="HQ445" s="320"/>
      <c r="HR445" s="320"/>
      <c r="HS445" s="320"/>
      <c r="HT445" s="300"/>
    </row>
    <row r="446" spans="2:228" ht="17.100000000000001" customHeight="1" x14ac:dyDescent="0.3">
      <c r="B446" s="345"/>
      <c r="D446" s="345"/>
      <c r="E446" s="345"/>
      <c r="F446" s="345"/>
      <c r="G446" s="345"/>
      <c r="H446" s="345"/>
      <c r="I446" s="345"/>
      <c r="J446" s="345"/>
      <c r="K446" s="345"/>
      <c r="L446" s="345"/>
      <c r="M446" s="345"/>
      <c r="N446" s="345"/>
      <c r="O446" s="345"/>
      <c r="P446" s="345"/>
      <c r="Q446" s="345"/>
      <c r="R446" s="314"/>
      <c r="S446" s="314"/>
      <c r="T446" s="314"/>
      <c r="U446" s="314"/>
      <c r="V446" s="314"/>
      <c r="W446" s="314"/>
      <c r="X446" s="314"/>
      <c r="Y446" s="314"/>
      <c r="Z446" s="314"/>
      <c r="AA446" s="314"/>
      <c r="AB446" s="314"/>
      <c r="AC446" s="314"/>
      <c r="AD446" s="314"/>
      <c r="AE446" s="314"/>
      <c r="AF446" s="314"/>
      <c r="AG446" s="314"/>
      <c r="AH446" s="314"/>
      <c r="AI446" s="314"/>
      <c r="AJ446" s="314"/>
      <c r="AK446" s="314"/>
      <c r="AL446" s="314"/>
      <c r="AM446" s="314"/>
      <c r="AN446" s="314"/>
      <c r="AO446" s="314"/>
      <c r="AP446" s="314"/>
      <c r="AQ446" s="314"/>
      <c r="AR446" s="314"/>
      <c r="AS446" s="314"/>
      <c r="AT446" s="314"/>
      <c r="AU446" s="314"/>
      <c r="AV446" s="314"/>
      <c r="AW446" s="314"/>
      <c r="AX446" s="314"/>
      <c r="AY446" s="314"/>
      <c r="AZ446" s="314"/>
      <c r="BA446" s="314"/>
      <c r="BB446" s="314"/>
      <c r="BC446" s="314"/>
      <c r="BD446" s="314"/>
      <c r="BE446" s="314"/>
      <c r="BF446" s="314"/>
      <c r="BG446" s="314"/>
      <c r="BH446" s="314"/>
      <c r="BI446" s="314"/>
      <c r="BJ446" s="314"/>
      <c r="BK446" s="314"/>
      <c r="BL446" s="314"/>
      <c r="BM446" s="314"/>
      <c r="BN446" s="314"/>
      <c r="BO446" s="314"/>
      <c r="BP446" s="314"/>
      <c r="BQ446" s="314"/>
      <c r="BR446" s="314"/>
      <c r="BS446" s="314"/>
      <c r="BT446" s="314"/>
      <c r="BU446" s="314"/>
      <c r="BV446" s="314"/>
      <c r="BX446" s="314"/>
      <c r="BY446" s="314"/>
      <c r="BZ446" s="314"/>
      <c r="CA446" s="314"/>
      <c r="CB446" s="314"/>
      <c r="CC446" s="314"/>
      <c r="CD446" s="314"/>
      <c r="CE446" s="314"/>
      <c r="CF446" s="314"/>
      <c r="CG446" s="314"/>
      <c r="CH446" s="314"/>
      <c r="CI446" s="314"/>
      <c r="CJ446" s="314"/>
      <c r="CK446" s="314"/>
      <c r="CL446" s="314"/>
      <c r="CM446" s="314"/>
      <c r="CN446" s="314"/>
      <c r="CO446" s="314"/>
      <c r="CP446" s="314"/>
      <c r="CQ446" s="314"/>
      <c r="CR446" s="314"/>
      <c r="CS446" s="314"/>
      <c r="CT446" s="314"/>
      <c r="CU446" s="314"/>
      <c r="CV446" s="314"/>
      <c r="CW446" s="314"/>
      <c r="CX446" s="314"/>
      <c r="CY446" s="314"/>
      <c r="CZ446" s="314"/>
      <c r="DA446" s="314"/>
      <c r="DB446" s="314"/>
      <c r="DC446" s="314"/>
      <c r="DD446" s="314"/>
      <c r="DE446" s="314"/>
      <c r="DF446" s="314"/>
      <c r="DG446" s="314"/>
      <c r="DH446" s="314"/>
      <c r="DI446" s="314"/>
      <c r="DJ446" s="314"/>
      <c r="DK446" s="314"/>
      <c r="DL446" s="314"/>
      <c r="DM446" s="314"/>
      <c r="DN446" s="314"/>
      <c r="DO446" s="314"/>
      <c r="DP446" s="314"/>
      <c r="DQ446" s="314"/>
      <c r="DR446" s="314"/>
      <c r="DS446" s="314"/>
      <c r="DT446" s="314"/>
      <c r="DU446" s="314"/>
      <c r="DV446" s="314"/>
      <c r="DW446" s="314"/>
      <c r="DX446" s="314"/>
      <c r="DY446" s="314"/>
      <c r="DZ446" s="314"/>
      <c r="EA446" s="314"/>
      <c r="EB446" s="314"/>
      <c r="EC446" s="314"/>
      <c r="ED446" s="314"/>
      <c r="FY446" s="317"/>
      <c r="FZ446" s="317"/>
      <c r="GA446" s="317"/>
      <c r="GB446" s="317"/>
      <c r="GC446" s="301"/>
      <c r="GD446" s="301"/>
      <c r="GE446" s="301"/>
      <c r="GF446" s="301"/>
      <c r="GG446" s="318"/>
      <c r="GH446" s="318"/>
      <c r="GI446" s="318"/>
      <c r="GJ446" s="319"/>
      <c r="GK446" s="320"/>
      <c r="GL446" s="320"/>
      <c r="GM446" s="320"/>
      <c r="GN446" s="320"/>
      <c r="GO446" s="300"/>
      <c r="HD446" s="317"/>
      <c r="HE446" s="317"/>
      <c r="HF446" s="317"/>
      <c r="HG446" s="317"/>
      <c r="HH446" s="301"/>
      <c r="HI446" s="301"/>
      <c r="HJ446" s="301"/>
      <c r="HK446" s="301"/>
      <c r="HL446" s="318"/>
      <c r="HM446" s="318"/>
      <c r="HN446" s="318"/>
      <c r="HO446" s="319"/>
      <c r="HP446" s="320"/>
      <c r="HQ446" s="320"/>
      <c r="HR446" s="320"/>
      <c r="HS446" s="320"/>
      <c r="HT446" s="300"/>
    </row>
    <row r="447" spans="2:228" ht="17.100000000000001" customHeight="1" x14ac:dyDescent="0.3">
      <c r="B447" s="345"/>
      <c r="D447" s="345"/>
      <c r="E447" s="345"/>
      <c r="F447" s="345"/>
      <c r="G447" s="345"/>
      <c r="H447" s="345"/>
      <c r="I447" s="345"/>
      <c r="J447" s="345"/>
      <c r="K447" s="345"/>
      <c r="L447" s="345"/>
      <c r="M447" s="345"/>
      <c r="N447" s="345"/>
      <c r="O447" s="345"/>
      <c r="P447" s="345"/>
      <c r="Q447" s="345"/>
      <c r="R447" s="314"/>
      <c r="S447" s="314"/>
      <c r="T447" s="314"/>
      <c r="U447" s="314"/>
      <c r="V447" s="314"/>
      <c r="W447" s="314"/>
      <c r="X447" s="314"/>
      <c r="Y447" s="314"/>
      <c r="Z447" s="314"/>
      <c r="AA447" s="314"/>
      <c r="AB447" s="314"/>
      <c r="AC447" s="314"/>
      <c r="AD447" s="314"/>
      <c r="AE447" s="314"/>
      <c r="AF447" s="314"/>
      <c r="AG447" s="314"/>
      <c r="AH447" s="314"/>
      <c r="AI447" s="314"/>
      <c r="AJ447" s="314"/>
      <c r="AK447" s="314"/>
      <c r="AL447" s="314"/>
      <c r="AM447" s="314"/>
      <c r="AN447" s="314"/>
      <c r="AO447" s="314"/>
      <c r="AP447" s="314"/>
      <c r="AQ447" s="314"/>
      <c r="AR447" s="314"/>
      <c r="AS447" s="314"/>
      <c r="AT447" s="314"/>
      <c r="AU447" s="314"/>
      <c r="AV447" s="314"/>
      <c r="AW447" s="314"/>
      <c r="AX447" s="314"/>
      <c r="AY447" s="314"/>
      <c r="AZ447" s="314"/>
      <c r="BA447" s="314"/>
      <c r="BB447" s="314"/>
      <c r="BC447" s="314"/>
      <c r="BD447" s="314"/>
      <c r="BE447" s="314"/>
      <c r="BF447" s="314"/>
      <c r="BG447" s="314"/>
      <c r="BH447" s="314"/>
      <c r="BI447" s="314"/>
      <c r="BJ447" s="314"/>
      <c r="BK447" s="314"/>
      <c r="BL447" s="314"/>
      <c r="BM447" s="314"/>
      <c r="BN447" s="314"/>
      <c r="BO447" s="314"/>
      <c r="BP447" s="314"/>
      <c r="BQ447" s="314"/>
      <c r="BR447" s="314"/>
      <c r="BS447" s="314"/>
      <c r="BT447" s="314"/>
      <c r="BU447" s="314"/>
      <c r="BV447" s="314"/>
      <c r="BX447" s="314"/>
      <c r="BY447" s="314"/>
      <c r="BZ447" s="314"/>
      <c r="CA447" s="314"/>
      <c r="CB447" s="314"/>
      <c r="CC447" s="314"/>
      <c r="CD447" s="314"/>
      <c r="CE447" s="314"/>
      <c r="CF447" s="314"/>
      <c r="CG447" s="314"/>
      <c r="CH447" s="314"/>
      <c r="CI447" s="314"/>
      <c r="CJ447" s="314"/>
      <c r="CK447" s="314"/>
      <c r="CL447" s="314"/>
      <c r="CM447" s="314"/>
      <c r="CN447" s="314"/>
      <c r="CO447" s="314"/>
      <c r="CP447" s="314"/>
      <c r="CQ447" s="314"/>
      <c r="CR447" s="314"/>
      <c r="CS447" s="314"/>
      <c r="CT447" s="314"/>
      <c r="CU447" s="314"/>
      <c r="CV447" s="314"/>
      <c r="CW447" s="314"/>
      <c r="CX447" s="314"/>
      <c r="CY447" s="314"/>
      <c r="CZ447" s="314"/>
      <c r="DA447" s="314"/>
      <c r="DB447" s="314"/>
      <c r="DC447" s="314"/>
      <c r="DD447" s="314"/>
      <c r="DE447" s="314"/>
      <c r="DF447" s="314"/>
      <c r="DG447" s="314"/>
      <c r="DH447" s="314"/>
      <c r="DI447" s="314"/>
      <c r="DJ447" s="314"/>
      <c r="DK447" s="314"/>
      <c r="DL447" s="314"/>
      <c r="DM447" s="314"/>
      <c r="DN447" s="314"/>
      <c r="DO447" s="314"/>
      <c r="DP447" s="314"/>
      <c r="DQ447" s="314"/>
      <c r="DR447" s="314"/>
      <c r="DS447" s="314"/>
      <c r="DT447" s="314"/>
      <c r="DU447" s="314"/>
      <c r="DV447" s="314"/>
      <c r="DW447" s="314"/>
      <c r="DX447" s="314"/>
      <c r="DY447" s="314"/>
      <c r="DZ447" s="314"/>
      <c r="EA447" s="314"/>
      <c r="EB447" s="314"/>
      <c r="EC447" s="314"/>
      <c r="ED447" s="314"/>
      <c r="FY447" s="317"/>
      <c r="FZ447" s="317"/>
      <c r="GA447" s="317"/>
      <c r="GB447" s="317"/>
      <c r="GC447" s="301"/>
      <c r="GD447" s="301"/>
      <c r="GE447" s="301"/>
      <c r="GF447" s="301"/>
      <c r="GG447" s="318"/>
      <c r="GH447" s="318"/>
      <c r="GI447" s="318"/>
      <c r="GJ447" s="319"/>
      <c r="GK447" s="320"/>
      <c r="GL447" s="320"/>
      <c r="GM447" s="320"/>
      <c r="GN447" s="320"/>
      <c r="GO447" s="300"/>
      <c r="HD447" s="317"/>
      <c r="HE447" s="317"/>
      <c r="HF447" s="317"/>
      <c r="HG447" s="317"/>
      <c r="HH447" s="301"/>
      <c r="HI447" s="301"/>
      <c r="HJ447" s="301"/>
      <c r="HK447" s="301"/>
      <c r="HL447" s="318"/>
      <c r="HM447" s="318"/>
      <c r="HN447" s="318"/>
      <c r="HO447" s="319"/>
      <c r="HP447" s="320"/>
      <c r="HQ447" s="320"/>
      <c r="HR447" s="320"/>
      <c r="HS447" s="320"/>
      <c r="HT447" s="300"/>
    </row>
    <row r="448" spans="2:228" ht="17.100000000000001" customHeight="1" x14ac:dyDescent="0.3">
      <c r="B448" s="345"/>
      <c r="D448" s="345"/>
      <c r="E448" s="345"/>
      <c r="F448" s="345"/>
      <c r="G448" s="345"/>
      <c r="H448" s="345"/>
      <c r="I448" s="345"/>
      <c r="J448" s="345"/>
      <c r="K448" s="345"/>
      <c r="L448" s="345"/>
      <c r="M448" s="345"/>
      <c r="N448" s="345"/>
      <c r="O448" s="345"/>
      <c r="P448" s="345"/>
      <c r="Q448" s="345"/>
      <c r="R448" s="314"/>
      <c r="S448" s="314"/>
      <c r="T448" s="314"/>
      <c r="U448" s="314"/>
      <c r="V448" s="314"/>
      <c r="W448" s="314"/>
      <c r="X448" s="314"/>
      <c r="Y448" s="314"/>
      <c r="Z448" s="314"/>
      <c r="AA448" s="314"/>
      <c r="AB448" s="314"/>
      <c r="AC448" s="314"/>
      <c r="AD448" s="314"/>
      <c r="AE448" s="314"/>
      <c r="AF448" s="314"/>
      <c r="AG448" s="314"/>
      <c r="AH448" s="314"/>
      <c r="AI448" s="314"/>
      <c r="AJ448" s="314"/>
      <c r="AK448" s="314"/>
      <c r="AL448" s="314"/>
      <c r="AM448" s="314"/>
      <c r="AN448" s="314"/>
      <c r="AO448" s="314"/>
      <c r="AP448" s="314"/>
      <c r="AQ448" s="314"/>
      <c r="AR448" s="314"/>
      <c r="AS448" s="314"/>
      <c r="AT448" s="314"/>
      <c r="AU448" s="314"/>
      <c r="AV448" s="314"/>
      <c r="AW448" s="314"/>
      <c r="AX448" s="314"/>
      <c r="AY448" s="314"/>
      <c r="AZ448" s="314"/>
      <c r="BA448" s="314"/>
      <c r="BB448" s="314"/>
      <c r="BC448" s="314"/>
      <c r="BD448" s="314"/>
      <c r="BE448" s="314"/>
      <c r="BF448" s="314"/>
      <c r="BG448" s="314"/>
      <c r="BH448" s="314"/>
      <c r="BI448" s="314"/>
      <c r="BJ448" s="314"/>
      <c r="BK448" s="314"/>
      <c r="BL448" s="314"/>
      <c r="BM448" s="314"/>
      <c r="BN448" s="314"/>
      <c r="BO448" s="314"/>
      <c r="BP448" s="314"/>
      <c r="BQ448" s="314"/>
      <c r="BR448" s="314"/>
      <c r="BS448" s="314"/>
      <c r="BT448" s="314"/>
      <c r="BU448" s="314"/>
      <c r="BV448" s="314"/>
      <c r="BW448" s="341"/>
      <c r="BX448" s="314"/>
      <c r="BY448" s="314"/>
      <c r="BZ448" s="314"/>
      <c r="CA448" s="314"/>
      <c r="CB448" s="314"/>
      <c r="CC448" s="314"/>
      <c r="CD448" s="314"/>
      <c r="CE448" s="314"/>
      <c r="CF448" s="314"/>
      <c r="CG448" s="314"/>
      <c r="CH448" s="314"/>
      <c r="CI448" s="314"/>
      <c r="CJ448" s="314"/>
      <c r="CK448" s="314"/>
      <c r="CL448" s="314"/>
      <c r="CM448" s="314"/>
      <c r="CN448" s="314"/>
      <c r="CO448" s="314"/>
      <c r="CP448" s="314"/>
      <c r="CQ448" s="314"/>
      <c r="CR448" s="314"/>
      <c r="CS448" s="314"/>
      <c r="CT448" s="314"/>
      <c r="CU448" s="314"/>
      <c r="CV448" s="314"/>
      <c r="CW448" s="314"/>
      <c r="CX448" s="314"/>
      <c r="CY448" s="314"/>
      <c r="CZ448" s="314"/>
      <c r="DA448" s="314"/>
      <c r="DB448" s="314"/>
      <c r="DC448" s="314"/>
      <c r="DD448" s="314"/>
      <c r="DE448" s="314"/>
      <c r="DF448" s="314"/>
      <c r="DG448" s="314"/>
      <c r="DH448" s="314"/>
      <c r="DI448" s="314"/>
      <c r="DJ448" s="314"/>
      <c r="DK448" s="314"/>
      <c r="DL448" s="314"/>
      <c r="DM448" s="314"/>
      <c r="DN448" s="314"/>
      <c r="DO448" s="314"/>
      <c r="DP448" s="314"/>
      <c r="DQ448" s="314"/>
      <c r="DR448" s="314"/>
      <c r="DS448" s="314"/>
      <c r="DT448" s="314"/>
      <c r="DU448" s="314"/>
      <c r="DV448" s="314"/>
      <c r="DW448" s="314"/>
      <c r="DX448" s="314"/>
      <c r="DY448" s="314"/>
      <c r="DZ448" s="314"/>
      <c r="EA448" s="314"/>
      <c r="EB448" s="314"/>
      <c r="EC448" s="314"/>
      <c r="ED448" s="314"/>
      <c r="FY448" s="317"/>
      <c r="FZ448" s="317"/>
      <c r="GA448" s="317"/>
      <c r="GB448" s="317"/>
      <c r="GC448" s="301"/>
      <c r="GD448" s="301"/>
      <c r="GE448" s="301"/>
      <c r="GF448" s="301"/>
      <c r="GG448" s="318"/>
      <c r="GH448" s="318"/>
      <c r="GI448" s="318"/>
      <c r="GJ448" s="319"/>
      <c r="GK448" s="320"/>
      <c r="GL448" s="320"/>
      <c r="GM448" s="320"/>
      <c r="GN448" s="320"/>
      <c r="GO448" s="300"/>
      <c r="HD448" s="317"/>
      <c r="HE448" s="317"/>
      <c r="HF448" s="317"/>
      <c r="HG448" s="317"/>
      <c r="HH448" s="301"/>
      <c r="HI448" s="301"/>
      <c r="HJ448" s="301"/>
      <c r="HK448" s="301"/>
      <c r="HL448" s="318"/>
      <c r="HM448" s="318"/>
      <c r="HN448" s="318"/>
      <c r="HO448" s="319"/>
      <c r="HP448" s="320"/>
      <c r="HQ448" s="320"/>
      <c r="HR448" s="320"/>
      <c r="HS448" s="320"/>
      <c r="HT448" s="300"/>
    </row>
    <row r="449" spans="2:228" ht="17.100000000000001" customHeight="1" x14ac:dyDescent="0.3">
      <c r="B449" s="345"/>
      <c r="D449" s="345"/>
      <c r="E449" s="345"/>
      <c r="F449" s="345"/>
      <c r="G449" s="345"/>
      <c r="H449" s="345"/>
      <c r="I449" s="345"/>
      <c r="J449" s="345"/>
      <c r="K449" s="345"/>
      <c r="L449" s="345"/>
      <c r="M449" s="345"/>
      <c r="N449" s="345"/>
      <c r="O449" s="345"/>
      <c r="P449" s="345"/>
      <c r="Q449" s="345"/>
      <c r="R449" s="314"/>
      <c r="S449" s="314"/>
      <c r="T449" s="314"/>
      <c r="U449" s="314"/>
      <c r="V449" s="314"/>
      <c r="W449" s="314"/>
      <c r="X449" s="314"/>
      <c r="Y449" s="314"/>
      <c r="Z449" s="314"/>
      <c r="AA449" s="314"/>
      <c r="AB449" s="314"/>
      <c r="AC449" s="314"/>
      <c r="AD449" s="314"/>
      <c r="AE449" s="314"/>
      <c r="AF449" s="314"/>
      <c r="AG449" s="314"/>
      <c r="AH449" s="314"/>
      <c r="AI449" s="314"/>
      <c r="AJ449" s="314"/>
      <c r="AK449" s="314"/>
      <c r="AL449" s="314"/>
      <c r="AM449" s="314"/>
      <c r="AN449" s="314"/>
      <c r="AO449" s="314"/>
      <c r="AP449" s="314"/>
      <c r="AQ449" s="314"/>
      <c r="AR449" s="314"/>
      <c r="AS449" s="314"/>
      <c r="AT449" s="314"/>
      <c r="AU449" s="314"/>
      <c r="AV449" s="314"/>
      <c r="AW449" s="314"/>
      <c r="AX449" s="314"/>
      <c r="AY449" s="314"/>
      <c r="AZ449" s="314"/>
      <c r="BA449" s="314"/>
      <c r="BB449" s="314"/>
      <c r="BC449" s="314"/>
      <c r="BD449" s="314"/>
      <c r="BE449" s="314"/>
      <c r="BF449" s="314"/>
      <c r="BG449" s="314"/>
      <c r="BH449" s="314"/>
      <c r="BI449" s="314"/>
      <c r="BJ449" s="314"/>
      <c r="BK449" s="314"/>
      <c r="BL449" s="314"/>
      <c r="BM449" s="314"/>
      <c r="BN449" s="314"/>
      <c r="BO449" s="314"/>
      <c r="BP449" s="314"/>
      <c r="BQ449" s="314"/>
      <c r="BR449" s="314"/>
      <c r="BS449" s="314"/>
      <c r="BT449" s="314"/>
      <c r="BU449" s="314"/>
      <c r="BV449" s="314"/>
      <c r="BW449" s="341"/>
      <c r="BX449" s="314"/>
      <c r="BY449" s="314"/>
      <c r="BZ449" s="314"/>
      <c r="CA449" s="314"/>
      <c r="CB449" s="314"/>
      <c r="CC449" s="314"/>
      <c r="CD449" s="314"/>
      <c r="CE449" s="314"/>
      <c r="CF449" s="314"/>
      <c r="CG449" s="314"/>
      <c r="CH449" s="314"/>
      <c r="CI449" s="314"/>
      <c r="CJ449" s="314"/>
      <c r="CK449" s="314"/>
      <c r="CL449" s="314"/>
      <c r="CM449" s="314"/>
      <c r="CN449" s="314"/>
      <c r="CO449" s="314"/>
      <c r="CP449" s="314"/>
      <c r="CQ449" s="314"/>
      <c r="CR449" s="314"/>
      <c r="CS449" s="314"/>
      <c r="CT449" s="314"/>
      <c r="CU449" s="314"/>
      <c r="CV449" s="314"/>
      <c r="CW449" s="314"/>
      <c r="CX449" s="314"/>
      <c r="CY449" s="314"/>
      <c r="CZ449" s="314"/>
      <c r="DA449" s="314"/>
      <c r="DB449" s="314"/>
      <c r="DC449" s="314"/>
      <c r="DD449" s="314"/>
      <c r="DE449" s="314"/>
      <c r="DF449" s="314"/>
      <c r="DG449" s="314"/>
      <c r="DH449" s="314"/>
      <c r="DI449" s="314"/>
      <c r="DJ449" s="314"/>
      <c r="DK449" s="314"/>
      <c r="DL449" s="314"/>
      <c r="DM449" s="314"/>
      <c r="DN449" s="314"/>
      <c r="DO449" s="314"/>
      <c r="DP449" s="314"/>
      <c r="DQ449" s="314"/>
      <c r="DR449" s="314"/>
      <c r="DS449" s="314"/>
      <c r="DT449" s="314"/>
      <c r="DU449" s="314"/>
      <c r="DV449" s="314"/>
      <c r="DW449" s="314"/>
      <c r="DX449" s="314"/>
      <c r="DY449" s="314"/>
      <c r="DZ449" s="314"/>
      <c r="EA449" s="314"/>
      <c r="EB449" s="314"/>
      <c r="EC449" s="314"/>
      <c r="ED449" s="314"/>
      <c r="FY449" s="317"/>
      <c r="FZ449" s="317"/>
      <c r="GA449" s="317"/>
      <c r="GB449" s="317"/>
      <c r="GC449" s="301"/>
      <c r="GD449" s="301"/>
      <c r="GE449" s="301"/>
      <c r="GF449" s="301"/>
      <c r="GG449" s="318"/>
      <c r="GH449" s="318"/>
      <c r="GI449" s="318"/>
      <c r="GJ449" s="319"/>
      <c r="GK449" s="320"/>
      <c r="GL449" s="320"/>
      <c r="GM449" s="320"/>
      <c r="GN449" s="320"/>
      <c r="GO449" s="300"/>
      <c r="HD449" s="317"/>
      <c r="HE449" s="317"/>
      <c r="HF449" s="317"/>
      <c r="HG449" s="317"/>
      <c r="HH449" s="301"/>
      <c r="HI449" s="301"/>
      <c r="HJ449" s="301"/>
      <c r="HK449" s="301"/>
      <c r="HL449" s="318"/>
      <c r="HM449" s="318"/>
      <c r="HN449" s="318"/>
      <c r="HO449" s="319"/>
      <c r="HP449" s="320"/>
      <c r="HQ449" s="320"/>
      <c r="HR449" s="320"/>
      <c r="HS449" s="320"/>
      <c r="HT449" s="300"/>
    </row>
    <row r="450" spans="2:228" ht="17.100000000000001" customHeight="1" x14ac:dyDescent="0.3">
      <c r="BI450" s="285"/>
      <c r="BJ450" s="286"/>
      <c r="BK450" s="1"/>
      <c r="BL450" s="285"/>
      <c r="BM450" s="287"/>
      <c r="BN450" s="289"/>
      <c r="BO450" s="288"/>
      <c r="BP450" s="286"/>
      <c r="BT450" s="307"/>
      <c r="BU450" s="307"/>
      <c r="BV450" s="307"/>
      <c r="BW450" s="307"/>
      <c r="DQ450" s="285"/>
      <c r="DR450" s="286"/>
      <c r="DS450" s="1"/>
      <c r="DT450" s="285"/>
      <c r="DU450" s="287"/>
      <c r="DV450" s="289"/>
      <c r="DW450" s="288"/>
      <c r="DX450" s="286"/>
      <c r="EB450" s="307"/>
      <c r="EC450" s="307"/>
      <c r="ED450" s="307"/>
      <c r="FY450" s="317"/>
      <c r="FZ450" s="317"/>
      <c r="GA450" s="317"/>
      <c r="GB450" s="317"/>
      <c r="GC450" s="301"/>
      <c r="GD450" s="301"/>
      <c r="GE450" s="301"/>
      <c r="GF450" s="301"/>
      <c r="GG450" s="318"/>
      <c r="GH450" s="318"/>
      <c r="GI450" s="318"/>
      <c r="GJ450" s="319"/>
      <c r="GK450" s="320"/>
      <c r="GL450" s="320"/>
      <c r="GM450" s="320"/>
      <c r="GN450" s="320"/>
      <c r="GO450" s="300"/>
      <c r="HD450" s="317"/>
      <c r="HE450" s="317"/>
      <c r="HF450" s="317"/>
      <c r="HG450" s="317"/>
      <c r="HH450" s="301"/>
      <c r="HI450" s="301"/>
      <c r="HJ450" s="301"/>
      <c r="HK450" s="301"/>
      <c r="HL450" s="318"/>
      <c r="HM450" s="318"/>
      <c r="HN450" s="318"/>
      <c r="HO450" s="319"/>
      <c r="HP450" s="320"/>
      <c r="HQ450" s="320"/>
      <c r="HR450" s="320"/>
      <c r="HS450" s="320"/>
      <c r="HT450" s="300"/>
    </row>
    <row r="451" spans="2:228" ht="17.100000000000001" customHeight="1" x14ac:dyDescent="0.3">
      <c r="K451" s="349"/>
      <c r="L451" s="349"/>
      <c r="M451" s="205"/>
      <c r="N451" s="349"/>
      <c r="O451" s="350"/>
      <c r="P451" s="349"/>
      <c r="Q451" s="92"/>
      <c r="W451" s="275"/>
      <c r="X451" s="274"/>
      <c r="Y451" s="166"/>
      <c r="Z451" s="275"/>
      <c r="AA451" s="276"/>
      <c r="AB451" s="289"/>
      <c r="AC451" s="290"/>
      <c r="AD451" s="274"/>
      <c r="AE451" s="1"/>
      <c r="AK451" s="274"/>
      <c r="AL451" s="166"/>
      <c r="AM451" s="276"/>
      <c r="AN451" s="289"/>
      <c r="AO451" s="290"/>
      <c r="AP451" s="274"/>
      <c r="AQ451" s="1"/>
      <c r="AW451" s="275"/>
      <c r="AX451" s="274"/>
      <c r="AY451" s="166"/>
      <c r="AZ451" s="275"/>
      <c r="BA451" s="276"/>
      <c r="BB451" s="289"/>
      <c r="BC451" s="290"/>
      <c r="BD451" s="274"/>
      <c r="BE451" s="1"/>
      <c r="BN451" s="275"/>
      <c r="BO451" s="274"/>
      <c r="BP451" s="166"/>
      <c r="BQ451" s="275"/>
      <c r="BR451" s="276"/>
      <c r="BS451" s="289"/>
      <c r="BT451" s="296"/>
      <c r="BU451" s="274"/>
      <c r="BV451" s="1"/>
      <c r="FY451" s="317"/>
      <c r="FZ451" s="317"/>
      <c r="GA451" s="317"/>
      <c r="GB451" s="317"/>
      <c r="GC451" s="301"/>
      <c r="GD451" s="301"/>
      <c r="GE451" s="301"/>
      <c r="GF451" s="301"/>
      <c r="GG451" s="318"/>
      <c r="GH451" s="318"/>
      <c r="GI451" s="318"/>
      <c r="GJ451" s="319"/>
      <c r="GK451" s="320"/>
      <c r="GL451" s="320"/>
      <c r="GM451" s="320"/>
      <c r="GN451" s="320"/>
      <c r="GO451" s="300"/>
      <c r="HD451" s="317"/>
      <c r="HE451" s="317"/>
      <c r="HF451" s="317"/>
      <c r="HG451" s="317"/>
      <c r="HH451" s="301"/>
      <c r="HI451" s="301"/>
      <c r="HJ451" s="301"/>
      <c r="HK451" s="301"/>
      <c r="HL451" s="318"/>
      <c r="HM451" s="318"/>
      <c r="HN451" s="318"/>
      <c r="HO451" s="319"/>
      <c r="HP451" s="320"/>
      <c r="HQ451" s="320"/>
      <c r="HR451" s="320"/>
      <c r="HS451" s="320"/>
      <c r="HT451" s="300"/>
    </row>
    <row r="452" spans="2:228" ht="17.100000000000001" customHeight="1" x14ac:dyDescent="0.3">
      <c r="FY452" s="317"/>
      <c r="FZ452" s="317"/>
      <c r="GA452" s="317"/>
      <c r="GB452" s="317"/>
      <c r="GC452" s="301"/>
      <c r="GD452" s="301"/>
      <c r="GE452" s="301"/>
      <c r="GF452" s="301"/>
      <c r="GG452" s="318"/>
      <c r="GH452" s="318"/>
      <c r="GI452" s="318"/>
      <c r="GJ452" s="319"/>
      <c r="GK452" s="320"/>
      <c r="GL452" s="320"/>
      <c r="GM452" s="320"/>
      <c r="GN452" s="320"/>
      <c r="GO452" s="300"/>
      <c r="HD452" s="317"/>
      <c r="HE452" s="317"/>
      <c r="HF452" s="317"/>
      <c r="HG452" s="317"/>
      <c r="HH452" s="301"/>
      <c r="HI452" s="301"/>
      <c r="HJ452" s="301"/>
      <c r="HK452" s="301"/>
      <c r="HL452" s="318"/>
      <c r="HM452" s="318"/>
      <c r="HN452" s="318"/>
      <c r="HO452" s="319"/>
      <c r="HP452" s="320"/>
      <c r="HQ452" s="320"/>
      <c r="HR452" s="320"/>
      <c r="HS452" s="320"/>
      <c r="HT452" s="300"/>
    </row>
    <row r="453" spans="2:228" ht="17.100000000000001" customHeight="1" x14ac:dyDescent="0.3">
      <c r="FY453" s="317"/>
      <c r="FZ453" s="317"/>
      <c r="GA453" s="317"/>
      <c r="GB453" s="317"/>
      <c r="GC453" s="301"/>
      <c r="GD453" s="301"/>
      <c r="GE453" s="301"/>
      <c r="GF453" s="301"/>
      <c r="GG453" s="318"/>
      <c r="GH453" s="318"/>
      <c r="GI453" s="318"/>
      <c r="GJ453" s="319"/>
      <c r="GK453" s="320"/>
      <c r="GL453" s="320"/>
      <c r="GM453" s="320"/>
      <c r="GN453" s="320"/>
      <c r="GO453" s="300"/>
      <c r="HD453" s="317"/>
      <c r="HE453" s="317"/>
      <c r="HF453" s="317"/>
      <c r="HG453" s="317"/>
      <c r="HH453" s="301"/>
      <c r="HI453" s="301"/>
      <c r="HJ453" s="301"/>
      <c r="HK453" s="301"/>
      <c r="HL453" s="318"/>
      <c r="HM453" s="318"/>
      <c r="HN453" s="318"/>
      <c r="HO453" s="319"/>
      <c r="HP453" s="320"/>
      <c r="HQ453" s="320"/>
      <c r="HR453" s="320"/>
      <c r="HS453" s="320"/>
      <c r="HT453" s="300"/>
    </row>
    <row r="454" spans="2:228" ht="17.100000000000001" customHeight="1" x14ac:dyDescent="0.3">
      <c r="FY454" s="317"/>
      <c r="FZ454" s="317"/>
      <c r="GA454" s="317"/>
      <c r="GB454" s="317"/>
      <c r="GC454" s="301"/>
      <c r="GD454" s="301"/>
      <c r="GE454" s="301"/>
      <c r="GF454" s="301"/>
      <c r="GG454" s="318"/>
      <c r="GH454" s="318"/>
      <c r="GI454" s="318"/>
      <c r="GJ454" s="319"/>
      <c r="GK454" s="320"/>
      <c r="GL454" s="320"/>
      <c r="GM454" s="320"/>
      <c r="GN454" s="320"/>
      <c r="GO454" s="300"/>
      <c r="HD454" s="317"/>
      <c r="HE454" s="317"/>
      <c r="HF454" s="317"/>
      <c r="HG454" s="317"/>
      <c r="HH454" s="301"/>
      <c r="HI454" s="301"/>
      <c r="HJ454" s="301"/>
      <c r="HK454" s="301"/>
      <c r="HL454" s="318"/>
      <c r="HM454" s="318"/>
      <c r="HN454" s="318"/>
      <c r="HO454" s="319"/>
      <c r="HP454" s="320"/>
      <c r="HQ454" s="320"/>
      <c r="HR454" s="320"/>
      <c r="HS454" s="320"/>
      <c r="HT454" s="300"/>
    </row>
    <row r="455" spans="2:228" ht="17.100000000000001" customHeight="1" x14ac:dyDescent="0.3">
      <c r="FY455" s="317"/>
      <c r="FZ455" s="317"/>
      <c r="GA455" s="317"/>
      <c r="GB455" s="317"/>
      <c r="GC455" s="301"/>
      <c r="GD455" s="301"/>
      <c r="GE455" s="301"/>
      <c r="GF455" s="301"/>
      <c r="GG455" s="318"/>
      <c r="GH455" s="318"/>
      <c r="GI455" s="318"/>
      <c r="GJ455" s="319"/>
      <c r="GK455" s="320"/>
      <c r="GL455" s="320"/>
      <c r="GM455" s="320"/>
      <c r="GN455" s="320"/>
      <c r="GO455" s="300"/>
      <c r="HD455" s="317"/>
      <c r="HE455" s="317"/>
      <c r="HF455" s="317"/>
      <c r="HG455" s="317"/>
      <c r="HH455" s="301"/>
      <c r="HI455" s="301"/>
      <c r="HJ455" s="301"/>
      <c r="HK455" s="301"/>
      <c r="HL455" s="318"/>
      <c r="HM455" s="318"/>
      <c r="HN455" s="318"/>
      <c r="HO455" s="319"/>
      <c r="HP455" s="320"/>
      <c r="HQ455" s="320"/>
      <c r="HR455" s="320"/>
      <c r="HS455" s="320"/>
      <c r="HT455" s="300"/>
    </row>
    <row r="456" spans="2:228" ht="17.100000000000001" customHeight="1" x14ac:dyDescent="0.3">
      <c r="FY456" s="317"/>
      <c r="FZ456" s="317"/>
      <c r="GA456" s="317"/>
      <c r="GB456" s="317"/>
      <c r="GC456" s="301"/>
      <c r="GD456" s="301"/>
      <c r="GE456" s="301"/>
      <c r="GF456" s="301"/>
      <c r="GG456" s="318"/>
      <c r="GH456" s="318"/>
      <c r="GI456" s="318"/>
      <c r="GJ456" s="319"/>
      <c r="GK456" s="320"/>
      <c r="GL456" s="320"/>
      <c r="GM456" s="320"/>
      <c r="GN456" s="320"/>
      <c r="GO456" s="300"/>
      <c r="HD456" s="317"/>
      <c r="HE456" s="317"/>
      <c r="HF456" s="317"/>
      <c r="HG456" s="317"/>
      <c r="HH456" s="301"/>
      <c r="HI456" s="301"/>
      <c r="HJ456" s="301"/>
      <c r="HK456" s="301"/>
      <c r="HL456" s="318"/>
      <c r="HM456" s="318"/>
      <c r="HN456" s="318"/>
      <c r="HO456" s="319"/>
      <c r="HP456" s="320"/>
      <c r="HQ456" s="320"/>
      <c r="HR456" s="320"/>
      <c r="HS456" s="320"/>
      <c r="HT456" s="300"/>
    </row>
    <row r="457" spans="2:228" ht="17.100000000000001" customHeight="1" x14ac:dyDescent="0.3">
      <c r="FY457" s="317"/>
      <c r="FZ457" s="317"/>
      <c r="GA457" s="317"/>
      <c r="GB457" s="317"/>
      <c r="GC457" s="301"/>
      <c r="GD457" s="301"/>
      <c r="GE457" s="301"/>
      <c r="GF457" s="301"/>
      <c r="GG457" s="318"/>
      <c r="GH457" s="318"/>
      <c r="GI457" s="318"/>
      <c r="GJ457" s="319"/>
      <c r="GK457" s="320"/>
      <c r="GL457" s="320"/>
      <c r="GM457" s="320"/>
      <c r="GN457" s="320"/>
      <c r="GO457" s="300"/>
      <c r="HD457" s="317"/>
      <c r="HE457" s="317"/>
      <c r="HF457" s="317"/>
      <c r="HG457" s="317"/>
      <c r="HH457" s="301"/>
      <c r="HI457" s="301"/>
      <c r="HJ457" s="301"/>
      <c r="HK457" s="301"/>
      <c r="HL457" s="318"/>
      <c r="HM457" s="318"/>
      <c r="HN457" s="318"/>
      <c r="HO457" s="319"/>
      <c r="HP457" s="320"/>
      <c r="HQ457" s="320"/>
      <c r="HR457" s="320"/>
      <c r="HS457" s="320"/>
      <c r="HT457" s="300"/>
    </row>
    <row r="458" spans="2:228" ht="17.100000000000001" customHeight="1" x14ac:dyDescent="0.3">
      <c r="FY458" s="317"/>
      <c r="FZ458" s="317"/>
      <c r="GA458" s="317"/>
      <c r="GB458" s="317"/>
      <c r="GC458" s="301"/>
      <c r="GD458" s="301"/>
      <c r="GE458" s="301"/>
      <c r="GF458" s="301"/>
      <c r="GG458" s="318"/>
      <c r="GH458" s="318"/>
      <c r="GI458" s="318"/>
      <c r="GJ458" s="319"/>
      <c r="GK458" s="320"/>
      <c r="GL458" s="320"/>
      <c r="GM458" s="320"/>
      <c r="GN458" s="320"/>
      <c r="GO458" s="300"/>
      <c r="HD458" s="317"/>
      <c r="HE458" s="317"/>
      <c r="HF458" s="317"/>
      <c r="HG458" s="317"/>
      <c r="HH458" s="301"/>
      <c r="HI458" s="301"/>
      <c r="HJ458" s="301"/>
      <c r="HK458" s="301"/>
      <c r="HL458" s="318"/>
      <c r="HM458" s="318"/>
      <c r="HN458" s="318"/>
      <c r="HO458" s="319"/>
      <c r="HP458" s="320"/>
      <c r="HQ458" s="320"/>
      <c r="HR458" s="320"/>
      <c r="HS458" s="320"/>
      <c r="HT458" s="300"/>
    </row>
    <row r="459" spans="2:228" ht="17.100000000000001" customHeight="1" x14ac:dyDescent="0.3">
      <c r="FY459" s="317"/>
      <c r="FZ459" s="317"/>
      <c r="GA459" s="317"/>
      <c r="GB459" s="317"/>
      <c r="GC459" s="301"/>
      <c r="GD459" s="301"/>
      <c r="GE459" s="301"/>
      <c r="GF459" s="301"/>
      <c r="GG459" s="318"/>
      <c r="GH459" s="318"/>
      <c r="GI459" s="318"/>
      <c r="GJ459" s="319"/>
      <c r="GK459" s="320"/>
      <c r="GL459" s="320"/>
      <c r="GM459" s="320"/>
      <c r="GN459" s="320"/>
      <c r="GO459" s="300"/>
      <c r="HD459" s="317"/>
      <c r="HE459" s="317"/>
      <c r="HF459" s="317"/>
      <c r="HG459" s="317"/>
      <c r="HH459" s="301"/>
      <c r="HI459" s="301"/>
      <c r="HJ459" s="301"/>
      <c r="HK459" s="301"/>
      <c r="HL459" s="318"/>
      <c r="HM459" s="318"/>
      <c r="HN459" s="318"/>
      <c r="HO459" s="319"/>
      <c r="HP459" s="320"/>
      <c r="HQ459" s="320"/>
      <c r="HR459" s="320"/>
      <c r="HS459" s="320"/>
      <c r="HT459" s="300"/>
    </row>
    <row r="460" spans="2:228" ht="17.100000000000001" customHeight="1" x14ac:dyDescent="0.3">
      <c r="FY460" s="317"/>
      <c r="FZ460" s="317"/>
      <c r="GA460" s="317"/>
      <c r="GB460" s="317"/>
      <c r="GC460" s="301"/>
      <c r="GD460" s="301"/>
      <c r="GE460" s="301"/>
      <c r="GF460" s="301"/>
      <c r="GG460" s="318"/>
      <c r="GH460" s="318"/>
      <c r="GI460" s="318"/>
      <c r="GJ460" s="319"/>
      <c r="GK460" s="320"/>
      <c r="GL460" s="320"/>
      <c r="GM460" s="320"/>
      <c r="GN460" s="320"/>
      <c r="GO460" s="300"/>
      <c r="HD460" s="317"/>
      <c r="HE460" s="317"/>
      <c r="HF460" s="317"/>
      <c r="HG460" s="317"/>
      <c r="HH460" s="301"/>
      <c r="HI460" s="301"/>
      <c r="HJ460" s="301"/>
      <c r="HK460" s="301"/>
      <c r="HL460" s="318"/>
      <c r="HM460" s="318"/>
      <c r="HN460" s="318"/>
      <c r="HO460" s="319"/>
      <c r="HP460" s="320"/>
      <c r="HQ460" s="320"/>
      <c r="HR460" s="320"/>
      <c r="HS460" s="320"/>
      <c r="HT460" s="300"/>
    </row>
    <row r="461" spans="2:228" ht="17.100000000000001" customHeight="1" x14ac:dyDescent="0.3">
      <c r="FY461" s="317"/>
      <c r="FZ461" s="317"/>
      <c r="GA461" s="317"/>
      <c r="GB461" s="317"/>
      <c r="GC461" s="301"/>
      <c r="GD461" s="301"/>
      <c r="GE461" s="301"/>
      <c r="GF461" s="301"/>
      <c r="GG461" s="318"/>
      <c r="GH461" s="318"/>
      <c r="GI461" s="318"/>
      <c r="GJ461" s="319"/>
      <c r="GK461" s="320"/>
      <c r="GL461" s="320"/>
      <c r="GM461" s="320"/>
      <c r="GN461" s="320"/>
      <c r="GO461" s="300"/>
      <c r="HD461" s="317"/>
      <c r="HE461" s="317"/>
      <c r="HF461" s="317"/>
      <c r="HG461" s="317"/>
      <c r="HH461" s="301"/>
      <c r="HI461" s="301"/>
      <c r="HJ461" s="301"/>
      <c r="HK461" s="301"/>
      <c r="HL461" s="318"/>
      <c r="HM461" s="318"/>
      <c r="HN461" s="318"/>
      <c r="HO461" s="319"/>
      <c r="HP461" s="320"/>
      <c r="HQ461" s="320"/>
      <c r="HR461" s="320"/>
      <c r="HS461" s="320"/>
      <c r="HT461" s="300"/>
    </row>
    <row r="462" spans="2:228" ht="17.100000000000001" customHeight="1" x14ac:dyDescent="0.3">
      <c r="FY462" s="317"/>
      <c r="FZ462" s="317"/>
      <c r="GA462" s="317"/>
      <c r="GB462" s="317"/>
      <c r="GC462" s="301"/>
      <c r="GD462" s="301"/>
      <c r="GE462" s="301"/>
      <c r="GF462" s="301"/>
      <c r="GG462" s="318"/>
      <c r="GH462" s="318"/>
      <c r="GI462" s="318"/>
      <c r="GJ462" s="319"/>
      <c r="GK462" s="320"/>
      <c r="GL462" s="320"/>
      <c r="GM462" s="320"/>
      <c r="GN462" s="320"/>
      <c r="GO462" s="300"/>
      <c r="HD462" s="317"/>
      <c r="HE462" s="317"/>
      <c r="HF462" s="317"/>
      <c r="HG462" s="317"/>
      <c r="HH462" s="301"/>
      <c r="HI462" s="301"/>
      <c r="HJ462" s="301"/>
      <c r="HK462" s="301"/>
      <c r="HL462" s="318"/>
      <c r="HM462" s="318"/>
      <c r="HN462" s="318"/>
      <c r="HO462" s="319"/>
      <c r="HP462" s="320"/>
      <c r="HQ462" s="320"/>
      <c r="HR462" s="320"/>
      <c r="HS462" s="320"/>
      <c r="HT462" s="300"/>
    </row>
    <row r="463" spans="2:228" ht="17.100000000000001" customHeight="1" x14ac:dyDescent="0.3">
      <c r="FY463" s="317"/>
      <c r="FZ463" s="317"/>
      <c r="GA463" s="317"/>
      <c r="GB463" s="317"/>
      <c r="GC463" s="301"/>
      <c r="GD463" s="301"/>
      <c r="GE463" s="301"/>
      <c r="GF463" s="301"/>
      <c r="GG463" s="318"/>
      <c r="GH463" s="318"/>
      <c r="GI463" s="318"/>
      <c r="GJ463" s="319"/>
      <c r="GK463" s="320"/>
      <c r="GL463" s="320"/>
      <c r="GM463" s="320"/>
      <c r="GN463" s="320"/>
      <c r="GO463" s="300"/>
      <c r="HD463" s="317"/>
      <c r="HE463" s="317"/>
      <c r="HF463" s="317"/>
      <c r="HG463" s="317"/>
      <c r="HH463" s="301"/>
      <c r="HI463" s="301"/>
      <c r="HJ463" s="301"/>
      <c r="HK463" s="301"/>
      <c r="HL463" s="318"/>
      <c r="HM463" s="318"/>
      <c r="HN463" s="318"/>
      <c r="HO463" s="319"/>
      <c r="HP463" s="320"/>
      <c r="HQ463" s="320"/>
      <c r="HR463" s="320"/>
      <c r="HS463" s="320"/>
      <c r="HT463" s="300"/>
    </row>
    <row r="464" spans="2:228" ht="17.100000000000001" customHeight="1" x14ac:dyDescent="0.3">
      <c r="FY464" s="317"/>
      <c r="FZ464" s="317"/>
      <c r="GA464" s="317"/>
      <c r="GB464" s="317"/>
      <c r="GC464" s="301"/>
      <c r="GD464" s="301"/>
      <c r="GE464" s="301"/>
      <c r="GF464" s="301"/>
      <c r="GG464" s="318"/>
      <c r="GH464" s="318"/>
      <c r="GI464" s="318"/>
      <c r="GJ464" s="319"/>
      <c r="GK464" s="320"/>
      <c r="GL464" s="320"/>
      <c r="GM464" s="320"/>
      <c r="GN464" s="320"/>
      <c r="GO464" s="300"/>
      <c r="HD464" s="317"/>
      <c r="HE464" s="317"/>
      <c r="HF464" s="317"/>
      <c r="HG464" s="317"/>
      <c r="HH464" s="301"/>
      <c r="HI464" s="301"/>
      <c r="HJ464" s="301"/>
      <c r="HK464" s="301"/>
      <c r="HL464" s="318"/>
      <c r="HM464" s="318"/>
      <c r="HN464" s="318"/>
      <c r="HO464" s="319"/>
      <c r="HP464" s="320"/>
      <c r="HQ464" s="320"/>
      <c r="HR464" s="320"/>
      <c r="HS464" s="320"/>
      <c r="HT464" s="300"/>
    </row>
    <row r="465" spans="181:228" ht="17.100000000000001" customHeight="1" x14ac:dyDescent="0.3">
      <c r="FY465" s="317"/>
      <c r="FZ465" s="317"/>
      <c r="GA465" s="317"/>
      <c r="GB465" s="317"/>
      <c r="GC465" s="301"/>
      <c r="GD465" s="301"/>
      <c r="GE465" s="301"/>
      <c r="GF465" s="301"/>
      <c r="GG465" s="318"/>
      <c r="GH465" s="318"/>
      <c r="GI465" s="318"/>
      <c r="GJ465" s="319"/>
      <c r="GK465" s="320"/>
      <c r="GL465" s="320"/>
      <c r="GM465" s="320"/>
      <c r="GN465" s="320"/>
      <c r="GO465" s="300"/>
      <c r="HD465" s="317"/>
      <c r="HE465" s="317"/>
      <c r="HF465" s="317"/>
      <c r="HG465" s="317"/>
      <c r="HH465" s="301"/>
      <c r="HI465" s="301"/>
      <c r="HJ465" s="301"/>
      <c r="HK465" s="301"/>
      <c r="HL465" s="318"/>
      <c r="HM465" s="318"/>
      <c r="HN465" s="318"/>
      <c r="HO465" s="319"/>
      <c r="HP465" s="320"/>
      <c r="HQ465" s="320"/>
      <c r="HR465" s="320"/>
      <c r="HS465" s="320"/>
      <c r="HT465" s="300"/>
    </row>
    <row r="466" spans="181:228" ht="17.100000000000001" customHeight="1" x14ac:dyDescent="0.3">
      <c r="FY466" s="317"/>
      <c r="FZ466" s="317"/>
      <c r="GA466" s="317"/>
      <c r="GB466" s="317"/>
      <c r="GC466" s="301"/>
      <c r="GD466" s="301"/>
      <c r="GE466" s="301"/>
      <c r="GF466" s="301"/>
      <c r="GG466" s="318"/>
      <c r="GH466" s="318"/>
      <c r="GI466" s="318"/>
      <c r="GJ466" s="319"/>
      <c r="GK466" s="320"/>
      <c r="GL466" s="320"/>
      <c r="GM466" s="320"/>
      <c r="GN466" s="320"/>
      <c r="GO466" s="300"/>
      <c r="HD466" s="317"/>
      <c r="HE466" s="317"/>
      <c r="HF466" s="317"/>
      <c r="HG466" s="317"/>
      <c r="HH466" s="301"/>
      <c r="HI466" s="301"/>
      <c r="HJ466" s="301"/>
      <c r="HK466" s="301"/>
      <c r="HL466" s="318"/>
      <c r="HM466" s="318"/>
      <c r="HN466" s="318"/>
      <c r="HO466" s="319"/>
      <c r="HP466" s="320"/>
      <c r="HQ466" s="320"/>
      <c r="HR466" s="320"/>
      <c r="HS466" s="320"/>
      <c r="HT466" s="300"/>
    </row>
    <row r="467" spans="181:228" ht="17.100000000000001" customHeight="1" x14ac:dyDescent="0.3">
      <c r="FY467" s="317"/>
      <c r="FZ467" s="317"/>
      <c r="GA467" s="317"/>
      <c r="GB467" s="317"/>
      <c r="GC467" s="301"/>
      <c r="GD467" s="301"/>
      <c r="GE467" s="301"/>
      <c r="GF467" s="301"/>
      <c r="GG467" s="318"/>
      <c r="GH467" s="318"/>
      <c r="GI467" s="318"/>
      <c r="GJ467" s="319"/>
      <c r="GK467" s="320"/>
      <c r="GL467" s="320"/>
      <c r="GM467" s="320"/>
      <c r="GN467" s="320"/>
      <c r="GO467" s="300"/>
      <c r="HD467" s="317"/>
      <c r="HE467" s="317"/>
      <c r="HF467" s="317"/>
      <c r="HG467" s="317"/>
      <c r="HH467" s="301"/>
      <c r="HI467" s="301"/>
      <c r="HJ467" s="301"/>
      <c r="HK467" s="301"/>
      <c r="HL467" s="318"/>
      <c r="HM467" s="318"/>
      <c r="HN467" s="318"/>
      <c r="HO467" s="319"/>
      <c r="HP467" s="320"/>
      <c r="HQ467" s="320"/>
      <c r="HR467" s="320"/>
      <c r="HS467" s="320"/>
      <c r="HT467" s="300"/>
    </row>
    <row r="468" spans="181:228" ht="17.100000000000001" customHeight="1" x14ac:dyDescent="0.3">
      <c r="FY468" s="317"/>
      <c r="FZ468" s="317"/>
      <c r="GA468" s="317"/>
      <c r="GB468" s="317"/>
      <c r="GC468" s="301"/>
      <c r="GD468" s="301"/>
      <c r="GE468" s="301"/>
      <c r="GF468" s="301"/>
      <c r="GG468" s="318"/>
      <c r="GH468" s="318"/>
      <c r="GI468" s="318"/>
      <c r="GJ468" s="319"/>
      <c r="GK468" s="320"/>
      <c r="GL468" s="320"/>
      <c r="GM468" s="320"/>
      <c r="GN468" s="320"/>
      <c r="GO468" s="300"/>
      <c r="HD468" s="317"/>
      <c r="HE468" s="317"/>
      <c r="HF468" s="317"/>
      <c r="HG468" s="317"/>
      <c r="HH468" s="301"/>
      <c r="HI468" s="301"/>
      <c r="HJ468" s="301"/>
      <c r="HK468" s="301"/>
      <c r="HL468" s="318"/>
      <c r="HM468" s="318"/>
      <c r="HN468" s="318"/>
      <c r="HO468" s="319"/>
      <c r="HP468" s="320"/>
      <c r="HQ468" s="320"/>
      <c r="HR468" s="320"/>
      <c r="HS468" s="320"/>
      <c r="HT468" s="300"/>
    </row>
    <row r="469" spans="181:228" ht="17.100000000000001" customHeight="1" x14ac:dyDescent="0.3">
      <c r="FY469" s="317"/>
      <c r="FZ469" s="317"/>
      <c r="GA469" s="317"/>
      <c r="GB469" s="317"/>
      <c r="GC469" s="301"/>
      <c r="GD469" s="301"/>
      <c r="GE469" s="301"/>
      <c r="GF469" s="301"/>
      <c r="GG469" s="318"/>
      <c r="GH469" s="318"/>
      <c r="GI469" s="318"/>
      <c r="GJ469" s="319"/>
      <c r="GK469" s="320"/>
      <c r="GL469" s="320"/>
      <c r="GM469" s="320"/>
      <c r="GN469" s="320"/>
      <c r="GO469" s="300"/>
      <c r="HD469" s="317"/>
      <c r="HE469" s="317"/>
      <c r="HF469" s="317"/>
      <c r="HG469" s="317"/>
      <c r="HH469" s="301"/>
      <c r="HI469" s="301"/>
      <c r="HJ469" s="301"/>
      <c r="HK469" s="301"/>
      <c r="HL469" s="318"/>
      <c r="HM469" s="318"/>
      <c r="HN469" s="318"/>
      <c r="HO469" s="319"/>
      <c r="HP469" s="320"/>
      <c r="HQ469" s="320"/>
      <c r="HR469" s="320"/>
      <c r="HS469" s="320"/>
      <c r="HT469" s="300"/>
    </row>
    <row r="470" spans="181:228" ht="17.100000000000001" customHeight="1" x14ac:dyDescent="0.3">
      <c r="FY470" s="317"/>
      <c r="FZ470" s="317"/>
      <c r="GA470" s="317"/>
      <c r="GB470" s="317"/>
      <c r="GC470" s="301"/>
      <c r="GD470" s="301"/>
      <c r="GE470" s="301"/>
      <c r="GF470" s="301"/>
      <c r="GG470" s="318"/>
      <c r="GH470" s="318"/>
      <c r="GI470" s="318"/>
      <c r="GJ470" s="319"/>
      <c r="GK470" s="320"/>
      <c r="GL470" s="320"/>
      <c r="GM470" s="320"/>
      <c r="GN470" s="320"/>
      <c r="GO470" s="300"/>
      <c r="HD470" s="317"/>
      <c r="HE470" s="317"/>
      <c r="HF470" s="317"/>
      <c r="HG470" s="317"/>
      <c r="HH470" s="301"/>
      <c r="HI470" s="301"/>
      <c r="HJ470" s="301"/>
      <c r="HK470" s="301"/>
      <c r="HL470" s="318"/>
      <c r="HM470" s="318"/>
      <c r="HN470" s="318"/>
      <c r="HO470" s="319"/>
      <c r="HP470" s="320"/>
      <c r="HQ470" s="320"/>
      <c r="HR470" s="320"/>
      <c r="HS470" s="320"/>
      <c r="HT470" s="300"/>
    </row>
    <row r="471" spans="181:228" ht="17.100000000000001" customHeight="1" x14ac:dyDescent="0.3">
      <c r="FY471" s="317"/>
      <c r="FZ471" s="317"/>
      <c r="GA471" s="317"/>
      <c r="GB471" s="317"/>
      <c r="GC471" s="301"/>
      <c r="GD471" s="301"/>
      <c r="GE471" s="301"/>
      <c r="GF471" s="301"/>
      <c r="GG471" s="318"/>
      <c r="GH471" s="318"/>
      <c r="GI471" s="318"/>
      <c r="GJ471" s="319"/>
      <c r="GK471" s="320"/>
      <c r="GL471" s="320"/>
      <c r="GM471" s="320"/>
      <c r="GN471" s="320"/>
      <c r="GO471" s="300"/>
      <c r="HD471" s="317"/>
      <c r="HE471" s="317"/>
      <c r="HF471" s="317"/>
      <c r="HG471" s="317"/>
      <c r="HH471" s="301"/>
      <c r="HI471" s="301"/>
      <c r="HJ471" s="301"/>
      <c r="HK471" s="301"/>
      <c r="HL471" s="318"/>
      <c r="HM471" s="318"/>
      <c r="HN471" s="318"/>
      <c r="HO471" s="319"/>
      <c r="HP471" s="320"/>
      <c r="HQ471" s="320"/>
      <c r="HR471" s="320"/>
      <c r="HS471" s="320"/>
      <c r="HT471" s="300"/>
    </row>
    <row r="472" spans="181:228" ht="17.100000000000001" customHeight="1" x14ac:dyDescent="0.3">
      <c r="FY472" s="317"/>
      <c r="FZ472" s="317"/>
      <c r="GA472" s="317"/>
      <c r="GB472" s="317"/>
      <c r="GC472" s="301"/>
      <c r="GD472" s="301"/>
      <c r="GE472" s="301"/>
      <c r="GF472" s="301"/>
      <c r="GG472" s="318"/>
      <c r="GH472" s="318"/>
      <c r="GI472" s="318"/>
      <c r="GJ472" s="319"/>
      <c r="GK472" s="320"/>
      <c r="GL472" s="320"/>
      <c r="GM472" s="320"/>
      <c r="GN472" s="320"/>
      <c r="GO472" s="300"/>
      <c r="HD472" s="317"/>
      <c r="HE472" s="317"/>
      <c r="HF472" s="317"/>
      <c r="HG472" s="317"/>
      <c r="HH472" s="301"/>
      <c r="HI472" s="301"/>
      <c r="HJ472" s="301"/>
      <c r="HK472" s="301"/>
      <c r="HL472" s="318"/>
      <c r="HM472" s="318"/>
      <c r="HN472" s="318"/>
      <c r="HO472" s="319"/>
      <c r="HP472" s="320"/>
      <c r="HQ472" s="320"/>
      <c r="HR472" s="320"/>
      <c r="HS472" s="320"/>
      <c r="HT472" s="300"/>
    </row>
    <row r="473" spans="181:228" ht="17.100000000000001" customHeight="1" x14ac:dyDescent="0.3">
      <c r="FY473" s="317"/>
      <c r="FZ473" s="317"/>
      <c r="GA473" s="317"/>
      <c r="GB473" s="317"/>
      <c r="GC473" s="301"/>
      <c r="GD473" s="301"/>
      <c r="GE473" s="301"/>
      <c r="GF473" s="301"/>
      <c r="GG473" s="318"/>
      <c r="GH473" s="318"/>
      <c r="GI473" s="318"/>
      <c r="GJ473" s="319"/>
      <c r="GK473" s="320"/>
      <c r="GL473" s="320"/>
      <c r="GM473" s="320"/>
      <c r="GN473" s="320"/>
      <c r="GO473" s="300"/>
      <c r="HD473" s="317"/>
      <c r="HE473" s="317"/>
      <c r="HF473" s="317"/>
      <c r="HG473" s="317"/>
      <c r="HH473" s="301"/>
      <c r="HI473" s="301"/>
      <c r="HJ473" s="301"/>
      <c r="HK473" s="301"/>
      <c r="HL473" s="318"/>
      <c r="HM473" s="318"/>
      <c r="HN473" s="318"/>
      <c r="HO473" s="319"/>
      <c r="HP473" s="320"/>
      <c r="HQ473" s="320"/>
      <c r="HR473" s="320"/>
      <c r="HS473" s="320"/>
      <c r="HT473" s="300"/>
    </row>
    <row r="474" spans="181:228" ht="17.100000000000001" customHeight="1" x14ac:dyDescent="0.3">
      <c r="FY474" s="317"/>
      <c r="FZ474" s="317"/>
      <c r="GA474" s="317"/>
      <c r="GB474" s="317"/>
      <c r="GC474" s="301"/>
      <c r="GD474" s="301"/>
      <c r="GE474" s="301"/>
      <c r="GF474" s="301"/>
      <c r="GG474" s="318"/>
      <c r="GH474" s="318"/>
      <c r="GI474" s="318"/>
      <c r="GJ474" s="319"/>
      <c r="GK474" s="320"/>
      <c r="GL474" s="320"/>
      <c r="GM474" s="320"/>
      <c r="GN474" s="320"/>
      <c r="GO474" s="300"/>
      <c r="HD474" s="317"/>
      <c r="HE474" s="317"/>
      <c r="HF474" s="317"/>
      <c r="HG474" s="317"/>
      <c r="HH474" s="301"/>
      <c r="HI474" s="301"/>
      <c r="HJ474" s="301"/>
      <c r="HK474" s="301"/>
      <c r="HL474" s="318"/>
      <c r="HM474" s="318"/>
      <c r="HN474" s="318"/>
      <c r="HO474" s="319"/>
      <c r="HP474" s="320"/>
      <c r="HQ474" s="320"/>
      <c r="HR474" s="320"/>
      <c r="HS474" s="320"/>
      <c r="HT474" s="300"/>
    </row>
    <row r="475" spans="181:228" ht="17.100000000000001" customHeight="1" x14ac:dyDescent="0.3">
      <c r="FY475" s="317"/>
      <c r="FZ475" s="317"/>
      <c r="GA475" s="317"/>
      <c r="GB475" s="317"/>
      <c r="GC475" s="301"/>
      <c r="GD475" s="301"/>
      <c r="GE475" s="301"/>
      <c r="GF475" s="301"/>
      <c r="GG475" s="318"/>
      <c r="GH475" s="318"/>
      <c r="GI475" s="318"/>
      <c r="GJ475" s="319"/>
      <c r="GK475" s="320"/>
      <c r="GL475" s="320"/>
      <c r="GM475" s="320"/>
      <c r="GN475" s="320"/>
      <c r="GO475" s="300"/>
      <c r="HD475" s="317"/>
      <c r="HE475" s="317"/>
      <c r="HF475" s="317"/>
      <c r="HG475" s="317"/>
      <c r="HH475" s="301"/>
      <c r="HI475" s="301"/>
      <c r="HJ475" s="301"/>
      <c r="HK475" s="301"/>
      <c r="HL475" s="318"/>
      <c r="HM475" s="318"/>
      <c r="HN475" s="318"/>
      <c r="HO475" s="319"/>
      <c r="HP475" s="320"/>
      <c r="HQ475" s="320"/>
      <c r="HR475" s="320"/>
      <c r="HS475" s="320"/>
      <c r="HT475" s="300"/>
    </row>
    <row r="476" spans="181:228" ht="17.100000000000001" customHeight="1" x14ac:dyDescent="0.3">
      <c r="FY476" s="317"/>
      <c r="FZ476" s="317"/>
      <c r="GA476" s="317"/>
      <c r="GB476" s="317"/>
      <c r="GC476" s="301"/>
      <c r="GD476" s="301"/>
      <c r="GE476" s="301"/>
      <c r="GF476" s="301"/>
      <c r="GG476" s="318"/>
      <c r="GH476" s="318"/>
      <c r="GI476" s="318"/>
      <c r="GJ476" s="319"/>
      <c r="GK476" s="320"/>
      <c r="GL476" s="320"/>
      <c r="GM476" s="320"/>
      <c r="GN476" s="320"/>
      <c r="GO476" s="300"/>
      <c r="HD476" s="317"/>
      <c r="HE476" s="317"/>
      <c r="HF476" s="317"/>
      <c r="HG476" s="317"/>
      <c r="HH476" s="301"/>
      <c r="HI476" s="301"/>
      <c r="HJ476" s="301"/>
      <c r="HK476" s="301"/>
      <c r="HL476" s="318"/>
      <c r="HM476" s="318"/>
      <c r="HN476" s="318"/>
      <c r="HO476" s="319"/>
      <c r="HP476" s="320"/>
      <c r="HQ476" s="320"/>
      <c r="HR476" s="320"/>
      <c r="HS476" s="320"/>
      <c r="HT476" s="300"/>
    </row>
    <row r="477" spans="181:228" ht="17.100000000000001" customHeight="1" x14ac:dyDescent="0.3">
      <c r="FY477" s="317"/>
      <c r="FZ477" s="317"/>
      <c r="GA477" s="317"/>
      <c r="GB477" s="317"/>
      <c r="GC477" s="301"/>
      <c r="GD477" s="301"/>
      <c r="GE477" s="301"/>
      <c r="GF477" s="301"/>
      <c r="GG477" s="318"/>
      <c r="GH477" s="318"/>
      <c r="GI477" s="318"/>
      <c r="GJ477" s="319"/>
      <c r="GK477" s="320"/>
      <c r="GL477" s="320"/>
      <c r="GM477" s="320"/>
      <c r="GN477" s="320"/>
      <c r="GO477" s="300"/>
      <c r="HD477" s="317"/>
      <c r="HE477" s="317"/>
      <c r="HF477" s="317"/>
      <c r="HG477" s="317"/>
      <c r="HH477" s="301"/>
      <c r="HI477" s="301"/>
      <c r="HJ477" s="301"/>
      <c r="HK477" s="301"/>
      <c r="HL477" s="318"/>
      <c r="HM477" s="318"/>
      <c r="HN477" s="318"/>
      <c r="HO477" s="319"/>
      <c r="HP477" s="320"/>
      <c r="HQ477" s="320"/>
      <c r="HR477" s="320"/>
      <c r="HS477" s="320"/>
      <c r="HT477" s="300"/>
    </row>
    <row r="478" spans="181:228" ht="17.100000000000001" customHeight="1" x14ac:dyDescent="0.3">
      <c r="FY478" s="317"/>
      <c r="FZ478" s="317"/>
      <c r="GA478" s="317"/>
      <c r="GB478" s="317"/>
      <c r="GC478" s="301"/>
      <c r="GD478" s="301"/>
      <c r="GE478" s="301"/>
      <c r="GF478" s="301"/>
      <c r="GG478" s="318"/>
      <c r="GH478" s="318"/>
      <c r="GI478" s="318"/>
      <c r="GJ478" s="319"/>
      <c r="GK478" s="320"/>
      <c r="GL478" s="320"/>
      <c r="GM478" s="320"/>
      <c r="GN478" s="320"/>
      <c r="GO478" s="300"/>
      <c r="HD478" s="317"/>
      <c r="HE478" s="317"/>
      <c r="HF478" s="317"/>
      <c r="HG478" s="317"/>
      <c r="HH478" s="301"/>
      <c r="HI478" s="301"/>
      <c r="HJ478" s="301"/>
      <c r="HK478" s="301"/>
      <c r="HL478" s="318"/>
      <c r="HM478" s="318"/>
      <c r="HN478" s="318"/>
      <c r="HO478" s="319"/>
      <c r="HP478" s="320"/>
      <c r="HQ478" s="320"/>
      <c r="HR478" s="320"/>
      <c r="HS478" s="320"/>
      <c r="HT478" s="300"/>
    </row>
    <row r="479" spans="181:228" ht="17.100000000000001" customHeight="1" x14ac:dyDescent="0.3">
      <c r="FY479" s="317"/>
      <c r="FZ479" s="317"/>
      <c r="GA479" s="317"/>
      <c r="GB479" s="317"/>
      <c r="GC479" s="301"/>
      <c r="GD479" s="301"/>
      <c r="GE479" s="301"/>
      <c r="GF479" s="301"/>
      <c r="GG479" s="318"/>
      <c r="GH479" s="318"/>
      <c r="GI479" s="318"/>
      <c r="GJ479" s="319"/>
      <c r="GK479" s="320"/>
      <c r="GL479" s="320"/>
      <c r="GM479" s="320"/>
      <c r="GN479" s="320"/>
      <c r="GO479" s="300"/>
      <c r="HD479" s="317"/>
      <c r="HE479" s="317"/>
      <c r="HF479" s="317"/>
      <c r="HG479" s="317"/>
      <c r="HH479" s="301"/>
      <c r="HI479" s="301"/>
      <c r="HJ479" s="301"/>
      <c r="HK479" s="301"/>
      <c r="HL479" s="318"/>
      <c r="HM479" s="318"/>
      <c r="HN479" s="318"/>
      <c r="HO479" s="319"/>
      <c r="HP479" s="320"/>
      <c r="HQ479" s="320"/>
      <c r="HR479" s="320"/>
      <c r="HS479" s="320"/>
      <c r="HT479" s="300"/>
    </row>
    <row r="480" spans="181:228" ht="17.100000000000001" customHeight="1" x14ac:dyDescent="0.3">
      <c r="FY480" s="317"/>
      <c r="FZ480" s="317"/>
      <c r="GA480" s="317"/>
      <c r="GB480" s="317"/>
      <c r="GC480" s="301"/>
      <c r="GD480" s="301"/>
      <c r="GE480" s="301"/>
      <c r="GF480" s="301"/>
      <c r="GG480" s="318"/>
      <c r="GH480" s="318"/>
      <c r="GI480" s="318"/>
      <c r="GJ480" s="319"/>
      <c r="GK480" s="320"/>
      <c r="GL480" s="320"/>
      <c r="GM480" s="320"/>
      <c r="GN480" s="320"/>
      <c r="GO480" s="300"/>
      <c r="HD480" s="317"/>
      <c r="HE480" s="317"/>
      <c r="HF480" s="317"/>
      <c r="HG480" s="317"/>
      <c r="HH480" s="301"/>
      <c r="HI480" s="301"/>
      <c r="HJ480" s="301"/>
      <c r="HK480" s="301"/>
      <c r="HL480" s="318"/>
      <c r="HM480" s="318"/>
      <c r="HN480" s="318"/>
      <c r="HO480" s="319"/>
      <c r="HP480" s="320"/>
      <c r="HQ480" s="320"/>
      <c r="HR480" s="320"/>
      <c r="HS480" s="320"/>
      <c r="HT480" s="300"/>
    </row>
    <row r="481" spans="181:228" ht="17.100000000000001" customHeight="1" x14ac:dyDescent="0.3">
      <c r="FY481" s="317"/>
      <c r="FZ481" s="317"/>
      <c r="GA481" s="317"/>
      <c r="GB481" s="317"/>
      <c r="GC481" s="301"/>
      <c r="GD481" s="301"/>
      <c r="GE481" s="301"/>
      <c r="GF481" s="301"/>
      <c r="GG481" s="318"/>
      <c r="GH481" s="318"/>
      <c r="GI481" s="318"/>
      <c r="GJ481" s="319"/>
      <c r="GK481" s="320"/>
      <c r="GL481" s="320"/>
      <c r="GM481" s="320"/>
      <c r="GN481" s="320"/>
      <c r="GO481" s="300"/>
      <c r="HD481" s="317"/>
      <c r="HE481" s="317"/>
      <c r="HF481" s="317"/>
      <c r="HG481" s="317"/>
      <c r="HH481" s="301"/>
      <c r="HI481" s="301"/>
      <c r="HJ481" s="301"/>
      <c r="HK481" s="301"/>
      <c r="HL481" s="318"/>
      <c r="HM481" s="318"/>
      <c r="HN481" s="318"/>
      <c r="HO481" s="319"/>
      <c r="HP481" s="320"/>
      <c r="HQ481" s="320"/>
      <c r="HR481" s="320"/>
      <c r="HS481" s="320"/>
      <c r="HT481" s="300"/>
    </row>
    <row r="482" spans="181:228" ht="17.100000000000001" customHeight="1" x14ac:dyDescent="0.3">
      <c r="FY482" s="317"/>
      <c r="FZ482" s="317"/>
      <c r="GA482" s="317"/>
      <c r="GB482" s="317"/>
      <c r="GC482" s="301"/>
      <c r="GD482" s="301"/>
      <c r="GE482" s="301"/>
      <c r="GF482" s="301"/>
      <c r="GG482" s="318"/>
      <c r="GH482" s="318"/>
      <c r="GI482" s="318"/>
      <c r="GJ482" s="319"/>
      <c r="GK482" s="320"/>
      <c r="GL482" s="320"/>
      <c r="GM482" s="320"/>
      <c r="GN482" s="320"/>
      <c r="GO482" s="300"/>
      <c r="HD482" s="317"/>
      <c r="HE482" s="317"/>
      <c r="HF482" s="317"/>
      <c r="HG482" s="317"/>
      <c r="HH482" s="301"/>
      <c r="HI482" s="301"/>
      <c r="HJ482" s="301"/>
      <c r="HK482" s="301"/>
      <c r="HL482" s="318"/>
      <c r="HM482" s="318"/>
      <c r="HN482" s="318"/>
      <c r="HO482" s="319"/>
      <c r="HP482" s="320"/>
      <c r="HQ482" s="320"/>
      <c r="HR482" s="320"/>
      <c r="HS482" s="320"/>
      <c r="HT482" s="300"/>
    </row>
    <row r="483" spans="181:228" ht="17.100000000000001" customHeight="1" x14ac:dyDescent="0.3">
      <c r="FY483" s="317"/>
      <c r="FZ483" s="317"/>
      <c r="GA483" s="317"/>
      <c r="GB483" s="317"/>
      <c r="GC483" s="301"/>
      <c r="GD483" s="301"/>
      <c r="GE483" s="301"/>
      <c r="GF483" s="301"/>
      <c r="GG483" s="318"/>
      <c r="GH483" s="318"/>
      <c r="GI483" s="318"/>
      <c r="GJ483" s="319"/>
      <c r="GK483" s="320"/>
      <c r="GL483" s="320"/>
      <c r="GM483" s="320"/>
      <c r="GN483" s="320"/>
      <c r="GO483" s="300"/>
      <c r="HD483" s="317"/>
      <c r="HE483" s="317"/>
      <c r="HF483" s="317"/>
      <c r="HG483" s="317"/>
      <c r="HH483" s="301"/>
      <c r="HI483" s="301"/>
      <c r="HJ483" s="301"/>
      <c r="HK483" s="301"/>
      <c r="HL483" s="318"/>
      <c r="HM483" s="318"/>
      <c r="HN483" s="318"/>
      <c r="HO483" s="319"/>
      <c r="HP483" s="320"/>
      <c r="HQ483" s="320"/>
      <c r="HR483" s="320"/>
      <c r="HS483" s="320"/>
      <c r="HT483" s="300"/>
    </row>
    <row r="484" spans="181:228" ht="17.100000000000001" customHeight="1" x14ac:dyDescent="0.3">
      <c r="FY484" s="317"/>
      <c r="FZ484" s="317"/>
      <c r="GA484" s="317"/>
      <c r="GB484" s="317"/>
      <c r="GC484" s="301"/>
      <c r="GD484" s="301"/>
      <c r="GE484" s="301"/>
      <c r="GF484" s="301"/>
      <c r="GG484" s="318"/>
      <c r="GH484" s="318"/>
      <c r="GI484" s="318"/>
      <c r="GJ484" s="319"/>
      <c r="GK484" s="320"/>
      <c r="GL484" s="320"/>
      <c r="GM484" s="320"/>
      <c r="GN484" s="320"/>
      <c r="GO484" s="300"/>
      <c r="HD484" s="317"/>
      <c r="HE484" s="317"/>
      <c r="HF484" s="317"/>
      <c r="HG484" s="317"/>
      <c r="HH484" s="301"/>
      <c r="HI484" s="301"/>
      <c r="HJ484" s="301"/>
      <c r="HK484" s="301"/>
      <c r="HL484" s="318"/>
      <c r="HM484" s="318"/>
      <c r="HN484" s="318"/>
      <c r="HO484" s="319"/>
      <c r="HP484" s="320"/>
      <c r="HQ484" s="320"/>
      <c r="HR484" s="320"/>
      <c r="HS484" s="320"/>
      <c r="HT484" s="300"/>
    </row>
    <row r="485" spans="181:228" ht="17.100000000000001" customHeight="1" x14ac:dyDescent="0.3">
      <c r="HD485" s="317"/>
      <c r="HE485" s="317"/>
      <c r="HF485" s="317"/>
      <c r="HG485" s="317"/>
      <c r="HH485" s="301"/>
      <c r="HI485" s="301"/>
      <c r="HJ485" s="301"/>
      <c r="HK485" s="301"/>
      <c r="HL485" s="318"/>
      <c r="HM485" s="318"/>
      <c r="HN485" s="318"/>
      <c r="HO485" s="319"/>
      <c r="HP485" s="320"/>
      <c r="HQ485" s="320"/>
      <c r="HR485" s="320"/>
      <c r="HS485" s="320"/>
      <c r="HT485" s="300"/>
    </row>
    <row r="486" spans="181:228" ht="17.100000000000001" customHeight="1" x14ac:dyDescent="0.3">
      <c r="HD486" s="317"/>
      <c r="HE486" s="317"/>
      <c r="HF486" s="317"/>
      <c r="HG486" s="317"/>
      <c r="HH486" s="301"/>
      <c r="HI486" s="301"/>
      <c r="HJ486" s="301"/>
      <c r="HK486" s="301"/>
      <c r="HL486" s="318"/>
      <c r="HM486" s="318"/>
      <c r="HN486" s="318"/>
      <c r="HO486" s="319"/>
      <c r="HP486" s="320"/>
      <c r="HQ486" s="320"/>
      <c r="HR486" s="320"/>
      <c r="HS486" s="320"/>
      <c r="HT486" s="300"/>
    </row>
    <row r="487" spans="181:228" ht="17.100000000000001" customHeight="1" x14ac:dyDescent="0.3">
      <c r="HD487" s="317"/>
      <c r="HE487" s="317"/>
      <c r="HF487" s="317"/>
      <c r="HG487" s="317"/>
      <c r="HH487" s="301"/>
      <c r="HI487" s="301"/>
      <c r="HJ487" s="301"/>
      <c r="HK487" s="301"/>
      <c r="HL487" s="318"/>
      <c r="HM487" s="318"/>
      <c r="HN487" s="318"/>
      <c r="HO487" s="319"/>
      <c r="HP487" s="320"/>
      <c r="HQ487" s="320"/>
      <c r="HR487" s="320"/>
      <c r="HS487" s="320"/>
      <c r="HT487" s="300"/>
    </row>
    <row r="488" spans="181:228" ht="17.100000000000001" customHeight="1" x14ac:dyDescent="0.3">
      <c r="HD488" s="317"/>
      <c r="HE488" s="317"/>
      <c r="HF488" s="317"/>
      <c r="HG488" s="317"/>
      <c r="HH488" s="301"/>
      <c r="HI488" s="301"/>
      <c r="HJ488" s="301"/>
      <c r="HK488" s="301"/>
      <c r="HL488" s="318"/>
      <c r="HM488" s="318"/>
      <c r="HN488" s="318"/>
      <c r="HO488" s="319"/>
      <c r="HP488" s="320"/>
      <c r="HQ488" s="320"/>
      <c r="HR488" s="320"/>
      <c r="HS488" s="320"/>
      <c r="HT488" s="300"/>
    </row>
    <row r="489" spans="181:228" ht="17.100000000000001" customHeight="1" x14ac:dyDescent="0.3">
      <c r="HD489" s="317"/>
      <c r="HE489" s="317"/>
      <c r="HF489" s="317"/>
      <c r="HG489" s="317"/>
      <c r="HH489" s="301"/>
      <c r="HI489" s="301"/>
      <c r="HJ489" s="301"/>
      <c r="HK489" s="301"/>
      <c r="HL489" s="318"/>
      <c r="HM489" s="318"/>
      <c r="HN489" s="318"/>
      <c r="HO489" s="319"/>
      <c r="HP489" s="320"/>
      <c r="HQ489" s="320"/>
      <c r="HR489" s="320"/>
      <c r="HS489" s="320"/>
      <c r="HT489" s="300"/>
    </row>
    <row r="490" spans="181:228" ht="17.100000000000001" customHeight="1" x14ac:dyDescent="0.3">
      <c r="HD490" s="317"/>
      <c r="HE490" s="317"/>
      <c r="HF490" s="317"/>
      <c r="HG490" s="317"/>
      <c r="HH490" s="301"/>
      <c r="HI490" s="301"/>
      <c r="HJ490" s="301"/>
      <c r="HK490" s="301"/>
      <c r="HL490" s="318"/>
      <c r="HM490" s="318"/>
      <c r="HN490" s="318"/>
      <c r="HO490" s="319"/>
      <c r="HP490" s="320"/>
      <c r="HQ490" s="320"/>
      <c r="HR490" s="320"/>
      <c r="HS490" s="320"/>
      <c r="HT490" s="300"/>
    </row>
    <row r="491" spans="181:228" ht="17.100000000000001" customHeight="1" x14ac:dyDescent="0.3">
      <c r="HD491" s="317"/>
      <c r="HE491" s="317"/>
      <c r="HF491" s="317"/>
      <c r="HG491" s="317"/>
      <c r="HH491" s="301"/>
      <c r="HI491" s="301"/>
      <c r="HJ491" s="301"/>
      <c r="HK491" s="301"/>
      <c r="HL491" s="318"/>
      <c r="HM491" s="318"/>
      <c r="HN491" s="318"/>
      <c r="HO491" s="319"/>
      <c r="HP491" s="320"/>
      <c r="HQ491" s="320"/>
      <c r="HR491" s="320"/>
      <c r="HS491" s="320"/>
      <c r="HT491" s="300"/>
    </row>
    <row r="492" spans="181:228" ht="17.100000000000001" customHeight="1" x14ac:dyDescent="0.3">
      <c r="HD492" s="317"/>
      <c r="HE492" s="317"/>
      <c r="HF492" s="317"/>
      <c r="HG492" s="317"/>
      <c r="HH492" s="301"/>
      <c r="HI492" s="301"/>
      <c r="HJ492" s="301"/>
      <c r="HK492" s="301"/>
      <c r="HL492" s="318"/>
      <c r="HM492" s="318"/>
      <c r="HN492" s="318"/>
      <c r="HO492" s="319"/>
      <c r="HP492" s="320"/>
      <c r="HQ492" s="320"/>
      <c r="HR492" s="320"/>
      <c r="HS492" s="320"/>
      <c r="HT492" s="300"/>
    </row>
    <row r="493" spans="181:228" ht="17.100000000000001" customHeight="1" x14ac:dyDescent="0.3">
      <c r="HD493" s="317"/>
      <c r="HE493" s="317"/>
      <c r="HF493" s="317"/>
      <c r="HG493" s="317"/>
      <c r="HH493" s="301"/>
      <c r="HI493" s="301"/>
      <c r="HJ493" s="301"/>
      <c r="HK493" s="301"/>
      <c r="HL493" s="318"/>
      <c r="HM493" s="318"/>
      <c r="HN493" s="318"/>
      <c r="HO493" s="319"/>
      <c r="HP493" s="320"/>
      <c r="HQ493" s="320"/>
      <c r="HR493" s="320"/>
      <c r="HS493" s="320"/>
      <c r="HT493" s="300"/>
    </row>
    <row r="494" spans="181:228" ht="17.100000000000001" customHeight="1" x14ac:dyDescent="0.3">
      <c r="HD494" s="317"/>
      <c r="HE494" s="317"/>
      <c r="HF494" s="317"/>
      <c r="HG494" s="317"/>
      <c r="HH494" s="301"/>
      <c r="HI494" s="301"/>
      <c r="HJ494" s="301"/>
      <c r="HK494" s="301"/>
      <c r="HL494" s="318"/>
      <c r="HM494" s="318"/>
      <c r="HN494" s="318"/>
      <c r="HO494" s="319"/>
      <c r="HP494" s="320"/>
      <c r="HQ494" s="320"/>
      <c r="HR494" s="320"/>
      <c r="HS494" s="320"/>
      <c r="HT494" s="300"/>
    </row>
    <row r="495" spans="181:228" ht="17.100000000000001" customHeight="1" x14ac:dyDescent="0.3">
      <c r="HD495" s="317"/>
      <c r="HE495" s="317"/>
      <c r="HF495" s="317"/>
      <c r="HG495" s="317"/>
      <c r="HH495" s="301"/>
      <c r="HI495" s="301"/>
      <c r="HJ495" s="301"/>
      <c r="HK495" s="301"/>
      <c r="HL495" s="318"/>
      <c r="HM495" s="318"/>
      <c r="HN495" s="318"/>
      <c r="HO495" s="319"/>
      <c r="HP495" s="320"/>
      <c r="HQ495" s="320"/>
      <c r="HR495" s="320"/>
      <c r="HS495" s="320"/>
      <c r="HT495" s="300"/>
    </row>
    <row r="496" spans="181:228" ht="17.100000000000001" customHeight="1" x14ac:dyDescent="0.3">
      <c r="HD496" s="317"/>
      <c r="HE496" s="317"/>
      <c r="HF496" s="317"/>
      <c r="HG496" s="317"/>
      <c r="HH496" s="301"/>
      <c r="HI496" s="301"/>
      <c r="HJ496" s="301"/>
      <c r="HK496" s="301"/>
      <c r="HL496" s="318"/>
      <c r="HM496" s="318"/>
      <c r="HN496" s="318"/>
      <c r="HO496" s="319"/>
      <c r="HP496" s="320"/>
      <c r="HQ496" s="320"/>
      <c r="HR496" s="320"/>
      <c r="HS496" s="320"/>
      <c r="HT496" s="300"/>
    </row>
    <row r="497" spans="212:228" ht="17.100000000000001" customHeight="1" x14ac:dyDescent="0.3">
      <c r="HD497" s="317"/>
      <c r="HE497" s="317"/>
      <c r="HF497" s="317"/>
      <c r="HG497" s="317"/>
      <c r="HH497" s="301"/>
      <c r="HI497" s="301"/>
      <c r="HJ497" s="301"/>
      <c r="HK497" s="301"/>
      <c r="HL497" s="318"/>
      <c r="HM497" s="318"/>
      <c r="HN497" s="318"/>
      <c r="HO497" s="319"/>
      <c r="HP497" s="320"/>
      <c r="HQ497" s="320"/>
      <c r="HR497" s="320"/>
      <c r="HS497" s="320"/>
      <c r="HT497" s="300"/>
    </row>
    <row r="498" spans="212:228" ht="17.100000000000001" customHeight="1" x14ac:dyDescent="0.3">
      <c r="HD498" s="317"/>
      <c r="HE498" s="317"/>
      <c r="HF498" s="317"/>
      <c r="HG498" s="317"/>
      <c r="HH498" s="301"/>
      <c r="HI498" s="301"/>
      <c r="HJ498" s="301"/>
      <c r="HK498" s="301"/>
      <c r="HL498" s="318"/>
      <c r="HM498" s="318"/>
      <c r="HN498" s="318"/>
      <c r="HO498" s="319"/>
      <c r="HP498" s="320"/>
      <c r="HQ498" s="320"/>
      <c r="HR498" s="320"/>
      <c r="HS498" s="320"/>
      <c r="HT498" s="300"/>
    </row>
    <row r="499" spans="212:228" ht="17.100000000000001" customHeight="1" x14ac:dyDescent="0.3">
      <c r="HD499" s="317"/>
      <c r="HE499" s="317"/>
      <c r="HF499" s="317"/>
      <c r="HG499" s="317"/>
      <c r="HH499" s="301"/>
      <c r="HI499" s="301"/>
      <c r="HJ499" s="301"/>
      <c r="HK499" s="301"/>
      <c r="HL499" s="318"/>
      <c r="HM499" s="318"/>
      <c r="HN499" s="318"/>
      <c r="HO499" s="319"/>
      <c r="HP499" s="320"/>
      <c r="HQ499" s="320"/>
      <c r="HR499" s="320"/>
      <c r="HS499" s="320"/>
      <c r="HT499" s="300"/>
    </row>
    <row r="500" spans="212:228" ht="17.100000000000001" customHeight="1" x14ac:dyDescent="0.3">
      <c r="HD500" s="317"/>
      <c r="HE500" s="317"/>
      <c r="HF500" s="317"/>
      <c r="HG500" s="317"/>
      <c r="HH500" s="301"/>
      <c r="HI500" s="301"/>
      <c r="HJ500" s="301"/>
      <c r="HK500" s="301"/>
      <c r="HL500" s="318"/>
      <c r="HM500" s="318"/>
      <c r="HN500" s="318"/>
      <c r="HO500" s="319"/>
      <c r="HP500" s="320"/>
      <c r="HQ500" s="320"/>
      <c r="HR500" s="320"/>
      <c r="HS500" s="320"/>
      <c r="HT500" s="300"/>
    </row>
    <row r="501" spans="212:228" ht="17.100000000000001" customHeight="1" x14ac:dyDescent="0.3">
      <c r="HD501" s="317"/>
      <c r="HE501" s="317"/>
      <c r="HF501" s="317"/>
      <c r="HG501" s="317"/>
      <c r="HH501" s="301"/>
      <c r="HI501" s="301"/>
      <c r="HJ501" s="301"/>
      <c r="HK501" s="301"/>
      <c r="HL501" s="318"/>
      <c r="HM501" s="318"/>
      <c r="HN501" s="318"/>
      <c r="HO501" s="319"/>
      <c r="HP501" s="320"/>
      <c r="HQ501" s="320"/>
      <c r="HR501" s="320"/>
      <c r="HS501" s="320"/>
      <c r="HT501" s="300"/>
    </row>
    <row r="502" spans="212:228" ht="17.100000000000001" customHeight="1" x14ac:dyDescent="0.3">
      <c r="HD502" s="317"/>
      <c r="HE502" s="317"/>
      <c r="HF502" s="317"/>
      <c r="HG502" s="317"/>
      <c r="HH502" s="301"/>
      <c r="HI502" s="301"/>
      <c r="HJ502" s="301"/>
      <c r="HK502" s="301"/>
      <c r="HL502" s="318"/>
      <c r="HM502" s="318"/>
      <c r="HN502" s="318"/>
      <c r="HO502" s="319"/>
      <c r="HP502" s="320"/>
      <c r="HQ502" s="320"/>
      <c r="HR502" s="320"/>
      <c r="HS502" s="320"/>
      <c r="HT502" s="300"/>
    </row>
    <row r="503" spans="212:228" ht="17.100000000000001" customHeight="1" x14ac:dyDescent="0.3">
      <c r="HD503" s="317"/>
      <c r="HE503" s="317"/>
      <c r="HF503" s="317"/>
      <c r="HG503" s="317"/>
      <c r="HH503" s="301"/>
      <c r="HI503" s="301"/>
      <c r="HJ503" s="301"/>
      <c r="HK503" s="301"/>
      <c r="HL503" s="318"/>
      <c r="HM503" s="318"/>
      <c r="HN503" s="318"/>
      <c r="HO503" s="319"/>
      <c r="HP503" s="320"/>
      <c r="HQ503" s="320"/>
      <c r="HR503" s="320"/>
      <c r="HS503" s="320"/>
      <c r="HT503" s="300"/>
    </row>
    <row r="504" spans="212:228" ht="17.100000000000001" customHeight="1" x14ac:dyDescent="0.3">
      <c r="HD504" s="317"/>
      <c r="HE504" s="317"/>
      <c r="HF504" s="317"/>
      <c r="HG504" s="317"/>
      <c r="HH504" s="301"/>
      <c r="HI504" s="301"/>
      <c r="HJ504" s="301"/>
      <c r="HK504" s="301"/>
      <c r="HL504" s="318"/>
      <c r="HM504" s="318"/>
      <c r="HN504" s="318"/>
      <c r="HO504" s="319"/>
      <c r="HP504" s="320"/>
      <c r="HQ504" s="320"/>
      <c r="HR504" s="320"/>
      <c r="HS504" s="320"/>
      <c r="HT504" s="300"/>
    </row>
    <row r="505" spans="212:228" ht="17.100000000000001" customHeight="1" x14ac:dyDescent="0.3">
      <c r="HD505" s="317"/>
      <c r="HE505" s="317"/>
      <c r="HF505" s="317"/>
      <c r="HG505" s="317"/>
      <c r="HH505" s="301"/>
      <c r="HI505" s="301"/>
      <c r="HJ505" s="301"/>
      <c r="HK505" s="301"/>
      <c r="HL505" s="318"/>
      <c r="HM505" s="318"/>
      <c r="HN505" s="318"/>
      <c r="HO505" s="319"/>
      <c r="HP505" s="320"/>
      <c r="HQ505" s="320"/>
      <c r="HR505" s="320"/>
      <c r="HS505" s="320"/>
      <c r="HT505" s="300"/>
    </row>
    <row r="506" spans="212:228" ht="17.100000000000001" customHeight="1" x14ac:dyDescent="0.3">
      <c r="HD506" s="317"/>
      <c r="HE506" s="317"/>
      <c r="HF506" s="317"/>
      <c r="HG506" s="317"/>
      <c r="HH506" s="301"/>
      <c r="HI506" s="301"/>
      <c r="HJ506" s="301"/>
      <c r="HK506" s="301"/>
      <c r="HL506" s="318"/>
      <c r="HM506" s="318"/>
      <c r="HN506" s="318"/>
      <c r="HO506" s="319"/>
      <c r="HP506" s="320"/>
      <c r="HQ506" s="320"/>
      <c r="HR506" s="320"/>
      <c r="HS506" s="320"/>
      <c r="HT506" s="300"/>
    </row>
    <row r="507" spans="212:228" ht="17.100000000000001" customHeight="1" x14ac:dyDescent="0.3">
      <c r="HD507" s="317"/>
      <c r="HE507" s="317"/>
      <c r="HF507" s="317"/>
      <c r="HG507" s="317"/>
      <c r="HH507" s="301"/>
      <c r="HI507" s="301"/>
      <c r="HJ507" s="301"/>
      <c r="HK507" s="301"/>
      <c r="HL507" s="318"/>
      <c r="HM507" s="318"/>
      <c r="HN507" s="318"/>
      <c r="HO507" s="319"/>
      <c r="HP507" s="320"/>
      <c r="HQ507" s="320"/>
      <c r="HR507" s="320"/>
      <c r="HS507" s="320"/>
      <c r="HT507" s="300"/>
    </row>
    <row r="508" spans="212:228" ht="17.100000000000001" customHeight="1" x14ac:dyDescent="0.3">
      <c r="HD508" s="317"/>
      <c r="HE508" s="317"/>
      <c r="HF508" s="317"/>
      <c r="HG508" s="317"/>
      <c r="HH508" s="301"/>
      <c r="HI508" s="301"/>
      <c r="HJ508" s="301"/>
      <c r="HK508" s="301"/>
      <c r="HL508" s="318"/>
      <c r="HM508" s="318"/>
      <c r="HN508" s="318"/>
      <c r="HO508" s="319"/>
      <c r="HP508" s="320"/>
      <c r="HQ508" s="320"/>
      <c r="HR508" s="320"/>
      <c r="HS508" s="320"/>
      <c r="HT508" s="300"/>
    </row>
    <row r="509" spans="212:228" ht="17.100000000000001" customHeight="1" x14ac:dyDescent="0.3">
      <c r="HD509" s="317"/>
      <c r="HE509" s="317"/>
      <c r="HF509" s="317"/>
      <c r="HG509" s="317"/>
      <c r="HH509" s="301"/>
      <c r="HI509" s="301"/>
      <c r="HJ509" s="301"/>
      <c r="HK509" s="301"/>
      <c r="HL509" s="318"/>
      <c r="HM509" s="318"/>
      <c r="HN509" s="318"/>
      <c r="HO509" s="319"/>
      <c r="HP509" s="320"/>
      <c r="HQ509" s="320"/>
      <c r="HR509" s="320"/>
      <c r="HS509" s="320"/>
      <c r="HT509" s="300"/>
    </row>
  </sheetData>
  <phoneticPr fontId="40" type="noConversion"/>
  <conditionalFormatting sqref="EL10:ET12">
    <cfRule type="expression" dxfId="467" priority="261">
      <formula>FB10=100%</formula>
    </cfRule>
  </conditionalFormatting>
  <conditionalFormatting sqref="EL13:ET14">
    <cfRule type="expression" dxfId="466" priority="260">
      <formula>FB13=100%</formula>
    </cfRule>
  </conditionalFormatting>
  <conditionalFormatting sqref="EF10:EK12">
    <cfRule type="expression" dxfId="465" priority="423">
      <formula>EU10=100%</formula>
    </cfRule>
  </conditionalFormatting>
  <conditionalFormatting sqref="EF13:EK14">
    <cfRule type="expression" dxfId="464" priority="425">
      <formula>EU13=100%</formula>
    </cfRule>
  </conditionalFormatting>
  <conditionalFormatting sqref="HD2:HG509">
    <cfRule type="expression" dxfId="463" priority="259">
      <formula>HP2=$HT$2</formula>
    </cfRule>
  </conditionalFormatting>
  <conditionalFormatting sqref="EF65:EH76 EI76:EU76 EF44:EU44">
    <cfRule type="expression" dxfId="462" priority="233">
      <formula>EV44=100%</formula>
    </cfRule>
    <cfRule type="expression" dxfId="461" priority="234">
      <formula>EV44&gt;=75%</formula>
    </cfRule>
    <cfRule type="expression" dxfId="460" priority="235">
      <formula>EV44&gt;=50%</formula>
    </cfRule>
    <cfRule type="expression" dxfId="459" priority="236">
      <formula>EV44&gt;=25%</formula>
    </cfRule>
    <cfRule type="expression" dxfId="458" priority="237">
      <formula>EV44&gt;0%</formula>
    </cfRule>
  </conditionalFormatting>
  <conditionalFormatting sqref="EF45:EU52 EF55:EH64 EI55:EU58">
    <cfRule type="expression" dxfId="457" priority="228">
      <formula>EV45=100%</formula>
    </cfRule>
    <cfRule type="expression" dxfId="456" priority="229">
      <formula>EV45&gt;=75%</formula>
    </cfRule>
    <cfRule type="expression" dxfId="455" priority="230">
      <formula>EV45&gt;=50%</formula>
    </cfRule>
    <cfRule type="expression" dxfId="454" priority="231">
      <formula>EV45&gt;=25%</formula>
    </cfRule>
    <cfRule type="expression" dxfId="453" priority="232">
      <formula>EV45&gt;0%</formula>
    </cfRule>
  </conditionalFormatting>
  <conditionalFormatting sqref="EF53:EU54">
    <cfRule type="expression" dxfId="452" priority="223">
      <formula>EV53=100%</formula>
    </cfRule>
    <cfRule type="expression" dxfId="451" priority="224">
      <formula>EV53&gt;=75%</formula>
    </cfRule>
    <cfRule type="expression" dxfId="450" priority="225">
      <formula>EV53&gt;=50%</formula>
    </cfRule>
    <cfRule type="expression" dxfId="449" priority="226">
      <formula>EV53&gt;=25%</formula>
    </cfRule>
    <cfRule type="expression" dxfId="448" priority="227">
      <formula>EV53&gt;0%</formula>
    </cfRule>
  </conditionalFormatting>
  <conditionalFormatting sqref="EF45 EF47 EF49 EF51 EF53 EF55 EF57 EF59 EF61 EF63 EF67 EF69 EF71 EF73 EF75 EF65:EG66">
    <cfRule type="expression" dxfId="447" priority="222">
      <formula>AND(EV45=0%,EW45&lt;&gt;"")</formula>
    </cfRule>
  </conditionalFormatting>
  <conditionalFormatting sqref="EI59:EU59">
    <cfRule type="expression" dxfId="446" priority="238">
      <formula>#REF!=100%</formula>
    </cfRule>
    <cfRule type="expression" dxfId="445" priority="239">
      <formula>#REF!&gt;=75%</formula>
    </cfRule>
    <cfRule type="expression" dxfId="444" priority="240">
      <formula>#REF!&gt;=50%</formula>
    </cfRule>
    <cfRule type="expression" dxfId="443" priority="241">
      <formula>#REF!&gt;=25%</formula>
    </cfRule>
    <cfRule type="expression" dxfId="442" priority="242">
      <formula>#REF!&gt;0%</formula>
    </cfRule>
  </conditionalFormatting>
  <conditionalFormatting sqref="EI60:EU64">
    <cfRule type="expression" dxfId="441" priority="243">
      <formula>EY59=100%</formula>
    </cfRule>
    <cfRule type="expression" dxfId="440" priority="244">
      <formula>EY59&gt;=75%</formula>
    </cfRule>
    <cfRule type="expression" dxfId="439" priority="245">
      <formula>EY59&gt;=50%</formula>
    </cfRule>
    <cfRule type="expression" dxfId="438" priority="246">
      <formula>EY59&gt;=25%</formula>
    </cfRule>
    <cfRule type="expression" dxfId="437" priority="247">
      <formula>EY59&gt;0%</formula>
    </cfRule>
  </conditionalFormatting>
  <conditionalFormatting sqref="EI65:EU75">
    <cfRule type="expression" dxfId="436" priority="248">
      <formula>EY64=100%</formula>
    </cfRule>
    <cfRule type="expression" dxfId="435" priority="249">
      <formula>EY64&gt;=75%</formula>
    </cfRule>
    <cfRule type="expression" dxfId="434" priority="250">
      <formula>EY64&gt;=50%</formula>
    </cfRule>
    <cfRule type="expression" dxfId="433" priority="251">
      <formula>EY64&gt;=25%</formula>
    </cfRule>
    <cfRule type="expression" dxfId="432" priority="252">
      <formula>EY64&gt;0%</formula>
    </cfRule>
  </conditionalFormatting>
  <conditionalFormatting sqref="EI65:EU66">
    <cfRule type="expression" dxfId="431" priority="253">
      <formula>AND(EY64=0%,EZ64&lt;&gt;"")</formula>
    </cfRule>
  </conditionalFormatting>
  <conditionalFormatting sqref="EH65:EH66">
    <cfRule type="expression" dxfId="430" priority="254">
      <formula>AND(EX65=0%,EY64&lt;&gt;"")</formula>
    </cfRule>
  </conditionalFormatting>
  <printOptions horizontalCentered="1" verticalCentered="1" gridLines="1"/>
  <pageMargins left="0.39370078740157483" right="0.39370078740157483" top="0.39370078740157483" bottom="0.39370078740157483" header="0" footer="0"/>
  <pageSetup paperSize="9" scale="50" fitToWidth="0" fitToHeight="0" orientation="landscape" r:id="rId1"/>
  <headerFooter>
    <oddHeader>&amp;C&amp;"Lucida Console,Bold"GAMEPLAN</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vt:i4>
      </vt:variant>
    </vt:vector>
  </HeadingPairs>
  <TitlesOfParts>
    <vt:vector size="20" baseType="lpstr">
      <vt:lpstr>^</vt:lpstr>
      <vt:lpstr>HUD</vt:lpstr>
      <vt:lpstr>LOGS</vt:lpstr>
      <vt:lpstr>PLANS</vt:lpstr>
      <vt:lpstr>TIMINGS</vt:lpstr>
      <vt:lpstr>MISSIONS</vt:lpstr>
      <vt:lpstr>ACTIVITIES</vt:lpstr>
      <vt:lpstr>OBJECTIVES</vt:lpstr>
      <vt:lpstr>EXPLORATION</vt:lpstr>
      <vt:lpstr>INVENTORY</vt:lpstr>
      <vt:lpstr>COINAGE</vt:lpstr>
      <vt:lpstr>RESPITE</vt:lpstr>
      <vt:lpstr>VISION</vt:lpstr>
      <vt:lpstr>LORE</vt:lpstr>
      <vt:lpstr>LIFE</vt:lpstr>
      <vt:lpstr>FAQ</vt:lpstr>
      <vt:lpstr>lvls</vt:lpstr>
      <vt:lpstr>data</vt:lpstr>
      <vt:lpstr>grid</vt:lpstr>
      <vt:lpstr>AX</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Toby Lawson</dc:creator>
  <cp:keywords/>
  <dc:description/>
  <cp:lastModifiedBy>Toby Lawson</cp:lastModifiedBy>
  <cp:revision/>
  <dcterms:created xsi:type="dcterms:W3CDTF">2015-06-05T18:17:20Z</dcterms:created>
  <dcterms:modified xsi:type="dcterms:W3CDTF">2023-04-21T09:39:52Z</dcterms:modified>
  <cp:category/>
  <cp:contentStatus/>
</cp:coreProperties>
</file>